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autoCompressPictures="0"/>
  <bookViews>
    <workbookView xWindow="0" yWindow="0" windowWidth="19320" windowHeight="12660"/>
  </bookViews>
  <sheets>
    <sheet name="Cover" sheetId="15" r:id="rId1"/>
    <sheet name="A. Model Design" sheetId="31" r:id="rId2"/>
    <sheet name="B. Dashboard" sheetId="21" r:id="rId3"/>
    <sheet name="C. Masterfiles" sheetId="17" r:id="rId4"/>
    <sheet name="D. Graphs" sheetId="23" r:id="rId5"/>
    <sheet name="1. Coverage&amp;Subs" sheetId="8" r:id="rId6"/>
    <sheet name="2. Traffic" sheetId="9" r:id="rId7"/>
    <sheet name="3. Network design parameters" sheetId="5" r:id="rId8"/>
    <sheet name="4. Indirect OPEX" sheetId="24" r:id="rId9"/>
    <sheet name="5. Unit inv. &amp; direct opex" sheetId="6" r:id="rId10"/>
    <sheet name="6. Network Design" sheetId="25" r:id="rId11"/>
    <sheet name="7. Network costs" sheetId="26" r:id="rId12"/>
    <sheet name="8. Routing factors" sheetId="27" r:id="rId13"/>
    <sheet name="9. Service costing" sheetId="28" r:id="rId14"/>
    <sheet name="10. Mark-ups" sheetId="29" r:id="rId15"/>
    <sheet name="11. Service unit costing" sheetId="30" r:id="rId16"/>
  </sheets>
  <externalReferences>
    <externalReference r:id="rId17"/>
    <externalReference r:id="rId18"/>
    <externalReference r:id="rId19"/>
    <externalReference r:id="rId20"/>
    <externalReference r:id="rId21"/>
  </externalReferences>
  <definedNames>
    <definedName name="_xlnm._FilterDatabase" localSheetId="15" hidden="1">'11. Service unit costing'!$D$267:$J$298</definedName>
    <definedName name="BHEdata" localSheetId="1">'[1]3. Network design parameters'!$F$59</definedName>
    <definedName name="BHEdata">'3. Network design parameters'!$F$59</definedName>
    <definedName name="BHEMMS" localSheetId="1">'[1]3. Network design parameters'!$F$40</definedName>
    <definedName name="BHEMMS">'3. Network design parameters'!$F$40</definedName>
    <definedName name="BHESMS" localSheetId="1">'[1]3. Network design parameters'!$F$29</definedName>
    <definedName name="BHESMS">'3. Network design parameters'!$F$29</definedName>
    <definedName name="BHEvideo" localSheetId="1">'[1]3. Network design parameters'!$F$46</definedName>
    <definedName name="BHEvideo">'3. Network design parameters'!$F$46</definedName>
    <definedName name="BHEvoice" localSheetId="1">'[1]3. Network design parameters'!$F$18</definedName>
    <definedName name="BHEvoice">'3. Network design parameters'!$F$18</definedName>
    <definedName name="BlockingInput" localSheetId="1">'[1]3. Network design parameters'!$F$62</definedName>
    <definedName name="BlockingInput">'3. Network design parameters'!$F$62</definedName>
    <definedName name="BlockingRate" localSheetId="1">'[1]3. Network design parameters'!$C$978:$K$978</definedName>
    <definedName name="BlockingRate">'3. Network design parameters'!$C$978:$K$978</definedName>
    <definedName name="BlockingTable" localSheetId="1">'[1]3. Network design parameters'!$C$978:$K$1030</definedName>
    <definedName name="BlockingTable">'3. Network design parameters'!$C$978:$K$1030</definedName>
    <definedName name="d">'[2]3.Network Design Parameters'!$F$17</definedName>
    <definedName name="file">'[3]C. Masterfiles'!$F$7:$I$42</definedName>
    <definedName name="MasterNetworkElements">'[4]C. Masterfiles'!$I$6:$K$35</definedName>
    <definedName name="MasterProducts">'[4]C. Masterfiles'!$E$6:$G$41</definedName>
    <definedName name="_xlnm.Print_Area" localSheetId="5">'1. Coverage&amp;Subs'!$B$1:$Y$269</definedName>
    <definedName name="_xlnm.Print_Area" localSheetId="6">'2. Traffic'!$B$1:$M$278</definedName>
    <definedName name="_xlnm.Print_Area" localSheetId="7">'3. Network design parameters'!$B$1:$L$945</definedName>
    <definedName name="_xlnm.Print_Area" localSheetId="9">'5. Unit inv. &amp; direct opex'!$B$1:$N$233</definedName>
    <definedName name="_xlnm.Print_Titles" localSheetId="5">'1. Coverage&amp;Subs'!$1:$1</definedName>
    <definedName name="_xlnm.Print_Titles" localSheetId="6">'2. Traffic'!$1:$1</definedName>
    <definedName name="_xlnm.Print_Titles" localSheetId="7">'3. Network design parameters'!$1:$1</definedName>
    <definedName name="_xlnm.Print_Titles" localSheetId="9">'5. Unit inv. &amp; direct opex'!$1:$1</definedName>
    <definedName name="RoyaltyTreatment">'[5]B. Dimensions &amp; Results '!$AF$6</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G88" i="5"/>
  <c r="H88" s="1"/>
  <c r="I88" s="1"/>
  <c r="J88" s="1"/>
  <c r="K88" s="1"/>
  <c r="L88" s="1"/>
  <c r="G87"/>
  <c r="H87" s="1"/>
  <c r="I87" s="1"/>
  <c r="J87" s="1"/>
  <c r="K87" s="1"/>
  <c r="L87" s="1"/>
  <c r="L66"/>
  <c r="K66"/>
  <c r="J66"/>
  <c r="I66"/>
  <c r="H66"/>
  <c r="G66"/>
  <c r="F227" i="8"/>
  <c r="L191" i="9" s="1"/>
  <c r="L229" s="1"/>
  <c r="D246"/>
  <c r="D282" s="1"/>
  <c r="D318" s="1"/>
  <c r="D354" s="1"/>
  <c r="F71" i="21"/>
  <c r="F14" i="5" s="1"/>
  <c r="F15" s="1"/>
  <c r="F67" i="21"/>
  <c r="F16" i="5" s="1"/>
  <c r="E16" i="25"/>
  <c r="E59" s="1"/>
  <c r="D247" i="9"/>
  <c r="D283" s="1"/>
  <c r="E17" i="25"/>
  <c r="E60" s="1"/>
  <c r="D248" i="9"/>
  <c r="D284" s="1"/>
  <c r="D320" s="1"/>
  <c r="D356" s="1"/>
  <c r="E18" i="25"/>
  <c r="E61" s="1"/>
  <c r="D249" i="9"/>
  <c r="D285" s="1"/>
  <c r="D321" s="1"/>
  <c r="D357" s="1"/>
  <c r="E19" i="25"/>
  <c r="E62" s="1"/>
  <c r="D250" i="9"/>
  <c r="D286" s="1"/>
  <c r="D322" s="1"/>
  <c r="D358" s="1"/>
  <c r="E20" i="25"/>
  <c r="E63" s="1"/>
  <c r="D251" i="9"/>
  <c r="D287" s="1"/>
  <c r="E21" i="25"/>
  <c r="E64" s="1"/>
  <c r="D252" i="9"/>
  <c r="D288" s="1"/>
  <c r="D324" s="1"/>
  <c r="D360" s="1"/>
  <c r="E22" i="25"/>
  <c r="E65" s="1"/>
  <c r="D253" i="9"/>
  <c r="D289" s="1"/>
  <c r="D325" s="1"/>
  <c r="D361" s="1"/>
  <c r="E23" i="25"/>
  <c r="E66" s="1"/>
  <c r="D254" i="9"/>
  <c r="D290" s="1"/>
  <c r="D326" s="1"/>
  <c r="D362" s="1"/>
  <c r="E24" i="25"/>
  <c r="E67" s="1"/>
  <c r="D255" i="9"/>
  <c r="D291" s="1"/>
  <c r="D327" s="1"/>
  <c r="D363" s="1"/>
  <c r="E25" i="25"/>
  <c r="E68" s="1"/>
  <c r="D256" i="9"/>
  <c r="D292" s="1"/>
  <c r="D328" s="1"/>
  <c r="D364" s="1"/>
  <c r="E26" i="25"/>
  <c r="E69" s="1"/>
  <c r="D257" i="9"/>
  <c r="D293" s="1"/>
  <c r="E27" i="25"/>
  <c r="E70" s="1"/>
  <c r="D258" i="9"/>
  <c r="D294" s="1"/>
  <c r="F69" i="21"/>
  <c r="F39" i="5" s="1"/>
  <c r="E28" i="25"/>
  <c r="E71" s="1"/>
  <c r="D259" i="9"/>
  <c r="D295" s="1"/>
  <c r="E29" i="25"/>
  <c r="E72" s="1"/>
  <c r="D260" i="9"/>
  <c r="D296" s="1"/>
  <c r="D332" s="1"/>
  <c r="D368" s="1"/>
  <c r="E30" i="25"/>
  <c r="E73" s="1"/>
  <c r="D261" i="9"/>
  <c r="D297" s="1"/>
  <c r="D333" s="1"/>
  <c r="D369" s="1"/>
  <c r="F68" i="21"/>
  <c r="F28" i="5" s="1"/>
  <c r="E31" i="25"/>
  <c r="E74" s="1"/>
  <c r="D262" i="9"/>
  <c r="D298" s="1"/>
  <c r="E32" i="25"/>
  <c r="E75" s="1"/>
  <c r="D263" i="9"/>
  <c r="D299" s="1"/>
  <c r="E33" i="25"/>
  <c r="E76" s="1"/>
  <c r="D264" i="9"/>
  <c r="D300" s="1"/>
  <c r="F70" i="21"/>
  <c r="F53" i="5" s="1"/>
  <c r="E34" i="25"/>
  <c r="E77" s="1"/>
  <c r="E36" i="9"/>
  <c r="E74" s="1"/>
  <c r="E112" s="1"/>
  <c r="E188" s="1"/>
  <c r="E226" s="1"/>
  <c r="E301" s="1"/>
  <c r="E35" i="25" s="1"/>
  <c r="E78" s="1"/>
  <c r="D265" i="9"/>
  <c r="D301" s="1"/>
  <c r="E37"/>
  <c r="E75" s="1"/>
  <c r="E113" s="1"/>
  <c r="E189" s="1"/>
  <c r="E227" s="1"/>
  <c r="E302" s="1"/>
  <c r="E36" i="25" s="1"/>
  <c r="E79" s="1"/>
  <c r="D266" i="9"/>
  <c r="D302" s="1"/>
  <c r="D338" s="1"/>
  <c r="D374" s="1"/>
  <c r="E38"/>
  <c r="E76" s="1"/>
  <c r="E114" s="1"/>
  <c r="E190" s="1"/>
  <c r="E228" s="1"/>
  <c r="E303" s="1"/>
  <c r="E37" i="25" s="1"/>
  <c r="E80" s="1"/>
  <c r="D267" i="9"/>
  <c r="D303" s="1"/>
  <c r="D339" s="1"/>
  <c r="D375" s="1"/>
  <c r="E39"/>
  <c r="E77" s="1"/>
  <c r="E115" s="1"/>
  <c r="E191" s="1"/>
  <c r="E229" s="1"/>
  <c r="E304" s="1"/>
  <c r="E38" i="25" s="1"/>
  <c r="E81" s="1"/>
  <c r="D268" i="9"/>
  <c r="D304" s="1"/>
  <c r="D340" s="1"/>
  <c r="D376" s="1"/>
  <c r="E40"/>
  <c r="E78" s="1"/>
  <c r="E116" s="1"/>
  <c r="E192" s="1"/>
  <c r="E230" s="1"/>
  <c r="E305" s="1"/>
  <c r="E39" i="25" s="1"/>
  <c r="E82" s="1"/>
  <c r="D269" i="9"/>
  <c r="D305" s="1"/>
  <c r="D341" s="1"/>
  <c r="D377" s="1"/>
  <c r="E41"/>
  <c r="E79" s="1"/>
  <c r="E117" s="1"/>
  <c r="E193" s="1"/>
  <c r="E231" s="1"/>
  <c r="E306" s="1"/>
  <c r="E40" i="25" s="1"/>
  <c r="E83" s="1"/>
  <c r="D270" i="9"/>
  <c r="D306" s="1"/>
  <c r="D342" s="1"/>
  <c r="D378" s="1"/>
  <c r="E42"/>
  <c r="E80" s="1"/>
  <c r="E118" s="1"/>
  <c r="E194" s="1"/>
  <c r="E232" s="1"/>
  <c r="E307" s="1"/>
  <c r="E41" i="25" s="1"/>
  <c r="E84" s="1"/>
  <c r="D271" i="9"/>
  <c r="D307" s="1"/>
  <c r="D343" s="1"/>
  <c r="D379" s="1"/>
  <c r="E43"/>
  <c r="E81" s="1"/>
  <c r="E119" s="1"/>
  <c r="E195" s="1"/>
  <c r="E233" s="1"/>
  <c r="E308" s="1"/>
  <c r="E42" i="25" s="1"/>
  <c r="E85" s="1"/>
  <c r="D272" i="9"/>
  <c r="D308" s="1"/>
  <c r="D344" s="1"/>
  <c r="D380" s="1"/>
  <c r="E44"/>
  <c r="E82" s="1"/>
  <c r="E120" s="1"/>
  <c r="E196" s="1"/>
  <c r="E234" s="1"/>
  <c r="E309" s="1"/>
  <c r="E43" i="25" s="1"/>
  <c r="E86" s="1"/>
  <c r="D273" i="9"/>
  <c r="D309" s="1"/>
  <c r="D345" s="1"/>
  <c r="D381" s="1"/>
  <c r="E45"/>
  <c r="E83" s="1"/>
  <c r="E121" s="1"/>
  <c r="E197" s="1"/>
  <c r="E235" s="1"/>
  <c r="E310" s="1"/>
  <c r="E44" i="25" s="1"/>
  <c r="E87" s="1"/>
  <c r="D274" i="9"/>
  <c r="D310" s="1"/>
  <c r="D346" s="1"/>
  <c r="D382" s="1"/>
  <c r="E46"/>
  <c r="E84" s="1"/>
  <c r="E122" s="1"/>
  <c r="E198" s="1"/>
  <c r="E236" s="1"/>
  <c r="E311" s="1"/>
  <c r="E45" i="25" s="1"/>
  <c r="E88" s="1"/>
  <c r="D275" i="9"/>
  <c r="D311" s="1"/>
  <c r="D347" s="1"/>
  <c r="D383" s="1"/>
  <c r="AH762" i="5"/>
  <c r="AH15" i="27" s="1"/>
  <c r="AH763" i="5"/>
  <c r="AH16" i="27" s="1"/>
  <c r="AH764" i="5"/>
  <c r="AH17" i="27" s="1"/>
  <c r="AH765" i="5"/>
  <c r="AH18" i="27" s="1"/>
  <c r="AH766" i="5"/>
  <c r="AH19" i="27" s="1"/>
  <c r="AH767" i="5"/>
  <c r="AH20" i="27" s="1"/>
  <c r="AH768" i="5"/>
  <c r="AH21" i="27" s="1"/>
  <c r="AH769" i="5"/>
  <c r="AH22" i="27" s="1"/>
  <c r="AH770" i="5"/>
  <c r="AH23" i="27" s="1"/>
  <c r="AH771" i="5"/>
  <c r="AH24" i="27" s="1"/>
  <c r="AH772" i="5"/>
  <c r="AH25" i="27" s="1"/>
  <c r="AH773" i="5"/>
  <c r="AH26" i="27" s="1"/>
  <c r="AH774" i="5"/>
  <c r="AH27" i="27" s="1"/>
  <c r="AH775" i="5"/>
  <c r="AH28" i="27" s="1"/>
  <c r="AH776" i="5"/>
  <c r="AH29" i="27" s="1"/>
  <c r="AH777" i="5"/>
  <c r="AH30" i="27" s="1"/>
  <c r="AH778" i="5"/>
  <c r="AH31" i="27" s="1"/>
  <c r="AH779" i="5"/>
  <c r="AH32" i="27" s="1"/>
  <c r="AH780" i="5"/>
  <c r="AH33" i="27" s="1"/>
  <c r="AH781" i="5"/>
  <c r="AH34" i="27" s="1"/>
  <c r="AH782" i="5"/>
  <c r="AH35" i="27" s="1"/>
  <c r="AH783" i="5"/>
  <c r="AH36" i="27" s="1"/>
  <c r="AH784" i="5"/>
  <c r="AH37" i="27" s="1"/>
  <c r="AH785" i="5"/>
  <c r="AH38" i="27" s="1"/>
  <c r="AH786" i="5"/>
  <c r="AH39" i="27" s="1"/>
  <c r="AH787" i="5"/>
  <c r="AH40" i="27" s="1"/>
  <c r="AH788" i="5"/>
  <c r="AH41" i="27" s="1"/>
  <c r="AH789" i="5"/>
  <c r="AH42" i="27" s="1"/>
  <c r="AH790" i="5"/>
  <c r="AH43" i="27" s="1"/>
  <c r="AH791" i="5"/>
  <c r="AH44" i="27" s="1"/>
  <c r="G235" i="25"/>
  <c r="G95" s="1"/>
  <c r="G129" s="1"/>
  <c r="G163" s="1"/>
  <c r="E762" i="5"/>
  <c r="F199" i="25" s="1"/>
  <c r="F762" i="5"/>
  <c r="G199" i="25" s="1"/>
  <c r="AB762" i="5"/>
  <c r="H199" i="25" s="1"/>
  <c r="G236"/>
  <c r="G96" s="1"/>
  <c r="G130" s="1"/>
  <c r="G164" s="1"/>
  <c r="E763" i="5"/>
  <c r="F200" i="25" s="1"/>
  <c r="F763" i="5"/>
  <c r="G200" i="25" s="1"/>
  <c r="AB763" i="5"/>
  <c r="H200" i="25" s="1"/>
  <c r="G237"/>
  <c r="G97" s="1"/>
  <c r="G131" s="1"/>
  <c r="G165" s="1"/>
  <c r="E764" i="5"/>
  <c r="F201" i="25" s="1"/>
  <c r="F764" i="5"/>
  <c r="G201" i="25" s="1"/>
  <c r="AB764" i="5"/>
  <c r="H201" i="25" s="1"/>
  <c r="G238"/>
  <c r="G98" s="1"/>
  <c r="G132" s="1"/>
  <c r="G166" s="1"/>
  <c r="E765" i="5"/>
  <c r="F202" i="25" s="1"/>
  <c r="F765" i="5"/>
  <c r="G202" i="25" s="1"/>
  <c r="AB765" i="5"/>
  <c r="H202" i="25" s="1"/>
  <c r="G239"/>
  <c r="G99" s="1"/>
  <c r="G133" s="1"/>
  <c r="G167" s="1"/>
  <c r="E766" i="5"/>
  <c r="F203" i="25" s="1"/>
  <c r="F766" i="5"/>
  <c r="G203" i="25" s="1"/>
  <c r="AB766" i="5"/>
  <c r="H203" i="25" s="1"/>
  <c r="G240"/>
  <c r="G100" s="1"/>
  <c r="G134" s="1"/>
  <c r="G168" s="1"/>
  <c r="E767" i="5"/>
  <c r="F204" i="25" s="1"/>
  <c r="F767" i="5"/>
  <c r="G204" i="25" s="1"/>
  <c r="AB767" i="5"/>
  <c r="H204" i="25" s="1"/>
  <c r="G241"/>
  <c r="G101" s="1"/>
  <c r="G135" s="1"/>
  <c r="G169" s="1"/>
  <c r="E768" i="5"/>
  <c r="F205" i="25" s="1"/>
  <c r="F768" i="5"/>
  <c r="G205" i="25" s="1"/>
  <c r="AB768" i="5"/>
  <c r="H205" i="25" s="1"/>
  <c r="G242"/>
  <c r="G102" s="1"/>
  <c r="G136" s="1"/>
  <c r="G170" s="1"/>
  <c r="E769" i="5"/>
  <c r="F206" i="25" s="1"/>
  <c r="F769" i="5"/>
  <c r="G206" i="25" s="1"/>
  <c r="AB769" i="5"/>
  <c r="H206" i="25" s="1"/>
  <c r="G243"/>
  <c r="G103" s="1"/>
  <c r="G137" s="1"/>
  <c r="G171" s="1"/>
  <c r="E770" i="5"/>
  <c r="F207" i="25" s="1"/>
  <c r="F770" i="5"/>
  <c r="G207" i="25" s="1"/>
  <c r="AB770" i="5"/>
  <c r="H207" i="25" s="1"/>
  <c r="G244"/>
  <c r="G104" s="1"/>
  <c r="G138" s="1"/>
  <c r="G172" s="1"/>
  <c r="E771" i="5"/>
  <c r="F208" i="25" s="1"/>
  <c r="F771" i="5"/>
  <c r="G208" i="25" s="1"/>
  <c r="AB771" i="5"/>
  <c r="H208" i="25" s="1"/>
  <c r="G245"/>
  <c r="G105" s="1"/>
  <c r="G139" s="1"/>
  <c r="G173" s="1"/>
  <c r="E772" i="5"/>
  <c r="F209" i="25" s="1"/>
  <c r="F772" i="5"/>
  <c r="G209" i="25" s="1"/>
  <c r="AB772" i="5"/>
  <c r="H209" i="25" s="1"/>
  <c r="G246"/>
  <c r="N246" s="1"/>
  <c r="G247"/>
  <c r="N247" s="1"/>
  <c r="G248"/>
  <c r="N248" s="1"/>
  <c r="G249"/>
  <c r="N249" s="1"/>
  <c r="G250"/>
  <c r="G110" s="1"/>
  <c r="G144" s="1"/>
  <c r="G178" s="1"/>
  <c r="E777" i="5"/>
  <c r="F214" i="25" s="1"/>
  <c r="F777" i="5"/>
  <c r="G214" i="25" s="1"/>
  <c r="AB777" i="5"/>
  <c r="H214" i="25" s="1"/>
  <c r="G251"/>
  <c r="G111" s="1"/>
  <c r="G145" s="1"/>
  <c r="G179" s="1"/>
  <c r="E778" i="5"/>
  <c r="F215" i="25" s="1"/>
  <c r="F778" i="5"/>
  <c r="G215" i="25" s="1"/>
  <c r="AB778" i="5"/>
  <c r="H215" i="25" s="1"/>
  <c r="G252"/>
  <c r="G112" s="1"/>
  <c r="G146" s="1"/>
  <c r="G180" s="1"/>
  <c r="E779" i="5"/>
  <c r="F216" i="25" s="1"/>
  <c r="F779" i="5"/>
  <c r="G216" i="25" s="1"/>
  <c r="AB779" i="5"/>
  <c r="H216" i="25" s="1"/>
  <c r="G253"/>
  <c r="N253" s="1"/>
  <c r="G254"/>
  <c r="N254" s="1"/>
  <c r="G255"/>
  <c r="N255" s="1"/>
  <c r="G256"/>
  <c r="N256" s="1"/>
  <c r="G257"/>
  <c r="N257" s="1"/>
  <c r="G258"/>
  <c r="N258" s="1"/>
  <c r="G259"/>
  <c r="N259" s="1"/>
  <c r="G260"/>
  <c r="N260" s="1"/>
  <c r="G261"/>
  <c r="N261" s="1"/>
  <c r="G262"/>
  <c r="N262" s="1"/>
  <c r="G263"/>
  <c r="N263" s="1"/>
  <c r="G264"/>
  <c r="N264" s="1"/>
  <c r="F72" i="21"/>
  <c r="F62" i="5" s="1"/>
  <c r="E975" i="25"/>
  <c r="L483"/>
  <c r="F498"/>
  <c r="E956"/>
  <c r="E957"/>
  <c r="E958"/>
  <c r="E959"/>
  <c r="E960"/>
  <c r="E961"/>
  <c r="E962"/>
  <c r="E963"/>
  <c r="E964"/>
  <c r="E965"/>
  <c r="E966"/>
  <c r="E967"/>
  <c r="E968"/>
  <c r="E969"/>
  <c r="E970"/>
  <c r="E971"/>
  <c r="E972"/>
  <c r="E973"/>
  <c r="E974"/>
  <c r="E976"/>
  <c r="E977"/>
  <c r="E978"/>
  <c r="E979"/>
  <c r="E980"/>
  <c r="E981"/>
  <c r="E982"/>
  <c r="E983"/>
  <c r="L465"/>
  <c r="L507"/>
  <c r="L540" s="1"/>
  <c r="L466"/>
  <c r="L467"/>
  <c r="L509" s="1"/>
  <c r="L542" s="1"/>
  <c r="L468"/>
  <c r="L510" s="1"/>
  <c r="L543" s="1"/>
  <c r="L470"/>
  <c r="L474"/>
  <c r="L476"/>
  <c r="L478"/>
  <c r="L481"/>
  <c r="L523" s="1"/>
  <c r="L556" s="1"/>
  <c r="L485"/>
  <c r="L527" s="1"/>
  <c r="L560" s="1"/>
  <c r="L487"/>
  <c r="L491"/>
  <c r="L533" s="1"/>
  <c r="L566" s="1"/>
  <c r="L464"/>
  <c r="L469"/>
  <c r="L471"/>
  <c r="L472"/>
  <c r="L473"/>
  <c r="L475"/>
  <c r="L517"/>
  <c r="L550" s="1"/>
  <c r="L477"/>
  <c r="L479"/>
  <c r="L521" s="1"/>
  <c r="L554" s="1"/>
  <c r="L480"/>
  <c r="L522" s="1"/>
  <c r="L555" s="1"/>
  <c r="L482"/>
  <c r="L484"/>
  <c r="L486"/>
  <c r="L488"/>
  <c r="L489"/>
  <c r="L531" s="1"/>
  <c r="L564" s="1"/>
  <c r="L490"/>
  <c r="L532" s="1"/>
  <c r="L565" s="1"/>
  <c r="F60" i="21"/>
  <c r="K16" i="6" s="1"/>
  <c r="AC26" i="26"/>
  <c r="G309" i="25"/>
  <c r="G310"/>
  <c r="G311"/>
  <c r="G312"/>
  <c r="G313"/>
  <c r="G315"/>
  <c r="G316"/>
  <c r="G317"/>
  <c r="G319"/>
  <c r="G106"/>
  <c r="N106" s="1"/>
  <c r="E773" i="5"/>
  <c r="F210" i="25" s="1"/>
  <c r="F773" i="5"/>
  <c r="G210" i="25" s="1"/>
  <c r="AB773" i="5"/>
  <c r="H210" i="25" s="1"/>
  <c r="G320"/>
  <c r="E774" i="5"/>
  <c r="F211" i="25" s="1"/>
  <c r="F774" i="5"/>
  <c r="G211" i="25" s="1"/>
  <c r="AB774" i="5"/>
  <c r="H211" i="25" s="1"/>
  <c r="G108"/>
  <c r="G142" s="1"/>
  <c r="G176" s="1"/>
  <c r="E775" i="5"/>
  <c r="F212" i="25" s="1"/>
  <c r="F775" i="5"/>
  <c r="G212" i="25"/>
  <c r="AB775" i="5"/>
  <c r="H212" i="25" s="1"/>
  <c r="G322"/>
  <c r="G109"/>
  <c r="N109" s="1"/>
  <c r="G143"/>
  <c r="G177" s="1"/>
  <c r="E776" i="5"/>
  <c r="F213" i="25" s="1"/>
  <c r="F776" i="5"/>
  <c r="G213" i="25" s="1"/>
  <c r="AB776" i="5"/>
  <c r="H213" i="25" s="1"/>
  <c r="G323"/>
  <c r="G324"/>
  <c r="G325"/>
  <c r="E780" i="5"/>
  <c r="F217" i="25" s="1"/>
  <c r="F780" i="5"/>
  <c r="G217" i="25" s="1"/>
  <c r="AB780" i="5"/>
  <c r="H217" i="25" s="1"/>
  <c r="G327"/>
  <c r="G362" s="1"/>
  <c r="E781" i="5"/>
  <c r="F218" i="25" s="1"/>
  <c r="F781" i="5"/>
  <c r="G218" i="25" s="1"/>
  <c r="AB781" i="5"/>
  <c r="H218" i="25" s="1"/>
  <c r="G115"/>
  <c r="N115" s="1"/>
  <c r="E782" i="5"/>
  <c r="F219" i="25" s="1"/>
  <c r="F782" i="5"/>
  <c r="G219" i="25" s="1"/>
  <c r="AB782" i="5"/>
  <c r="H219" i="25" s="1"/>
  <c r="G329"/>
  <c r="G364" s="1"/>
  <c r="G116"/>
  <c r="N116" s="1"/>
  <c r="E783" i="5"/>
  <c r="F220" i="25" s="1"/>
  <c r="F783" i="5"/>
  <c r="G220" i="25" s="1"/>
  <c r="AB783" i="5"/>
  <c r="H220" i="25" s="1"/>
  <c r="G330"/>
  <c r="G365" s="1"/>
  <c r="G117"/>
  <c r="N117" s="1"/>
  <c r="E784" i="5"/>
  <c r="F221" i="25" s="1"/>
  <c r="F784" i="5"/>
  <c r="G221" i="25" s="1"/>
  <c r="AB784" i="5"/>
  <c r="H221" i="25" s="1"/>
  <c r="E785" i="5"/>
  <c r="F222" i="25" s="1"/>
  <c r="F785" i="5"/>
  <c r="G222" i="25" s="1"/>
  <c r="AB785" i="5"/>
  <c r="H222" i="25" s="1"/>
  <c r="G119"/>
  <c r="N119" s="1"/>
  <c r="E786" i="5"/>
  <c r="F223" i="25" s="1"/>
  <c r="F786" i="5"/>
  <c r="G223" i="25" s="1"/>
  <c r="AB786" i="5"/>
  <c r="H223" i="25" s="1"/>
  <c r="G333"/>
  <c r="G368" s="1"/>
  <c r="G120"/>
  <c r="N120" s="1"/>
  <c r="E787" i="5"/>
  <c r="F224" i="25" s="1"/>
  <c r="F787" i="5"/>
  <c r="G224" i="25" s="1"/>
  <c r="AB787" i="5"/>
  <c r="H224" i="25" s="1"/>
  <c r="G334"/>
  <c r="G369" s="1"/>
  <c r="G121"/>
  <c r="N121" s="1"/>
  <c r="E788" i="5"/>
  <c r="F225" i="25" s="1"/>
  <c r="F788" i="5"/>
  <c r="G225" i="25" s="1"/>
  <c r="AB788" i="5"/>
  <c r="H225" i="25" s="1"/>
  <c r="G335"/>
  <c r="E789" i="5"/>
  <c r="F226" i="25" s="1"/>
  <c r="F789" i="5"/>
  <c r="G226" i="25" s="1"/>
  <c r="AB789" i="5"/>
  <c r="H226" i="25" s="1"/>
  <c r="G123"/>
  <c r="N123" s="1"/>
  <c r="G157"/>
  <c r="G191" s="1"/>
  <c r="E790" i="5"/>
  <c r="F227" i="25" s="1"/>
  <c r="F790" i="5"/>
  <c r="G227" i="25" s="1"/>
  <c r="AB790" i="5"/>
  <c r="H227" i="25" s="1"/>
  <c r="G337"/>
  <c r="G372" s="1"/>
  <c r="G124"/>
  <c r="N124" s="1"/>
  <c r="G158"/>
  <c r="G192" s="1"/>
  <c r="E791" i="5"/>
  <c r="F228" i="25" s="1"/>
  <c r="F791" i="5"/>
  <c r="G228" i="25" s="1"/>
  <c r="AB791" i="5"/>
  <c r="H228" i="25" s="1"/>
  <c r="G338"/>
  <c r="G373" s="1"/>
  <c r="E1139"/>
  <c r="E1182" s="1"/>
  <c r="E1268" s="1"/>
  <c r="E1311" s="1"/>
  <c r="F608"/>
  <c r="E1120"/>
  <c r="E1163" s="1"/>
  <c r="E1249" s="1"/>
  <c r="E1292" s="1"/>
  <c r="E1121"/>
  <c r="E1164" s="1"/>
  <c r="E1250" s="1"/>
  <c r="E1293" s="1"/>
  <c r="E1122"/>
  <c r="E1165" s="1"/>
  <c r="E1251" s="1"/>
  <c r="E1294" s="1"/>
  <c r="E1123"/>
  <c r="E1166" s="1"/>
  <c r="E1252" s="1"/>
  <c r="E1295" s="1"/>
  <c r="E1124"/>
  <c r="E1167" s="1"/>
  <c r="E1253" s="1"/>
  <c r="E1296" s="1"/>
  <c r="E1125"/>
  <c r="E1168" s="1"/>
  <c r="E1254" s="1"/>
  <c r="E1297" s="1"/>
  <c r="E1126"/>
  <c r="E1169" s="1"/>
  <c r="E1255" s="1"/>
  <c r="E1298" s="1"/>
  <c r="E1127"/>
  <c r="E1170" s="1"/>
  <c r="E1256" s="1"/>
  <c r="E1299" s="1"/>
  <c r="E1128"/>
  <c r="E1171" s="1"/>
  <c r="E1257" s="1"/>
  <c r="E1300" s="1"/>
  <c r="E1129"/>
  <c r="E1172" s="1"/>
  <c r="E1258" s="1"/>
  <c r="E1301" s="1"/>
  <c r="E1130"/>
  <c r="E1173" s="1"/>
  <c r="E1259" s="1"/>
  <c r="E1302" s="1"/>
  <c r="E1131"/>
  <c r="E1174" s="1"/>
  <c r="E1260" s="1"/>
  <c r="E1303" s="1"/>
  <c r="E1132"/>
  <c r="E1175" s="1"/>
  <c r="E1261" s="1"/>
  <c r="E1304" s="1"/>
  <c r="E1133"/>
  <c r="E1176" s="1"/>
  <c r="E1262" s="1"/>
  <c r="E1305" s="1"/>
  <c r="E1134"/>
  <c r="E1177" s="1"/>
  <c r="E1263" s="1"/>
  <c r="E1306" s="1"/>
  <c r="E1135"/>
  <c r="E1178" s="1"/>
  <c r="E1264" s="1"/>
  <c r="E1307" s="1"/>
  <c r="E1136"/>
  <c r="E1179" s="1"/>
  <c r="E1265" s="1"/>
  <c r="E1308" s="1"/>
  <c r="E1137"/>
  <c r="E1180" s="1"/>
  <c r="E1266" s="1"/>
  <c r="E1309" s="1"/>
  <c r="E1138"/>
  <c r="E1181" s="1"/>
  <c r="E1267" s="1"/>
  <c r="E1310" s="1"/>
  <c r="E1140"/>
  <c r="E1183" s="1"/>
  <c r="E1269" s="1"/>
  <c r="E1312" s="1"/>
  <c r="E1141"/>
  <c r="E1184" s="1"/>
  <c r="E1270" s="1"/>
  <c r="E1313" s="1"/>
  <c r="E1142"/>
  <c r="E1185" s="1"/>
  <c r="E1271" s="1"/>
  <c r="E1314" s="1"/>
  <c r="E1143"/>
  <c r="E1186" s="1"/>
  <c r="E1272" s="1"/>
  <c r="E1315" s="1"/>
  <c r="E1144"/>
  <c r="E1187" s="1"/>
  <c r="E1273" s="1"/>
  <c r="E1316" s="1"/>
  <c r="E1145"/>
  <c r="E1188" s="1"/>
  <c r="E1274" s="1"/>
  <c r="E1317" s="1"/>
  <c r="E1146"/>
  <c r="E1189" s="1"/>
  <c r="E1275" s="1"/>
  <c r="E1318" s="1"/>
  <c r="E1147"/>
  <c r="E1190" s="1"/>
  <c r="E1276" s="1"/>
  <c r="E1319" s="1"/>
  <c r="AC27" i="26"/>
  <c r="AC28"/>
  <c r="G344" i="25"/>
  <c r="G345"/>
  <c r="G346"/>
  <c r="G347"/>
  <c r="G348"/>
  <c r="G350"/>
  <c r="G351"/>
  <c r="G352"/>
  <c r="G354"/>
  <c r="G355"/>
  <c r="G357"/>
  <c r="G358"/>
  <c r="G359"/>
  <c r="G360"/>
  <c r="G370"/>
  <c r="F718"/>
  <c r="AB70" i="26"/>
  <c r="AB63" s="1"/>
  <c r="AC29"/>
  <c r="AB71"/>
  <c r="M246" i="25"/>
  <c r="M248"/>
  <c r="M249"/>
  <c r="M253"/>
  <c r="M255"/>
  <c r="M256"/>
  <c r="M257"/>
  <c r="M259"/>
  <c r="M260"/>
  <c r="M261"/>
  <c r="M263"/>
  <c r="M264"/>
  <c r="F400"/>
  <c r="E1341"/>
  <c r="F1341" s="1"/>
  <c r="G1341" s="1"/>
  <c r="H1341" s="1"/>
  <c r="I1341" s="1"/>
  <c r="J1341" s="1"/>
  <c r="K1341" s="1"/>
  <c r="AC30" i="26"/>
  <c r="AB72"/>
  <c r="M109" i="25"/>
  <c r="M115"/>
  <c r="M116"/>
  <c r="M117"/>
  <c r="M119"/>
  <c r="M120"/>
  <c r="M121"/>
  <c r="M123"/>
  <c r="M124"/>
  <c r="F401"/>
  <c r="AC31" i="26"/>
  <c r="AB73"/>
  <c r="L227" i="8"/>
  <c r="K227"/>
  <c r="F402" i="25"/>
  <c r="AC32" i="26"/>
  <c r="F403" i="25"/>
  <c r="AC33" i="26"/>
  <c r="F404" i="25"/>
  <c r="K1365"/>
  <c r="AC34" i="26"/>
  <c r="F405" i="25"/>
  <c r="AC35" i="26"/>
  <c r="F406" i="25"/>
  <c r="AC36" i="26"/>
  <c r="F407" i="25"/>
  <c r="AC37" i="26"/>
  <c r="F408" i="25"/>
  <c r="AC38" i="26"/>
  <c r="F409" i="25"/>
  <c r="AC39" i="26"/>
  <c r="F410" i="25"/>
  <c r="AC40" i="26"/>
  <c r="F411" i="25"/>
  <c r="AC41" i="26"/>
  <c r="F412" i="25"/>
  <c r="AC42" i="26"/>
  <c r="F413" i="25"/>
  <c r="AC43" i="26"/>
  <c r="F414" i="25"/>
  <c r="AC44" i="26"/>
  <c r="F415" i="25"/>
  <c r="AC45" i="26"/>
  <c r="F416" i="25"/>
  <c r="AC46" i="26"/>
  <c r="F417" i="25"/>
  <c r="AC47" i="26"/>
  <c r="F418" i="25"/>
  <c r="AC48" i="26"/>
  <c r="AC49"/>
  <c r="K40" i="6"/>
  <c r="AC50" i="26"/>
  <c r="F65" i="21"/>
  <c r="O128" i="6" s="1"/>
  <c r="F447" i="25"/>
  <c r="F431"/>
  <c r="F432"/>
  <c r="F82" i="21"/>
  <c r="AG762" i="5"/>
  <c r="AG15" i="27" s="1"/>
  <c r="AG763" i="5"/>
  <c r="AG16" i="27" s="1"/>
  <c r="AG764" i="5"/>
  <c r="AG17" i="27" s="1"/>
  <c r="AG765" i="5"/>
  <c r="AG18" i="27" s="1"/>
  <c r="AG766" i="5"/>
  <c r="AG19" i="27" s="1"/>
  <c r="AG767" i="5"/>
  <c r="AG20" i="27" s="1"/>
  <c r="AG768" i="5"/>
  <c r="AG21" i="27" s="1"/>
  <c r="AG769" i="5"/>
  <c r="AG22" i="27" s="1"/>
  <c r="AG770" i="5"/>
  <c r="AG23" i="27" s="1"/>
  <c r="AG771" i="5"/>
  <c r="AG24" i="27" s="1"/>
  <c r="AG772" i="5"/>
  <c r="AG25" i="27" s="1"/>
  <c r="AG773" i="5"/>
  <c r="AG26" i="27" s="1"/>
  <c r="AG774" i="5"/>
  <c r="AG27" i="27" s="1"/>
  <c r="AG775" i="5"/>
  <c r="AG28" i="27" s="1"/>
  <c r="AG776" i="5"/>
  <c r="AG29" i="27" s="1"/>
  <c r="AG777" i="5"/>
  <c r="AG30" i="27" s="1"/>
  <c r="AG778" i="5"/>
  <c r="AG31" i="27" s="1"/>
  <c r="AG779" i="5"/>
  <c r="AG32" i="27" s="1"/>
  <c r="AG780" i="5"/>
  <c r="AG33" i="27" s="1"/>
  <c r="AG781" i="5"/>
  <c r="AG34" i="27" s="1"/>
  <c r="AG782" i="5"/>
  <c r="AG35" i="27" s="1"/>
  <c r="AG783" i="5"/>
  <c r="AG36" i="27" s="1"/>
  <c r="AG784" i="5"/>
  <c r="AG37" i="27" s="1"/>
  <c r="AG785" i="5"/>
  <c r="AG38" i="27" s="1"/>
  <c r="AG786" i="5"/>
  <c r="AG39" i="27" s="1"/>
  <c r="AG787" i="5"/>
  <c r="AG40" i="27" s="1"/>
  <c r="AG788" i="5"/>
  <c r="AG41" i="27" s="1"/>
  <c r="AG789" i="5"/>
  <c r="AG42" i="27" s="1"/>
  <c r="AG790" i="5"/>
  <c r="AG43" i="27" s="1"/>
  <c r="AG791" i="5"/>
  <c r="AG44" i="27" s="1"/>
  <c r="AF762" i="5"/>
  <c r="AF15" i="27" s="1"/>
  <c r="AF763" i="5"/>
  <c r="AF16" i="27" s="1"/>
  <c r="AF764" i="5"/>
  <c r="AF17" i="27" s="1"/>
  <c r="AF765" i="5"/>
  <c r="AF18" i="27" s="1"/>
  <c r="AF766" i="5"/>
  <c r="AF19" i="27" s="1"/>
  <c r="AF767" i="5"/>
  <c r="AF20" i="27" s="1"/>
  <c r="AF768" i="5"/>
  <c r="AF21" i="27" s="1"/>
  <c r="AF769" i="5"/>
  <c r="AF22" i="27" s="1"/>
  <c r="AF770" i="5"/>
  <c r="AF23" i="27" s="1"/>
  <c r="AF771" i="5"/>
  <c r="AF24" i="27" s="1"/>
  <c r="AF772" i="5"/>
  <c r="AF25" i="27" s="1"/>
  <c r="AF773" i="5"/>
  <c r="AF26" i="27" s="1"/>
  <c r="AF774" i="5"/>
  <c r="AF27" i="27" s="1"/>
  <c r="AF775" i="5"/>
  <c r="AF28" i="27" s="1"/>
  <c r="AF776" i="5"/>
  <c r="AF29" i="27" s="1"/>
  <c r="AF777" i="5"/>
  <c r="AF30" i="27" s="1"/>
  <c r="AF778" i="5"/>
  <c r="AF31" i="27" s="1"/>
  <c r="AF779" i="5"/>
  <c r="AF32" i="27" s="1"/>
  <c r="AF780" i="5"/>
  <c r="AF33" i="27" s="1"/>
  <c r="AF781" i="5"/>
  <c r="AF34" i="27" s="1"/>
  <c r="AF782" i="5"/>
  <c r="AF35" i="27" s="1"/>
  <c r="AF783" i="5"/>
  <c r="AF36" i="27" s="1"/>
  <c r="AF784" i="5"/>
  <c r="AF37" i="27" s="1"/>
  <c r="AF785" i="5"/>
  <c r="AF38" i="27" s="1"/>
  <c r="AF786" i="5"/>
  <c r="AF39" i="27" s="1"/>
  <c r="AF787" i="5"/>
  <c r="AF40" i="27" s="1"/>
  <c r="AF788" i="5"/>
  <c r="AF41" i="27" s="1"/>
  <c r="AF789" i="5"/>
  <c r="AF42" i="27" s="1"/>
  <c r="AF790" i="5"/>
  <c r="AF43" i="27" s="1"/>
  <c r="AF791" i="5"/>
  <c r="AF44" i="27" s="1"/>
  <c r="K483" i="25"/>
  <c r="K525" s="1"/>
  <c r="K558" s="1"/>
  <c r="K465"/>
  <c r="K507" s="1"/>
  <c r="K540" s="1"/>
  <c r="K466"/>
  <c r="K508" s="1"/>
  <c r="K541" s="1"/>
  <c r="K467"/>
  <c r="K509" s="1"/>
  <c r="K542" s="1"/>
  <c r="K468"/>
  <c r="K510" s="1"/>
  <c r="K543" s="1"/>
  <c r="K470"/>
  <c r="K512" s="1"/>
  <c r="K545" s="1"/>
  <c r="K474"/>
  <c r="K516" s="1"/>
  <c r="K549" s="1"/>
  <c r="K476"/>
  <c r="K518" s="1"/>
  <c r="K551" s="1"/>
  <c r="K478"/>
  <c r="K520" s="1"/>
  <c r="K553" s="1"/>
  <c r="K481"/>
  <c r="K523" s="1"/>
  <c r="K556" s="1"/>
  <c r="K485"/>
  <c r="K527" s="1"/>
  <c r="K560" s="1"/>
  <c r="K487"/>
  <c r="K529" s="1"/>
  <c r="K562" s="1"/>
  <c r="K491"/>
  <c r="K533" s="1"/>
  <c r="K566" s="1"/>
  <c r="K464"/>
  <c r="K506" s="1"/>
  <c r="K539" s="1"/>
  <c r="K469"/>
  <c r="K511" s="1"/>
  <c r="K544" s="1"/>
  <c r="K471"/>
  <c r="K513" s="1"/>
  <c r="K546" s="1"/>
  <c r="K472"/>
  <c r="K514" s="1"/>
  <c r="K547" s="1"/>
  <c r="K473"/>
  <c r="K515" s="1"/>
  <c r="K548" s="1"/>
  <c r="K475"/>
  <c r="K517" s="1"/>
  <c r="K550" s="1"/>
  <c r="K477"/>
  <c r="K519" s="1"/>
  <c r="K552" s="1"/>
  <c r="K479"/>
  <c r="K521" s="1"/>
  <c r="K480"/>
  <c r="K522" s="1"/>
  <c r="K555" s="1"/>
  <c r="K482"/>
  <c r="K524" s="1"/>
  <c r="K557" s="1"/>
  <c r="K484"/>
  <c r="K526" s="1"/>
  <c r="K559" s="1"/>
  <c r="K486"/>
  <c r="K528" s="1"/>
  <c r="K561" s="1"/>
  <c r="K488"/>
  <c r="K530" s="1"/>
  <c r="K563" s="1"/>
  <c r="K489"/>
  <c r="K531" s="1"/>
  <c r="K564" s="1"/>
  <c r="K490"/>
  <c r="K532" s="1"/>
  <c r="K565" s="1"/>
  <c r="J1365"/>
  <c r="G942" i="5"/>
  <c r="AK15" i="27" s="1"/>
  <c r="G943" i="5"/>
  <c r="AK16" i="27" s="1"/>
  <c r="G944" i="5"/>
  <c r="AK17" i="27" s="1"/>
  <c r="G945" i="5"/>
  <c r="AK18" i="27" s="1"/>
  <c r="G946" i="5"/>
  <c r="AK19" i="27" s="1"/>
  <c r="G947" i="5"/>
  <c r="AK20" i="27" s="1"/>
  <c r="G948" i="5"/>
  <c r="AK21" i="27" s="1"/>
  <c r="G949" i="5"/>
  <c r="AK22" i="27" s="1"/>
  <c r="G950" i="5"/>
  <c r="AK23" i="27" s="1"/>
  <c r="G951" i="5"/>
  <c r="AK24" i="27" s="1"/>
  <c r="G952" i="5"/>
  <c r="AK25" i="27" s="1"/>
  <c r="G953" i="5"/>
  <c r="AK26" i="27" s="1"/>
  <c r="G954" i="5"/>
  <c r="AK27" i="27" s="1"/>
  <c r="G955" i="5"/>
  <c r="AK28" i="27" s="1"/>
  <c r="G956" i="5"/>
  <c r="AK29" i="27" s="1"/>
  <c r="G957" i="5"/>
  <c r="AK30" i="27" s="1"/>
  <c r="G958" i="5"/>
  <c r="AK31" i="27" s="1"/>
  <c r="G959" i="5"/>
  <c r="AK32" i="27" s="1"/>
  <c r="G960" i="5"/>
  <c r="AK33" i="27" s="1"/>
  <c r="G961" i="5"/>
  <c r="AK34" i="27" s="1"/>
  <c r="G962" i="5"/>
  <c r="AK35" i="27" s="1"/>
  <c r="G963" i="5"/>
  <c r="AK36" i="27" s="1"/>
  <c r="G964" i="5"/>
  <c r="AK37" i="27" s="1"/>
  <c r="G965" i="5"/>
  <c r="AK38" i="27" s="1"/>
  <c r="G966" i="5"/>
  <c r="AK39" i="27" s="1"/>
  <c r="G967" i="5"/>
  <c r="AK40" i="27" s="1"/>
  <c r="G968" i="5"/>
  <c r="AK41" i="27" s="1"/>
  <c r="G969" i="5"/>
  <c r="AK42" i="27" s="1"/>
  <c r="G970" i="5"/>
  <c r="AK43" i="27" s="1"/>
  <c r="G971" i="5"/>
  <c r="AK44" i="27" s="1"/>
  <c r="F433" i="25"/>
  <c r="H246"/>
  <c r="H247"/>
  <c r="H248"/>
  <c r="H249"/>
  <c r="H253"/>
  <c r="H254"/>
  <c r="H255"/>
  <c r="H256"/>
  <c r="H257"/>
  <c r="H258"/>
  <c r="H259"/>
  <c r="H260"/>
  <c r="H261"/>
  <c r="H262"/>
  <c r="H263"/>
  <c r="H264"/>
  <c r="F483"/>
  <c r="F525" s="1"/>
  <c r="F558" s="1"/>
  <c r="F465"/>
  <c r="F507" s="1"/>
  <c r="F540" s="1"/>
  <c r="F466"/>
  <c r="F508" s="1"/>
  <c r="F541" s="1"/>
  <c r="F467"/>
  <c r="F509" s="1"/>
  <c r="F542" s="1"/>
  <c r="F468"/>
  <c r="F510" s="1"/>
  <c r="F543" s="1"/>
  <c r="F470"/>
  <c r="F512" s="1"/>
  <c r="F545" s="1"/>
  <c r="F474"/>
  <c r="F516" s="1"/>
  <c r="F549" s="1"/>
  <c r="F476"/>
  <c r="F518" s="1"/>
  <c r="F551" s="1"/>
  <c r="F478"/>
  <c r="F520" s="1"/>
  <c r="F553" s="1"/>
  <c r="F481"/>
  <c r="F523" s="1"/>
  <c r="F556" s="1"/>
  <c r="F485"/>
  <c r="F527" s="1"/>
  <c r="F560" s="1"/>
  <c r="F487"/>
  <c r="F529" s="1"/>
  <c r="F562" s="1"/>
  <c r="F491"/>
  <c r="F533" s="1"/>
  <c r="F566" s="1"/>
  <c r="F464"/>
  <c r="F506" s="1"/>
  <c r="F539" s="1"/>
  <c r="F469"/>
  <c r="F511" s="1"/>
  <c r="F544" s="1"/>
  <c r="F471"/>
  <c r="F513" s="1"/>
  <c r="F546" s="1"/>
  <c r="F472"/>
  <c r="F514" s="1"/>
  <c r="F547" s="1"/>
  <c r="F473"/>
  <c r="F515" s="1"/>
  <c r="F548" s="1"/>
  <c r="F475"/>
  <c r="F517" s="1"/>
  <c r="F550" s="1"/>
  <c r="F477"/>
  <c r="F519" s="1"/>
  <c r="F552" s="1"/>
  <c r="F479"/>
  <c r="F521" s="1"/>
  <c r="F554" s="1"/>
  <c r="F480"/>
  <c r="F522" s="1"/>
  <c r="F555" s="1"/>
  <c r="F482"/>
  <c r="F524" s="1"/>
  <c r="F557" s="1"/>
  <c r="F484"/>
  <c r="F526" s="1"/>
  <c r="F559" s="1"/>
  <c r="F486"/>
  <c r="F528" s="1"/>
  <c r="F561" s="1"/>
  <c r="F488"/>
  <c r="F530" s="1"/>
  <c r="F563" s="1"/>
  <c r="F489"/>
  <c r="F531" s="1"/>
  <c r="F564" s="1"/>
  <c r="F490"/>
  <c r="F532" s="1"/>
  <c r="F565" s="1"/>
  <c r="H106"/>
  <c r="H108"/>
  <c r="H109"/>
  <c r="H115"/>
  <c r="H116"/>
  <c r="H117"/>
  <c r="H119"/>
  <c r="F193" i="9"/>
  <c r="F231" s="1"/>
  <c r="H120" i="25"/>
  <c r="H121"/>
  <c r="F195" i="9"/>
  <c r="F233" s="1"/>
  <c r="H123" i="25"/>
  <c r="H124"/>
  <c r="I246"/>
  <c r="I247"/>
  <c r="I248"/>
  <c r="I249"/>
  <c r="I253"/>
  <c r="I254"/>
  <c r="I255"/>
  <c r="I256"/>
  <c r="I257"/>
  <c r="I258"/>
  <c r="I259"/>
  <c r="I260"/>
  <c r="I261"/>
  <c r="I262"/>
  <c r="I263"/>
  <c r="I264"/>
  <c r="I106"/>
  <c r="I108"/>
  <c r="I109"/>
  <c r="I115"/>
  <c r="G189" i="9"/>
  <c r="G227" s="1"/>
  <c r="I116" i="25"/>
  <c r="I117"/>
  <c r="G191" i="9"/>
  <c r="G229" s="1"/>
  <c r="I119" i="25"/>
  <c r="I120"/>
  <c r="I121"/>
  <c r="G196" i="9"/>
  <c r="G234" s="1"/>
  <c r="I123" i="25"/>
  <c r="I124"/>
  <c r="G198" i="9"/>
  <c r="G236" s="1"/>
  <c r="G227" i="8"/>
  <c r="E1365" i="25"/>
  <c r="O129" i="6"/>
  <c r="O130"/>
  <c r="F434" i="25"/>
  <c r="O131" i="6"/>
  <c r="F435" i="25"/>
  <c r="O132" i="6"/>
  <c r="F436" i="25"/>
  <c r="O133" i="6"/>
  <c r="F437" i="25"/>
  <c r="O134" i="6"/>
  <c r="F438" i="25"/>
  <c r="O135" i="6"/>
  <c r="F439" i="25"/>
  <c r="O136" i="6"/>
  <c r="F440" i="25"/>
  <c r="O137" i="6"/>
  <c r="F441" i="25"/>
  <c r="O138" i="6"/>
  <c r="F442" i="25"/>
  <c r="O139" i="6"/>
  <c r="F443" i="25"/>
  <c r="O140" i="6"/>
  <c r="F444" i="25"/>
  <c r="O141" i="6"/>
  <c r="F445" i="25"/>
  <c r="O142" i="6"/>
  <c r="F446" i="25"/>
  <c r="O143" i="6"/>
  <c r="AC51" i="26"/>
  <c r="F51"/>
  <c r="AC52"/>
  <c r="F52"/>
  <c r="AC53"/>
  <c r="F53"/>
  <c r="AC54"/>
  <c r="F54"/>
  <c r="AC55"/>
  <c r="F55"/>
  <c r="O144" i="6"/>
  <c r="G144"/>
  <c r="F297" s="1"/>
  <c r="F97" i="26"/>
  <c r="O145" i="6"/>
  <c r="G145"/>
  <c r="F298" s="1"/>
  <c r="O146"/>
  <c r="G146"/>
  <c r="F299" s="1"/>
  <c r="O147"/>
  <c r="G147"/>
  <c r="F300" s="1"/>
  <c r="O148"/>
  <c r="G148"/>
  <c r="F301" s="1"/>
  <c r="O149"/>
  <c r="G149"/>
  <c r="F302" s="1"/>
  <c r="O150"/>
  <c r="G150"/>
  <c r="F303" s="1"/>
  <c r="O151"/>
  <c r="G151"/>
  <c r="F304" s="1"/>
  <c r="O152"/>
  <c r="G152"/>
  <c r="F305" s="1"/>
  <c r="G54" i="26"/>
  <c r="H195" i="9"/>
  <c r="H233" s="1"/>
  <c r="H54" i="26"/>
  <c r="I190" i="9"/>
  <c r="I228" s="1"/>
  <c r="I198"/>
  <c r="I236" s="1"/>
  <c r="I54" i="26"/>
  <c r="K54"/>
  <c r="L54"/>
  <c r="G483" i="25"/>
  <c r="G525" s="1"/>
  <c r="G558" s="1"/>
  <c r="G465"/>
  <c r="G507" s="1"/>
  <c r="G540" s="1"/>
  <c r="G466"/>
  <c r="G508" s="1"/>
  <c r="G541" s="1"/>
  <c r="G467"/>
  <c r="G509" s="1"/>
  <c r="G542" s="1"/>
  <c r="G468"/>
  <c r="G510" s="1"/>
  <c r="G543" s="1"/>
  <c r="G470"/>
  <c r="G512" s="1"/>
  <c r="G545" s="1"/>
  <c r="G474"/>
  <c r="G516" s="1"/>
  <c r="G549" s="1"/>
  <c r="G476"/>
  <c r="G518" s="1"/>
  <c r="G551" s="1"/>
  <c r="G478"/>
  <c r="G520" s="1"/>
  <c r="G553" s="1"/>
  <c r="G481"/>
  <c r="G523" s="1"/>
  <c r="G556" s="1"/>
  <c r="G485"/>
  <c r="G527" s="1"/>
  <c r="G560" s="1"/>
  <c r="G487"/>
  <c r="G529" s="1"/>
  <c r="G562" s="1"/>
  <c r="G491"/>
  <c r="G533" s="1"/>
  <c r="G566" s="1"/>
  <c r="G464"/>
  <c r="G506" s="1"/>
  <c r="G539" s="1"/>
  <c r="G469"/>
  <c r="G511" s="1"/>
  <c r="G544" s="1"/>
  <c r="G471"/>
  <c r="G513" s="1"/>
  <c r="G546" s="1"/>
  <c r="G472"/>
  <c r="G514" s="1"/>
  <c r="G547" s="1"/>
  <c r="G473"/>
  <c r="G515" s="1"/>
  <c r="G548" s="1"/>
  <c r="G475"/>
  <c r="G517" s="1"/>
  <c r="G550" s="1"/>
  <c r="G477"/>
  <c r="G519" s="1"/>
  <c r="G552" s="1"/>
  <c r="G479"/>
  <c r="G521" s="1"/>
  <c r="G554" s="1"/>
  <c r="G480"/>
  <c r="G522" s="1"/>
  <c r="G555" s="1"/>
  <c r="G482"/>
  <c r="G524" s="1"/>
  <c r="G557" s="1"/>
  <c r="G484"/>
  <c r="G526" s="1"/>
  <c r="G559" s="1"/>
  <c r="G486"/>
  <c r="G528" s="1"/>
  <c r="G561" s="1"/>
  <c r="G488"/>
  <c r="G530" s="1"/>
  <c r="G563" s="1"/>
  <c r="G489"/>
  <c r="G531" s="1"/>
  <c r="G564" s="1"/>
  <c r="G490"/>
  <c r="G532" s="1"/>
  <c r="G565" s="1"/>
  <c r="J246"/>
  <c r="J247"/>
  <c r="J248"/>
  <c r="J249"/>
  <c r="J253"/>
  <c r="J254"/>
  <c r="J255"/>
  <c r="J256"/>
  <c r="J257"/>
  <c r="J258"/>
  <c r="J259"/>
  <c r="J260"/>
  <c r="J261"/>
  <c r="J262"/>
  <c r="J263"/>
  <c r="J264"/>
  <c r="J106"/>
  <c r="J108"/>
  <c r="J109"/>
  <c r="J115"/>
  <c r="J116"/>
  <c r="J117"/>
  <c r="J119"/>
  <c r="J120"/>
  <c r="J121"/>
  <c r="J123"/>
  <c r="J124"/>
  <c r="H227" i="8"/>
  <c r="F1365" i="25"/>
  <c r="K96" i="6"/>
  <c r="H128" s="1"/>
  <c r="G281" s="1"/>
  <c r="H96"/>
  <c r="G128"/>
  <c r="F281" s="1"/>
  <c r="H483" i="25"/>
  <c r="H525" s="1"/>
  <c r="H558" s="1"/>
  <c r="H465"/>
  <c r="H507" s="1"/>
  <c r="H540" s="1"/>
  <c r="H466"/>
  <c r="H508" s="1"/>
  <c r="H541" s="1"/>
  <c r="H467"/>
  <c r="H509" s="1"/>
  <c r="H542" s="1"/>
  <c r="H468"/>
  <c r="H510" s="1"/>
  <c r="H543" s="1"/>
  <c r="H470"/>
  <c r="H512" s="1"/>
  <c r="H474"/>
  <c r="H516" s="1"/>
  <c r="H549" s="1"/>
  <c r="H476"/>
  <c r="H518" s="1"/>
  <c r="H551" s="1"/>
  <c r="H478"/>
  <c r="H520" s="1"/>
  <c r="H553" s="1"/>
  <c r="H481"/>
  <c r="H523" s="1"/>
  <c r="H556" s="1"/>
  <c r="H485"/>
  <c r="H527" s="1"/>
  <c r="H560" s="1"/>
  <c r="H487"/>
  <c r="H529"/>
  <c r="H562" s="1"/>
  <c r="H491"/>
  <c r="H533" s="1"/>
  <c r="H566" s="1"/>
  <c r="H464"/>
  <c r="H506" s="1"/>
  <c r="H539" s="1"/>
  <c r="H469"/>
  <c r="H511" s="1"/>
  <c r="H544" s="1"/>
  <c r="H471"/>
  <c r="H513" s="1"/>
  <c r="H546" s="1"/>
  <c r="H472"/>
  <c r="H514" s="1"/>
  <c r="H547" s="1"/>
  <c r="H473"/>
  <c r="H515" s="1"/>
  <c r="H548" s="1"/>
  <c r="H475"/>
  <c r="H517" s="1"/>
  <c r="H550" s="1"/>
  <c r="H477"/>
  <c r="H519" s="1"/>
  <c r="H552" s="1"/>
  <c r="H479"/>
  <c r="H521" s="1"/>
  <c r="H554" s="1"/>
  <c r="H480"/>
  <c r="H522" s="1"/>
  <c r="H555" s="1"/>
  <c r="H482"/>
  <c r="H524" s="1"/>
  <c r="H557" s="1"/>
  <c r="H484"/>
  <c r="H526" s="1"/>
  <c r="H559" s="1"/>
  <c r="H486"/>
  <c r="H528" s="1"/>
  <c r="H561" s="1"/>
  <c r="H488"/>
  <c r="H530" s="1"/>
  <c r="H563" s="1"/>
  <c r="H489"/>
  <c r="H531" s="1"/>
  <c r="H564" s="1"/>
  <c r="H490"/>
  <c r="H532" s="1"/>
  <c r="H565" s="1"/>
  <c r="K246"/>
  <c r="K247"/>
  <c r="K248"/>
  <c r="K249"/>
  <c r="K253"/>
  <c r="K254"/>
  <c r="K255"/>
  <c r="K256"/>
  <c r="K257"/>
  <c r="K258"/>
  <c r="K259"/>
  <c r="K260"/>
  <c r="K261"/>
  <c r="K262"/>
  <c r="K263"/>
  <c r="K264"/>
  <c r="K106"/>
  <c r="K108"/>
  <c r="K109"/>
  <c r="K115"/>
  <c r="K116"/>
  <c r="K117"/>
  <c r="K119"/>
  <c r="K120"/>
  <c r="K121"/>
  <c r="K123"/>
  <c r="K124"/>
  <c r="I227" i="8"/>
  <c r="G1365" i="25"/>
  <c r="I483"/>
  <c r="I525" s="1"/>
  <c r="I558" s="1"/>
  <c r="I465"/>
  <c r="I507" s="1"/>
  <c r="I540" s="1"/>
  <c r="I466"/>
  <c r="I508" s="1"/>
  <c r="I467"/>
  <c r="I509" s="1"/>
  <c r="I542" s="1"/>
  <c r="I468"/>
  <c r="I510" s="1"/>
  <c r="I543" s="1"/>
  <c r="I470"/>
  <c r="I512" s="1"/>
  <c r="I545" s="1"/>
  <c r="I474"/>
  <c r="I516" s="1"/>
  <c r="I549" s="1"/>
  <c r="I476"/>
  <c r="I518" s="1"/>
  <c r="I551" s="1"/>
  <c r="I478"/>
  <c r="I520" s="1"/>
  <c r="I553" s="1"/>
  <c r="I481"/>
  <c r="I523" s="1"/>
  <c r="I556" s="1"/>
  <c r="I485"/>
  <c r="I527" s="1"/>
  <c r="I560" s="1"/>
  <c r="I487"/>
  <c r="I529" s="1"/>
  <c r="I562" s="1"/>
  <c r="I491"/>
  <c r="I533" s="1"/>
  <c r="I566" s="1"/>
  <c r="I464"/>
  <c r="I506" s="1"/>
  <c r="I539" s="1"/>
  <c r="I469"/>
  <c r="I511" s="1"/>
  <c r="I544" s="1"/>
  <c r="I471"/>
  <c r="I513" s="1"/>
  <c r="I546" s="1"/>
  <c r="I472"/>
  <c r="I514" s="1"/>
  <c r="I547" s="1"/>
  <c r="I473"/>
  <c r="I515" s="1"/>
  <c r="I548" s="1"/>
  <c r="I475"/>
  <c r="I517" s="1"/>
  <c r="I550" s="1"/>
  <c r="I477"/>
  <c r="I519" s="1"/>
  <c r="I552" s="1"/>
  <c r="I479"/>
  <c r="I521" s="1"/>
  <c r="I554" s="1"/>
  <c r="I480"/>
  <c r="I522" s="1"/>
  <c r="I555" s="1"/>
  <c r="I482"/>
  <c r="I524" s="1"/>
  <c r="I557" s="1"/>
  <c r="I484"/>
  <c r="I526" s="1"/>
  <c r="I559" s="1"/>
  <c r="I486"/>
  <c r="I528" s="1"/>
  <c r="I561" s="1"/>
  <c r="I488"/>
  <c r="I530" s="1"/>
  <c r="I563" s="1"/>
  <c r="I489"/>
  <c r="I531" s="1"/>
  <c r="I564" s="1"/>
  <c r="I490"/>
  <c r="I532" s="1"/>
  <c r="I565" s="1"/>
  <c r="L246"/>
  <c r="L247"/>
  <c r="L248"/>
  <c r="L249"/>
  <c r="L253"/>
  <c r="L254"/>
  <c r="L255"/>
  <c r="L256"/>
  <c r="L257"/>
  <c r="L258"/>
  <c r="L259"/>
  <c r="L260"/>
  <c r="L261"/>
  <c r="L262"/>
  <c r="L263"/>
  <c r="L264"/>
  <c r="L106"/>
  <c r="L108"/>
  <c r="L109"/>
  <c r="L115"/>
  <c r="L116"/>
  <c r="L117"/>
  <c r="L119"/>
  <c r="L120"/>
  <c r="L121"/>
  <c r="L123"/>
  <c r="L124"/>
  <c r="J227" i="8"/>
  <c r="H1365" i="25"/>
  <c r="I51" i="26"/>
  <c r="I52"/>
  <c r="I53"/>
  <c r="I55"/>
  <c r="Q96" i="6"/>
  <c r="J128"/>
  <c r="I281" s="1"/>
  <c r="J483" i="25"/>
  <c r="J525" s="1"/>
  <c r="J558" s="1"/>
  <c r="J465"/>
  <c r="J507" s="1"/>
  <c r="J540" s="1"/>
  <c r="J466"/>
  <c r="J508" s="1"/>
  <c r="J541" s="1"/>
  <c r="J467"/>
  <c r="J509" s="1"/>
  <c r="J542" s="1"/>
  <c r="J468"/>
  <c r="J510" s="1"/>
  <c r="J543" s="1"/>
  <c r="J470"/>
  <c r="J512" s="1"/>
  <c r="J545" s="1"/>
  <c r="J474"/>
  <c r="J516" s="1"/>
  <c r="J549" s="1"/>
  <c r="J476"/>
  <c r="J518" s="1"/>
  <c r="J551" s="1"/>
  <c r="J478"/>
  <c r="J520" s="1"/>
  <c r="J553" s="1"/>
  <c r="J481"/>
  <c r="J523" s="1"/>
  <c r="J556" s="1"/>
  <c r="J485"/>
  <c r="J527" s="1"/>
  <c r="J560" s="1"/>
  <c r="J487"/>
  <c r="J529" s="1"/>
  <c r="J562" s="1"/>
  <c r="J491"/>
  <c r="J533" s="1"/>
  <c r="J566" s="1"/>
  <c r="J464"/>
  <c r="J506" s="1"/>
  <c r="J539" s="1"/>
  <c r="J469"/>
  <c r="J511" s="1"/>
  <c r="J544" s="1"/>
  <c r="J471"/>
  <c r="J513" s="1"/>
  <c r="J546" s="1"/>
  <c r="J472"/>
  <c r="J514" s="1"/>
  <c r="J547" s="1"/>
  <c r="J473"/>
  <c r="J515" s="1"/>
  <c r="J548" s="1"/>
  <c r="J475"/>
  <c r="J517" s="1"/>
  <c r="J477"/>
  <c r="J519" s="1"/>
  <c r="J552" s="1"/>
  <c r="J479"/>
  <c r="J521" s="1"/>
  <c r="J554" s="1"/>
  <c r="J480"/>
  <c r="J522" s="1"/>
  <c r="J555" s="1"/>
  <c r="J482"/>
  <c r="J524" s="1"/>
  <c r="J557" s="1"/>
  <c r="J484"/>
  <c r="J526" s="1"/>
  <c r="J559" s="1"/>
  <c r="J486"/>
  <c r="J528" s="1"/>
  <c r="J561" s="1"/>
  <c r="J488"/>
  <c r="J530" s="1"/>
  <c r="J563" s="1"/>
  <c r="J489"/>
  <c r="J531" s="1"/>
  <c r="J564" s="1"/>
  <c r="J490"/>
  <c r="J532" s="1"/>
  <c r="J565" s="1"/>
  <c r="I1365"/>
  <c r="T96" i="6"/>
  <c r="K128" s="1"/>
  <c r="J281" s="1"/>
  <c r="Z96"/>
  <c r="M128" s="1"/>
  <c r="L281" s="1"/>
  <c r="C642" i="5"/>
  <c r="C677" s="1"/>
  <c r="C712" s="1"/>
  <c r="C747" s="1"/>
  <c r="C782" s="1"/>
  <c r="C818" s="1"/>
  <c r="C854" s="1"/>
  <c r="C890" s="1"/>
  <c r="C643"/>
  <c r="C678" s="1"/>
  <c r="C713" s="1"/>
  <c r="C748" s="1"/>
  <c r="C783" s="1"/>
  <c r="C819" s="1"/>
  <c r="C855" s="1"/>
  <c r="C891" s="1"/>
  <c r="C644"/>
  <c r="C679" s="1"/>
  <c r="C714" s="1"/>
  <c r="C749" s="1"/>
  <c r="C784" s="1"/>
  <c r="C820" s="1"/>
  <c r="C856" s="1"/>
  <c r="C892" s="1"/>
  <c r="C645"/>
  <c r="C680"/>
  <c r="C715" s="1"/>
  <c r="C750" s="1"/>
  <c r="C785" s="1"/>
  <c r="C821" s="1"/>
  <c r="C857" s="1"/>
  <c r="C893" s="1"/>
  <c r="C646"/>
  <c r="C681" s="1"/>
  <c r="C716" s="1"/>
  <c r="C751" s="1"/>
  <c r="C786" s="1"/>
  <c r="C822" s="1"/>
  <c r="C858" s="1"/>
  <c r="C894" s="1"/>
  <c r="C647"/>
  <c r="C682" s="1"/>
  <c r="C717" s="1"/>
  <c r="C752" s="1"/>
  <c r="C787" s="1"/>
  <c r="C823" s="1"/>
  <c r="C859" s="1"/>
  <c r="C895" s="1"/>
  <c r="C648"/>
  <c r="C683" s="1"/>
  <c r="C718" s="1"/>
  <c r="C753" s="1"/>
  <c r="C788" s="1"/>
  <c r="C824" s="1"/>
  <c r="C860" s="1"/>
  <c r="C896" s="1"/>
  <c r="C649"/>
  <c r="C684" s="1"/>
  <c r="C719" s="1"/>
  <c r="C754" s="1"/>
  <c r="C789" s="1"/>
  <c r="C825" s="1"/>
  <c r="C861" s="1"/>
  <c r="C897" s="1"/>
  <c r="C650"/>
  <c r="C685" s="1"/>
  <c r="C720" s="1"/>
  <c r="C755" s="1"/>
  <c r="C790" s="1"/>
  <c r="C826" s="1"/>
  <c r="C862" s="1"/>
  <c r="C898" s="1"/>
  <c r="C651"/>
  <c r="C686" s="1"/>
  <c r="C721" s="1"/>
  <c r="C756" s="1"/>
  <c r="C791" s="1"/>
  <c r="C827" s="1"/>
  <c r="C863" s="1"/>
  <c r="C899" s="1"/>
  <c r="E229" i="6"/>
  <c r="C623" i="5"/>
  <c r="C658" s="1"/>
  <c r="C693" s="1"/>
  <c r="C728" s="1"/>
  <c r="C763" s="1"/>
  <c r="C799" s="1"/>
  <c r="C835" s="1"/>
  <c r="C871" s="1"/>
  <c r="C624"/>
  <c r="C659" s="1"/>
  <c r="C694" s="1"/>
  <c r="C729" s="1"/>
  <c r="C764" s="1"/>
  <c r="C800" s="1"/>
  <c r="C836" s="1"/>
  <c r="C872" s="1"/>
  <c r="C625"/>
  <c r="C660" s="1"/>
  <c r="C695" s="1"/>
  <c r="C730" s="1"/>
  <c r="C765" s="1"/>
  <c r="C801" s="1"/>
  <c r="C837" s="1"/>
  <c r="C873" s="1"/>
  <c r="C626"/>
  <c r="C661" s="1"/>
  <c r="C696" s="1"/>
  <c r="C731" s="1"/>
  <c r="C766" s="1"/>
  <c r="C802" s="1"/>
  <c r="C838" s="1"/>
  <c r="C874" s="1"/>
  <c r="C627"/>
  <c r="C662" s="1"/>
  <c r="C697" s="1"/>
  <c r="C732" s="1"/>
  <c r="C767" s="1"/>
  <c r="C803" s="1"/>
  <c r="C839" s="1"/>
  <c r="C875" s="1"/>
  <c r="C628"/>
  <c r="C663" s="1"/>
  <c r="C698" s="1"/>
  <c r="C733" s="1"/>
  <c r="C768" s="1"/>
  <c r="C804" s="1"/>
  <c r="C840" s="1"/>
  <c r="C876" s="1"/>
  <c r="C629"/>
  <c r="C664" s="1"/>
  <c r="C699" s="1"/>
  <c r="C734" s="1"/>
  <c r="C769" s="1"/>
  <c r="C805" s="1"/>
  <c r="C841" s="1"/>
  <c r="C877" s="1"/>
  <c r="C630"/>
  <c r="C665" s="1"/>
  <c r="C700" s="1"/>
  <c r="C735" s="1"/>
  <c r="C770" s="1"/>
  <c r="C806" s="1"/>
  <c r="C842" s="1"/>
  <c r="C878" s="1"/>
  <c r="C631"/>
  <c r="C666" s="1"/>
  <c r="C701" s="1"/>
  <c r="C736" s="1"/>
  <c r="C771" s="1"/>
  <c r="C807" s="1"/>
  <c r="C843" s="1"/>
  <c r="C879" s="1"/>
  <c r="C632"/>
  <c r="C667" s="1"/>
  <c r="C702" s="1"/>
  <c r="C737" s="1"/>
  <c r="C772" s="1"/>
  <c r="C808" s="1"/>
  <c r="C844" s="1"/>
  <c r="C880" s="1"/>
  <c r="C633"/>
  <c r="C668" s="1"/>
  <c r="C703" s="1"/>
  <c r="C738" s="1"/>
  <c r="C773" s="1"/>
  <c r="C809" s="1"/>
  <c r="C845" s="1"/>
  <c r="C881" s="1"/>
  <c r="C634"/>
  <c r="C669" s="1"/>
  <c r="C704" s="1"/>
  <c r="C739" s="1"/>
  <c r="C774" s="1"/>
  <c r="C810" s="1"/>
  <c r="C846" s="1"/>
  <c r="C882" s="1"/>
  <c r="C635"/>
  <c r="C670" s="1"/>
  <c r="C705" s="1"/>
  <c r="C740" s="1"/>
  <c r="C775" s="1"/>
  <c r="C811" s="1"/>
  <c r="C847" s="1"/>
  <c r="C883" s="1"/>
  <c r="C636"/>
  <c r="C671" s="1"/>
  <c r="C706" s="1"/>
  <c r="C741" s="1"/>
  <c r="C776" s="1"/>
  <c r="C812" s="1"/>
  <c r="C848" s="1"/>
  <c r="C884" s="1"/>
  <c r="C637"/>
  <c r="C672" s="1"/>
  <c r="C707" s="1"/>
  <c r="C742" s="1"/>
  <c r="C777" s="1"/>
  <c r="C813" s="1"/>
  <c r="C849" s="1"/>
  <c r="C885" s="1"/>
  <c r="C638"/>
  <c r="C673" s="1"/>
  <c r="C708" s="1"/>
  <c r="C743" s="1"/>
  <c r="C778" s="1"/>
  <c r="C814" s="1"/>
  <c r="C850" s="1"/>
  <c r="C886" s="1"/>
  <c r="C639"/>
  <c r="C674" s="1"/>
  <c r="C709" s="1"/>
  <c r="C744" s="1"/>
  <c r="C779" s="1"/>
  <c r="C815" s="1"/>
  <c r="C851" s="1"/>
  <c r="C887" s="1"/>
  <c r="C640"/>
  <c r="C675" s="1"/>
  <c r="C710" s="1"/>
  <c r="C745" s="1"/>
  <c r="C780" s="1"/>
  <c r="C816" s="1"/>
  <c r="C852" s="1"/>
  <c r="C888" s="1"/>
  <c r="C641"/>
  <c r="C676" s="1"/>
  <c r="C711" s="1"/>
  <c r="C746" s="1"/>
  <c r="C781" s="1"/>
  <c r="C817" s="1"/>
  <c r="C853" s="1"/>
  <c r="C889" s="1"/>
  <c r="C622"/>
  <c r="C657" s="1"/>
  <c r="C692" s="1"/>
  <c r="C727" s="1"/>
  <c r="C762" s="1"/>
  <c r="C798" s="1"/>
  <c r="C834" s="1"/>
  <c r="C870" s="1"/>
  <c r="F85" i="8"/>
  <c r="F188" s="1"/>
  <c r="C35" i="23" s="1"/>
  <c r="C42" s="1"/>
  <c r="C52" s="1"/>
  <c r="B37"/>
  <c r="B44" s="1"/>
  <c r="B36"/>
  <c r="B43" s="1"/>
  <c r="E19" i="27"/>
  <c r="E15"/>
  <c r="E16"/>
  <c r="E17"/>
  <c r="E18"/>
  <c r="E20"/>
  <c r="E21"/>
  <c r="E22"/>
  <c r="E23"/>
  <c r="E24"/>
  <c r="E25"/>
  <c r="E26"/>
  <c r="E27"/>
  <c r="E28"/>
  <c r="E29"/>
  <c r="E30"/>
  <c r="E31"/>
  <c r="E32"/>
  <c r="E33"/>
  <c r="E34"/>
  <c r="E35"/>
  <c r="E36"/>
  <c r="E37"/>
  <c r="E38"/>
  <c r="E39"/>
  <c r="E40"/>
  <c r="E41"/>
  <c r="E42"/>
  <c r="E43"/>
  <c r="E44"/>
  <c r="F19"/>
  <c r="F15"/>
  <c r="F16"/>
  <c r="F17"/>
  <c r="F18"/>
  <c r="F20"/>
  <c r="F21"/>
  <c r="F22"/>
  <c r="F23"/>
  <c r="F24"/>
  <c r="F25"/>
  <c r="F26"/>
  <c r="F27"/>
  <c r="F28"/>
  <c r="F29"/>
  <c r="F30"/>
  <c r="F31"/>
  <c r="F32"/>
  <c r="F33"/>
  <c r="F34"/>
  <c r="F35"/>
  <c r="F36"/>
  <c r="F37"/>
  <c r="F38"/>
  <c r="F39"/>
  <c r="F40"/>
  <c r="F41"/>
  <c r="F42"/>
  <c r="F43"/>
  <c r="F44"/>
  <c r="G766" i="5"/>
  <c r="G19" i="27" s="1"/>
  <c r="G762" i="5"/>
  <c r="G15" i="27" s="1"/>
  <c r="G763" i="5"/>
  <c r="G16" i="27" s="1"/>
  <c r="G764" i="5"/>
  <c r="G17" i="27" s="1"/>
  <c r="G765" i="5"/>
  <c r="G18" i="27" s="1"/>
  <c r="G767" i="5"/>
  <c r="G20" i="27" s="1"/>
  <c r="G768" i="5"/>
  <c r="G21" i="27" s="1"/>
  <c r="G769" i="5"/>
  <c r="G22" i="27" s="1"/>
  <c r="G770" i="5"/>
  <c r="G23" i="27" s="1"/>
  <c r="G771" i="5"/>
  <c r="G24" i="27" s="1"/>
  <c r="G772" i="5"/>
  <c r="G25" i="27" s="1"/>
  <c r="G773" i="5"/>
  <c r="G26" i="27" s="1"/>
  <c r="G774" i="5"/>
  <c r="G27" i="27" s="1"/>
  <c r="G775" i="5"/>
  <c r="G28" i="27" s="1"/>
  <c r="G776" i="5"/>
  <c r="G29" i="27" s="1"/>
  <c r="G777" i="5"/>
  <c r="G30" i="27" s="1"/>
  <c r="G778" i="5"/>
  <c r="G31" i="27" s="1"/>
  <c r="G779" i="5"/>
  <c r="G32" i="27" s="1"/>
  <c r="G780" i="5"/>
  <c r="G33" i="27" s="1"/>
  <c r="G781" i="5"/>
  <c r="G34" i="27" s="1"/>
  <c r="G782" i="5"/>
  <c r="G35" i="27" s="1"/>
  <c r="G783" i="5"/>
  <c r="G36" i="27" s="1"/>
  <c r="G784" i="5"/>
  <c r="G37" i="27" s="1"/>
  <c r="G785" i="5"/>
  <c r="G38" i="27" s="1"/>
  <c r="G786" i="5"/>
  <c r="G39" i="27" s="1"/>
  <c r="G787" i="5"/>
  <c r="G40" i="27" s="1"/>
  <c r="G788" i="5"/>
  <c r="G41" i="27" s="1"/>
  <c r="G789" i="5"/>
  <c r="G42" i="27" s="1"/>
  <c r="G790" i="5"/>
  <c r="G43" i="27" s="1"/>
  <c r="G791" i="5"/>
  <c r="G44" i="27" s="1"/>
  <c r="H766" i="5"/>
  <c r="H19" i="27" s="1"/>
  <c r="H762" i="5"/>
  <c r="H15" i="27" s="1"/>
  <c r="H763" i="5"/>
  <c r="H16" i="27" s="1"/>
  <c r="H764" i="5"/>
  <c r="H17" i="27" s="1"/>
  <c r="H765" i="5"/>
  <c r="H18" i="27" s="1"/>
  <c r="H767" i="5"/>
  <c r="H20" i="27" s="1"/>
  <c r="H768" i="5"/>
  <c r="H21" i="27" s="1"/>
  <c r="H769" i="5"/>
  <c r="H22" i="27" s="1"/>
  <c r="H770" i="5"/>
  <c r="H23" i="27" s="1"/>
  <c r="H771" i="5"/>
  <c r="H24" i="27" s="1"/>
  <c r="H772" i="5"/>
  <c r="H25" i="27" s="1"/>
  <c r="H773" i="5"/>
  <c r="H26" i="27" s="1"/>
  <c r="H774" i="5"/>
  <c r="H27" i="27" s="1"/>
  <c r="H775" i="5"/>
  <c r="H28" i="27" s="1"/>
  <c r="H776" i="5"/>
  <c r="H29" i="27" s="1"/>
  <c r="H777" i="5"/>
  <c r="H30" i="27" s="1"/>
  <c r="H778" i="5"/>
  <c r="H31" i="27" s="1"/>
  <c r="H779" i="5"/>
  <c r="H32" i="27" s="1"/>
  <c r="H780" i="5"/>
  <c r="H33" i="27" s="1"/>
  <c r="H781" i="5"/>
  <c r="H34" i="27" s="1"/>
  <c r="H782" i="5"/>
  <c r="H35" i="27" s="1"/>
  <c r="H783" i="5"/>
  <c r="H36" i="27" s="1"/>
  <c r="H784" i="5"/>
  <c r="H37" i="27" s="1"/>
  <c r="H785" i="5"/>
  <c r="H38" i="27" s="1"/>
  <c r="H786" i="5"/>
  <c r="H39" i="27" s="1"/>
  <c r="H787" i="5"/>
  <c r="H40" i="27" s="1"/>
  <c r="H788" i="5"/>
  <c r="H41" i="27" s="1"/>
  <c r="H789" i="5"/>
  <c r="H42" i="27" s="1"/>
  <c r="H790" i="5"/>
  <c r="H43" i="27" s="1"/>
  <c r="H791" i="5"/>
  <c r="H44" i="27" s="1"/>
  <c r="I766" i="5"/>
  <c r="I19" i="27" s="1"/>
  <c r="I762" i="5"/>
  <c r="I15" i="27" s="1"/>
  <c r="I763" i="5"/>
  <c r="I16" i="27" s="1"/>
  <c r="I764" i="5"/>
  <c r="I17" i="27" s="1"/>
  <c r="I765" i="5"/>
  <c r="I18" i="27" s="1"/>
  <c r="I767" i="5"/>
  <c r="I20" i="27" s="1"/>
  <c r="I768" i="5"/>
  <c r="I21" i="27" s="1"/>
  <c r="I769" i="5"/>
  <c r="I22" i="27" s="1"/>
  <c r="I770" i="5"/>
  <c r="I23" i="27" s="1"/>
  <c r="I771" i="5"/>
  <c r="I24" i="27" s="1"/>
  <c r="I772" i="5"/>
  <c r="I25" i="27" s="1"/>
  <c r="I773" i="5"/>
  <c r="I26" i="27" s="1"/>
  <c r="I774" i="5"/>
  <c r="I27" i="27" s="1"/>
  <c r="I775" i="5"/>
  <c r="I28" i="27" s="1"/>
  <c r="I776" i="5"/>
  <c r="I29" i="27" s="1"/>
  <c r="I777" i="5"/>
  <c r="I30" i="27" s="1"/>
  <c r="I778" i="5"/>
  <c r="I31" i="27" s="1"/>
  <c r="I779" i="5"/>
  <c r="I32" i="27" s="1"/>
  <c r="I780" i="5"/>
  <c r="I33" i="27" s="1"/>
  <c r="I781" i="5"/>
  <c r="I34" i="27" s="1"/>
  <c r="I782" i="5"/>
  <c r="I35" i="27" s="1"/>
  <c r="I783" i="5"/>
  <c r="I36" i="27" s="1"/>
  <c r="I784" i="5"/>
  <c r="I37" i="27" s="1"/>
  <c r="I785" i="5"/>
  <c r="I38" i="27" s="1"/>
  <c r="I786" i="5"/>
  <c r="I39" i="27" s="1"/>
  <c r="I787" i="5"/>
  <c r="I40" i="27" s="1"/>
  <c r="I788" i="5"/>
  <c r="I41" i="27" s="1"/>
  <c r="I789" i="5"/>
  <c r="I42" i="27" s="1"/>
  <c r="I790" i="5"/>
  <c r="I43" i="27" s="1"/>
  <c r="I791" i="5"/>
  <c r="I44" i="27" s="1"/>
  <c r="J766" i="5"/>
  <c r="J19" i="27" s="1"/>
  <c r="J762" i="5"/>
  <c r="J15" i="27" s="1"/>
  <c r="J763" i="5"/>
  <c r="J16" i="27" s="1"/>
  <c r="J764" i="5"/>
  <c r="J17" i="27" s="1"/>
  <c r="J765" i="5"/>
  <c r="J18" i="27" s="1"/>
  <c r="J767" i="5"/>
  <c r="J20" i="27" s="1"/>
  <c r="J768" i="5"/>
  <c r="J21" i="27" s="1"/>
  <c r="J769" i="5"/>
  <c r="J22" i="27" s="1"/>
  <c r="J770" i="5"/>
  <c r="J23" i="27" s="1"/>
  <c r="J771" i="5"/>
  <c r="J24" i="27" s="1"/>
  <c r="J772" i="5"/>
  <c r="J25" i="27" s="1"/>
  <c r="J773" i="5"/>
  <c r="J26" i="27" s="1"/>
  <c r="J774" i="5"/>
  <c r="J27" i="27" s="1"/>
  <c r="J775" i="5"/>
  <c r="J28" i="27" s="1"/>
  <c r="J776" i="5"/>
  <c r="J29" i="27" s="1"/>
  <c r="J777" i="5"/>
  <c r="J30" i="27" s="1"/>
  <c r="J778" i="5"/>
  <c r="J31" i="27" s="1"/>
  <c r="J779" i="5"/>
  <c r="J32" i="27" s="1"/>
  <c r="J780" i="5"/>
  <c r="J33" i="27" s="1"/>
  <c r="J781" i="5"/>
  <c r="J34" i="27" s="1"/>
  <c r="J782" i="5"/>
  <c r="J35" i="27" s="1"/>
  <c r="J783" i="5"/>
  <c r="J36" i="27" s="1"/>
  <c r="J784" i="5"/>
  <c r="J37" i="27" s="1"/>
  <c r="J785" i="5"/>
  <c r="J38" i="27" s="1"/>
  <c r="J786" i="5"/>
  <c r="J39" i="27" s="1"/>
  <c r="J787" i="5"/>
  <c r="J40" i="27" s="1"/>
  <c r="J788" i="5"/>
  <c r="J41" i="27" s="1"/>
  <c r="J789" i="5"/>
  <c r="J42" i="27" s="1"/>
  <c r="J790" i="5"/>
  <c r="J43" i="27" s="1"/>
  <c r="J791" i="5"/>
  <c r="J44" i="27" s="1"/>
  <c r="K766" i="5"/>
  <c r="K19" i="27" s="1"/>
  <c r="K762" i="5"/>
  <c r="K15" i="27" s="1"/>
  <c r="K763" i="5"/>
  <c r="K16" i="27" s="1"/>
  <c r="K764" i="5"/>
  <c r="K17" i="27" s="1"/>
  <c r="K765" i="5"/>
  <c r="K18" i="27" s="1"/>
  <c r="K767" i="5"/>
  <c r="K20" i="27" s="1"/>
  <c r="K768" i="5"/>
  <c r="K21" i="27" s="1"/>
  <c r="K769" i="5"/>
  <c r="K22" i="27" s="1"/>
  <c r="K770" i="5"/>
  <c r="K23" i="27" s="1"/>
  <c r="K771" i="5"/>
  <c r="K24" i="27" s="1"/>
  <c r="K772" i="5"/>
  <c r="K25" i="27" s="1"/>
  <c r="K773" i="5"/>
  <c r="K26" i="27" s="1"/>
  <c r="K774" i="5"/>
  <c r="K27" i="27" s="1"/>
  <c r="K775" i="5"/>
  <c r="K28" i="27" s="1"/>
  <c r="K776" i="5"/>
  <c r="K29" i="27" s="1"/>
  <c r="K777" i="5"/>
  <c r="K30" i="27" s="1"/>
  <c r="K778" i="5"/>
  <c r="K31" i="27" s="1"/>
  <c r="K779" i="5"/>
  <c r="K32" i="27" s="1"/>
  <c r="K780" i="5"/>
  <c r="K33" i="27" s="1"/>
  <c r="K781" i="5"/>
  <c r="K34" i="27" s="1"/>
  <c r="K782" i="5"/>
  <c r="K35" i="27" s="1"/>
  <c r="K783" i="5"/>
  <c r="K36" i="27" s="1"/>
  <c r="K784" i="5"/>
  <c r="K37" i="27" s="1"/>
  <c r="K785" i="5"/>
  <c r="K38" i="27" s="1"/>
  <c r="K786" i="5"/>
  <c r="K39" i="27" s="1"/>
  <c r="K787" i="5"/>
  <c r="K40" i="27" s="1"/>
  <c r="K788" i="5"/>
  <c r="K41" i="27" s="1"/>
  <c r="K789" i="5"/>
  <c r="K42" i="27" s="1"/>
  <c r="K790" i="5"/>
  <c r="K43" i="27" s="1"/>
  <c r="K791" i="5"/>
  <c r="K44" i="27" s="1"/>
  <c r="L781" i="5"/>
  <c r="L34" i="27" s="1"/>
  <c r="L782" i="5"/>
  <c r="L35" i="27" s="1"/>
  <c r="L783" i="5"/>
  <c r="L36" i="27" s="1"/>
  <c r="L784" i="5"/>
  <c r="L37" i="27" s="1"/>
  <c r="L785" i="5"/>
  <c r="L38" i="27" s="1"/>
  <c r="L786" i="5"/>
  <c r="L39" i="27" s="1"/>
  <c r="L787" i="5"/>
  <c r="L40" i="27" s="1"/>
  <c r="L788" i="5"/>
  <c r="L41" i="27" s="1"/>
  <c r="L789" i="5"/>
  <c r="L42" i="27" s="1"/>
  <c r="L790" i="5"/>
  <c r="L43" i="27" s="1"/>
  <c r="L791" i="5"/>
  <c r="L44" i="27" s="1"/>
  <c r="M781" i="5"/>
  <c r="M34" i="27" s="1"/>
  <c r="M782" i="5"/>
  <c r="M35" i="27" s="1"/>
  <c r="M783" i="5"/>
  <c r="M36" i="27" s="1"/>
  <c r="M784" i="5"/>
  <c r="M37" i="27" s="1"/>
  <c r="M785" i="5"/>
  <c r="M38" i="27" s="1"/>
  <c r="M786" i="5"/>
  <c r="M39" i="27" s="1"/>
  <c r="M787" i="5"/>
  <c r="M40" i="27" s="1"/>
  <c r="M788" i="5"/>
  <c r="M41" i="27" s="1"/>
  <c r="M789" i="5"/>
  <c r="M42" i="27" s="1"/>
  <c r="M790" i="5"/>
  <c r="M43" i="27" s="1"/>
  <c r="M791" i="5"/>
  <c r="M44" i="27" s="1"/>
  <c r="N766" i="5"/>
  <c r="N19" i="27" s="1"/>
  <c r="N762" i="5"/>
  <c r="N15" i="27" s="1"/>
  <c r="N763" i="5"/>
  <c r="N16" i="27" s="1"/>
  <c r="N764" i="5"/>
  <c r="N17" i="27" s="1"/>
  <c r="N765" i="5"/>
  <c r="N18" i="27" s="1"/>
  <c r="N767" i="5"/>
  <c r="N20" i="27" s="1"/>
  <c r="N768" i="5"/>
  <c r="N21" i="27" s="1"/>
  <c r="N769" i="5"/>
  <c r="N22" i="27" s="1"/>
  <c r="N770" i="5"/>
  <c r="N23" i="27" s="1"/>
  <c r="N771" i="5"/>
  <c r="N24" i="27" s="1"/>
  <c r="N772" i="5"/>
  <c r="N25" i="27" s="1"/>
  <c r="N773" i="5"/>
  <c r="N26" i="27" s="1"/>
  <c r="N774" i="5"/>
  <c r="N27" i="27" s="1"/>
  <c r="N775" i="5"/>
  <c r="N28" i="27" s="1"/>
  <c r="N776" i="5"/>
  <c r="N29" i="27" s="1"/>
  <c r="N777" i="5"/>
  <c r="N30" i="27" s="1"/>
  <c r="N778" i="5"/>
  <c r="N31" i="27" s="1"/>
  <c r="N779" i="5"/>
  <c r="N32" i="27" s="1"/>
  <c r="N780" i="5"/>
  <c r="N33" i="27" s="1"/>
  <c r="N781" i="5"/>
  <c r="N34" i="27" s="1"/>
  <c r="N782" i="5"/>
  <c r="N35" i="27" s="1"/>
  <c r="N783" i="5"/>
  <c r="N36" i="27" s="1"/>
  <c r="N784" i="5"/>
  <c r="N37" i="27" s="1"/>
  <c r="N785" i="5"/>
  <c r="N38" i="27" s="1"/>
  <c r="N786" i="5"/>
  <c r="N39" i="27" s="1"/>
  <c r="N787" i="5"/>
  <c r="N40" i="27" s="1"/>
  <c r="N788" i="5"/>
  <c r="N41" i="27" s="1"/>
  <c r="N789" i="5"/>
  <c r="N42" i="27" s="1"/>
  <c r="N790" i="5"/>
  <c r="N43" i="27" s="1"/>
  <c r="N791" i="5"/>
  <c r="N44" i="27" s="1"/>
  <c r="O766" i="5"/>
  <c r="O19" i="27" s="1"/>
  <c r="O762" i="5"/>
  <c r="O15" i="27" s="1"/>
  <c r="O763" i="5"/>
  <c r="O16" i="27" s="1"/>
  <c r="O764" i="5"/>
  <c r="O17" i="27" s="1"/>
  <c r="O765" i="5"/>
  <c r="O18" i="27" s="1"/>
  <c r="O767" i="5"/>
  <c r="O20" i="27" s="1"/>
  <c r="O768" i="5"/>
  <c r="O21" i="27" s="1"/>
  <c r="O769" i="5"/>
  <c r="O22" i="27" s="1"/>
  <c r="O770" i="5"/>
  <c r="O23" i="27" s="1"/>
  <c r="O771" i="5"/>
  <c r="O24" i="27" s="1"/>
  <c r="O772" i="5"/>
  <c r="O25" i="27" s="1"/>
  <c r="O773" i="5"/>
  <c r="O26" i="27" s="1"/>
  <c r="O774" i="5"/>
  <c r="O27" i="27" s="1"/>
  <c r="O775" i="5"/>
  <c r="O28" i="27" s="1"/>
  <c r="O776" i="5"/>
  <c r="O29" i="27" s="1"/>
  <c r="O777" i="5"/>
  <c r="O30" i="27" s="1"/>
  <c r="O778" i="5"/>
  <c r="O31" i="27" s="1"/>
  <c r="O779" i="5"/>
  <c r="O32" i="27" s="1"/>
  <c r="O780" i="5"/>
  <c r="O33" i="27" s="1"/>
  <c r="O781" i="5"/>
  <c r="O34" i="27" s="1"/>
  <c r="O782" i="5"/>
  <c r="O35" i="27" s="1"/>
  <c r="O783" i="5"/>
  <c r="O36" i="27" s="1"/>
  <c r="O784" i="5"/>
  <c r="O37" i="27" s="1"/>
  <c r="O785" i="5"/>
  <c r="O38" i="27" s="1"/>
  <c r="O786" i="5"/>
  <c r="O39" i="27" s="1"/>
  <c r="O787" i="5"/>
  <c r="O40" i="27" s="1"/>
  <c r="O788" i="5"/>
  <c r="O41" i="27" s="1"/>
  <c r="O789" i="5"/>
  <c r="O42" i="27" s="1"/>
  <c r="O790" i="5"/>
  <c r="O43" i="27" s="1"/>
  <c r="O791" i="5"/>
  <c r="O44" i="27" s="1"/>
  <c r="P766" i="5"/>
  <c r="P19" i="27" s="1"/>
  <c r="P762" i="5"/>
  <c r="P15" i="27" s="1"/>
  <c r="P763" i="5"/>
  <c r="P16" i="27" s="1"/>
  <c r="P764" i="5"/>
  <c r="P17" i="27" s="1"/>
  <c r="P765" i="5"/>
  <c r="P18" i="27" s="1"/>
  <c r="P767" i="5"/>
  <c r="P20" i="27" s="1"/>
  <c r="P768" i="5"/>
  <c r="P21" i="27" s="1"/>
  <c r="P769" i="5"/>
  <c r="P22" i="27" s="1"/>
  <c r="P770" i="5"/>
  <c r="P23" i="27" s="1"/>
  <c r="P771" i="5"/>
  <c r="P24" i="27" s="1"/>
  <c r="P772" i="5"/>
  <c r="P25" i="27" s="1"/>
  <c r="P773" i="5"/>
  <c r="P26" i="27" s="1"/>
  <c r="P774" i="5"/>
  <c r="P27" i="27" s="1"/>
  <c r="P775" i="5"/>
  <c r="P28" i="27" s="1"/>
  <c r="P776" i="5"/>
  <c r="P29" i="27" s="1"/>
  <c r="P777" i="5"/>
  <c r="P30" i="27" s="1"/>
  <c r="P778" i="5"/>
  <c r="P31" i="27" s="1"/>
  <c r="P779" i="5"/>
  <c r="P32" i="27" s="1"/>
  <c r="P780" i="5"/>
  <c r="P33" i="27" s="1"/>
  <c r="P781" i="5"/>
  <c r="P34" i="27" s="1"/>
  <c r="P782" i="5"/>
  <c r="P35" i="27" s="1"/>
  <c r="P783" i="5"/>
  <c r="P36" i="27" s="1"/>
  <c r="P784" i="5"/>
  <c r="P37" i="27" s="1"/>
  <c r="P785" i="5"/>
  <c r="P38" i="27" s="1"/>
  <c r="P786" i="5"/>
  <c r="P39" i="27" s="1"/>
  <c r="P787" i="5"/>
  <c r="P40" i="27" s="1"/>
  <c r="P788" i="5"/>
  <c r="P41" i="27" s="1"/>
  <c r="P789" i="5"/>
  <c r="P42" i="27" s="1"/>
  <c r="P790" i="5"/>
  <c r="P43" i="27" s="1"/>
  <c r="P791" i="5"/>
  <c r="P44" i="27" s="1"/>
  <c r="Q766" i="5"/>
  <c r="Q19" i="27" s="1"/>
  <c r="Q762" i="5"/>
  <c r="Q15" i="27" s="1"/>
  <c r="Q763" i="5"/>
  <c r="Q16" i="27" s="1"/>
  <c r="Q764" i="5"/>
  <c r="Q17" i="27" s="1"/>
  <c r="Q765" i="5"/>
  <c r="Q18" i="27" s="1"/>
  <c r="Q767" i="5"/>
  <c r="Q20" i="27" s="1"/>
  <c r="Q768" i="5"/>
  <c r="Q21" i="27" s="1"/>
  <c r="Q769" i="5"/>
  <c r="Q22" i="27" s="1"/>
  <c r="Q770" i="5"/>
  <c r="Q23" i="27" s="1"/>
  <c r="Q771" i="5"/>
  <c r="Q24" i="27" s="1"/>
  <c r="Q772" i="5"/>
  <c r="Q25" i="27" s="1"/>
  <c r="Q773" i="5"/>
  <c r="Q26" i="27" s="1"/>
  <c r="Q774" i="5"/>
  <c r="Q27" i="27" s="1"/>
  <c r="Q775" i="5"/>
  <c r="Q28" i="27" s="1"/>
  <c r="Q776" i="5"/>
  <c r="Q29" i="27" s="1"/>
  <c r="Q777" i="5"/>
  <c r="Q30" i="27" s="1"/>
  <c r="Q778" i="5"/>
  <c r="Q31" i="27" s="1"/>
  <c r="Q779" i="5"/>
  <c r="Q32" i="27" s="1"/>
  <c r="Q780" i="5"/>
  <c r="Q33" i="27" s="1"/>
  <c r="Q781" i="5"/>
  <c r="Q34" i="27" s="1"/>
  <c r="Q782" i="5"/>
  <c r="Q35" i="27" s="1"/>
  <c r="Q783" i="5"/>
  <c r="Q36" i="27" s="1"/>
  <c r="Q784" i="5"/>
  <c r="Q37" i="27" s="1"/>
  <c r="Q785" i="5"/>
  <c r="Q38" i="27" s="1"/>
  <c r="Q786" i="5"/>
  <c r="Q39" i="27" s="1"/>
  <c r="Q787" i="5"/>
  <c r="Q40" i="27" s="1"/>
  <c r="Q788" i="5"/>
  <c r="Q41" i="27" s="1"/>
  <c r="Q789" i="5"/>
  <c r="Q42" i="27" s="1"/>
  <c r="Q790" i="5"/>
  <c r="Q43" i="27" s="1"/>
  <c r="Q791" i="5"/>
  <c r="Q44" i="27" s="1"/>
  <c r="R766" i="5"/>
  <c r="R19" i="27" s="1"/>
  <c r="R762" i="5"/>
  <c r="R15" i="27" s="1"/>
  <c r="R763" i="5"/>
  <c r="R16" i="27" s="1"/>
  <c r="R764" i="5"/>
  <c r="R17" i="27" s="1"/>
  <c r="R765" i="5"/>
  <c r="R18" i="27" s="1"/>
  <c r="R767" i="5"/>
  <c r="R20" i="27" s="1"/>
  <c r="R768" i="5"/>
  <c r="R21" i="27" s="1"/>
  <c r="R769" i="5"/>
  <c r="R22" i="27" s="1"/>
  <c r="R770" i="5"/>
  <c r="R23" i="27" s="1"/>
  <c r="R771" i="5"/>
  <c r="R24" i="27" s="1"/>
  <c r="R772" i="5"/>
  <c r="R25" i="27" s="1"/>
  <c r="R773" i="5"/>
  <c r="R26" i="27" s="1"/>
  <c r="R774" i="5"/>
  <c r="R27" i="27" s="1"/>
  <c r="R775" i="5"/>
  <c r="R28" i="27" s="1"/>
  <c r="R776" i="5"/>
  <c r="R29" i="27" s="1"/>
  <c r="R777" i="5"/>
  <c r="R30" i="27" s="1"/>
  <c r="R778" i="5"/>
  <c r="R31" i="27" s="1"/>
  <c r="R779" i="5"/>
  <c r="R32" i="27" s="1"/>
  <c r="R780" i="5"/>
  <c r="R33" i="27" s="1"/>
  <c r="R781" i="5"/>
  <c r="R34" i="27" s="1"/>
  <c r="R782" i="5"/>
  <c r="R35" i="27" s="1"/>
  <c r="R783" i="5"/>
  <c r="R36" i="27" s="1"/>
  <c r="R784" i="5"/>
  <c r="R37" i="27" s="1"/>
  <c r="R785" i="5"/>
  <c r="R38" i="27" s="1"/>
  <c r="R786" i="5"/>
  <c r="R39" i="27" s="1"/>
  <c r="R787" i="5"/>
  <c r="R40" i="27" s="1"/>
  <c r="R788" i="5"/>
  <c r="R41" i="27" s="1"/>
  <c r="R789" i="5"/>
  <c r="R42" i="27" s="1"/>
  <c r="R790" i="5"/>
  <c r="R43" i="27" s="1"/>
  <c r="R791" i="5"/>
  <c r="R44" i="27" s="1"/>
  <c r="S766" i="5"/>
  <c r="S19" i="27" s="1"/>
  <c r="S762" i="5"/>
  <c r="S15" i="27" s="1"/>
  <c r="S763" i="5"/>
  <c r="S16" i="27" s="1"/>
  <c r="S764" i="5"/>
  <c r="S17" i="27" s="1"/>
  <c r="S765" i="5"/>
  <c r="S18" i="27" s="1"/>
  <c r="S767" i="5"/>
  <c r="S20" i="27" s="1"/>
  <c r="S768" i="5"/>
  <c r="S21" i="27" s="1"/>
  <c r="S769" i="5"/>
  <c r="S22" i="27" s="1"/>
  <c r="S770" i="5"/>
  <c r="S23" i="27" s="1"/>
  <c r="S771" i="5"/>
  <c r="S24" i="27" s="1"/>
  <c r="S772" i="5"/>
  <c r="S25" i="27" s="1"/>
  <c r="S773" i="5"/>
  <c r="S26" i="27" s="1"/>
  <c r="S774" i="5"/>
  <c r="S27" i="27" s="1"/>
  <c r="S775" i="5"/>
  <c r="S28" i="27" s="1"/>
  <c r="S776" i="5"/>
  <c r="S29" i="27" s="1"/>
  <c r="S777" i="5"/>
  <c r="S30" i="27" s="1"/>
  <c r="S778" i="5"/>
  <c r="S31" i="27" s="1"/>
  <c r="S779" i="5"/>
  <c r="S32" i="27" s="1"/>
  <c r="S780" i="5"/>
  <c r="S33" i="27" s="1"/>
  <c r="S781" i="5"/>
  <c r="S34" i="27" s="1"/>
  <c r="S782" i="5"/>
  <c r="S35" i="27" s="1"/>
  <c r="S783" i="5"/>
  <c r="S36" i="27" s="1"/>
  <c r="S784" i="5"/>
  <c r="S37" i="27" s="1"/>
  <c r="S785" i="5"/>
  <c r="S38" i="27" s="1"/>
  <c r="S786" i="5"/>
  <c r="S39" i="27" s="1"/>
  <c r="S787" i="5"/>
  <c r="S40" i="27" s="1"/>
  <c r="S788" i="5"/>
  <c r="S41" i="27" s="1"/>
  <c r="S789" i="5"/>
  <c r="S42" i="27" s="1"/>
  <c r="S790" i="5"/>
  <c r="S43" i="27" s="1"/>
  <c r="S791" i="5"/>
  <c r="S44" i="27" s="1"/>
  <c r="T766" i="5"/>
  <c r="T19" i="27" s="1"/>
  <c r="T762" i="5"/>
  <c r="T15" i="27" s="1"/>
  <c r="T763" i="5"/>
  <c r="T16" i="27" s="1"/>
  <c r="T764" i="5"/>
  <c r="T17" i="27" s="1"/>
  <c r="T765" i="5"/>
  <c r="T18" i="27" s="1"/>
  <c r="T767" i="5"/>
  <c r="T20" i="27" s="1"/>
  <c r="T768" i="5"/>
  <c r="T21" i="27" s="1"/>
  <c r="T769" i="5"/>
  <c r="T22" i="27" s="1"/>
  <c r="T770" i="5"/>
  <c r="T23" i="27" s="1"/>
  <c r="T771" i="5"/>
  <c r="T24" i="27" s="1"/>
  <c r="T772" i="5"/>
  <c r="T25" i="27" s="1"/>
  <c r="T773" i="5"/>
  <c r="T26" i="27" s="1"/>
  <c r="T780" i="5"/>
  <c r="T33" i="27" s="1"/>
  <c r="T781" i="5"/>
  <c r="T34" i="27" s="1"/>
  <c r="T782" i="5"/>
  <c r="T35" i="27" s="1"/>
  <c r="T783" i="5"/>
  <c r="T36" i="27" s="1"/>
  <c r="T784" i="5"/>
  <c r="T37" i="27" s="1"/>
  <c r="T785" i="5"/>
  <c r="T38" i="27" s="1"/>
  <c r="T786" i="5"/>
  <c r="T39" i="27" s="1"/>
  <c r="T787" i="5"/>
  <c r="T40" i="27" s="1"/>
  <c r="T788" i="5"/>
  <c r="T41" i="27" s="1"/>
  <c r="T789" i="5"/>
  <c r="T42" i="27" s="1"/>
  <c r="T790" i="5"/>
  <c r="T43" i="27" s="1"/>
  <c r="T791" i="5"/>
  <c r="T44" i="27" s="1"/>
  <c r="U766" i="5"/>
  <c r="U19" i="27" s="1"/>
  <c r="U762" i="5"/>
  <c r="U15" i="27" s="1"/>
  <c r="U763" i="5"/>
  <c r="U16" i="27" s="1"/>
  <c r="U764" i="5"/>
  <c r="U17" i="27" s="1"/>
  <c r="U765" i="5"/>
  <c r="U18" i="27" s="1"/>
  <c r="U767" i="5"/>
  <c r="U20" i="27" s="1"/>
  <c r="U768" i="5"/>
  <c r="U21" i="27" s="1"/>
  <c r="U769" i="5"/>
  <c r="U22" i="27" s="1"/>
  <c r="U770" i="5"/>
  <c r="U23" i="27" s="1"/>
  <c r="U771" i="5"/>
  <c r="U24" i="27" s="1"/>
  <c r="U772" i="5"/>
  <c r="U25" i="27" s="1"/>
  <c r="U773" i="5"/>
  <c r="U26" i="27" s="1"/>
  <c r="U774" i="5"/>
  <c r="U27" i="27" s="1"/>
  <c r="U775" i="5"/>
  <c r="U28" i="27" s="1"/>
  <c r="U776" i="5"/>
  <c r="U29" i="27" s="1"/>
  <c r="U777" i="5"/>
  <c r="U30" i="27" s="1"/>
  <c r="U778" i="5"/>
  <c r="U31" i="27" s="1"/>
  <c r="U779" i="5"/>
  <c r="U32" i="27" s="1"/>
  <c r="U780" i="5"/>
  <c r="U33" i="27" s="1"/>
  <c r="U781" i="5"/>
  <c r="U34" i="27" s="1"/>
  <c r="U782" i="5"/>
  <c r="U35" i="27" s="1"/>
  <c r="U783" i="5"/>
  <c r="U36" i="27" s="1"/>
  <c r="U784" i="5"/>
  <c r="U37" i="27" s="1"/>
  <c r="U785" i="5"/>
  <c r="U38" i="27" s="1"/>
  <c r="U786" i="5"/>
  <c r="U39" i="27" s="1"/>
  <c r="U787" i="5"/>
  <c r="U40" i="27" s="1"/>
  <c r="U788" i="5"/>
  <c r="U41" i="27" s="1"/>
  <c r="U789" i="5"/>
  <c r="U42" i="27" s="1"/>
  <c r="U790" i="5"/>
  <c r="U43" i="27" s="1"/>
  <c r="U791" i="5"/>
  <c r="U44" i="27" s="1"/>
  <c r="V766" i="5"/>
  <c r="V19" i="27" s="1"/>
  <c r="V762" i="5"/>
  <c r="V15" i="27" s="1"/>
  <c r="V763" i="5"/>
  <c r="V16" i="27" s="1"/>
  <c r="V764" i="5"/>
  <c r="V17" i="27" s="1"/>
  <c r="V765" i="5"/>
  <c r="V18" i="27" s="1"/>
  <c r="V767" i="5"/>
  <c r="V20" i="27" s="1"/>
  <c r="V768" i="5"/>
  <c r="V21" i="27" s="1"/>
  <c r="V769" i="5"/>
  <c r="V22" i="27" s="1"/>
  <c r="V770" i="5"/>
  <c r="V23" i="27" s="1"/>
  <c r="V771" i="5"/>
  <c r="V24" i="27" s="1"/>
  <c r="V772" i="5"/>
  <c r="V25" i="27" s="1"/>
  <c r="V773" i="5"/>
  <c r="V26" i="27" s="1"/>
  <c r="V774" i="5"/>
  <c r="V27" i="27" s="1"/>
  <c r="V775" i="5"/>
  <c r="V28" i="27" s="1"/>
  <c r="V776" i="5"/>
  <c r="V29" i="27" s="1"/>
  <c r="V777" i="5"/>
  <c r="V30" i="27" s="1"/>
  <c r="V778" i="5"/>
  <c r="V31" i="27" s="1"/>
  <c r="V779" i="5"/>
  <c r="V32" i="27" s="1"/>
  <c r="V780" i="5"/>
  <c r="V33" i="27" s="1"/>
  <c r="V781" i="5"/>
  <c r="V34" i="27" s="1"/>
  <c r="V782" i="5"/>
  <c r="V35" i="27" s="1"/>
  <c r="V783" i="5"/>
  <c r="V36" i="27" s="1"/>
  <c r="V784" i="5"/>
  <c r="V37" i="27" s="1"/>
  <c r="V785" i="5"/>
  <c r="V38" i="27" s="1"/>
  <c r="V786" i="5"/>
  <c r="V39" i="27" s="1"/>
  <c r="V787" i="5"/>
  <c r="V40" i="27" s="1"/>
  <c r="V788" i="5"/>
  <c r="V41" i="27" s="1"/>
  <c r="V789" i="5"/>
  <c r="V42" i="27" s="1"/>
  <c r="V790" i="5"/>
  <c r="V43" i="27" s="1"/>
  <c r="V791" i="5"/>
  <c r="V44" i="27" s="1"/>
  <c r="W766" i="5"/>
  <c r="W19" i="27" s="1"/>
  <c r="W762" i="5"/>
  <c r="W15" i="27" s="1"/>
  <c r="W763" i="5"/>
  <c r="W16" i="27" s="1"/>
  <c r="W764" i="5"/>
  <c r="W17" i="27" s="1"/>
  <c r="W765" i="5"/>
  <c r="W18" i="27" s="1"/>
  <c r="W767" i="5"/>
  <c r="W20" i="27" s="1"/>
  <c r="W768" i="5"/>
  <c r="W21" i="27" s="1"/>
  <c r="W769" i="5"/>
  <c r="W22" i="27" s="1"/>
  <c r="W770" i="5"/>
  <c r="W23" i="27" s="1"/>
  <c r="W771" i="5"/>
  <c r="W24" i="27" s="1"/>
  <c r="W772" i="5"/>
  <c r="W25" i="27" s="1"/>
  <c r="W773" i="5"/>
  <c r="W26" i="27" s="1"/>
  <c r="W774" i="5"/>
  <c r="W27" i="27" s="1"/>
  <c r="W775" i="5"/>
  <c r="W28" i="27" s="1"/>
  <c r="W776" i="5"/>
  <c r="W29" i="27" s="1"/>
  <c r="W777" i="5"/>
  <c r="W30" i="27" s="1"/>
  <c r="W778" i="5"/>
  <c r="W31" i="27" s="1"/>
  <c r="W779" i="5"/>
  <c r="W32" i="27" s="1"/>
  <c r="W780" i="5"/>
  <c r="W33" i="27" s="1"/>
  <c r="W781" i="5"/>
  <c r="W34" i="27" s="1"/>
  <c r="W782" i="5"/>
  <c r="W35" i="27" s="1"/>
  <c r="W783" i="5"/>
  <c r="W36" i="27" s="1"/>
  <c r="W784" i="5"/>
  <c r="W37" i="27" s="1"/>
  <c r="W785" i="5"/>
  <c r="W38" i="27" s="1"/>
  <c r="W786" i="5"/>
  <c r="W39" i="27" s="1"/>
  <c r="W787" i="5"/>
  <c r="W40" i="27" s="1"/>
  <c r="W788" i="5"/>
  <c r="W41" i="27" s="1"/>
  <c r="W789" i="5"/>
  <c r="W42" i="27" s="1"/>
  <c r="W790" i="5"/>
  <c r="W43" i="27" s="1"/>
  <c r="W791" i="5"/>
  <c r="W44" i="27" s="1"/>
  <c r="X766" i="5"/>
  <c r="X19" i="27" s="1"/>
  <c r="X762" i="5"/>
  <c r="X15" i="27" s="1"/>
  <c r="X763" i="5"/>
  <c r="X16" i="27" s="1"/>
  <c r="X764" i="5"/>
  <c r="X17" i="27" s="1"/>
  <c r="X765" i="5"/>
  <c r="X18" i="27" s="1"/>
  <c r="X767" i="5"/>
  <c r="X20" i="27" s="1"/>
  <c r="X768" i="5"/>
  <c r="X21" i="27" s="1"/>
  <c r="X769" i="5"/>
  <c r="X22" i="27" s="1"/>
  <c r="X770" i="5"/>
  <c r="X23" i="27" s="1"/>
  <c r="X771" i="5"/>
  <c r="X24" i="27" s="1"/>
  <c r="X772" i="5"/>
  <c r="X25" i="27" s="1"/>
  <c r="X773" i="5"/>
  <c r="X26" i="27" s="1"/>
  <c r="X774" i="5"/>
  <c r="X27" i="27" s="1"/>
  <c r="X775" i="5"/>
  <c r="X28" i="27" s="1"/>
  <c r="X776" i="5"/>
  <c r="X29" i="27" s="1"/>
  <c r="X777" i="5"/>
  <c r="X30" i="27" s="1"/>
  <c r="X778" i="5"/>
  <c r="X31" i="27" s="1"/>
  <c r="X779" i="5"/>
  <c r="X32" i="27" s="1"/>
  <c r="X780" i="5"/>
  <c r="X33" i="27" s="1"/>
  <c r="X781" i="5"/>
  <c r="X34" i="27" s="1"/>
  <c r="X782" i="5"/>
  <c r="X35" i="27" s="1"/>
  <c r="X783" i="5"/>
  <c r="X36" i="27" s="1"/>
  <c r="X784" i="5"/>
  <c r="X37" i="27" s="1"/>
  <c r="X785" i="5"/>
  <c r="X38" i="27" s="1"/>
  <c r="X786" i="5"/>
  <c r="X39" i="27" s="1"/>
  <c r="X787" i="5"/>
  <c r="X40" i="27" s="1"/>
  <c r="X788" i="5"/>
  <c r="X41" i="27" s="1"/>
  <c r="X789" i="5"/>
  <c r="X42" i="27" s="1"/>
  <c r="X790" i="5"/>
  <c r="X43" i="27" s="1"/>
  <c r="X791" i="5"/>
  <c r="X44" i="27" s="1"/>
  <c r="Y766" i="5"/>
  <c r="Y19" i="27" s="1"/>
  <c r="Y762" i="5"/>
  <c r="Y15" i="27" s="1"/>
  <c r="Y763" i="5"/>
  <c r="Y16" i="27" s="1"/>
  <c r="Y764" i="5"/>
  <c r="Y17" i="27" s="1"/>
  <c r="Y765" i="5"/>
  <c r="Y18" i="27" s="1"/>
  <c r="Y767" i="5"/>
  <c r="Y20" i="27" s="1"/>
  <c r="Y768" i="5"/>
  <c r="Y21" i="27" s="1"/>
  <c r="Y769" i="5"/>
  <c r="Y22" i="27" s="1"/>
  <c r="Y770" i="5"/>
  <c r="Y23" i="27" s="1"/>
  <c r="Y771" i="5"/>
  <c r="Y24" i="27" s="1"/>
  <c r="Y772" i="5"/>
  <c r="Y25" i="27" s="1"/>
  <c r="Y773" i="5"/>
  <c r="Y26" i="27" s="1"/>
  <c r="Y774" i="5"/>
  <c r="Y27" i="27" s="1"/>
  <c r="Y775" i="5"/>
  <c r="Y28" i="27" s="1"/>
  <c r="Y776" i="5"/>
  <c r="Y29" i="27" s="1"/>
  <c r="Y777" i="5"/>
  <c r="Y30" i="27" s="1"/>
  <c r="Y778" i="5"/>
  <c r="Y31" i="27" s="1"/>
  <c r="Y779" i="5"/>
  <c r="Y32" i="27" s="1"/>
  <c r="Y780" i="5"/>
  <c r="Y33" i="27" s="1"/>
  <c r="Y781" i="5"/>
  <c r="Y34" i="27" s="1"/>
  <c r="Y782" i="5"/>
  <c r="Y35" i="27" s="1"/>
  <c r="Y783" i="5"/>
  <c r="Y36" i="27" s="1"/>
  <c r="Y784" i="5"/>
  <c r="Y37" i="27" s="1"/>
  <c r="Y785" i="5"/>
  <c r="Y38" i="27" s="1"/>
  <c r="Y786" i="5"/>
  <c r="Y39" i="27" s="1"/>
  <c r="Y787" i="5"/>
  <c r="Y40" i="27" s="1"/>
  <c r="Y788" i="5"/>
  <c r="Y41" i="27" s="1"/>
  <c r="Y789" i="5"/>
  <c r="Y42" i="27" s="1"/>
  <c r="Y790" i="5"/>
  <c r="Y43" i="27" s="1"/>
  <c r="Y791" i="5"/>
  <c r="Y44" i="27" s="1"/>
  <c r="Z766" i="5"/>
  <c r="Z19" i="27" s="1"/>
  <c r="Z762" i="5"/>
  <c r="Z15" i="27" s="1"/>
  <c r="Z763" i="5"/>
  <c r="Z16" i="27" s="1"/>
  <c r="Z764" i="5"/>
  <c r="Z17" i="27" s="1"/>
  <c r="Z765" i="5"/>
  <c r="Z18" i="27" s="1"/>
  <c r="Z767" i="5"/>
  <c r="Z20" i="27" s="1"/>
  <c r="Z768" i="5"/>
  <c r="Z21" i="27" s="1"/>
  <c r="Z769" i="5"/>
  <c r="Z22" i="27" s="1"/>
  <c r="Z770" i="5"/>
  <c r="Z23" i="27" s="1"/>
  <c r="Z771" i="5"/>
  <c r="Z24" i="27" s="1"/>
  <c r="Z772" i="5"/>
  <c r="Z25" i="27" s="1"/>
  <c r="Z773" i="5"/>
  <c r="Z26" i="27" s="1"/>
  <c r="Z774" i="5"/>
  <c r="Z27" i="27" s="1"/>
  <c r="Z775" i="5"/>
  <c r="Z28" i="27" s="1"/>
  <c r="Z776" i="5"/>
  <c r="Z29" i="27" s="1"/>
  <c r="Z777" i="5"/>
  <c r="Z30" i="27" s="1"/>
  <c r="Z778" i="5"/>
  <c r="Z31" i="27" s="1"/>
  <c r="Z779" i="5"/>
  <c r="Z32" i="27" s="1"/>
  <c r="Z780" i="5"/>
  <c r="Z33" i="27" s="1"/>
  <c r="Z781" i="5"/>
  <c r="Z34" i="27" s="1"/>
  <c r="Z782" i="5"/>
  <c r="Z35" i="27" s="1"/>
  <c r="Z783" i="5"/>
  <c r="Z36" i="27" s="1"/>
  <c r="Z784" i="5"/>
  <c r="Z37" i="27" s="1"/>
  <c r="Z785" i="5"/>
  <c r="Z38" i="27" s="1"/>
  <c r="Z786" i="5"/>
  <c r="Z39" i="27" s="1"/>
  <c r="Z787" i="5"/>
  <c r="Z40" i="27" s="1"/>
  <c r="Z788" i="5"/>
  <c r="Z41" i="27" s="1"/>
  <c r="Z789" i="5"/>
  <c r="Z42" i="27" s="1"/>
  <c r="Z790" i="5"/>
  <c r="Z43" i="27" s="1"/>
  <c r="Z791" i="5"/>
  <c r="Z44" i="27" s="1"/>
  <c r="AA766" i="5"/>
  <c r="AA19" i="27" s="1"/>
  <c r="AA762" i="5"/>
  <c r="AA15" i="27" s="1"/>
  <c r="AA763" i="5"/>
  <c r="AA16" i="27" s="1"/>
  <c r="AA764" i="5"/>
  <c r="AA17" i="27" s="1"/>
  <c r="AA765" i="5"/>
  <c r="AA18" i="27" s="1"/>
  <c r="AA767" i="5"/>
  <c r="AA20" i="27" s="1"/>
  <c r="AA768" i="5"/>
  <c r="AA21" i="27" s="1"/>
  <c r="AA769" i="5"/>
  <c r="AA22" i="27" s="1"/>
  <c r="AA770" i="5"/>
  <c r="AA23" i="27" s="1"/>
  <c r="AA771" i="5"/>
  <c r="AA24" i="27" s="1"/>
  <c r="AA772" i="5"/>
  <c r="AA25" i="27" s="1"/>
  <c r="AA773" i="5"/>
  <c r="AA26" i="27" s="1"/>
  <c r="AA774" i="5"/>
  <c r="AA27" i="27" s="1"/>
  <c r="AA775" i="5"/>
  <c r="AA28" i="27" s="1"/>
  <c r="AA776" i="5"/>
  <c r="AA29" i="27" s="1"/>
  <c r="AA777" i="5"/>
  <c r="AA30" i="27" s="1"/>
  <c r="AA778" i="5"/>
  <c r="AA31" i="27" s="1"/>
  <c r="AA779" i="5"/>
  <c r="AA32" i="27" s="1"/>
  <c r="AA780" i="5"/>
  <c r="AA33" i="27" s="1"/>
  <c r="AA781" i="5"/>
  <c r="AA34" i="27" s="1"/>
  <c r="AA782" i="5"/>
  <c r="AA35" i="27" s="1"/>
  <c r="AA783" i="5"/>
  <c r="AA36" i="27" s="1"/>
  <c r="AA784" i="5"/>
  <c r="AA37" i="27" s="1"/>
  <c r="AA785" i="5"/>
  <c r="AA38" i="27" s="1"/>
  <c r="AA786" i="5"/>
  <c r="AA39" i="27" s="1"/>
  <c r="AA787" i="5"/>
  <c r="AA40" i="27" s="1"/>
  <c r="AA788" i="5"/>
  <c r="AA41" i="27" s="1"/>
  <c r="AA789" i="5"/>
  <c r="AA42" i="27" s="1"/>
  <c r="AA790" i="5"/>
  <c r="AA43" i="27" s="1"/>
  <c r="AA791" i="5"/>
  <c r="AA44" i="27" s="1"/>
  <c r="AB19"/>
  <c r="AB15"/>
  <c r="AB16"/>
  <c r="AB17"/>
  <c r="AB18"/>
  <c r="AB20"/>
  <c r="AB21"/>
  <c r="AB22"/>
  <c r="AB23"/>
  <c r="AB24"/>
  <c r="AB25"/>
  <c r="AB26"/>
  <c r="AB27"/>
  <c r="AB28"/>
  <c r="AB29"/>
  <c r="AB30"/>
  <c r="AB31"/>
  <c r="AB32"/>
  <c r="AB33"/>
  <c r="AB34"/>
  <c r="AB35"/>
  <c r="AB36"/>
  <c r="AB37"/>
  <c r="AB38"/>
  <c r="AB39"/>
  <c r="AB40"/>
  <c r="AB41"/>
  <c r="AB42"/>
  <c r="AB43"/>
  <c r="AB44"/>
  <c r="AC766" i="5"/>
  <c r="AC19" i="27" s="1"/>
  <c r="AC762" i="5"/>
  <c r="AC15" i="27" s="1"/>
  <c r="AC763" i="5"/>
  <c r="AC16" i="27" s="1"/>
  <c r="AC764" i="5"/>
  <c r="AC17" i="27" s="1"/>
  <c r="AC765" i="5"/>
  <c r="AC18" i="27" s="1"/>
  <c r="AC767" i="5"/>
  <c r="AC20" i="27" s="1"/>
  <c r="AC768" i="5"/>
  <c r="AC21" i="27" s="1"/>
  <c r="AC769" i="5"/>
  <c r="AC22" i="27" s="1"/>
  <c r="AC770" i="5"/>
  <c r="AC23" i="27" s="1"/>
  <c r="AC771" i="5"/>
  <c r="AC24" i="27" s="1"/>
  <c r="AC772" i="5"/>
  <c r="AC25" i="27" s="1"/>
  <c r="AC773" i="5"/>
  <c r="AC26" i="27" s="1"/>
  <c r="AC774" i="5"/>
  <c r="AC27" i="27" s="1"/>
  <c r="AC775" i="5"/>
  <c r="AC28" i="27" s="1"/>
  <c r="AC776" i="5"/>
  <c r="AC29" i="27" s="1"/>
  <c r="AC777" i="5"/>
  <c r="AC30" i="27" s="1"/>
  <c r="AC778" i="5"/>
  <c r="AC31" i="27" s="1"/>
  <c r="AC779" i="5"/>
  <c r="AC32" i="27" s="1"/>
  <c r="AC780" i="5"/>
  <c r="AC33" i="27" s="1"/>
  <c r="AC781" i="5"/>
  <c r="AC34" i="27" s="1"/>
  <c r="AC782" i="5"/>
  <c r="AC35" i="27" s="1"/>
  <c r="AC783" i="5"/>
  <c r="AC36" i="27" s="1"/>
  <c r="AC784" i="5"/>
  <c r="AC37" i="27" s="1"/>
  <c r="AC785" i="5"/>
  <c r="AC38" i="27" s="1"/>
  <c r="AC786" i="5"/>
  <c r="AC39" i="27" s="1"/>
  <c r="AC787" i="5"/>
  <c r="AC40" i="27" s="1"/>
  <c r="AC788" i="5"/>
  <c r="AC41" i="27" s="1"/>
  <c r="AC789" i="5"/>
  <c r="AC42" i="27" s="1"/>
  <c r="AC790" i="5"/>
  <c r="AC43" i="27" s="1"/>
  <c r="AC791" i="5"/>
  <c r="AC44" i="27" s="1"/>
  <c r="AD766" i="5"/>
  <c r="AD19" i="27" s="1"/>
  <c r="AD762" i="5"/>
  <c r="AD15" i="27" s="1"/>
  <c r="AD763" i="5"/>
  <c r="AD16" i="27" s="1"/>
  <c r="AD764" i="5"/>
  <c r="AD17" i="27" s="1"/>
  <c r="AD765" i="5"/>
  <c r="AD18" i="27" s="1"/>
  <c r="AD767" i="5"/>
  <c r="AD20" i="27" s="1"/>
  <c r="AD768" i="5"/>
  <c r="AD21" i="27" s="1"/>
  <c r="AD769" i="5"/>
  <c r="AD22" i="27" s="1"/>
  <c r="AD770" i="5"/>
  <c r="AD23" i="27" s="1"/>
  <c r="AD771" i="5"/>
  <c r="AD24" i="27" s="1"/>
  <c r="AD772" i="5"/>
  <c r="AD25" i="27" s="1"/>
  <c r="AD773" i="5"/>
  <c r="AD26" i="27" s="1"/>
  <c r="AD774" i="5"/>
  <c r="AD27" i="27" s="1"/>
  <c r="AD775" i="5"/>
  <c r="AD28" i="27" s="1"/>
  <c r="AD776" i="5"/>
  <c r="AD29" i="27" s="1"/>
  <c r="AD777" i="5"/>
  <c r="AD30" i="27" s="1"/>
  <c r="AD778" i="5"/>
  <c r="AD31" i="27" s="1"/>
  <c r="AD779" i="5"/>
  <c r="AD32" i="27" s="1"/>
  <c r="AD780" i="5"/>
  <c r="AD33" i="27" s="1"/>
  <c r="AD781" i="5"/>
  <c r="AD34" i="27" s="1"/>
  <c r="AD782" i="5"/>
  <c r="AD35" i="27" s="1"/>
  <c r="AD783" i="5"/>
  <c r="AD36" i="27" s="1"/>
  <c r="AD784" i="5"/>
  <c r="AD37" i="27" s="1"/>
  <c r="AD785" i="5"/>
  <c r="AD38" i="27" s="1"/>
  <c r="AD786" i="5"/>
  <c r="AD39" i="27" s="1"/>
  <c r="AD787" i="5"/>
  <c r="AD40" i="27" s="1"/>
  <c r="AD788" i="5"/>
  <c r="AD41" i="27" s="1"/>
  <c r="AD789" i="5"/>
  <c r="AD42" i="27" s="1"/>
  <c r="AD790" i="5"/>
  <c r="AD43" i="27" s="1"/>
  <c r="AD791" i="5"/>
  <c r="AD44" i="27" s="1"/>
  <c r="AE766" i="5"/>
  <c r="AE19" i="27" s="1"/>
  <c r="AE762" i="5"/>
  <c r="AE15" i="27" s="1"/>
  <c r="AE763" i="5"/>
  <c r="AE16" i="27" s="1"/>
  <c r="AE764" i="5"/>
  <c r="AE17" i="27" s="1"/>
  <c r="AE765" i="5"/>
  <c r="AE18" i="27" s="1"/>
  <c r="AE767" i="5"/>
  <c r="AE20" i="27" s="1"/>
  <c r="AE768" i="5"/>
  <c r="AE21" i="27" s="1"/>
  <c r="AE769" i="5"/>
  <c r="AE22" i="27" s="1"/>
  <c r="AE770" i="5"/>
  <c r="AE23" i="27" s="1"/>
  <c r="AE771" i="5"/>
  <c r="AE24" i="27" s="1"/>
  <c r="AE772" i="5"/>
  <c r="AE25" i="27" s="1"/>
  <c r="AE773" i="5"/>
  <c r="AE26" i="27" s="1"/>
  <c r="AE774" i="5"/>
  <c r="AE27" i="27" s="1"/>
  <c r="AE775" i="5"/>
  <c r="AE28" i="27" s="1"/>
  <c r="AE776" i="5"/>
  <c r="AE29" i="27" s="1"/>
  <c r="AE777" i="5"/>
  <c r="AE30" i="27" s="1"/>
  <c r="AE778" i="5"/>
  <c r="AE31" i="27" s="1"/>
  <c r="AE779" i="5"/>
  <c r="AE32" i="27" s="1"/>
  <c r="AE780" i="5"/>
  <c r="AE33" i="27" s="1"/>
  <c r="AE781" i="5"/>
  <c r="AE34" i="27" s="1"/>
  <c r="AE782" i="5"/>
  <c r="AE35" i="27" s="1"/>
  <c r="AE783" i="5"/>
  <c r="AE36" i="27" s="1"/>
  <c r="AE784" i="5"/>
  <c r="AE37" i="27" s="1"/>
  <c r="AE785" i="5"/>
  <c r="AE38" i="27" s="1"/>
  <c r="AE786" i="5"/>
  <c r="AE39" i="27" s="1"/>
  <c r="AE787" i="5"/>
  <c r="AE40" i="27" s="1"/>
  <c r="AE788" i="5"/>
  <c r="AE41" i="27" s="1"/>
  <c r="AE789" i="5"/>
  <c r="AE42" i="27" s="1"/>
  <c r="AE790" i="5"/>
  <c r="AE43" i="27" s="1"/>
  <c r="AE791" i="5"/>
  <c r="AE44" i="27" s="1"/>
  <c r="E946" i="5"/>
  <c r="AI19" i="27" s="1"/>
  <c r="E942" i="5"/>
  <c r="AI15" i="27" s="1"/>
  <c r="E943" i="5"/>
  <c r="AI16" i="27" s="1"/>
  <c r="E944" i="5"/>
  <c r="AI17" i="27" s="1"/>
  <c r="E945" i="5"/>
  <c r="AI18" i="27" s="1"/>
  <c r="E947" i="5"/>
  <c r="AI20" i="27" s="1"/>
  <c r="E948" i="5"/>
  <c r="AI21" i="27" s="1"/>
  <c r="E949" i="5"/>
  <c r="AI22" i="27" s="1"/>
  <c r="E950" i="5"/>
  <c r="AI23" i="27" s="1"/>
  <c r="E951" i="5"/>
  <c r="AI24" i="27" s="1"/>
  <c r="E952" i="5"/>
  <c r="AI25" i="27" s="1"/>
  <c r="E953" i="5"/>
  <c r="AI26" i="27" s="1"/>
  <c r="E954" i="5"/>
  <c r="AI27" i="27" s="1"/>
  <c r="E955" i="5"/>
  <c r="AI28" i="27" s="1"/>
  <c r="E956" i="5"/>
  <c r="AI29" i="27" s="1"/>
  <c r="E957" i="5"/>
  <c r="AI30" i="27" s="1"/>
  <c r="E958" i="5"/>
  <c r="AI31" i="27" s="1"/>
  <c r="E959" i="5"/>
  <c r="AI32" i="27" s="1"/>
  <c r="E960" i="5"/>
  <c r="AI33" i="27" s="1"/>
  <c r="E961" i="5"/>
  <c r="AI34" i="27" s="1"/>
  <c r="E962" i="5"/>
  <c r="AI35" i="27" s="1"/>
  <c r="E963" i="5"/>
  <c r="AI36" i="27" s="1"/>
  <c r="E964" i="5"/>
  <c r="AI37" i="27" s="1"/>
  <c r="E965" i="5"/>
  <c r="AI38" i="27" s="1"/>
  <c r="E966" i="5"/>
  <c r="AI39" i="27" s="1"/>
  <c r="E967" i="5"/>
  <c r="AI40" i="27" s="1"/>
  <c r="E968" i="5"/>
  <c r="AI41" i="27" s="1"/>
  <c r="E969" i="5"/>
  <c r="AI42" i="27" s="1"/>
  <c r="E970" i="5"/>
  <c r="AI43" i="27" s="1"/>
  <c r="E971" i="5"/>
  <c r="AI44" i="27" s="1"/>
  <c r="F946" i="5"/>
  <c r="AJ19" i="27" s="1"/>
  <c r="F942" i="5"/>
  <c r="AJ15" i="27" s="1"/>
  <c r="F943" i="5"/>
  <c r="AJ16" i="27" s="1"/>
  <c r="F944" i="5"/>
  <c r="AJ17" i="27" s="1"/>
  <c r="F945" i="5"/>
  <c r="AJ18" i="27" s="1"/>
  <c r="F947" i="5"/>
  <c r="AJ20" i="27" s="1"/>
  <c r="F948" i="5"/>
  <c r="AJ21" i="27" s="1"/>
  <c r="F949" i="5"/>
  <c r="AJ22" i="27" s="1"/>
  <c r="F950" i="5"/>
  <c r="AJ23" i="27" s="1"/>
  <c r="F951" i="5"/>
  <c r="AJ24" i="27" s="1"/>
  <c r="F952" i="5"/>
  <c r="AJ25" i="27" s="1"/>
  <c r="F953" i="5"/>
  <c r="AJ26" i="27" s="1"/>
  <c r="F954" i="5"/>
  <c r="AJ27" i="27" s="1"/>
  <c r="F955" i="5"/>
  <c r="AJ28" i="27" s="1"/>
  <c r="F956" i="5"/>
  <c r="AJ29" i="27" s="1"/>
  <c r="F957" i="5"/>
  <c r="AJ30" i="27" s="1"/>
  <c r="F958" i="5"/>
  <c r="AJ31" i="27" s="1"/>
  <c r="F959" i="5"/>
  <c r="AJ32" i="27" s="1"/>
  <c r="F960" i="5"/>
  <c r="AJ33" i="27" s="1"/>
  <c r="F961" i="5"/>
  <c r="AJ34" i="27" s="1"/>
  <c r="F962" i="5"/>
  <c r="AJ35" i="27" s="1"/>
  <c r="F963" i="5"/>
  <c r="AJ36" i="27" s="1"/>
  <c r="F964" i="5"/>
  <c r="AJ37" i="27" s="1"/>
  <c r="F965" i="5"/>
  <c r="AJ38" i="27" s="1"/>
  <c r="F966" i="5"/>
  <c r="AJ39" i="27" s="1"/>
  <c r="F967" i="5"/>
  <c r="AJ40" i="27" s="1"/>
  <c r="F968" i="5"/>
  <c r="AJ41" i="27" s="1"/>
  <c r="F969" i="5"/>
  <c r="AJ42" i="27" s="1"/>
  <c r="F970" i="5"/>
  <c r="AJ43" i="27" s="1"/>
  <c r="F971" i="5"/>
  <c r="AJ44" i="27" s="1"/>
  <c r="H946" i="5"/>
  <c r="AL19" i="27" s="1"/>
  <c r="H942" i="5"/>
  <c r="AL15" i="27" s="1"/>
  <c r="H943" i="5"/>
  <c r="AL16" i="27" s="1"/>
  <c r="H944" i="5"/>
  <c r="AL17" i="27" s="1"/>
  <c r="H945" i="5"/>
  <c r="AL18" i="27" s="1"/>
  <c r="H947" i="5"/>
  <c r="AL20" i="27" s="1"/>
  <c r="H948" i="5"/>
  <c r="AL21" i="27" s="1"/>
  <c r="H949" i="5"/>
  <c r="AL22" i="27" s="1"/>
  <c r="H950" i="5"/>
  <c r="AL23" i="27" s="1"/>
  <c r="H951" i="5"/>
  <c r="AL24" i="27" s="1"/>
  <c r="H952" i="5"/>
  <c r="AL25" i="27" s="1"/>
  <c r="H953" i="5"/>
  <c r="AL26" i="27" s="1"/>
  <c r="H954" i="5"/>
  <c r="AL27" i="27" s="1"/>
  <c r="H955" i="5"/>
  <c r="AL28" i="27" s="1"/>
  <c r="H956" i="5"/>
  <c r="AL29" i="27" s="1"/>
  <c r="H957" i="5"/>
  <c r="AL30" i="27" s="1"/>
  <c r="H958" i="5"/>
  <c r="AL31" i="27" s="1"/>
  <c r="H959" i="5"/>
  <c r="AL32" i="27" s="1"/>
  <c r="H960" i="5"/>
  <c r="AL33" i="27" s="1"/>
  <c r="H961" i="5"/>
  <c r="AL34" i="27" s="1"/>
  <c r="H962" i="5"/>
  <c r="AL35" i="27" s="1"/>
  <c r="H963" i="5"/>
  <c r="AL36" i="27" s="1"/>
  <c r="H964" i="5"/>
  <c r="AL37" i="27" s="1"/>
  <c r="H965" i="5"/>
  <c r="AL38" i="27" s="1"/>
  <c r="H966" i="5"/>
  <c r="AL39" i="27" s="1"/>
  <c r="H967" i="5"/>
  <c r="AL40" i="27" s="1"/>
  <c r="H968" i="5"/>
  <c r="AL41" i="27" s="1"/>
  <c r="H969" i="5"/>
  <c r="AL42" i="27" s="1"/>
  <c r="H970" i="5"/>
  <c r="AL43" i="27" s="1"/>
  <c r="H971" i="5"/>
  <c r="AL44" i="27" s="1"/>
  <c r="I946" i="5"/>
  <c r="AM19" i="27" s="1"/>
  <c r="I942" i="5"/>
  <c r="AM15" i="27" s="1"/>
  <c r="I943" i="5"/>
  <c r="AM16" i="27" s="1"/>
  <c r="I944" i="5"/>
  <c r="AM17" i="27" s="1"/>
  <c r="I945" i="5"/>
  <c r="AM18" i="27" s="1"/>
  <c r="I947" i="5"/>
  <c r="AM20" i="27" s="1"/>
  <c r="I948" i="5"/>
  <c r="AM21" i="27" s="1"/>
  <c r="I949" i="5"/>
  <c r="AM22" i="27" s="1"/>
  <c r="I950" i="5"/>
  <c r="AM23" i="27" s="1"/>
  <c r="I951" i="5"/>
  <c r="AM24" i="27" s="1"/>
  <c r="I952" i="5"/>
  <c r="AM25" i="27" s="1"/>
  <c r="I953" i="5"/>
  <c r="AM26" i="27" s="1"/>
  <c r="I954" i="5"/>
  <c r="AM27" i="27" s="1"/>
  <c r="I955" i="5"/>
  <c r="AM28" i="27" s="1"/>
  <c r="I956" i="5"/>
  <c r="AM29" i="27" s="1"/>
  <c r="I957" i="5"/>
  <c r="AM30" i="27" s="1"/>
  <c r="I958" i="5"/>
  <c r="AM31" i="27" s="1"/>
  <c r="I959" i="5"/>
  <c r="AM32" i="27" s="1"/>
  <c r="I960" i="5"/>
  <c r="AM33" i="27" s="1"/>
  <c r="I961" i="5"/>
  <c r="AM34" i="27" s="1"/>
  <c r="I962" i="5"/>
  <c r="AM35" i="27" s="1"/>
  <c r="I963" i="5"/>
  <c r="AM36" i="27" s="1"/>
  <c r="I964" i="5"/>
  <c r="AM37" i="27" s="1"/>
  <c r="I965" i="5"/>
  <c r="AM38" i="27" s="1"/>
  <c r="I966" i="5"/>
  <c r="AM39" i="27" s="1"/>
  <c r="I967" i="5"/>
  <c r="AM40" i="27" s="1"/>
  <c r="I968" i="5"/>
  <c r="AM41" i="27" s="1"/>
  <c r="I969" i="5"/>
  <c r="AM42" i="27" s="1"/>
  <c r="I970" i="5"/>
  <c r="AM43" i="27" s="1"/>
  <c r="I971" i="5"/>
  <c r="AM44" i="27" s="1"/>
  <c r="J961" i="5"/>
  <c r="AN34" i="27" s="1"/>
  <c r="J962" i="5"/>
  <c r="AN35" i="27" s="1"/>
  <c r="J963" i="5"/>
  <c r="AN36" i="27" s="1"/>
  <c r="J964" i="5"/>
  <c r="AN37" i="27" s="1"/>
  <c r="J965" i="5"/>
  <c r="AN38" i="27" s="1"/>
  <c r="J966" i="5"/>
  <c r="AN39" i="27" s="1"/>
  <c r="J967" i="5"/>
  <c r="AN40" i="27" s="1"/>
  <c r="J968" i="5"/>
  <c r="AN41" i="27" s="1"/>
  <c r="J969" i="5"/>
  <c r="AN42" i="27" s="1"/>
  <c r="J970" i="5"/>
  <c r="AN43" i="27" s="1"/>
  <c r="J971" i="5"/>
  <c r="AN44" i="27" s="1"/>
  <c r="K961" i="5"/>
  <c r="AO34" i="27" s="1"/>
  <c r="K962" i="5"/>
  <c r="AO35" i="27" s="1"/>
  <c r="K963" i="5"/>
  <c r="AO36" i="27" s="1"/>
  <c r="K964" i="5"/>
  <c r="AO37" i="27" s="1"/>
  <c r="K965" i="5"/>
  <c r="AO38" i="27" s="1"/>
  <c r="K966" i="5"/>
  <c r="AO39" i="27" s="1"/>
  <c r="K967" i="5"/>
  <c r="AO40" i="27" s="1"/>
  <c r="K968" i="5"/>
  <c r="AO41" i="27" s="1"/>
  <c r="K969" i="5"/>
  <c r="AO42" i="27" s="1"/>
  <c r="K970" i="5"/>
  <c r="AO43" i="27" s="1"/>
  <c r="K971" i="5"/>
  <c r="AO44" i="27" s="1"/>
  <c r="L946" i="5"/>
  <c r="AP19" i="27" s="1"/>
  <c r="L942" i="5"/>
  <c r="AP15" i="27" s="1"/>
  <c r="L943" i="5"/>
  <c r="AP16" i="27" s="1"/>
  <c r="L944" i="5"/>
  <c r="AP17" i="27" s="1"/>
  <c r="L945" i="5"/>
  <c r="AP18" i="27" s="1"/>
  <c r="L947" i="5"/>
  <c r="AP20" i="27" s="1"/>
  <c r="L948" i="5"/>
  <c r="AP21" i="27" s="1"/>
  <c r="L949" i="5"/>
  <c r="AP22" i="27" s="1"/>
  <c r="L950" i="5"/>
  <c r="AP23" i="27" s="1"/>
  <c r="L951" i="5"/>
  <c r="AP24" i="27" s="1"/>
  <c r="L952" i="5"/>
  <c r="AP25" i="27" s="1"/>
  <c r="L953" i="5"/>
  <c r="AP26" i="27" s="1"/>
  <c r="L954" i="5"/>
  <c r="AP27" i="27" s="1"/>
  <c r="L955" i="5"/>
  <c r="AP28" i="27" s="1"/>
  <c r="L956" i="5"/>
  <c r="AP29" i="27" s="1"/>
  <c r="L957" i="5"/>
  <c r="AP30" i="27" s="1"/>
  <c r="L958" i="5"/>
  <c r="AP31" i="27" s="1"/>
  <c r="L959" i="5"/>
  <c r="AP32" i="27" s="1"/>
  <c r="L960" i="5"/>
  <c r="AP33" i="27" s="1"/>
  <c r="L961" i="5"/>
  <c r="AP34" i="27" s="1"/>
  <c r="L962" i="5"/>
  <c r="AP35" i="27" s="1"/>
  <c r="L963" i="5"/>
  <c r="AP36" i="27" s="1"/>
  <c r="L964" i="5"/>
  <c r="AP37" i="27" s="1"/>
  <c r="L965" i="5"/>
  <c r="AP38" i="27" s="1"/>
  <c r="L966" i="5"/>
  <c r="AP39" i="27" s="1"/>
  <c r="L967" i="5"/>
  <c r="AP40" i="27" s="1"/>
  <c r="L968" i="5"/>
  <c r="AP41" i="27" s="1"/>
  <c r="L969" i="5"/>
  <c r="AP42" i="27" s="1"/>
  <c r="L970" i="5"/>
  <c r="AP43" i="27" s="1"/>
  <c r="L971" i="5"/>
  <c r="AP44" i="27" s="1"/>
  <c r="M946" i="5"/>
  <c r="AQ19" i="27" s="1"/>
  <c r="M942" i="5"/>
  <c r="AQ15" i="27" s="1"/>
  <c r="M943" i="5"/>
  <c r="AQ16" i="27" s="1"/>
  <c r="M944" i="5"/>
  <c r="AQ17" i="27" s="1"/>
  <c r="M945" i="5"/>
  <c r="AQ18" i="27" s="1"/>
  <c r="M947" i="5"/>
  <c r="AQ20" i="27" s="1"/>
  <c r="M948" i="5"/>
  <c r="AQ21" i="27" s="1"/>
  <c r="M949" i="5"/>
  <c r="AQ22" i="27" s="1"/>
  <c r="M950" i="5"/>
  <c r="AQ23" i="27" s="1"/>
  <c r="M951" i="5"/>
  <c r="AQ24" i="27" s="1"/>
  <c r="M952" i="5"/>
  <c r="AQ25" i="27" s="1"/>
  <c r="M953" i="5"/>
  <c r="AQ26" i="27" s="1"/>
  <c r="M954" i="5"/>
  <c r="AQ27" i="27" s="1"/>
  <c r="M955" i="5"/>
  <c r="AQ28" i="27" s="1"/>
  <c r="M956" i="5"/>
  <c r="AQ29" i="27" s="1"/>
  <c r="M957" i="5"/>
  <c r="AQ30" i="27" s="1"/>
  <c r="M958" i="5"/>
  <c r="AQ31" i="27" s="1"/>
  <c r="M959" i="5"/>
  <c r="AQ32" i="27" s="1"/>
  <c r="M960" i="5"/>
  <c r="AQ33" i="27" s="1"/>
  <c r="M961" i="5"/>
  <c r="AQ34" i="27" s="1"/>
  <c r="M962" i="5"/>
  <c r="AQ35" i="27" s="1"/>
  <c r="M963" i="5"/>
  <c r="AQ36" i="27" s="1"/>
  <c r="M964" i="5"/>
  <c r="AQ37" i="27" s="1"/>
  <c r="M965" i="5"/>
  <c r="AQ38" i="27" s="1"/>
  <c r="M966" i="5"/>
  <c r="AQ39" i="27" s="1"/>
  <c r="M967" i="5"/>
  <c r="AQ40" i="27" s="1"/>
  <c r="M968" i="5"/>
  <c r="AQ41" i="27" s="1"/>
  <c r="M969" i="5"/>
  <c r="AQ42" i="27" s="1"/>
  <c r="M970" i="5"/>
  <c r="AQ43" i="27" s="1"/>
  <c r="M971" i="5"/>
  <c r="AQ44" i="27" s="1"/>
  <c r="N946" i="5"/>
  <c r="AR19" i="27" s="1"/>
  <c r="N942" i="5"/>
  <c r="AR15" i="27" s="1"/>
  <c r="N943" i="5"/>
  <c r="AR16" i="27" s="1"/>
  <c r="N944" i="5"/>
  <c r="AR17" i="27" s="1"/>
  <c r="N945" i="5"/>
  <c r="AR18" i="27" s="1"/>
  <c r="N947" i="5"/>
  <c r="AR20" i="27" s="1"/>
  <c r="N948" i="5"/>
  <c r="AR21" i="27" s="1"/>
  <c r="N949" i="5"/>
  <c r="AR22" i="27" s="1"/>
  <c r="N950" i="5"/>
  <c r="AR23" i="27" s="1"/>
  <c r="N951" i="5"/>
  <c r="AR24" i="27" s="1"/>
  <c r="N952" i="5"/>
  <c r="AR25" i="27" s="1"/>
  <c r="N953" i="5"/>
  <c r="AR26" i="27" s="1"/>
  <c r="N954" i="5"/>
  <c r="AR27" i="27" s="1"/>
  <c r="N955" i="5"/>
  <c r="AR28" i="27" s="1"/>
  <c r="N956" i="5"/>
  <c r="AR29" i="27" s="1"/>
  <c r="N957" i="5"/>
  <c r="AR30" i="27" s="1"/>
  <c r="N958" i="5"/>
  <c r="AR31" i="27" s="1"/>
  <c r="N959" i="5"/>
  <c r="AR32" i="27" s="1"/>
  <c r="N960" i="5"/>
  <c r="AR33" i="27" s="1"/>
  <c r="N961" i="5"/>
  <c r="AR34" i="27" s="1"/>
  <c r="N962" i="5"/>
  <c r="AR35" i="27" s="1"/>
  <c r="N963" i="5"/>
  <c r="AR36" i="27" s="1"/>
  <c r="N964" i="5"/>
  <c r="AR37" i="27" s="1"/>
  <c r="N965" i="5"/>
  <c r="AR38" i="27" s="1"/>
  <c r="N966" i="5"/>
  <c r="AR39" i="27" s="1"/>
  <c r="N967" i="5"/>
  <c r="AR40" i="27" s="1"/>
  <c r="N968" i="5"/>
  <c r="AR41" i="27" s="1"/>
  <c r="N969" i="5"/>
  <c r="AR42" i="27" s="1"/>
  <c r="N970" i="5"/>
  <c r="AR43" i="27" s="1"/>
  <c r="N971" i="5"/>
  <c r="AR44" i="27" s="1"/>
  <c r="O946" i="5"/>
  <c r="AS19" i="27" s="1"/>
  <c r="O942" i="5"/>
  <c r="AS15" i="27" s="1"/>
  <c r="O943" i="5"/>
  <c r="AS16" i="27" s="1"/>
  <c r="O944" i="5"/>
  <c r="AS17" i="27" s="1"/>
  <c r="O945" i="5"/>
  <c r="AS18" i="27" s="1"/>
  <c r="O947" i="5"/>
  <c r="AS20" i="27" s="1"/>
  <c r="O948" i="5"/>
  <c r="AS21" i="27" s="1"/>
  <c r="O949" i="5"/>
  <c r="AS22" i="27" s="1"/>
  <c r="O950" i="5"/>
  <c r="AS23" i="27" s="1"/>
  <c r="O951" i="5"/>
  <c r="AS24" i="27" s="1"/>
  <c r="O952" i="5"/>
  <c r="AS25" i="27" s="1"/>
  <c r="O953" i="5"/>
  <c r="AS26" i="27" s="1"/>
  <c r="O961" i="5"/>
  <c r="AS34" i="27" s="1"/>
  <c r="O962" i="5"/>
  <c r="AS35" i="27" s="1"/>
  <c r="O963" i="5"/>
  <c r="AS36" i="27" s="1"/>
  <c r="O964" i="5"/>
  <c r="AS37" i="27" s="1"/>
  <c r="O965" i="5"/>
  <c r="AS38" i="27" s="1"/>
  <c r="O966" i="5"/>
  <c r="AS39" i="27" s="1"/>
  <c r="O967" i="5"/>
  <c r="AS40" i="27" s="1"/>
  <c r="O968" i="5"/>
  <c r="AS41" i="27" s="1"/>
  <c r="O969" i="5"/>
  <c r="AS42" i="27" s="1"/>
  <c r="O970" i="5"/>
  <c r="AS43" i="27" s="1"/>
  <c r="O971" i="5"/>
  <c r="AS44" i="27" s="1"/>
  <c r="P946" i="5"/>
  <c r="AT19" i="27" s="1"/>
  <c r="P942" i="5"/>
  <c r="AT15" i="27" s="1"/>
  <c r="P943" i="5"/>
  <c r="AT16" i="27" s="1"/>
  <c r="P944" i="5"/>
  <c r="AT17" i="27" s="1"/>
  <c r="P945" i="5"/>
  <c r="AT18" i="27" s="1"/>
  <c r="P947" i="5"/>
  <c r="AT20" i="27" s="1"/>
  <c r="P948" i="5"/>
  <c r="AT21" i="27" s="1"/>
  <c r="P949" i="5"/>
  <c r="AT22" i="27" s="1"/>
  <c r="P950" i="5"/>
  <c r="AT23" i="27" s="1"/>
  <c r="P951" i="5"/>
  <c r="AT24" i="27" s="1"/>
  <c r="P952" i="5"/>
  <c r="AT25" i="27" s="1"/>
  <c r="P953" i="5"/>
  <c r="AT26" i="27" s="1"/>
  <c r="P954" i="5"/>
  <c r="AT27" i="27" s="1"/>
  <c r="P955" i="5"/>
  <c r="AT28" i="27" s="1"/>
  <c r="P956" i="5"/>
  <c r="AT29" i="27" s="1"/>
  <c r="P957" i="5"/>
  <c r="AT30" i="27" s="1"/>
  <c r="P958" i="5"/>
  <c r="AT31" i="27" s="1"/>
  <c r="P959" i="5"/>
  <c r="AT32" i="27" s="1"/>
  <c r="P960" i="5"/>
  <c r="AT33" i="27" s="1"/>
  <c r="P961" i="5"/>
  <c r="AT34" i="27" s="1"/>
  <c r="P962" i="5"/>
  <c r="AT35" i="27" s="1"/>
  <c r="P963" i="5"/>
  <c r="AT36" i="27" s="1"/>
  <c r="P964" i="5"/>
  <c r="AT37" i="27" s="1"/>
  <c r="P965" i="5"/>
  <c r="AT38" i="27" s="1"/>
  <c r="P966" i="5"/>
  <c r="AT39" i="27" s="1"/>
  <c r="P967" i="5"/>
  <c r="AT40" i="27" s="1"/>
  <c r="P968" i="5"/>
  <c r="AT41" i="27" s="1"/>
  <c r="P969" i="5"/>
  <c r="AT42" i="27" s="1"/>
  <c r="P970" i="5"/>
  <c r="AT43" i="27" s="1"/>
  <c r="P971" i="5"/>
  <c r="AT44" i="27" s="1"/>
  <c r="Q946" i="5"/>
  <c r="AU19" i="27" s="1"/>
  <c r="Q942" i="5"/>
  <c r="AU15" i="27" s="1"/>
  <c r="Q943" i="5"/>
  <c r="AU16" i="27" s="1"/>
  <c r="Q944" i="5"/>
  <c r="AU17" i="27" s="1"/>
  <c r="Q945" i="5"/>
  <c r="AU18" i="27" s="1"/>
  <c r="Q947" i="5"/>
  <c r="AU20" i="27" s="1"/>
  <c r="Q948" i="5"/>
  <c r="AU21" i="27" s="1"/>
  <c r="Q949" i="5"/>
  <c r="AU22" i="27" s="1"/>
  <c r="Q950" i="5"/>
  <c r="AU23" i="27" s="1"/>
  <c r="Q951" i="5"/>
  <c r="AU24" i="27" s="1"/>
  <c r="Q952" i="5"/>
  <c r="AU25" i="27" s="1"/>
  <c r="Q953" i="5"/>
  <c r="AU26" i="27" s="1"/>
  <c r="Q954" i="5"/>
  <c r="AU27" i="27" s="1"/>
  <c r="Q955" i="5"/>
  <c r="AU28" i="27" s="1"/>
  <c r="Q956" i="5"/>
  <c r="AU29" i="27" s="1"/>
  <c r="Q957" i="5"/>
  <c r="AU30" i="27" s="1"/>
  <c r="Q958" i="5"/>
  <c r="AU31" i="27" s="1"/>
  <c r="Q959" i="5"/>
  <c r="AU32" i="27" s="1"/>
  <c r="Q960" i="5"/>
  <c r="AU33" i="27" s="1"/>
  <c r="Q961" i="5"/>
  <c r="AU34" i="27" s="1"/>
  <c r="Q962" i="5"/>
  <c r="AU35" i="27" s="1"/>
  <c r="Q963" i="5"/>
  <c r="AU36" i="27" s="1"/>
  <c r="Q964" i="5"/>
  <c r="AU37" i="27" s="1"/>
  <c r="Q965" i="5"/>
  <c r="AU38" i="27" s="1"/>
  <c r="Q966" i="5"/>
  <c r="AU39" i="27" s="1"/>
  <c r="Q967" i="5"/>
  <c r="AU40" i="27" s="1"/>
  <c r="Q968" i="5"/>
  <c r="AU41" i="27" s="1"/>
  <c r="Q969" i="5"/>
  <c r="AU42" i="27" s="1"/>
  <c r="Q970" i="5"/>
  <c r="AU43" i="27" s="1"/>
  <c r="Q971" i="5"/>
  <c r="AU44" i="27" s="1"/>
  <c r="R946" i="5"/>
  <c r="AV19" i="27" s="1"/>
  <c r="R942" i="5"/>
  <c r="AV15" i="27" s="1"/>
  <c r="R943" i="5"/>
  <c r="AV16" i="27" s="1"/>
  <c r="R944" i="5"/>
  <c r="AV17" i="27" s="1"/>
  <c r="R945" i="5"/>
  <c r="AV18" i="27" s="1"/>
  <c r="R947" i="5"/>
  <c r="AV20" i="27" s="1"/>
  <c r="R948" i="5"/>
  <c r="AV21" i="27" s="1"/>
  <c r="R949" i="5"/>
  <c r="AV22" i="27" s="1"/>
  <c r="R950" i="5"/>
  <c r="AV23" i="27" s="1"/>
  <c r="R951" i="5"/>
  <c r="AV24" i="27" s="1"/>
  <c r="R952" i="5"/>
  <c r="AV25" i="27" s="1"/>
  <c r="R953" i="5"/>
  <c r="AV26" i="27" s="1"/>
  <c r="R954" i="5"/>
  <c r="AV27" i="27" s="1"/>
  <c r="R955" i="5"/>
  <c r="AV28" i="27" s="1"/>
  <c r="R956" i="5"/>
  <c r="AV29" i="27" s="1"/>
  <c r="R957" i="5"/>
  <c r="AV30" i="27" s="1"/>
  <c r="R958" i="5"/>
  <c r="AV31" i="27" s="1"/>
  <c r="R959" i="5"/>
  <c r="AV32" i="27" s="1"/>
  <c r="R960" i="5"/>
  <c r="AV33" i="27" s="1"/>
  <c r="R961" i="5"/>
  <c r="AV34" i="27" s="1"/>
  <c r="R962" i="5"/>
  <c r="AV35" i="27" s="1"/>
  <c r="R963" i="5"/>
  <c r="AV36" i="27" s="1"/>
  <c r="R964" i="5"/>
  <c r="AV37" i="27" s="1"/>
  <c r="R965" i="5"/>
  <c r="AV38" i="27" s="1"/>
  <c r="R966" i="5"/>
  <c r="AV39" i="27" s="1"/>
  <c r="R967" i="5"/>
  <c r="AV40" i="27" s="1"/>
  <c r="R968" i="5"/>
  <c r="AV41" i="27" s="1"/>
  <c r="R969" i="5"/>
  <c r="AV42" i="27" s="1"/>
  <c r="R970" i="5"/>
  <c r="AV43" i="27" s="1"/>
  <c r="R971" i="5"/>
  <c r="AV44" i="27" s="1"/>
  <c r="S946" i="5"/>
  <c r="AW19" i="27" s="1"/>
  <c r="S942" i="5"/>
  <c r="AW15" i="27" s="1"/>
  <c r="S943" i="5"/>
  <c r="AW16" i="27" s="1"/>
  <c r="S944" i="5"/>
  <c r="AW17" i="27" s="1"/>
  <c r="S945" i="5"/>
  <c r="AW18" i="27" s="1"/>
  <c r="S947" i="5"/>
  <c r="AW20" i="27" s="1"/>
  <c r="S948" i="5"/>
  <c r="AW21" i="27" s="1"/>
  <c r="S949" i="5"/>
  <c r="AW22" i="27" s="1"/>
  <c r="S950" i="5"/>
  <c r="AW23" i="27" s="1"/>
  <c r="S951" i="5"/>
  <c r="AW24" i="27" s="1"/>
  <c r="S952" i="5"/>
  <c r="AW25" i="27" s="1"/>
  <c r="S953" i="5"/>
  <c r="AW26" i="27" s="1"/>
  <c r="S954" i="5"/>
  <c r="AW27" i="27" s="1"/>
  <c r="S955" i="5"/>
  <c r="AW28" i="27" s="1"/>
  <c r="S956" i="5"/>
  <c r="AW29" i="27" s="1"/>
  <c r="S957" i="5"/>
  <c r="AW30" i="27" s="1"/>
  <c r="S958" i="5"/>
  <c r="AW31" i="27" s="1"/>
  <c r="S959" i="5"/>
  <c r="AW32" i="27" s="1"/>
  <c r="S960" i="5"/>
  <c r="AW33" i="27" s="1"/>
  <c r="S961" i="5"/>
  <c r="AW34" i="27" s="1"/>
  <c r="S962" i="5"/>
  <c r="AW35" i="27" s="1"/>
  <c r="S963" i="5"/>
  <c r="AW36" i="27" s="1"/>
  <c r="S964" i="5"/>
  <c r="AW37" i="27" s="1"/>
  <c r="S965" i="5"/>
  <c r="AW38" i="27" s="1"/>
  <c r="S966" i="5"/>
  <c r="AW39" i="27" s="1"/>
  <c r="S967" i="5"/>
  <c r="AW40" i="27" s="1"/>
  <c r="S968" i="5"/>
  <c r="AW41" i="27" s="1"/>
  <c r="S969" i="5"/>
  <c r="AW42" i="27" s="1"/>
  <c r="S970" i="5"/>
  <c r="AW43" i="27" s="1"/>
  <c r="S971" i="5"/>
  <c r="AW44" i="27" s="1"/>
  <c r="T946" i="5"/>
  <c r="AX19" i="27" s="1"/>
  <c r="T942" i="5"/>
  <c r="AX15" i="27" s="1"/>
  <c r="T943" i="5"/>
  <c r="AX16" i="27" s="1"/>
  <c r="T944" i="5"/>
  <c r="AX17" i="27" s="1"/>
  <c r="T945" i="5"/>
  <c r="AX18" i="27" s="1"/>
  <c r="T947" i="5"/>
  <c r="AX20" i="27" s="1"/>
  <c r="T948" i="5"/>
  <c r="AX21" i="27" s="1"/>
  <c r="T949" i="5"/>
  <c r="AX22" i="27" s="1"/>
  <c r="T950" i="5"/>
  <c r="AX23" i="27" s="1"/>
  <c r="T951" i="5"/>
  <c r="AX24" i="27" s="1"/>
  <c r="T952" i="5"/>
  <c r="AX25" i="27" s="1"/>
  <c r="T953" i="5"/>
  <c r="AX26" i="27" s="1"/>
  <c r="T954" i="5"/>
  <c r="AX27" i="27" s="1"/>
  <c r="T955" i="5"/>
  <c r="AX28" i="27" s="1"/>
  <c r="T956" i="5"/>
  <c r="AX29" i="27" s="1"/>
  <c r="T957" i="5"/>
  <c r="AX30" i="27" s="1"/>
  <c r="T958" i="5"/>
  <c r="AX31" i="27" s="1"/>
  <c r="T959" i="5"/>
  <c r="AX32" i="27" s="1"/>
  <c r="T960" i="5"/>
  <c r="AX33" i="27" s="1"/>
  <c r="T961" i="5"/>
  <c r="AX34" i="27" s="1"/>
  <c r="T962" i="5"/>
  <c r="AX35" i="27" s="1"/>
  <c r="T963" i="5"/>
  <c r="AX36" i="27" s="1"/>
  <c r="T964" i="5"/>
  <c r="AX37" i="27" s="1"/>
  <c r="T965" i="5"/>
  <c r="AX38" i="27" s="1"/>
  <c r="T966" i="5"/>
  <c r="AX39" i="27" s="1"/>
  <c r="T967" i="5"/>
  <c r="AX40" i="27" s="1"/>
  <c r="T968" i="5"/>
  <c r="AX41" i="27" s="1"/>
  <c r="T969" i="5"/>
  <c r="AX42" i="27" s="1"/>
  <c r="T970" i="5"/>
  <c r="AX43" i="27" s="1"/>
  <c r="T971" i="5"/>
  <c r="AX44" i="27" s="1"/>
  <c r="U946" i="5"/>
  <c r="AY19" i="27" s="1"/>
  <c r="U942" i="5"/>
  <c r="AY15" i="27" s="1"/>
  <c r="U943" i="5"/>
  <c r="AY16" i="27" s="1"/>
  <c r="U944" i="5"/>
  <c r="AY17" i="27" s="1"/>
  <c r="U945" i="5"/>
  <c r="AY18" i="27" s="1"/>
  <c r="U947" i="5"/>
  <c r="AY20" i="27" s="1"/>
  <c r="U948" i="5"/>
  <c r="AY21" i="27" s="1"/>
  <c r="U949" i="5"/>
  <c r="AY22" i="27" s="1"/>
  <c r="U950" i="5"/>
  <c r="AY23" i="27" s="1"/>
  <c r="U951" i="5"/>
  <c r="AY24" i="27" s="1"/>
  <c r="U952" i="5"/>
  <c r="AY25" i="27" s="1"/>
  <c r="U953" i="5"/>
  <c r="AY26" i="27" s="1"/>
  <c r="U954" i="5"/>
  <c r="AY27" i="27" s="1"/>
  <c r="U955" i="5"/>
  <c r="AY28" i="27" s="1"/>
  <c r="U956" i="5"/>
  <c r="AY29" i="27" s="1"/>
  <c r="U957" i="5"/>
  <c r="AY30" i="27" s="1"/>
  <c r="U958" i="5"/>
  <c r="AY31" i="27" s="1"/>
  <c r="U959" i="5"/>
  <c r="AY32" i="27" s="1"/>
  <c r="U960" i="5"/>
  <c r="AY33" i="27" s="1"/>
  <c r="U961" i="5"/>
  <c r="AY34" i="27" s="1"/>
  <c r="U962" i="5"/>
  <c r="AY35" i="27" s="1"/>
  <c r="U963" i="5"/>
  <c r="AY36" i="27" s="1"/>
  <c r="U964" i="5"/>
  <c r="AY37" i="27" s="1"/>
  <c r="U965" i="5"/>
  <c r="AY38" i="27" s="1"/>
  <c r="U966" i="5"/>
  <c r="AY39" i="27" s="1"/>
  <c r="U967" i="5"/>
  <c r="AY40" i="27" s="1"/>
  <c r="U968" i="5"/>
  <c r="AY41" i="27" s="1"/>
  <c r="U969" i="5"/>
  <c r="AY42" i="27" s="1"/>
  <c r="U970" i="5"/>
  <c r="AY43" i="27" s="1"/>
  <c r="U971" i="5"/>
  <c r="AY44" i="27" s="1"/>
  <c r="V946" i="5"/>
  <c r="AZ19" i="27" s="1"/>
  <c r="V942" i="5"/>
  <c r="AZ15" i="27" s="1"/>
  <c r="V943" i="5"/>
  <c r="AZ16" i="27" s="1"/>
  <c r="V944" i="5"/>
  <c r="AZ17" i="27" s="1"/>
  <c r="V945" i="5"/>
  <c r="AZ18" i="27" s="1"/>
  <c r="V947" i="5"/>
  <c r="AZ20" i="27" s="1"/>
  <c r="V948" i="5"/>
  <c r="AZ21" i="27" s="1"/>
  <c r="V949" i="5"/>
  <c r="AZ22" i="27" s="1"/>
  <c r="V950" i="5"/>
  <c r="AZ23" i="27" s="1"/>
  <c r="V951" i="5"/>
  <c r="AZ24" i="27" s="1"/>
  <c r="V952" i="5"/>
  <c r="AZ25" i="27" s="1"/>
  <c r="V953" i="5"/>
  <c r="AZ26" i="27" s="1"/>
  <c r="V954" i="5"/>
  <c r="AZ27" i="27" s="1"/>
  <c r="V955" i="5"/>
  <c r="AZ28" i="27" s="1"/>
  <c r="V956" i="5"/>
  <c r="AZ29" i="27" s="1"/>
  <c r="V957" i="5"/>
  <c r="AZ30" i="27" s="1"/>
  <c r="V958" i="5"/>
  <c r="AZ31" i="27" s="1"/>
  <c r="V959" i="5"/>
  <c r="AZ32" i="27" s="1"/>
  <c r="V960" i="5"/>
  <c r="AZ33" i="27" s="1"/>
  <c r="V961" i="5"/>
  <c r="AZ34" i="27" s="1"/>
  <c r="V962" i="5"/>
  <c r="AZ35" i="27" s="1"/>
  <c r="V963" i="5"/>
  <c r="AZ36" i="27" s="1"/>
  <c r="V964" i="5"/>
  <c r="AZ37" i="27" s="1"/>
  <c r="V965" i="5"/>
  <c r="AZ38" i="27" s="1"/>
  <c r="V966" i="5"/>
  <c r="AZ39" i="27" s="1"/>
  <c r="V967" i="5"/>
  <c r="AZ40" i="27" s="1"/>
  <c r="V968" i="5"/>
  <c r="AZ41" i="27" s="1"/>
  <c r="V969" i="5"/>
  <c r="AZ42" i="27" s="1"/>
  <c r="V970" i="5"/>
  <c r="AZ43" i="27" s="1"/>
  <c r="V971" i="5"/>
  <c r="AZ44" i="27" s="1"/>
  <c r="W946" i="5"/>
  <c r="BA19" i="27" s="1"/>
  <c r="W942" i="5"/>
  <c r="BA15" i="27" s="1"/>
  <c r="W943" i="5"/>
  <c r="BA16" i="27" s="1"/>
  <c r="W944" i="5"/>
  <c r="BA17" i="27" s="1"/>
  <c r="W945" i="5"/>
  <c r="BA18" i="27" s="1"/>
  <c r="W947" i="5"/>
  <c r="BA20" i="27" s="1"/>
  <c r="W948" i="5"/>
  <c r="BA21" i="27" s="1"/>
  <c r="W949" i="5"/>
  <c r="BA22" i="27" s="1"/>
  <c r="W950" i="5"/>
  <c r="BA23" i="27" s="1"/>
  <c r="W951" i="5"/>
  <c r="BA24" i="27" s="1"/>
  <c r="W952" i="5"/>
  <c r="BA25" i="27" s="1"/>
  <c r="W953" i="5"/>
  <c r="BA26" i="27" s="1"/>
  <c r="W954" i="5"/>
  <c r="BA27" i="27" s="1"/>
  <c r="W955" i="5"/>
  <c r="BA28" i="27" s="1"/>
  <c r="W956" i="5"/>
  <c r="BA29" i="27" s="1"/>
  <c r="W957" i="5"/>
  <c r="BA30" i="27" s="1"/>
  <c r="W958" i="5"/>
  <c r="BA31" i="27" s="1"/>
  <c r="W959" i="5"/>
  <c r="BA32" i="27" s="1"/>
  <c r="W960" i="5"/>
  <c r="BA33" i="27" s="1"/>
  <c r="W961" i="5"/>
  <c r="BA34" i="27" s="1"/>
  <c r="W962" i="5"/>
  <c r="BA35" i="27" s="1"/>
  <c r="W963" i="5"/>
  <c r="BA36" i="27" s="1"/>
  <c r="W964" i="5"/>
  <c r="BA37" i="27" s="1"/>
  <c r="W965" i="5"/>
  <c r="BA38" i="27" s="1"/>
  <c r="W966" i="5"/>
  <c r="BA39" i="27" s="1"/>
  <c r="W967" i="5"/>
  <c r="BA40" i="27" s="1"/>
  <c r="W968" i="5"/>
  <c r="BA41" i="27" s="1"/>
  <c r="W969" i="5"/>
  <c r="BA42" i="27" s="1"/>
  <c r="W970" i="5"/>
  <c r="BA43" i="27" s="1"/>
  <c r="W971" i="5"/>
  <c r="BA44" i="27" s="1"/>
  <c r="X946" i="5"/>
  <c r="BB19" i="27" s="1"/>
  <c r="X942" i="5"/>
  <c r="BB15" i="27" s="1"/>
  <c r="X943" i="5"/>
  <c r="BB16" i="27" s="1"/>
  <c r="X944" i="5"/>
  <c r="BB17" i="27" s="1"/>
  <c r="X945" i="5"/>
  <c r="BB18" i="27" s="1"/>
  <c r="X947" i="5"/>
  <c r="BB20" i="27" s="1"/>
  <c r="X948" i="5"/>
  <c r="BB21" i="27" s="1"/>
  <c r="X949" i="5"/>
  <c r="BB22" i="27" s="1"/>
  <c r="X950" i="5"/>
  <c r="BB23" i="27" s="1"/>
  <c r="X951" i="5"/>
  <c r="BB24" i="27" s="1"/>
  <c r="X952" i="5"/>
  <c r="BB25" i="27" s="1"/>
  <c r="X953" i="5"/>
  <c r="BB26" i="27" s="1"/>
  <c r="X954" i="5"/>
  <c r="BB27" i="27" s="1"/>
  <c r="X955" i="5"/>
  <c r="BB28" i="27" s="1"/>
  <c r="X956" i="5"/>
  <c r="BB29" i="27" s="1"/>
  <c r="X957" i="5"/>
  <c r="BB30" i="27" s="1"/>
  <c r="X958" i="5"/>
  <c r="BB31" i="27" s="1"/>
  <c r="X959" i="5"/>
  <c r="BB32" i="27" s="1"/>
  <c r="X960" i="5"/>
  <c r="BB33" i="27" s="1"/>
  <c r="X961" i="5"/>
  <c r="BB34" i="27" s="1"/>
  <c r="X962" i="5"/>
  <c r="BB35" i="27" s="1"/>
  <c r="X963" i="5"/>
  <c r="BB36" i="27" s="1"/>
  <c r="X964" i="5"/>
  <c r="BB37" i="27" s="1"/>
  <c r="X965" i="5"/>
  <c r="BB38" i="27" s="1"/>
  <c r="X966" i="5"/>
  <c r="BB39" i="27" s="1"/>
  <c r="X967" i="5"/>
  <c r="BB40" i="27" s="1"/>
  <c r="X968" i="5"/>
  <c r="BB41" i="27" s="1"/>
  <c r="X969" i="5"/>
  <c r="BB42" i="27" s="1"/>
  <c r="X970" i="5"/>
  <c r="BB43" i="27" s="1"/>
  <c r="X971" i="5"/>
  <c r="BB44" i="27" s="1"/>
  <c r="Y946" i="5"/>
  <c r="BC19" i="27" s="1"/>
  <c r="Y942" i="5"/>
  <c r="BC15" i="27" s="1"/>
  <c r="Y943" i="5"/>
  <c r="BC16" i="27" s="1"/>
  <c r="Y944" i="5"/>
  <c r="BC17" i="27" s="1"/>
  <c r="Y945" i="5"/>
  <c r="BC18" i="27" s="1"/>
  <c r="Y947" i="5"/>
  <c r="BC20" i="27" s="1"/>
  <c r="Y948" i="5"/>
  <c r="BC21" i="27" s="1"/>
  <c r="Y949" i="5"/>
  <c r="BC22" i="27" s="1"/>
  <c r="Y950" i="5"/>
  <c r="BC23" i="27" s="1"/>
  <c r="Y951" i="5"/>
  <c r="BC24" i="27" s="1"/>
  <c r="Y952" i="5"/>
  <c r="BC25" i="27" s="1"/>
  <c r="Y953" i="5"/>
  <c r="BC26" i="27" s="1"/>
  <c r="Y954" i="5"/>
  <c r="BC27" i="27" s="1"/>
  <c r="Y955" i="5"/>
  <c r="BC28" i="27" s="1"/>
  <c r="Y956" i="5"/>
  <c r="BC29" i="27" s="1"/>
  <c r="Y957" i="5"/>
  <c r="BC30" i="27" s="1"/>
  <c r="Y958" i="5"/>
  <c r="BC31" i="27" s="1"/>
  <c r="Y959" i="5"/>
  <c r="BC32" i="27" s="1"/>
  <c r="Y960" i="5"/>
  <c r="BC33" i="27" s="1"/>
  <c r="Y961" i="5"/>
  <c r="BC34" i="27" s="1"/>
  <c r="Y962" i="5"/>
  <c r="BC35" i="27" s="1"/>
  <c r="Y963" i="5"/>
  <c r="BC36" i="27" s="1"/>
  <c r="Y964" i="5"/>
  <c r="BC37" i="27" s="1"/>
  <c r="Y965" i="5"/>
  <c r="BC38" i="27" s="1"/>
  <c r="Y966" i="5"/>
  <c r="BC39" i="27" s="1"/>
  <c r="Y967" i="5"/>
  <c r="BC40" i="27" s="1"/>
  <c r="Y968" i="5"/>
  <c r="BC41" i="27" s="1"/>
  <c r="Y969" i="5"/>
  <c r="BC42" i="27" s="1"/>
  <c r="Y970" i="5"/>
  <c r="BC43" i="27" s="1"/>
  <c r="Y971" i="5"/>
  <c r="BC44" i="27" s="1"/>
  <c r="Z946" i="5"/>
  <c r="BD19" i="27" s="1"/>
  <c r="Z942" i="5"/>
  <c r="BD15" i="27" s="1"/>
  <c r="Z943" i="5"/>
  <c r="BD16" i="27" s="1"/>
  <c r="Z944" i="5"/>
  <c r="BD17" i="27" s="1"/>
  <c r="Z945" i="5"/>
  <c r="BD18" i="27" s="1"/>
  <c r="Z947" i="5"/>
  <c r="BD20" i="27" s="1"/>
  <c r="Z948" i="5"/>
  <c r="BD21" i="27" s="1"/>
  <c r="Z949" i="5"/>
  <c r="BD22" i="27" s="1"/>
  <c r="Z950" i="5"/>
  <c r="BD23" i="27" s="1"/>
  <c r="Z951" i="5"/>
  <c r="BD24" i="27" s="1"/>
  <c r="Z952" i="5"/>
  <c r="BD25" i="27" s="1"/>
  <c r="Z953" i="5"/>
  <c r="BD26" i="27" s="1"/>
  <c r="Z954" i="5"/>
  <c r="BD27" i="27" s="1"/>
  <c r="Z955" i="5"/>
  <c r="BD28" i="27" s="1"/>
  <c r="Z956" i="5"/>
  <c r="BD29" i="27" s="1"/>
  <c r="Z957" i="5"/>
  <c r="BD30" i="27" s="1"/>
  <c r="Z958" i="5"/>
  <c r="BD31" i="27" s="1"/>
  <c r="Z959" i="5"/>
  <c r="BD32" i="27" s="1"/>
  <c r="Z960" i="5"/>
  <c r="BD33" i="27" s="1"/>
  <c r="Z961" i="5"/>
  <c r="BD34" i="27" s="1"/>
  <c r="Z962" i="5"/>
  <c r="BD35" i="27" s="1"/>
  <c r="Z963" i="5"/>
  <c r="BD36" i="27" s="1"/>
  <c r="Z964" i="5"/>
  <c r="BD37" i="27" s="1"/>
  <c r="Z965" i="5"/>
  <c r="BD38" i="27" s="1"/>
  <c r="Z966" i="5"/>
  <c r="BD39" i="27" s="1"/>
  <c r="Z967" i="5"/>
  <c r="BD40" i="27" s="1"/>
  <c r="Z968" i="5"/>
  <c r="BD41" i="27" s="1"/>
  <c r="Z969" i="5"/>
  <c r="BD42" i="27" s="1"/>
  <c r="Z970" i="5"/>
  <c r="BD43" i="27" s="1"/>
  <c r="Z971" i="5"/>
  <c r="BD44" i="27" s="1"/>
  <c r="AA946" i="5"/>
  <c r="BE19" i="27" s="1"/>
  <c r="AA942" i="5"/>
  <c r="BE15" i="27" s="1"/>
  <c r="AA943" i="5"/>
  <c r="BE16" i="27" s="1"/>
  <c r="AA944" i="5"/>
  <c r="BE17" i="27" s="1"/>
  <c r="AA945" i="5"/>
  <c r="BE18" i="27" s="1"/>
  <c r="AA947" i="5"/>
  <c r="BE20" i="27" s="1"/>
  <c r="AA948" i="5"/>
  <c r="BE21" i="27" s="1"/>
  <c r="AA949" i="5"/>
  <c r="BE22" i="27" s="1"/>
  <c r="AA950" i="5"/>
  <c r="BE23" i="27" s="1"/>
  <c r="AA951" i="5"/>
  <c r="BE24" i="27" s="1"/>
  <c r="AA952" i="5"/>
  <c r="BE25" i="27" s="1"/>
  <c r="AA953" i="5"/>
  <c r="BE26" i="27" s="1"/>
  <c r="AA954" i="5"/>
  <c r="BE27" i="27" s="1"/>
  <c r="AA955" i="5"/>
  <c r="BE28" i="27" s="1"/>
  <c r="AA956" i="5"/>
  <c r="BE29" i="27" s="1"/>
  <c r="AA957" i="5"/>
  <c r="BE30" i="27" s="1"/>
  <c r="AA958" i="5"/>
  <c r="BE31" i="27" s="1"/>
  <c r="AA959" i="5"/>
  <c r="BE32" i="27" s="1"/>
  <c r="AA960" i="5"/>
  <c r="BE33" i="27" s="1"/>
  <c r="AA961" i="5"/>
  <c r="BE34" i="27" s="1"/>
  <c r="AA962" i="5"/>
  <c r="BE35" i="27" s="1"/>
  <c r="AA963" i="5"/>
  <c r="BE36" i="27" s="1"/>
  <c r="AA964" i="5"/>
  <c r="BE37" i="27" s="1"/>
  <c r="AA965" i="5"/>
  <c r="BE38" i="27" s="1"/>
  <c r="AA966" i="5"/>
  <c r="BE39" i="27" s="1"/>
  <c r="AA967" i="5"/>
  <c r="BE40" i="27" s="1"/>
  <c r="AA968" i="5"/>
  <c r="BE41" i="27" s="1"/>
  <c r="AA969" i="5"/>
  <c r="BE42" i="27" s="1"/>
  <c r="AA970" i="5"/>
  <c r="BE43" i="27" s="1"/>
  <c r="AA971" i="5"/>
  <c r="BE44" i="27" s="1"/>
  <c r="AB946" i="5"/>
  <c r="BF19" i="27" s="1"/>
  <c r="AB942" i="5"/>
  <c r="BF15" i="27" s="1"/>
  <c r="AB943" i="5"/>
  <c r="BF16" i="27" s="1"/>
  <c r="AB944" i="5"/>
  <c r="BF17" i="27" s="1"/>
  <c r="AB945" i="5"/>
  <c r="BF18" i="27" s="1"/>
  <c r="AB947" i="5"/>
  <c r="BF20" i="27" s="1"/>
  <c r="AB948" i="5"/>
  <c r="BF21" i="27" s="1"/>
  <c r="AB949" i="5"/>
  <c r="BF22" i="27" s="1"/>
  <c r="AB950" i="5"/>
  <c r="BF23" i="27" s="1"/>
  <c r="AB951" i="5"/>
  <c r="BF24" i="27" s="1"/>
  <c r="AB952" i="5"/>
  <c r="BF25" i="27" s="1"/>
  <c r="AB953" i="5"/>
  <c r="BF26" i="27" s="1"/>
  <c r="AB954" i="5"/>
  <c r="BF27" i="27" s="1"/>
  <c r="AB955" i="5"/>
  <c r="BF28" i="27" s="1"/>
  <c r="AB956" i="5"/>
  <c r="BF29" i="27" s="1"/>
  <c r="AB957" i="5"/>
  <c r="BF30" i="27" s="1"/>
  <c r="AB958" i="5"/>
  <c r="BF31" i="27" s="1"/>
  <c r="AB959" i="5"/>
  <c r="BF32" i="27" s="1"/>
  <c r="AB960" i="5"/>
  <c r="BF33" i="27" s="1"/>
  <c r="AB961" i="5"/>
  <c r="BF34" i="27" s="1"/>
  <c r="AB962" i="5"/>
  <c r="BF35" i="27" s="1"/>
  <c r="AB963" i="5"/>
  <c r="BF36" i="27" s="1"/>
  <c r="AB964" i="5"/>
  <c r="BF37" i="27" s="1"/>
  <c r="AB965" i="5"/>
  <c r="BF38" i="27" s="1"/>
  <c r="AB966" i="5"/>
  <c r="BF39" i="27" s="1"/>
  <c r="AB967" i="5"/>
  <c r="BF40" i="27" s="1"/>
  <c r="AB968" i="5"/>
  <c r="BF41" i="27" s="1"/>
  <c r="AB969" i="5"/>
  <c r="BF42" i="27" s="1"/>
  <c r="AB970" i="5"/>
  <c r="BF43" i="27" s="1"/>
  <c r="AB971" i="5"/>
  <c r="BF44" i="27" s="1"/>
  <c r="AC946" i="5"/>
  <c r="BG19" i="27" s="1"/>
  <c r="AC942" i="5"/>
  <c r="BG15" i="27" s="1"/>
  <c r="AC943" i="5"/>
  <c r="BG16" i="27" s="1"/>
  <c r="AC944" i="5"/>
  <c r="BG17" i="27" s="1"/>
  <c r="AC945" i="5"/>
  <c r="BG18" i="27" s="1"/>
  <c r="AC947" i="5"/>
  <c r="BG20" i="27" s="1"/>
  <c r="AC948" i="5"/>
  <c r="BG21" i="27" s="1"/>
  <c r="AC949" i="5"/>
  <c r="BG22" i="27" s="1"/>
  <c r="AC950" i="5"/>
  <c r="BG23" i="27" s="1"/>
  <c r="AC951" i="5"/>
  <c r="BG24" i="27" s="1"/>
  <c r="AC952" i="5"/>
  <c r="BG25" i="27" s="1"/>
  <c r="AC953" i="5"/>
  <c r="BG26" i="27" s="1"/>
  <c r="AC954" i="5"/>
  <c r="BG27" i="27" s="1"/>
  <c r="AC955" i="5"/>
  <c r="BG28" i="27" s="1"/>
  <c r="AC956" i="5"/>
  <c r="BG29" i="27" s="1"/>
  <c r="AC957" i="5"/>
  <c r="BG30" i="27" s="1"/>
  <c r="AC958" i="5"/>
  <c r="BG31" i="27" s="1"/>
  <c r="AC959" i="5"/>
  <c r="BG32" i="27" s="1"/>
  <c r="AC960" i="5"/>
  <c r="BG33" i="27" s="1"/>
  <c r="AC961" i="5"/>
  <c r="BG34" i="27" s="1"/>
  <c r="AC962" i="5"/>
  <c r="BG35" i="27" s="1"/>
  <c r="AC963" i="5"/>
  <c r="BG36" i="27" s="1"/>
  <c r="AC964" i="5"/>
  <c r="BG37" i="27" s="1"/>
  <c r="AC965" i="5"/>
  <c r="BG38" i="27" s="1"/>
  <c r="AC966" i="5"/>
  <c r="BG39" i="27" s="1"/>
  <c r="AC967" i="5"/>
  <c r="BG40" i="27" s="1"/>
  <c r="AC968" i="5"/>
  <c r="BG41" i="27" s="1"/>
  <c r="AC969" i="5"/>
  <c r="BG42" i="27" s="1"/>
  <c r="AC970" i="5"/>
  <c r="BG43" i="27" s="1"/>
  <c r="AC971" i="5"/>
  <c r="BG44" i="27" s="1"/>
  <c r="E17" i="29"/>
  <c r="G51" i="26"/>
  <c r="G52"/>
  <c r="G53"/>
  <c r="G55"/>
  <c r="G82" i="6"/>
  <c r="H82" s="1"/>
  <c r="I82" s="1"/>
  <c r="J82" s="1"/>
  <c r="K82" s="1"/>
  <c r="L82" s="1"/>
  <c r="H144"/>
  <c r="G297" s="1"/>
  <c r="G97" i="26"/>
  <c r="H145" i="6"/>
  <c r="G298" s="1"/>
  <c r="H146"/>
  <c r="G299" s="1"/>
  <c r="H147"/>
  <c r="G300" s="1"/>
  <c r="H148"/>
  <c r="G301" s="1"/>
  <c r="H149"/>
  <c r="G302" s="1"/>
  <c r="H150"/>
  <c r="G303" s="1"/>
  <c r="H151"/>
  <c r="G304" s="1"/>
  <c r="H152"/>
  <c r="G305" s="1"/>
  <c r="H51" i="26"/>
  <c r="H52"/>
  <c r="H53"/>
  <c r="H55"/>
  <c r="I144" i="6"/>
  <c r="H297"/>
  <c r="H97" i="26"/>
  <c r="I145" i="6"/>
  <c r="H298" s="1"/>
  <c r="I146"/>
  <c r="H299" s="1"/>
  <c r="I147"/>
  <c r="H300" s="1"/>
  <c r="I148"/>
  <c r="H301" s="1"/>
  <c r="I149"/>
  <c r="H302" s="1"/>
  <c r="I150"/>
  <c r="H303" s="1"/>
  <c r="I151"/>
  <c r="H304" s="1"/>
  <c r="I152"/>
  <c r="H305" s="1"/>
  <c r="J144"/>
  <c r="I297" s="1"/>
  <c r="I97" i="26"/>
  <c r="J145" i="6"/>
  <c r="I298" s="1"/>
  <c r="J146"/>
  <c r="I299" s="1"/>
  <c r="J147"/>
  <c r="I300" s="1"/>
  <c r="J148"/>
  <c r="I301" s="1"/>
  <c r="J149"/>
  <c r="I302" s="1"/>
  <c r="J150"/>
  <c r="I303" s="1"/>
  <c r="J151"/>
  <c r="I304" s="1"/>
  <c r="J152"/>
  <c r="I305" s="1"/>
  <c r="J51" i="26"/>
  <c r="J52"/>
  <c r="J53"/>
  <c r="J54"/>
  <c r="J55"/>
  <c r="K144" i="6"/>
  <c r="J297" s="1"/>
  <c r="J97" i="26"/>
  <c r="K145" i="6"/>
  <c r="J298" s="1"/>
  <c r="K146"/>
  <c r="J299" s="1"/>
  <c r="K147"/>
  <c r="J300" s="1"/>
  <c r="K148"/>
  <c r="J301" s="1"/>
  <c r="K149"/>
  <c r="J302" s="1"/>
  <c r="K150"/>
  <c r="J303" s="1"/>
  <c r="K151"/>
  <c r="J304" s="1"/>
  <c r="K152"/>
  <c r="J305" s="1"/>
  <c r="K51" i="26"/>
  <c r="K52"/>
  <c r="K53"/>
  <c r="K55"/>
  <c r="L144" i="6"/>
  <c r="K297" s="1"/>
  <c r="K97" i="26"/>
  <c r="L145" i="6"/>
  <c r="K298" s="1"/>
  <c r="L146"/>
  <c r="K299" s="1"/>
  <c r="L147"/>
  <c r="K300" s="1"/>
  <c r="L148"/>
  <c r="K301" s="1"/>
  <c r="L149"/>
  <c r="K302" s="1"/>
  <c r="L150"/>
  <c r="K303" s="1"/>
  <c r="L151"/>
  <c r="K304" s="1"/>
  <c r="L152"/>
  <c r="K305" s="1"/>
  <c r="L51" i="26"/>
  <c r="L52"/>
  <c r="L53"/>
  <c r="L55"/>
  <c r="M144" i="6"/>
  <c r="L297" s="1"/>
  <c r="L97" i="26"/>
  <c r="M145" i="6"/>
  <c r="L298" s="1"/>
  <c r="M146"/>
  <c r="L299" s="1"/>
  <c r="M147"/>
  <c r="L300" s="1"/>
  <c r="M148"/>
  <c r="L301" s="1"/>
  <c r="M149"/>
  <c r="L302" s="1"/>
  <c r="M150"/>
  <c r="L303" s="1"/>
  <c r="M151"/>
  <c r="L304" s="1"/>
  <c r="M152"/>
  <c r="L305" s="1"/>
  <c r="F307" i="30"/>
  <c r="D43" i="23" s="1"/>
  <c r="F308" i="30"/>
  <c r="D44" i="23" s="1"/>
  <c r="G307" i="30"/>
  <c r="E43" i="23" s="1"/>
  <c r="G308" i="30"/>
  <c r="E44" i="23" s="1"/>
  <c r="H307" i="30"/>
  <c r="F43" i="23" s="1"/>
  <c r="H308" i="30"/>
  <c r="F44" i="23" s="1"/>
  <c r="I307" i="30"/>
  <c r="G43" i="23" s="1"/>
  <c r="I308" i="30"/>
  <c r="G44" i="23" s="1"/>
  <c r="J307" i="30"/>
  <c r="H43" i="23" s="1"/>
  <c r="J308" i="30"/>
  <c r="H44" i="23" s="1"/>
  <c r="K307" i="30"/>
  <c r="I43" i="23" s="1"/>
  <c r="K308" i="30"/>
  <c r="I44" i="23" s="1"/>
  <c r="E307" i="30"/>
  <c r="C43" i="23" s="1"/>
  <c r="E308" i="30"/>
  <c r="C44" i="23" s="1"/>
  <c r="G181" i="6"/>
  <c r="G198"/>
  <c r="G215" s="1"/>
  <c r="F181"/>
  <c r="F198" s="1"/>
  <c r="F215" s="1"/>
  <c r="E181"/>
  <c r="E198"/>
  <c r="E215" s="1"/>
  <c r="L189"/>
  <c r="L206" s="1"/>
  <c r="K189"/>
  <c r="K206" s="1"/>
  <c r="J189"/>
  <c r="J206" s="1"/>
  <c r="I189"/>
  <c r="I206" s="1"/>
  <c r="H189"/>
  <c r="H206" s="1"/>
  <c r="G189"/>
  <c r="G206" s="1"/>
  <c r="F189"/>
  <c r="F206" s="1"/>
  <c r="L188"/>
  <c r="L205" s="1"/>
  <c r="K188"/>
  <c r="K205" s="1"/>
  <c r="J188"/>
  <c r="J205" s="1"/>
  <c r="I188"/>
  <c r="I205" s="1"/>
  <c r="H188"/>
  <c r="H205" s="1"/>
  <c r="G188"/>
  <c r="G205" s="1"/>
  <c r="F188"/>
  <c r="F205" s="1"/>
  <c r="L220" i="5"/>
  <c r="L227" s="1"/>
  <c r="L234" s="1"/>
  <c r="K220"/>
  <c r="K227"/>
  <c r="K234" s="1"/>
  <c r="J220"/>
  <c r="J227" s="1"/>
  <c r="J234" s="1"/>
  <c r="I220"/>
  <c r="I227"/>
  <c r="I234" s="1"/>
  <c r="H220"/>
  <c r="H227" s="1"/>
  <c r="H234" s="1"/>
  <c r="G220"/>
  <c r="G227"/>
  <c r="G234" s="1"/>
  <c r="F220"/>
  <c r="F227" s="1"/>
  <c r="F234" s="1"/>
  <c r="L226"/>
  <c r="L233"/>
  <c r="K226"/>
  <c r="K233"/>
  <c r="J226"/>
  <c r="J233"/>
  <c r="I226"/>
  <c r="I233"/>
  <c r="H226"/>
  <c r="H233"/>
  <c r="G226"/>
  <c r="G233"/>
  <c r="F226"/>
  <c r="F233"/>
  <c r="L225"/>
  <c r="L232"/>
  <c r="K225"/>
  <c r="K232"/>
  <c r="J225"/>
  <c r="J232"/>
  <c r="I225"/>
  <c r="I232"/>
  <c r="H225"/>
  <c r="H232"/>
  <c r="G225"/>
  <c r="G232"/>
  <c r="F225"/>
  <c r="L146"/>
  <c r="L166" s="1"/>
  <c r="L186" s="1"/>
  <c r="K146"/>
  <c r="K166"/>
  <c r="K186" s="1"/>
  <c r="J146"/>
  <c r="J166" s="1"/>
  <c r="J186" s="1"/>
  <c r="I146"/>
  <c r="I166"/>
  <c r="I186" s="1"/>
  <c r="H146"/>
  <c r="H166" s="1"/>
  <c r="H186" s="1"/>
  <c r="G146"/>
  <c r="G166"/>
  <c r="G186" s="1"/>
  <c r="F146"/>
  <c r="F166" s="1"/>
  <c r="F186" s="1"/>
  <c r="L145"/>
  <c r="L165"/>
  <c r="L185" s="1"/>
  <c r="K145"/>
  <c r="K165" s="1"/>
  <c r="K185" s="1"/>
  <c r="J145"/>
  <c r="J165"/>
  <c r="J185" s="1"/>
  <c r="I145"/>
  <c r="I165" s="1"/>
  <c r="I185" s="1"/>
  <c r="H145"/>
  <c r="H165"/>
  <c r="H185" s="1"/>
  <c r="G145"/>
  <c r="G165" s="1"/>
  <c r="G185" s="1"/>
  <c r="F145"/>
  <c r="F165"/>
  <c r="F185" s="1"/>
  <c r="L144"/>
  <c r="L164" s="1"/>
  <c r="L184" s="1"/>
  <c r="K144"/>
  <c r="K164"/>
  <c r="K184" s="1"/>
  <c r="J144"/>
  <c r="J164" s="1"/>
  <c r="J184" s="1"/>
  <c r="I144"/>
  <c r="I164"/>
  <c r="I184" s="1"/>
  <c r="H144"/>
  <c r="H164" s="1"/>
  <c r="H184" s="1"/>
  <c r="G144"/>
  <c r="G164"/>
  <c r="G184" s="1"/>
  <c r="F144"/>
  <c r="F164" s="1"/>
  <c r="F184" s="1"/>
  <c r="G160"/>
  <c r="H160"/>
  <c r="I160" s="1"/>
  <c r="G180"/>
  <c r="F180"/>
  <c r="G159"/>
  <c r="G179" s="1"/>
  <c r="F179"/>
  <c r="G158"/>
  <c r="H158"/>
  <c r="I158" s="1"/>
  <c r="G178"/>
  <c r="F178"/>
  <c r="L152"/>
  <c r="L172" s="1"/>
  <c r="K152"/>
  <c r="K172" s="1"/>
  <c r="J152"/>
  <c r="J172" s="1"/>
  <c r="I152"/>
  <c r="I172" s="1"/>
  <c r="H152"/>
  <c r="H172" s="1"/>
  <c r="G152"/>
  <c r="G172" s="1"/>
  <c r="F152"/>
  <c r="F172" s="1"/>
  <c r="L151"/>
  <c r="L171" s="1"/>
  <c r="K151"/>
  <c r="K171" s="1"/>
  <c r="J151"/>
  <c r="J171" s="1"/>
  <c r="I151"/>
  <c r="I171" s="1"/>
  <c r="H151"/>
  <c r="H171" s="1"/>
  <c r="G151"/>
  <c r="G171" s="1"/>
  <c r="F151"/>
  <c r="F171" s="1"/>
  <c r="L150"/>
  <c r="L170" s="1"/>
  <c r="K150"/>
  <c r="K170" s="1"/>
  <c r="J150"/>
  <c r="J170" s="1"/>
  <c r="I150"/>
  <c r="I170" s="1"/>
  <c r="H150"/>
  <c r="H170" s="1"/>
  <c r="G150"/>
  <c r="G170" s="1"/>
  <c r="F150"/>
  <c r="F170" s="1"/>
  <c r="F30"/>
  <c r="G35" i="9"/>
  <c r="H35"/>
  <c r="G73"/>
  <c r="G111" s="1"/>
  <c r="G149" s="1"/>
  <c r="F73"/>
  <c r="F111"/>
  <c r="F149" s="1"/>
  <c r="G34"/>
  <c r="H34" s="1"/>
  <c r="F72"/>
  <c r="F110" s="1"/>
  <c r="F148" s="1"/>
  <c r="G33"/>
  <c r="H33"/>
  <c r="I33" s="1"/>
  <c r="G71"/>
  <c r="G109" s="1"/>
  <c r="G147" s="1"/>
  <c r="F71"/>
  <c r="F109"/>
  <c r="F147" s="1"/>
  <c r="G32"/>
  <c r="H32" s="1"/>
  <c r="F70"/>
  <c r="F108" s="1"/>
  <c r="F146" s="1"/>
  <c r="G31"/>
  <c r="H31"/>
  <c r="G69"/>
  <c r="G107" s="1"/>
  <c r="G145" s="1"/>
  <c r="F69"/>
  <c r="F107"/>
  <c r="F145" s="1"/>
  <c r="G30"/>
  <c r="H30" s="1"/>
  <c r="F68"/>
  <c r="F106" s="1"/>
  <c r="F144" s="1"/>
  <c r="G29"/>
  <c r="H29"/>
  <c r="I29" s="1"/>
  <c r="G67"/>
  <c r="G105" s="1"/>
  <c r="G143" s="1"/>
  <c r="F67"/>
  <c r="F105"/>
  <c r="F143" s="1"/>
  <c r="G28"/>
  <c r="F66"/>
  <c r="G27"/>
  <c r="H27"/>
  <c r="G65"/>
  <c r="G103" s="1"/>
  <c r="G141" s="1"/>
  <c r="F65"/>
  <c r="F103"/>
  <c r="F141" s="1"/>
  <c r="G26"/>
  <c r="H26" s="1"/>
  <c r="G64"/>
  <c r="G102"/>
  <c r="G140" s="1"/>
  <c r="F64"/>
  <c r="F102"/>
  <c r="F140"/>
  <c r="G25"/>
  <c r="G63"/>
  <c r="G101" s="1"/>
  <c r="G139" s="1"/>
  <c r="F63"/>
  <c r="F101"/>
  <c r="F139" s="1"/>
  <c r="G24"/>
  <c r="H24" s="1"/>
  <c r="F62"/>
  <c r="F100" s="1"/>
  <c r="F138" s="1"/>
  <c r="G23"/>
  <c r="H23"/>
  <c r="G61"/>
  <c r="G99" s="1"/>
  <c r="G137" s="1"/>
  <c r="F61"/>
  <c r="F99"/>
  <c r="F137" s="1"/>
  <c r="G22"/>
  <c r="H22" s="1"/>
  <c r="I22" s="1"/>
  <c r="I60"/>
  <c r="I98" s="1"/>
  <c r="I136" s="1"/>
  <c r="H60"/>
  <c r="H98"/>
  <c r="H136" s="1"/>
  <c r="G60"/>
  <c r="G98"/>
  <c r="G136"/>
  <c r="F60"/>
  <c r="F98" s="1"/>
  <c r="F136" s="1"/>
  <c r="G21"/>
  <c r="F59"/>
  <c r="G20"/>
  <c r="H20"/>
  <c r="I20" s="1"/>
  <c r="G58"/>
  <c r="G96" s="1"/>
  <c r="G134" s="1"/>
  <c r="F58"/>
  <c r="F96"/>
  <c r="F134" s="1"/>
  <c r="G19"/>
  <c r="H19"/>
  <c r="I19"/>
  <c r="J19" s="1"/>
  <c r="H57"/>
  <c r="H95" s="1"/>
  <c r="H133" s="1"/>
  <c r="G57"/>
  <c r="G95"/>
  <c r="G133" s="1"/>
  <c r="F57"/>
  <c r="F95"/>
  <c r="F133"/>
  <c r="G18"/>
  <c r="H18" s="1"/>
  <c r="F56"/>
  <c r="F94" s="1"/>
  <c r="F132" s="1"/>
  <c r="G17"/>
  <c r="F55"/>
  <c r="K266" i="8"/>
  <c r="K301"/>
  <c r="J266"/>
  <c r="J301" s="1"/>
  <c r="I266"/>
  <c r="I301"/>
  <c r="H266"/>
  <c r="H301" s="1"/>
  <c r="H371" s="1"/>
  <c r="H406" s="1"/>
  <c r="H948" i="25" s="1"/>
  <c r="H1112" s="1"/>
  <c r="G266" i="8"/>
  <c r="G301"/>
  <c r="F266"/>
  <c r="F301" s="1"/>
  <c r="F371" s="1"/>
  <c r="F406" s="1"/>
  <c r="F948" i="25" s="1"/>
  <c r="F1112" s="1"/>
  <c r="E266" i="8"/>
  <c r="E301"/>
  <c r="K265"/>
  <c r="K300" s="1"/>
  <c r="J265"/>
  <c r="J300"/>
  <c r="I265"/>
  <c r="I300" s="1"/>
  <c r="H265"/>
  <c r="H300"/>
  <c r="G265"/>
  <c r="G300" s="1"/>
  <c r="G370" s="1"/>
  <c r="G405" s="1"/>
  <c r="G947" i="25" s="1"/>
  <c r="G1111" s="1"/>
  <c r="F265" i="8"/>
  <c r="F300"/>
  <c r="E265"/>
  <c r="E300" s="1"/>
  <c r="E370" s="1"/>
  <c r="E405" s="1"/>
  <c r="E947" i="25" s="1"/>
  <c r="E1111" s="1"/>
  <c r="K264" i="8"/>
  <c r="K299"/>
  <c r="J264"/>
  <c r="J299" s="1"/>
  <c r="J369" s="1"/>
  <c r="J404" s="1"/>
  <c r="J946" i="25" s="1"/>
  <c r="J1110" s="1"/>
  <c r="J1239" s="1"/>
  <c r="I264" i="8"/>
  <c r="I299"/>
  <c r="H264"/>
  <c r="H299" s="1"/>
  <c r="H369" s="1"/>
  <c r="H404" s="1"/>
  <c r="H946" i="25" s="1"/>
  <c r="H1110" s="1"/>
  <c r="G264" i="8"/>
  <c r="G299"/>
  <c r="F264"/>
  <c r="F299" s="1"/>
  <c r="F369" s="1"/>
  <c r="F404" s="1"/>
  <c r="F946" i="25" s="1"/>
  <c r="F1110" s="1"/>
  <c r="E264" i="8"/>
  <c r="E299"/>
  <c r="K263"/>
  <c r="K298" s="1"/>
  <c r="J263"/>
  <c r="J298"/>
  <c r="I263"/>
  <c r="I298" s="1"/>
  <c r="H263"/>
  <c r="H298"/>
  <c r="G263"/>
  <c r="G298" s="1"/>
  <c r="G368" s="1"/>
  <c r="G403" s="1"/>
  <c r="G945" i="25" s="1"/>
  <c r="G1109" s="1"/>
  <c r="F263" i="8"/>
  <c r="F298"/>
  <c r="E263"/>
  <c r="E298" s="1"/>
  <c r="E368" s="1"/>
  <c r="E403" s="1"/>
  <c r="E945" i="25" s="1"/>
  <c r="E1109" s="1"/>
  <c r="K262" i="8"/>
  <c r="K297"/>
  <c r="J262"/>
  <c r="J297" s="1"/>
  <c r="J367" s="1"/>
  <c r="J402" s="1"/>
  <c r="J944" i="25" s="1"/>
  <c r="J1108" s="1"/>
  <c r="J1237" s="1"/>
  <c r="I262" i="8"/>
  <c r="I297"/>
  <c r="H262"/>
  <c r="H297" s="1"/>
  <c r="H367" s="1"/>
  <c r="H402" s="1"/>
  <c r="H944" i="25" s="1"/>
  <c r="H1108" s="1"/>
  <c r="G262" i="8"/>
  <c r="G297"/>
  <c r="F262"/>
  <c r="F297" s="1"/>
  <c r="F367" s="1"/>
  <c r="F402" s="1"/>
  <c r="F944" i="25" s="1"/>
  <c r="F1108" s="1"/>
  <c r="E262" i="8"/>
  <c r="E297"/>
  <c r="K261"/>
  <c r="K296" s="1"/>
  <c r="J261"/>
  <c r="J296"/>
  <c r="I261"/>
  <c r="I296" s="1"/>
  <c r="H261"/>
  <c r="H296"/>
  <c r="G261"/>
  <c r="G296" s="1"/>
  <c r="G366" s="1"/>
  <c r="G401" s="1"/>
  <c r="G943" i="25" s="1"/>
  <c r="G1107" s="1"/>
  <c r="F261" i="8"/>
  <c r="F296"/>
  <c r="E261"/>
  <c r="E296" s="1"/>
  <c r="E366" s="1"/>
  <c r="E401" s="1"/>
  <c r="E943" i="25" s="1"/>
  <c r="E1107" s="1"/>
  <c r="K260" i="8"/>
  <c r="K295"/>
  <c r="J260"/>
  <c r="J295" s="1"/>
  <c r="J365" s="1"/>
  <c r="J400" s="1"/>
  <c r="J942" i="25" s="1"/>
  <c r="J1106" s="1"/>
  <c r="J1235" s="1"/>
  <c r="I260" i="8"/>
  <c r="I295"/>
  <c r="H260"/>
  <c r="H295" s="1"/>
  <c r="H365" s="1"/>
  <c r="H400" s="1"/>
  <c r="H942" i="25" s="1"/>
  <c r="H1106" s="1"/>
  <c r="G260" i="8"/>
  <c r="G295"/>
  <c r="F260"/>
  <c r="F295" s="1"/>
  <c r="F365" s="1"/>
  <c r="F400" s="1"/>
  <c r="F942" i="25" s="1"/>
  <c r="F1106" s="1"/>
  <c r="E260" i="8"/>
  <c r="E295"/>
  <c r="K259"/>
  <c r="K294" s="1"/>
  <c r="J259"/>
  <c r="J294"/>
  <c r="I259"/>
  <c r="I294" s="1"/>
  <c r="H259"/>
  <c r="H294"/>
  <c r="G259"/>
  <c r="G294" s="1"/>
  <c r="G364" s="1"/>
  <c r="G399" s="1"/>
  <c r="G941" i="25" s="1"/>
  <c r="G1105" s="1"/>
  <c r="F259" i="8"/>
  <c r="F294"/>
  <c r="E259"/>
  <c r="E294" s="1"/>
  <c r="E364" s="1"/>
  <c r="E399" s="1"/>
  <c r="E941" i="25" s="1"/>
  <c r="E1105" s="1"/>
  <c r="K293" i="8"/>
  <c r="J293"/>
  <c r="I293"/>
  <c r="H293"/>
  <c r="G293"/>
  <c r="F293"/>
  <c r="E293"/>
  <c r="K257"/>
  <c r="K292"/>
  <c r="J257"/>
  <c r="J292" s="1"/>
  <c r="I257"/>
  <c r="I292"/>
  <c r="H257"/>
  <c r="H292" s="1"/>
  <c r="G257"/>
  <c r="G292"/>
  <c r="F257"/>
  <c r="F292" s="1"/>
  <c r="F362" s="1"/>
  <c r="F397" s="1"/>
  <c r="F939" i="25" s="1"/>
  <c r="F1103" s="1"/>
  <c r="E257" i="8"/>
  <c r="E292"/>
  <c r="K256"/>
  <c r="K291" s="1"/>
  <c r="J256"/>
  <c r="J291"/>
  <c r="I256"/>
  <c r="I291" s="1"/>
  <c r="I361" s="1"/>
  <c r="I396" s="1"/>
  <c r="I938" i="25" s="1"/>
  <c r="I1102" s="1"/>
  <c r="I1231" s="1"/>
  <c r="H256" i="8"/>
  <c r="H291"/>
  <c r="G256"/>
  <c r="G291" s="1"/>
  <c r="G361" s="1"/>
  <c r="G396" s="1"/>
  <c r="G938" i="25" s="1"/>
  <c r="G1102" s="1"/>
  <c r="F256" i="8"/>
  <c r="F291"/>
  <c r="E256"/>
  <c r="E291" s="1"/>
  <c r="E361" s="1"/>
  <c r="E396" s="1"/>
  <c r="E938" i="25" s="1"/>
  <c r="E1102" s="1"/>
  <c r="K255" i="8"/>
  <c r="K290"/>
  <c r="J255"/>
  <c r="J290" s="1"/>
  <c r="I255"/>
  <c r="I290"/>
  <c r="H255"/>
  <c r="H290" s="1"/>
  <c r="G255"/>
  <c r="G290"/>
  <c r="F255"/>
  <c r="F290" s="1"/>
  <c r="F360" s="1"/>
  <c r="F395" s="1"/>
  <c r="F937" i="25" s="1"/>
  <c r="F1101" s="1"/>
  <c r="E255" i="8"/>
  <c r="E290"/>
  <c r="K254"/>
  <c r="K289" s="1"/>
  <c r="J254"/>
  <c r="J289"/>
  <c r="I254"/>
  <c r="I289" s="1"/>
  <c r="H254"/>
  <c r="H289"/>
  <c r="G254"/>
  <c r="G289" s="1"/>
  <c r="F254"/>
  <c r="F289"/>
  <c r="E254"/>
  <c r="E289" s="1"/>
  <c r="E359" s="1"/>
  <c r="E394" s="1"/>
  <c r="E936" i="25" s="1"/>
  <c r="E1100" s="1"/>
  <c r="K253" i="8"/>
  <c r="K288"/>
  <c r="J253"/>
  <c r="J288" s="1"/>
  <c r="I253"/>
  <c r="I288"/>
  <c r="H253"/>
  <c r="H288" s="1"/>
  <c r="H358" s="1"/>
  <c r="H393" s="1"/>
  <c r="H935" i="25" s="1"/>
  <c r="H1099" s="1"/>
  <c r="G253" i="8"/>
  <c r="G288"/>
  <c r="F253"/>
  <c r="F288" s="1"/>
  <c r="F358" s="1"/>
  <c r="F393" s="1"/>
  <c r="F935" i="25" s="1"/>
  <c r="F1099" s="1"/>
  <c r="E253" i="8"/>
  <c r="E288"/>
  <c r="K252"/>
  <c r="K287" s="1"/>
  <c r="J252"/>
  <c r="J287"/>
  <c r="I252"/>
  <c r="I287" s="1"/>
  <c r="H252"/>
  <c r="H287"/>
  <c r="G252"/>
  <c r="G287" s="1"/>
  <c r="G357" s="1"/>
  <c r="G392" s="1"/>
  <c r="G934" i="25" s="1"/>
  <c r="G1098" s="1"/>
  <c r="F252" i="8"/>
  <c r="F287"/>
  <c r="E252"/>
  <c r="E287" s="1"/>
  <c r="E357" s="1"/>
  <c r="E392" s="1"/>
  <c r="E934" i="25" s="1"/>
  <c r="E1098" s="1"/>
  <c r="K251" i="8"/>
  <c r="K286"/>
  <c r="J251"/>
  <c r="J286" s="1"/>
  <c r="J356" s="1"/>
  <c r="J391" s="1"/>
  <c r="J933" i="25" s="1"/>
  <c r="J1097" s="1"/>
  <c r="J1226" s="1"/>
  <c r="I251" i="8"/>
  <c r="I286"/>
  <c r="H251"/>
  <c r="H286" s="1"/>
  <c r="H356" s="1"/>
  <c r="H391" s="1"/>
  <c r="H933" i="25" s="1"/>
  <c r="H1097" s="1"/>
  <c r="G251" i="8"/>
  <c r="G286"/>
  <c r="F251"/>
  <c r="F286" s="1"/>
  <c r="F356" s="1"/>
  <c r="F391" s="1"/>
  <c r="F933" i="25" s="1"/>
  <c r="F1097" s="1"/>
  <c r="E251" i="8"/>
  <c r="E286"/>
  <c r="K250"/>
  <c r="K285" s="1"/>
  <c r="J250"/>
  <c r="J285"/>
  <c r="I250"/>
  <c r="I285" s="1"/>
  <c r="H250"/>
  <c r="H285"/>
  <c r="G250"/>
  <c r="G285" s="1"/>
  <c r="F250"/>
  <c r="F285"/>
  <c r="E250"/>
  <c r="E285" s="1"/>
  <c r="E355" s="1"/>
  <c r="E390" s="1"/>
  <c r="E932" i="25" s="1"/>
  <c r="E1096" s="1"/>
  <c r="K249" i="8"/>
  <c r="K284"/>
  <c r="J249"/>
  <c r="J284" s="1"/>
  <c r="J354" s="1"/>
  <c r="J389" s="1"/>
  <c r="J931" i="25" s="1"/>
  <c r="J1095" s="1"/>
  <c r="J1224" s="1"/>
  <c r="I249" i="8"/>
  <c r="I284"/>
  <c r="H249"/>
  <c r="H284" s="1"/>
  <c r="H354" s="1"/>
  <c r="H389" s="1"/>
  <c r="H931" i="25" s="1"/>
  <c r="H1095" s="1"/>
  <c r="G249" i="8"/>
  <c r="G284"/>
  <c r="F249"/>
  <c r="F284" s="1"/>
  <c r="F354" s="1"/>
  <c r="F389" s="1"/>
  <c r="F931" i="25" s="1"/>
  <c r="F1095" s="1"/>
  <c r="E249" i="8"/>
  <c r="E284"/>
  <c r="K248"/>
  <c r="K283" s="1"/>
  <c r="J248"/>
  <c r="J283"/>
  <c r="I248"/>
  <c r="I283" s="1"/>
  <c r="I353" s="1"/>
  <c r="I388" s="1"/>
  <c r="I930" i="25" s="1"/>
  <c r="I1094" s="1"/>
  <c r="I1223" s="1"/>
  <c r="H248" i="8"/>
  <c r="H283"/>
  <c r="G248"/>
  <c r="G283" s="1"/>
  <c r="F248"/>
  <c r="F283"/>
  <c r="E248"/>
  <c r="E283" s="1"/>
  <c r="E353" s="1"/>
  <c r="E388" s="1"/>
  <c r="E930" i="25" s="1"/>
  <c r="E1094" s="1"/>
  <c r="K247" i="8"/>
  <c r="K282"/>
  <c r="J247"/>
  <c r="J282" s="1"/>
  <c r="J352" s="1"/>
  <c r="J387" s="1"/>
  <c r="J929" i="25" s="1"/>
  <c r="J1093" s="1"/>
  <c r="J1222" s="1"/>
  <c r="I247" i="8"/>
  <c r="I282"/>
  <c r="H247"/>
  <c r="H282" s="1"/>
  <c r="H352" s="1"/>
  <c r="H387" s="1"/>
  <c r="H929" i="25" s="1"/>
  <c r="H1093" s="1"/>
  <c r="G247" i="8"/>
  <c r="G282"/>
  <c r="F247"/>
  <c r="F282" s="1"/>
  <c r="F352" s="1"/>
  <c r="F387" s="1"/>
  <c r="F929" i="25" s="1"/>
  <c r="F1093" s="1"/>
  <c r="E247" i="8"/>
  <c r="E282"/>
  <c r="K246"/>
  <c r="K281" s="1"/>
  <c r="J246"/>
  <c r="J281"/>
  <c r="I246"/>
  <c r="I281" s="1"/>
  <c r="I351" s="1"/>
  <c r="I386" s="1"/>
  <c r="I928" i="25" s="1"/>
  <c r="I1092" s="1"/>
  <c r="I1221" s="1"/>
  <c r="H246" i="8"/>
  <c r="H281"/>
  <c r="G246"/>
  <c r="G281" s="1"/>
  <c r="G351" s="1"/>
  <c r="G386" s="1"/>
  <c r="G928" i="25" s="1"/>
  <c r="G1092" s="1"/>
  <c r="F246" i="8"/>
  <c r="F281"/>
  <c r="E246"/>
  <c r="E281" s="1"/>
  <c r="E351" s="1"/>
  <c r="E386" s="1"/>
  <c r="E928" i="25" s="1"/>
  <c r="E1092" s="1"/>
  <c r="K245" i="8"/>
  <c r="K280"/>
  <c r="J245"/>
  <c r="J280" s="1"/>
  <c r="J350" s="1"/>
  <c r="J385" s="1"/>
  <c r="J927" i="25" s="1"/>
  <c r="J1091" s="1"/>
  <c r="J1220" s="1"/>
  <c r="I245" i="8"/>
  <c r="I280"/>
  <c r="H245"/>
  <c r="H280" s="1"/>
  <c r="H350" s="1"/>
  <c r="H385" s="1"/>
  <c r="H927" i="25" s="1"/>
  <c r="H1091" s="1"/>
  <c r="G245" i="8"/>
  <c r="G280"/>
  <c r="F245"/>
  <c r="F280" s="1"/>
  <c r="F350" s="1"/>
  <c r="F385" s="1"/>
  <c r="F927" i="25" s="1"/>
  <c r="F1091" s="1"/>
  <c r="E245" i="8"/>
  <c r="E280"/>
  <c r="K244"/>
  <c r="K279" s="1"/>
  <c r="J244"/>
  <c r="J279"/>
  <c r="I244"/>
  <c r="I279" s="1"/>
  <c r="I349" s="1"/>
  <c r="I384" s="1"/>
  <c r="I926" i="25" s="1"/>
  <c r="I1090" s="1"/>
  <c r="I1219" s="1"/>
  <c r="H244" i="8"/>
  <c r="H279"/>
  <c r="G244"/>
  <c r="G279" s="1"/>
  <c r="G349" s="1"/>
  <c r="G384" s="1"/>
  <c r="G926" i="25" s="1"/>
  <c r="G1090" s="1"/>
  <c r="F244" i="8"/>
  <c r="F279"/>
  <c r="E244"/>
  <c r="E279" s="1"/>
  <c r="E349" s="1"/>
  <c r="E384" s="1"/>
  <c r="E926" i="25" s="1"/>
  <c r="E1090" s="1"/>
  <c r="K243" i="8"/>
  <c r="K278"/>
  <c r="J243"/>
  <c r="J278" s="1"/>
  <c r="I243"/>
  <c r="I278"/>
  <c r="H243"/>
  <c r="H278" s="1"/>
  <c r="H348" s="1"/>
  <c r="H383" s="1"/>
  <c r="H925" i="25" s="1"/>
  <c r="H1089" s="1"/>
  <c r="G243" i="8"/>
  <c r="G278"/>
  <c r="F243"/>
  <c r="F278" s="1"/>
  <c r="F348" s="1"/>
  <c r="F383" s="1"/>
  <c r="F925" i="25" s="1"/>
  <c r="F1089" s="1"/>
  <c r="E243" i="8"/>
  <c r="E278"/>
  <c r="K242"/>
  <c r="K277" s="1"/>
  <c r="K347" s="1"/>
  <c r="K382" s="1"/>
  <c r="K924" i="25" s="1"/>
  <c r="K1088" s="1"/>
  <c r="K1217" s="1"/>
  <c r="J242" i="8"/>
  <c r="J277"/>
  <c r="I242"/>
  <c r="I277" s="1"/>
  <c r="I347" s="1"/>
  <c r="I382" s="1"/>
  <c r="I924" i="25" s="1"/>
  <c r="I1088" s="1"/>
  <c r="I1217" s="1"/>
  <c r="H242" i="8"/>
  <c r="H277"/>
  <c r="G242"/>
  <c r="G277" s="1"/>
  <c r="G347" s="1"/>
  <c r="G382" s="1"/>
  <c r="G924" i="25" s="1"/>
  <c r="G1088" s="1"/>
  <c r="F242" i="8"/>
  <c r="F277"/>
  <c r="E242"/>
  <c r="E277" s="1"/>
  <c r="E347" s="1"/>
  <c r="E382" s="1"/>
  <c r="E924" i="25" s="1"/>
  <c r="E1088" s="1"/>
  <c r="K241" i="8"/>
  <c r="K276"/>
  <c r="J241"/>
  <c r="J276" s="1"/>
  <c r="J346" s="1"/>
  <c r="J381" s="1"/>
  <c r="J923" i="25" s="1"/>
  <c r="J1087" s="1"/>
  <c r="J1216" s="1"/>
  <c r="I241" i="8"/>
  <c r="I276"/>
  <c r="H241"/>
  <c r="H276" s="1"/>
  <c r="H346" s="1"/>
  <c r="H381" s="1"/>
  <c r="H923" i="25" s="1"/>
  <c r="H1087" s="1"/>
  <c r="G241" i="8"/>
  <c r="G276"/>
  <c r="F241"/>
  <c r="F276" s="1"/>
  <c r="F346" s="1"/>
  <c r="F381" s="1"/>
  <c r="F923" i="25" s="1"/>
  <c r="F1087" s="1"/>
  <c r="E241" i="8"/>
  <c r="E276"/>
  <c r="K240"/>
  <c r="K275" s="1"/>
  <c r="J240"/>
  <c r="J275"/>
  <c r="I240"/>
  <c r="I275" s="1"/>
  <c r="H240"/>
  <c r="H275"/>
  <c r="G240"/>
  <c r="G275" s="1"/>
  <c r="F240"/>
  <c r="F275"/>
  <c r="E240"/>
  <c r="E275" s="1"/>
  <c r="E345" s="1"/>
  <c r="E380" s="1"/>
  <c r="E922" i="25" s="1"/>
  <c r="E1086" s="1"/>
  <c r="K239" i="8"/>
  <c r="K274"/>
  <c r="J239"/>
  <c r="J274" s="1"/>
  <c r="J344" s="1"/>
  <c r="J379" s="1"/>
  <c r="J921" i="25" s="1"/>
  <c r="J1085" s="1"/>
  <c r="J1214" s="1"/>
  <c r="I239" i="8"/>
  <c r="I274"/>
  <c r="H239"/>
  <c r="H274" s="1"/>
  <c r="H344" s="1"/>
  <c r="H379" s="1"/>
  <c r="H921" i="25" s="1"/>
  <c r="H1085" s="1"/>
  <c r="G239" i="8"/>
  <c r="G274"/>
  <c r="F239"/>
  <c r="F274" s="1"/>
  <c r="E239"/>
  <c r="E274"/>
  <c r="L147"/>
  <c r="L601" i="25" s="1"/>
  <c r="L643" s="1"/>
  <c r="L676" s="1"/>
  <c r="K147" i="8"/>
  <c r="K601" i="25" s="1"/>
  <c r="K643" s="1"/>
  <c r="K676" s="1"/>
  <c r="K181" i="8"/>
  <c r="K711" i="25" s="1"/>
  <c r="K753" s="1"/>
  <c r="K786" s="1"/>
  <c r="J147" i="8"/>
  <c r="J601" i="25" s="1"/>
  <c r="J643" s="1"/>
  <c r="J676" s="1"/>
  <c r="I147" i="8"/>
  <c r="I601" i="25" s="1"/>
  <c r="I643" s="1"/>
  <c r="I676" s="1"/>
  <c r="I181" i="8"/>
  <c r="H147"/>
  <c r="H601" i="25" s="1"/>
  <c r="H643" s="1"/>
  <c r="H676" s="1"/>
  <c r="G147" i="8"/>
  <c r="G601" i="25" s="1"/>
  <c r="G643" s="1"/>
  <c r="G676" s="1"/>
  <c r="G181" i="8"/>
  <c r="L146"/>
  <c r="L600" i="25" s="1"/>
  <c r="L642" s="1"/>
  <c r="L675" s="1"/>
  <c r="K146" i="8"/>
  <c r="K600" i="25" s="1"/>
  <c r="K642" s="1"/>
  <c r="K675" s="1"/>
  <c r="K180" i="8"/>
  <c r="K710" i="25" s="1"/>
  <c r="K752" s="1"/>
  <c r="K785" s="1"/>
  <c r="J146" i="8"/>
  <c r="J600" i="25" s="1"/>
  <c r="J642" s="1"/>
  <c r="J675" s="1"/>
  <c r="I146" i="8"/>
  <c r="I600" i="25" s="1"/>
  <c r="I642" s="1"/>
  <c r="I675" s="1"/>
  <c r="I180" i="8"/>
  <c r="H146"/>
  <c r="H600" i="25" s="1"/>
  <c r="H642" s="1"/>
  <c r="H675" s="1"/>
  <c r="G146" i="8"/>
  <c r="G600" i="25" s="1"/>
  <c r="G642" s="1"/>
  <c r="G675" s="1"/>
  <c r="G180" i="8"/>
  <c r="L145"/>
  <c r="L599" i="25" s="1"/>
  <c r="L641" s="1"/>
  <c r="L674" s="1"/>
  <c r="K145" i="8"/>
  <c r="K599" i="25" s="1"/>
  <c r="K641" s="1"/>
  <c r="K674" s="1"/>
  <c r="K179" i="8"/>
  <c r="K709" i="25" s="1"/>
  <c r="K751" s="1"/>
  <c r="K784" s="1"/>
  <c r="J145" i="8"/>
  <c r="J599" i="25" s="1"/>
  <c r="J641" s="1"/>
  <c r="J674" s="1"/>
  <c r="I145" i="8"/>
  <c r="I599" i="25" s="1"/>
  <c r="I641" s="1"/>
  <c r="I674" s="1"/>
  <c r="I179" i="8"/>
  <c r="H145"/>
  <c r="H599" i="25" s="1"/>
  <c r="H641" s="1"/>
  <c r="H674" s="1"/>
  <c r="G145" i="8"/>
  <c r="G599" i="25" s="1"/>
  <c r="G641" s="1"/>
  <c r="G674" s="1"/>
  <c r="G179" i="8"/>
  <c r="L144"/>
  <c r="L598" i="25" s="1"/>
  <c r="L640" s="1"/>
  <c r="L673" s="1"/>
  <c r="K144" i="8"/>
  <c r="K598" i="25" s="1"/>
  <c r="K640" s="1"/>
  <c r="K673" s="1"/>
  <c r="K178" i="8"/>
  <c r="K708" i="25" s="1"/>
  <c r="K750" s="1"/>
  <c r="K783" s="1"/>
  <c r="J144" i="8"/>
  <c r="J598" i="25" s="1"/>
  <c r="J640" s="1"/>
  <c r="J673" s="1"/>
  <c r="I144" i="8"/>
  <c r="I598" i="25" s="1"/>
  <c r="I640" s="1"/>
  <c r="I673" s="1"/>
  <c r="I178" i="8"/>
  <c r="H144"/>
  <c r="H598" i="25" s="1"/>
  <c r="H640" s="1"/>
  <c r="H673" s="1"/>
  <c r="G144" i="8"/>
  <c r="G598" i="25" s="1"/>
  <c r="G640" s="1"/>
  <c r="G673" s="1"/>
  <c r="G178" i="8"/>
  <c r="L143"/>
  <c r="L597" i="25" s="1"/>
  <c r="L639" s="1"/>
  <c r="L672" s="1"/>
  <c r="K143" i="8"/>
  <c r="K597" i="25" s="1"/>
  <c r="K639" s="1"/>
  <c r="K672" s="1"/>
  <c r="K177" i="8"/>
  <c r="K707" i="25" s="1"/>
  <c r="K749" s="1"/>
  <c r="K782" s="1"/>
  <c r="J143" i="8"/>
  <c r="J597" i="25" s="1"/>
  <c r="J639" s="1"/>
  <c r="J672" s="1"/>
  <c r="I143" i="8"/>
  <c r="I597" i="25" s="1"/>
  <c r="I639" s="1"/>
  <c r="I672" s="1"/>
  <c r="I177" i="8"/>
  <c r="H143"/>
  <c r="H597" i="25" s="1"/>
  <c r="H639" s="1"/>
  <c r="H672" s="1"/>
  <c r="G143" i="8"/>
  <c r="G597" i="25" s="1"/>
  <c r="G639" s="1"/>
  <c r="G672" s="1"/>
  <c r="G177" i="8"/>
  <c r="L142"/>
  <c r="L596" i="25" s="1"/>
  <c r="L638" s="1"/>
  <c r="L671" s="1"/>
  <c r="K142" i="8"/>
  <c r="K596" i="25" s="1"/>
  <c r="K638" s="1"/>
  <c r="K671" s="1"/>
  <c r="K176" i="8"/>
  <c r="K706" i="25" s="1"/>
  <c r="K748" s="1"/>
  <c r="K781" s="1"/>
  <c r="J142" i="8"/>
  <c r="J596" i="25" s="1"/>
  <c r="J638" s="1"/>
  <c r="J671" s="1"/>
  <c r="I142" i="8"/>
  <c r="I596" i="25" s="1"/>
  <c r="I638" s="1"/>
  <c r="I671" s="1"/>
  <c r="I176" i="8"/>
  <c r="H142"/>
  <c r="H596" i="25" s="1"/>
  <c r="H638" s="1"/>
  <c r="H671" s="1"/>
  <c r="G142" i="8"/>
  <c r="G596" i="25" s="1"/>
  <c r="G638" s="1"/>
  <c r="G671" s="1"/>
  <c r="G176" i="8"/>
  <c r="L141"/>
  <c r="L595" i="25" s="1"/>
  <c r="L637" s="1"/>
  <c r="L670" s="1"/>
  <c r="K141" i="8"/>
  <c r="K595" i="25" s="1"/>
  <c r="K637" s="1"/>
  <c r="K670" s="1"/>
  <c r="K175" i="8"/>
  <c r="K705" i="25" s="1"/>
  <c r="K747" s="1"/>
  <c r="K780" s="1"/>
  <c r="J141" i="8"/>
  <c r="J595" i="25" s="1"/>
  <c r="J637" s="1"/>
  <c r="J670" s="1"/>
  <c r="I141" i="8"/>
  <c r="I595" i="25" s="1"/>
  <c r="I637" s="1"/>
  <c r="I670" s="1"/>
  <c r="I175" i="8"/>
  <c r="H141"/>
  <c r="H595" i="25" s="1"/>
  <c r="H637" s="1"/>
  <c r="H670" s="1"/>
  <c r="G141" i="8"/>
  <c r="G595" i="25" s="1"/>
  <c r="G637" s="1"/>
  <c r="G670" s="1"/>
  <c r="G175" i="8"/>
  <c r="L140"/>
  <c r="L594" i="25" s="1"/>
  <c r="L636" s="1"/>
  <c r="L669" s="1"/>
  <c r="K140" i="8"/>
  <c r="K594" i="25" s="1"/>
  <c r="K636" s="1"/>
  <c r="K669" s="1"/>
  <c r="K174" i="8"/>
  <c r="K704" i="25" s="1"/>
  <c r="K746" s="1"/>
  <c r="K779" s="1"/>
  <c r="J140" i="8"/>
  <c r="J594" i="25" s="1"/>
  <c r="J636" s="1"/>
  <c r="J669" s="1"/>
  <c r="I140" i="8"/>
  <c r="I594" i="25" s="1"/>
  <c r="I636" s="1"/>
  <c r="I669" s="1"/>
  <c r="I174" i="8"/>
  <c r="H140"/>
  <c r="H594" i="25" s="1"/>
  <c r="H636" s="1"/>
  <c r="H669" s="1"/>
  <c r="G140" i="8"/>
  <c r="G594" i="25" s="1"/>
  <c r="G636" s="1"/>
  <c r="G669" s="1"/>
  <c r="G174" i="8"/>
  <c r="L139"/>
  <c r="L593" i="25" s="1"/>
  <c r="L635" s="1"/>
  <c r="L668" s="1"/>
  <c r="K139" i="8"/>
  <c r="K593" i="25" s="1"/>
  <c r="K635" s="1"/>
  <c r="K668" s="1"/>
  <c r="K173" i="8"/>
  <c r="K703" i="25" s="1"/>
  <c r="K745" s="1"/>
  <c r="K778" s="1"/>
  <c r="J139" i="8"/>
  <c r="J593" i="25" s="1"/>
  <c r="J635" s="1"/>
  <c r="J668" s="1"/>
  <c r="I139" i="8"/>
  <c r="I593" i="25" s="1"/>
  <c r="I635" s="1"/>
  <c r="I668" s="1"/>
  <c r="I173" i="8"/>
  <c r="H139"/>
  <c r="H593" i="25" s="1"/>
  <c r="H635" s="1"/>
  <c r="H668" s="1"/>
  <c r="G139" i="8"/>
  <c r="G593" i="25" s="1"/>
  <c r="G635" s="1"/>
  <c r="G668" s="1"/>
  <c r="G173" i="8"/>
  <c r="L138"/>
  <c r="L592" i="25" s="1"/>
  <c r="L634" s="1"/>
  <c r="L667" s="1"/>
  <c r="K138" i="8"/>
  <c r="K592" i="25" s="1"/>
  <c r="K634" s="1"/>
  <c r="K667" s="1"/>
  <c r="K172" i="8"/>
  <c r="K702" i="25" s="1"/>
  <c r="K744" s="1"/>
  <c r="K777" s="1"/>
  <c r="J138" i="8"/>
  <c r="J592" i="25" s="1"/>
  <c r="J634" s="1"/>
  <c r="J667" s="1"/>
  <c r="I138" i="8"/>
  <c r="I592" i="25" s="1"/>
  <c r="I634" s="1"/>
  <c r="I667" s="1"/>
  <c r="I172" i="8"/>
  <c r="H138"/>
  <c r="H592" i="25" s="1"/>
  <c r="H634" s="1"/>
  <c r="H667" s="1"/>
  <c r="G138" i="8"/>
  <c r="G592" i="25" s="1"/>
  <c r="G634" s="1"/>
  <c r="G667" s="1"/>
  <c r="G172" i="8"/>
  <c r="L137"/>
  <c r="L591" i="25" s="1"/>
  <c r="L633" s="1"/>
  <c r="L666" s="1"/>
  <c r="K137" i="8"/>
  <c r="K591" i="25" s="1"/>
  <c r="K633" s="1"/>
  <c r="K666" s="1"/>
  <c r="K171" i="8"/>
  <c r="K701" i="25" s="1"/>
  <c r="K743" s="1"/>
  <c r="K776" s="1"/>
  <c r="J137" i="8"/>
  <c r="J591" i="25" s="1"/>
  <c r="J633" s="1"/>
  <c r="J666" s="1"/>
  <c r="I137" i="8"/>
  <c r="I591" i="25" s="1"/>
  <c r="I633" s="1"/>
  <c r="I666" s="1"/>
  <c r="I171" i="8"/>
  <c r="H137"/>
  <c r="H591" i="25" s="1"/>
  <c r="H633" s="1"/>
  <c r="H666" s="1"/>
  <c r="G137" i="8"/>
  <c r="G591" i="25" s="1"/>
  <c r="G633" s="1"/>
  <c r="G666" s="1"/>
  <c r="G171" i="8"/>
  <c r="L136"/>
  <c r="L590" i="25" s="1"/>
  <c r="L632" s="1"/>
  <c r="L665" s="1"/>
  <c r="K136" i="8"/>
  <c r="K590" i="25" s="1"/>
  <c r="K632" s="1"/>
  <c r="K665" s="1"/>
  <c r="K170" i="8"/>
  <c r="K700" i="25" s="1"/>
  <c r="K742" s="1"/>
  <c r="K775" s="1"/>
  <c r="J136" i="8"/>
  <c r="J590" i="25" s="1"/>
  <c r="J632" s="1"/>
  <c r="J665" s="1"/>
  <c r="I136" i="8"/>
  <c r="I590" i="25" s="1"/>
  <c r="I632" s="1"/>
  <c r="I665" s="1"/>
  <c r="I170" i="8"/>
  <c r="H136"/>
  <c r="H590" i="25" s="1"/>
  <c r="H632" s="1"/>
  <c r="H665" s="1"/>
  <c r="G136" i="8"/>
  <c r="G590" i="25" s="1"/>
  <c r="G632" s="1"/>
  <c r="G665" s="1"/>
  <c r="G170" i="8"/>
  <c r="L135"/>
  <c r="L589" i="25" s="1"/>
  <c r="L631" s="1"/>
  <c r="L664" s="1"/>
  <c r="K135" i="8"/>
  <c r="K589" i="25" s="1"/>
  <c r="K631" s="1"/>
  <c r="K664" s="1"/>
  <c r="K169" i="8"/>
  <c r="K699" i="25" s="1"/>
  <c r="K741" s="1"/>
  <c r="K774" s="1"/>
  <c r="J135" i="8"/>
  <c r="J589" i="25" s="1"/>
  <c r="J631" s="1"/>
  <c r="J664" s="1"/>
  <c r="I135" i="8"/>
  <c r="I589" i="25" s="1"/>
  <c r="I631" s="1"/>
  <c r="I664" s="1"/>
  <c r="I169" i="8"/>
  <c r="H135"/>
  <c r="H589" i="25" s="1"/>
  <c r="H631" s="1"/>
  <c r="H664" s="1"/>
  <c r="G135" i="8"/>
  <c r="G589" i="25" s="1"/>
  <c r="G631" s="1"/>
  <c r="G664" s="1"/>
  <c r="G169" i="8"/>
  <c r="L134"/>
  <c r="L588" i="25" s="1"/>
  <c r="L630" s="1"/>
  <c r="L663" s="1"/>
  <c r="K134" i="8"/>
  <c r="K588" i="25" s="1"/>
  <c r="K630" s="1"/>
  <c r="K663" s="1"/>
  <c r="K168" i="8"/>
  <c r="K698" i="25" s="1"/>
  <c r="K740" s="1"/>
  <c r="K773" s="1"/>
  <c r="J134" i="8"/>
  <c r="J588" i="25" s="1"/>
  <c r="J630" s="1"/>
  <c r="J663" s="1"/>
  <c r="I134" i="8"/>
  <c r="I588" i="25" s="1"/>
  <c r="I630" s="1"/>
  <c r="I663" s="1"/>
  <c r="I168" i="8"/>
  <c r="H134"/>
  <c r="H588" i="25" s="1"/>
  <c r="H630" s="1"/>
  <c r="H663" s="1"/>
  <c r="G134" i="8"/>
  <c r="G588" i="25" s="1"/>
  <c r="G630" s="1"/>
  <c r="G663" s="1"/>
  <c r="G168" i="8"/>
  <c r="L133"/>
  <c r="L587" i="25" s="1"/>
  <c r="L629" s="1"/>
  <c r="L662" s="1"/>
  <c r="K133" i="8"/>
  <c r="K587" i="25" s="1"/>
  <c r="K629" s="1"/>
  <c r="K662" s="1"/>
  <c r="K167" i="8"/>
  <c r="K697" i="25" s="1"/>
  <c r="K739" s="1"/>
  <c r="K772" s="1"/>
  <c r="J133" i="8"/>
  <c r="J587" i="25" s="1"/>
  <c r="J629" s="1"/>
  <c r="J662" s="1"/>
  <c r="I133" i="8"/>
  <c r="I587" i="25" s="1"/>
  <c r="I629" s="1"/>
  <c r="I662" s="1"/>
  <c r="I167" i="8"/>
  <c r="H133"/>
  <c r="H587" i="25" s="1"/>
  <c r="H629" s="1"/>
  <c r="H662" s="1"/>
  <c r="G133" i="8"/>
  <c r="G587" i="25" s="1"/>
  <c r="G629" s="1"/>
  <c r="G662" s="1"/>
  <c r="G167" i="8"/>
  <c r="L132"/>
  <c r="L586" i="25" s="1"/>
  <c r="L628" s="1"/>
  <c r="L661" s="1"/>
  <c r="K132" i="8"/>
  <c r="K586" i="25" s="1"/>
  <c r="K628" s="1"/>
  <c r="K661" s="1"/>
  <c r="K166" i="8"/>
  <c r="K696" i="25" s="1"/>
  <c r="K738" s="1"/>
  <c r="K771" s="1"/>
  <c r="J132" i="8"/>
  <c r="J586" i="25" s="1"/>
  <c r="J628" s="1"/>
  <c r="J661" s="1"/>
  <c r="I132" i="8"/>
  <c r="I586" i="25" s="1"/>
  <c r="I628" s="1"/>
  <c r="I661" s="1"/>
  <c r="I166" i="8"/>
  <c r="H132"/>
  <c r="H586" i="25" s="1"/>
  <c r="H628" s="1"/>
  <c r="H661" s="1"/>
  <c r="G132" i="8"/>
  <c r="G586" i="25" s="1"/>
  <c r="G628" s="1"/>
  <c r="G661" s="1"/>
  <c r="G166" i="8"/>
  <c r="L131"/>
  <c r="L585" i="25" s="1"/>
  <c r="L627" s="1"/>
  <c r="L660" s="1"/>
  <c r="K131" i="8"/>
  <c r="K585" i="25" s="1"/>
  <c r="K627" s="1"/>
  <c r="K660" s="1"/>
  <c r="K165" i="8"/>
  <c r="K695" i="25" s="1"/>
  <c r="K737" s="1"/>
  <c r="K770" s="1"/>
  <c r="J131" i="8"/>
  <c r="J585" i="25" s="1"/>
  <c r="J627" s="1"/>
  <c r="J660" s="1"/>
  <c r="I131" i="8"/>
  <c r="I585" i="25" s="1"/>
  <c r="I627" s="1"/>
  <c r="I660" s="1"/>
  <c r="I165" i="8"/>
  <c r="H131"/>
  <c r="H585" i="25" s="1"/>
  <c r="H627" s="1"/>
  <c r="H660" s="1"/>
  <c r="G131" i="8"/>
  <c r="G585" i="25" s="1"/>
  <c r="G627" s="1"/>
  <c r="G660" s="1"/>
  <c r="G165" i="8"/>
  <c r="L130"/>
  <c r="L584" i="25" s="1"/>
  <c r="L626" s="1"/>
  <c r="L659" s="1"/>
  <c r="K130" i="8"/>
  <c r="K584" i="25" s="1"/>
  <c r="K626" s="1"/>
  <c r="K659" s="1"/>
  <c r="K164" i="8"/>
  <c r="K694" i="25" s="1"/>
  <c r="K736" s="1"/>
  <c r="K769" s="1"/>
  <c r="J130" i="8"/>
  <c r="J584" i="25" s="1"/>
  <c r="J626" s="1"/>
  <c r="J659" s="1"/>
  <c r="I130" i="8"/>
  <c r="I584" i="25" s="1"/>
  <c r="I626" s="1"/>
  <c r="I659" s="1"/>
  <c r="I164" i="8"/>
  <c r="H130"/>
  <c r="H584" i="25" s="1"/>
  <c r="H626" s="1"/>
  <c r="H659" s="1"/>
  <c r="G130" i="8"/>
  <c r="G584" i="25" s="1"/>
  <c r="G626" s="1"/>
  <c r="G659" s="1"/>
  <c r="G164" i="8"/>
  <c r="L129"/>
  <c r="L583" i="25" s="1"/>
  <c r="L625" s="1"/>
  <c r="L658" s="1"/>
  <c r="K129" i="8"/>
  <c r="K583" i="25" s="1"/>
  <c r="K625" s="1"/>
  <c r="K658" s="1"/>
  <c r="K163" i="8"/>
  <c r="K693" i="25" s="1"/>
  <c r="K735" s="1"/>
  <c r="K768" s="1"/>
  <c r="J129" i="8"/>
  <c r="J583" i="25" s="1"/>
  <c r="J625" s="1"/>
  <c r="J658" s="1"/>
  <c r="I129" i="8"/>
  <c r="I583" i="25" s="1"/>
  <c r="I625" s="1"/>
  <c r="I658" s="1"/>
  <c r="I163" i="8"/>
  <c r="H129"/>
  <c r="H583" i="25" s="1"/>
  <c r="H625" s="1"/>
  <c r="H658" s="1"/>
  <c r="G129" i="8"/>
  <c r="G583" i="25" s="1"/>
  <c r="G625" s="1"/>
  <c r="G658" s="1"/>
  <c r="G163" i="8"/>
  <c r="L128"/>
  <c r="L582" i="25" s="1"/>
  <c r="L624" s="1"/>
  <c r="L657" s="1"/>
  <c r="K128" i="8"/>
  <c r="K582" i="25" s="1"/>
  <c r="K624" s="1"/>
  <c r="K657" s="1"/>
  <c r="K162" i="8"/>
  <c r="K692" i="25" s="1"/>
  <c r="K734" s="1"/>
  <c r="K767" s="1"/>
  <c r="J128" i="8"/>
  <c r="J582" i="25" s="1"/>
  <c r="J624" s="1"/>
  <c r="J657" s="1"/>
  <c r="I128" i="8"/>
  <c r="I582" i="25" s="1"/>
  <c r="I624" s="1"/>
  <c r="I657" s="1"/>
  <c r="I162" i="8"/>
  <c r="H128"/>
  <c r="H582" i="25" s="1"/>
  <c r="H624" s="1"/>
  <c r="H657" s="1"/>
  <c r="G128" i="8"/>
  <c r="G582" i="25" s="1"/>
  <c r="G624" s="1"/>
  <c r="G657" s="1"/>
  <c r="G162" i="8"/>
  <c r="L127"/>
  <c r="L581" i="25" s="1"/>
  <c r="L623" s="1"/>
  <c r="L656" s="1"/>
  <c r="K127" i="8"/>
  <c r="K581" i="25" s="1"/>
  <c r="K623" s="1"/>
  <c r="K656" s="1"/>
  <c r="K161" i="8"/>
  <c r="K691" i="25" s="1"/>
  <c r="K733" s="1"/>
  <c r="K766" s="1"/>
  <c r="J127" i="8"/>
  <c r="J581" i="25" s="1"/>
  <c r="J623" s="1"/>
  <c r="J656" s="1"/>
  <c r="I127" i="8"/>
  <c r="I581" i="25" s="1"/>
  <c r="I623" s="1"/>
  <c r="I656" s="1"/>
  <c r="I161" i="8"/>
  <c r="H127"/>
  <c r="H581" i="25" s="1"/>
  <c r="H623" s="1"/>
  <c r="H656" s="1"/>
  <c r="G127" i="8"/>
  <c r="G581" i="25" s="1"/>
  <c r="G623" s="1"/>
  <c r="G656" s="1"/>
  <c r="G161" i="8"/>
  <c r="L126"/>
  <c r="L580" i="25" s="1"/>
  <c r="L622" s="1"/>
  <c r="L655" s="1"/>
  <c r="K126" i="8"/>
  <c r="K580" i="25" s="1"/>
  <c r="K622" s="1"/>
  <c r="K655" s="1"/>
  <c r="K160" i="8"/>
  <c r="K690" i="25" s="1"/>
  <c r="K732" s="1"/>
  <c r="K765" s="1"/>
  <c r="J126" i="8"/>
  <c r="J580" i="25" s="1"/>
  <c r="J622" s="1"/>
  <c r="J655" s="1"/>
  <c r="I126" i="8"/>
  <c r="I580" i="25" s="1"/>
  <c r="I622" s="1"/>
  <c r="I655" s="1"/>
  <c r="I160" i="8"/>
  <c r="H126"/>
  <c r="H580" i="25" s="1"/>
  <c r="H622" s="1"/>
  <c r="H655" s="1"/>
  <c r="G126" i="8"/>
  <c r="G580" i="25" s="1"/>
  <c r="G622" s="1"/>
  <c r="G655" s="1"/>
  <c r="G160" i="8"/>
  <c r="L125"/>
  <c r="L579" i="25" s="1"/>
  <c r="L621" s="1"/>
  <c r="L654" s="1"/>
  <c r="K125" i="8"/>
  <c r="K579" i="25" s="1"/>
  <c r="K621" s="1"/>
  <c r="K654" s="1"/>
  <c r="K159" i="8"/>
  <c r="K689" i="25" s="1"/>
  <c r="K731" s="1"/>
  <c r="K764" s="1"/>
  <c r="J125" i="8"/>
  <c r="J579" i="25" s="1"/>
  <c r="J621" s="1"/>
  <c r="J654" s="1"/>
  <c r="I125" i="8"/>
  <c r="I579" i="25" s="1"/>
  <c r="I621" s="1"/>
  <c r="I654" s="1"/>
  <c r="I159" i="8"/>
  <c r="H125"/>
  <c r="H579" i="25" s="1"/>
  <c r="H621" s="1"/>
  <c r="H654" s="1"/>
  <c r="G125" i="8"/>
  <c r="G579" i="25" s="1"/>
  <c r="G621" s="1"/>
  <c r="G654" s="1"/>
  <c r="G159" i="8"/>
  <c r="L124"/>
  <c r="L578" i="25" s="1"/>
  <c r="L620" s="1"/>
  <c r="L653" s="1"/>
  <c r="K124" i="8"/>
  <c r="K578" i="25" s="1"/>
  <c r="K620" s="1"/>
  <c r="K653" s="1"/>
  <c r="K158" i="8"/>
  <c r="K688" i="25" s="1"/>
  <c r="K730" s="1"/>
  <c r="K763" s="1"/>
  <c r="J124" i="8"/>
  <c r="J578" i="25" s="1"/>
  <c r="J620" s="1"/>
  <c r="J653" s="1"/>
  <c r="I124" i="8"/>
  <c r="I578" i="25" s="1"/>
  <c r="I620" s="1"/>
  <c r="I653" s="1"/>
  <c r="I158" i="8"/>
  <c r="H124"/>
  <c r="H578" i="25" s="1"/>
  <c r="H620" s="1"/>
  <c r="H653" s="1"/>
  <c r="G124" i="8"/>
  <c r="G578" i="25" s="1"/>
  <c r="G620" s="1"/>
  <c r="G653" s="1"/>
  <c r="G158" i="8"/>
  <c r="L123"/>
  <c r="L577" i="25" s="1"/>
  <c r="L619" s="1"/>
  <c r="L652" s="1"/>
  <c r="K123" i="8"/>
  <c r="K577" i="25" s="1"/>
  <c r="K619" s="1"/>
  <c r="K652" s="1"/>
  <c r="K157" i="8"/>
  <c r="K687" i="25" s="1"/>
  <c r="K729" s="1"/>
  <c r="K762" s="1"/>
  <c r="J123" i="8"/>
  <c r="J577" i="25" s="1"/>
  <c r="J619" s="1"/>
  <c r="J652" s="1"/>
  <c r="I123" i="8"/>
  <c r="I577" i="25" s="1"/>
  <c r="I619" s="1"/>
  <c r="I652" s="1"/>
  <c r="I157" i="8"/>
  <c r="H123"/>
  <c r="H577" i="25" s="1"/>
  <c r="H619" s="1"/>
  <c r="H652" s="1"/>
  <c r="G123" i="8"/>
  <c r="G577" i="25" s="1"/>
  <c r="G619" s="1"/>
  <c r="G652" s="1"/>
  <c r="G157" i="8"/>
  <c r="L122"/>
  <c r="L576" i="25" s="1"/>
  <c r="L618" s="1"/>
  <c r="L651" s="1"/>
  <c r="K122" i="8"/>
  <c r="K576" i="25" s="1"/>
  <c r="K618" s="1"/>
  <c r="K651" s="1"/>
  <c r="K156" i="8"/>
  <c r="K686" i="25" s="1"/>
  <c r="K728" s="1"/>
  <c r="K761" s="1"/>
  <c r="J122" i="8"/>
  <c r="J576" i="25" s="1"/>
  <c r="J618" s="1"/>
  <c r="J651" s="1"/>
  <c r="I122" i="8"/>
  <c r="I576" i="25" s="1"/>
  <c r="I618" s="1"/>
  <c r="I651" s="1"/>
  <c r="I156" i="8"/>
  <c r="H122"/>
  <c r="H576" i="25" s="1"/>
  <c r="H618" s="1"/>
  <c r="H651" s="1"/>
  <c r="G122" i="8"/>
  <c r="G576" i="25" s="1"/>
  <c r="G618" s="1"/>
  <c r="G651" s="1"/>
  <c r="G156" i="8"/>
  <c r="L121"/>
  <c r="L575" i="25" s="1"/>
  <c r="L617" s="1"/>
  <c r="L650" s="1"/>
  <c r="K121" i="8"/>
  <c r="K575" i="25" s="1"/>
  <c r="K617" s="1"/>
  <c r="K650" s="1"/>
  <c r="K155" i="8"/>
  <c r="K685" i="25" s="1"/>
  <c r="K727" s="1"/>
  <c r="K760" s="1"/>
  <c r="J121" i="8"/>
  <c r="J575" i="25" s="1"/>
  <c r="J617" s="1"/>
  <c r="J650" s="1"/>
  <c r="I121" i="8"/>
  <c r="I575" i="25" s="1"/>
  <c r="I617" s="1"/>
  <c r="I650" s="1"/>
  <c r="I155" i="8"/>
  <c r="H121"/>
  <c r="H575" i="25" s="1"/>
  <c r="H617" s="1"/>
  <c r="H650" s="1"/>
  <c r="G121" i="8"/>
  <c r="G575" i="25" s="1"/>
  <c r="G617" s="1"/>
  <c r="G650" s="1"/>
  <c r="G155" i="8"/>
  <c r="L120"/>
  <c r="L574" i="25" s="1"/>
  <c r="L616" s="1"/>
  <c r="L649" s="1"/>
  <c r="K120" i="8"/>
  <c r="K574" i="25" s="1"/>
  <c r="K616" s="1"/>
  <c r="K649" s="1"/>
  <c r="K154" i="8"/>
  <c r="K684" i="25" s="1"/>
  <c r="K726" s="1"/>
  <c r="K759" s="1"/>
  <c r="J120" i="8"/>
  <c r="J574" i="25" s="1"/>
  <c r="J616" s="1"/>
  <c r="J649" s="1"/>
  <c r="I120" i="8"/>
  <c r="I574" i="25" s="1"/>
  <c r="I616" s="1"/>
  <c r="I649" s="1"/>
  <c r="I154" i="8"/>
  <c r="H120"/>
  <c r="H574" i="25" s="1"/>
  <c r="H616" s="1"/>
  <c r="H649" s="1"/>
  <c r="G120" i="8"/>
  <c r="G574" i="25" s="1"/>
  <c r="G616" s="1"/>
  <c r="G649" s="1"/>
  <c r="G154" i="8"/>
  <c r="F147"/>
  <c r="F601" i="25" s="1"/>
  <c r="F643" s="1"/>
  <c r="F676" s="1"/>
  <c r="F146" i="8"/>
  <c r="F600" i="25" s="1"/>
  <c r="F642" s="1"/>
  <c r="F675" s="1"/>
  <c r="F180" i="8"/>
  <c r="F145"/>
  <c r="F599" i="25" s="1"/>
  <c r="F641" s="1"/>
  <c r="F674" s="1"/>
  <c r="F144" i="8"/>
  <c r="F598" i="25" s="1"/>
  <c r="F640" s="1"/>
  <c r="F673" s="1"/>
  <c r="F178" i="8"/>
  <c r="F143"/>
  <c r="F597" i="25" s="1"/>
  <c r="F639" s="1"/>
  <c r="F672" s="1"/>
  <c r="F142" i="8"/>
  <c r="F596" i="25" s="1"/>
  <c r="F638" s="1"/>
  <c r="F671" s="1"/>
  <c r="F176" i="8"/>
  <c r="F141"/>
  <c r="F595" i="25" s="1"/>
  <c r="F637" s="1"/>
  <c r="F670" s="1"/>
  <c r="F140" i="8"/>
  <c r="F594" i="25" s="1"/>
  <c r="F636" s="1"/>
  <c r="F669" s="1"/>
  <c r="F174" i="8"/>
  <c r="F139"/>
  <c r="F593" i="25" s="1"/>
  <c r="F635" s="1"/>
  <c r="F668" s="1"/>
  <c r="F138" i="8"/>
  <c r="F592" i="25" s="1"/>
  <c r="F634" s="1"/>
  <c r="F667" s="1"/>
  <c r="F172" i="8"/>
  <c r="F137"/>
  <c r="F591" i="25" s="1"/>
  <c r="F633" s="1"/>
  <c r="F666" s="1"/>
  <c r="F136" i="8"/>
  <c r="F590" i="25" s="1"/>
  <c r="F632" s="1"/>
  <c r="F665" s="1"/>
  <c r="F170" i="8"/>
  <c r="F135"/>
  <c r="F589" i="25" s="1"/>
  <c r="F631" s="1"/>
  <c r="F664" s="1"/>
  <c r="F134" i="8"/>
  <c r="F588" i="25" s="1"/>
  <c r="F630" s="1"/>
  <c r="F663" s="1"/>
  <c r="F168" i="8"/>
  <c r="F133"/>
  <c r="F587" i="25" s="1"/>
  <c r="F629" s="1"/>
  <c r="F662" s="1"/>
  <c r="F132" i="8"/>
  <c r="F586" i="25" s="1"/>
  <c r="F628" s="1"/>
  <c r="F661" s="1"/>
  <c r="F166" i="8"/>
  <c r="F131"/>
  <c r="F585" i="25" s="1"/>
  <c r="F627" s="1"/>
  <c r="F660" s="1"/>
  <c r="F130" i="8"/>
  <c r="F584" i="25" s="1"/>
  <c r="F626" s="1"/>
  <c r="F659" s="1"/>
  <c r="F164" i="8"/>
  <c r="F129"/>
  <c r="F583" i="25" s="1"/>
  <c r="F625" s="1"/>
  <c r="F658" s="1"/>
  <c r="F128" i="8"/>
  <c r="F582" i="25" s="1"/>
  <c r="F624" s="1"/>
  <c r="F657" s="1"/>
  <c r="F162" i="8"/>
  <c r="F127"/>
  <c r="F581" i="25" s="1"/>
  <c r="F623" s="1"/>
  <c r="F656" s="1"/>
  <c r="F126" i="8"/>
  <c r="F580" i="25" s="1"/>
  <c r="F622" s="1"/>
  <c r="F655" s="1"/>
  <c r="F160" i="8"/>
  <c r="F125"/>
  <c r="F579" i="25" s="1"/>
  <c r="F621" s="1"/>
  <c r="F654" s="1"/>
  <c r="F124" i="8"/>
  <c r="F578" i="25" s="1"/>
  <c r="F620" s="1"/>
  <c r="F653" s="1"/>
  <c r="F158" i="8"/>
  <c r="F123"/>
  <c r="F577" i="25" s="1"/>
  <c r="F619" s="1"/>
  <c r="F652" s="1"/>
  <c r="F122" i="8"/>
  <c r="F576" i="25" s="1"/>
  <c r="F618" s="1"/>
  <c r="F651" s="1"/>
  <c r="F156" i="8"/>
  <c r="F121"/>
  <c r="F575" i="25" s="1"/>
  <c r="F617" s="1"/>
  <c r="F650" s="1"/>
  <c r="F120" i="8"/>
  <c r="F574" i="25" s="1"/>
  <c r="F616" s="1"/>
  <c r="F649" s="1"/>
  <c r="F154" i="8"/>
  <c r="H36" i="21"/>
  <c r="G36" s="1"/>
  <c r="F36" s="1"/>
  <c r="H35"/>
  <c r="G35"/>
  <c r="F35" s="1"/>
  <c r="H34"/>
  <c r="G34"/>
  <c r="F34"/>
  <c r="H33"/>
  <c r="G33" s="1"/>
  <c r="F33" s="1"/>
  <c r="H32"/>
  <c r="G32" s="1"/>
  <c r="F32" s="1"/>
  <c r="H31"/>
  <c r="G31"/>
  <c r="F31" s="1"/>
  <c r="H30"/>
  <c r="G30"/>
  <c r="F30"/>
  <c r="G20"/>
  <c r="H20" s="1"/>
  <c r="I20" s="1"/>
  <c r="F57" s="1"/>
  <c r="C106" i="23"/>
  <c r="C105"/>
  <c r="B118"/>
  <c r="B117"/>
  <c r="B116"/>
  <c r="B115"/>
  <c r="B114"/>
  <c r="B113"/>
  <c r="B112"/>
  <c r="B111"/>
  <c r="B110"/>
  <c r="B109"/>
  <c r="B108"/>
  <c r="B107"/>
  <c r="B106"/>
  <c r="B105"/>
  <c r="C90"/>
  <c r="C107" s="1"/>
  <c r="D144" i="17"/>
  <c r="G85" i="8" s="1"/>
  <c r="G188" s="1"/>
  <c r="D35" i="23" s="1"/>
  <c r="D42" s="1"/>
  <c r="D52" s="1"/>
  <c r="D145" i="17"/>
  <c r="H85" i="8" s="1"/>
  <c r="H188" s="1"/>
  <c r="E35" i="23" s="1"/>
  <c r="E42" s="1"/>
  <c r="E52" s="1"/>
  <c r="D146" i="17"/>
  <c r="I85" i="8" s="1"/>
  <c r="I188" s="1"/>
  <c r="F35" i="23" s="1"/>
  <c r="F42" s="1"/>
  <c r="F52" s="1"/>
  <c r="C10"/>
  <c r="G27" i="21"/>
  <c r="H27"/>
  <c r="G26"/>
  <c r="F309" i="8"/>
  <c r="G73" i="5"/>
  <c r="H73" s="1"/>
  <c r="I73" s="1"/>
  <c r="J73" s="1"/>
  <c r="K73" s="1"/>
  <c r="G80"/>
  <c r="H80" s="1"/>
  <c r="I80" s="1"/>
  <c r="J80" s="1"/>
  <c r="K80" s="1"/>
  <c r="F19"/>
  <c r="G83"/>
  <c r="H83"/>
  <c r="I83"/>
  <c r="J83" s="1"/>
  <c r="K83" s="1"/>
  <c r="F37"/>
  <c r="F26"/>
  <c r="F41"/>
  <c r="F58" s="1"/>
  <c r="F78" i="21"/>
  <c r="G205" i="5"/>
  <c r="F843" i="25" s="1"/>
  <c r="F849" s="1"/>
  <c r="G204" i="5"/>
  <c r="F842" i="25" s="1"/>
  <c r="F848" s="1"/>
  <c r="F310" i="8"/>
  <c r="F345"/>
  <c r="F380" s="1"/>
  <c r="F922" i="25" s="1"/>
  <c r="F1086" s="1"/>
  <c r="F77" i="21"/>
  <c r="G206" i="5"/>
  <c r="F844" i="25" s="1"/>
  <c r="F850" s="1"/>
  <c r="F311" i="8"/>
  <c r="F312"/>
  <c r="F347" s="1"/>
  <c r="F382" s="1"/>
  <c r="F924" i="25" s="1"/>
  <c r="F1088" s="1"/>
  <c r="F313" i="8"/>
  <c r="F314"/>
  <c r="F349" s="1"/>
  <c r="F384" s="1"/>
  <c r="F926" i="25" s="1"/>
  <c r="F1090" s="1"/>
  <c r="F315" i="8"/>
  <c r="F316"/>
  <c r="F351" s="1"/>
  <c r="F386" s="1"/>
  <c r="F928" i="25" s="1"/>
  <c r="F1092" s="1"/>
  <c r="F317" i="8"/>
  <c r="F318"/>
  <c r="F353" s="1"/>
  <c r="F388" s="1"/>
  <c r="F930" i="25" s="1"/>
  <c r="F1094" s="1"/>
  <c r="F319" i="8"/>
  <c r="F320"/>
  <c r="F355" s="1"/>
  <c r="F390" s="1"/>
  <c r="F932" i="25" s="1"/>
  <c r="F1096" s="1"/>
  <c r="F321" i="8"/>
  <c r="F322"/>
  <c r="F357" s="1"/>
  <c r="F392" s="1"/>
  <c r="F934" i="25" s="1"/>
  <c r="F1098" s="1"/>
  <c r="F323" i="8"/>
  <c r="F324"/>
  <c r="F359" s="1"/>
  <c r="F394" s="1"/>
  <c r="F936" i="25" s="1"/>
  <c r="F1100" s="1"/>
  <c r="F325" i="8"/>
  <c r="F326"/>
  <c r="F361" s="1"/>
  <c r="F396" s="1"/>
  <c r="F938" i="25" s="1"/>
  <c r="F1102" s="1"/>
  <c r="F327" i="8"/>
  <c r="F328"/>
  <c r="F363" s="1"/>
  <c r="F398" s="1"/>
  <c r="F940" i="25" s="1"/>
  <c r="F1104" s="1"/>
  <c r="F76" i="21"/>
  <c r="F329" i="8"/>
  <c r="F364"/>
  <c r="F399" s="1"/>
  <c r="F941" i="25" s="1"/>
  <c r="F1105" s="1"/>
  <c r="F330" i="8"/>
  <c r="F331"/>
  <c r="F366"/>
  <c r="F401" s="1"/>
  <c r="F943" i="25" s="1"/>
  <c r="F1107" s="1"/>
  <c r="F332" i="8"/>
  <c r="F333"/>
  <c r="F368"/>
  <c r="F403" s="1"/>
  <c r="F945" i="25" s="1"/>
  <c r="F1109" s="1"/>
  <c r="F334" i="8"/>
  <c r="F335"/>
  <c r="F370"/>
  <c r="F405" s="1"/>
  <c r="F947" i="25" s="1"/>
  <c r="F1111" s="1"/>
  <c r="F336" i="8"/>
  <c r="G328"/>
  <c r="G363"/>
  <c r="G398" s="1"/>
  <c r="G940" i="25" s="1"/>
  <c r="G1104" s="1"/>
  <c r="H210" i="8"/>
  <c r="H211"/>
  <c r="H205" i="5"/>
  <c r="G843" i="25" s="1"/>
  <c r="G849" s="1"/>
  <c r="H206" i="5"/>
  <c r="G844" i="25" s="1"/>
  <c r="G850" s="1"/>
  <c r="G310" i="8"/>
  <c r="G311"/>
  <c r="G312"/>
  <c r="G313"/>
  <c r="G348"/>
  <c r="G383" s="1"/>
  <c r="G925" i="25" s="1"/>
  <c r="G1089" s="1"/>
  <c r="G309" i="8"/>
  <c r="G344" s="1"/>
  <c r="G379" s="1"/>
  <c r="G921" i="25" s="1"/>
  <c r="G1085" s="1"/>
  <c r="H204" i="5"/>
  <c r="G842" i="25" s="1"/>
  <c r="G848" s="1"/>
  <c r="G314" i="8"/>
  <c r="G315"/>
  <c r="G350" s="1"/>
  <c r="G385" s="1"/>
  <c r="G927" i="25" s="1"/>
  <c r="G1091" s="1"/>
  <c r="G316" i="8"/>
  <c r="G317"/>
  <c r="G352" s="1"/>
  <c r="G387" s="1"/>
  <c r="G929" i="25" s="1"/>
  <c r="G1093" s="1"/>
  <c r="G318" i="8"/>
  <c r="G319"/>
  <c r="G354" s="1"/>
  <c r="G389" s="1"/>
  <c r="G931" i="25" s="1"/>
  <c r="G1095" s="1"/>
  <c r="G320" i="8"/>
  <c r="G321"/>
  <c r="G356"/>
  <c r="G391" s="1"/>
  <c r="G933" i="25" s="1"/>
  <c r="G1097" s="1"/>
  <c r="G322" i="8"/>
  <c r="G323"/>
  <c r="G358"/>
  <c r="G393" s="1"/>
  <c r="G935" i="25" s="1"/>
  <c r="G1099" s="1"/>
  <c r="G324" i="8"/>
  <c r="G325"/>
  <c r="G360"/>
  <c r="G395" s="1"/>
  <c r="G937" i="25" s="1"/>
  <c r="G1101" s="1"/>
  <c r="G326" i="8"/>
  <c r="G327"/>
  <c r="G329"/>
  <c r="G330"/>
  <c r="G365" s="1"/>
  <c r="G400" s="1"/>
  <c r="G942" i="25" s="1"/>
  <c r="G1106" s="1"/>
  <c r="G331" i="8"/>
  <c r="G332"/>
  <c r="G367" s="1"/>
  <c r="G402" s="1"/>
  <c r="G944" i="25" s="1"/>
  <c r="G1108" s="1"/>
  <c r="G333" i="8"/>
  <c r="G334"/>
  <c r="G369" s="1"/>
  <c r="G404" s="1"/>
  <c r="G946" i="25" s="1"/>
  <c r="G1110" s="1"/>
  <c r="G335" i="8"/>
  <c r="G336"/>
  <c r="G371" s="1"/>
  <c r="G406" s="1"/>
  <c r="G948" i="25" s="1"/>
  <c r="G1112" s="1"/>
  <c r="H328" i="8"/>
  <c r="H363"/>
  <c r="H398" s="1"/>
  <c r="H940" i="25" s="1"/>
  <c r="H1104" s="1"/>
  <c r="I210" i="8"/>
  <c r="I211"/>
  <c r="I205" i="5"/>
  <c r="H843" i="25" s="1"/>
  <c r="H849" s="1"/>
  <c r="I206" i="5"/>
  <c r="H844" i="25" s="1"/>
  <c r="H850" s="1"/>
  <c r="H310" i="8"/>
  <c r="H311"/>
  <c r="H312"/>
  <c r="H313"/>
  <c r="H309"/>
  <c r="I204" i="5"/>
  <c r="H842" i="25" s="1"/>
  <c r="H848" s="1"/>
  <c r="H314" i="8"/>
  <c r="H315"/>
  <c r="H316"/>
  <c r="H351"/>
  <c r="H386" s="1"/>
  <c r="H928" i="25" s="1"/>
  <c r="H1092" s="1"/>
  <c r="H317" i="8"/>
  <c r="H318"/>
  <c r="H353"/>
  <c r="H388" s="1"/>
  <c r="H930" i="25" s="1"/>
  <c r="H1094" s="1"/>
  <c r="H319" i="8"/>
  <c r="H320"/>
  <c r="H321"/>
  <c r="H322"/>
  <c r="H323"/>
  <c r="H324"/>
  <c r="H325"/>
  <c r="H326"/>
  <c r="H361"/>
  <c r="H396" s="1"/>
  <c r="H938" i="25" s="1"/>
  <c r="H1102" s="1"/>
  <c r="H327" i="8"/>
  <c r="H329"/>
  <c r="H330"/>
  <c r="H331"/>
  <c r="H366" s="1"/>
  <c r="H401" s="1"/>
  <c r="H943" i="25" s="1"/>
  <c r="H1107" s="1"/>
  <c r="H332" i="8"/>
  <c r="H333"/>
  <c r="H334"/>
  <c r="H335"/>
  <c r="H336"/>
  <c r="I328"/>
  <c r="I363"/>
  <c r="I398" s="1"/>
  <c r="I940" i="25" s="1"/>
  <c r="I1104" s="1"/>
  <c r="I1233" s="1"/>
  <c r="J210" i="8"/>
  <c r="J211"/>
  <c r="J205" i="5"/>
  <c r="I843" i="25" s="1"/>
  <c r="I849" s="1"/>
  <c r="J206" i="5"/>
  <c r="I844" i="25" s="1"/>
  <c r="I850" s="1"/>
  <c r="I310" i="8"/>
  <c r="I311"/>
  <c r="I312"/>
  <c r="I313"/>
  <c r="I309"/>
  <c r="J204" i="5"/>
  <c r="I842" i="25" s="1"/>
  <c r="I848" s="1"/>
  <c r="I314" i="8"/>
  <c r="I315"/>
  <c r="I350"/>
  <c r="I385" s="1"/>
  <c r="I927" i="25" s="1"/>
  <c r="I1091" s="1"/>
  <c r="I1220" s="1"/>
  <c r="I316" i="8"/>
  <c r="I317"/>
  <c r="I352"/>
  <c r="I387" s="1"/>
  <c r="I929" i="25" s="1"/>
  <c r="I1093" s="1"/>
  <c r="I1222" s="1"/>
  <c r="I318" i="8"/>
  <c r="I319"/>
  <c r="I320"/>
  <c r="I321"/>
  <c r="I356" s="1"/>
  <c r="I391" s="1"/>
  <c r="I933" i="25" s="1"/>
  <c r="I1097" s="1"/>
  <c r="I1226" s="1"/>
  <c r="I322" i="8"/>
  <c r="I323"/>
  <c r="I324"/>
  <c r="I325"/>
  <c r="I326"/>
  <c r="I327"/>
  <c r="I329"/>
  <c r="I330"/>
  <c r="I365"/>
  <c r="I400" s="1"/>
  <c r="I942" i="25" s="1"/>
  <c r="I1106" s="1"/>
  <c r="I1235" s="1"/>
  <c r="I331" i="8"/>
  <c r="I332"/>
  <c r="I367" s="1"/>
  <c r="I402" s="1"/>
  <c r="I944" i="25" s="1"/>
  <c r="I1108" s="1"/>
  <c r="I1237" s="1"/>
  <c r="I333" i="8"/>
  <c r="I334"/>
  <c r="I369" s="1"/>
  <c r="I404" s="1"/>
  <c r="I946" i="25" s="1"/>
  <c r="I1110" s="1"/>
  <c r="I1239" s="1"/>
  <c r="I335" i="8"/>
  <c r="I336"/>
  <c r="J328"/>
  <c r="K210"/>
  <c r="K211"/>
  <c r="K205" i="5"/>
  <c r="J843" i="25" s="1"/>
  <c r="J849" s="1"/>
  <c r="K206" i="5"/>
  <c r="J844" i="25" s="1"/>
  <c r="J850" s="1"/>
  <c r="J310" i="8"/>
  <c r="J311"/>
  <c r="J312"/>
  <c r="J347" s="1"/>
  <c r="J382" s="1"/>
  <c r="J924" i="25" s="1"/>
  <c r="J1088" s="1"/>
  <c r="J1217" s="1"/>
  <c r="J313" i="8"/>
  <c r="J309"/>
  <c r="J337" s="1"/>
  <c r="K204" i="5"/>
  <c r="J842" i="25" s="1"/>
  <c r="J848" s="1"/>
  <c r="J314" i="8"/>
  <c r="J349"/>
  <c r="J384" s="1"/>
  <c r="J926" i="25" s="1"/>
  <c r="J1090" s="1"/>
  <c r="J1219" s="1"/>
  <c r="J315" i="8"/>
  <c r="J316"/>
  <c r="J317"/>
  <c r="J318"/>
  <c r="J319"/>
  <c r="J320"/>
  <c r="J321"/>
  <c r="J322"/>
  <c r="J323"/>
  <c r="J324"/>
  <c r="J325"/>
  <c r="J326"/>
  <c r="J327"/>
  <c r="J329"/>
  <c r="J330"/>
  <c r="J331"/>
  <c r="J332"/>
  <c r="J333"/>
  <c r="J334"/>
  <c r="J335"/>
  <c r="J336"/>
  <c r="K328"/>
  <c r="K363" s="1"/>
  <c r="K398" s="1"/>
  <c r="K940" i="25" s="1"/>
  <c r="K1104" s="1"/>
  <c r="K1233" s="1"/>
  <c r="L210" i="8"/>
  <c r="L211"/>
  <c r="L205" i="5"/>
  <c r="K843" i="25" s="1"/>
  <c r="K849" s="1"/>
  <c r="L206" i="5"/>
  <c r="K844" i="25" s="1"/>
  <c r="K850" s="1"/>
  <c r="K310" i="8"/>
  <c r="K311"/>
  <c r="K312"/>
  <c r="K337" s="1"/>
  <c r="K313"/>
  <c r="K309"/>
  <c r="K344"/>
  <c r="K379" s="1"/>
  <c r="K921" i="25" s="1"/>
  <c r="K1085" s="1"/>
  <c r="K1214" s="1"/>
  <c r="L204" i="5"/>
  <c r="K842" i="25" s="1"/>
  <c r="K848" s="1"/>
  <c r="K314" i="8"/>
  <c r="K315"/>
  <c r="K350"/>
  <c r="K385" s="1"/>
  <c r="K927" i="25" s="1"/>
  <c r="K1091" s="1"/>
  <c r="K1220" s="1"/>
  <c r="K316" i="8"/>
  <c r="K317"/>
  <c r="K318"/>
  <c r="K319"/>
  <c r="K354" s="1"/>
  <c r="K389" s="1"/>
  <c r="K931" i="25" s="1"/>
  <c r="K1095" s="1"/>
  <c r="K1224" s="1"/>
  <c r="K320" i="8"/>
  <c r="K321"/>
  <c r="K356"/>
  <c r="K391" s="1"/>
  <c r="K933" i="25" s="1"/>
  <c r="K1097" s="1"/>
  <c r="K1226" s="1"/>
  <c r="K322" i="8"/>
  <c r="K323"/>
  <c r="K324"/>
  <c r="K325"/>
  <c r="K326"/>
  <c r="K327"/>
  <c r="K329"/>
  <c r="K330"/>
  <c r="K331"/>
  <c r="K332"/>
  <c r="K333"/>
  <c r="K334"/>
  <c r="K335"/>
  <c r="K336"/>
  <c r="K367"/>
  <c r="K402" s="1"/>
  <c r="K944" i="25" s="1"/>
  <c r="K1108" s="1"/>
  <c r="K1237" s="1"/>
  <c r="E328" i="8"/>
  <c r="E363" s="1"/>
  <c r="E398" s="1"/>
  <c r="E940" i="25" s="1"/>
  <c r="E1104" s="1"/>
  <c r="F205" i="5"/>
  <c r="E843" i="25" s="1"/>
  <c r="E849" s="1"/>
  <c r="F206" i="5"/>
  <c r="E844" i="25" s="1"/>
  <c r="E850" s="1"/>
  <c r="E310" i="8"/>
  <c r="E311"/>
  <c r="E346"/>
  <c r="E381" s="1"/>
  <c r="E923" i="25" s="1"/>
  <c r="E1087" s="1"/>
  <c r="E312" i="8"/>
  <c r="E313"/>
  <c r="E348"/>
  <c r="E383" s="1"/>
  <c r="E925" i="25" s="1"/>
  <c r="E1089" s="1"/>
  <c r="E309" i="8"/>
  <c r="E344" s="1"/>
  <c r="F204" i="5"/>
  <c r="E842" i="25" s="1"/>
  <c r="E848" s="1"/>
  <c r="E314" i="8"/>
  <c r="E315"/>
  <c r="E350"/>
  <c r="E385" s="1"/>
  <c r="E927" i="25" s="1"/>
  <c r="E1091" s="1"/>
  <c r="E316" i="8"/>
  <c r="E317"/>
  <c r="E352"/>
  <c r="E387" s="1"/>
  <c r="E929" i="25" s="1"/>
  <c r="E1093" s="1"/>
  <c r="E318" i="8"/>
  <c r="E319"/>
  <c r="E354"/>
  <c r="E389" s="1"/>
  <c r="E931" i="25" s="1"/>
  <c r="E1095" s="1"/>
  <c r="E320" i="8"/>
  <c r="E321"/>
  <c r="E356"/>
  <c r="E391" s="1"/>
  <c r="E933" i="25" s="1"/>
  <c r="E1097" s="1"/>
  <c r="E322" i="8"/>
  <c r="E323"/>
  <c r="E358"/>
  <c r="E393" s="1"/>
  <c r="E935" i="25" s="1"/>
  <c r="E1099" s="1"/>
  <c r="E324" i="8"/>
  <c r="E325"/>
  <c r="E360"/>
  <c r="E395" s="1"/>
  <c r="E937" i="25" s="1"/>
  <c r="E1101" s="1"/>
  <c r="E326" i="8"/>
  <c r="E327"/>
  <c r="E362"/>
  <c r="E397" s="1"/>
  <c r="E939" i="25" s="1"/>
  <c r="E1103" s="1"/>
  <c r="E329" i="8"/>
  <c r="E330"/>
  <c r="E365"/>
  <c r="E400" s="1"/>
  <c r="E942" i="25" s="1"/>
  <c r="E1106" s="1"/>
  <c r="E331" i="8"/>
  <c r="E332"/>
  <c r="E367"/>
  <c r="E402" s="1"/>
  <c r="E944" i="25" s="1"/>
  <c r="E1108" s="1"/>
  <c r="E333" i="8"/>
  <c r="E334"/>
  <c r="E369"/>
  <c r="E404" s="1"/>
  <c r="E946" i="25" s="1"/>
  <c r="E1110" s="1"/>
  <c r="E335" i="8"/>
  <c r="E336"/>
  <c r="E371"/>
  <c r="E406" s="1"/>
  <c r="E948" i="25" s="1"/>
  <c r="E1112" s="1"/>
  <c r="G25" i="21"/>
  <c r="G24"/>
  <c r="O923" i="5"/>
  <c r="O959" s="1"/>
  <c r="AS32" i="27" s="1"/>
  <c r="O922" i="5"/>
  <c r="O958" s="1"/>
  <c r="AS31" i="27" s="1"/>
  <c r="O921" i="5"/>
  <c r="O957" s="1"/>
  <c r="AS30" i="27" s="1"/>
  <c r="O920" i="5"/>
  <c r="O956" s="1"/>
  <c r="AS29" i="27" s="1"/>
  <c r="O919" i="5"/>
  <c r="O955" s="1"/>
  <c r="AS28" i="27" s="1"/>
  <c r="O918" i="5"/>
  <c r="O954" s="1"/>
  <c r="AS27" i="27" s="1"/>
  <c r="O924" i="5"/>
  <c r="O960" s="1"/>
  <c r="AS33" i="27" s="1"/>
  <c r="F222" i="6"/>
  <c r="F230" s="1"/>
  <c r="K924" i="5"/>
  <c r="K960" s="1"/>
  <c r="AO33" i="27" s="1"/>
  <c r="J924" i="5"/>
  <c r="J960" s="1"/>
  <c r="AN33" i="27" s="1"/>
  <c r="K923" i="5"/>
  <c r="K959" s="1"/>
  <c r="AO32" i="27" s="1"/>
  <c r="J923" i="5"/>
  <c r="J959" s="1"/>
  <c r="AN32" i="27" s="1"/>
  <c r="K922" i="5"/>
  <c r="K958" s="1"/>
  <c r="AO31" i="27" s="1"/>
  <c r="J922" i="5"/>
  <c r="J958" s="1"/>
  <c r="AN31" i="27" s="1"/>
  <c r="K921" i="5"/>
  <c r="K957" s="1"/>
  <c r="AO30" i="27" s="1"/>
  <c r="J921" i="5"/>
  <c r="J957" s="1"/>
  <c r="AN30" i="27" s="1"/>
  <c r="K920" i="5"/>
  <c r="K956" s="1"/>
  <c r="AO29" i="27" s="1"/>
  <c r="J920" i="5"/>
  <c r="J956" s="1"/>
  <c r="AN29" i="27" s="1"/>
  <c r="K919" i="5"/>
  <c r="K955" s="1"/>
  <c r="AO28" i="27" s="1"/>
  <c r="J919" i="5"/>
  <c r="J955" s="1"/>
  <c r="AN28" i="27" s="1"/>
  <c r="K918" i="5"/>
  <c r="K954" s="1"/>
  <c r="AO27" i="27" s="1"/>
  <c r="J918" i="5"/>
  <c r="J954" s="1"/>
  <c r="AN27" i="27" s="1"/>
  <c r="K917" i="5"/>
  <c r="K953" s="1"/>
  <c r="AO26" i="27" s="1"/>
  <c r="J917" i="5"/>
  <c r="J953" s="1"/>
  <c r="AN26" i="27" s="1"/>
  <c r="K916" i="5"/>
  <c r="K952" s="1"/>
  <c r="AO25" i="27" s="1"/>
  <c r="J916" i="5"/>
  <c r="J952" s="1"/>
  <c r="AN25" i="27" s="1"/>
  <c r="K915" i="5"/>
  <c r="K951" s="1"/>
  <c r="AO24" i="27" s="1"/>
  <c r="J915" i="5"/>
  <c r="J951" s="1"/>
  <c r="AN24" i="27" s="1"/>
  <c r="K914" i="5"/>
  <c r="K950" s="1"/>
  <c r="AO23" i="27" s="1"/>
  <c r="J914" i="5"/>
  <c r="J950" s="1"/>
  <c r="AN23" i="27" s="1"/>
  <c r="K913" i="5"/>
  <c r="K949" s="1"/>
  <c r="AO22" i="27" s="1"/>
  <c r="J913" i="5"/>
  <c r="J949" s="1"/>
  <c r="AN22" i="27" s="1"/>
  <c r="K912" i="5"/>
  <c r="K948" s="1"/>
  <c r="AO21" i="27" s="1"/>
  <c r="J912" i="5"/>
  <c r="J948" s="1"/>
  <c r="AN21" i="27" s="1"/>
  <c r="K911" i="5"/>
  <c r="K947" s="1"/>
  <c r="AO20" i="27" s="1"/>
  <c r="J911" i="5"/>
  <c r="J947" s="1"/>
  <c r="AN20" i="27" s="1"/>
  <c r="K910" i="5"/>
  <c r="K946" s="1"/>
  <c r="AO19" i="27" s="1"/>
  <c r="J910" i="5"/>
  <c r="J946" s="1"/>
  <c r="AN19" i="27" s="1"/>
  <c r="K909" i="5"/>
  <c r="K945" s="1"/>
  <c r="AO18" i="27" s="1"/>
  <c r="J909" i="5"/>
  <c r="J945" s="1"/>
  <c r="AN18" i="27" s="1"/>
  <c r="K908" i="5"/>
  <c r="K944" s="1"/>
  <c r="AO17" i="27" s="1"/>
  <c r="J908" i="5"/>
  <c r="J944" s="1"/>
  <c r="AN17" i="27" s="1"/>
  <c r="K907" i="5"/>
  <c r="K943" s="1"/>
  <c r="AO16" i="27" s="1"/>
  <c r="J907" i="5"/>
  <c r="J943" s="1"/>
  <c r="AN16" i="27" s="1"/>
  <c r="K906" i="5"/>
  <c r="K942" s="1"/>
  <c r="AO15" i="27" s="1"/>
  <c r="J906" i="5"/>
  <c r="J942" s="1"/>
  <c r="AN15" i="27" s="1"/>
  <c r="T744" i="5"/>
  <c r="T779" s="1"/>
  <c r="T32" i="27" s="1"/>
  <c r="T743" i="5"/>
  <c r="T778" s="1"/>
  <c r="T31" i="27" s="1"/>
  <c r="T742" i="5"/>
  <c r="T777" s="1"/>
  <c r="T30" i="27" s="1"/>
  <c r="T741" i="5"/>
  <c r="T776" s="1"/>
  <c r="T29" i="27" s="1"/>
  <c r="T740" i="5"/>
  <c r="T775" s="1"/>
  <c r="T28" i="27" s="1"/>
  <c r="T739" i="5"/>
  <c r="T774" s="1"/>
  <c r="T27" i="27" s="1"/>
  <c r="M745" i="5"/>
  <c r="M780" s="1"/>
  <c r="M33" i="27" s="1"/>
  <c r="L745" i="5"/>
  <c r="L780" s="1"/>
  <c r="L33" i="27" s="1"/>
  <c r="M744" i="5"/>
  <c r="M779" s="1"/>
  <c r="M32" i="27" s="1"/>
  <c r="L744" i="5"/>
  <c r="L779" s="1"/>
  <c r="L32" i="27" s="1"/>
  <c r="M743" i="5"/>
  <c r="M778" s="1"/>
  <c r="M31" i="27" s="1"/>
  <c r="L743" i="5"/>
  <c r="L778" s="1"/>
  <c r="L31" i="27" s="1"/>
  <c r="M742" i="5"/>
  <c r="M777" s="1"/>
  <c r="M30" i="27" s="1"/>
  <c r="L742" i="5"/>
  <c r="L777" s="1"/>
  <c r="L30" i="27" s="1"/>
  <c r="M741" i="5"/>
  <c r="M776" s="1"/>
  <c r="M29" i="27" s="1"/>
  <c r="L741" i="5"/>
  <c r="L776" s="1"/>
  <c r="L29" i="27" s="1"/>
  <c r="M740" i="5"/>
  <c r="M775" s="1"/>
  <c r="M28" i="27" s="1"/>
  <c r="L740" i="5"/>
  <c r="L775" s="1"/>
  <c r="L28" i="27" s="1"/>
  <c r="M739" i="5"/>
  <c r="M774" s="1"/>
  <c r="M27" i="27" s="1"/>
  <c r="L739" i="5"/>
  <c r="L774" s="1"/>
  <c r="L27" i="27" s="1"/>
  <c r="M738" i="5"/>
  <c r="M773" s="1"/>
  <c r="M26" i="27" s="1"/>
  <c r="L738" i="5"/>
  <c r="L773" s="1"/>
  <c r="L26" i="27" s="1"/>
  <c r="M737" i="5"/>
  <c r="M772" s="1"/>
  <c r="M25" i="27" s="1"/>
  <c r="L737" i="5"/>
  <c r="L772" s="1"/>
  <c r="L25" i="27" s="1"/>
  <c r="M736" i="5"/>
  <c r="M771" s="1"/>
  <c r="M24" i="27" s="1"/>
  <c r="L736" i="5"/>
  <c r="L771" s="1"/>
  <c r="L24" i="27" s="1"/>
  <c r="M735" i="5"/>
  <c r="M770" s="1"/>
  <c r="M23" i="27" s="1"/>
  <c r="L735" i="5"/>
  <c r="L770" s="1"/>
  <c r="L23" i="27" s="1"/>
  <c r="M734" i="5"/>
  <c r="M769" s="1"/>
  <c r="M22" i="27" s="1"/>
  <c r="L734" i="5"/>
  <c r="L769" s="1"/>
  <c r="L22" i="27" s="1"/>
  <c r="M733" i="5"/>
  <c r="M768" s="1"/>
  <c r="M21" i="27" s="1"/>
  <c r="L733" i="5"/>
  <c r="L768" s="1"/>
  <c r="L21" i="27" s="1"/>
  <c r="M732" i="5"/>
  <c r="M767" s="1"/>
  <c r="M20" i="27" s="1"/>
  <c r="L732" i="5"/>
  <c r="L767" s="1"/>
  <c r="L20" i="27" s="1"/>
  <c r="M731" i="5"/>
  <c r="M766" s="1"/>
  <c r="M19" i="27" s="1"/>
  <c r="L731" i="5"/>
  <c r="L766" s="1"/>
  <c r="L19" i="27" s="1"/>
  <c r="M730" i="5"/>
  <c r="M765" s="1"/>
  <c r="M18" i="27" s="1"/>
  <c r="L730" i="5"/>
  <c r="L765" s="1"/>
  <c r="L18" i="27" s="1"/>
  <c r="M729" i="5"/>
  <c r="M764" s="1"/>
  <c r="M17" i="27" s="1"/>
  <c r="L729" i="5"/>
  <c r="L764" s="1"/>
  <c r="L17" i="27" s="1"/>
  <c r="M728" i="5"/>
  <c r="M763" s="1"/>
  <c r="M16" i="27" s="1"/>
  <c r="L728" i="5"/>
  <c r="L763" s="1"/>
  <c r="L16" i="27" s="1"/>
  <c r="M727" i="5"/>
  <c r="M762" s="1"/>
  <c r="M15" i="27" s="1"/>
  <c r="L727" i="5"/>
  <c r="L762" s="1"/>
  <c r="L15" i="27" s="1"/>
  <c r="G86" i="6"/>
  <c r="G85"/>
  <c r="H85"/>
  <c r="I85" s="1"/>
  <c r="J85" s="1"/>
  <c r="K85" s="1"/>
  <c r="L85" s="1"/>
  <c r="G84"/>
  <c r="H84" s="1"/>
  <c r="I84" s="1"/>
  <c r="J84" s="1"/>
  <c r="K84" s="1"/>
  <c r="L84" s="1"/>
  <c r="G83"/>
  <c r="H83"/>
  <c r="I83" s="1"/>
  <c r="J83" s="1"/>
  <c r="K83" s="1"/>
  <c r="L83" s="1"/>
  <c r="H24" i="21"/>
  <c r="I24" s="1"/>
  <c r="F61" s="1"/>
  <c r="I182" i="8"/>
  <c r="G182"/>
  <c r="G200" i="5"/>
  <c r="F799" i="25" s="1"/>
  <c r="F66" i="5"/>
  <c r="F200"/>
  <c r="E799" i="25" s="1"/>
  <c r="G199" i="5"/>
  <c r="F798" i="25" s="1"/>
  <c r="F199" i="5"/>
  <c r="E798" i="25" s="1"/>
  <c r="G198" i="5"/>
  <c r="F797" i="25" s="1"/>
  <c r="F803" s="1"/>
  <c r="F198" i="5"/>
  <c r="E797" i="25" s="1"/>
  <c r="G77" i="5"/>
  <c r="H77"/>
  <c r="I77"/>
  <c r="J77" s="1"/>
  <c r="Q307" i="30"/>
  <c r="P307"/>
  <c r="O307"/>
  <c r="N307"/>
  <c r="I15" i="25"/>
  <c r="K58" s="1"/>
  <c r="H15"/>
  <c r="J58" s="1"/>
  <c r="G15"/>
  <c r="I58" s="1"/>
  <c r="F15"/>
  <c r="H58" s="1"/>
  <c r="D1525"/>
  <c r="D1554" s="1"/>
  <c r="D1583" s="1"/>
  <c r="C1525"/>
  <c r="C1554" s="1"/>
  <c r="C1583" s="1"/>
  <c r="D1524"/>
  <c r="D1553" s="1"/>
  <c r="D1582" s="1"/>
  <c r="C1524"/>
  <c r="C1553" s="1"/>
  <c r="C1582" s="1"/>
  <c r="D1523"/>
  <c r="D1552" s="1"/>
  <c r="D1581" s="1"/>
  <c r="C1523"/>
  <c r="C1552" s="1"/>
  <c r="C1581" s="1"/>
  <c r="D1522"/>
  <c r="D1551" s="1"/>
  <c r="D1580" s="1"/>
  <c r="C1522"/>
  <c r="C1551" s="1"/>
  <c r="C1580" s="1"/>
  <c r="D1521"/>
  <c r="D1550" s="1"/>
  <c r="D1579" s="1"/>
  <c r="C1521"/>
  <c r="C1550" s="1"/>
  <c r="C1579" s="1"/>
  <c r="D1520"/>
  <c r="D1549" s="1"/>
  <c r="D1578" s="1"/>
  <c r="C1520"/>
  <c r="C1549" s="1"/>
  <c r="C1578" s="1"/>
  <c r="D1519"/>
  <c r="D1548" s="1"/>
  <c r="D1577" s="1"/>
  <c r="C1519"/>
  <c r="C1548" s="1"/>
  <c r="C1577" s="1"/>
  <c r="D1518"/>
  <c r="D1547" s="1"/>
  <c r="D1576" s="1"/>
  <c r="C1518"/>
  <c r="C1547" s="1"/>
  <c r="C1576" s="1"/>
  <c r="D1517"/>
  <c r="D1546" s="1"/>
  <c r="D1575" s="1"/>
  <c r="C1517"/>
  <c r="C1546" s="1"/>
  <c r="C1575" s="1"/>
  <c r="C1723" s="1"/>
  <c r="C1752" s="1"/>
  <c r="C1781" s="1"/>
  <c r="D1516"/>
  <c r="D1545" s="1"/>
  <c r="D1574" s="1"/>
  <c r="D1722" s="1"/>
  <c r="D1751" s="1"/>
  <c r="D1780" s="1"/>
  <c r="C1516"/>
  <c r="C1545" s="1"/>
  <c r="C1574" s="1"/>
  <c r="C1722" s="1"/>
  <c r="C1751" s="1"/>
  <c r="C1780" s="1"/>
  <c r="D1515"/>
  <c r="D1544" s="1"/>
  <c r="D1573" s="1"/>
  <c r="D1721" s="1"/>
  <c r="D1750" s="1"/>
  <c r="D1779" s="1"/>
  <c r="C1515"/>
  <c r="C1544" s="1"/>
  <c r="C1573" s="1"/>
  <c r="C1721" s="1"/>
  <c r="C1750" s="1"/>
  <c r="C1779" s="1"/>
  <c r="D1514"/>
  <c r="D1543" s="1"/>
  <c r="D1572" s="1"/>
  <c r="D1720" s="1"/>
  <c r="D1749" s="1"/>
  <c r="D1778" s="1"/>
  <c r="C1514"/>
  <c r="C1543" s="1"/>
  <c r="C1572" s="1"/>
  <c r="C1720" s="1"/>
  <c r="C1749" s="1"/>
  <c r="C1778" s="1"/>
  <c r="D1513"/>
  <c r="D1542" s="1"/>
  <c r="D1571" s="1"/>
  <c r="D1719" s="1"/>
  <c r="D1748" s="1"/>
  <c r="D1777" s="1"/>
  <c r="C1513"/>
  <c r="C1542" s="1"/>
  <c r="C1571" s="1"/>
  <c r="C1719" s="1"/>
  <c r="C1748" s="1"/>
  <c r="C1777" s="1"/>
  <c r="D1512"/>
  <c r="D1541" s="1"/>
  <c r="D1570" s="1"/>
  <c r="D1718" s="1"/>
  <c r="D1747" s="1"/>
  <c r="D1776" s="1"/>
  <c r="C1512"/>
  <c r="C1541" s="1"/>
  <c r="C1570" s="1"/>
  <c r="C1718" s="1"/>
  <c r="C1747" s="1"/>
  <c r="C1776" s="1"/>
  <c r="D1511"/>
  <c r="D1540" s="1"/>
  <c r="D1569" s="1"/>
  <c r="D1717" s="1"/>
  <c r="D1746" s="1"/>
  <c r="D1775" s="1"/>
  <c r="C1511"/>
  <c r="C1540" s="1"/>
  <c r="C1569" s="1"/>
  <c r="C1717" s="1"/>
  <c r="C1746" s="1"/>
  <c r="C1775" s="1"/>
  <c r="D1510"/>
  <c r="D1539" s="1"/>
  <c r="D1568" s="1"/>
  <c r="D1716" s="1"/>
  <c r="D1745" s="1"/>
  <c r="D1774" s="1"/>
  <c r="C1510"/>
  <c r="C1539" s="1"/>
  <c r="C1568" s="1"/>
  <c r="C1716" s="1"/>
  <c r="C1745" s="1"/>
  <c r="C1774" s="1"/>
  <c r="D1509"/>
  <c r="D1538" s="1"/>
  <c r="D1567" s="1"/>
  <c r="D1715" s="1"/>
  <c r="D1744" s="1"/>
  <c r="D1773" s="1"/>
  <c r="C1509"/>
  <c r="C1538" s="1"/>
  <c r="C1567" s="1"/>
  <c r="C1715" s="1"/>
  <c r="C1744" s="1"/>
  <c r="C1773" s="1"/>
  <c r="D1508"/>
  <c r="D1537" s="1"/>
  <c r="D1566" s="1"/>
  <c r="D1714" s="1"/>
  <c r="D1743" s="1"/>
  <c r="D1772" s="1"/>
  <c r="C1508"/>
  <c r="C1537" s="1"/>
  <c r="C1566" s="1"/>
  <c r="C1714" s="1"/>
  <c r="C1743" s="1"/>
  <c r="C1772" s="1"/>
  <c r="D1507"/>
  <c r="D1536" s="1"/>
  <c r="D1565" s="1"/>
  <c r="D1713" s="1"/>
  <c r="D1742" s="1"/>
  <c r="D1771" s="1"/>
  <c r="C1507"/>
  <c r="C1536" s="1"/>
  <c r="C1565" s="1"/>
  <c r="C1713" s="1"/>
  <c r="C1742" s="1"/>
  <c r="C1771" s="1"/>
  <c r="D1506"/>
  <c r="D1535" s="1"/>
  <c r="D1564" s="1"/>
  <c r="D1712" s="1"/>
  <c r="D1741" s="1"/>
  <c r="D1770" s="1"/>
  <c r="C1506"/>
  <c r="C1535" s="1"/>
  <c r="C1564" s="1"/>
  <c r="C1712" s="1"/>
  <c r="C1741" s="1"/>
  <c r="C1770" s="1"/>
  <c r="D1505"/>
  <c r="D1534" s="1"/>
  <c r="D1563" s="1"/>
  <c r="D1711" s="1"/>
  <c r="D1740" s="1"/>
  <c r="D1769" s="1"/>
  <c r="C1505"/>
  <c r="C1534" s="1"/>
  <c r="C1563" s="1"/>
  <c r="C1711" s="1"/>
  <c r="C1740" s="1"/>
  <c r="C1769" s="1"/>
  <c r="D1504"/>
  <c r="D1533" s="1"/>
  <c r="D1562" s="1"/>
  <c r="D1710" s="1"/>
  <c r="D1739" s="1"/>
  <c r="D1768" s="1"/>
  <c r="C1504"/>
  <c r="C1533" s="1"/>
  <c r="C1562" s="1"/>
  <c r="C1710" s="1"/>
  <c r="C1739" s="1"/>
  <c r="C1768" s="1"/>
  <c r="D1503"/>
  <c r="D1532" s="1"/>
  <c r="D1561" s="1"/>
  <c r="D1709" s="1"/>
  <c r="D1738" s="1"/>
  <c r="D1767" s="1"/>
  <c r="C1503"/>
  <c r="C1532" s="1"/>
  <c r="C1561" s="1"/>
  <c r="C1709" s="1"/>
  <c r="C1738" s="1"/>
  <c r="C1767" s="1"/>
  <c r="D1502"/>
  <c r="D1531" s="1"/>
  <c r="D1560" s="1"/>
  <c r="D1708" s="1"/>
  <c r="D1737" s="1"/>
  <c r="D1766" s="1"/>
  <c r="C1502"/>
  <c r="C1531" s="1"/>
  <c r="C1560" s="1"/>
  <c r="C1708" s="1"/>
  <c r="C1737" s="1"/>
  <c r="C1766" s="1"/>
  <c r="D1501"/>
  <c r="D1530" s="1"/>
  <c r="D1559" s="1"/>
  <c r="D1707" s="1"/>
  <c r="D1736" s="1"/>
  <c r="D1765" s="1"/>
  <c r="C1501"/>
  <c r="C1530" s="1"/>
  <c r="C1559" s="1"/>
  <c r="C1707" s="1"/>
  <c r="C1736" s="1"/>
  <c r="C1765" s="1"/>
  <c r="W96" i="6"/>
  <c r="L128" s="1"/>
  <c r="K281" s="1"/>
  <c r="N96"/>
  <c r="I128" s="1"/>
  <c r="H281" s="1"/>
  <c r="F81"/>
  <c r="G81" s="1"/>
  <c r="H81" s="1"/>
  <c r="I81" s="1"/>
  <c r="J81" s="1"/>
  <c r="K81" s="1"/>
  <c r="L81" s="1"/>
  <c r="E82" i="21"/>
  <c r="D82"/>
  <c r="M1731" i="25"/>
  <c r="L1731"/>
  <c r="K1731"/>
  <c r="J1731"/>
  <c r="I1731"/>
  <c r="H1731"/>
  <c r="G1731"/>
  <c r="M1730"/>
  <c r="L1730"/>
  <c r="K1730"/>
  <c r="J1730"/>
  <c r="I1730"/>
  <c r="H1730"/>
  <c r="G1730"/>
  <c r="M1729"/>
  <c r="L1729"/>
  <c r="K1729"/>
  <c r="J1729"/>
  <c r="I1729"/>
  <c r="H1729"/>
  <c r="G1729"/>
  <c r="M1728"/>
  <c r="L1728"/>
  <c r="K1728"/>
  <c r="J1728"/>
  <c r="I1728"/>
  <c r="H1728"/>
  <c r="G1728"/>
  <c r="M1727"/>
  <c r="L1727"/>
  <c r="K1727"/>
  <c r="J1727"/>
  <c r="I1727"/>
  <c r="H1727"/>
  <c r="G1727"/>
  <c r="M1726"/>
  <c r="L1726"/>
  <c r="K1726"/>
  <c r="J1726"/>
  <c r="I1726"/>
  <c r="H1726"/>
  <c r="G1726"/>
  <c r="M1725"/>
  <c r="L1725"/>
  <c r="K1725"/>
  <c r="J1725"/>
  <c r="I1725"/>
  <c r="H1725"/>
  <c r="G1725"/>
  <c r="M1724"/>
  <c r="L1724"/>
  <c r="K1724"/>
  <c r="J1724"/>
  <c r="I1724"/>
  <c r="H1724"/>
  <c r="G1724"/>
  <c r="G1576"/>
  <c r="H1576"/>
  <c r="I1576"/>
  <c r="J1576"/>
  <c r="K1576"/>
  <c r="L1576"/>
  <c r="M1576"/>
  <c r="G1577"/>
  <c r="H1577"/>
  <c r="I1577"/>
  <c r="J1577"/>
  <c r="K1577"/>
  <c r="L1577"/>
  <c r="M1577"/>
  <c r="G1578"/>
  <c r="H1578"/>
  <c r="I1578"/>
  <c r="J1578"/>
  <c r="K1578"/>
  <c r="L1578"/>
  <c r="M1578"/>
  <c r="G1579"/>
  <c r="H1579"/>
  <c r="I1579"/>
  <c r="J1579"/>
  <c r="K1579"/>
  <c r="L1579"/>
  <c r="M1579"/>
  <c r="G1580"/>
  <c r="H1580"/>
  <c r="I1580"/>
  <c r="J1580"/>
  <c r="K1580"/>
  <c r="L1580"/>
  <c r="M1580"/>
  <c r="G1581"/>
  <c r="H1581"/>
  <c r="I1581"/>
  <c r="J1581"/>
  <c r="K1581"/>
  <c r="L1581"/>
  <c r="M1581"/>
  <c r="G1582"/>
  <c r="H1582"/>
  <c r="I1582"/>
  <c r="J1582"/>
  <c r="K1582"/>
  <c r="L1582"/>
  <c r="M1582"/>
  <c r="G1583"/>
  <c r="H1583"/>
  <c r="I1583"/>
  <c r="J1583"/>
  <c r="K1583"/>
  <c r="L1583"/>
  <c r="M1583"/>
  <c r="G111" i="6"/>
  <c r="G110"/>
  <c r="G109"/>
  <c r="G108"/>
  <c r="G107"/>
  <c r="G106"/>
  <c r="G105"/>
  <c r="G104"/>
  <c r="G103"/>
  <c r="G102"/>
  <c r="G101"/>
  <c r="G100"/>
  <c r="G99"/>
  <c r="G98"/>
  <c r="D557" i="5"/>
  <c r="L148" i="8"/>
  <c r="M1606" i="25" s="1"/>
  <c r="K148" i="8"/>
  <c r="L1606" i="25" s="1"/>
  <c r="J148" i="8"/>
  <c r="K1606" i="25" s="1"/>
  <c r="I148" i="8"/>
  <c r="J1606" i="25" s="1"/>
  <c r="H148" i="8"/>
  <c r="I1606" i="25" s="1"/>
  <c r="G148" i="8"/>
  <c r="H1606" i="25" s="1"/>
  <c r="F148" i="8"/>
  <c r="G1606" i="25" s="1"/>
  <c r="C30" i="23"/>
  <c r="D30" s="1"/>
  <c r="E30" s="1"/>
  <c r="F30" s="1"/>
  <c r="G30" s="1"/>
  <c r="H30" s="1"/>
  <c r="I30" s="1"/>
  <c r="C126" i="9"/>
  <c r="D46"/>
  <c r="D84" s="1"/>
  <c r="D122" s="1"/>
  <c r="C46"/>
  <c r="C84" s="1"/>
  <c r="C122" s="1"/>
  <c r="C160" s="1"/>
  <c r="D45"/>
  <c r="D83" s="1"/>
  <c r="D121" s="1"/>
  <c r="C45"/>
  <c r="C83" s="1"/>
  <c r="C121" s="1"/>
  <c r="D44"/>
  <c r="D82" s="1"/>
  <c r="D120" s="1"/>
  <c r="C44"/>
  <c r="C82" s="1"/>
  <c r="C120" s="1"/>
  <c r="C158" s="1"/>
  <c r="E157"/>
  <c r="D43"/>
  <c r="D81" s="1"/>
  <c r="D119" s="1"/>
  <c r="C43"/>
  <c r="C81" s="1"/>
  <c r="C119" s="1"/>
  <c r="D42"/>
  <c r="D80" s="1"/>
  <c r="D118" s="1"/>
  <c r="C42"/>
  <c r="C80" s="1"/>
  <c r="C118" s="1"/>
  <c r="D41"/>
  <c r="D79" s="1"/>
  <c r="D117" s="1"/>
  <c r="C41"/>
  <c r="C79" s="1"/>
  <c r="C117" s="1"/>
  <c r="D40"/>
  <c r="D78" s="1"/>
  <c r="D116" s="1"/>
  <c r="D154" s="1"/>
  <c r="C40"/>
  <c r="C78" s="1"/>
  <c r="C116" s="1"/>
  <c r="C154" s="1"/>
  <c r="E153"/>
  <c r="D39"/>
  <c r="D77"/>
  <c r="D115" s="1"/>
  <c r="D153" s="1"/>
  <c r="C39"/>
  <c r="C77" s="1"/>
  <c r="C115" s="1"/>
  <c r="E152"/>
  <c r="D38"/>
  <c r="D76" s="1"/>
  <c r="D114" s="1"/>
  <c r="D152" s="1"/>
  <c r="C38"/>
  <c r="C76" s="1"/>
  <c r="C114" s="1"/>
  <c r="C152" s="1"/>
  <c r="D37"/>
  <c r="D75" s="1"/>
  <c r="D113" s="1"/>
  <c r="D151" s="1"/>
  <c r="C37"/>
  <c r="C75" s="1"/>
  <c r="C113" s="1"/>
  <c r="C151" s="1"/>
  <c r="D36"/>
  <c r="D74" s="1"/>
  <c r="D112" s="1"/>
  <c r="D150" s="1"/>
  <c r="C36"/>
  <c r="C74" s="1"/>
  <c r="C112" s="1"/>
  <c r="C150" s="1"/>
  <c r="E35"/>
  <c r="E73" s="1"/>
  <c r="E111" s="1"/>
  <c r="E149" s="1"/>
  <c r="D35"/>
  <c r="D73" s="1"/>
  <c r="D111" s="1"/>
  <c r="D149" s="1"/>
  <c r="C35"/>
  <c r="C73" s="1"/>
  <c r="C111" s="1"/>
  <c r="C149" s="1"/>
  <c r="E34"/>
  <c r="E72" s="1"/>
  <c r="E110" s="1"/>
  <c r="E148" s="1"/>
  <c r="D34"/>
  <c r="D72" s="1"/>
  <c r="D110" s="1"/>
  <c r="D148" s="1"/>
  <c r="C34"/>
  <c r="C72" s="1"/>
  <c r="C110" s="1"/>
  <c r="C148" s="1"/>
  <c r="E33"/>
  <c r="E71" s="1"/>
  <c r="E109" s="1"/>
  <c r="E147" s="1"/>
  <c r="D33"/>
  <c r="D71" s="1"/>
  <c r="D109" s="1"/>
  <c r="D147" s="1"/>
  <c r="C33"/>
  <c r="C71" s="1"/>
  <c r="C109" s="1"/>
  <c r="C147" s="1"/>
  <c r="E32"/>
  <c r="E70" s="1"/>
  <c r="E108" s="1"/>
  <c r="E146" s="1"/>
  <c r="D32"/>
  <c r="D70" s="1"/>
  <c r="D108" s="1"/>
  <c r="D146" s="1"/>
  <c r="C32"/>
  <c r="C70" s="1"/>
  <c r="C108" s="1"/>
  <c r="C146" s="1"/>
  <c r="E31"/>
  <c r="E69" s="1"/>
  <c r="E107" s="1"/>
  <c r="E145" s="1"/>
  <c r="D31"/>
  <c r="D69" s="1"/>
  <c r="D107" s="1"/>
  <c r="D145" s="1"/>
  <c r="C31"/>
  <c r="C69" s="1"/>
  <c r="C107" s="1"/>
  <c r="C145" s="1"/>
  <c r="E30"/>
  <c r="E68" s="1"/>
  <c r="E106" s="1"/>
  <c r="E144" s="1"/>
  <c r="D30"/>
  <c r="D68" s="1"/>
  <c r="D106" s="1"/>
  <c r="D144" s="1"/>
  <c r="C30"/>
  <c r="C68" s="1"/>
  <c r="C106" s="1"/>
  <c r="C144" s="1"/>
  <c r="E29"/>
  <c r="E67" s="1"/>
  <c r="E105" s="1"/>
  <c r="E143" s="1"/>
  <c r="D29"/>
  <c r="D67" s="1"/>
  <c r="D105" s="1"/>
  <c r="D143" s="1"/>
  <c r="C29"/>
  <c r="C67" s="1"/>
  <c r="C105" s="1"/>
  <c r="C143" s="1"/>
  <c r="E28"/>
  <c r="E66" s="1"/>
  <c r="E104" s="1"/>
  <c r="E142" s="1"/>
  <c r="D28"/>
  <c r="D66" s="1"/>
  <c r="D104" s="1"/>
  <c r="D142" s="1"/>
  <c r="C28"/>
  <c r="C66" s="1"/>
  <c r="C104" s="1"/>
  <c r="C142" s="1"/>
  <c r="E27"/>
  <c r="E65" s="1"/>
  <c r="E103" s="1"/>
  <c r="E141" s="1"/>
  <c r="D27"/>
  <c r="D65" s="1"/>
  <c r="D103" s="1"/>
  <c r="D141" s="1"/>
  <c r="C27"/>
  <c r="C65" s="1"/>
  <c r="C103" s="1"/>
  <c r="C141" s="1"/>
  <c r="E26"/>
  <c r="E64" s="1"/>
  <c r="E102" s="1"/>
  <c r="E140" s="1"/>
  <c r="D26"/>
  <c r="D64" s="1"/>
  <c r="D102" s="1"/>
  <c r="D140" s="1"/>
  <c r="C26"/>
  <c r="C64" s="1"/>
  <c r="C102" s="1"/>
  <c r="C140" s="1"/>
  <c r="E25"/>
  <c r="E63" s="1"/>
  <c r="E101" s="1"/>
  <c r="E139" s="1"/>
  <c r="D25"/>
  <c r="D63" s="1"/>
  <c r="D101" s="1"/>
  <c r="D139" s="1"/>
  <c r="C25"/>
  <c r="C63" s="1"/>
  <c r="C101" s="1"/>
  <c r="C139" s="1"/>
  <c r="E24"/>
  <c r="E62" s="1"/>
  <c r="E100" s="1"/>
  <c r="E138" s="1"/>
  <c r="D24"/>
  <c r="D62" s="1"/>
  <c r="D100" s="1"/>
  <c r="D138" s="1"/>
  <c r="C24"/>
  <c r="C62" s="1"/>
  <c r="C100" s="1"/>
  <c r="C138" s="1"/>
  <c r="E23"/>
  <c r="E61" s="1"/>
  <c r="E99" s="1"/>
  <c r="E137" s="1"/>
  <c r="D23"/>
  <c r="D61" s="1"/>
  <c r="D99" s="1"/>
  <c r="D137" s="1"/>
  <c r="C23"/>
  <c r="C61" s="1"/>
  <c r="C99" s="1"/>
  <c r="C137" s="1"/>
  <c r="E22"/>
  <c r="E60" s="1"/>
  <c r="E98" s="1"/>
  <c r="E136" s="1"/>
  <c r="D22"/>
  <c r="D60" s="1"/>
  <c r="D98" s="1"/>
  <c r="D136" s="1"/>
  <c r="C22"/>
  <c r="C60" s="1"/>
  <c r="C98" s="1"/>
  <c r="C136" s="1"/>
  <c r="E21"/>
  <c r="E59" s="1"/>
  <c r="E97" s="1"/>
  <c r="E135" s="1"/>
  <c r="D21"/>
  <c r="D59" s="1"/>
  <c r="D97" s="1"/>
  <c r="D135" s="1"/>
  <c r="C21"/>
  <c r="C59" s="1"/>
  <c r="C97" s="1"/>
  <c r="C135" s="1"/>
  <c r="E20"/>
  <c r="E58" s="1"/>
  <c r="E96" s="1"/>
  <c r="E134" s="1"/>
  <c r="D20"/>
  <c r="D58" s="1"/>
  <c r="D96" s="1"/>
  <c r="D134" s="1"/>
  <c r="C20"/>
  <c r="C58" s="1"/>
  <c r="C96" s="1"/>
  <c r="C134" s="1"/>
  <c r="E19"/>
  <c r="E57" s="1"/>
  <c r="E95" s="1"/>
  <c r="E133" s="1"/>
  <c r="D19"/>
  <c r="D57" s="1"/>
  <c r="D95" s="1"/>
  <c r="D133" s="1"/>
  <c r="C19"/>
  <c r="C57" s="1"/>
  <c r="C95" s="1"/>
  <c r="C133" s="1"/>
  <c r="E18"/>
  <c r="E56" s="1"/>
  <c r="E94" s="1"/>
  <c r="E132" s="1"/>
  <c r="D18"/>
  <c r="D56" s="1"/>
  <c r="D94" s="1"/>
  <c r="D132" s="1"/>
  <c r="C18"/>
  <c r="C56" s="1"/>
  <c r="C94" s="1"/>
  <c r="C132" s="1"/>
  <c r="E17"/>
  <c r="E55" s="1"/>
  <c r="E93" s="1"/>
  <c r="E131" s="1"/>
  <c r="D17"/>
  <c r="D55" s="1"/>
  <c r="D93" s="1"/>
  <c r="D131" s="1"/>
  <c r="C17"/>
  <c r="C55" s="1"/>
  <c r="C93" s="1"/>
  <c r="C131" s="1"/>
  <c r="I16"/>
  <c r="J16"/>
  <c r="K16" s="1"/>
  <c r="I54"/>
  <c r="I92" s="1"/>
  <c r="I130" s="1"/>
  <c r="H54"/>
  <c r="H92"/>
  <c r="H130" s="1"/>
  <c r="F54"/>
  <c r="F92"/>
  <c r="F130" s="1"/>
  <c r="E54"/>
  <c r="E92"/>
  <c r="E130"/>
  <c r="I15"/>
  <c r="I53" s="1"/>
  <c r="H15"/>
  <c r="H53" s="1"/>
  <c r="H129" s="1"/>
  <c r="G15"/>
  <c r="G53" s="1"/>
  <c r="F15"/>
  <c r="F91" s="1"/>
  <c r="E53"/>
  <c r="E91"/>
  <c r="E129"/>
  <c r="D53"/>
  <c r="D91"/>
  <c r="D129"/>
  <c r="C53"/>
  <c r="C91" s="1"/>
  <c r="C129" s="1"/>
  <c r="L194" i="8"/>
  <c r="L203"/>
  <c r="K194"/>
  <c r="K203"/>
  <c r="J194"/>
  <c r="J221" s="1"/>
  <c r="J203"/>
  <c r="I194"/>
  <c r="I203"/>
  <c r="H194"/>
  <c r="H203"/>
  <c r="G194"/>
  <c r="G221" s="1"/>
  <c r="G203"/>
  <c r="F194"/>
  <c r="F203"/>
  <c r="K208"/>
  <c r="K209"/>
  <c r="J208"/>
  <c r="J209"/>
  <c r="I208"/>
  <c r="I209"/>
  <c r="H208"/>
  <c r="H209"/>
  <c r="G208"/>
  <c r="G209"/>
  <c r="G210"/>
  <c r="G211"/>
  <c r="F208"/>
  <c r="F209"/>
  <c r="F210"/>
  <c r="F211"/>
  <c r="L192" i="5"/>
  <c r="K192"/>
  <c r="K212"/>
  <c r="J883" i="25" s="1"/>
  <c r="J192" i="5"/>
  <c r="J212"/>
  <c r="I883" i="25" s="1"/>
  <c r="I192" i="5"/>
  <c r="H192"/>
  <c r="G192"/>
  <c r="F192"/>
  <c r="F212" s="1"/>
  <c r="E883" i="25" s="1"/>
  <c r="E889" s="1"/>
  <c r="L191" i="5"/>
  <c r="K191"/>
  <c r="J191"/>
  <c r="J211" s="1"/>
  <c r="I882" i="25" s="1"/>
  <c r="I191" i="5"/>
  <c r="I211"/>
  <c r="H882" i="25" s="1"/>
  <c r="H888" s="1"/>
  <c r="H191" i="5"/>
  <c r="G191"/>
  <c r="F191"/>
  <c r="F211"/>
  <c r="E882" i="25" s="1"/>
  <c r="E888" s="1"/>
  <c r="L190" i="5"/>
  <c r="L210" s="1"/>
  <c r="K881" i="25" s="1"/>
  <c r="K190" i="5"/>
  <c r="J190"/>
  <c r="I190"/>
  <c r="I210" s="1"/>
  <c r="H881" i="25" s="1"/>
  <c r="H887" s="1"/>
  <c r="H190" i="5"/>
  <c r="H210"/>
  <c r="G881" i="25" s="1"/>
  <c r="G190" i="5"/>
  <c r="F190"/>
  <c r="E487"/>
  <c r="E486"/>
  <c r="E485"/>
  <c r="E484"/>
  <c r="E483"/>
  <c r="E482"/>
  <c r="E481"/>
  <c r="E480"/>
  <c r="E479"/>
  <c r="E478"/>
  <c r="E477"/>
  <c r="E476"/>
  <c r="E475"/>
  <c r="E474"/>
  <c r="E473"/>
  <c r="E472"/>
  <c r="E471"/>
  <c r="E470"/>
  <c r="E469"/>
  <c r="E468"/>
  <c r="E467"/>
  <c r="E466"/>
  <c r="E465"/>
  <c r="E464"/>
  <c r="E463"/>
  <c r="E518"/>
  <c r="E517"/>
  <c r="E516"/>
  <c r="E515"/>
  <c r="E514"/>
  <c r="E513"/>
  <c r="E512"/>
  <c r="E511"/>
  <c r="E510"/>
  <c r="E509"/>
  <c r="E508"/>
  <c r="E507"/>
  <c r="E506"/>
  <c r="E505"/>
  <c r="E504"/>
  <c r="E503"/>
  <c r="E502"/>
  <c r="E501"/>
  <c r="E500"/>
  <c r="E499"/>
  <c r="E498"/>
  <c r="E497"/>
  <c r="E496"/>
  <c r="E495"/>
  <c r="E494"/>
  <c r="E456"/>
  <c r="E455"/>
  <c r="E454"/>
  <c r="E453"/>
  <c r="E452"/>
  <c r="E451"/>
  <c r="E450"/>
  <c r="E449"/>
  <c r="E448"/>
  <c r="E447"/>
  <c r="E446"/>
  <c r="E445"/>
  <c r="E444"/>
  <c r="E443"/>
  <c r="E442"/>
  <c r="E441"/>
  <c r="E440"/>
  <c r="E439"/>
  <c r="E438"/>
  <c r="E437"/>
  <c r="E436"/>
  <c r="E435"/>
  <c r="E434"/>
  <c r="E433"/>
  <c r="E432"/>
  <c r="J524"/>
  <c r="J525"/>
  <c r="J526"/>
  <c r="J527"/>
  <c r="J528"/>
  <c r="J529"/>
  <c r="J530"/>
  <c r="J531"/>
  <c r="J532"/>
  <c r="J533"/>
  <c r="J534"/>
  <c r="J535"/>
  <c r="J536"/>
  <c r="J537"/>
  <c r="J538"/>
  <c r="J539"/>
  <c r="J540"/>
  <c r="J541"/>
  <c r="J542"/>
  <c r="J543"/>
  <c r="J544"/>
  <c r="J545"/>
  <c r="J546"/>
  <c r="J547"/>
  <c r="J548"/>
  <c r="J549"/>
  <c r="K304"/>
  <c r="J304"/>
  <c r="K303"/>
  <c r="J303"/>
  <c r="J340"/>
  <c r="J377"/>
  <c r="J414" s="1"/>
  <c r="K302"/>
  <c r="J302"/>
  <c r="J339"/>
  <c r="J376"/>
  <c r="J413" s="1"/>
  <c r="K301"/>
  <c r="K338"/>
  <c r="K375"/>
  <c r="K412" s="1"/>
  <c r="J301"/>
  <c r="J338" s="1"/>
  <c r="J375" s="1"/>
  <c r="J412" s="1"/>
  <c r="K300"/>
  <c r="J300"/>
  <c r="J297"/>
  <c r="J296"/>
  <c r="J333"/>
  <c r="J370"/>
  <c r="J407" s="1"/>
  <c r="J295"/>
  <c r="K294"/>
  <c r="J294"/>
  <c r="J331"/>
  <c r="J368" s="1"/>
  <c r="J405" s="1"/>
  <c r="K293"/>
  <c r="K330"/>
  <c r="K367"/>
  <c r="K404" s="1"/>
  <c r="J293"/>
  <c r="K292"/>
  <c r="J292"/>
  <c r="J329"/>
  <c r="J366" s="1"/>
  <c r="J403" s="1"/>
  <c r="J291"/>
  <c r="J328"/>
  <c r="J365"/>
  <c r="J402" s="1"/>
  <c r="K290"/>
  <c r="J290"/>
  <c r="K289"/>
  <c r="K326"/>
  <c r="K363" s="1"/>
  <c r="K400" s="1"/>
  <c r="J289"/>
  <c r="J326"/>
  <c r="J363"/>
  <c r="J400" s="1"/>
  <c r="K288"/>
  <c r="J288"/>
  <c r="K287"/>
  <c r="K324"/>
  <c r="K361" s="1"/>
  <c r="K398" s="1"/>
  <c r="J287"/>
  <c r="J324"/>
  <c r="J361"/>
  <c r="J398" s="1"/>
  <c r="K286"/>
  <c r="I304"/>
  <c r="I341"/>
  <c r="I378"/>
  <c r="I415" s="1"/>
  <c r="H38" i="6" s="1"/>
  <c r="H304" i="5"/>
  <c r="H341"/>
  <c r="H378"/>
  <c r="H415" s="1"/>
  <c r="I303"/>
  <c r="H303"/>
  <c r="I302"/>
  <c r="H302"/>
  <c r="H339" s="1"/>
  <c r="H376" s="1"/>
  <c r="H413" s="1"/>
  <c r="I301"/>
  <c r="H301"/>
  <c r="I300"/>
  <c r="I337" s="1"/>
  <c r="I374" s="1"/>
  <c r="I411" s="1"/>
  <c r="D1424" i="25" s="1"/>
  <c r="D1425" s="1"/>
  <c r="H300" i="5"/>
  <c r="H337" s="1"/>
  <c r="H374" s="1"/>
  <c r="H411" s="1"/>
  <c r="I299"/>
  <c r="I336" s="1"/>
  <c r="I373" s="1"/>
  <c r="I410" s="1"/>
  <c r="H33" i="6" s="1"/>
  <c r="H299" i="5"/>
  <c r="I298"/>
  <c r="I335" s="1"/>
  <c r="I372" s="1"/>
  <c r="I409" s="1"/>
  <c r="H32" i="6" s="1"/>
  <c r="H298" i="5"/>
  <c r="H335" s="1"/>
  <c r="H372" s="1"/>
  <c r="H409" s="1"/>
  <c r="I297"/>
  <c r="H297"/>
  <c r="H334" s="1"/>
  <c r="H371" s="1"/>
  <c r="H408" s="1"/>
  <c r="I296"/>
  <c r="I333" s="1"/>
  <c r="I370" s="1"/>
  <c r="I407" s="1"/>
  <c r="H30" i="6" s="1"/>
  <c r="H296" i="5"/>
  <c r="H333" s="1"/>
  <c r="H370" s="1"/>
  <c r="H407" s="1"/>
  <c r="I295"/>
  <c r="H295"/>
  <c r="H332" s="1"/>
  <c r="H369" s="1"/>
  <c r="H406" s="1"/>
  <c r="I294"/>
  <c r="H294"/>
  <c r="H331" s="1"/>
  <c r="H368" s="1"/>
  <c r="H405" s="1"/>
  <c r="I293"/>
  <c r="H293"/>
  <c r="I292"/>
  <c r="I329" s="1"/>
  <c r="I366" s="1"/>
  <c r="I403" s="1"/>
  <c r="D1376" i="25" s="1"/>
  <c r="D1377" s="1"/>
  <c r="H292" i="5"/>
  <c r="H329" s="1"/>
  <c r="H366" s="1"/>
  <c r="H403" s="1"/>
  <c r="I291"/>
  <c r="H291"/>
  <c r="I290"/>
  <c r="H290"/>
  <c r="H327"/>
  <c r="H364" s="1"/>
  <c r="I289"/>
  <c r="H289"/>
  <c r="I288"/>
  <c r="H288"/>
  <c r="H325" s="1"/>
  <c r="H362" s="1"/>
  <c r="H399" s="1"/>
  <c r="I287"/>
  <c r="H287"/>
  <c r="I286"/>
  <c r="I323"/>
  <c r="I360"/>
  <c r="I397" s="1"/>
  <c r="H286"/>
  <c r="H323"/>
  <c r="H360"/>
  <c r="H397" s="1"/>
  <c r="G20" i="6" s="1"/>
  <c r="G223"/>
  <c r="G231" s="1"/>
  <c r="F223"/>
  <c r="F231" s="1"/>
  <c r="I74"/>
  <c r="F58"/>
  <c r="J74"/>
  <c r="H74"/>
  <c r="G74"/>
  <c r="F74"/>
  <c r="L1248" i="25"/>
  <c r="L1291"/>
  <c r="K1248"/>
  <c r="K1282" s="1"/>
  <c r="J1248"/>
  <c r="I1248"/>
  <c r="I1282" s="1"/>
  <c r="H1248"/>
  <c r="H1291" s="1"/>
  <c r="G1248"/>
  <c r="G1282"/>
  <c r="F1248"/>
  <c r="F1282" s="1"/>
  <c r="C1247"/>
  <c r="C1290" s="1"/>
  <c r="I1291"/>
  <c r="J1291"/>
  <c r="J1282"/>
  <c r="L1282"/>
  <c r="G1291"/>
  <c r="F81" i="21"/>
  <c r="E81"/>
  <c r="D81"/>
  <c r="F80"/>
  <c r="E80"/>
  <c r="D80"/>
  <c r="F79"/>
  <c r="E79"/>
  <c r="D79"/>
  <c r="D905" i="25"/>
  <c r="D912"/>
  <c r="D904"/>
  <c r="D911" s="1"/>
  <c r="E712"/>
  <c r="G235" i="5"/>
  <c r="G236" s="1"/>
  <c r="F232"/>
  <c r="F235"/>
  <c r="F236"/>
  <c r="D196"/>
  <c r="E192"/>
  <c r="E191"/>
  <c r="E190"/>
  <c r="E186"/>
  <c r="E206" s="1"/>
  <c r="E185"/>
  <c r="E205"/>
  <c r="E184"/>
  <c r="E204" s="1"/>
  <c r="G212"/>
  <c r="F883" i="25" s="1"/>
  <c r="G210" i="5"/>
  <c r="F881" i="25" s="1"/>
  <c r="F887" s="1"/>
  <c r="L113" i="5"/>
  <c r="K113"/>
  <c r="K129"/>
  <c r="J113"/>
  <c r="J129" s="1"/>
  <c r="I113"/>
  <c r="H113"/>
  <c r="G113"/>
  <c r="G129" s="1"/>
  <c r="F113"/>
  <c r="L112"/>
  <c r="K112"/>
  <c r="J112"/>
  <c r="J128" s="1"/>
  <c r="I112"/>
  <c r="H112"/>
  <c r="G112"/>
  <c r="F112"/>
  <c r="F128"/>
  <c r="H111"/>
  <c r="I111" s="1"/>
  <c r="I129"/>
  <c r="F129"/>
  <c r="H129"/>
  <c r="L129"/>
  <c r="K332" i="30"/>
  <c r="R332" s="1"/>
  <c r="J332"/>
  <c r="Q332" s="1"/>
  <c r="I332"/>
  <c r="P332" s="1"/>
  <c r="H332"/>
  <c r="O332" s="1"/>
  <c r="G332"/>
  <c r="N332" s="1"/>
  <c r="F332"/>
  <c r="M332" s="1"/>
  <c r="E332"/>
  <c r="L332" s="1"/>
  <c r="K331"/>
  <c r="R331" s="1"/>
  <c r="J331"/>
  <c r="Q331" s="1"/>
  <c r="I331"/>
  <c r="P331" s="1"/>
  <c r="H331"/>
  <c r="O331" s="1"/>
  <c r="G331"/>
  <c r="N331" s="1"/>
  <c r="F331"/>
  <c r="M331" s="1"/>
  <c r="E331"/>
  <c r="L331" s="1"/>
  <c r="K330"/>
  <c r="R330" s="1"/>
  <c r="J330"/>
  <c r="Q330" s="1"/>
  <c r="I330"/>
  <c r="P330" s="1"/>
  <c r="H330"/>
  <c r="O330" s="1"/>
  <c r="G330"/>
  <c r="N330" s="1"/>
  <c r="F330"/>
  <c r="M330" s="1"/>
  <c r="E330"/>
  <c r="L330" s="1"/>
  <c r="K329"/>
  <c r="R329" s="1"/>
  <c r="J329"/>
  <c r="Q329" s="1"/>
  <c r="I329"/>
  <c r="P329" s="1"/>
  <c r="H329"/>
  <c r="O329" s="1"/>
  <c r="G329"/>
  <c r="N329" s="1"/>
  <c r="F329"/>
  <c r="M329" s="1"/>
  <c r="E329"/>
  <c r="L329" s="1"/>
  <c r="K328"/>
  <c r="R328" s="1"/>
  <c r="J328"/>
  <c r="Q328" s="1"/>
  <c r="I328"/>
  <c r="P328" s="1"/>
  <c r="H328"/>
  <c r="O328" s="1"/>
  <c r="G328"/>
  <c r="N328" s="1"/>
  <c r="F328"/>
  <c r="M328" s="1"/>
  <c r="E328"/>
  <c r="L328" s="1"/>
  <c r="K327"/>
  <c r="R327" s="1"/>
  <c r="J327"/>
  <c r="Q327" s="1"/>
  <c r="I327"/>
  <c r="P327" s="1"/>
  <c r="H327"/>
  <c r="O327" s="1"/>
  <c r="G327"/>
  <c r="N327" s="1"/>
  <c r="F327"/>
  <c r="M327" s="1"/>
  <c r="E327"/>
  <c r="L327" s="1"/>
  <c r="K326"/>
  <c r="R326" s="1"/>
  <c r="J326"/>
  <c r="Q326" s="1"/>
  <c r="I326"/>
  <c r="P326" s="1"/>
  <c r="H326"/>
  <c r="O326" s="1"/>
  <c r="G326"/>
  <c r="N326" s="1"/>
  <c r="F326"/>
  <c r="M326" s="1"/>
  <c r="E326"/>
  <c r="L326" s="1"/>
  <c r="K325"/>
  <c r="R325" s="1"/>
  <c r="J325"/>
  <c r="Q325" s="1"/>
  <c r="I325"/>
  <c r="P325" s="1"/>
  <c r="H325"/>
  <c r="O325" s="1"/>
  <c r="G325"/>
  <c r="N325" s="1"/>
  <c r="F325"/>
  <c r="M325" s="1"/>
  <c r="E325"/>
  <c r="L325" s="1"/>
  <c r="K324"/>
  <c r="R324" s="1"/>
  <c r="J324"/>
  <c r="Q324" s="1"/>
  <c r="I324"/>
  <c r="P324" s="1"/>
  <c r="H324"/>
  <c r="O324" s="1"/>
  <c r="G324"/>
  <c r="N324" s="1"/>
  <c r="F324"/>
  <c r="M324" s="1"/>
  <c r="E324"/>
  <c r="L324" s="1"/>
  <c r="K323"/>
  <c r="R323" s="1"/>
  <c r="J323"/>
  <c r="Q323" s="1"/>
  <c r="I323"/>
  <c r="P323" s="1"/>
  <c r="H323"/>
  <c r="O323" s="1"/>
  <c r="G323"/>
  <c r="N323" s="1"/>
  <c r="F323"/>
  <c r="M323" s="1"/>
  <c r="E323"/>
  <c r="L323" s="1"/>
  <c r="K322"/>
  <c r="R322" s="1"/>
  <c r="J322"/>
  <c r="Q322" s="1"/>
  <c r="I322"/>
  <c r="P322" s="1"/>
  <c r="H322"/>
  <c r="O322" s="1"/>
  <c r="G322"/>
  <c r="N322" s="1"/>
  <c r="F322"/>
  <c r="M322" s="1"/>
  <c r="E322"/>
  <c r="L322" s="1"/>
  <c r="K321"/>
  <c r="R321" s="1"/>
  <c r="J321"/>
  <c r="Q321" s="1"/>
  <c r="I321"/>
  <c r="P321" s="1"/>
  <c r="H321"/>
  <c r="O321" s="1"/>
  <c r="G321"/>
  <c r="N321" s="1"/>
  <c r="F321"/>
  <c r="M321" s="1"/>
  <c r="E321"/>
  <c r="L321" s="1"/>
  <c r="K320"/>
  <c r="R320" s="1"/>
  <c r="J320"/>
  <c r="Q320" s="1"/>
  <c r="I320"/>
  <c r="P320" s="1"/>
  <c r="H320"/>
  <c r="O320" s="1"/>
  <c r="G320"/>
  <c r="N320" s="1"/>
  <c r="F320"/>
  <c r="M320" s="1"/>
  <c r="E320"/>
  <c r="L320" s="1"/>
  <c r="K319"/>
  <c r="R319" s="1"/>
  <c r="J319"/>
  <c r="Q319" s="1"/>
  <c r="I319"/>
  <c r="P319" s="1"/>
  <c r="H319"/>
  <c r="O319" s="1"/>
  <c r="G319"/>
  <c r="N319" s="1"/>
  <c r="F319"/>
  <c r="M319" s="1"/>
  <c r="E319"/>
  <c r="L319" s="1"/>
  <c r="K318"/>
  <c r="R318" s="1"/>
  <c r="J318"/>
  <c r="Q318" s="1"/>
  <c r="I318"/>
  <c r="P318" s="1"/>
  <c r="H318"/>
  <c r="O318" s="1"/>
  <c r="G318"/>
  <c r="N318" s="1"/>
  <c r="F318"/>
  <c r="M318" s="1"/>
  <c r="E318"/>
  <c r="L318" s="1"/>
  <c r="K317"/>
  <c r="R317" s="1"/>
  <c r="J317"/>
  <c r="Q317" s="1"/>
  <c r="I317"/>
  <c r="P317" s="1"/>
  <c r="H317"/>
  <c r="O317" s="1"/>
  <c r="G317"/>
  <c r="N317" s="1"/>
  <c r="F317"/>
  <c r="M317" s="1"/>
  <c r="E317"/>
  <c r="L317" s="1"/>
  <c r="K316"/>
  <c r="R316" s="1"/>
  <c r="J316"/>
  <c r="Q316" s="1"/>
  <c r="I316"/>
  <c r="P316" s="1"/>
  <c r="H316"/>
  <c r="O316" s="1"/>
  <c r="G316"/>
  <c r="N316" s="1"/>
  <c r="F316"/>
  <c r="M316" s="1"/>
  <c r="E316"/>
  <c r="L316" s="1"/>
  <c r="K315"/>
  <c r="R315" s="1"/>
  <c r="J315"/>
  <c r="Q315" s="1"/>
  <c r="I315"/>
  <c r="P315" s="1"/>
  <c r="H315"/>
  <c r="O315" s="1"/>
  <c r="G315"/>
  <c r="N315" s="1"/>
  <c r="F315"/>
  <c r="M315" s="1"/>
  <c r="E315"/>
  <c r="L315" s="1"/>
  <c r="K314"/>
  <c r="R314" s="1"/>
  <c r="J314"/>
  <c r="Q314" s="1"/>
  <c r="I314"/>
  <c r="P314" s="1"/>
  <c r="H314"/>
  <c r="O314" s="1"/>
  <c r="G314"/>
  <c r="N314" s="1"/>
  <c r="F314"/>
  <c r="M314" s="1"/>
  <c r="E314"/>
  <c r="L314" s="1"/>
  <c r="K313"/>
  <c r="R313" s="1"/>
  <c r="J313"/>
  <c r="Q313" s="1"/>
  <c r="I313"/>
  <c r="P313" s="1"/>
  <c r="H313"/>
  <c r="O313" s="1"/>
  <c r="G313"/>
  <c r="N313" s="1"/>
  <c r="F313"/>
  <c r="M313" s="1"/>
  <c r="E313"/>
  <c r="L313" s="1"/>
  <c r="K312"/>
  <c r="R312" s="1"/>
  <c r="J312"/>
  <c r="Q312" s="1"/>
  <c r="I312"/>
  <c r="P312" s="1"/>
  <c r="H312"/>
  <c r="O312" s="1"/>
  <c r="G312"/>
  <c r="N312" s="1"/>
  <c r="F312"/>
  <c r="M312" s="1"/>
  <c r="E312"/>
  <c r="L312" s="1"/>
  <c r="K311"/>
  <c r="R311" s="1"/>
  <c r="J311"/>
  <c r="Q311" s="1"/>
  <c r="I311"/>
  <c r="P311" s="1"/>
  <c r="H311"/>
  <c r="O311" s="1"/>
  <c r="G311"/>
  <c r="N311" s="1"/>
  <c r="F311"/>
  <c r="M311" s="1"/>
  <c r="E311"/>
  <c r="L311" s="1"/>
  <c r="K310"/>
  <c r="R310" s="1"/>
  <c r="J310"/>
  <c r="Q310" s="1"/>
  <c r="I310"/>
  <c r="P310" s="1"/>
  <c r="H310"/>
  <c r="O310" s="1"/>
  <c r="G310"/>
  <c r="N310" s="1"/>
  <c r="F310"/>
  <c r="M310" s="1"/>
  <c r="E310"/>
  <c r="L310" s="1"/>
  <c r="K309"/>
  <c r="R309" s="1"/>
  <c r="J309"/>
  <c r="Q309" s="1"/>
  <c r="I309"/>
  <c r="P309" s="1"/>
  <c r="H309"/>
  <c r="O309" s="1"/>
  <c r="G309"/>
  <c r="N309" s="1"/>
  <c r="F309"/>
  <c r="M309" s="1"/>
  <c r="E309"/>
  <c r="L309" s="1"/>
  <c r="K306"/>
  <c r="R306" s="1"/>
  <c r="J306"/>
  <c r="Q306" s="1"/>
  <c r="I306"/>
  <c r="P306" s="1"/>
  <c r="H306"/>
  <c r="O306" s="1"/>
  <c r="G306"/>
  <c r="N306" s="1"/>
  <c r="F306"/>
  <c r="M306" s="1"/>
  <c r="E306"/>
  <c r="L306" s="1"/>
  <c r="K305"/>
  <c r="R305" s="1"/>
  <c r="J305"/>
  <c r="Q305" s="1"/>
  <c r="I305"/>
  <c r="P305" s="1"/>
  <c r="H305"/>
  <c r="O305" s="1"/>
  <c r="G305"/>
  <c r="N305" s="1"/>
  <c r="F305"/>
  <c r="M305" s="1"/>
  <c r="E305"/>
  <c r="L305" s="1"/>
  <c r="K304"/>
  <c r="R304" s="1"/>
  <c r="J304"/>
  <c r="Q304" s="1"/>
  <c r="I304"/>
  <c r="P304" s="1"/>
  <c r="H304"/>
  <c r="O304" s="1"/>
  <c r="G304"/>
  <c r="N304" s="1"/>
  <c r="F304"/>
  <c r="M304" s="1"/>
  <c r="E304"/>
  <c r="L304" s="1"/>
  <c r="K303"/>
  <c r="R303" s="1"/>
  <c r="J303"/>
  <c r="Q303" s="1"/>
  <c r="I303"/>
  <c r="P303" s="1"/>
  <c r="H303"/>
  <c r="O303" s="1"/>
  <c r="G303"/>
  <c r="N303" s="1"/>
  <c r="F303"/>
  <c r="M303" s="1"/>
  <c r="E303"/>
  <c r="L303" s="1"/>
  <c r="I256"/>
  <c r="N256" s="1"/>
  <c r="D225"/>
  <c r="C225"/>
  <c r="C148" i="27"/>
  <c r="C182" s="1"/>
  <c r="C216" s="1"/>
  <c r="C250" s="1"/>
  <c r="C284" s="1"/>
  <c r="D78"/>
  <c r="D112" s="1"/>
  <c r="D147" s="1"/>
  <c r="D181" s="1"/>
  <c r="D215" s="1"/>
  <c r="D249" s="1"/>
  <c r="D283" s="1"/>
  <c r="C79"/>
  <c r="C113" s="1"/>
  <c r="C147" s="1"/>
  <c r="C181" s="1"/>
  <c r="C215" s="1"/>
  <c r="C249" s="1"/>
  <c r="C283" s="1"/>
  <c r="C78"/>
  <c r="C112" s="1"/>
  <c r="C146" s="1"/>
  <c r="C180" s="1"/>
  <c r="C214" s="1"/>
  <c r="C248" s="1"/>
  <c r="C282" s="1"/>
  <c r="D77"/>
  <c r="D111" s="1"/>
  <c r="D145" s="1"/>
  <c r="D179" s="1"/>
  <c r="D213" s="1"/>
  <c r="D247" s="1"/>
  <c r="D281" s="1"/>
  <c r="C77"/>
  <c r="C111" s="1"/>
  <c r="C145" s="1"/>
  <c r="C179" s="1"/>
  <c r="C213" s="1"/>
  <c r="C247" s="1"/>
  <c r="C281" s="1"/>
  <c r="D76"/>
  <c r="D110" s="1"/>
  <c r="D144" s="1"/>
  <c r="D178" s="1"/>
  <c r="D212" s="1"/>
  <c r="D246" s="1"/>
  <c r="D280" s="1"/>
  <c r="C76"/>
  <c r="C110" s="1"/>
  <c r="C144" s="1"/>
  <c r="C178" s="1"/>
  <c r="C212" s="1"/>
  <c r="C246" s="1"/>
  <c r="C280" s="1"/>
  <c r="D75"/>
  <c r="D109" s="1"/>
  <c r="D143" s="1"/>
  <c r="D177" s="1"/>
  <c r="D211" s="1"/>
  <c r="D245" s="1"/>
  <c r="D279" s="1"/>
  <c r="C75"/>
  <c r="C109" s="1"/>
  <c r="C143" s="1"/>
  <c r="C177" s="1"/>
  <c r="C211" s="1"/>
  <c r="C245" s="1"/>
  <c r="C279" s="1"/>
  <c r="D74"/>
  <c r="D108" s="1"/>
  <c r="D142" s="1"/>
  <c r="D176" s="1"/>
  <c r="D210" s="1"/>
  <c r="D244" s="1"/>
  <c r="D278" s="1"/>
  <c r="C74"/>
  <c r="C108" s="1"/>
  <c r="C142" s="1"/>
  <c r="C176" s="1"/>
  <c r="C210" s="1"/>
  <c r="C244" s="1"/>
  <c r="C278" s="1"/>
  <c r="D73"/>
  <c r="D107"/>
  <c r="D141" s="1"/>
  <c r="D175" s="1"/>
  <c r="D209" s="1"/>
  <c r="D243" s="1"/>
  <c r="D277" s="1"/>
  <c r="C73"/>
  <c r="C107" s="1"/>
  <c r="C141" s="1"/>
  <c r="C175" s="1"/>
  <c r="C209" s="1"/>
  <c r="C243" s="1"/>
  <c r="C277" s="1"/>
  <c r="D72"/>
  <c r="D106" s="1"/>
  <c r="D140" s="1"/>
  <c r="D174" s="1"/>
  <c r="D208" s="1"/>
  <c r="D242" s="1"/>
  <c r="D276" s="1"/>
  <c r="C72"/>
  <c r="C106" s="1"/>
  <c r="C140" s="1"/>
  <c r="C174" s="1"/>
  <c r="C208" s="1"/>
  <c r="C242" s="1"/>
  <c r="C276" s="1"/>
  <c r="D71"/>
  <c r="D105" s="1"/>
  <c r="D139" s="1"/>
  <c r="D173" s="1"/>
  <c r="D207" s="1"/>
  <c r="D241" s="1"/>
  <c r="D275" s="1"/>
  <c r="C71"/>
  <c r="C105" s="1"/>
  <c r="C139" s="1"/>
  <c r="C173" s="1"/>
  <c r="C207" s="1"/>
  <c r="C241" s="1"/>
  <c r="C275" s="1"/>
  <c r="D70"/>
  <c r="D104" s="1"/>
  <c r="D138" s="1"/>
  <c r="D172" s="1"/>
  <c r="D206" s="1"/>
  <c r="D240" s="1"/>
  <c r="D274" s="1"/>
  <c r="C70"/>
  <c r="C104" s="1"/>
  <c r="C138" s="1"/>
  <c r="C172" s="1"/>
  <c r="C206" s="1"/>
  <c r="C240" s="1"/>
  <c r="C274" s="1"/>
  <c r="D69"/>
  <c r="D103" s="1"/>
  <c r="D137" s="1"/>
  <c r="D171" s="1"/>
  <c r="D205" s="1"/>
  <c r="D239" s="1"/>
  <c r="D273" s="1"/>
  <c r="C69"/>
  <c r="C103" s="1"/>
  <c r="C137" s="1"/>
  <c r="C171" s="1"/>
  <c r="C205" s="1"/>
  <c r="C239" s="1"/>
  <c r="C273" s="1"/>
  <c r="C68"/>
  <c r="C102" s="1"/>
  <c r="C136" s="1"/>
  <c r="C170" s="1"/>
  <c r="C204" s="1"/>
  <c r="C238" s="1"/>
  <c r="C272" s="1"/>
  <c r="D67"/>
  <c r="D101" s="1"/>
  <c r="D135" s="1"/>
  <c r="D169" s="1"/>
  <c r="D203" s="1"/>
  <c r="D237" s="1"/>
  <c r="D271" s="1"/>
  <c r="C67"/>
  <c r="C101" s="1"/>
  <c r="C135" s="1"/>
  <c r="C169" s="1"/>
  <c r="C203" s="1"/>
  <c r="C237" s="1"/>
  <c r="C271" s="1"/>
  <c r="D66"/>
  <c r="D100" s="1"/>
  <c r="D134" s="1"/>
  <c r="D168" s="1"/>
  <c r="D202" s="1"/>
  <c r="D236" s="1"/>
  <c r="D270" s="1"/>
  <c r="C66"/>
  <c r="C100" s="1"/>
  <c r="C134" s="1"/>
  <c r="C168" s="1"/>
  <c r="C202" s="1"/>
  <c r="C236" s="1"/>
  <c r="C270" s="1"/>
  <c r="D65"/>
  <c r="D99" s="1"/>
  <c r="D133" s="1"/>
  <c r="D167" s="1"/>
  <c r="D201" s="1"/>
  <c r="D235" s="1"/>
  <c r="D269" s="1"/>
  <c r="C65"/>
  <c r="C99"/>
  <c r="C133" s="1"/>
  <c r="C167" s="1"/>
  <c r="C201" s="1"/>
  <c r="C235" s="1"/>
  <c r="C269" s="1"/>
  <c r="D64"/>
  <c r="D98" s="1"/>
  <c r="D132" s="1"/>
  <c r="D166" s="1"/>
  <c r="D200" s="1"/>
  <c r="D234" s="1"/>
  <c r="D268" s="1"/>
  <c r="C64"/>
  <c r="C98" s="1"/>
  <c r="C132" s="1"/>
  <c r="C166" s="1"/>
  <c r="C200" s="1"/>
  <c r="C234" s="1"/>
  <c r="C268" s="1"/>
  <c r="D63"/>
  <c r="D97" s="1"/>
  <c r="D131" s="1"/>
  <c r="D165" s="1"/>
  <c r="D199" s="1"/>
  <c r="D233" s="1"/>
  <c r="D267" s="1"/>
  <c r="C63"/>
  <c r="C97" s="1"/>
  <c r="C131" s="1"/>
  <c r="C165" s="1"/>
  <c r="C199" s="1"/>
  <c r="C233" s="1"/>
  <c r="C267" s="1"/>
  <c r="D62"/>
  <c r="D96" s="1"/>
  <c r="D130" s="1"/>
  <c r="D164" s="1"/>
  <c r="D198" s="1"/>
  <c r="D232" s="1"/>
  <c r="D266" s="1"/>
  <c r="C62"/>
  <c r="C96" s="1"/>
  <c r="C130" s="1"/>
  <c r="C164" s="1"/>
  <c r="C198" s="1"/>
  <c r="C232" s="1"/>
  <c r="C266" s="1"/>
  <c r="D61"/>
  <c r="D95" s="1"/>
  <c r="D129" s="1"/>
  <c r="D163" s="1"/>
  <c r="D197" s="1"/>
  <c r="D231" s="1"/>
  <c r="D265" s="1"/>
  <c r="C61"/>
  <c r="C95" s="1"/>
  <c r="C129" s="1"/>
  <c r="C163" s="1"/>
  <c r="C197" s="1"/>
  <c r="C231" s="1"/>
  <c r="C265" s="1"/>
  <c r="D60"/>
  <c r="D94" s="1"/>
  <c r="D128" s="1"/>
  <c r="D162" s="1"/>
  <c r="D196" s="1"/>
  <c r="D230" s="1"/>
  <c r="D264" s="1"/>
  <c r="C60"/>
  <c r="C94" s="1"/>
  <c r="C128" s="1"/>
  <c r="C162" s="1"/>
  <c r="C196" s="1"/>
  <c r="C230" s="1"/>
  <c r="C264" s="1"/>
  <c r="D59"/>
  <c r="D93" s="1"/>
  <c r="D127" s="1"/>
  <c r="D161" s="1"/>
  <c r="D195" s="1"/>
  <c r="D229" s="1"/>
  <c r="D263" s="1"/>
  <c r="C59"/>
  <c r="C93" s="1"/>
  <c r="C127" s="1"/>
  <c r="C161" s="1"/>
  <c r="C195" s="1"/>
  <c r="C229" s="1"/>
  <c r="C263" s="1"/>
  <c r="C58"/>
  <c r="C92" s="1"/>
  <c r="C126" s="1"/>
  <c r="C160" s="1"/>
  <c r="C194" s="1"/>
  <c r="C228" s="1"/>
  <c r="C262" s="1"/>
  <c r="C57"/>
  <c r="C91" s="1"/>
  <c r="C125" s="1"/>
  <c r="C159" s="1"/>
  <c r="C193" s="1"/>
  <c r="C227" s="1"/>
  <c r="C261" s="1"/>
  <c r="D56"/>
  <c r="D90" s="1"/>
  <c r="D124" s="1"/>
  <c r="D158" s="1"/>
  <c r="D192" s="1"/>
  <c r="D226" s="1"/>
  <c r="D260" s="1"/>
  <c r="C56"/>
  <c r="C90"/>
  <c r="C124" s="1"/>
  <c r="C158" s="1"/>
  <c r="C192" s="1"/>
  <c r="C226" s="1"/>
  <c r="C260" s="1"/>
  <c r="D55"/>
  <c r="D89" s="1"/>
  <c r="D123" s="1"/>
  <c r="D157" s="1"/>
  <c r="D191" s="1"/>
  <c r="D225" s="1"/>
  <c r="D259" s="1"/>
  <c r="C55"/>
  <c r="C89" s="1"/>
  <c r="C123" s="1"/>
  <c r="C157" s="1"/>
  <c r="C191" s="1"/>
  <c r="C225" s="1"/>
  <c r="C259" s="1"/>
  <c r="D54"/>
  <c r="D88" s="1"/>
  <c r="D122" s="1"/>
  <c r="D156" s="1"/>
  <c r="D190" s="1"/>
  <c r="D224" s="1"/>
  <c r="D258" s="1"/>
  <c r="C54"/>
  <c r="C88" s="1"/>
  <c r="C122" s="1"/>
  <c r="C156" s="1"/>
  <c r="C190" s="1"/>
  <c r="C224" s="1"/>
  <c r="C258" s="1"/>
  <c r="D53"/>
  <c r="D87" s="1"/>
  <c r="D121" s="1"/>
  <c r="D155" s="1"/>
  <c r="D189" s="1"/>
  <c r="D223" s="1"/>
  <c r="D257" s="1"/>
  <c r="C53"/>
  <c r="C87" s="1"/>
  <c r="C121" s="1"/>
  <c r="C155" s="1"/>
  <c r="C189" s="1"/>
  <c r="C223" s="1"/>
  <c r="C257" s="1"/>
  <c r="D52"/>
  <c r="D86" s="1"/>
  <c r="D120" s="1"/>
  <c r="D154" s="1"/>
  <c r="D188" s="1"/>
  <c r="D222" s="1"/>
  <c r="D256" s="1"/>
  <c r="C52"/>
  <c r="C86" s="1"/>
  <c r="C120" s="1"/>
  <c r="C154" s="1"/>
  <c r="C188" s="1"/>
  <c r="C222" s="1"/>
  <c r="C256" s="1"/>
  <c r="D51"/>
  <c r="D85" s="1"/>
  <c r="D119" s="1"/>
  <c r="D153" s="1"/>
  <c r="D187" s="1"/>
  <c r="D221" s="1"/>
  <c r="D255" s="1"/>
  <c r="C51"/>
  <c r="C85" s="1"/>
  <c r="C119" s="1"/>
  <c r="C153" s="1"/>
  <c r="C187" s="1"/>
  <c r="C221" s="1"/>
  <c r="C255" s="1"/>
  <c r="D50"/>
  <c r="D84" s="1"/>
  <c r="D118" s="1"/>
  <c r="D152" s="1"/>
  <c r="D186" s="1"/>
  <c r="D220" s="1"/>
  <c r="D254" s="1"/>
  <c r="C50"/>
  <c r="C84" s="1"/>
  <c r="C118" s="1"/>
  <c r="C152" s="1"/>
  <c r="C186" s="1"/>
  <c r="C220" s="1"/>
  <c r="C254" s="1"/>
  <c r="L113" i="26"/>
  <c r="L150" s="1"/>
  <c r="L182" s="1"/>
  <c r="BA24"/>
  <c r="BA16" s="1"/>
  <c r="BA61" s="1"/>
  <c r="AT24"/>
  <c r="AM24"/>
  <c r="AM68" s="1"/>
  <c r="Z24"/>
  <c r="Z68" s="1"/>
  <c r="S24"/>
  <c r="S68" s="1"/>
  <c r="L68"/>
  <c r="L61"/>
  <c r="M1753" i="25"/>
  <c r="L98" i="26" s="1"/>
  <c r="M1754" i="25"/>
  <c r="L99" i="26" s="1"/>
  <c r="M1755" i="25"/>
  <c r="L100" i="26" s="1"/>
  <c r="M1756" i="25"/>
  <c r="L101" i="26" s="1"/>
  <c r="M1757" i="25"/>
  <c r="L102" i="26" s="1"/>
  <c r="M1758" i="25"/>
  <c r="L103" i="26" s="1"/>
  <c r="M1759" i="25"/>
  <c r="L104" i="26" s="1"/>
  <c r="M1760" i="25"/>
  <c r="L105" i="26" s="1"/>
  <c r="L1119" i="25"/>
  <c r="L1153"/>
  <c r="L955"/>
  <c r="K998"/>
  <c r="K1033" s="1"/>
  <c r="G955"/>
  <c r="AG279" i="6"/>
  <c r="Z279"/>
  <c r="S279"/>
  <c r="L279"/>
  <c r="AG240"/>
  <c r="Z240"/>
  <c r="S240"/>
  <c r="L240"/>
  <c r="L118" i="5"/>
  <c r="L126"/>
  <c r="D52" i="24"/>
  <c r="D63" s="1"/>
  <c r="D105"/>
  <c r="E105" s="1"/>
  <c r="D162"/>
  <c r="D173" s="1"/>
  <c r="D53"/>
  <c r="D64" s="1"/>
  <c r="D106"/>
  <c r="E106" s="1"/>
  <c r="D117" s="1"/>
  <c r="D163"/>
  <c r="D174" s="1"/>
  <c r="D183" s="1"/>
  <c r="D54"/>
  <c r="D65" s="1"/>
  <c r="D107"/>
  <c r="E107" s="1"/>
  <c r="D118" s="1"/>
  <c r="D164"/>
  <c r="D175" s="1"/>
  <c r="AM16" i="26"/>
  <c r="AM61" s="1"/>
  <c r="Z79"/>
  <c r="S16"/>
  <c r="S61" s="1"/>
  <c r="S79"/>
  <c r="L989" i="25"/>
  <c r="L1162"/>
  <c r="Z16" i="26"/>
  <c r="Z61" s="1"/>
  <c r="D74" i="24"/>
  <c r="D102"/>
  <c r="D48"/>
  <c r="H101"/>
  <c r="H100"/>
  <c r="H18"/>
  <c r="H19"/>
  <c r="H20"/>
  <c r="H21"/>
  <c r="H22"/>
  <c r="H23"/>
  <c r="H24"/>
  <c r="H25"/>
  <c r="H26"/>
  <c r="H27"/>
  <c r="H28"/>
  <c r="H29"/>
  <c r="H30"/>
  <c r="H31"/>
  <c r="H32"/>
  <c r="H33"/>
  <c r="H34"/>
  <c r="H35"/>
  <c r="H36"/>
  <c r="H37"/>
  <c r="K1465" i="25"/>
  <c r="K1471"/>
  <c r="K1477" s="1"/>
  <c r="K1483" s="1"/>
  <c r="K1489" s="1"/>
  <c r="L208" i="8"/>
  <c r="L209"/>
  <c r="K273"/>
  <c r="K308"/>
  <c r="K267"/>
  <c r="K182"/>
  <c r="F75" i="21"/>
  <c r="F74"/>
  <c r="E147" i="8"/>
  <c r="E181" s="1"/>
  <c r="E146"/>
  <c r="E180" s="1"/>
  <c r="E145"/>
  <c r="E179" s="1"/>
  <c r="E144"/>
  <c r="E178" s="1"/>
  <c r="E143"/>
  <c r="E177" s="1"/>
  <c r="E142"/>
  <c r="E176" s="1"/>
  <c r="E141"/>
  <c r="E175" s="1"/>
  <c r="E140"/>
  <c r="E174" s="1"/>
  <c r="E139"/>
  <c r="E173" s="1"/>
  <c r="E138"/>
  <c r="E172" s="1"/>
  <c r="E137"/>
  <c r="E171" s="1"/>
  <c r="E136"/>
  <c r="E170" s="1"/>
  <c r="E135"/>
  <c r="E169" s="1"/>
  <c r="E134"/>
  <c r="E168" s="1"/>
  <c r="E133"/>
  <c r="E167" s="1"/>
  <c r="E132"/>
  <c r="E166" s="1"/>
  <c r="E131"/>
  <c r="E165" s="1"/>
  <c r="E130"/>
  <c r="E164" s="1"/>
  <c r="E129"/>
  <c r="E163" s="1"/>
  <c r="E128"/>
  <c r="E162" s="1"/>
  <c r="E127"/>
  <c r="E161" s="1"/>
  <c r="E126"/>
  <c r="E160" s="1"/>
  <c r="E125"/>
  <c r="E159" s="1"/>
  <c r="E124"/>
  <c r="E158" s="1"/>
  <c r="E123"/>
  <c r="E157" s="1"/>
  <c r="E122"/>
  <c r="E156" s="1"/>
  <c r="E121"/>
  <c r="E155" s="1"/>
  <c r="E120"/>
  <c r="E154" s="1"/>
  <c r="F118" i="5"/>
  <c r="F126" s="1"/>
  <c r="G118"/>
  <c r="G126" s="1"/>
  <c r="H118"/>
  <c r="H126"/>
  <c r="I118"/>
  <c r="J118"/>
  <c r="J126" s="1"/>
  <c r="K118"/>
  <c r="G271" i="25"/>
  <c r="G273"/>
  <c r="G275"/>
  <c r="G277"/>
  <c r="G279"/>
  <c r="G281"/>
  <c r="G283"/>
  <c r="G285"/>
  <c r="G287"/>
  <c r="G291"/>
  <c r="G293"/>
  <c r="G295"/>
  <c r="G297"/>
  <c r="G299"/>
  <c r="G272"/>
  <c r="G274"/>
  <c r="G276"/>
  <c r="G278"/>
  <c r="G280"/>
  <c r="G282"/>
  <c r="G284"/>
  <c r="G286"/>
  <c r="G288"/>
  <c r="G290"/>
  <c r="G292"/>
  <c r="G294"/>
  <c r="G296"/>
  <c r="G298"/>
  <c r="G300"/>
  <c r="D37" i="30"/>
  <c r="D268"/>
  <c r="D866" i="25"/>
  <c r="D873"/>
  <c r="D865"/>
  <c r="D872"/>
  <c r="E78" i="21"/>
  <c r="E77"/>
  <c r="E76"/>
  <c r="D78"/>
  <c r="D77"/>
  <c r="D76"/>
  <c r="D821" i="25"/>
  <c r="D828"/>
  <c r="C834"/>
  <c r="C833"/>
  <c r="C832"/>
  <c r="D834"/>
  <c r="D833"/>
  <c r="D832"/>
  <c r="D813"/>
  <c r="D820"/>
  <c r="D827" s="1"/>
  <c r="F73" i="21"/>
  <c r="E75"/>
  <c r="E74"/>
  <c r="E73"/>
  <c r="D75"/>
  <c r="D74"/>
  <c r="D73"/>
  <c r="D992" i="25"/>
  <c r="C992"/>
  <c r="C1156" s="1"/>
  <c r="D991"/>
  <c r="D1155" s="1"/>
  <c r="C991"/>
  <c r="C1155" s="1"/>
  <c r="D990"/>
  <c r="D1154" s="1"/>
  <c r="C990"/>
  <c r="C1154" s="1"/>
  <c r="D1067"/>
  <c r="D1196" s="1"/>
  <c r="D1068"/>
  <c r="D1197" s="1"/>
  <c r="D1156"/>
  <c r="D1069"/>
  <c r="D1198" s="1"/>
  <c r="D1327" s="1"/>
  <c r="B552" i="5"/>
  <c r="B585" s="1"/>
  <c r="B617" s="1"/>
  <c r="B794" s="1"/>
  <c r="B974" s="1"/>
  <c r="K1119" i="25"/>
  <c r="K1162"/>
  <c r="J1119"/>
  <c r="J1162"/>
  <c r="I1119"/>
  <c r="I1162"/>
  <c r="H1119"/>
  <c r="H1162"/>
  <c r="G1119"/>
  <c r="G1162"/>
  <c r="F1119"/>
  <c r="F1162"/>
  <c r="C1118"/>
  <c r="C1161"/>
  <c r="AC18" i="26"/>
  <c r="E218" i="6"/>
  <c r="E201"/>
  <c r="E167"/>
  <c r="C158"/>
  <c r="E184"/>
  <c r="H223"/>
  <c r="H231" s="1"/>
  <c r="F1153" i="25"/>
  <c r="H1153"/>
  <c r="J1153"/>
  <c r="G1153"/>
  <c r="I1153"/>
  <c r="K1153"/>
  <c r="B235" i="6"/>
  <c r="J73"/>
  <c r="I73"/>
  <c r="H73"/>
  <c r="G73"/>
  <c r="M73" i="26" s="1"/>
  <c r="F73" i="6"/>
  <c r="AC73" i="26" s="1"/>
  <c r="J72" i="6"/>
  <c r="I72"/>
  <c r="H72"/>
  <c r="G72"/>
  <c r="M72" i="26" s="1"/>
  <c r="F72" i="6"/>
  <c r="AC72" i="26" s="1"/>
  <c r="J71" i="6"/>
  <c r="I71"/>
  <c r="H71"/>
  <c r="G71"/>
  <c r="M71" i="26" s="1"/>
  <c r="N71" s="1"/>
  <c r="O71" s="1"/>
  <c r="P71" s="1"/>
  <c r="Q71" s="1"/>
  <c r="R71" s="1"/>
  <c r="S71" s="1"/>
  <c r="H70" i="6"/>
  <c r="F71"/>
  <c r="AC71" i="26" s="1"/>
  <c r="J70" i="6"/>
  <c r="I70"/>
  <c r="G70"/>
  <c r="M70" i="26" s="1"/>
  <c r="F70" i="6"/>
  <c r="AC70" i="26" s="1"/>
  <c r="AC63" s="1"/>
  <c r="K341" i="5"/>
  <c r="K378"/>
  <c r="K415" s="1"/>
  <c r="J341"/>
  <c r="J378"/>
  <c r="J415" s="1"/>
  <c r="K340"/>
  <c r="K377"/>
  <c r="K414" s="1"/>
  <c r="I340"/>
  <c r="I377"/>
  <c r="I414" s="1"/>
  <c r="D1442" i="25" s="1"/>
  <c r="D1443" s="1"/>
  <c r="H340" i="5"/>
  <c r="H377" s="1"/>
  <c r="H414" s="1"/>
  <c r="K339"/>
  <c r="K376" s="1"/>
  <c r="K413" s="1"/>
  <c r="I339"/>
  <c r="I376" s="1"/>
  <c r="I413" s="1"/>
  <c r="I338"/>
  <c r="I375"/>
  <c r="I412" s="1"/>
  <c r="D1430" i="25" s="1"/>
  <c r="D1431" s="1"/>
  <c r="H338" i="5"/>
  <c r="H375" s="1"/>
  <c r="H412" s="1"/>
  <c r="K337"/>
  <c r="K374" s="1"/>
  <c r="K411" s="1"/>
  <c r="J337"/>
  <c r="J374" s="1"/>
  <c r="J411" s="1"/>
  <c r="H336"/>
  <c r="H373" s="1"/>
  <c r="H410" s="1"/>
  <c r="J334"/>
  <c r="J371" s="1"/>
  <c r="J408" s="1"/>
  <c r="I334"/>
  <c r="I371" s="1"/>
  <c r="I408" s="1"/>
  <c r="D1406" i="25" s="1"/>
  <c r="D1407" s="1"/>
  <c r="J332" i="5"/>
  <c r="J369"/>
  <c r="J406" s="1"/>
  <c r="I332"/>
  <c r="I369"/>
  <c r="I406" s="1"/>
  <c r="H29" i="6" s="1"/>
  <c r="K331" i="5"/>
  <c r="K368" s="1"/>
  <c r="K405" s="1"/>
  <c r="I331"/>
  <c r="I368" s="1"/>
  <c r="I405" s="1"/>
  <c r="H28" i="6" s="1"/>
  <c r="J330" i="5"/>
  <c r="J367"/>
  <c r="J404" s="1"/>
  <c r="I330"/>
  <c r="I367"/>
  <c r="I404" s="1"/>
  <c r="D1382" i="25" s="1"/>
  <c r="H330" i="5"/>
  <c r="H367" s="1"/>
  <c r="H404" s="1"/>
  <c r="K329"/>
  <c r="K366" s="1"/>
  <c r="K403" s="1"/>
  <c r="I328"/>
  <c r="I365" s="1"/>
  <c r="I402" s="1"/>
  <c r="H25" i="6" s="1"/>
  <c r="H328" i="5"/>
  <c r="H365"/>
  <c r="H402" s="1"/>
  <c r="K327"/>
  <c r="K364"/>
  <c r="K401" s="1"/>
  <c r="J327"/>
  <c r="J364"/>
  <c r="J401" s="1"/>
  <c r="I327"/>
  <c r="I364"/>
  <c r="I401" s="1"/>
  <c r="H24" i="6" s="1"/>
  <c r="I326" i="5"/>
  <c r="I363" s="1"/>
  <c r="I400" s="1"/>
  <c r="H23" i="6" s="1"/>
  <c r="H326" i="5"/>
  <c r="H363"/>
  <c r="H400" s="1"/>
  <c r="K325"/>
  <c r="K362"/>
  <c r="K399" s="1"/>
  <c r="J325"/>
  <c r="J362"/>
  <c r="J399" s="1"/>
  <c r="I325"/>
  <c r="I362"/>
  <c r="I399" s="1"/>
  <c r="D1352" i="25" s="1"/>
  <c r="D1353" s="1"/>
  <c r="I324" i="5"/>
  <c r="I361" s="1"/>
  <c r="I398" s="1"/>
  <c r="D1346" i="25" s="1"/>
  <c r="D1347" s="1"/>
  <c r="H324" i="5"/>
  <c r="H361"/>
  <c r="H398" s="1"/>
  <c r="K323"/>
  <c r="K360"/>
  <c r="K397" s="1"/>
  <c r="I223" i="6"/>
  <c r="I231" s="1"/>
  <c r="H221" i="5"/>
  <c r="H222" s="1"/>
  <c r="H211"/>
  <c r="G882" i="25" s="1"/>
  <c r="G888" s="1"/>
  <c r="J223" i="6"/>
  <c r="J231" s="1"/>
  <c r="F47" i="5"/>
  <c r="K223" i="6"/>
  <c r="K231" s="1"/>
  <c r="C72" i="24"/>
  <c r="C125" s="1"/>
  <c r="C71"/>
  <c r="C124" s="1"/>
  <c r="C51"/>
  <c r="C62" s="1"/>
  <c r="G74"/>
  <c r="G127" s="1"/>
  <c r="F74"/>
  <c r="F127" s="1"/>
  <c r="E74"/>
  <c r="E127" s="1"/>
  <c r="D127"/>
  <c r="C74"/>
  <c r="C127"/>
  <c r="C161" s="1"/>
  <c r="C172" s="1"/>
  <c r="C181" s="1"/>
  <c r="C189" s="1"/>
  <c r="L223" i="6"/>
  <c r="L231" s="1"/>
  <c r="C104" i="24"/>
  <c r="C115" s="1"/>
  <c r="D186" i="5"/>
  <c r="D192" s="1"/>
  <c r="D212" s="1"/>
  <c r="D185"/>
  <c r="D191" s="1"/>
  <c r="D184"/>
  <c r="D190" s="1"/>
  <c r="D210" s="1"/>
  <c r="D232" s="1"/>
  <c r="F137"/>
  <c r="F143" s="1"/>
  <c r="F149" s="1"/>
  <c r="F157" s="1"/>
  <c r="F163" s="1"/>
  <c r="F169" s="1"/>
  <c r="F177" s="1"/>
  <c r="F183" s="1"/>
  <c r="F189" s="1"/>
  <c r="F197" s="1"/>
  <c r="F203" s="1"/>
  <c r="F209" s="1"/>
  <c r="F217" s="1"/>
  <c r="F224" s="1"/>
  <c r="F231" s="1"/>
  <c r="D125"/>
  <c r="K126"/>
  <c r="I126"/>
  <c r="J273" i="8"/>
  <c r="J308" s="1"/>
  <c r="I273"/>
  <c r="I308" s="1"/>
  <c r="H273"/>
  <c r="H308" s="1"/>
  <c r="G273"/>
  <c r="G308" s="1"/>
  <c r="F273"/>
  <c r="F308" s="1"/>
  <c r="E273"/>
  <c r="E308" s="1"/>
  <c r="D272"/>
  <c r="D307" s="1"/>
  <c r="C272"/>
  <c r="C307" s="1"/>
  <c r="G92" i="9"/>
  <c r="G54"/>
  <c r="L128" i="5"/>
  <c r="B315" i="9"/>
  <c r="B351"/>
  <c r="E315"/>
  <c r="F315"/>
  <c r="G315" s="1"/>
  <c r="H315" s="1"/>
  <c r="I315" s="1"/>
  <c r="J315" s="1"/>
  <c r="E318"/>
  <c r="E354"/>
  <c r="E319"/>
  <c r="E355"/>
  <c r="E320"/>
  <c r="E356"/>
  <c r="E321"/>
  <c r="E357"/>
  <c r="E322"/>
  <c r="E358"/>
  <c r="E323"/>
  <c r="E359"/>
  <c r="E324"/>
  <c r="E360"/>
  <c r="E325"/>
  <c r="E361"/>
  <c r="E326"/>
  <c r="E362"/>
  <c r="E327"/>
  <c r="E363"/>
  <c r="E328"/>
  <c r="E364"/>
  <c r="E329"/>
  <c r="E365"/>
  <c r="E351"/>
  <c r="F351"/>
  <c r="G351" s="1"/>
  <c r="H351" s="1"/>
  <c r="I351" s="1"/>
  <c r="J351" s="1"/>
  <c r="B10" i="30"/>
  <c r="B259"/>
  <c r="B10" i="29"/>
  <c r="B10" i="28"/>
  <c r="B11" i="27"/>
  <c r="B12" i="26"/>
  <c r="B13" i="25"/>
  <c r="C209" i="6"/>
  <c r="C192"/>
  <c r="C175"/>
  <c r="C52"/>
  <c r="C122" i="24"/>
  <c r="C69"/>
  <c r="C12"/>
  <c r="E902" i="5"/>
  <c r="E866"/>
  <c r="E830"/>
  <c r="E794"/>
  <c r="E724"/>
  <c r="E689"/>
  <c r="E654"/>
  <c r="E619"/>
  <c r="E490"/>
  <c r="E459"/>
  <c r="E428"/>
  <c r="C352"/>
  <c r="D194"/>
  <c r="D174"/>
  <c r="D154"/>
  <c r="D107" s="1"/>
  <c r="D134"/>
  <c r="D99" s="1"/>
  <c r="C164" i="9"/>
  <c r="C340" i="8"/>
  <c r="D192"/>
  <c r="C88" i="9" s="1"/>
  <c r="D191" i="8"/>
  <c r="D190"/>
  <c r="C12" i="30"/>
  <c r="E12" i="29"/>
  <c r="E1066" i="25"/>
  <c r="E1075" s="1"/>
  <c r="F61" i="5"/>
  <c r="G61" s="1"/>
  <c r="H61" s="1"/>
  <c r="I61" s="1"/>
  <c r="J61" s="1"/>
  <c r="K61" s="1"/>
  <c r="L61" s="1"/>
  <c r="F167" i="9"/>
  <c r="F218" i="8"/>
  <c r="F226" s="1"/>
  <c r="E237" s="1"/>
  <c r="E272" s="1"/>
  <c r="J1465" i="25"/>
  <c r="J1471" s="1"/>
  <c r="J1477" s="1"/>
  <c r="J1483" s="1"/>
  <c r="J1489" s="1"/>
  <c r="E1465"/>
  <c r="E1471"/>
  <c r="E1477" s="1"/>
  <c r="E1483" s="1"/>
  <c r="E1489" s="1"/>
  <c r="F205" i="9"/>
  <c r="F119" i="8"/>
  <c r="F153" s="1"/>
  <c r="G49" i="30"/>
  <c r="G84"/>
  <c r="G119" s="1"/>
  <c r="G154" s="1"/>
  <c r="G189" s="1"/>
  <c r="G225" s="1"/>
  <c r="G48"/>
  <c r="G83"/>
  <c r="G118" s="1"/>
  <c r="G153" s="1"/>
  <c r="G188" s="1"/>
  <c r="G224" s="1"/>
  <c r="H128" i="24"/>
  <c r="H129"/>
  <c r="H130"/>
  <c r="H131"/>
  <c r="H132"/>
  <c r="H133"/>
  <c r="H134"/>
  <c r="H135"/>
  <c r="H136"/>
  <c r="H137"/>
  <c r="H138"/>
  <c r="H139"/>
  <c r="H140"/>
  <c r="H141"/>
  <c r="H142"/>
  <c r="H143"/>
  <c r="H144"/>
  <c r="H145"/>
  <c r="H146"/>
  <c r="H147"/>
  <c r="H148"/>
  <c r="H149"/>
  <c r="H150"/>
  <c r="H151"/>
  <c r="H152"/>
  <c r="H153"/>
  <c r="H154"/>
  <c r="H155"/>
  <c r="H156"/>
  <c r="H157"/>
  <c r="BK48" i="28"/>
  <c r="BK83"/>
  <c r="BK118" s="1"/>
  <c r="BK153" s="1"/>
  <c r="BK188" s="1"/>
  <c r="BJ48"/>
  <c r="BJ83" s="1"/>
  <c r="BJ118" s="1"/>
  <c r="BJ153" s="1"/>
  <c r="BJ188" s="1"/>
  <c r="BI48"/>
  <c r="BI83" s="1"/>
  <c r="BI118" s="1"/>
  <c r="BI153" s="1"/>
  <c r="BI188" s="1"/>
  <c r="C259"/>
  <c r="C15"/>
  <c r="C50" s="1"/>
  <c r="C85" s="1"/>
  <c r="C120" s="1"/>
  <c r="C155" s="1"/>
  <c r="C190" s="1"/>
  <c r="D15"/>
  <c r="D50" s="1"/>
  <c r="D85" s="1"/>
  <c r="D120" s="1"/>
  <c r="D155" s="1"/>
  <c r="D190" s="1"/>
  <c r="C16"/>
  <c r="C51" s="1"/>
  <c r="C86" s="1"/>
  <c r="C121" s="1"/>
  <c r="C156" s="1"/>
  <c r="C191" s="1"/>
  <c r="D16"/>
  <c r="D51" s="1"/>
  <c r="D86" s="1"/>
  <c r="D121" s="1"/>
  <c r="D156" s="1"/>
  <c r="D191" s="1"/>
  <c r="C17"/>
  <c r="C52" s="1"/>
  <c r="C87" s="1"/>
  <c r="C122" s="1"/>
  <c r="C157" s="1"/>
  <c r="C192" s="1"/>
  <c r="D17"/>
  <c r="D52" s="1"/>
  <c r="D87" s="1"/>
  <c r="D122" s="1"/>
  <c r="D157" s="1"/>
  <c r="D192" s="1"/>
  <c r="C18"/>
  <c r="C53" s="1"/>
  <c r="C88" s="1"/>
  <c r="C123" s="1"/>
  <c r="C158" s="1"/>
  <c r="C193" s="1"/>
  <c r="D18"/>
  <c r="D53" s="1"/>
  <c r="D88" s="1"/>
  <c r="D123" s="1"/>
  <c r="D158" s="1"/>
  <c r="D193" s="1"/>
  <c r="C19"/>
  <c r="C54" s="1"/>
  <c r="C89" s="1"/>
  <c r="C124" s="1"/>
  <c r="C159" s="1"/>
  <c r="C194" s="1"/>
  <c r="D19"/>
  <c r="D54" s="1"/>
  <c r="D89" s="1"/>
  <c r="D124" s="1"/>
  <c r="D159" s="1"/>
  <c r="D194" s="1"/>
  <c r="C20"/>
  <c r="C55" s="1"/>
  <c r="C90" s="1"/>
  <c r="C125" s="1"/>
  <c r="C160" s="1"/>
  <c r="C195" s="1"/>
  <c r="D20"/>
  <c r="D55" s="1"/>
  <c r="D90" s="1"/>
  <c r="D125" s="1"/>
  <c r="D160" s="1"/>
  <c r="D195" s="1"/>
  <c r="C21"/>
  <c r="C56" s="1"/>
  <c r="C91" s="1"/>
  <c r="C126" s="1"/>
  <c r="C161" s="1"/>
  <c r="C196" s="1"/>
  <c r="D21"/>
  <c r="D56" s="1"/>
  <c r="D91" s="1"/>
  <c r="D126" s="1"/>
  <c r="D161" s="1"/>
  <c r="D196" s="1"/>
  <c r="C22"/>
  <c r="C57" s="1"/>
  <c r="C92" s="1"/>
  <c r="C127" s="1"/>
  <c r="C162" s="1"/>
  <c r="C197" s="1"/>
  <c r="D22"/>
  <c r="D57" s="1"/>
  <c r="D92" s="1"/>
  <c r="D127" s="1"/>
  <c r="D162" s="1"/>
  <c r="D197" s="1"/>
  <c r="C23"/>
  <c r="C58" s="1"/>
  <c r="C93" s="1"/>
  <c r="C128" s="1"/>
  <c r="C163" s="1"/>
  <c r="C198" s="1"/>
  <c r="D23"/>
  <c r="D58" s="1"/>
  <c r="D93" s="1"/>
  <c r="D128" s="1"/>
  <c r="D163" s="1"/>
  <c r="D198" s="1"/>
  <c r="C24"/>
  <c r="C59" s="1"/>
  <c r="C94" s="1"/>
  <c r="C129" s="1"/>
  <c r="C164" s="1"/>
  <c r="C199" s="1"/>
  <c r="D24"/>
  <c r="D59" s="1"/>
  <c r="D94" s="1"/>
  <c r="D129" s="1"/>
  <c r="D164" s="1"/>
  <c r="D199" s="1"/>
  <c r="C25"/>
  <c r="C60" s="1"/>
  <c r="C95" s="1"/>
  <c r="C130" s="1"/>
  <c r="C165" s="1"/>
  <c r="C200" s="1"/>
  <c r="D25"/>
  <c r="D60" s="1"/>
  <c r="D95" s="1"/>
  <c r="D130" s="1"/>
  <c r="D165" s="1"/>
  <c r="D200" s="1"/>
  <c r="C26"/>
  <c r="C61" s="1"/>
  <c r="C96" s="1"/>
  <c r="C131" s="1"/>
  <c r="C166" s="1"/>
  <c r="C201" s="1"/>
  <c r="D26"/>
  <c r="D61" s="1"/>
  <c r="D96" s="1"/>
  <c r="D131" s="1"/>
  <c r="D166" s="1"/>
  <c r="D201" s="1"/>
  <c r="C27"/>
  <c r="C62" s="1"/>
  <c r="C97" s="1"/>
  <c r="C132" s="1"/>
  <c r="C167" s="1"/>
  <c r="C202" s="1"/>
  <c r="D27"/>
  <c r="D62" s="1"/>
  <c r="D97" s="1"/>
  <c r="D132" s="1"/>
  <c r="D167" s="1"/>
  <c r="D202" s="1"/>
  <c r="C28"/>
  <c r="C63" s="1"/>
  <c r="C98" s="1"/>
  <c r="C133" s="1"/>
  <c r="C168" s="1"/>
  <c r="C203" s="1"/>
  <c r="D28"/>
  <c r="D63" s="1"/>
  <c r="D98" s="1"/>
  <c r="D133" s="1"/>
  <c r="D168" s="1"/>
  <c r="D203" s="1"/>
  <c r="C29"/>
  <c r="C64" s="1"/>
  <c r="C99" s="1"/>
  <c r="C134" s="1"/>
  <c r="C169" s="1"/>
  <c r="C204" s="1"/>
  <c r="D29"/>
  <c r="D64" s="1"/>
  <c r="D99" s="1"/>
  <c r="D134" s="1"/>
  <c r="D169" s="1"/>
  <c r="D204" s="1"/>
  <c r="C30"/>
  <c r="C65" s="1"/>
  <c r="C100"/>
  <c r="C135" s="1"/>
  <c r="C170" s="1"/>
  <c r="C205" s="1"/>
  <c r="D30"/>
  <c r="D65" s="1"/>
  <c r="D100" s="1"/>
  <c r="D135" s="1"/>
  <c r="D170" s="1"/>
  <c r="D205" s="1"/>
  <c r="C31"/>
  <c r="C66" s="1"/>
  <c r="C101" s="1"/>
  <c r="C136" s="1"/>
  <c r="C171" s="1"/>
  <c r="C206" s="1"/>
  <c r="D31"/>
  <c r="D66" s="1"/>
  <c r="D101" s="1"/>
  <c r="D136" s="1"/>
  <c r="D171" s="1"/>
  <c r="D206" s="1"/>
  <c r="C32"/>
  <c r="C67" s="1"/>
  <c r="C102" s="1"/>
  <c r="C137" s="1"/>
  <c r="C172" s="1"/>
  <c r="C207" s="1"/>
  <c r="D32"/>
  <c r="D67" s="1"/>
  <c r="D102" s="1"/>
  <c r="D137" s="1"/>
  <c r="D172" s="1"/>
  <c r="D207" s="1"/>
  <c r="C33"/>
  <c r="C68" s="1"/>
  <c r="C103" s="1"/>
  <c r="C138" s="1"/>
  <c r="C173" s="1"/>
  <c r="C208" s="1"/>
  <c r="D33"/>
  <c r="D68" s="1"/>
  <c r="D103" s="1"/>
  <c r="D138" s="1"/>
  <c r="D173" s="1"/>
  <c r="D208" s="1"/>
  <c r="C34"/>
  <c r="C69" s="1"/>
  <c r="C104" s="1"/>
  <c r="C139" s="1"/>
  <c r="C174" s="1"/>
  <c r="C209" s="1"/>
  <c r="D34"/>
  <c r="D69" s="1"/>
  <c r="D104" s="1"/>
  <c r="D139" s="1"/>
  <c r="D174" s="1"/>
  <c r="D209" s="1"/>
  <c r="C35"/>
  <c r="C70" s="1"/>
  <c r="C105" s="1"/>
  <c r="C140" s="1"/>
  <c r="C175" s="1"/>
  <c r="C210" s="1"/>
  <c r="D35"/>
  <c r="D70" s="1"/>
  <c r="D105" s="1"/>
  <c r="D140" s="1"/>
  <c r="D175" s="1"/>
  <c r="D210" s="1"/>
  <c r="C36"/>
  <c r="C71" s="1"/>
  <c r="C106" s="1"/>
  <c r="C141" s="1"/>
  <c r="C176" s="1"/>
  <c r="C211" s="1"/>
  <c r="D36"/>
  <c r="D71" s="1"/>
  <c r="D106" s="1"/>
  <c r="D141" s="1"/>
  <c r="D176" s="1"/>
  <c r="D211" s="1"/>
  <c r="C37"/>
  <c r="C72" s="1"/>
  <c r="C107" s="1"/>
  <c r="C142" s="1"/>
  <c r="C177" s="1"/>
  <c r="C212" s="1"/>
  <c r="D37"/>
  <c r="D72" s="1"/>
  <c r="D107" s="1"/>
  <c r="D142" s="1"/>
  <c r="D177" s="1"/>
  <c r="D212" s="1"/>
  <c r="C38"/>
  <c r="C73" s="1"/>
  <c r="C108" s="1"/>
  <c r="C143" s="1"/>
  <c r="C178" s="1"/>
  <c r="C213" s="1"/>
  <c r="D38"/>
  <c r="D73" s="1"/>
  <c r="D108" s="1"/>
  <c r="D143" s="1"/>
  <c r="D178" s="1"/>
  <c r="D213" s="1"/>
  <c r="C39"/>
  <c r="C74" s="1"/>
  <c r="C109" s="1"/>
  <c r="C144" s="1"/>
  <c r="C179" s="1"/>
  <c r="C214" s="1"/>
  <c r="D39"/>
  <c r="D74" s="1"/>
  <c r="D109" s="1"/>
  <c r="D144" s="1"/>
  <c r="D179" s="1"/>
  <c r="D214" s="1"/>
  <c r="C40"/>
  <c r="C75" s="1"/>
  <c r="C110" s="1"/>
  <c r="C145" s="1"/>
  <c r="C180" s="1"/>
  <c r="C215" s="1"/>
  <c r="D40"/>
  <c r="D75" s="1"/>
  <c r="D110" s="1"/>
  <c r="D145" s="1"/>
  <c r="D180" s="1"/>
  <c r="D215" s="1"/>
  <c r="C41"/>
  <c r="C76" s="1"/>
  <c r="C111" s="1"/>
  <c r="C146" s="1"/>
  <c r="C181" s="1"/>
  <c r="C216" s="1"/>
  <c r="D41"/>
  <c r="D76" s="1"/>
  <c r="D111" s="1"/>
  <c r="D146" s="1"/>
  <c r="D181" s="1"/>
  <c r="D216" s="1"/>
  <c r="C42"/>
  <c r="C77" s="1"/>
  <c r="C112" s="1"/>
  <c r="C147" s="1"/>
  <c r="C182" s="1"/>
  <c r="C217" s="1"/>
  <c r="D42"/>
  <c r="D77" s="1"/>
  <c r="D112" s="1"/>
  <c r="D147" s="1"/>
  <c r="D182" s="1"/>
  <c r="D217" s="1"/>
  <c r="C43"/>
  <c r="C78" s="1"/>
  <c r="C113" s="1"/>
  <c r="C148" s="1"/>
  <c r="C183" s="1"/>
  <c r="C218" s="1"/>
  <c r="D43"/>
  <c r="D78" s="1"/>
  <c r="D113" s="1"/>
  <c r="D148" s="1"/>
  <c r="D183" s="1"/>
  <c r="D218" s="1"/>
  <c r="D14"/>
  <c r="D49" s="1"/>
  <c r="D84" s="1"/>
  <c r="D119" s="1"/>
  <c r="D154" s="1"/>
  <c r="D189" s="1"/>
  <c r="C14"/>
  <c r="C49" s="1"/>
  <c r="C84" s="1"/>
  <c r="C119" s="1"/>
  <c r="C154" s="1"/>
  <c r="C189" s="1"/>
  <c r="C12"/>
  <c r="E300" i="26"/>
  <c r="E299"/>
  <c r="E298"/>
  <c r="E297"/>
  <c r="E296"/>
  <c r="E295"/>
  <c r="E294"/>
  <c r="E293"/>
  <c r="E292"/>
  <c r="E291"/>
  <c r="E290"/>
  <c r="E289"/>
  <c r="E288"/>
  <c r="E287"/>
  <c r="E286"/>
  <c r="E285"/>
  <c r="E284"/>
  <c r="E283"/>
  <c r="E282"/>
  <c r="E281"/>
  <c r="E280"/>
  <c r="E279"/>
  <c r="E278"/>
  <c r="E277"/>
  <c r="E276"/>
  <c r="B241"/>
  <c r="B304"/>
  <c r="E363"/>
  <c r="E362"/>
  <c r="E361"/>
  <c r="E360"/>
  <c r="E359"/>
  <c r="E358"/>
  <c r="E357"/>
  <c r="E356"/>
  <c r="E355"/>
  <c r="E354"/>
  <c r="E353"/>
  <c r="E352"/>
  <c r="E351"/>
  <c r="E350"/>
  <c r="E349"/>
  <c r="E348"/>
  <c r="E347"/>
  <c r="E346"/>
  <c r="E345"/>
  <c r="E344"/>
  <c r="E343"/>
  <c r="E342"/>
  <c r="E341"/>
  <c r="E340"/>
  <c r="E339"/>
  <c r="L49" i="30"/>
  <c r="Q49" s="1"/>
  <c r="K49"/>
  <c r="K84" s="1"/>
  <c r="J49"/>
  <c r="O49" s="1"/>
  <c r="I49"/>
  <c r="I84" s="1"/>
  <c r="P14"/>
  <c r="O14"/>
  <c r="E184" i="24"/>
  <c r="E192" s="1"/>
  <c r="E183"/>
  <c r="E191" s="1"/>
  <c r="E182"/>
  <c r="E190" s="1"/>
  <c r="N49" i="30"/>
  <c r="E49"/>
  <c r="E84" s="1"/>
  <c r="E119" s="1"/>
  <c r="E154" s="1"/>
  <c r="E189" s="1"/>
  <c r="E225" s="1"/>
  <c r="D49"/>
  <c r="D84" s="1"/>
  <c r="D119" s="1"/>
  <c r="D154" s="1"/>
  <c r="D189" s="1"/>
  <c r="C49"/>
  <c r="C84" s="1"/>
  <c r="C119" s="1"/>
  <c r="C154" s="1"/>
  <c r="C189" s="1"/>
  <c r="N13"/>
  <c r="N48" s="1"/>
  <c r="N83" s="1"/>
  <c r="N118" s="1"/>
  <c r="N153" s="1"/>
  <c r="N188" s="1"/>
  <c r="I13"/>
  <c r="I48" s="1"/>
  <c r="I83" s="1"/>
  <c r="I118" s="1"/>
  <c r="I153" s="1"/>
  <c r="I188" s="1"/>
  <c r="E44"/>
  <c r="E79" s="1"/>
  <c r="E114" s="1"/>
  <c r="E149" s="1"/>
  <c r="E184" s="1"/>
  <c r="E220" s="1"/>
  <c r="E256" s="1"/>
  <c r="D44"/>
  <c r="D79" s="1"/>
  <c r="D114" s="1"/>
  <c r="D149" s="1"/>
  <c r="D184" s="1"/>
  <c r="D220" s="1"/>
  <c r="C44"/>
  <c r="C79" s="1"/>
  <c r="C114" s="1"/>
  <c r="C149" s="1"/>
  <c r="C184" s="1"/>
  <c r="C220" s="1"/>
  <c r="C256" s="1"/>
  <c r="E43"/>
  <c r="E78" s="1"/>
  <c r="E113" s="1"/>
  <c r="E148" s="1"/>
  <c r="E183" s="1"/>
  <c r="E219" s="1"/>
  <c r="E255" s="1"/>
  <c r="D43"/>
  <c r="D78" s="1"/>
  <c r="D113" s="1"/>
  <c r="D148" s="1"/>
  <c r="D183" s="1"/>
  <c r="D219" s="1"/>
  <c r="C43"/>
  <c r="C78" s="1"/>
  <c r="C113" s="1"/>
  <c r="C148" s="1"/>
  <c r="C183" s="1"/>
  <c r="C219" s="1"/>
  <c r="C255" s="1"/>
  <c r="E42"/>
  <c r="E77" s="1"/>
  <c r="E112" s="1"/>
  <c r="E147" s="1"/>
  <c r="E182" s="1"/>
  <c r="E218" s="1"/>
  <c r="E254" s="1"/>
  <c r="D42"/>
  <c r="D77" s="1"/>
  <c r="D112" s="1"/>
  <c r="D147" s="1"/>
  <c r="D182" s="1"/>
  <c r="D218" s="1"/>
  <c r="C42"/>
  <c r="C77" s="1"/>
  <c r="C112" s="1"/>
  <c r="C147" s="1"/>
  <c r="C182" s="1"/>
  <c r="C218" s="1"/>
  <c r="C254" s="1"/>
  <c r="E41"/>
  <c r="E76" s="1"/>
  <c r="E111" s="1"/>
  <c r="E146" s="1"/>
  <c r="E181" s="1"/>
  <c r="E217" s="1"/>
  <c r="E253" s="1"/>
  <c r="D41"/>
  <c r="D76" s="1"/>
  <c r="D111" s="1"/>
  <c r="D146" s="1"/>
  <c r="D181" s="1"/>
  <c r="D217" s="1"/>
  <c r="C41"/>
  <c r="C76" s="1"/>
  <c r="C111" s="1"/>
  <c r="C146" s="1"/>
  <c r="C181" s="1"/>
  <c r="C217" s="1"/>
  <c r="C253" s="1"/>
  <c r="E40"/>
  <c r="E75" s="1"/>
  <c r="E110" s="1"/>
  <c r="E145" s="1"/>
  <c r="E180" s="1"/>
  <c r="E216" s="1"/>
  <c r="E252" s="1"/>
  <c r="D40"/>
  <c r="D75" s="1"/>
  <c r="D110" s="1"/>
  <c r="D145" s="1"/>
  <c r="D180" s="1"/>
  <c r="D216" s="1"/>
  <c r="C40"/>
  <c r="C75" s="1"/>
  <c r="C110" s="1"/>
  <c r="C145" s="1"/>
  <c r="C180" s="1"/>
  <c r="C216" s="1"/>
  <c r="C252" s="1"/>
  <c r="E39"/>
  <c r="E74" s="1"/>
  <c r="E109" s="1"/>
  <c r="E144" s="1"/>
  <c r="E179" s="1"/>
  <c r="E215" s="1"/>
  <c r="E251" s="1"/>
  <c r="D39"/>
  <c r="D74" s="1"/>
  <c r="D109" s="1"/>
  <c r="D144" s="1"/>
  <c r="D179" s="1"/>
  <c r="D215" s="1"/>
  <c r="C39"/>
  <c r="C74" s="1"/>
  <c r="C109" s="1"/>
  <c r="C144" s="1"/>
  <c r="C179" s="1"/>
  <c r="C215" s="1"/>
  <c r="C251" s="1"/>
  <c r="E38"/>
  <c r="E73" s="1"/>
  <c r="E108" s="1"/>
  <c r="E143" s="1"/>
  <c r="E178" s="1"/>
  <c r="E214" s="1"/>
  <c r="E250" s="1"/>
  <c r="D38"/>
  <c r="D73" s="1"/>
  <c r="D108" s="1"/>
  <c r="D143" s="1"/>
  <c r="D178" s="1"/>
  <c r="D214" s="1"/>
  <c r="C38"/>
  <c r="C73" s="1"/>
  <c r="C108" s="1"/>
  <c r="C143" s="1"/>
  <c r="C178" s="1"/>
  <c r="C214" s="1"/>
  <c r="C250" s="1"/>
  <c r="E37"/>
  <c r="E72" s="1"/>
  <c r="E107" s="1"/>
  <c r="E142" s="1"/>
  <c r="E177" s="1"/>
  <c r="E213" s="1"/>
  <c r="E249" s="1"/>
  <c r="D72"/>
  <c r="D107" s="1"/>
  <c r="D142" s="1"/>
  <c r="D177" s="1"/>
  <c r="D213" s="1"/>
  <c r="C37"/>
  <c r="C72" s="1"/>
  <c r="C107" s="1"/>
  <c r="C142" s="1"/>
  <c r="C177" s="1"/>
  <c r="C213" s="1"/>
  <c r="C249" s="1"/>
  <c r="E36"/>
  <c r="E71" s="1"/>
  <c r="E106" s="1"/>
  <c r="E141" s="1"/>
  <c r="E176" s="1"/>
  <c r="E212" s="1"/>
  <c r="E248" s="1"/>
  <c r="D36"/>
  <c r="D71" s="1"/>
  <c r="D106" s="1"/>
  <c r="D141" s="1"/>
  <c r="D176" s="1"/>
  <c r="D212" s="1"/>
  <c r="C36"/>
  <c r="C71" s="1"/>
  <c r="C106" s="1"/>
  <c r="C141" s="1"/>
  <c r="C176" s="1"/>
  <c r="C212" s="1"/>
  <c r="C248" s="1"/>
  <c r="E35"/>
  <c r="E70" s="1"/>
  <c r="E105" s="1"/>
  <c r="E140" s="1"/>
  <c r="E175" s="1"/>
  <c r="E211" s="1"/>
  <c r="E247" s="1"/>
  <c r="D35"/>
  <c r="D70" s="1"/>
  <c r="D105" s="1"/>
  <c r="D140" s="1"/>
  <c r="D175" s="1"/>
  <c r="D211" s="1"/>
  <c r="C35"/>
  <c r="C70" s="1"/>
  <c r="C105" s="1"/>
  <c r="C140" s="1"/>
  <c r="C175" s="1"/>
  <c r="C211" s="1"/>
  <c r="C247" s="1"/>
  <c r="E34"/>
  <c r="E69" s="1"/>
  <c r="E104" s="1"/>
  <c r="E139" s="1"/>
  <c r="E174" s="1"/>
  <c r="E210" s="1"/>
  <c r="E246" s="1"/>
  <c r="D34"/>
  <c r="D69" s="1"/>
  <c r="D104" s="1"/>
  <c r="D139" s="1"/>
  <c r="D174" s="1"/>
  <c r="D210" s="1"/>
  <c r="C34"/>
  <c r="C69" s="1"/>
  <c r="C104" s="1"/>
  <c r="C139" s="1"/>
  <c r="C174" s="1"/>
  <c r="C210" s="1"/>
  <c r="C246" s="1"/>
  <c r="E33"/>
  <c r="E68" s="1"/>
  <c r="E103" s="1"/>
  <c r="E138" s="1"/>
  <c r="E173" s="1"/>
  <c r="E209" s="1"/>
  <c r="E245" s="1"/>
  <c r="D33"/>
  <c r="D68" s="1"/>
  <c r="D103" s="1"/>
  <c r="D138" s="1"/>
  <c r="D173" s="1"/>
  <c r="D209" s="1"/>
  <c r="C33"/>
  <c r="C68" s="1"/>
  <c r="C103" s="1"/>
  <c r="C138" s="1"/>
  <c r="C173" s="1"/>
  <c r="C209" s="1"/>
  <c r="C245" s="1"/>
  <c r="E32"/>
  <c r="E67" s="1"/>
  <c r="E102" s="1"/>
  <c r="E137" s="1"/>
  <c r="E172" s="1"/>
  <c r="E208" s="1"/>
  <c r="E244" s="1"/>
  <c r="D32"/>
  <c r="D67" s="1"/>
  <c r="D102" s="1"/>
  <c r="D137" s="1"/>
  <c r="D172" s="1"/>
  <c r="D208" s="1"/>
  <c r="C32"/>
  <c r="C67" s="1"/>
  <c r="C102" s="1"/>
  <c r="C137" s="1"/>
  <c r="C172" s="1"/>
  <c r="C208" s="1"/>
  <c r="C244" s="1"/>
  <c r="E31"/>
  <c r="E66" s="1"/>
  <c r="E101" s="1"/>
  <c r="E136" s="1"/>
  <c r="E171" s="1"/>
  <c r="E207" s="1"/>
  <c r="E243" s="1"/>
  <c r="D31"/>
  <c r="D66" s="1"/>
  <c r="D101" s="1"/>
  <c r="D136" s="1"/>
  <c r="D171" s="1"/>
  <c r="D207" s="1"/>
  <c r="C31"/>
  <c r="C66" s="1"/>
  <c r="C101" s="1"/>
  <c r="C136" s="1"/>
  <c r="C171" s="1"/>
  <c r="C207" s="1"/>
  <c r="C243" s="1"/>
  <c r="E30"/>
  <c r="E65" s="1"/>
  <c r="E100" s="1"/>
  <c r="E135" s="1"/>
  <c r="E170" s="1"/>
  <c r="E206" s="1"/>
  <c r="E242" s="1"/>
  <c r="D30"/>
  <c r="D65" s="1"/>
  <c r="D100" s="1"/>
  <c r="D135" s="1"/>
  <c r="D170" s="1"/>
  <c r="D206" s="1"/>
  <c r="C30"/>
  <c r="C65" s="1"/>
  <c r="C100" s="1"/>
  <c r="C135" s="1"/>
  <c r="C170" s="1"/>
  <c r="C206" s="1"/>
  <c r="C242" s="1"/>
  <c r="E29"/>
  <c r="E64" s="1"/>
  <c r="E99" s="1"/>
  <c r="E134" s="1"/>
  <c r="E169" s="1"/>
  <c r="E205" s="1"/>
  <c r="E241" s="1"/>
  <c r="D29"/>
  <c r="D64" s="1"/>
  <c r="D99" s="1"/>
  <c r="D134" s="1"/>
  <c r="D169" s="1"/>
  <c r="D205" s="1"/>
  <c r="C29"/>
  <c r="C64" s="1"/>
  <c r="C99" s="1"/>
  <c r="C134" s="1"/>
  <c r="C169" s="1"/>
  <c r="C205" s="1"/>
  <c r="C241" s="1"/>
  <c r="E28"/>
  <c r="E63" s="1"/>
  <c r="E98" s="1"/>
  <c r="E133" s="1"/>
  <c r="E168" s="1"/>
  <c r="E204" s="1"/>
  <c r="E240" s="1"/>
  <c r="D28"/>
  <c r="D63" s="1"/>
  <c r="D98" s="1"/>
  <c r="D133" s="1"/>
  <c r="D168" s="1"/>
  <c r="D204" s="1"/>
  <c r="C28"/>
  <c r="C63" s="1"/>
  <c r="C98" s="1"/>
  <c r="C133" s="1"/>
  <c r="C168" s="1"/>
  <c r="C204" s="1"/>
  <c r="C240" s="1"/>
  <c r="E27"/>
  <c r="E62" s="1"/>
  <c r="E97" s="1"/>
  <c r="E132" s="1"/>
  <c r="E167" s="1"/>
  <c r="E203" s="1"/>
  <c r="E239" s="1"/>
  <c r="D27"/>
  <c r="D62" s="1"/>
  <c r="D97" s="1"/>
  <c r="D132" s="1"/>
  <c r="D167" s="1"/>
  <c r="D203" s="1"/>
  <c r="C27"/>
  <c r="C62" s="1"/>
  <c r="C97" s="1"/>
  <c r="C132" s="1"/>
  <c r="C167" s="1"/>
  <c r="C203" s="1"/>
  <c r="C239" s="1"/>
  <c r="E26"/>
  <c r="E61" s="1"/>
  <c r="E96" s="1"/>
  <c r="E131" s="1"/>
  <c r="E166" s="1"/>
  <c r="E202" s="1"/>
  <c r="E238" s="1"/>
  <c r="D26"/>
  <c r="D61" s="1"/>
  <c r="D96" s="1"/>
  <c r="D131" s="1"/>
  <c r="D166" s="1"/>
  <c r="D202" s="1"/>
  <c r="C26"/>
  <c r="C61" s="1"/>
  <c r="C96" s="1"/>
  <c r="C131" s="1"/>
  <c r="C166" s="1"/>
  <c r="C202" s="1"/>
  <c r="C238" s="1"/>
  <c r="E25"/>
  <c r="E60" s="1"/>
  <c r="E95" s="1"/>
  <c r="E130" s="1"/>
  <c r="E165" s="1"/>
  <c r="E201" s="1"/>
  <c r="E237" s="1"/>
  <c r="D25"/>
  <c r="D60" s="1"/>
  <c r="D95" s="1"/>
  <c r="D130" s="1"/>
  <c r="D165" s="1"/>
  <c r="D201" s="1"/>
  <c r="C25"/>
  <c r="C60" s="1"/>
  <c r="C95" s="1"/>
  <c r="C130" s="1"/>
  <c r="C165" s="1"/>
  <c r="C201" s="1"/>
  <c r="C237" s="1"/>
  <c r="E24"/>
  <c r="E59" s="1"/>
  <c r="E94" s="1"/>
  <c r="E129" s="1"/>
  <c r="E164" s="1"/>
  <c r="E200" s="1"/>
  <c r="E236" s="1"/>
  <c r="D24"/>
  <c r="D59" s="1"/>
  <c r="D94" s="1"/>
  <c r="D129" s="1"/>
  <c r="D164" s="1"/>
  <c r="D200" s="1"/>
  <c r="C24"/>
  <c r="C59" s="1"/>
  <c r="C94" s="1"/>
  <c r="C129" s="1"/>
  <c r="C164" s="1"/>
  <c r="C200" s="1"/>
  <c r="C236" s="1"/>
  <c r="E23"/>
  <c r="E58" s="1"/>
  <c r="E93" s="1"/>
  <c r="E128" s="1"/>
  <c r="E163" s="1"/>
  <c r="E199" s="1"/>
  <c r="E235" s="1"/>
  <c r="D23"/>
  <c r="D58" s="1"/>
  <c r="D93" s="1"/>
  <c r="D128" s="1"/>
  <c r="D163" s="1"/>
  <c r="D199" s="1"/>
  <c r="C23"/>
  <c r="C58" s="1"/>
  <c r="C93" s="1"/>
  <c r="C128" s="1"/>
  <c r="C163" s="1"/>
  <c r="C199" s="1"/>
  <c r="C235" s="1"/>
  <c r="E22"/>
  <c r="E57" s="1"/>
  <c r="E92" s="1"/>
  <c r="E127" s="1"/>
  <c r="E162" s="1"/>
  <c r="E198" s="1"/>
  <c r="E234" s="1"/>
  <c r="D22"/>
  <c r="D57" s="1"/>
  <c r="D92" s="1"/>
  <c r="D127" s="1"/>
  <c r="D162" s="1"/>
  <c r="D198" s="1"/>
  <c r="C22"/>
  <c r="C57" s="1"/>
  <c r="C92" s="1"/>
  <c r="C127" s="1"/>
  <c r="C162" s="1"/>
  <c r="C198" s="1"/>
  <c r="C234" s="1"/>
  <c r="E21"/>
  <c r="E56" s="1"/>
  <c r="E91" s="1"/>
  <c r="E126" s="1"/>
  <c r="E161" s="1"/>
  <c r="E197" s="1"/>
  <c r="E233" s="1"/>
  <c r="D21"/>
  <c r="D56" s="1"/>
  <c r="D91" s="1"/>
  <c r="D126" s="1"/>
  <c r="D161" s="1"/>
  <c r="D197" s="1"/>
  <c r="C21"/>
  <c r="C56" s="1"/>
  <c r="C91" s="1"/>
  <c r="C126" s="1"/>
  <c r="C161" s="1"/>
  <c r="C197" s="1"/>
  <c r="C233" s="1"/>
  <c r="E20"/>
  <c r="E55" s="1"/>
  <c r="E90" s="1"/>
  <c r="E125" s="1"/>
  <c r="E160" s="1"/>
  <c r="E196" s="1"/>
  <c r="E232" s="1"/>
  <c r="D20"/>
  <c r="D55" s="1"/>
  <c r="D90" s="1"/>
  <c r="D125" s="1"/>
  <c r="D160" s="1"/>
  <c r="D196" s="1"/>
  <c r="C20"/>
  <c r="C55" s="1"/>
  <c r="C90" s="1"/>
  <c r="C125" s="1"/>
  <c r="C160" s="1"/>
  <c r="C196" s="1"/>
  <c r="C232" s="1"/>
  <c r="E19"/>
  <c r="E54" s="1"/>
  <c r="E89" s="1"/>
  <c r="E124" s="1"/>
  <c r="E159" s="1"/>
  <c r="E195" s="1"/>
  <c r="E231" s="1"/>
  <c r="D19"/>
  <c r="D54" s="1"/>
  <c r="D89" s="1"/>
  <c r="D124" s="1"/>
  <c r="D159" s="1"/>
  <c r="D195" s="1"/>
  <c r="C19"/>
  <c r="C54" s="1"/>
  <c r="C89" s="1"/>
  <c r="C124" s="1"/>
  <c r="C159" s="1"/>
  <c r="C195" s="1"/>
  <c r="C231" s="1"/>
  <c r="E18"/>
  <c r="E53" s="1"/>
  <c r="E88" s="1"/>
  <c r="E123" s="1"/>
  <c r="E158" s="1"/>
  <c r="E194" s="1"/>
  <c r="E230" s="1"/>
  <c r="D18"/>
  <c r="D53" s="1"/>
  <c r="D88" s="1"/>
  <c r="D123" s="1"/>
  <c r="D158" s="1"/>
  <c r="D194" s="1"/>
  <c r="C18"/>
  <c r="C53" s="1"/>
  <c r="C88" s="1"/>
  <c r="C123" s="1"/>
  <c r="C158" s="1"/>
  <c r="C194" s="1"/>
  <c r="C230" s="1"/>
  <c r="E17"/>
  <c r="E52" s="1"/>
  <c r="E87" s="1"/>
  <c r="E122" s="1"/>
  <c r="E157" s="1"/>
  <c r="E193" s="1"/>
  <c r="E229" s="1"/>
  <c r="D17"/>
  <c r="D52" s="1"/>
  <c r="D87" s="1"/>
  <c r="D122" s="1"/>
  <c r="D157" s="1"/>
  <c r="D193" s="1"/>
  <c r="C17"/>
  <c r="C52" s="1"/>
  <c r="C87" s="1"/>
  <c r="C122" s="1"/>
  <c r="C157" s="1"/>
  <c r="C193" s="1"/>
  <c r="C229" s="1"/>
  <c r="E16"/>
  <c r="E51" s="1"/>
  <c r="E86" s="1"/>
  <c r="E121" s="1"/>
  <c r="E156" s="1"/>
  <c r="E192" s="1"/>
  <c r="E228" s="1"/>
  <c r="D16"/>
  <c r="D51" s="1"/>
  <c r="D86" s="1"/>
  <c r="D121" s="1"/>
  <c r="D156" s="1"/>
  <c r="D192" s="1"/>
  <c r="C16"/>
  <c r="C51" s="1"/>
  <c r="C86" s="1"/>
  <c r="C121" s="1"/>
  <c r="C156" s="1"/>
  <c r="C192" s="1"/>
  <c r="C228" s="1"/>
  <c r="E15"/>
  <c r="E50" s="1"/>
  <c r="E85" s="1"/>
  <c r="E120" s="1"/>
  <c r="E155" s="1"/>
  <c r="E191" s="1"/>
  <c r="E227" s="1"/>
  <c r="D15"/>
  <c r="D50" s="1"/>
  <c r="D85" s="1"/>
  <c r="D120" s="1"/>
  <c r="D155" s="1"/>
  <c r="D191" s="1"/>
  <c r="C15"/>
  <c r="C50" s="1"/>
  <c r="C85" s="1"/>
  <c r="C120" s="1"/>
  <c r="C155" s="1"/>
  <c r="C191" s="1"/>
  <c r="C227" s="1"/>
  <c r="D57" i="27"/>
  <c r="D91" s="1"/>
  <c r="D125" s="1"/>
  <c r="D159" s="1"/>
  <c r="D193" s="1"/>
  <c r="D227" s="1"/>
  <c r="D261" s="1"/>
  <c r="D58"/>
  <c r="D92" s="1"/>
  <c r="D126" s="1"/>
  <c r="D160" s="1"/>
  <c r="D194" s="1"/>
  <c r="D228" s="1"/>
  <c r="D262" s="1"/>
  <c r="D68"/>
  <c r="D102" s="1"/>
  <c r="D136" s="1"/>
  <c r="D170" s="1"/>
  <c r="D204" s="1"/>
  <c r="D238" s="1"/>
  <c r="D272" s="1"/>
  <c r="D79"/>
  <c r="D113"/>
  <c r="C49"/>
  <c r="D16"/>
  <c r="D17"/>
  <c r="D18"/>
  <c r="D19"/>
  <c r="D20"/>
  <c r="D21"/>
  <c r="D22"/>
  <c r="D23"/>
  <c r="D24"/>
  <c r="D25"/>
  <c r="D26"/>
  <c r="D27"/>
  <c r="D28"/>
  <c r="D29"/>
  <c r="D30"/>
  <c r="D31"/>
  <c r="D32"/>
  <c r="D33"/>
  <c r="D34"/>
  <c r="D35"/>
  <c r="D36"/>
  <c r="D37"/>
  <c r="D38"/>
  <c r="D39"/>
  <c r="D40"/>
  <c r="D41"/>
  <c r="D42"/>
  <c r="D43"/>
  <c r="D44"/>
  <c r="D15"/>
  <c r="C35"/>
  <c r="C36"/>
  <c r="C37"/>
  <c r="C38"/>
  <c r="C39"/>
  <c r="C40"/>
  <c r="C41"/>
  <c r="C42"/>
  <c r="C43"/>
  <c r="C44"/>
  <c r="C16"/>
  <c r="C17"/>
  <c r="C18"/>
  <c r="C19"/>
  <c r="C20"/>
  <c r="C21"/>
  <c r="C22"/>
  <c r="C23"/>
  <c r="C24"/>
  <c r="C25"/>
  <c r="C26"/>
  <c r="C27"/>
  <c r="C28"/>
  <c r="C29"/>
  <c r="C30"/>
  <c r="C31"/>
  <c r="C32"/>
  <c r="C33"/>
  <c r="C34"/>
  <c r="C15"/>
  <c r="K128" i="5"/>
  <c r="I128"/>
  <c r="H128"/>
  <c r="G128"/>
  <c r="H127"/>
  <c r="G127"/>
  <c r="F127"/>
  <c r="AF16" i="26"/>
  <c r="AF61" s="1"/>
  <c r="AE16"/>
  <c r="AE61" s="1"/>
  <c r="AD16"/>
  <c r="AD61"/>
  <c r="AC16"/>
  <c r="AB16"/>
  <c r="AB61" s="1"/>
  <c r="AA16"/>
  <c r="AV62"/>
  <c r="AW62" s="1"/>
  <c r="AY62" s="1"/>
  <c r="AO62"/>
  <c r="AP62" s="1"/>
  <c r="AQ62" s="1"/>
  <c r="AR62" s="1"/>
  <c r="AH62"/>
  <c r="AI62"/>
  <c r="AJ62" s="1"/>
  <c r="AL62" s="1"/>
  <c r="U62"/>
  <c r="V62" s="1"/>
  <c r="W62" s="1"/>
  <c r="N62"/>
  <c r="O62"/>
  <c r="P62" s="1"/>
  <c r="R62" s="1"/>
  <c r="G62"/>
  <c r="H62" s="1"/>
  <c r="I62" s="1"/>
  <c r="K62" s="1"/>
  <c r="AC61"/>
  <c r="AA61"/>
  <c r="K61"/>
  <c r="J61"/>
  <c r="I61"/>
  <c r="H61"/>
  <c r="G61"/>
  <c r="F61"/>
  <c r="AF68"/>
  <c r="AE68"/>
  <c r="AD68"/>
  <c r="AC68"/>
  <c r="AB68"/>
  <c r="AA68"/>
  <c r="K68"/>
  <c r="J68"/>
  <c r="I68"/>
  <c r="H68"/>
  <c r="G68"/>
  <c r="F68"/>
  <c r="AV69"/>
  <c r="AW69" s="1"/>
  <c r="AX69" s="1"/>
  <c r="AO69"/>
  <c r="AP69" s="1"/>
  <c r="AQ69" s="1"/>
  <c r="AS69" s="1"/>
  <c r="AH69"/>
  <c r="AI69"/>
  <c r="AJ69" s="1"/>
  <c r="U69"/>
  <c r="V69" s="1"/>
  <c r="W69" s="1"/>
  <c r="N69"/>
  <c r="O69"/>
  <c r="P69" s="1"/>
  <c r="Q69" s="1"/>
  <c r="G69"/>
  <c r="H69" s="1"/>
  <c r="I69" s="1"/>
  <c r="AV17"/>
  <c r="AW17"/>
  <c r="AX17" s="1"/>
  <c r="AO17"/>
  <c r="AP17" s="1"/>
  <c r="AQ17" s="1"/>
  <c r="AS17" s="1"/>
  <c r="AH17"/>
  <c r="AI17"/>
  <c r="AJ17" s="1"/>
  <c r="U17"/>
  <c r="V17" s="1"/>
  <c r="W17" s="1"/>
  <c r="N17"/>
  <c r="O17"/>
  <c r="P17" s="1"/>
  <c r="G17"/>
  <c r="H17" s="1"/>
  <c r="I17" s="1"/>
  <c r="J17" s="1"/>
  <c r="L1760" i="25"/>
  <c r="K105" i="26" s="1"/>
  <c r="K1760" i="25"/>
  <c r="J105" i="26" s="1"/>
  <c r="J1760" i="25"/>
  <c r="I105" i="26" s="1"/>
  <c r="I1760" i="25"/>
  <c r="H105" i="26" s="1"/>
  <c r="H1760" i="25"/>
  <c r="G105" i="26" s="1"/>
  <c r="G1760" i="25"/>
  <c r="F105" i="26" s="1"/>
  <c r="L1759" i="25"/>
  <c r="K104" i="26" s="1"/>
  <c r="K1759" i="25"/>
  <c r="J104" i="26" s="1"/>
  <c r="J1759" i="25"/>
  <c r="I104" i="26" s="1"/>
  <c r="I1759" i="25"/>
  <c r="H104" i="26" s="1"/>
  <c r="H1759" i="25"/>
  <c r="G104" i="26" s="1"/>
  <c r="G1759" i="25"/>
  <c r="F104" i="26" s="1"/>
  <c r="L1758" i="25"/>
  <c r="K103" i="26" s="1"/>
  <c r="K1758" i="25"/>
  <c r="J103" i="26" s="1"/>
  <c r="J1758" i="25"/>
  <c r="I103" i="26" s="1"/>
  <c r="I1758" i="25"/>
  <c r="H103" i="26" s="1"/>
  <c r="H1758" i="25"/>
  <c r="G103" i="26" s="1"/>
  <c r="G1758" i="25"/>
  <c r="F103" i="26" s="1"/>
  <c r="L1757" i="25"/>
  <c r="K102" i="26" s="1"/>
  <c r="K1757" i="25"/>
  <c r="J102" i="26" s="1"/>
  <c r="J1757" i="25"/>
  <c r="I102" i="26" s="1"/>
  <c r="I1757" i="25"/>
  <c r="H102" i="26" s="1"/>
  <c r="H1757" i="25"/>
  <c r="G102" i="26" s="1"/>
  <c r="G1757" i="25"/>
  <c r="F102" i="26" s="1"/>
  <c r="L1756" i="25"/>
  <c r="K101" i="26" s="1"/>
  <c r="K1756" i="25"/>
  <c r="J101" i="26" s="1"/>
  <c r="J1756" i="25"/>
  <c r="I101" i="26" s="1"/>
  <c r="I1756" i="25"/>
  <c r="H101" i="26" s="1"/>
  <c r="H1756" i="25"/>
  <c r="G101" i="26" s="1"/>
  <c r="G1756" i="25"/>
  <c r="F101" i="26" s="1"/>
  <c r="L1755" i="25"/>
  <c r="K100" i="26" s="1"/>
  <c r="K1755" i="25"/>
  <c r="J100" i="26" s="1"/>
  <c r="J1755" i="25"/>
  <c r="I100" i="26" s="1"/>
  <c r="I1755" i="25"/>
  <c r="H100" i="26" s="1"/>
  <c r="H1755" i="25"/>
  <c r="G100" i="26" s="1"/>
  <c r="G1755" i="25"/>
  <c r="F100" i="26" s="1"/>
  <c r="L1754" i="25"/>
  <c r="K99" i="26" s="1"/>
  <c r="K1754" i="25"/>
  <c r="J99" i="26" s="1"/>
  <c r="J1754" i="25"/>
  <c r="I99" i="26" s="1"/>
  <c r="I1754" i="25"/>
  <c r="H99" i="26" s="1"/>
  <c r="H1754" i="25"/>
  <c r="G99" i="26" s="1"/>
  <c r="G1754" i="25"/>
  <c r="F99" i="26" s="1"/>
  <c r="L1753" i="25"/>
  <c r="K98" i="26" s="1"/>
  <c r="K1753" i="25"/>
  <c r="J98" i="26" s="1"/>
  <c r="J1753" i="25"/>
  <c r="I98" i="26" s="1"/>
  <c r="I1753" i="25"/>
  <c r="H98" i="26" s="1"/>
  <c r="H1753" i="25"/>
  <c r="G98" i="26" s="1"/>
  <c r="G1753" i="25"/>
  <c r="F98" i="26" s="1"/>
  <c r="D1702" i="25"/>
  <c r="C1702"/>
  <c r="D1701"/>
  <c r="C1701"/>
  <c r="D1700"/>
  <c r="C1700"/>
  <c r="D1699"/>
  <c r="C1699"/>
  <c r="D1698"/>
  <c r="C1698"/>
  <c r="D1697"/>
  <c r="C1697"/>
  <c r="D1696"/>
  <c r="D1590" s="1"/>
  <c r="C1696"/>
  <c r="C1590" s="1"/>
  <c r="D1695"/>
  <c r="C1695"/>
  <c r="D1694"/>
  <c r="C1694"/>
  <c r="D1693"/>
  <c r="C1693"/>
  <c r="D1692"/>
  <c r="C1692"/>
  <c r="D1691"/>
  <c r="C1691"/>
  <c r="D1690"/>
  <c r="C1690"/>
  <c r="D1689"/>
  <c r="C1689"/>
  <c r="D1688"/>
  <c r="C1688"/>
  <c r="D1687"/>
  <c r="C1687"/>
  <c r="D1686"/>
  <c r="C1686"/>
  <c r="D1685"/>
  <c r="C1685"/>
  <c r="D1684"/>
  <c r="C1684"/>
  <c r="D1683"/>
  <c r="C1683"/>
  <c r="D1682"/>
  <c r="C1682"/>
  <c r="D1681"/>
  <c r="C1681"/>
  <c r="D1680"/>
  <c r="C1680"/>
  <c r="D1679"/>
  <c r="C1679"/>
  <c r="D1678"/>
  <c r="C1678"/>
  <c r="D1677"/>
  <c r="C1677"/>
  <c r="D1676"/>
  <c r="D1589" s="1"/>
  <c r="C1676"/>
  <c r="C1589" s="1"/>
  <c r="D1675"/>
  <c r="D1588" s="1"/>
  <c r="C1675"/>
  <c r="C1588" s="1"/>
  <c r="D1674"/>
  <c r="C1674"/>
  <c r="D1673"/>
  <c r="C1673"/>
  <c r="C1352"/>
  <c r="C1358" s="1"/>
  <c r="C1364" s="1"/>
  <c r="C1349"/>
  <c r="C1355" s="1"/>
  <c r="C1361" s="1"/>
  <c r="C1367" s="1"/>
  <c r="C1373" s="1"/>
  <c r="C1379" s="1"/>
  <c r="C1385" s="1"/>
  <c r="C1391" s="1"/>
  <c r="C1397" s="1"/>
  <c r="C1403" s="1"/>
  <c r="C1409" s="1"/>
  <c r="C1415" s="1"/>
  <c r="C1421" s="1"/>
  <c r="C1427" s="1"/>
  <c r="C1433" s="1"/>
  <c r="C1439" s="1"/>
  <c r="C1445" s="1"/>
  <c r="C1451" s="1"/>
  <c r="C1457" s="1"/>
  <c r="C1463" s="1"/>
  <c r="C1469" s="1"/>
  <c r="C1475" s="1"/>
  <c r="C1481" s="1"/>
  <c r="C1487" s="1"/>
  <c r="C1493" s="1"/>
  <c r="C1348"/>
  <c r="C1354"/>
  <c r="C1360" s="1"/>
  <c r="C1366" s="1"/>
  <c r="C1372" s="1"/>
  <c r="C1378" s="1"/>
  <c r="C1384" s="1"/>
  <c r="C1390" s="1"/>
  <c r="C1396" s="1"/>
  <c r="C1402" s="1"/>
  <c r="C1408" s="1"/>
  <c r="C1414" s="1"/>
  <c r="C1420" s="1"/>
  <c r="C1426" s="1"/>
  <c r="C1432" s="1"/>
  <c r="C1438" s="1"/>
  <c r="C1444" s="1"/>
  <c r="C1450" s="1"/>
  <c r="C1456" s="1"/>
  <c r="C1462" s="1"/>
  <c r="C1468" s="1"/>
  <c r="C1474" s="1"/>
  <c r="C1480" s="1"/>
  <c r="C1486" s="1"/>
  <c r="C1492" s="1"/>
  <c r="C1347"/>
  <c r="C1353" s="1"/>
  <c r="C1359" s="1"/>
  <c r="C1365" s="1"/>
  <c r="C1371" s="1"/>
  <c r="C1377" s="1"/>
  <c r="C1383" s="1"/>
  <c r="C1389" s="1"/>
  <c r="C1395" s="1"/>
  <c r="C1401" s="1"/>
  <c r="C1407" s="1"/>
  <c r="C1413" s="1"/>
  <c r="C1419" s="1"/>
  <c r="C1425" s="1"/>
  <c r="C1431" s="1"/>
  <c r="C1437" s="1"/>
  <c r="C1443" s="1"/>
  <c r="C1449" s="1"/>
  <c r="C1455" s="1"/>
  <c r="C1461" s="1"/>
  <c r="C1467" s="1"/>
  <c r="C1473" s="1"/>
  <c r="C1479" s="1"/>
  <c r="C1485" s="1"/>
  <c r="C1491" s="1"/>
  <c r="K955"/>
  <c r="J955"/>
  <c r="I955"/>
  <c r="H955"/>
  <c r="H989" s="1"/>
  <c r="F955"/>
  <c r="C954"/>
  <c r="C997" s="1"/>
  <c r="C1032" s="1"/>
  <c r="G228" i="5"/>
  <c r="G229"/>
  <c r="G221"/>
  <c r="G222"/>
  <c r="F221"/>
  <c r="F222"/>
  <c r="D168"/>
  <c r="D188"/>
  <c r="D208" s="1"/>
  <c r="D162"/>
  <c r="D182" s="1"/>
  <c r="D202" s="1"/>
  <c r="D156"/>
  <c r="D146"/>
  <c r="D145"/>
  <c r="D151"/>
  <c r="D144"/>
  <c r="D164"/>
  <c r="F998" i="25"/>
  <c r="F1033"/>
  <c r="G989"/>
  <c r="H998"/>
  <c r="H1033" s="1"/>
  <c r="I989"/>
  <c r="J998"/>
  <c r="J1033"/>
  <c r="K989"/>
  <c r="E998"/>
  <c r="E1033" s="1"/>
  <c r="F989"/>
  <c r="I998"/>
  <c r="I1033" s="1"/>
  <c r="J989"/>
  <c r="D1612"/>
  <c r="D1641" s="1"/>
  <c r="C1613"/>
  <c r="C1642" s="1"/>
  <c r="D1614"/>
  <c r="D1643" s="1"/>
  <c r="C1615"/>
  <c r="C1644" s="1"/>
  <c r="D1616"/>
  <c r="D1645" s="1"/>
  <c r="C1617"/>
  <c r="C1646" s="1"/>
  <c r="D1618"/>
  <c r="D1647" s="1"/>
  <c r="C1619"/>
  <c r="C1648" s="1"/>
  <c r="D1620"/>
  <c r="D1649" s="1"/>
  <c r="C1621"/>
  <c r="C1650" s="1"/>
  <c r="D1622"/>
  <c r="D1651" s="1"/>
  <c r="C1623"/>
  <c r="C1652" s="1"/>
  <c r="D1624"/>
  <c r="D1653" s="1"/>
  <c r="C1625"/>
  <c r="C1654" s="1"/>
  <c r="D1626"/>
  <c r="D1655" s="1"/>
  <c r="C1627"/>
  <c r="C1656" s="1"/>
  <c r="C1612"/>
  <c r="C1641" s="1"/>
  <c r="D1613"/>
  <c r="D1642" s="1"/>
  <c r="C1614"/>
  <c r="C1643" s="1"/>
  <c r="D1615"/>
  <c r="D1644" s="1"/>
  <c r="C1616"/>
  <c r="C1645" s="1"/>
  <c r="D1617"/>
  <c r="D1646" s="1"/>
  <c r="C1618"/>
  <c r="C1647" s="1"/>
  <c r="D1619"/>
  <c r="D1648" s="1"/>
  <c r="C1620"/>
  <c r="C1649" s="1"/>
  <c r="D1621"/>
  <c r="D1650" s="1"/>
  <c r="C1622"/>
  <c r="C1651" s="1"/>
  <c r="D1623"/>
  <c r="D1652" s="1"/>
  <c r="C1624"/>
  <c r="C1653" s="1"/>
  <c r="D1625"/>
  <c r="D1654" s="1"/>
  <c r="C1626"/>
  <c r="C1655" s="1"/>
  <c r="D1627"/>
  <c r="D1656" s="1"/>
  <c r="C1628"/>
  <c r="C1657" s="1"/>
  <c r="O183" i="26"/>
  <c r="P183" s="1"/>
  <c r="Q183" s="1"/>
  <c r="S183" s="1"/>
  <c r="D215"/>
  <c r="D216"/>
  <c r="D217"/>
  <c r="D218"/>
  <c r="D219"/>
  <c r="D220"/>
  <c r="D221"/>
  <c r="D283" s="1"/>
  <c r="D222"/>
  <c r="D223"/>
  <c r="D224"/>
  <c r="D225"/>
  <c r="D226"/>
  <c r="D227"/>
  <c r="D228"/>
  <c r="D229"/>
  <c r="D230"/>
  <c r="D231"/>
  <c r="D232"/>
  <c r="D233"/>
  <c r="D234"/>
  <c r="D235"/>
  <c r="D236"/>
  <c r="D237"/>
  <c r="D299" s="1"/>
  <c r="D238"/>
  <c r="D214"/>
  <c r="C215"/>
  <c r="C216"/>
  <c r="C217"/>
  <c r="C218"/>
  <c r="C219"/>
  <c r="C220"/>
  <c r="C221"/>
  <c r="C222"/>
  <c r="C223"/>
  <c r="C224"/>
  <c r="C225"/>
  <c r="C226"/>
  <c r="C227"/>
  <c r="C228"/>
  <c r="C290" s="1"/>
  <c r="C229"/>
  <c r="C230"/>
  <c r="C231"/>
  <c r="C232"/>
  <c r="C233"/>
  <c r="C234"/>
  <c r="C235"/>
  <c r="C236"/>
  <c r="C237"/>
  <c r="C238"/>
  <c r="C214"/>
  <c r="E185"/>
  <c r="E186"/>
  <c r="E187"/>
  <c r="E188"/>
  <c r="E189"/>
  <c r="E251" s="1"/>
  <c r="E190"/>
  <c r="E191"/>
  <c r="E192"/>
  <c r="E193"/>
  <c r="E194"/>
  <c r="E195"/>
  <c r="E196"/>
  <c r="E197"/>
  <c r="E198"/>
  <c r="E199"/>
  <c r="E200"/>
  <c r="E201"/>
  <c r="E202"/>
  <c r="E203"/>
  <c r="E204"/>
  <c r="E205"/>
  <c r="E267" s="1"/>
  <c r="E206"/>
  <c r="E207"/>
  <c r="E208"/>
  <c r="E209"/>
  <c r="E210"/>
  <c r="E211"/>
  <c r="E212"/>
  <c r="E213"/>
  <c r="E184"/>
  <c r="D185"/>
  <c r="D186"/>
  <c r="D187"/>
  <c r="D188"/>
  <c r="D189"/>
  <c r="D190"/>
  <c r="D191"/>
  <c r="D253" s="1"/>
  <c r="D192"/>
  <c r="D193"/>
  <c r="D194"/>
  <c r="D195"/>
  <c r="D196"/>
  <c r="D197"/>
  <c r="D198"/>
  <c r="D199"/>
  <c r="D200"/>
  <c r="D201"/>
  <c r="D202"/>
  <c r="D203"/>
  <c r="D204"/>
  <c r="D205"/>
  <c r="D206"/>
  <c r="D207"/>
  <c r="D269" s="1"/>
  <c r="D208"/>
  <c r="D209"/>
  <c r="D210"/>
  <c r="D211"/>
  <c r="D212"/>
  <c r="D213"/>
  <c r="D184"/>
  <c r="C185"/>
  <c r="C186"/>
  <c r="C187"/>
  <c r="C188"/>
  <c r="C189"/>
  <c r="C190"/>
  <c r="C191"/>
  <c r="C192"/>
  <c r="C193"/>
  <c r="C255" s="1"/>
  <c r="C194"/>
  <c r="C195"/>
  <c r="C196"/>
  <c r="C197"/>
  <c r="C198"/>
  <c r="C199"/>
  <c r="C200"/>
  <c r="C201"/>
  <c r="C202"/>
  <c r="C203"/>
  <c r="C204"/>
  <c r="C205"/>
  <c r="C206"/>
  <c r="C207"/>
  <c r="C208"/>
  <c r="C209"/>
  <c r="C271" s="1"/>
  <c r="C210"/>
  <c r="C211"/>
  <c r="C212"/>
  <c r="C213"/>
  <c r="C184"/>
  <c r="G183"/>
  <c r="H183"/>
  <c r="I183" s="1"/>
  <c r="K183" s="1"/>
  <c r="D153"/>
  <c r="D154"/>
  <c r="D155"/>
  <c r="D156"/>
  <c r="D157"/>
  <c r="D158"/>
  <c r="D159"/>
  <c r="D160"/>
  <c r="D161"/>
  <c r="D162"/>
  <c r="D163"/>
  <c r="D164"/>
  <c r="D165"/>
  <c r="D166"/>
  <c r="D167"/>
  <c r="D168"/>
  <c r="D169"/>
  <c r="D170"/>
  <c r="D171"/>
  <c r="D172"/>
  <c r="D173"/>
  <c r="D174"/>
  <c r="D175"/>
  <c r="D176"/>
  <c r="D152"/>
  <c r="C153"/>
  <c r="C154"/>
  <c r="C155"/>
  <c r="C156"/>
  <c r="C157"/>
  <c r="C158"/>
  <c r="C159"/>
  <c r="C160"/>
  <c r="C161"/>
  <c r="C162"/>
  <c r="C163"/>
  <c r="C164"/>
  <c r="C165"/>
  <c r="C166"/>
  <c r="C167"/>
  <c r="C168"/>
  <c r="C169"/>
  <c r="C170"/>
  <c r="C171"/>
  <c r="C172"/>
  <c r="C173"/>
  <c r="C174"/>
  <c r="C175"/>
  <c r="C176"/>
  <c r="C152"/>
  <c r="G151"/>
  <c r="H151" s="1"/>
  <c r="I151" s="1"/>
  <c r="J151" s="1"/>
  <c r="F113"/>
  <c r="F150" s="1"/>
  <c r="F182" s="1"/>
  <c r="K113"/>
  <c r="K150" s="1"/>
  <c r="K182" s="1"/>
  <c r="J113"/>
  <c r="J150" s="1"/>
  <c r="J182" s="1"/>
  <c r="I113"/>
  <c r="I150" s="1"/>
  <c r="I182" s="1"/>
  <c r="H113"/>
  <c r="H150" s="1"/>
  <c r="H182" s="1"/>
  <c r="G113"/>
  <c r="G150" s="1"/>
  <c r="G182" s="1"/>
  <c r="F112"/>
  <c r="F149" s="1"/>
  <c r="F181" s="1"/>
  <c r="E116"/>
  <c r="E117"/>
  <c r="E118"/>
  <c r="E119"/>
  <c r="E120"/>
  <c r="E121"/>
  <c r="E122"/>
  <c r="E123"/>
  <c r="E124"/>
  <c r="E125"/>
  <c r="E126"/>
  <c r="E127"/>
  <c r="E128"/>
  <c r="E129"/>
  <c r="E130"/>
  <c r="E131"/>
  <c r="E132"/>
  <c r="E133"/>
  <c r="E134"/>
  <c r="E135"/>
  <c r="E136"/>
  <c r="E137"/>
  <c r="E138"/>
  <c r="E139"/>
  <c r="E140"/>
  <c r="E141"/>
  <c r="E142"/>
  <c r="E143"/>
  <c r="E144"/>
  <c r="E115"/>
  <c r="D116"/>
  <c r="D117"/>
  <c r="D118"/>
  <c r="D119"/>
  <c r="D120"/>
  <c r="D121"/>
  <c r="D122"/>
  <c r="D123"/>
  <c r="D124"/>
  <c r="D125"/>
  <c r="D126"/>
  <c r="D127"/>
  <c r="D128"/>
  <c r="D129"/>
  <c r="D130"/>
  <c r="D131"/>
  <c r="D132"/>
  <c r="D133"/>
  <c r="D134"/>
  <c r="D135"/>
  <c r="D136"/>
  <c r="D137"/>
  <c r="D138"/>
  <c r="D139"/>
  <c r="D140"/>
  <c r="D141"/>
  <c r="D142"/>
  <c r="D143"/>
  <c r="D144"/>
  <c r="D115"/>
  <c r="C143"/>
  <c r="C144"/>
  <c r="C135"/>
  <c r="C136"/>
  <c r="C137"/>
  <c r="C138"/>
  <c r="C139"/>
  <c r="C140"/>
  <c r="C141"/>
  <c r="C142"/>
  <c r="C116"/>
  <c r="C117"/>
  <c r="C118"/>
  <c r="C119"/>
  <c r="C120"/>
  <c r="C121"/>
  <c r="C122"/>
  <c r="C123"/>
  <c r="C124"/>
  <c r="C125"/>
  <c r="C126"/>
  <c r="C127"/>
  <c r="C128"/>
  <c r="C129"/>
  <c r="C130"/>
  <c r="C131"/>
  <c r="C132"/>
  <c r="C133"/>
  <c r="C134"/>
  <c r="C115"/>
  <c r="G114"/>
  <c r="H114"/>
  <c r="I114" s="1"/>
  <c r="K114" s="1"/>
  <c r="D82"/>
  <c r="D83"/>
  <c r="D84"/>
  <c r="D85"/>
  <c r="D86"/>
  <c r="D87"/>
  <c r="D88"/>
  <c r="D89"/>
  <c r="D90"/>
  <c r="D91"/>
  <c r="D92"/>
  <c r="D93"/>
  <c r="D94"/>
  <c r="D95"/>
  <c r="D96"/>
  <c r="D97"/>
  <c r="D98"/>
  <c r="D99"/>
  <c r="D100"/>
  <c r="D101"/>
  <c r="D102"/>
  <c r="D103"/>
  <c r="D104"/>
  <c r="D105"/>
  <c r="D81"/>
  <c r="C82"/>
  <c r="C83"/>
  <c r="C84"/>
  <c r="C85"/>
  <c r="C86"/>
  <c r="C87"/>
  <c r="C88"/>
  <c r="C89"/>
  <c r="C90"/>
  <c r="C91"/>
  <c r="C92"/>
  <c r="C93"/>
  <c r="C94"/>
  <c r="C95"/>
  <c r="C96"/>
  <c r="C97"/>
  <c r="C98"/>
  <c r="C99"/>
  <c r="C100"/>
  <c r="C101"/>
  <c r="C102"/>
  <c r="C103"/>
  <c r="C104"/>
  <c r="C105"/>
  <c r="C81"/>
  <c r="AV80"/>
  <c r="AW80" s="1"/>
  <c r="AO80"/>
  <c r="AH80"/>
  <c r="AI80" s="1"/>
  <c r="AJ80" s="1"/>
  <c r="AL80" s="1"/>
  <c r="U80"/>
  <c r="V80"/>
  <c r="W80" s="1"/>
  <c r="N80"/>
  <c r="O80" s="1"/>
  <c r="P80" s="1"/>
  <c r="Q80" s="1"/>
  <c r="G80"/>
  <c r="H80"/>
  <c r="I80" s="1"/>
  <c r="J80" s="1"/>
  <c r="AX24"/>
  <c r="AR24"/>
  <c r="AR68" s="1"/>
  <c r="AZ24"/>
  <c r="AY24"/>
  <c r="AW24"/>
  <c r="AV24"/>
  <c r="AV16" s="1"/>
  <c r="AV61" s="1"/>
  <c r="AU24"/>
  <c r="AS24"/>
  <c r="AQ24"/>
  <c r="AP24"/>
  <c r="AP16" s="1"/>
  <c r="AP61" s="1"/>
  <c r="AO24"/>
  <c r="AN24"/>
  <c r="AL24"/>
  <c r="AK24"/>
  <c r="AK68" s="1"/>
  <c r="AJ24"/>
  <c r="AI24"/>
  <c r="AH24"/>
  <c r="AG24"/>
  <c r="AG16" s="1"/>
  <c r="AG61" s="1"/>
  <c r="X24"/>
  <c r="X16" s="1"/>
  <c r="X61" s="1"/>
  <c r="Q24"/>
  <c r="Q16" s="1"/>
  <c r="Q61" s="1"/>
  <c r="Y24"/>
  <c r="Y16" s="1"/>
  <c r="Y61" s="1"/>
  <c r="W24"/>
  <c r="W16" s="1"/>
  <c r="W61" s="1"/>
  <c r="V24"/>
  <c r="V16" s="1"/>
  <c r="V61" s="1"/>
  <c r="U24"/>
  <c r="U16" s="1"/>
  <c r="U61" s="1"/>
  <c r="T24"/>
  <c r="R24"/>
  <c r="R16" s="1"/>
  <c r="R61" s="1"/>
  <c r="P24"/>
  <c r="P16" s="1"/>
  <c r="P61" s="1"/>
  <c r="O24"/>
  <c r="O16" s="1"/>
  <c r="O61" s="1"/>
  <c r="N24"/>
  <c r="N68" s="1"/>
  <c r="M24"/>
  <c r="M16" s="1"/>
  <c r="M61" s="1"/>
  <c r="F23"/>
  <c r="F67" s="1"/>
  <c r="E27"/>
  <c r="E28"/>
  <c r="E19" s="1"/>
  <c r="E63" s="1"/>
  <c r="E29"/>
  <c r="E30"/>
  <c r="E31"/>
  <c r="E32"/>
  <c r="E33"/>
  <c r="E34"/>
  <c r="E35"/>
  <c r="E36"/>
  <c r="E37"/>
  <c r="E38"/>
  <c r="E39"/>
  <c r="E40"/>
  <c r="E41"/>
  <c r="E42"/>
  <c r="E43"/>
  <c r="E44"/>
  <c r="E45"/>
  <c r="E46"/>
  <c r="E47"/>
  <c r="E48"/>
  <c r="E49"/>
  <c r="E50"/>
  <c r="E51"/>
  <c r="E52"/>
  <c r="E53"/>
  <c r="E54"/>
  <c r="E55"/>
  <c r="E26"/>
  <c r="E18" s="1"/>
  <c r="D27"/>
  <c r="D28"/>
  <c r="D19" s="1"/>
  <c r="D63" s="1"/>
  <c r="D29"/>
  <c r="D30"/>
  <c r="D31"/>
  <c r="D32"/>
  <c r="D33"/>
  <c r="D34"/>
  <c r="D35"/>
  <c r="D36"/>
  <c r="D37"/>
  <c r="D38"/>
  <c r="D39"/>
  <c r="D40"/>
  <c r="D41"/>
  <c r="D42"/>
  <c r="D43"/>
  <c r="D44"/>
  <c r="D45"/>
  <c r="D46"/>
  <c r="D47"/>
  <c r="D48"/>
  <c r="D49"/>
  <c r="D50"/>
  <c r="D51"/>
  <c r="D52"/>
  <c r="D53"/>
  <c r="D54"/>
  <c r="D55"/>
  <c r="D26"/>
  <c r="D18" s="1"/>
  <c r="C54"/>
  <c r="C55"/>
  <c r="C49"/>
  <c r="C50"/>
  <c r="C51"/>
  <c r="C52"/>
  <c r="C53"/>
  <c r="C27"/>
  <c r="C28"/>
  <c r="C19" s="1"/>
  <c r="C63" s="1"/>
  <c r="C29"/>
  <c r="C30"/>
  <c r="C31"/>
  <c r="C32"/>
  <c r="C33"/>
  <c r="C34"/>
  <c r="C35"/>
  <c r="C36"/>
  <c r="C37"/>
  <c r="C38"/>
  <c r="C39"/>
  <c r="C40"/>
  <c r="C41"/>
  <c r="C42"/>
  <c r="C43"/>
  <c r="C44"/>
  <c r="C45"/>
  <c r="C46"/>
  <c r="C47"/>
  <c r="C48"/>
  <c r="C26"/>
  <c r="C18" s="1"/>
  <c r="AV25"/>
  <c r="AW25" s="1"/>
  <c r="AX25" s="1"/>
  <c r="AO25"/>
  <c r="AP25" s="1"/>
  <c r="AQ25" s="1"/>
  <c r="AH25"/>
  <c r="AI25"/>
  <c r="AJ25" s="1"/>
  <c r="U25"/>
  <c r="V25" s="1"/>
  <c r="W25" s="1"/>
  <c r="X25" s="1"/>
  <c r="N25"/>
  <c r="O25"/>
  <c r="P25" s="1"/>
  <c r="R25" s="1"/>
  <c r="G25"/>
  <c r="H25" s="1"/>
  <c r="I25" s="1"/>
  <c r="K25" s="1"/>
  <c r="AE279" i="6"/>
  <c r="X279"/>
  <c r="Q279"/>
  <c r="G277"/>
  <c r="H277" s="1"/>
  <c r="I277" s="1"/>
  <c r="J277" s="1"/>
  <c r="K277" s="1"/>
  <c r="J279"/>
  <c r="F280"/>
  <c r="M280" s="1"/>
  <c r="T280" s="1"/>
  <c r="AA280" s="1"/>
  <c r="AF279"/>
  <c r="AD279"/>
  <c r="AC279"/>
  <c r="AB279"/>
  <c r="AA279"/>
  <c r="Y279"/>
  <c r="W279"/>
  <c r="V279"/>
  <c r="U279"/>
  <c r="T279"/>
  <c r="R279"/>
  <c r="P279"/>
  <c r="O279"/>
  <c r="N279"/>
  <c r="M279"/>
  <c r="K279"/>
  <c r="I279"/>
  <c r="H279"/>
  <c r="G279"/>
  <c r="F279"/>
  <c r="D282"/>
  <c r="D283"/>
  <c r="D284"/>
  <c r="D285"/>
  <c r="D286"/>
  <c r="D287"/>
  <c r="D288"/>
  <c r="D289"/>
  <c r="D290"/>
  <c r="D291"/>
  <c r="D292"/>
  <c r="D293"/>
  <c r="D294"/>
  <c r="D295"/>
  <c r="D296"/>
  <c r="D297"/>
  <c r="D298"/>
  <c r="D299"/>
  <c r="D300"/>
  <c r="D301"/>
  <c r="D302"/>
  <c r="D303"/>
  <c r="D304"/>
  <c r="D305"/>
  <c r="D281"/>
  <c r="C282"/>
  <c r="C283"/>
  <c r="C284"/>
  <c r="C285"/>
  <c r="C286"/>
  <c r="C287"/>
  <c r="C288"/>
  <c r="C289"/>
  <c r="C290"/>
  <c r="C291"/>
  <c r="C292"/>
  <c r="C293"/>
  <c r="C294"/>
  <c r="C295"/>
  <c r="C296"/>
  <c r="C297"/>
  <c r="C298"/>
  <c r="C299"/>
  <c r="C300"/>
  <c r="C301"/>
  <c r="C302"/>
  <c r="C303"/>
  <c r="C304"/>
  <c r="C305"/>
  <c r="C281"/>
  <c r="AB278"/>
  <c r="AC278"/>
  <c r="AD278" s="1"/>
  <c r="U278"/>
  <c r="V278"/>
  <c r="W278" s="1"/>
  <c r="N278"/>
  <c r="O278"/>
  <c r="P278" s="1"/>
  <c r="G278"/>
  <c r="H278"/>
  <c r="I278" s="1"/>
  <c r="F271"/>
  <c r="F244"/>
  <c r="F245"/>
  <c r="M245"/>
  <c r="T245" s="1"/>
  <c r="M29" i="26" s="1"/>
  <c r="F246" i="6"/>
  <c r="M246" s="1"/>
  <c r="T246" s="1"/>
  <c r="M30" i="26" s="1"/>
  <c r="F247" i="6"/>
  <c r="F249"/>
  <c r="T249" s="1"/>
  <c r="M249"/>
  <c r="F252"/>
  <c r="F256"/>
  <c r="F262"/>
  <c r="F263"/>
  <c r="F264"/>
  <c r="F265"/>
  <c r="F267"/>
  <c r="F268"/>
  <c r="F269"/>
  <c r="F270"/>
  <c r="AE240"/>
  <c r="X240"/>
  <c r="Q240"/>
  <c r="J240"/>
  <c r="F241"/>
  <c r="M241" s="1"/>
  <c r="T241" s="1"/>
  <c r="AA241" s="1"/>
  <c r="AF240"/>
  <c r="AD240"/>
  <c r="AC240"/>
  <c r="AB240"/>
  <c r="AA240"/>
  <c r="Y240"/>
  <c r="W240"/>
  <c r="V240"/>
  <c r="U240"/>
  <c r="T240"/>
  <c r="R240"/>
  <c r="P240"/>
  <c r="O240"/>
  <c r="N240"/>
  <c r="M240"/>
  <c r="K240"/>
  <c r="I240"/>
  <c r="H240"/>
  <c r="G240"/>
  <c r="F240"/>
  <c r="E243"/>
  <c r="E244"/>
  <c r="E245"/>
  <c r="E246"/>
  <c r="E247"/>
  <c r="E248"/>
  <c r="E249"/>
  <c r="E250"/>
  <c r="E251"/>
  <c r="E252"/>
  <c r="E253"/>
  <c r="E254"/>
  <c r="E255"/>
  <c r="E256"/>
  <c r="E257"/>
  <c r="E258"/>
  <c r="E259"/>
  <c r="E260"/>
  <c r="E261"/>
  <c r="E262"/>
  <c r="E263"/>
  <c r="E264"/>
  <c r="E265"/>
  <c r="E266"/>
  <c r="E267"/>
  <c r="E268"/>
  <c r="E269"/>
  <c r="E270"/>
  <c r="E271"/>
  <c r="E242"/>
  <c r="D243"/>
  <c r="D244"/>
  <c r="D245"/>
  <c r="D246"/>
  <c r="D247"/>
  <c r="D248"/>
  <c r="D249"/>
  <c r="D250"/>
  <c r="D251"/>
  <c r="D252"/>
  <c r="D253"/>
  <c r="D254"/>
  <c r="D255"/>
  <c r="D256"/>
  <c r="D257"/>
  <c r="D258"/>
  <c r="D259"/>
  <c r="D260"/>
  <c r="D261"/>
  <c r="D262"/>
  <c r="D263"/>
  <c r="D264"/>
  <c r="D265"/>
  <c r="D266"/>
  <c r="D267"/>
  <c r="D268"/>
  <c r="D269"/>
  <c r="D270"/>
  <c r="D271"/>
  <c r="D242"/>
  <c r="C243"/>
  <c r="C244"/>
  <c r="C245"/>
  <c r="C246"/>
  <c r="C247"/>
  <c r="C248"/>
  <c r="C249"/>
  <c r="C250"/>
  <c r="C251"/>
  <c r="C252"/>
  <c r="C253"/>
  <c r="C254"/>
  <c r="C255"/>
  <c r="C256"/>
  <c r="C257"/>
  <c r="C258"/>
  <c r="C259"/>
  <c r="C260"/>
  <c r="C261"/>
  <c r="C262"/>
  <c r="C263"/>
  <c r="C264"/>
  <c r="C265"/>
  <c r="C266"/>
  <c r="C267"/>
  <c r="C268"/>
  <c r="C269"/>
  <c r="C270"/>
  <c r="C271"/>
  <c r="C242"/>
  <c r="AB239"/>
  <c r="AC239"/>
  <c r="AD239" s="1"/>
  <c r="U239"/>
  <c r="V239" s="1"/>
  <c r="W239" s="1"/>
  <c r="N239"/>
  <c r="O239"/>
  <c r="P239" s="1"/>
  <c r="G239"/>
  <c r="H239" s="1"/>
  <c r="I239" s="1"/>
  <c r="C336" i="26"/>
  <c r="C273"/>
  <c r="C334"/>
  <c r="C332"/>
  <c r="C269"/>
  <c r="C328"/>
  <c r="C265"/>
  <c r="C324"/>
  <c r="C261"/>
  <c r="C320"/>
  <c r="C257"/>
  <c r="C316"/>
  <c r="C253"/>
  <c r="C312"/>
  <c r="C249"/>
  <c r="D338"/>
  <c r="D275"/>
  <c r="D334"/>
  <c r="D271"/>
  <c r="D330"/>
  <c r="D267"/>
  <c r="D326"/>
  <c r="D263"/>
  <c r="D322"/>
  <c r="D259"/>
  <c r="D318"/>
  <c r="D255"/>
  <c r="D314"/>
  <c r="D251"/>
  <c r="D310"/>
  <c r="D247"/>
  <c r="E336"/>
  <c r="E273"/>
  <c r="E332"/>
  <c r="E269"/>
  <c r="E328"/>
  <c r="E265"/>
  <c r="E324"/>
  <c r="E261"/>
  <c r="E320"/>
  <c r="E257"/>
  <c r="E316"/>
  <c r="E253"/>
  <c r="E312"/>
  <c r="E249"/>
  <c r="C363"/>
  <c r="C300"/>
  <c r="C359"/>
  <c r="C296"/>
  <c r="C355"/>
  <c r="C292"/>
  <c r="C351"/>
  <c r="C288"/>
  <c r="C347"/>
  <c r="C284"/>
  <c r="C343"/>
  <c r="C280"/>
  <c r="D339"/>
  <c r="D276"/>
  <c r="D360"/>
  <c r="D297"/>
  <c r="D356"/>
  <c r="D293"/>
  <c r="D352"/>
  <c r="D289"/>
  <c r="D348"/>
  <c r="D285"/>
  <c r="D346"/>
  <c r="D344"/>
  <c r="D281"/>
  <c r="D340"/>
  <c r="D277"/>
  <c r="C309"/>
  <c r="C246"/>
  <c r="C337"/>
  <c r="C274"/>
  <c r="C335"/>
  <c r="C272"/>
  <c r="C333"/>
  <c r="C270"/>
  <c r="C331"/>
  <c r="C268"/>
  <c r="C329"/>
  <c r="C266"/>
  <c r="C327"/>
  <c r="C264"/>
  <c r="C325"/>
  <c r="C262"/>
  <c r="C323"/>
  <c r="C260"/>
  <c r="C321"/>
  <c r="C258"/>
  <c r="C319"/>
  <c r="C256"/>
  <c r="C317"/>
  <c r="C254"/>
  <c r="C315"/>
  <c r="C252"/>
  <c r="C313"/>
  <c r="C250"/>
  <c r="C311"/>
  <c r="C248"/>
  <c r="D309"/>
  <c r="D246"/>
  <c r="D337"/>
  <c r="D274"/>
  <c r="D335"/>
  <c r="D272"/>
  <c r="D333"/>
  <c r="D270"/>
  <c r="D331"/>
  <c r="D268"/>
  <c r="D329"/>
  <c r="D266"/>
  <c r="D327"/>
  <c r="D264"/>
  <c r="D325"/>
  <c r="D262"/>
  <c r="D323"/>
  <c r="D260"/>
  <c r="D321"/>
  <c r="D258"/>
  <c r="D319"/>
  <c r="D256"/>
  <c r="D317"/>
  <c r="D254"/>
  <c r="D315"/>
  <c r="D252"/>
  <c r="D313"/>
  <c r="D250"/>
  <c r="D311"/>
  <c r="D248"/>
  <c r="E309"/>
  <c r="E246"/>
  <c r="E337"/>
  <c r="E274"/>
  <c r="E335"/>
  <c r="E272"/>
  <c r="E333"/>
  <c r="E270"/>
  <c r="E331"/>
  <c r="E268"/>
  <c r="E329"/>
  <c r="E266"/>
  <c r="E327"/>
  <c r="E264"/>
  <c r="E325"/>
  <c r="E262"/>
  <c r="E323"/>
  <c r="E260"/>
  <c r="E321"/>
  <c r="E258"/>
  <c r="E319"/>
  <c r="E256"/>
  <c r="E317"/>
  <c r="E254"/>
  <c r="E315"/>
  <c r="E252"/>
  <c r="E313"/>
  <c r="E250"/>
  <c r="E311"/>
  <c r="E248"/>
  <c r="C339"/>
  <c r="C276"/>
  <c r="C362"/>
  <c r="C299"/>
  <c r="C360"/>
  <c r="C297"/>
  <c r="C358"/>
  <c r="C295"/>
  <c r="C356"/>
  <c r="C293"/>
  <c r="C354"/>
  <c r="C291"/>
  <c r="C352"/>
  <c r="C289"/>
  <c r="C350"/>
  <c r="C287"/>
  <c r="C348"/>
  <c r="C285"/>
  <c r="C346"/>
  <c r="C283"/>
  <c r="C344"/>
  <c r="C281"/>
  <c r="C342"/>
  <c r="C279"/>
  <c r="C340"/>
  <c r="C277"/>
  <c r="D363"/>
  <c r="D300"/>
  <c r="D361"/>
  <c r="D298"/>
  <c r="D359"/>
  <c r="D296"/>
  <c r="D357"/>
  <c r="D294"/>
  <c r="D355"/>
  <c r="D292"/>
  <c r="D353"/>
  <c r="D290"/>
  <c r="D351"/>
  <c r="D288"/>
  <c r="D349"/>
  <c r="D286"/>
  <c r="D347"/>
  <c r="D284"/>
  <c r="D345"/>
  <c r="D282"/>
  <c r="D343"/>
  <c r="D280"/>
  <c r="D341"/>
  <c r="D278"/>
  <c r="AI68"/>
  <c r="AI16"/>
  <c r="AI61" s="1"/>
  <c r="AN68"/>
  <c r="AN16"/>
  <c r="AN61" s="1"/>
  <c r="AP68"/>
  <c r="AS68"/>
  <c r="AS16"/>
  <c r="AS61" s="1"/>
  <c r="AY68"/>
  <c r="AY16"/>
  <c r="AY61" s="1"/>
  <c r="AR16"/>
  <c r="AR61" s="1"/>
  <c r="AH68"/>
  <c r="AH16"/>
  <c r="AH61" s="1"/>
  <c r="AJ68"/>
  <c r="AJ16"/>
  <c r="AJ61" s="1"/>
  <c r="AO68"/>
  <c r="AO16"/>
  <c r="AO61" s="1"/>
  <c r="AQ68"/>
  <c r="AQ16"/>
  <c r="AQ61" s="1"/>
  <c r="AU68"/>
  <c r="AU16"/>
  <c r="AU61" s="1"/>
  <c r="AZ68"/>
  <c r="AZ16"/>
  <c r="AZ61" s="1"/>
  <c r="AX68"/>
  <c r="AX16"/>
  <c r="AX61" s="1"/>
  <c r="V79"/>
  <c r="V68"/>
  <c r="X79"/>
  <c r="X68"/>
  <c r="P79"/>
  <c r="P68"/>
  <c r="M79"/>
  <c r="M68"/>
  <c r="O79"/>
  <c r="O68"/>
  <c r="R79"/>
  <c r="R68"/>
  <c r="U79"/>
  <c r="U68"/>
  <c r="W79"/>
  <c r="W68"/>
  <c r="Q79"/>
  <c r="Q68"/>
  <c r="M23"/>
  <c r="M67" s="1"/>
  <c r="F15"/>
  <c r="F60" s="1"/>
  <c r="AP80"/>
  <c r="AQ80" s="1"/>
  <c r="F78"/>
  <c r="M78" s="1"/>
  <c r="T78" s="1"/>
  <c r="AG78" s="1"/>
  <c r="AN78" s="1"/>
  <c r="AU78" s="1"/>
  <c r="G22" i="21"/>
  <c r="D498" i="25"/>
  <c r="E491"/>
  <c r="E492"/>
  <c r="E490"/>
  <c r="E489"/>
  <c r="E488"/>
  <c r="E487"/>
  <c r="E486"/>
  <c r="E485"/>
  <c r="E484"/>
  <c r="E483"/>
  <c r="E482"/>
  <c r="E481"/>
  <c r="E480"/>
  <c r="E479"/>
  <c r="E478"/>
  <c r="E477"/>
  <c r="E476"/>
  <c r="E475"/>
  <c r="E474"/>
  <c r="E473"/>
  <c r="E472"/>
  <c r="E471"/>
  <c r="E470"/>
  <c r="E469"/>
  <c r="E468"/>
  <c r="E467"/>
  <c r="E466"/>
  <c r="E465"/>
  <c r="E464"/>
  <c r="F455"/>
  <c r="U455" s="1"/>
  <c r="M455" s="1"/>
  <c r="D455"/>
  <c r="C455"/>
  <c r="F454"/>
  <c r="D454"/>
  <c r="C454"/>
  <c r="F453"/>
  <c r="D453"/>
  <c r="C453"/>
  <c r="F452"/>
  <c r="D452"/>
  <c r="C452"/>
  <c r="F451"/>
  <c r="D451"/>
  <c r="C451"/>
  <c r="F450"/>
  <c r="D450"/>
  <c r="C450"/>
  <c r="F449"/>
  <c r="D449"/>
  <c r="C449"/>
  <c r="F448"/>
  <c r="D448"/>
  <c r="C448"/>
  <c r="D447"/>
  <c r="C447"/>
  <c r="D446"/>
  <c r="C446"/>
  <c r="D445"/>
  <c r="C445"/>
  <c r="D444"/>
  <c r="C444"/>
  <c r="D443"/>
  <c r="C443"/>
  <c r="D442"/>
  <c r="C442"/>
  <c r="D441"/>
  <c r="C441"/>
  <c r="D440"/>
  <c r="C440"/>
  <c r="D439"/>
  <c r="C439"/>
  <c r="D438"/>
  <c r="C438"/>
  <c r="D437"/>
  <c r="C437"/>
  <c r="D436"/>
  <c r="C436"/>
  <c r="D435"/>
  <c r="C435"/>
  <c r="D434"/>
  <c r="C434"/>
  <c r="D433"/>
  <c r="C433"/>
  <c r="D432"/>
  <c r="C432"/>
  <c r="D431"/>
  <c r="C431"/>
  <c r="F425"/>
  <c r="F424"/>
  <c r="F423"/>
  <c r="T423" s="1"/>
  <c r="F422"/>
  <c r="F421"/>
  <c r="F420"/>
  <c r="F419"/>
  <c r="F399"/>
  <c r="F398"/>
  <c r="F397"/>
  <c r="F396"/>
  <c r="E425"/>
  <c r="D425"/>
  <c r="C425"/>
  <c r="E424"/>
  <c r="D424"/>
  <c r="C424"/>
  <c r="E423"/>
  <c r="D423"/>
  <c r="C423"/>
  <c r="E422"/>
  <c r="D422"/>
  <c r="C422"/>
  <c r="E421"/>
  <c r="D421"/>
  <c r="C421"/>
  <c r="E420"/>
  <c r="D420"/>
  <c r="C420"/>
  <c r="E419"/>
  <c r="D419"/>
  <c r="C419"/>
  <c r="E418"/>
  <c r="D418"/>
  <c r="C418"/>
  <c r="E417"/>
  <c r="D417"/>
  <c r="C417"/>
  <c r="E416"/>
  <c r="D416"/>
  <c r="C416"/>
  <c r="E415"/>
  <c r="D415"/>
  <c r="C415"/>
  <c r="E414"/>
  <c r="D414"/>
  <c r="C414"/>
  <c r="E413"/>
  <c r="D413"/>
  <c r="C413"/>
  <c r="E412"/>
  <c r="D412"/>
  <c r="C412"/>
  <c r="E411"/>
  <c r="D411"/>
  <c r="C411"/>
  <c r="E410"/>
  <c r="D410"/>
  <c r="C410"/>
  <c r="E409"/>
  <c r="D409"/>
  <c r="C409"/>
  <c r="E408"/>
  <c r="D408"/>
  <c r="C408"/>
  <c r="E407"/>
  <c r="D407"/>
  <c r="C407"/>
  <c r="E406"/>
  <c r="D406"/>
  <c r="C406"/>
  <c r="E405"/>
  <c r="D405"/>
  <c r="C405"/>
  <c r="E404"/>
  <c r="D404"/>
  <c r="C404"/>
  <c r="E403"/>
  <c r="D403"/>
  <c r="C403"/>
  <c r="E402"/>
  <c r="D402"/>
  <c r="C402"/>
  <c r="E401"/>
  <c r="D401"/>
  <c r="C401"/>
  <c r="E400"/>
  <c r="D400"/>
  <c r="C400"/>
  <c r="E399"/>
  <c r="D399"/>
  <c r="C399"/>
  <c r="E398"/>
  <c r="D398"/>
  <c r="C398"/>
  <c r="E397"/>
  <c r="D397"/>
  <c r="C397"/>
  <c r="E396"/>
  <c r="D396"/>
  <c r="C396"/>
  <c r="U424"/>
  <c r="T424"/>
  <c r="T455"/>
  <c r="L455" s="1"/>
  <c r="T421"/>
  <c r="U421"/>
  <c r="T425"/>
  <c r="U425"/>
  <c r="T450"/>
  <c r="L450" s="1"/>
  <c r="U450"/>
  <c r="M450" s="1"/>
  <c r="T454"/>
  <c r="L454" s="1"/>
  <c r="U454"/>
  <c r="M454" s="1"/>
  <c r="U422"/>
  <c r="T422"/>
  <c r="U449"/>
  <c r="M449" s="1"/>
  <c r="T449"/>
  <c r="L449" s="1"/>
  <c r="U453"/>
  <c r="M453" s="1"/>
  <c r="T453"/>
  <c r="L453" s="1"/>
  <c r="U451"/>
  <c r="M451" s="1"/>
  <c r="T451"/>
  <c r="L451" s="1"/>
  <c r="U423"/>
  <c r="U448"/>
  <c r="M448" s="1"/>
  <c r="T448"/>
  <c r="L448" s="1"/>
  <c r="U452"/>
  <c r="M452" s="1"/>
  <c r="T452"/>
  <c r="L452" s="1"/>
  <c r="S448"/>
  <c r="K448" s="1"/>
  <c r="Q448"/>
  <c r="I448" s="1"/>
  <c r="O448"/>
  <c r="G448" s="1"/>
  <c r="R448"/>
  <c r="J448" s="1"/>
  <c r="P448"/>
  <c r="H448" s="1"/>
  <c r="S450"/>
  <c r="K450" s="1"/>
  <c r="Q450"/>
  <c r="I450" s="1"/>
  <c r="O450"/>
  <c r="G450" s="1"/>
  <c r="R450"/>
  <c r="J450" s="1"/>
  <c r="P450"/>
  <c r="H450" s="1"/>
  <c r="S452"/>
  <c r="K452" s="1"/>
  <c r="Q452"/>
  <c r="I452" s="1"/>
  <c r="O452"/>
  <c r="G452" s="1"/>
  <c r="R452"/>
  <c r="J452" s="1"/>
  <c r="P452"/>
  <c r="H452" s="1"/>
  <c r="S454"/>
  <c r="K454" s="1"/>
  <c r="Q454"/>
  <c r="I454" s="1"/>
  <c r="O454"/>
  <c r="G454" s="1"/>
  <c r="R454"/>
  <c r="J454" s="1"/>
  <c r="P454"/>
  <c r="H454" s="1"/>
  <c r="R449"/>
  <c r="J449" s="1"/>
  <c r="S449"/>
  <c r="K449" s="1"/>
  <c r="Q449"/>
  <c r="I449" s="1"/>
  <c r="O449"/>
  <c r="G449" s="1"/>
  <c r="P449"/>
  <c r="H449" s="1"/>
  <c r="S451"/>
  <c r="K451" s="1"/>
  <c r="Q451"/>
  <c r="I451" s="1"/>
  <c r="O451"/>
  <c r="G451" s="1"/>
  <c r="R451"/>
  <c r="J451" s="1"/>
  <c r="P451"/>
  <c r="H451" s="1"/>
  <c r="S453"/>
  <c r="K453" s="1"/>
  <c r="Q453"/>
  <c r="I453" s="1"/>
  <c r="O453"/>
  <c r="G453" s="1"/>
  <c r="R453"/>
  <c r="J453" s="1"/>
  <c r="P453"/>
  <c r="H453" s="1"/>
  <c r="S455"/>
  <c r="K455" s="1"/>
  <c r="Q455"/>
  <c r="I455" s="1"/>
  <c r="O455"/>
  <c r="G455" s="1"/>
  <c r="R455"/>
  <c r="J455" s="1"/>
  <c r="P455"/>
  <c r="H455" s="1"/>
  <c r="S422"/>
  <c r="Q422"/>
  <c r="O422"/>
  <c r="R422"/>
  <c r="P422"/>
  <c r="S424"/>
  <c r="Q424"/>
  <c r="O424"/>
  <c r="R424"/>
  <c r="P424"/>
  <c r="S421"/>
  <c r="Q421"/>
  <c r="O421"/>
  <c r="R421"/>
  <c r="P421"/>
  <c r="S423"/>
  <c r="Q423"/>
  <c r="O423"/>
  <c r="R423"/>
  <c r="P423"/>
  <c r="S425"/>
  <c r="Q425"/>
  <c r="O425"/>
  <c r="R425"/>
  <c r="P425"/>
  <c r="H22" i="21"/>
  <c r="I22" s="1"/>
  <c r="F59" s="1"/>
  <c r="D46" i="6"/>
  <c r="C46"/>
  <c r="E105" i="25"/>
  <c r="E139" s="1"/>
  <c r="E173" s="1"/>
  <c r="E104"/>
  <c r="E138" s="1"/>
  <c r="E172" s="1"/>
  <c r="E103"/>
  <c r="E137" s="1"/>
  <c r="E171" s="1"/>
  <c r="E102"/>
  <c r="E136" s="1"/>
  <c r="E170" s="1"/>
  <c r="E101"/>
  <c r="E135" s="1"/>
  <c r="E169" s="1"/>
  <c r="E100"/>
  <c r="E134" s="1"/>
  <c r="E168" s="1"/>
  <c r="E99"/>
  <c r="E133" s="1"/>
  <c r="E167" s="1"/>
  <c r="E98"/>
  <c r="E132" s="1"/>
  <c r="E166" s="1"/>
  <c r="E97"/>
  <c r="E131"/>
  <c r="E165" s="1"/>
  <c r="E96"/>
  <c r="E130" s="1"/>
  <c r="E164" s="1"/>
  <c r="B56"/>
  <c r="B91" s="1"/>
  <c r="B196" s="1"/>
  <c r="B232" s="1"/>
  <c r="B268" s="1"/>
  <c r="B304" s="1"/>
  <c r="B377" s="1"/>
  <c r="B459" s="1"/>
  <c r="B570" s="1"/>
  <c r="B680" s="1"/>
  <c r="B790" s="1"/>
  <c r="B915" s="1"/>
  <c r="B1030" s="1"/>
  <c r="B1079" s="1"/>
  <c r="B1208" s="1"/>
  <c r="B1337" s="1"/>
  <c r="B1496" s="1"/>
  <c r="B1668" s="1"/>
  <c r="D387"/>
  <c r="D385"/>
  <c r="F266" i="6"/>
  <c r="M266"/>
  <c r="E237" i="25"/>
  <c r="E201"/>
  <c r="E239"/>
  <c r="E203"/>
  <c r="E241"/>
  <c r="E205"/>
  <c r="E243"/>
  <c r="E207"/>
  <c r="E245"/>
  <c r="E209"/>
  <c r="E236"/>
  <c r="E200"/>
  <c r="E238"/>
  <c r="E202"/>
  <c r="E240"/>
  <c r="E204"/>
  <c r="E242"/>
  <c r="E206"/>
  <c r="E244"/>
  <c r="E208"/>
  <c r="E272"/>
  <c r="E310" s="1"/>
  <c r="E345" s="1"/>
  <c r="E274"/>
  <c r="E312" s="1"/>
  <c r="E347" s="1"/>
  <c r="E276"/>
  <c r="E314" s="1"/>
  <c r="E349" s="1"/>
  <c r="E278"/>
  <c r="E316" s="1"/>
  <c r="E351" s="1"/>
  <c r="E280"/>
  <c r="E318" s="1"/>
  <c r="E353" s="1"/>
  <c r="E271"/>
  <c r="E309" s="1"/>
  <c r="E344" s="1"/>
  <c r="E273"/>
  <c r="E311" s="1"/>
  <c r="E346" s="1"/>
  <c r="E275"/>
  <c r="E313" s="1"/>
  <c r="E348" s="1"/>
  <c r="E277"/>
  <c r="E315" s="1"/>
  <c r="E350" s="1"/>
  <c r="E279"/>
  <c r="E317" s="1"/>
  <c r="E352" s="1"/>
  <c r="E281"/>
  <c r="E319" s="1"/>
  <c r="E354" s="1"/>
  <c r="H99" i="24"/>
  <c r="H98"/>
  <c r="H97"/>
  <c r="H96"/>
  <c r="H95"/>
  <c r="H94"/>
  <c r="H93"/>
  <c r="H92"/>
  <c r="H91"/>
  <c r="H90"/>
  <c r="H89"/>
  <c r="H88"/>
  <c r="H87"/>
  <c r="H86"/>
  <c r="H85"/>
  <c r="H84"/>
  <c r="H83"/>
  <c r="H82"/>
  <c r="H81"/>
  <c r="H80"/>
  <c r="H79"/>
  <c r="H78"/>
  <c r="H77"/>
  <c r="H76"/>
  <c r="H75"/>
  <c r="H47"/>
  <c r="H46"/>
  <c r="H45"/>
  <c r="H44"/>
  <c r="H43"/>
  <c r="H42"/>
  <c r="H41"/>
  <c r="H40"/>
  <c r="H39"/>
  <c r="H38"/>
  <c r="F242" i="6"/>
  <c r="F255"/>
  <c r="F248"/>
  <c r="D165" i="24"/>
  <c r="E231" i="6"/>
  <c r="E230"/>
  <c r="D120"/>
  <c r="D152" s="1"/>
  <c r="C120"/>
  <c r="C152" s="1"/>
  <c r="D119"/>
  <c r="D151" s="1"/>
  <c r="C119"/>
  <c r="C151" s="1"/>
  <c r="D118"/>
  <c r="D150" s="1"/>
  <c r="C118"/>
  <c r="C150" s="1"/>
  <c r="D117"/>
  <c r="D149" s="1"/>
  <c r="C117"/>
  <c r="C149" s="1"/>
  <c r="D116"/>
  <c r="D148" s="1"/>
  <c r="C116"/>
  <c r="C148" s="1"/>
  <c r="D115"/>
  <c r="D147" s="1"/>
  <c r="C115"/>
  <c r="C147" s="1"/>
  <c r="D114"/>
  <c r="D146" s="1"/>
  <c r="C114"/>
  <c r="C146" s="1"/>
  <c r="D113"/>
  <c r="D145" s="1"/>
  <c r="C113"/>
  <c r="D112"/>
  <c r="D144" s="1"/>
  <c r="C112"/>
  <c r="D111"/>
  <c r="D143" s="1"/>
  <c r="C111"/>
  <c r="C143" s="1"/>
  <c r="D110"/>
  <c r="D142" s="1"/>
  <c r="C110"/>
  <c r="C142" s="1"/>
  <c r="D109"/>
  <c r="D141" s="1"/>
  <c r="C109"/>
  <c r="C141" s="1"/>
  <c r="D108"/>
  <c r="D140" s="1"/>
  <c r="C108"/>
  <c r="C140" s="1"/>
  <c r="D107"/>
  <c r="D139" s="1"/>
  <c r="C107"/>
  <c r="C139" s="1"/>
  <c r="D106"/>
  <c r="D138" s="1"/>
  <c r="C106"/>
  <c r="C138" s="1"/>
  <c r="D105"/>
  <c r="D137" s="1"/>
  <c r="C105"/>
  <c r="C137" s="1"/>
  <c r="D104"/>
  <c r="D136" s="1"/>
  <c r="C104"/>
  <c r="C136" s="1"/>
  <c r="D103"/>
  <c r="D135" s="1"/>
  <c r="C103"/>
  <c r="C135" s="1"/>
  <c r="D102"/>
  <c r="D134" s="1"/>
  <c r="C102"/>
  <c r="C134" s="1"/>
  <c r="D101"/>
  <c r="D133" s="1"/>
  <c r="C101"/>
  <c r="C133" s="1"/>
  <c r="D100"/>
  <c r="D132" s="1"/>
  <c r="C100"/>
  <c r="C132" s="1"/>
  <c r="D99"/>
  <c r="D131" s="1"/>
  <c r="C99"/>
  <c r="C131" s="1"/>
  <c r="D98"/>
  <c r="D130" s="1"/>
  <c r="C98"/>
  <c r="C130" s="1"/>
  <c r="D97"/>
  <c r="D129" s="1"/>
  <c r="C97"/>
  <c r="C129" s="1"/>
  <c r="D96"/>
  <c r="D128" s="1"/>
  <c r="C96"/>
  <c r="C128" s="1"/>
  <c r="M271"/>
  <c r="M270"/>
  <c r="M269"/>
  <c r="M268"/>
  <c r="M267"/>
  <c r="M265"/>
  <c r="T265"/>
  <c r="M49" i="26" s="1"/>
  <c r="M264" i="6"/>
  <c r="M263"/>
  <c r="M262"/>
  <c r="M256"/>
  <c r="M252"/>
  <c r="M255"/>
  <c r="T255"/>
  <c r="M39" i="26" s="1"/>
  <c r="M248" i="6"/>
  <c r="M247"/>
  <c r="M244"/>
  <c r="T244"/>
  <c r="M28" i="26" s="1"/>
  <c r="M242" i="6"/>
  <c r="N15"/>
  <c r="L15"/>
  <c r="J15"/>
  <c r="E66" i="21"/>
  <c r="E65"/>
  <c r="E64"/>
  <c r="E63"/>
  <c r="E62"/>
  <c r="E61"/>
  <c r="E60"/>
  <c r="E59"/>
  <c r="E58"/>
  <c r="E57"/>
  <c r="D66"/>
  <c r="D65"/>
  <c r="D64"/>
  <c r="D63"/>
  <c r="D62"/>
  <c r="D61"/>
  <c r="D60"/>
  <c r="D59"/>
  <c r="D58"/>
  <c r="D57"/>
  <c r="D456" i="5"/>
  <c r="D487" s="1"/>
  <c r="D518" s="1"/>
  <c r="D549" s="1"/>
  <c r="D582" s="1"/>
  <c r="D614" s="1"/>
  <c r="D455"/>
  <c r="D486" s="1"/>
  <c r="D517" s="1"/>
  <c r="D548" s="1"/>
  <c r="D581" s="1"/>
  <c r="D613" s="1"/>
  <c r="D454"/>
  <c r="D485" s="1"/>
  <c r="D516" s="1"/>
  <c r="D547" s="1"/>
  <c r="D580" s="1"/>
  <c r="D612" s="1"/>
  <c r="D453"/>
  <c r="D484" s="1"/>
  <c r="D515" s="1"/>
  <c r="D546" s="1"/>
  <c r="D579" s="1"/>
  <c r="D611" s="1"/>
  <c r="D452"/>
  <c r="D483" s="1"/>
  <c r="D514" s="1"/>
  <c r="D545" s="1"/>
  <c r="D578" s="1"/>
  <c r="D610" s="1"/>
  <c r="D451"/>
  <c r="D482" s="1"/>
  <c r="D513" s="1"/>
  <c r="D544" s="1"/>
  <c r="D577" s="1"/>
  <c r="D609" s="1"/>
  <c r="D450"/>
  <c r="D481" s="1"/>
  <c r="D512" s="1"/>
  <c r="D543" s="1"/>
  <c r="D576" s="1"/>
  <c r="D608" s="1"/>
  <c r="C456"/>
  <c r="C487" s="1"/>
  <c r="C518" s="1"/>
  <c r="C549" s="1"/>
  <c r="C582" s="1"/>
  <c r="C614" s="1"/>
  <c r="C455"/>
  <c r="C486" s="1"/>
  <c r="C517" s="1"/>
  <c r="C548" s="1"/>
  <c r="C581" s="1"/>
  <c r="C613" s="1"/>
  <c r="C454"/>
  <c r="C485" s="1"/>
  <c r="C516" s="1"/>
  <c r="C547" s="1"/>
  <c r="C580" s="1"/>
  <c r="C612" s="1"/>
  <c r="C453"/>
  <c r="C484" s="1"/>
  <c r="C515" s="1"/>
  <c r="C546" s="1"/>
  <c r="C579" s="1"/>
  <c r="C611" s="1"/>
  <c r="C452"/>
  <c r="C483" s="1"/>
  <c r="C514" s="1"/>
  <c r="C545" s="1"/>
  <c r="C578" s="1"/>
  <c r="C610" s="1"/>
  <c r="C451"/>
  <c r="C482" s="1"/>
  <c r="C513" s="1"/>
  <c r="C544" s="1"/>
  <c r="C577" s="1"/>
  <c r="C609" s="1"/>
  <c r="C450"/>
  <c r="C481" s="1"/>
  <c r="C512" s="1"/>
  <c r="C543" s="1"/>
  <c r="C576" s="1"/>
  <c r="C608" s="1"/>
  <c r="D449"/>
  <c r="D480" s="1"/>
  <c r="D511" s="1"/>
  <c r="D542" s="1"/>
  <c r="D575" s="1"/>
  <c r="D607" s="1"/>
  <c r="C449"/>
  <c r="C480" s="1"/>
  <c r="C511" s="1"/>
  <c r="C542" s="1"/>
  <c r="C575" s="1"/>
  <c r="C607" s="1"/>
  <c r="D448"/>
  <c r="D479" s="1"/>
  <c r="D510" s="1"/>
  <c r="D541" s="1"/>
  <c r="D574" s="1"/>
  <c r="D606" s="1"/>
  <c r="C448"/>
  <c r="C479" s="1"/>
  <c r="C510" s="1"/>
  <c r="C541" s="1"/>
  <c r="C574" s="1"/>
  <c r="C606" s="1"/>
  <c r="D447"/>
  <c r="D478" s="1"/>
  <c r="D509" s="1"/>
  <c r="D540" s="1"/>
  <c r="D573" s="1"/>
  <c r="D605" s="1"/>
  <c r="C447"/>
  <c r="C478" s="1"/>
  <c r="C509" s="1"/>
  <c r="C540" s="1"/>
  <c r="C573" s="1"/>
  <c r="C605" s="1"/>
  <c r="D446"/>
  <c r="D477" s="1"/>
  <c r="D508" s="1"/>
  <c r="D539" s="1"/>
  <c r="D572" s="1"/>
  <c r="D604" s="1"/>
  <c r="C446"/>
  <c r="C477" s="1"/>
  <c r="C508" s="1"/>
  <c r="C539" s="1"/>
  <c r="C572" s="1"/>
  <c r="C604" s="1"/>
  <c r="D445"/>
  <c r="D476" s="1"/>
  <c r="D507" s="1"/>
  <c r="D538" s="1"/>
  <c r="D571" s="1"/>
  <c r="D603" s="1"/>
  <c r="C445"/>
  <c r="C476" s="1"/>
  <c r="C507" s="1"/>
  <c r="C538" s="1"/>
  <c r="C571" s="1"/>
  <c r="C603" s="1"/>
  <c r="D444"/>
  <c r="D475" s="1"/>
  <c r="D506" s="1"/>
  <c r="D537" s="1"/>
  <c r="D570" s="1"/>
  <c r="D602" s="1"/>
  <c r="C444"/>
  <c r="C475" s="1"/>
  <c r="C506" s="1"/>
  <c r="C537" s="1"/>
  <c r="C570" s="1"/>
  <c r="C602" s="1"/>
  <c r="D443"/>
  <c r="D474" s="1"/>
  <c r="D505" s="1"/>
  <c r="D536" s="1"/>
  <c r="D569" s="1"/>
  <c r="D601" s="1"/>
  <c r="C443"/>
  <c r="C474" s="1"/>
  <c r="C505" s="1"/>
  <c r="C536" s="1"/>
  <c r="C569" s="1"/>
  <c r="C601" s="1"/>
  <c r="D442"/>
  <c r="D473" s="1"/>
  <c r="D504" s="1"/>
  <c r="D535" s="1"/>
  <c r="D568" s="1"/>
  <c r="D600" s="1"/>
  <c r="C442"/>
  <c r="C473" s="1"/>
  <c r="C504" s="1"/>
  <c r="C535" s="1"/>
  <c r="C568" s="1"/>
  <c r="C600" s="1"/>
  <c r="D441"/>
  <c r="D472" s="1"/>
  <c r="D503" s="1"/>
  <c r="D534" s="1"/>
  <c r="D567" s="1"/>
  <c r="D599" s="1"/>
  <c r="C441"/>
  <c r="C472" s="1"/>
  <c r="C503" s="1"/>
  <c r="C534" s="1"/>
  <c r="C567" s="1"/>
  <c r="C599" s="1"/>
  <c r="D440"/>
  <c r="D471" s="1"/>
  <c r="D502" s="1"/>
  <c r="D533" s="1"/>
  <c r="D566" s="1"/>
  <c r="D598" s="1"/>
  <c r="C440"/>
  <c r="C471" s="1"/>
  <c r="C502" s="1"/>
  <c r="C533" s="1"/>
  <c r="C566" s="1"/>
  <c r="C598" s="1"/>
  <c r="D439"/>
  <c r="D470" s="1"/>
  <c r="D501" s="1"/>
  <c r="D532" s="1"/>
  <c r="D565" s="1"/>
  <c r="D597" s="1"/>
  <c r="C439"/>
  <c r="C470" s="1"/>
  <c r="C501" s="1"/>
  <c r="C532" s="1"/>
  <c r="C565" s="1"/>
  <c r="C597" s="1"/>
  <c r="D438"/>
  <c r="D469" s="1"/>
  <c r="D500" s="1"/>
  <c r="D531" s="1"/>
  <c r="D564" s="1"/>
  <c r="D596" s="1"/>
  <c r="C438"/>
  <c r="C469" s="1"/>
  <c r="C500" s="1"/>
  <c r="C531" s="1"/>
  <c r="C564" s="1"/>
  <c r="C596" s="1"/>
  <c r="D437"/>
  <c r="D468" s="1"/>
  <c r="D499" s="1"/>
  <c r="D530" s="1"/>
  <c r="D563" s="1"/>
  <c r="D595" s="1"/>
  <c r="C437"/>
  <c r="C468" s="1"/>
  <c r="C499" s="1"/>
  <c r="C530" s="1"/>
  <c r="C563" s="1"/>
  <c r="C595" s="1"/>
  <c r="D436"/>
  <c r="D467" s="1"/>
  <c r="D498" s="1"/>
  <c r="D529" s="1"/>
  <c r="D562" s="1"/>
  <c r="D594" s="1"/>
  <c r="C436"/>
  <c r="C467" s="1"/>
  <c r="C498" s="1"/>
  <c r="C529" s="1"/>
  <c r="C562" s="1"/>
  <c r="C594" s="1"/>
  <c r="D435"/>
  <c r="D466" s="1"/>
  <c r="D497" s="1"/>
  <c r="D528" s="1"/>
  <c r="D561" s="1"/>
  <c r="D593" s="1"/>
  <c r="C435"/>
  <c r="C466" s="1"/>
  <c r="C497" s="1"/>
  <c r="C528" s="1"/>
  <c r="C561" s="1"/>
  <c r="C593" s="1"/>
  <c r="D434"/>
  <c r="D465" s="1"/>
  <c r="D496" s="1"/>
  <c r="D527" s="1"/>
  <c r="D560" s="1"/>
  <c r="D592" s="1"/>
  <c r="C434"/>
  <c r="C465" s="1"/>
  <c r="C496" s="1"/>
  <c r="C527" s="1"/>
  <c r="C560" s="1"/>
  <c r="C592" s="1"/>
  <c r="D433"/>
  <c r="D464" s="1"/>
  <c r="D495" s="1"/>
  <c r="D526" s="1"/>
  <c r="D559" s="1"/>
  <c r="D591" s="1"/>
  <c r="C433"/>
  <c r="C464" s="1"/>
  <c r="C495" s="1"/>
  <c r="C526" s="1"/>
  <c r="C559" s="1"/>
  <c r="C591" s="1"/>
  <c r="D432"/>
  <c r="D463" s="1"/>
  <c r="D494" s="1"/>
  <c r="D525" s="1"/>
  <c r="D558" s="1"/>
  <c r="D590" s="1"/>
  <c r="C432"/>
  <c r="C463" s="1"/>
  <c r="C494" s="1"/>
  <c r="C525" s="1"/>
  <c r="C558" s="1"/>
  <c r="C590" s="1"/>
  <c r="E18" i="6"/>
  <c r="E22"/>
  <c r="D22"/>
  <c r="E45"/>
  <c r="E44"/>
  <c r="E43"/>
  <c r="E42"/>
  <c r="E41"/>
  <c r="E40"/>
  <c r="E39"/>
  <c r="E61" s="1"/>
  <c r="E74" s="1"/>
  <c r="E74" i="26" s="1"/>
  <c r="E38" i="6"/>
  <c r="E37"/>
  <c r="E36"/>
  <c r="E35"/>
  <c r="D45"/>
  <c r="D44"/>
  <c r="D43"/>
  <c r="D42"/>
  <c r="D41"/>
  <c r="D40"/>
  <c r="D39"/>
  <c r="D61" s="1"/>
  <c r="D74" s="1"/>
  <c r="D74" i="26" s="1"/>
  <c r="D38" i="6"/>
  <c r="D37"/>
  <c r="D36"/>
  <c r="D35"/>
  <c r="C45"/>
  <c r="C44"/>
  <c r="C43"/>
  <c r="C42"/>
  <c r="C41"/>
  <c r="C40"/>
  <c r="C39"/>
  <c r="C61" s="1"/>
  <c r="C74" s="1"/>
  <c r="C74" i="26" s="1"/>
  <c r="C38" i="6"/>
  <c r="C37"/>
  <c r="C36"/>
  <c r="C35"/>
  <c r="E34"/>
  <c r="D34"/>
  <c r="C34"/>
  <c r="E33"/>
  <c r="D33"/>
  <c r="C33"/>
  <c r="E32"/>
  <c r="D32"/>
  <c r="C32"/>
  <c r="E31"/>
  <c r="D31"/>
  <c r="C31"/>
  <c r="E30"/>
  <c r="D30"/>
  <c r="C30"/>
  <c r="E29"/>
  <c r="D29"/>
  <c r="C29"/>
  <c r="E28"/>
  <c r="D28"/>
  <c r="C28"/>
  <c r="E27"/>
  <c r="D27"/>
  <c r="C27"/>
  <c r="E26"/>
  <c r="D26"/>
  <c r="C26"/>
  <c r="E25"/>
  <c r="D25"/>
  <c r="C25"/>
  <c r="E24"/>
  <c r="D24"/>
  <c r="C24"/>
  <c r="E23"/>
  <c r="D23"/>
  <c r="C23"/>
  <c r="C22"/>
  <c r="E21"/>
  <c r="D21"/>
  <c r="D60" s="1"/>
  <c r="D73" s="1"/>
  <c r="D73" i="26" s="1"/>
  <c r="C21" i="6"/>
  <c r="C60" s="1"/>
  <c r="C73" s="1"/>
  <c r="C73" i="26" s="1"/>
  <c r="D20" i="6"/>
  <c r="D59" s="1"/>
  <c r="D72" s="1"/>
  <c r="D72" i="26" s="1"/>
  <c r="E20" i="6"/>
  <c r="E59" s="1"/>
  <c r="E72" s="1"/>
  <c r="E72" i="26" s="1"/>
  <c r="C20" i="6"/>
  <c r="C59" s="1"/>
  <c r="C72" s="1"/>
  <c r="C72" i="26" s="1"/>
  <c r="E19" i="6"/>
  <c r="D19"/>
  <c r="D58" s="1"/>
  <c r="D71" s="1"/>
  <c r="D71" i="26" s="1"/>
  <c r="C19" i="6"/>
  <c r="C58" s="1"/>
  <c r="C71" s="1"/>
  <c r="C71" i="26" s="1"/>
  <c r="D18" i="6"/>
  <c r="D57" s="1"/>
  <c r="D70" s="1"/>
  <c r="D70" i="26" s="1"/>
  <c r="C18" i="6"/>
  <c r="C57" s="1"/>
  <c r="C70" s="1"/>
  <c r="C70" i="26" s="1"/>
  <c r="E17" i="6"/>
  <c r="D17"/>
  <c r="C17"/>
  <c r="E16"/>
  <c r="D16"/>
  <c r="C16"/>
  <c r="E58"/>
  <c r="E71" s="1"/>
  <c r="E71" i="26" s="1"/>
  <c r="E57" i="6"/>
  <c r="E70" s="1"/>
  <c r="E70" i="26" s="1"/>
  <c r="E60" i="6"/>
  <c r="E73" s="1"/>
  <c r="E73" i="26" s="1"/>
  <c r="T247" i="6"/>
  <c r="M31" i="26" s="1"/>
  <c r="T262" i="6"/>
  <c r="M46" i="26" s="1"/>
  <c r="T264" i="6"/>
  <c r="M48" i="26" s="1"/>
  <c r="T268" i="6"/>
  <c r="M52" i="26" s="1"/>
  <c r="T52" s="1"/>
  <c r="T270" i="6"/>
  <c r="M54" i="26" s="1"/>
  <c r="T54" s="1"/>
  <c r="T242" i="6"/>
  <c r="M26" i="26" s="1"/>
  <c r="T252" i="6"/>
  <c r="M36" i="26" s="1"/>
  <c r="T256" i="6"/>
  <c r="M40" i="26" s="1"/>
  <c r="T263" i="6"/>
  <c r="M47" i="26" s="1"/>
  <c r="T267" i="6"/>
  <c r="M51" i="26" s="1"/>
  <c r="T269" i="6"/>
  <c r="M53" i="26" s="1"/>
  <c r="T271" i="6"/>
  <c r="M55" i="26" s="1"/>
  <c r="C145" i="6"/>
  <c r="C144"/>
  <c r="AA270"/>
  <c r="AA262"/>
  <c r="AA269"/>
  <c r="AA256"/>
  <c r="AA268"/>
  <c r="AN52" i="26" s="1"/>
  <c r="AA264" i="6"/>
  <c r="AA247"/>
  <c r="D158" i="24"/>
  <c r="AC797" i="5"/>
  <c r="AC833" s="1"/>
  <c r="AC869" s="1"/>
  <c r="AC941" s="1"/>
  <c r="BG14" i="27" s="1"/>
  <c r="BG12" i="28" s="1"/>
  <c r="BG47" s="1"/>
  <c r="BG82" s="1"/>
  <c r="BG117" s="1"/>
  <c r="BG152" s="1"/>
  <c r="BG187" s="1"/>
  <c r="BG222" s="1"/>
  <c r="AB797" i="5"/>
  <c r="AB833" s="1"/>
  <c r="AB869" s="1"/>
  <c r="AB941" s="1"/>
  <c r="BF14" i="27" s="1"/>
  <c r="AA797" i="5"/>
  <c r="AA833" s="1"/>
  <c r="AA869" s="1"/>
  <c r="AA941" s="1"/>
  <c r="Z797"/>
  <c r="Z833" s="1"/>
  <c r="Z869" s="1"/>
  <c r="Y797"/>
  <c r="Y833" s="1"/>
  <c r="Y869" s="1"/>
  <c r="X797"/>
  <c r="X833" s="1"/>
  <c r="X869" s="1"/>
  <c r="X941" s="1"/>
  <c r="BB14" i="27" s="1"/>
  <c r="W797" i="5"/>
  <c r="W833" s="1"/>
  <c r="W869" s="1"/>
  <c r="W905" s="1"/>
  <c r="V797"/>
  <c r="V833" s="1"/>
  <c r="V869" s="1"/>
  <c r="V941" s="1"/>
  <c r="AZ14" i="27" s="1"/>
  <c r="AZ12" i="28" s="1"/>
  <c r="AZ47" s="1"/>
  <c r="AZ82" s="1"/>
  <c r="AZ117" s="1"/>
  <c r="AZ152" s="1"/>
  <c r="AZ187" s="1"/>
  <c r="U797" i="5"/>
  <c r="U833" s="1"/>
  <c r="U869" s="1"/>
  <c r="T797"/>
  <c r="T833" s="1"/>
  <c r="T869" s="1"/>
  <c r="S797"/>
  <c r="S833" s="1"/>
  <c r="S869" s="1"/>
  <c r="S941" s="1"/>
  <c r="AW14" i="27" s="1"/>
  <c r="R797" i="5"/>
  <c r="R833"/>
  <c r="R869" s="1"/>
  <c r="Q797"/>
  <c r="Q833" s="1"/>
  <c r="Q869" s="1"/>
  <c r="P797"/>
  <c r="P833" s="1"/>
  <c r="P869" s="1"/>
  <c r="O797"/>
  <c r="O833" s="1"/>
  <c r="O869" s="1"/>
  <c r="O941" s="1"/>
  <c r="AS14" i="27" s="1"/>
  <c r="AS49" s="1"/>
  <c r="N797" i="5"/>
  <c r="N833" s="1"/>
  <c r="N869" s="1"/>
  <c r="M797"/>
  <c r="M833" s="1"/>
  <c r="M869" s="1"/>
  <c r="L797"/>
  <c r="L833" s="1"/>
  <c r="L869" s="1"/>
  <c r="K797"/>
  <c r="K833" s="1"/>
  <c r="K869" s="1"/>
  <c r="J797"/>
  <c r="J833" s="1"/>
  <c r="J869" s="1"/>
  <c r="I797"/>
  <c r="I833" s="1"/>
  <c r="I869" s="1"/>
  <c r="H797"/>
  <c r="H833" s="1"/>
  <c r="H869" s="1"/>
  <c r="G797"/>
  <c r="G833" s="1"/>
  <c r="G869" s="1"/>
  <c r="F797"/>
  <c r="F833" s="1"/>
  <c r="F869" s="1"/>
  <c r="E797"/>
  <c r="E833" s="1"/>
  <c r="E869" s="1"/>
  <c r="AH621"/>
  <c r="AH656" s="1"/>
  <c r="AH691" s="1"/>
  <c r="AH726" s="1"/>
  <c r="AH761" s="1"/>
  <c r="AH14" i="27" s="1"/>
  <c r="AG621" i="5"/>
  <c r="AG656" s="1"/>
  <c r="AG691" s="1"/>
  <c r="AG726" s="1"/>
  <c r="AG761" s="1"/>
  <c r="AG14" i="27" s="1"/>
  <c r="AF621" i="5"/>
  <c r="AF656" s="1"/>
  <c r="AF691" s="1"/>
  <c r="AF726" s="1"/>
  <c r="AF761" s="1"/>
  <c r="AF14" i="27" s="1"/>
  <c r="AE621" i="5"/>
  <c r="AE656" s="1"/>
  <c r="AE691" s="1"/>
  <c r="AE726" s="1"/>
  <c r="AE761" s="1"/>
  <c r="AE14" i="27" s="1"/>
  <c r="AE12" i="28" s="1"/>
  <c r="AE47" s="1"/>
  <c r="AE82" s="1"/>
  <c r="AE117" s="1"/>
  <c r="AE152" s="1"/>
  <c r="AE187" s="1"/>
  <c r="AD621" i="5"/>
  <c r="AD656" s="1"/>
  <c r="AD691" s="1"/>
  <c r="AD726" s="1"/>
  <c r="AD761" s="1"/>
  <c r="AD14" i="27" s="1"/>
  <c r="AD12" i="28" s="1"/>
  <c r="AD47" s="1"/>
  <c r="AD82" s="1"/>
  <c r="AD117" s="1"/>
  <c r="AD152" s="1"/>
  <c r="AD187" s="1"/>
  <c r="AD222" s="1"/>
  <c r="AC621" i="5"/>
  <c r="AC656" s="1"/>
  <c r="AC691" s="1"/>
  <c r="AC726" s="1"/>
  <c r="AC761" s="1"/>
  <c r="AC14" i="27" s="1"/>
  <c r="AB621" i="5"/>
  <c r="AB656" s="1"/>
  <c r="AB691" s="1"/>
  <c r="AB726" s="1"/>
  <c r="AB761" s="1"/>
  <c r="AB14" i="27" s="1"/>
  <c r="AB12" i="28" s="1"/>
  <c r="AB47" s="1"/>
  <c r="AB82" s="1"/>
  <c r="AB117" s="1"/>
  <c r="AB152" s="1"/>
  <c r="AB187" s="1"/>
  <c r="AA621" i="5"/>
  <c r="AA656" s="1"/>
  <c r="AA691" s="1"/>
  <c r="AA726" s="1"/>
  <c r="AA761" s="1"/>
  <c r="AA14" i="27" s="1"/>
  <c r="AA12" i="28" s="1"/>
  <c r="AA47" s="1"/>
  <c r="AA82" s="1"/>
  <c r="AA117" s="1"/>
  <c r="AA152" s="1"/>
  <c r="AA187" s="1"/>
  <c r="Z621" i="5"/>
  <c r="Z656" s="1"/>
  <c r="Z691" s="1"/>
  <c r="Z726" s="1"/>
  <c r="Z761" s="1"/>
  <c r="Z14" i="27" s="1"/>
  <c r="Y621" i="5"/>
  <c r="Y656" s="1"/>
  <c r="Y691" s="1"/>
  <c r="Y726" s="1"/>
  <c r="Y761" s="1"/>
  <c r="Y14" i="27" s="1"/>
  <c r="X621" i="5"/>
  <c r="X656" s="1"/>
  <c r="X691" s="1"/>
  <c r="X726" s="1"/>
  <c r="X761" s="1"/>
  <c r="X14" i="27" s="1"/>
  <c r="W621" i="5"/>
  <c r="W656" s="1"/>
  <c r="W691" s="1"/>
  <c r="W726" s="1"/>
  <c r="W761" s="1"/>
  <c r="W14" i="27" s="1"/>
  <c r="W12" i="28" s="1"/>
  <c r="W47" s="1"/>
  <c r="W82" s="1"/>
  <c r="W117" s="1"/>
  <c r="W152" s="1"/>
  <c r="W187" s="1"/>
  <c r="V621" i="5"/>
  <c r="V656" s="1"/>
  <c r="V691" s="1"/>
  <c r="V726" s="1"/>
  <c r="V761" s="1"/>
  <c r="V14" i="27" s="1"/>
  <c r="V12" i="28" s="1"/>
  <c r="V47" s="1"/>
  <c r="V82" s="1"/>
  <c r="V117" s="1"/>
  <c r="V152" s="1"/>
  <c r="V187" s="1"/>
  <c r="U621" i="5"/>
  <c r="U656" s="1"/>
  <c r="U691" s="1"/>
  <c r="U726" s="1"/>
  <c r="U761" s="1"/>
  <c r="U14" i="27" s="1"/>
  <c r="U12" i="28" s="1"/>
  <c r="T621" i="5"/>
  <c r="T656" s="1"/>
  <c r="T691" s="1"/>
  <c r="T726" s="1"/>
  <c r="T761" s="1"/>
  <c r="T14" i="27" s="1"/>
  <c r="S621" i="5"/>
  <c r="S656" s="1"/>
  <c r="S691" s="1"/>
  <c r="S726" s="1"/>
  <c r="S761" s="1"/>
  <c r="S14" i="27" s="1"/>
  <c r="S12" i="28" s="1"/>
  <c r="S47" s="1"/>
  <c r="S82" s="1"/>
  <c r="S117" s="1"/>
  <c r="S152" s="1"/>
  <c r="S187" s="1"/>
  <c r="S259" s="1"/>
  <c r="S294" s="1"/>
  <c r="S329" s="1"/>
  <c r="S364" s="1"/>
  <c r="S399" s="1"/>
  <c r="S434" s="1"/>
  <c r="S469" s="1"/>
  <c r="R621" i="5"/>
  <c r="R656" s="1"/>
  <c r="R691" s="1"/>
  <c r="R726" s="1"/>
  <c r="R761" s="1"/>
  <c r="R14" i="27" s="1"/>
  <c r="R49" s="1"/>
  <c r="R83" s="1"/>
  <c r="R117" s="1"/>
  <c r="R151" s="1"/>
  <c r="R185" s="1"/>
  <c r="R219" s="1"/>
  <c r="R253" s="1"/>
  <c r="Q621" i="5"/>
  <c r="Q656" s="1"/>
  <c r="Q691" s="1"/>
  <c r="Q726" s="1"/>
  <c r="Q761" s="1"/>
  <c r="Q14" i="27" s="1"/>
  <c r="P621" i="5"/>
  <c r="P656" s="1"/>
  <c r="P691" s="1"/>
  <c r="P726" s="1"/>
  <c r="P761" s="1"/>
  <c r="P14" i="27" s="1"/>
  <c r="P49" s="1"/>
  <c r="P83" s="1"/>
  <c r="P117" s="1"/>
  <c r="P151" s="1"/>
  <c r="P185" s="1"/>
  <c r="P219" s="1"/>
  <c r="P253" s="1"/>
  <c r="O621" i="5"/>
  <c r="O656" s="1"/>
  <c r="O691" s="1"/>
  <c r="O726" s="1"/>
  <c r="O761" s="1"/>
  <c r="O14" i="27" s="1"/>
  <c r="N621" i="5"/>
  <c r="N656" s="1"/>
  <c r="N691" s="1"/>
  <c r="N726" s="1"/>
  <c r="N761" s="1"/>
  <c r="N14" i="27" s="1"/>
  <c r="N49" s="1"/>
  <c r="N83" s="1"/>
  <c r="N117" s="1"/>
  <c r="N151" s="1"/>
  <c r="N185" s="1"/>
  <c r="N219" s="1"/>
  <c r="N253" s="1"/>
  <c r="M621" i="5"/>
  <c r="M656" s="1"/>
  <c r="M691" s="1"/>
  <c r="M726" s="1"/>
  <c r="M761" s="1"/>
  <c r="M14" i="27" s="1"/>
  <c r="L621" i="5"/>
  <c r="L656" s="1"/>
  <c r="L691" s="1"/>
  <c r="L726" s="1"/>
  <c r="L761" s="1"/>
  <c r="L14" i="27" s="1"/>
  <c r="L12" i="28" s="1"/>
  <c r="L47" s="1"/>
  <c r="L82" s="1"/>
  <c r="L117" s="1"/>
  <c r="L152" s="1"/>
  <c r="L187" s="1"/>
  <c r="K621" i="5"/>
  <c r="K656" s="1"/>
  <c r="K691" s="1"/>
  <c r="K726" s="1"/>
  <c r="K761" s="1"/>
  <c r="K14" i="27" s="1"/>
  <c r="J621" i="5"/>
  <c r="J656" s="1"/>
  <c r="J691" s="1"/>
  <c r="J726" s="1"/>
  <c r="J761" s="1"/>
  <c r="J14" i="27" s="1"/>
  <c r="I621" i="5"/>
  <c r="I656" s="1"/>
  <c r="I691" s="1"/>
  <c r="I726" s="1"/>
  <c r="I761" s="1"/>
  <c r="I14" i="27" s="1"/>
  <c r="H621" i="5"/>
  <c r="H656" s="1"/>
  <c r="H691" s="1"/>
  <c r="H726" s="1"/>
  <c r="H761" s="1"/>
  <c r="H14" i="27" s="1"/>
  <c r="H49" s="1"/>
  <c r="H83" s="1"/>
  <c r="H117" s="1"/>
  <c r="H151" s="1"/>
  <c r="H185" s="1"/>
  <c r="H219" s="1"/>
  <c r="H253" s="1"/>
  <c r="G621" i="5"/>
  <c r="G656" s="1"/>
  <c r="G691" s="1"/>
  <c r="G726" s="1"/>
  <c r="G761" s="1"/>
  <c r="G14" i="27" s="1"/>
  <c r="F621" i="5"/>
  <c r="F656" s="1"/>
  <c r="F691" s="1"/>
  <c r="F726" s="1"/>
  <c r="F761" s="1"/>
  <c r="F14" i="27" s="1"/>
  <c r="F12" i="28" s="1"/>
  <c r="F47" s="1"/>
  <c r="F82" s="1"/>
  <c r="F117" s="1"/>
  <c r="F152" s="1"/>
  <c r="F187" s="1"/>
  <c r="F259" s="1"/>
  <c r="F294" s="1"/>
  <c r="F329" s="1"/>
  <c r="F364" s="1"/>
  <c r="F399" s="1"/>
  <c r="F434" s="1"/>
  <c r="F469" s="1"/>
  <c r="E621" i="5"/>
  <c r="E656" s="1"/>
  <c r="E691" s="1"/>
  <c r="E726" s="1"/>
  <c r="E761" s="1"/>
  <c r="E14" i="27" s="1"/>
  <c r="E49" s="1"/>
  <c r="E83" s="1"/>
  <c r="E117" s="1"/>
  <c r="E151" s="1"/>
  <c r="E185" s="1"/>
  <c r="E219" s="1"/>
  <c r="E253" s="1"/>
  <c r="D651" i="5"/>
  <c r="D686" s="1"/>
  <c r="D721" s="1"/>
  <c r="D756" s="1"/>
  <c r="D791" s="1"/>
  <c r="D827" s="1"/>
  <c r="D863" s="1"/>
  <c r="D899" s="1"/>
  <c r="D935" s="1"/>
  <c r="D650"/>
  <c r="D685" s="1"/>
  <c r="D720" s="1"/>
  <c r="D755" s="1"/>
  <c r="D790" s="1"/>
  <c r="D826" s="1"/>
  <c r="D862" s="1"/>
  <c r="D898" s="1"/>
  <c r="D934" s="1"/>
  <c r="D649"/>
  <c r="D684" s="1"/>
  <c r="D719" s="1"/>
  <c r="D754" s="1"/>
  <c r="D789" s="1"/>
  <c r="D825" s="1"/>
  <c r="D861" s="1"/>
  <c r="D897" s="1"/>
  <c r="D648"/>
  <c r="D683" s="1"/>
  <c r="D718" s="1"/>
  <c r="D753" s="1"/>
  <c r="D788" s="1"/>
  <c r="D824" s="1"/>
  <c r="D860" s="1"/>
  <c r="D896" s="1"/>
  <c r="D647"/>
  <c r="D682" s="1"/>
  <c r="D717" s="1"/>
  <c r="D752" s="1"/>
  <c r="D787" s="1"/>
  <c r="D823" s="1"/>
  <c r="D859" s="1"/>
  <c r="D895" s="1"/>
  <c r="D646"/>
  <c r="D681" s="1"/>
  <c r="D716" s="1"/>
  <c r="D751" s="1"/>
  <c r="D786" s="1"/>
  <c r="D822" s="1"/>
  <c r="D858" s="1"/>
  <c r="D894" s="1"/>
  <c r="D645"/>
  <c r="D680" s="1"/>
  <c r="D715" s="1"/>
  <c r="D750" s="1"/>
  <c r="D785" s="1"/>
  <c r="D821" s="1"/>
  <c r="D857" s="1"/>
  <c r="D893" s="1"/>
  <c r="D929" s="1"/>
  <c r="D644"/>
  <c r="D679" s="1"/>
  <c r="D714" s="1"/>
  <c r="D749" s="1"/>
  <c r="D784" s="1"/>
  <c r="D820" s="1"/>
  <c r="D856" s="1"/>
  <c r="D892" s="1"/>
  <c r="D643"/>
  <c r="D678" s="1"/>
  <c r="D713" s="1"/>
  <c r="D748" s="1"/>
  <c r="D783" s="1"/>
  <c r="D819" s="1"/>
  <c r="D855" s="1"/>
  <c r="D891" s="1"/>
  <c r="D642"/>
  <c r="D677" s="1"/>
  <c r="D712" s="1"/>
  <c r="D747" s="1"/>
  <c r="D782" s="1"/>
  <c r="D818" s="1"/>
  <c r="D854" s="1"/>
  <c r="D890" s="1"/>
  <c r="D962" s="1"/>
  <c r="D641"/>
  <c r="D676" s="1"/>
  <c r="D711" s="1"/>
  <c r="D746" s="1"/>
  <c r="D781" s="1"/>
  <c r="D817" s="1"/>
  <c r="D853" s="1"/>
  <c r="D889" s="1"/>
  <c r="D640"/>
  <c r="D675" s="1"/>
  <c r="D710" s="1"/>
  <c r="D745" s="1"/>
  <c r="D780" s="1"/>
  <c r="D816" s="1"/>
  <c r="D852" s="1"/>
  <c r="D888" s="1"/>
  <c r="D639"/>
  <c r="D674" s="1"/>
  <c r="D709" s="1"/>
  <c r="D744" s="1"/>
  <c r="D779" s="1"/>
  <c r="D815" s="1"/>
  <c r="D851" s="1"/>
  <c r="D887" s="1"/>
  <c r="D923" s="1"/>
  <c r="D638"/>
  <c r="D673" s="1"/>
  <c r="D708" s="1"/>
  <c r="D743" s="1"/>
  <c r="D778" s="1"/>
  <c r="D814" s="1"/>
  <c r="D850" s="1"/>
  <c r="D886" s="1"/>
  <c r="D958" s="1"/>
  <c r="D637"/>
  <c r="D672" s="1"/>
  <c r="D707" s="1"/>
  <c r="D742" s="1"/>
  <c r="D777" s="1"/>
  <c r="D813" s="1"/>
  <c r="D849" s="1"/>
  <c r="D885" s="1"/>
  <c r="D921" s="1"/>
  <c r="D636"/>
  <c r="D671" s="1"/>
  <c r="D706" s="1"/>
  <c r="D741" s="1"/>
  <c r="D776" s="1"/>
  <c r="D812" s="1"/>
  <c r="D848" s="1"/>
  <c r="D884" s="1"/>
  <c r="D956" s="1"/>
  <c r="D635"/>
  <c r="D670" s="1"/>
  <c r="D705" s="1"/>
  <c r="D740" s="1"/>
  <c r="D775" s="1"/>
  <c r="D811" s="1"/>
  <c r="D847" s="1"/>
  <c r="D883" s="1"/>
  <c r="D634"/>
  <c r="D669" s="1"/>
  <c r="D704" s="1"/>
  <c r="D739" s="1"/>
  <c r="D774" s="1"/>
  <c r="D810" s="1"/>
  <c r="D846" s="1"/>
  <c r="D882" s="1"/>
  <c r="D633"/>
  <c r="D668" s="1"/>
  <c r="D703" s="1"/>
  <c r="D738" s="1"/>
  <c r="D773" s="1"/>
  <c r="D809" s="1"/>
  <c r="D845" s="1"/>
  <c r="D881" s="1"/>
  <c r="D917" s="1"/>
  <c r="D632"/>
  <c r="D667" s="1"/>
  <c r="D702" s="1"/>
  <c r="D737" s="1"/>
  <c r="D772" s="1"/>
  <c r="D808" s="1"/>
  <c r="D844" s="1"/>
  <c r="D880" s="1"/>
  <c r="D631"/>
  <c r="D666" s="1"/>
  <c r="D701" s="1"/>
  <c r="D736" s="1"/>
  <c r="D771" s="1"/>
  <c r="D807" s="1"/>
  <c r="D843" s="1"/>
  <c r="D879" s="1"/>
  <c r="D915" s="1"/>
  <c r="D630"/>
  <c r="D665" s="1"/>
  <c r="D700" s="1"/>
  <c r="D735" s="1"/>
  <c r="D770" s="1"/>
  <c r="D806" s="1"/>
  <c r="D842" s="1"/>
  <c r="D878" s="1"/>
  <c r="D629"/>
  <c r="D664" s="1"/>
  <c r="D699" s="1"/>
  <c r="D734" s="1"/>
  <c r="D769" s="1"/>
  <c r="D805" s="1"/>
  <c r="D841" s="1"/>
  <c r="D877" s="1"/>
  <c r="D628"/>
  <c r="D663" s="1"/>
  <c r="D698" s="1"/>
  <c r="D733" s="1"/>
  <c r="D768" s="1"/>
  <c r="D804" s="1"/>
  <c r="D840" s="1"/>
  <c r="D876" s="1"/>
  <c r="D627"/>
  <c r="D662" s="1"/>
  <c r="D697" s="1"/>
  <c r="D732" s="1"/>
  <c r="D767" s="1"/>
  <c r="D803" s="1"/>
  <c r="D839" s="1"/>
  <c r="D875" s="1"/>
  <c r="D947" s="1"/>
  <c r="D626"/>
  <c r="D661" s="1"/>
  <c r="D696" s="1"/>
  <c r="D731" s="1"/>
  <c r="D766" s="1"/>
  <c r="D802" s="1"/>
  <c r="D838" s="1"/>
  <c r="D874" s="1"/>
  <c r="D625"/>
  <c r="D660" s="1"/>
  <c r="D695" s="1"/>
  <c r="D730" s="1"/>
  <c r="D765" s="1"/>
  <c r="D801" s="1"/>
  <c r="D837" s="1"/>
  <c r="D873" s="1"/>
  <c r="D624"/>
  <c r="D659" s="1"/>
  <c r="D694" s="1"/>
  <c r="D729" s="1"/>
  <c r="D764" s="1"/>
  <c r="D800" s="1"/>
  <c r="D836" s="1"/>
  <c r="D872" s="1"/>
  <c r="D944" s="1"/>
  <c r="D623"/>
  <c r="D658" s="1"/>
  <c r="D693" s="1"/>
  <c r="D728" s="1"/>
  <c r="D763" s="1"/>
  <c r="D799" s="1"/>
  <c r="D835" s="1"/>
  <c r="D871" s="1"/>
  <c r="D622"/>
  <c r="D657" s="1"/>
  <c r="D692" s="1"/>
  <c r="D727" s="1"/>
  <c r="D762" s="1"/>
  <c r="D798" s="1"/>
  <c r="D834" s="1"/>
  <c r="D870" s="1"/>
  <c r="D942" s="1"/>
  <c r="I549"/>
  <c r="H549"/>
  <c r="G549"/>
  <c r="F549"/>
  <c r="I548"/>
  <c r="H548"/>
  <c r="G548"/>
  <c r="F548"/>
  <c r="I547"/>
  <c r="H547"/>
  <c r="G547"/>
  <c r="F547"/>
  <c r="I546"/>
  <c r="H546"/>
  <c r="G546"/>
  <c r="F546"/>
  <c r="I545"/>
  <c r="H545"/>
  <c r="G545"/>
  <c r="F545"/>
  <c r="I544"/>
  <c r="H544"/>
  <c r="G544"/>
  <c r="F544"/>
  <c r="I543"/>
  <c r="H543"/>
  <c r="G543"/>
  <c r="F543"/>
  <c r="I542"/>
  <c r="H542"/>
  <c r="G542"/>
  <c r="F542"/>
  <c r="I541"/>
  <c r="H541"/>
  <c r="G541"/>
  <c r="F541"/>
  <c r="I540"/>
  <c r="H540"/>
  <c r="G540"/>
  <c r="F540"/>
  <c r="I539"/>
  <c r="H539"/>
  <c r="G539"/>
  <c r="F539"/>
  <c r="I538"/>
  <c r="H538"/>
  <c r="G538"/>
  <c r="F538"/>
  <c r="I537"/>
  <c r="H537"/>
  <c r="G537"/>
  <c r="F537"/>
  <c r="I536"/>
  <c r="H536"/>
  <c r="G536"/>
  <c r="F536"/>
  <c r="I535"/>
  <c r="H535"/>
  <c r="G535"/>
  <c r="F535"/>
  <c r="I534"/>
  <c r="H534"/>
  <c r="G534"/>
  <c r="F534"/>
  <c r="I533"/>
  <c r="H533"/>
  <c r="G533"/>
  <c r="F533"/>
  <c r="I532"/>
  <c r="H532"/>
  <c r="G532"/>
  <c r="F532"/>
  <c r="I531"/>
  <c r="H531"/>
  <c r="G531"/>
  <c r="F531"/>
  <c r="I530"/>
  <c r="H530"/>
  <c r="G530"/>
  <c r="F530"/>
  <c r="I529"/>
  <c r="H529"/>
  <c r="G529"/>
  <c r="G528"/>
  <c r="I527"/>
  <c r="H527"/>
  <c r="G527"/>
  <c r="F527"/>
  <c r="I526"/>
  <c r="H526"/>
  <c r="G526"/>
  <c r="F526"/>
  <c r="I525"/>
  <c r="H525"/>
  <c r="G525"/>
  <c r="F525"/>
  <c r="K422"/>
  <c r="J422"/>
  <c r="I422"/>
  <c r="H45" i="6" s="1"/>
  <c r="H422" i="5"/>
  <c r="G45" i="6" s="1"/>
  <c r="K421" i="5"/>
  <c r="J421"/>
  <c r="I421"/>
  <c r="H44" i="6" s="1"/>
  <c r="H421" i="5"/>
  <c r="G44" i="6" s="1"/>
  <c r="K420" i="5"/>
  <c r="J420"/>
  <c r="I420"/>
  <c r="H420"/>
  <c r="G43" i="6" s="1"/>
  <c r="K419" i="5"/>
  <c r="J419"/>
  <c r="I419"/>
  <c r="H42" i="6" s="1"/>
  <c r="H419" i="5"/>
  <c r="G42" i="6" s="1"/>
  <c r="K418" i="5"/>
  <c r="J418"/>
  <c r="I418"/>
  <c r="H418"/>
  <c r="G41" i="6" s="1"/>
  <c r="D1454" i="25"/>
  <c r="D1455" s="1"/>
  <c r="D1460"/>
  <c r="D1461" s="1"/>
  <c r="G24" i="6"/>
  <c r="G570" i="5"/>
  <c r="G566"/>
  <c r="G568"/>
  <c r="G572"/>
  <c r="G558"/>
  <c r="G560"/>
  <c r="G562"/>
  <c r="G564"/>
  <c r="G574"/>
  <c r="G576"/>
  <c r="G578"/>
  <c r="G580"/>
  <c r="G582"/>
  <c r="G559"/>
  <c r="G561"/>
  <c r="G563"/>
  <c r="G565"/>
  <c r="G567"/>
  <c r="G569"/>
  <c r="G571"/>
  <c r="G573"/>
  <c r="G575"/>
  <c r="G577"/>
  <c r="G579"/>
  <c r="G581"/>
  <c r="E72" i="21"/>
  <c r="D72"/>
  <c r="E71"/>
  <c r="D71"/>
  <c r="E70"/>
  <c r="D70"/>
  <c r="E69"/>
  <c r="D69"/>
  <c r="E68"/>
  <c r="D68"/>
  <c r="E67"/>
  <c r="D67"/>
  <c r="D274" i="5"/>
  <c r="D311" s="1"/>
  <c r="D348" s="1"/>
  <c r="D273"/>
  <c r="D272"/>
  <c r="D1477" i="25" s="1"/>
  <c r="D1480" s="1"/>
  <c r="D1481" s="1"/>
  <c r="D271" i="5"/>
  <c r="D1471" i="25" s="1"/>
  <c r="D1474" s="1"/>
  <c r="D1475" s="1"/>
  <c r="D270" i="5"/>
  <c r="D307" s="1"/>
  <c r="D344" s="1"/>
  <c r="D269"/>
  <c r="D268"/>
  <c r="D1453" i="25" s="1"/>
  <c r="D1456" s="1"/>
  <c r="D1457" s="1"/>
  <c r="D267" i="5"/>
  <c r="D304" s="1"/>
  <c r="D341" s="1"/>
  <c r="D266"/>
  <c r="D265"/>
  <c r="D264"/>
  <c r="D1429" i="25" s="1"/>
  <c r="D1432" s="1"/>
  <c r="D1433" s="1"/>
  <c r="D263" i="5"/>
  <c r="D1423" i="25" s="1"/>
  <c r="D1426" s="1"/>
  <c r="D1427" s="1"/>
  <c r="D262" i="5"/>
  <c r="D1417" i="25" s="1"/>
  <c r="D1420" s="1"/>
  <c r="D1421" s="1"/>
  <c r="D261" i="5"/>
  <c r="D298" s="1"/>
  <c r="D335" s="1"/>
  <c r="D409" s="1"/>
  <c r="D260"/>
  <c r="D259"/>
  <c r="D1399" i="25" s="1"/>
  <c r="D1402" s="1"/>
  <c r="D1403" s="1"/>
  <c r="D258" i="5"/>
  <c r="D257"/>
  <c r="D256"/>
  <c r="D1381" i="25" s="1"/>
  <c r="D1384" s="1"/>
  <c r="D1385" s="1"/>
  <c r="D255" i="5"/>
  <c r="D292" s="1"/>
  <c r="D329" s="1"/>
  <c r="D254"/>
  <c r="D253"/>
  <c r="D1363" i="25" s="1"/>
  <c r="D1366" s="1"/>
  <c r="D1367" s="1"/>
  <c r="D252" i="5"/>
  <c r="D1357" i="25" s="1"/>
  <c r="D1360" s="1"/>
  <c r="D1361" s="1"/>
  <c r="D251" i="5"/>
  <c r="D1351" i="25" s="1"/>
  <c r="D1354" s="1"/>
  <c r="D1355" s="1"/>
  <c r="D250" i="5"/>
  <c r="D1345" i="25" s="1"/>
  <c r="D1348" s="1"/>
  <c r="D1349" s="1"/>
  <c r="D249" i="5"/>
  <c r="D286" s="1"/>
  <c r="D323" s="1"/>
  <c r="D248"/>
  <c r="D285" s="1"/>
  <c r="D322" s="1"/>
  <c r="D247"/>
  <c r="D284" s="1"/>
  <c r="D321" s="1"/>
  <c r="D246"/>
  <c r="D283" s="1"/>
  <c r="D320" s="1"/>
  <c r="D245"/>
  <c r="D282" s="1"/>
  <c r="D319" s="1"/>
  <c r="D356" s="1"/>
  <c r="E274"/>
  <c r="E311" s="1"/>
  <c r="E348" s="1"/>
  <c r="E273"/>
  <c r="E310" s="1"/>
  <c r="E347" s="1"/>
  <c r="E421" s="1"/>
  <c r="E272"/>
  <c r="E309" s="1"/>
  <c r="E346" s="1"/>
  <c r="E271"/>
  <c r="E308" s="1"/>
  <c r="E345" s="1"/>
  <c r="E270"/>
  <c r="E307" s="1"/>
  <c r="E344" s="1"/>
  <c r="E269"/>
  <c r="E306" s="1"/>
  <c r="E343" s="1"/>
  <c r="E268"/>
  <c r="E305" s="1"/>
  <c r="E342" s="1"/>
  <c r="E267"/>
  <c r="E304" s="1"/>
  <c r="E341" s="1"/>
  <c r="E266"/>
  <c r="E303" s="1"/>
  <c r="E340" s="1"/>
  <c r="E414" s="1"/>
  <c r="E265"/>
  <c r="E302" s="1"/>
  <c r="E339" s="1"/>
  <c r="E413" s="1"/>
  <c r="E264"/>
  <c r="E301" s="1"/>
  <c r="E338" s="1"/>
  <c r="E263"/>
  <c r="E300" s="1"/>
  <c r="E337" s="1"/>
  <c r="E374" s="1"/>
  <c r="E262"/>
  <c r="E299" s="1"/>
  <c r="E336" s="1"/>
  <c r="E261"/>
  <c r="E298" s="1"/>
  <c r="E335" s="1"/>
  <c r="E260"/>
  <c r="E297" s="1"/>
  <c r="E334" s="1"/>
  <c r="E259"/>
  <c r="E296" s="1"/>
  <c r="E333" s="1"/>
  <c r="E258"/>
  <c r="E295" s="1"/>
  <c r="E332" s="1"/>
  <c r="E257"/>
  <c r="E294" s="1"/>
  <c r="E331" s="1"/>
  <c r="E256"/>
  <c r="E293" s="1"/>
  <c r="E330" s="1"/>
  <c r="E255"/>
  <c r="E292" s="1"/>
  <c r="E329" s="1"/>
  <c r="E254"/>
  <c r="E291" s="1"/>
  <c r="E328" s="1"/>
  <c r="E402" s="1"/>
  <c r="E253"/>
  <c r="E290" s="1"/>
  <c r="E327" s="1"/>
  <c r="E252"/>
  <c r="E289" s="1"/>
  <c r="E326" s="1"/>
  <c r="E251"/>
  <c r="E288" s="1"/>
  <c r="E325" s="1"/>
  <c r="E250"/>
  <c r="E287" s="1"/>
  <c r="E324" s="1"/>
  <c r="E249"/>
  <c r="E286" s="1"/>
  <c r="E323" s="1"/>
  <c r="E248"/>
  <c r="E285" s="1"/>
  <c r="E322" s="1"/>
  <c r="E247"/>
  <c r="E284" s="1"/>
  <c r="E321" s="1"/>
  <c r="E246"/>
  <c r="E283" s="1"/>
  <c r="E320" s="1"/>
  <c r="E394" s="1"/>
  <c r="E245"/>
  <c r="E282" s="1"/>
  <c r="E319" s="1"/>
  <c r="C274"/>
  <c r="C1489" i="25" s="1"/>
  <c r="C273" i="5"/>
  <c r="C1483" i="25" s="1"/>
  <c r="C272" i="5"/>
  <c r="C271"/>
  <c r="C1471" i="25" s="1"/>
  <c r="C270" i="5"/>
  <c r="C307" s="1"/>
  <c r="C344" s="1"/>
  <c r="C269"/>
  <c r="C1459" i="25" s="1"/>
  <c r="C268" i="5"/>
  <c r="C305" s="1"/>
  <c r="C342" s="1"/>
  <c r="C379" s="1"/>
  <c r="C267"/>
  <c r="C266"/>
  <c r="C1441" i="25" s="1"/>
  <c r="C265" i="5"/>
  <c r="C1435" i="25" s="1"/>
  <c r="C264" i="5"/>
  <c r="C263"/>
  <c r="C1423" i="25" s="1"/>
  <c r="C262" i="5"/>
  <c r="C299" s="1"/>
  <c r="C336" s="1"/>
  <c r="C261"/>
  <c r="C260"/>
  <c r="C297" s="1"/>
  <c r="C334" s="1"/>
  <c r="C408" s="1"/>
  <c r="C259"/>
  <c r="C296" s="1"/>
  <c r="C333" s="1"/>
  <c r="C258"/>
  <c r="C1393" i="25" s="1"/>
  <c r="C257" i="5"/>
  <c r="C1387" i="25" s="1"/>
  <c r="C256" i="5"/>
  <c r="C1381" i="25" s="1"/>
  <c r="C255" i="5"/>
  <c r="C292" s="1"/>
  <c r="C329" s="1"/>
  <c r="C254"/>
  <c r="C253"/>
  <c r="C1363" i="25" s="1"/>
  <c r="C252" i="5"/>
  <c r="C1357" i="25" s="1"/>
  <c r="C251" i="5"/>
  <c r="C250"/>
  <c r="C1345" i="25" s="1"/>
  <c r="C249" i="5"/>
  <c r="C1339" i="25" s="1"/>
  <c r="C248" i="5"/>
  <c r="C285" s="1"/>
  <c r="C322" s="1"/>
  <c r="C247"/>
  <c r="C284" s="1"/>
  <c r="C321" s="1"/>
  <c r="C395" s="1"/>
  <c r="C246"/>
  <c r="C283" s="1"/>
  <c r="C320" s="1"/>
  <c r="C245"/>
  <c r="C282" s="1"/>
  <c r="C319" s="1"/>
  <c r="C1405" i="25"/>
  <c r="I524" i="5"/>
  <c r="H524"/>
  <c r="G524"/>
  <c r="F524"/>
  <c r="E312"/>
  <c r="E349"/>
  <c r="E386" s="1"/>
  <c r="D296"/>
  <c r="D333" s="1"/>
  <c r="D312"/>
  <c r="D349"/>
  <c r="C312"/>
  <c r="C349"/>
  <c r="C386" s="1"/>
  <c r="E525"/>
  <c r="E527"/>
  <c r="E531"/>
  <c r="E533"/>
  <c r="E535"/>
  <c r="E537"/>
  <c r="E539"/>
  <c r="E541"/>
  <c r="E543"/>
  <c r="E545"/>
  <c r="E547"/>
  <c r="E549"/>
  <c r="E526"/>
  <c r="E530"/>
  <c r="E532"/>
  <c r="E534"/>
  <c r="E536"/>
  <c r="E538"/>
  <c r="E540"/>
  <c r="E542"/>
  <c r="E544"/>
  <c r="E546"/>
  <c r="E548"/>
  <c r="E168" i="9"/>
  <c r="E206"/>
  <c r="F281"/>
  <c r="F317" s="1"/>
  <c r="F353" s="1"/>
  <c r="C312"/>
  <c r="D312"/>
  <c r="E279"/>
  <c r="F279" s="1"/>
  <c r="G279" s="1"/>
  <c r="H279" s="1"/>
  <c r="I279" s="1"/>
  <c r="J279" s="1"/>
  <c r="C275"/>
  <c r="C311" s="1"/>
  <c r="C347" s="1"/>
  <c r="C383" s="1"/>
  <c r="C274"/>
  <c r="C310" s="1"/>
  <c r="C346" s="1"/>
  <c r="C382" s="1"/>
  <c r="C273"/>
  <c r="C309" s="1"/>
  <c r="C43" i="25" s="1"/>
  <c r="C86" s="1"/>
  <c r="C272" i="9"/>
  <c r="C308" s="1"/>
  <c r="C344" s="1"/>
  <c r="C380" s="1"/>
  <c r="C271"/>
  <c r="C307" s="1"/>
  <c r="C343" s="1"/>
  <c r="C379" s="1"/>
  <c r="C270"/>
  <c r="C306" s="1"/>
  <c r="C40" i="25" s="1"/>
  <c r="C83" s="1"/>
  <c r="C269" i="9"/>
  <c r="C305" s="1"/>
  <c r="C341" s="1"/>
  <c r="C377" s="1"/>
  <c r="C268"/>
  <c r="C304" s="1"/>
  <c r="C38" i="25" s="1"/>
  <c r="C81" s="1"/>
  <c r="C267" i="9"/>
  <c r="C303" s="1"/>
  <c r="C266"/>
  <c r="C302" s="1"/>
  <c r="C338" s="1"/>
  <c r="C374" s="1"/>
  <c r="C265"/>
  <c r="C301" s="1"/>
  <c r="C337" s="1"/>
  <c r="C373" s="1"/>
  <c r="C264"/>
  <c r="C300" s="1"/>
  <c r="C336" s="1"/>
  <c r="C372" s="1"/>
  <c r="C263"/>
  <c r="C299" s="1"/>
  <c r="C262"/>
  <c r="C298" s="1"/>
  <c r="C32" i="25" s="1"/>
  <c r="C75" s="1"/>
  <c r="C261" i="9"/>
  <c r="C297" s="1"/>
  <c r="C333" s="1"/>
  <c r="C369" s="1"/>
  <c r="C50"/>
  <c r="C198"/>
  <c r="C236" s="1"/>
  <c r="C196"/>
  <c r="C234" s="1"/>
  <c r="D192"/>
  <c r="D230" s="1"/>
  <c r="C192"/>
  <c r="C230" s="1"/>
  <c r="D191"/>
  <c r="D229" s="1"/>
  <c r="D190"/>
  <c r="D228" s="1"/>
  <c r="C190"/>
  <c r="C228" s="1"/>
  <c r="D189"/>
  <c r="D227" s="1"/>
  <c r="C189"/>
  <c r="C227" s="1"/>
  <c r="C12"/>
  <c r="D377" i="8"/>
  <c r="E339" i="9"/>
  <c r="E375" s="1"/>
  <c r="D348"/>
  <c r="D384" s="1"/>
  <c r="E340"/>
  <c r="E376" s="1"/>
  <c r="E344"/>
  <c r="E380" s="1"/>
  <c r="C348"/>
  <c r="C384" s="1"/>
  <c r="E116" i="25"/>
  <c r="E150" s="1"/>
  <c r="E184" s="1"/>
  <c r="E117"/>
  <c r="E151" s="1"/>
  <c r="E185" s="1"/>
  <c r="D31"/>
  <c r="D74" s="1"/>
  <c r="D214" s="1"/>
  <c r="D36"/>
  <c r="D79" s="1"/>
  <c r="D37"/>
  <c r="D80" s="1"/>
  <c r="D38"/>
  <c r="D81" s="1"/>
  <c r="D39"/>
  <c r="D82" s="1"/>
  <c r="D40"/>
  <c r="D83" s="1"/>
  <c r="D41"/>
  <c r="D84" s="1"/>
  <c r="D42"/>
  <c r="D85" s="1"/>
  <c r="D43"/>
  <c r="D86" s="1"/>
  <c r="D44"/>
  <c r="D87" s="1"/>
  <c r="D45"/>
  <c r="D88" s="1"/>
  <c r="C90" i="8"/>
  <c r="E121" i="25"/>
  <c r="E155" s="1"/>
  <c r="E189" s="1"/>
  <c r="E261"/>
  <c r="E225"/>
  <c r="E257"/>
  <c r="E221"/>
  <c r="E256"/>
  <c r="E220"/>
  <c r="E297"/>
  <c r="E335" s="1"/>
  <c r="E370" s="1"/>
  <c r="E293"/>
  <c r="E331" s="1"/>
  <c r="E366" s="1"/>
  <c r="E292"/>
  <c r="E330" s="1"/>
  <c r="E365" s="1"/>
  <c r="E16" i="29"/>
  <c r="E20" s="1"/>
  <c r="D267" i="8"/>
  <c r="D302"/>
  <c r="D337" s="1"/>
  <c r="D200"/>
  <c r="D199"/>
  <c r="D208" s="1"/>
  <c r="D219" s="1"/>
  <c r="C235" s="1"/>
  <c r="D42"/>
  <c r="D77" s="1"/>
  <c r="D113" s="1"/>
  <c r="D41"/>
  <c r="D76" s="1"/>
  <c r="D112" s="1"/>
  <c r="D40"/>
  <c r="D75" s="1"/>
  <c r="D111" s="1"/>
  <c r="D39"/>
  <c r="D74" s="1"/>
  <c r="D110" s="1"/>
  <c r="D488" i="25" s="1"/>
  <c r="D38" i="8"/>
  <c r="D73" s="1"/>
  <c r="D109" s="1"/>
  <c r="D37"/>
  <c r="D72" s="1"/>
  <c r="D108" s="1"/>
  <c r="D36"/>
  <c r="D71" s="1"/>
  <c r="D107" s="1"/>
  <c r="D527" i="25" s="1"/>
  <c r="D560" s="1"/>
  <c r="D595" s="1"/>
  <c r="D637" s="1"/>
  <c r="D670" s="1"/>
  <c r="D705" s="1"/>
  <c r="D747" s="1"/>
  <c r="D780" s="1"/>
  <c r="D35" i="8"/>
  <c r="D70" s="1"/>
  <c r="D106" s="1"/>
  <c r="D34"/>
  <c r="D69" s="1"/>
  <c r="D105" s="1"/>
  <c r="D33"/>
  <c r="D68" s="1"/>
  <c r="D104" s="1"/>
  <c r="D32"/>
  <c r="D67" s="1"/>
  <c r="D103" s="1"/>
  <c r="D31"/>
  <c r="D66" s="1"/>
  <c r="D102" s="1"/>
  <c r="D136" s="1"/>
  <c r="D30"/>
  <c r="D65" s="1"/>
  <c r="D101" s="1"/>
  <c r="D29"/>
  <c r="D64"/>
  <c r="D100" s="1"/>
  <c r="D28"/>
  <c r="D63" s="1"/>
  <c r="D99" s="1"/>
  <c r="D519" i="25" s="1"/>
  <c r="D552" s="1"/>
  <c r="D587" s="1"/>
  <c r="D629" s="1"/>
  <c r="D662" s="1"/>
  <c r="D697" s="1"/>
  <c r="D739" s="1"/>
  <c r="D772" s="1"/>
  <c r="D27" i="8"/>
  <c r="D62" s="1"/>
  <c r="D98" s="1"/>
  <c r="D26"/>
  <c r="D61" s="1"/>
  <c r="D97" s="1"/>
  <c r="D25"/>
  <c r="D60" s="1"/>
  <c r="D96" s="1"/>
  <c r="D24"/>
  <c r="D59" s="1"/>
  <c r="D95" s="1"/>
  <c r="D473" i="25" s="1"/>
  <c r="D23" i="8"/>
  <c r="D58" s="1"/>
  <c r="D94" s="1"/>
  <c r="D22"/>
  <c r="D57" s="1"/>
  <c r="D93" s="1"/>
  <c r="D21"/>
  <c r="D56" s="1"/>
  <c r="D92" s="1"/>
  <c r="D20"/>
  <c r="D55" s="1"/>
  <c r="D91" s="1"/>
  <c r="D19"/>
  <c r="D54" s="1"/>
  <c r="D90" s="1"/>
  <c r="D468" i="25" s="1"/>
  <c r="D18" i="8"/>
  <c r="D53" s="1"/>
  <c r="D89" s="1"/>
  <c r="D17"/>
  <c r="D52" s="1"/>
  <c r="D88" s="1"/>
  <c r="D16"/>
  <c r="D51" s="1"/>
  <c r="D87" s="1"/>
  <c r="D465" i="25" s="1"/>
  <c r="D15" i="8"/>
  <c r="D50" s="1"/>
  <c r="D86" s="1"/>
  <c r="D209"/>
  <c r="C270"/>
  <c r="G137" i="5"/>
  <c r="G143" s="1"/>
  <c r="G149" s="1"/>
  <c r="G157" s="1"/>
  <c r="G163" s="1"/>
  <c r="G169" s="1"/>
  <c r="G177" s="1"/>
  <c r="G183" s="1"/>
  <c r="G189" s="1"/>
  <c r="G197" s="1"/>
  <c r="G203" s="1"/>
  <c r="G209" s="1"/>
  <c r="G217" s="1"/>
  <c r="G224" s="1"/>
  <c r="G231" s="1"/>
  <c r="C47" i="30"/>
  <c r="F12" i="29"/>
  <c r="C83" i="27"/>
  <c r="C47" i="28"/>
  <c r="C294"/>
  <c r="G112" i="26"/>
  <c r="G149" s="1"/>
  <c r="G181" s="1"/>
  <c r="G23"/>
  <c r="G15" s="1"/>
  <c r="G241" i="6"/>
  <c r="N241" s="1"/>
  <c r="U241" s="1"/>
  <c r="AB241" s="1"/>
  <c r="G280"/>
  <c r="N280" s="1"/>
  <c r="U280" s="1"/>
  <c r="AB280" s="1"/>
  <c r="G205" i="9"/>
  <c r="G281" s="1"/>
  <c r="G317" s="1"/>
  <c r="G353" s="1"/>
  <c r="G167"/>
  <c r="G91"/>
  <c r="F16" i="29"/>
  <c r="F20" s="1"/>
  <c r="H137" i="5"/>
  <c r="H143" s="1"/>
  <c r="H149" s="1"/>
  <c r="H157" s="1"/>
  <c r="H163" s="1"/>
  <c r="H169" s="1"/>
  <c r="H177" s="1"/>
  <c r="H183" s="1"/>
  <c r="H189" s="1"/>
  <c r="H197" s="1"/>
  <c r="H203" s="1"/>
  <c r="H209" s="1"/>
  <c r="H217" s="1"/>
  <c r="H224" s="1"/>
  <c r="H231" s="1"/>
  <c r="G12" i="29"/>
  <c r="G16" s="1"/>
  <c r="G20" s="1"/>
  <c r="G218" i="8"/>
  <c r="G226" s="1"/>
  <c r="F237" s="1"/>
  <c r="F272" s="1"/>
  <c r="F342" s="1"/>
  <c r="G119"/>
  <c r="G153" s="1"/>
  <c r="F1066" i="25"/>
  <c r="F1075" s="1"/>
  <c r="F1083" s="1"/>
  <c r="G1118" s="1"/>
  <c r="C117" i="27"/>
  <c r="C329" i="28"/>
  <c r="C82"/>
  <c r="G67" i="26"/>
  <c r="H112"/>
  <c r="H149" s="1"/>
  <c r="H181" s="1"/>
  <c r="H280" i="6"/>
  <c r="O280" s="1"/>
  <c r="V280" s="1"/>
  <c r="AC280" s="1"/>
  <c r="H23" i="26"/>
  <c r="H15" s="1"/>
  <c r="H241" i="6"/>
  <c r="O241" s="1"/>
  <c r="V241" s="1"/>
  <c r="AC241" s="1"/>
  <c r="H167" i="9"/>
  <c r="H205"/>
  <c r="H281" s="1"/>
  <c r="H317" s="1"/>
  <c r="H353" s="1"/>
  <c r="H91"/>
  <c r="H166" i="6"/>
  <c r="H170" s="1"/>
  <c r="H183" s="1"/>
  <c r="H187" s="1"/>
  <c r="H200" s="1"/>
  <c r="H204" s="1"/>
  <c r="H217" s="1"/>
  <c r="I137" i="5"/>
  <c r="I143" s="1"/>
  <c r="I149" s="1"/>
  <c r="I157" s="1"/>
  <c r="I163" s="1"/>
  <c r="I169" s="1"/>
  <c r="I177" s="1"/>
  <c r="I183" s="1"/>
  <c r="I189" s="1"/>
  <c r="I197" s="1"/>
  <c r="I203" s="1"/>
  <c r="I209" s="1"/>
  <c r="I217" s="1"/>
  <c r="I224" s="1"/>
  <c r="I231" s="1"/>
  <c r="H12" i="29"/>
  <c r="G1066" i="25"/>
  <c r="G1075" s="1"/>
  <c r="C151" i="27"/>
  <c r="C364" i="28"/>
  <c r="C117"/>
  <c r="I112" i="26"/>
  <c r="I149" s="1"/>
  <c r="I181" s="1"/>
  <c r="I307" s="1"/>
  <c r="I23"/>
  <c r="I67" s="1"/>
  <c r="I241" i="6"/>
  <c r="P241" s="1"/>
  <c r="W241" s="1"/>
  <c r="AD241" s="1"/>
  <c r="I280"/>
  <c r="P280" s="1"/>
  <c r="W280" s="1"/>
  <c r="AD280" s="1"/>
  <c r="D158" i="5"/>
  <c r="D220" i="8"/>
  <c r="F1465" i="25"/>
  <c r="F1471" s="1"/>
  <c r="F1477" s="1"/>
  <c r="F1483" s="1"/>
  <c r="F1489" s="1"/>
  <c r="G1465"/>
  <c r="G1471"/>
  <c r="G1477" s="1"/>
  <c r="G1483" s="1"/>
  <c r="G1489" s="1"/>
  <c r="H1066"/>
  <c r="H1075" s="1"/>
  <c r="I205" i="9"/>
  <c r="I281" s="1"/>
  <c r="I317" s="1"/>
  <c r="I353" s="1"/>
  <c r="I167"/>
  <c r="I91"/>
  <c r="I218" i="8"/>
  <c r="I226" s="1"/>
  <c r="H237" s="1"/>
  <c r="H272" s="1"/>
  <c r="I119"/>
  <c r="I153" s="1"/>
  <c r="H16" i="29"/>
  <c r="H20" s="1"/>
  <c r="D198" i="5"/>
  <c r="D218" s="1"/>
  <c r="D150"/>
  <c r="D160"/>
  <c r="H1465" i="25"/>
  <c r="H1471"/>
  <c r="H1477" s="1"/>
  <c r="H1483" s="1"/>
  <c r="H1489" s="1"/>
  <c r="J1529"/>
  <c r="D170" i="5"/>
  <c r="D166"/>
  <c r="D152"/>
  <c r="D172" s="1"/>
  <c r="D159"/>
  <c r="E170" i="9"/>
  <c r="E208" s="1"/>
  <c r="E171"/>
  <c r="E209" s="1"/>
  <c r="E172"/>
  <c r="E210" s="1"/>
  <c r="E173"/>
  <c r="E211" s="1"/>
  <c r="E174"/>
  <c r="E212" s="1"/>
  <c r="E175"/>
  <c r="E213" s="1"/>
  <c r="E176"/>
  <c r="E214" s="1"/>
  <c r="E177"/>
  <c r="E215" s="1"/>
  <c r="E178"/>
  <c r="E216" s="1"/>
  <c r="E179"/>
  <c r="E217" s="1"/>
  <c r="E180"/>
  <c r="E218" s="1"/>
  <c r="E181"/>
  <c r="E219" s="1"/>
  <c r="E182"/>
  <c r="E220" s="1"/>
  <c r="E183"/>
  <c r="E221" s="1"/>
  <c r="E184"/>
  <c r="E222" s="1"/>
  <c r="E185"/>
  <c r="E223" s="1"/>
  <c r="E186"/>
  <c r="E224" s="1"/>
  <c r="E187"/>
  <c r="E225" s="1"/>
  <c r="E169"/>
  <c r="E207" s="1"/>
  <c r="I1465" i="25"/>
  <c r="I1471"/>
  <c r="I1477" s="1"/>
  <c r="I1483" s="1"/>
  <c r="I1489" s="1"/>
  <c r="E335" i="9"/>
  <c r="E371"/>
  <c r="E333"/>
  <c r="E369"/>
  <c r="E331"/>
  <c r="E367"/>
  <c r="E336"/>
  <c r="E372"/>
  <c r="E334"/>
  <c r="E370"/>
  <c r="E332"/>
  <c r="E368"/>
  <c r="E330"/>
  <c r="E366"/>
  <c r="D204" i="5"/>
  <c r="D225" s="1"/>
  <c r="D200"/>
  <c r="D220" s="1"/>
  <c r="D165"/>
  <c r="E111" i="25"/>
  <c r="E145" s="1"/>
  <c r="E179" s="1"/>
  <c r="E109"/>
  <c r="E143" s="1"/>
  <c r="E177" s="1"/>
  <c r="E112"/>
  <c r="E146" s="1"/>
  <c r="E180" s="1"/>
  <c r="E110"/>
  <c r="E144"/>
  <c r="E178" s="1"/>
  <c r="E108"/>
  <c r="E142" s="1"/>
  <c r="E176" s="1"/>
  <c r="G197" i="8"/>
  <c r="G206" s="1"/>
  <c r="C19"/>
  <c r="G78" i="17"/>
  <c r="E107" i="25"/>
  <c r="E141" s="1"/>
  <c r="E175" s="1"/>
  <c r="H197" i="8"/>
  <c r="H206" s="1"/>
  <c r="E248" i="25"/>
  <c r="E212"/>
  <c r="E252"/>
  <c r="E216"/>
  <c r="E251"/>
  <c r="E215"/>
  <c r="E250"/>
  <c r="E214"/>
  <c r="E249"/>
  <c r="E213"/>
  <c r="E284"/>
  <c r="E322" s="1"/>
  <c r="E357" s="1"/>
  <c r="E288"/>
  <c r="E326" s="1"/>
  <c r="E361" s="1"/>
  <c r="E287"/>
  <c r="E325" s="1"/>
  <c r="E360" s="1"/>
  <c r="E286"/>
  <c r="E324" s="1"/>
  <c r="E359" s="1"/>
  <c r="E285"/>
  <c r="E323" s="1"/>
  <c r="E358" s="1"/>
  <c r="D206" i="5"/>
  <c r="D227" s="1"/>
  <c r="D199"/>
  <c r="D219" s="1"/>
  <c r="D171"/>
  <c r="C54" i="8"/>
  <c r="C97"/>
  <c r="C131" s="1"/>
  <c r="C98"/>
  <c r="C132" s="1"/>
  <c r="C166" s="1"/>
  <c r="C99"/>
  <c r="C133" s="1"/>
  <c r="C167" s="1"/>
  <c r="C100"/>
  <c r="C134" s="1"/>
  <c r="C168" s="1"/>
  <c r="C101"/>
  <c r="C135" s="1"/>
  <c r="C169" s="1"/>
  <c r="C102"/>
  <c r="C136" s="1"/>
  <c r="C170" s="1"/>
  <c r="C103"/>
  <c r="C137" s="1"/>
  <c r="C171" s="1"/>
  <c r="C104"/>
  <c r="C138" s="1"/>
  <c r="C105"/>
  <c r="C139" s="1"/>
  <c r="C106"/>
  <c r="C140" s="1"/>
  <c r="C174" s="1"/>
  <c r="C107"/>
  <c r="C141" s="1"/>
  <c r="C175" s="1"/>
  <c r="C108"/>
  <c r="C142" s="1"/>
  <c r="C176" s="1"/>
  <c r="C109"/>
  <c r="C143" s="1"/>
  <c r="C177" s="1"/>
  <c r="C110"/>
  <c r="C144" s="1"/>
  <c r="C111"/>
  <c r="C145" s="1"/>
  <c r="C179" s="1"/>
  <c r="C112"/>
  <c r="C146" s="1"/>
  <c r="C113"/>
  <c r="C61"/>
  <c r="C62"/>
  <c r="C63"/>
  <c r="C64"/>
  <c r="C65"/>
  <c r="C66"/>
  <c r="C67"/>
  <c r="C68"/>
  <c r="C69"/>
  <c r="C70"/>
  <c r="C71"/>
  <c r="C72"/>
  <c r="C73"/>
  <c r="C74"/>
  <c r="C75"/>
  <c r="C76"/>
  <c r="C77"/>
  <c r="C26"/>
  <c r="C27"/>
  <c r="C28"/>
  <c r="C29"/>
  <c r="C30"/>
  <c r="C31"/>
  <c r="C32"/>
  <c r="C33"/>
  <c r="C34"/>
  <c r="C35"/>
  <c r="C36"/>
  <c r="C37"/>
  <c r="C38"/>
  <c r="C39"/>
  <c r="C40"/>
  <c r="C41"/>
  <c r="C42"/>
  <c r="U78" i="17"/>
  <c r="J78"/>
  <c r="K78"/>
  <c r="L78"/>
  <c r="M78"/>
  <c r="N78"/>
  <c r="O78"/>
  <c r="P78"/>
  <c r="Q78"/>
  <c r="R78"/>
  <c r="S78"/>
  <c r="T78"/>
  <c r="F78"/>
  <c r="H78"/>
  <c r="I78"/>
  <c r="E78"/>
  <c r="C21" i="8"/>
  <c r="C22"/>
  <c r="C23"/>
  <c r="C24"/>
  <c r="C25"/>
  <c r="C56"/>
  <c r="C57"/>
  <c r="C58"/>
  <c r="C59"/>
  <c r="C60"/>
  <c r="C92"/>
  <c r="C126" s="1"/>
  <c r="C160" s="1"/>
  <c r="C93"/>
  <c r="C127" s="1"/>
  <c r="C94"/>
  <c r="C128" s="1"/>
  <c r="C162" s="1"/>
  <c r="C95"/>
  <c r="C96"/>
  <c r="C130" s="1"/>
  <c r="C247" i="9"/>
  <c r="C283" s="1"/>
  <c r="C248"/>
  <c r="C284" s="1"/>
  <c r="C249"/>
  <c r="C285" s="1"/>
  <c r="C321" s="1"/>
  <c r="C250"/>
  <c r="C286" s="1"/>
  <c r="C251"/>
  <c r="C287" s="1"/>
  <c r="C252"/>
  <c r="C288" s="1"/>
  <c r="C253"/>
  <c r="C289" s="1"/>
  <c r="C325" s="1"/>
  <c r="C254"/>
  <c r="C290" s="1"/>
  <c r="C255"/>
  <c r="C291" s="1"/>
  <c r="C256"/>
  <c r="C292" s="1"/>
  <c r="C257"/>
  <c r="C293" s="1"/>
  <c r="C258"/>
  <c r="C294" s="1"/>
  <c r="C330" s="1"/>
  <c r="C366" s="1"/>
  <c r="C259"/>
  <c r="C295" s="1"/>
  <c r="C260"/>
  <c r="C296" s="1"/>
  <c r="C246"/>
  <c r="C282" s="1"/>
  <c r="C170"/>
  <c r="C208" s="1"/>
  <c r="D170"/>
  <c r="D208" s="1"/>
  <c r="C171"/>
  <c r="C209" s="1"/>
  <c r="D171"/>
  <c r="D209" s="1"/>
  <c r="C172"/>
  <c r="C210" s="1"/>
  <c r="D172"/>
  <c r="D210" s="1"/>
  <c r="C173"/>
  <c r="C211" s="1"/>
  <c r="D173"/>
  <c r="D211" s="1"/>
  <c r="C174"/>
  <c r="C212" s="1"/>
  <c r="D174"/>
  <c r="D212" s="1"/>
  <c r="C175"/>
  <c r="C213" s="1"/>
  <c r="D175"/>
  <c r="D213" s="1"/>
  <c r="C176"/>
  <c r="C214" s="1"/>
  <c r="D176"/>
  <c r="D214" s="1"/>
  <c r="C177"/>
  <c r="C215" s="1"/>
  <c r="D177"/>
  <c r="D215" s="1"/>
  <c r="C178"/>
  <c r="C216" s="1"/>
  <c r="D178"/>
  <c r="D216" s="1"/>
  <c r="C179"/>
  <c r="C217" s="1"/>
  <c r="D179"/>
  <c r="D217" s="1"/>
  <c r="C180"/>
  <c r="C218" s="1"/>
  <c r="D180"/>
  <c r="D218" s="1"/>
  <c r="C181"/>
  <c r="C219" s="1"/>
  <c r="D181"/>
  <c r="D219" s="1"/>
  <c r="C182"/>
  <c r="C220" s="1"/>
  <c r="D182"/>
  <c r="D220" s="1"/>
  <c r="C183"/>
  <c r="C221" s="1"/>
  <c r="D183"/>
  <c r="D221" s="1"/>
  <c r="C184"/>
  <c r="C222" s="1"/>
  <c r="D184"/>
  <c r="D222" s="1"/>
  <c r="C185"/>
  <c r="C223" s="1"/>
  <c r="D185"/>
  <c r="D223" s="1"/>
  <c r="C186"/>
  <c r="C224" s="1"/>
  <c r="D186"/>
  <c r="D224" s="1"/>
  <c r="C187"/>
  <c r="C225" s="1"/>
  <c r="D187"/>
  <c r="D225" s="1"/>
  <c r="C188"/>
  <c r="C226" s="1"/>
  <c r="D188"/>
  <c r="D226" s="1"/>
  <c r="D169"/>
  <c r="D207" s="1"/>
  <c r="C169"/>
  <c r="C207" s="1"/>
  <c r="C87" i="8"/>
  <c r="C121" s="1"/>
  <c r="C155" s="1"/>
  <c r="C88"/>
  <c r="C122" s="1"/>
  <c r="C241" s="1"/>
  <c r="C276" s="1"/>
  <c r="C311" s="1"/>
  <c r="C346" s="1"/>
  <c r="C381" s="1"/>
  <c r="C923" i="25" s="1"/>
  <c r="C89" i="8"/>
  <c r="C509" i="25" s="1"/>
  <c r="C542" s="1"/>
  <c r="C577" s="1"/>
  <c r="C619" s="1"/>
  <c r="C652" s="1"/>
  <c r="C687" s="1"/>
  <c r="C729" s="1"/>
  <c r="C762" s="1"/>
  <c r="C91" i="8"/>
  <c r="C125" s="1"/>
  <c r="C159" s="1"/>
  <c r="C86"/>
  <c r="C51"/>
  <c r="C52"/>
  <c r="C53"/>
  <c r="C55"/>
  <c r="C50"/>
  <c r="C16"/>
  <c r="C17"/>
  <c r="C18"/>
  <c r="C20"/>
  <c r="C15"/>
  <c r="F43"/>
  <c r="E247" i="25"/>
  <c r="E211"/>
  <c r="C506"/>
  <c r="C539" s="1"/>
  <c r="C574" s="1"/>
  <c r="C616" s="1"/>
  <c r="C649" s="1"/>
  <c r="C684" s="1"/>
  <c r="C726" s="1"/>
  <c r="C759" s="1"/>
  <c r="C466"/>
  <c r="C507"/>
  <c r="C540" s="1"/>
  <c r="C575" s="1"/>
  <c r="C617" s="1"/>
  <c r="C650" s="1"/>
  <c r="C685" s="1"/>
  <c r="C727" s="1"/>
  <c r="C760" s="1"/>
  <c r="C474"/>
  <c r="C516"/>
  <c r="C549" s="1"/>
  <c r="C515"/>
  <c r="C472"/>
  <c r="C514"/>
  <c r="C547" s="1"/>
  <c r="C582" s="1"/>
  <c r="C471"/>
  <c r="C513"/>
  <c r="C546" s="1"/>
  <c r="C581" s="1"/>
  <c r="C623" s="1"/>
  <c r="C656" s="1"/>
  <c r="C691" s="1"/>
  <c r="C733" s="1"/>
  <c r="C766" s="1"/>
  <c r="C470"/>
  <c r="C512"/>
  <c r="C545" s="1"/>
  <c r="C580" s="1"/>
  <c r="C622" s="1"/>
  <c r="C655" s="1"/>
  <c r="C690" s="1"/>
  <c r="C732" s="1"/>
  <c r="C765" s="1"/>
  <c r="C533"/>
  <c r="C566" s="1"/>
  <c r="C601" s="1"/>
  <c r="C643" s="1"/>
  <c r="C676" s="1"/>
  <c r="C711" s="1"/>
  <c r="C753" s="1"/>
  <c r="C786" s="1"/>
  <c r="C490"/>
  <c r="C532"/>
  <c r="C565" s="1"/>
  <c r="C600" s="1"/>
  <c r="C642" s="1"/>
  <c r="C675" s="1"/>
  <c r="C710" s="1"/>
  <c r="C752" s="1"/>
  <c r="C785" s="1"/>
  <c r="C489"/>
  <c r="C531"/>
  <c r="C488"/>
  <c r="C530"/>
  <c r="C563" s="1"/>
  <c r="C598" s="1"/>
  <c r="C640" s="1"/>
  <c r="C673" s="1"/>
  <c r="C708" s="1"/>
  <c r="C750" s="1"/>
  <c r="C783" s="1"/>
  <c r="C487"/>
  <c r="C529"/>
  <c r="C562" s="1"/>
  <c r="C597" s="1"/>
  <c r="C639" s="1"/>
  <c r="C672" s="1"/>
  <c r="C707" s="1"/>
  <c r="C749" s="1"/>
  <c r="C782" s="1"/>
  <c r="C486"/>
  <c r="C528"/>
  <c r="C561" s="1"/>
  <c r="C596" s="1"/>
  <c r="C638" s="1"/>
  <c r="C671" s="1"/>
  <c r="C706" s="1"/>
  <c r="C748" s="1"/>
  <c r="C781" s="1"/>
  <c r="C485"/>
  <c r="C527"/>
  <c r="C560" s="1"/>
  <c r="C595" s="1"/>
  <c r="C637" s="1"/>
  <c r="C670" s="1"/>
  <c r="C705" s="1"/>
  <c r="C747" s="1"/>
  <c r="C780" s="1"/>
  <c r="C484"/>
  <c r="C483"/>
  <c r="C525"/>
  <c r="C558" s="1"/>
  <c r="C593" s="1"/>
  <c r="C635" s="1"/>
  <c r="C668" s="1"/>
  <c r="C703" s="1"/>
  <c r="C745" s="1"/>
  <c r="C778" s="1"/>
  <c r="C482"/>
  <c r="C524"/>
  <c r="C557" s="1"/>
  <c r="C481"/>
  <c r="C480"/>
  <c r="C522"/>
  <c r="C555" s="1"/>
  <c r="C590" s="1"/>
  <c r="C632" s="1"/>
  <c r="C665" s="1"/>
  <c r="C700" s="1"/>
  <c r="C742" s="1"/>
  <c r="C775" s="1"/>
  <c r="C479"/>
  <c r="C521"/>
  <c r="C554" s="1"/>
  <c r="C589" s="1"/>
  <c r="C631" s="1"/>
  <c r="C664" s="1"/>
  <c r="C699" s="1"/>
  <c r="C741" s="1"/>
  <c r="C774" s="1"/>
  <c r="C478"/>
  <c r="C520"/>
  <c r="C553" s="1"/>
  <c r="C588" s="1"/>
  <c r="C630" s="1"/>
  <c r="C663" s="1"/>
  <c r="C698" s="1"/>
  <c r="C740" s="1"/>
  <c r="C773" s="1"/>
  <c r="C477"/>
  <c r="C476"/>
  <c r="C518"/>
  <c r="C475"/>
  <c r="C517"/>
  <c r="E283"/>
  <c r="E321" s="1"/>
  <c r="E356" s="1"/>
  <c r="D205" i="5"/>
  <c r="D226"/>
  <c r="D234"/>
  <c r="C467" i="25"/>
  <c r="D30"/>
  <c r="D73" s="1"/>
  <c r="D109" s="1"/>
  <c r="D143" s="1"/>
  <c r="D177" s="1"/>
  <c r="D26"/>
  <c r="D69" s="1"/>
  <c r="D25"/>
  <c r="D68" s="1"/>
  <c r="D24"/>
  <c r="D67" s="1"/>
  <c r="D23"/>
  <c r="D66" s="1"/>
  <c r="D22"/>
  <c r="D65" s="1"/>
  <c r="D20"/>
  <c r="D63" s="1"/>
  <c r="D19"/>
  <c r="D62" s="1"/>
  <c r="D18"/>
  <c r="D61" s="1"/>
  <c r="D16"/>
  <c r="D59" s="1"/>
  <c r="C361" i="9"/>
  <c r="C357"/>
  <c r="E78" i="8"/>
  <c r="D211" i="5"/>
  <c r="D233" s="1"/>
  <c r="D372" i="8"/>
  <c r="D407" s="1"/>
  <c r="C548" i="25"/>
  <c r="C583" s="1"/>
  <c r="C625" s="1"/>
  <c r="C658" s="1"/>
  <c r="C693" s="1"/>
  <c r="C735" s="1"/>
  <c r="C768" s="1"/>
  <c r="C260" i="8"/>
  <c r="C295" s="1"/>
  <c r="C330" s="1"/>
  <c r="C365" s="1"/>
  <c r="C400" s="1"/>
  <c r="C942" i="25" s="1"/>
  <c r="C256" i="8"/>
  <c r="C291" s="1"/>
  <c r="C326" s="1"/>
  <c r="C361" s="1"/>
  <c r="C396" s="1"/>
  <c r="C938" i="25" s="1"/>
  <c r="C254" i="8"/>
  <c r="C289" s="1"/>
  <c r="C324" s="1"/>
  <c r="C359" s="1"/>
  <c r="C394" s="1"/>
  <c r="C936" i="25" s="1"/>
  <c r="C550"/>
  <c r="C585" s="1"/>
  <c r="C627" s="1"/>
  <c r="C660" s="1"/>
  <c r="C695" s="1"/>
  <c r="C737" s="1"/>
  <c r="C770" s="1"/>
  <c r="C247" i="8"/>
  <c r="C282" s="1"/>
  <c r="C317" s="1"/>
  <c r="C352" s="1"/>
  <c r="C387" s="1"/>
  <c r="C929" i="25" s="1"/>
  <c r="C624"/>
  <c r="C657" s="1"/>
  <c r="C692" s="1"/>
  <c r="C734" s="1"/>
  <c r="C767" s="1"/>
  <c r="C261" i="8"/>
  <c r="C296" s="1"/>
  <c r="C331" s="1"/>
  <c r="C366" s="1"/>
  <c r="C401" s="1"/>
  <c r="C943" i="25" s="1"/>
  <c r="C592"/>
  <c r="C634" s="1"/>
  <c r="C667" s="1"/>
  <c r="C702" s="1"/>
  <c r="C744" s="1"/>
  <c r="C777" s="1"/>
  <c r="C253" i="8"/>
  <c r="C288" s="1"/>
  <c r="C323" s="1"/>
  <c r="C358" s="1"/>
  <c r="C393" s="1"/>
  <c r="C935" i="25" s="1"/>
  <c r="C584"/>
  <c r="C626" s="1"/>
  <c r="C659" s="1"/>
  <c r="C694" s="1"/>
  <c r="C736" s="1"/>
  <c r="C769" s="1"/>
  <c r="C245" i="8"/>
  <c r="C280" s="1"/>
  <c r="C315" s="1"/>
  <c r="C350" s="1"/>
  <c r="C385" s="1"/>
  <c r="C927" i="25" s="1"/>
  <c r="C255" i="8"/>
  <c r="C290" s="1"/>
  <c r="C325" s="1"/>
  <c r="C360" s="1"/>
  <c r="C395" s="1"/>
  <c r="C937" i="25" s="1"/>
  <c r="C251" i="8"/>
  <c r="C286" s="1"/>
  <c r="C321" s="1"/>
  <c r="C356" s="1"/>
  <c r="C391" s="1"/>
  <c r="C933" i="25" s="1"/>
  <c r="C551"/>
  <c r="C586" s="1"/>
  <c r="C628" s="1"/>
  <c r="C661" s="1"/>
  <c r="C696" s="1"/>
  <c r="C738" s="1"/>
  <c r="C771" s="1"/>
  <c r="C244" i="8"/>
  <c r="C279" s="1"/>
  <c r="C314" s="1"/>
  <c r="C349" s="1"/>
  <c r="C384" s="1"/>
  <c r="C926" i="25" s="1"/>
  <c r="C264" i="8"/>
  <c r="C299" s="1"/>
  <c r="C334" s="1"/>
  <c r="C369" s="1"/>
  <c r="C404" s="1"/>
  <c r="C946" i="25" s="1"/>
  <c r="C564"/>
  <c r="C599" s="1"/>
  <c r="C641" s="1"/>
  <c r="C674" s="1"/>
  <c r="C709" s="1"/>
  <c r="C751" s="1"/>
  <c r="C784" s="1"/>
  <c r="F307" i="8"/>
  <c r="F377" s="1"/>
  <c r="E302"/>
  <c r="H307"/>
  <c r="H377" s="1"/>
  <c r="H342"/>
  <c r="G267"/>
  <c r="E267"/>
  <c r="F267"/>
  <c r="H267"/>
  <c r="I267"/>
  <c r="J267"/>
  <c r="F528" i="5"/>
  <c r="F529"/>
  <c r="E529"/>
  <c r="H528"/>
  <c r="I528"/>
  <c r="E528"/>
  <c r="J286"/>
  <c r="J323" s="1"/>
  <c r="J360" s="1"/>
  <c r="J397" s="1"/>
  <c r="K291"/>
  <c r="K328"/>
  <c r="K365" s="1"/>
  <c r="K402" s="1"/>
  <c r="K295"/>
  <c r="K332" s="1"/>
  <c r="K369" s="1"/>
  <c r="K406" s="1"/>
  <c r="K299"/>
  <c r="K336"/>
  <c r="K373" s="1"/>
  <c r="K410" s="1"/>
  <c r="K298"/>
  <c r="K335" s="1"/>
  <c r="K372" s="1"/>
  <c r="K409" s="1"/>
  <c r="K297"/>
  <c r="K334"/>
  <c r="K371" s="1"/>
  <c r="K408" s="1"/>
  <c r="K296"/>
  <c r="K333" s="1"/>
  <c r="K370" s="1"/>
  <c r="K407" s="1"/>
  <c r="J298"/>
  <c r="J335"/>
  <c r="J372" s="1"/>
  <c r="J409" s="1"/>
  <c r="J299"/>
  <c r="J336" s="1"/>
  <c r="J373" s="1"/>
  <c r="J410" s="1"/>
  <c r="D1435" i="25"/>
  <c r="D1438" s="1"/>
  <c r="D1439" s="1"/>
  <c r="D302" i="5"/>
  <c r="D339" s="1"/>
  <c r="D413" s="1"/>
  <c r="AD259" i="28"/>
  <c r="AD294" s="1"/>
  <c r="AD329" s="1"/>
  <c r="AD364" s="1"/>
  <c r="AD399" s="1"/>
  <c r="AD434" s="1"/>
  <c r="AD469" s="1"/>
  <c r="W941" i="5"/>
  <c r="BA14" i="27" s="1"/>
  <c r="BA12" i="28" s="1"/>
  <c r="BA47" s="1"/>
  <c r="BA82" s="1"/>
  <c r="BA117" s="1"/>
  <c r="BA152" s="1"/>
  <c r="BA187" s="1"/>
  <c r="C295" i="5"/>
  <c r="C332" s="1"/>
  <c r="C369" s="1"/>
  <c r="D386"/>
  <c r="D423"/>
  <c r="D288"/>
  <c r="D325" s="1"/>
  <c r="D399" s="1"/>
  <c r="L235"/>
  <c r="L236" s="1"/>
  <c r="K235"/>
  <c r="K236" s="1"/>
  <c r="D300"/>
  <c r="D337" s="1"/>
  <c r="F318"/>
  <c r="F355"/>
  <c r="D308"/>
  <c r="D345" s="1"/>
  <c r="D382" s="1"/>
  <c r="C289"/>
  <c r="C326" s="1"/>
  <c r="C400" s="1"/>
  <c r="D309"/>
  <c r="D346" s="1"/>
  <c r="D383" s="1"/>
  <c r="D301"/>
  <c r="D338" s="1"/>
  <c r="D375" s="1"/>
  <c r="D289"/>
  <c r="D326" s="1"/>
  <c r="D400" s="1"/>
  <c r="C1399" i="25"/>
  <c r="AB905" i="5"/>
  <c r="D293"/>
  <c r="D330" s="1"/>
  <c r="D404" s="1"/>
  <c r="D305"/>
  <c r="D342" s="1"/>
  <c r="C1453" i="25"/>
  <c r="F281" i="5"/>
  <c r="E423"/>
  <c r="C423"/>
  <c r="C293"/>
  <c r="C330" s="1"/>
  <c r="C367" s="1"/>
  <c r="C1429" i="25"/>
  <c r="C301" i="5"/>
  <c r="C338" s="1"/>
  <c r="C375" s="1"/>
  <c r="C309"/>
  <c r="C346" s="1"/>
  <c r="C1477" i="25"/>
  <c r="C1369"/>
  <c r="C291" i="5"/>
  <c r="C328" s="1"/>
  <c r="D1369" i="25"/>
  <c r="D1372" s="1"/>
  <c r="D1373" s="1"/>
  <c r="D291" i="5"/>
  <c r="D328" s="1"/>
  <c r="C287"/>
  <c r="C324" s="1"/>
  <c r="D911"/>
  <c r="H235"/>
  <c r="H236" s="1"/>
  <c r="V905"/>
  <c r="F228"/>
  <c r="F229"/>
  <c r="H228"/>
  <c r="H229"/>
  <c r="F244"/>
  <c r="G244" s="1"/>
  <c r="G281" s="1"/>
  <c r="G318" s="1"/>
  <c r="G355" s="1"/>
  <c r="G392" s="1"/>
  <c r="F392"/>
  <c r="F68"/>
  <c r="F72" s="1"/>
  <c r="I212"/>
  <c r="H883" i="25" s="1"/>
  <c r="H889" s="1"/>
  <c r="F210" i="5"/>
  <c r="E881" i="25" s="1"/>
  <c r="E887" s="1"/>
  <c r="G211" i="5"/>
  <c r="F882" i="25" s="1"/>
  <c r="H212" i="5"/>
  <c r="G883" i="25" s="1"/>
  <c r="G889" s="1"/>
  <c r="D920" i="5"/>
  <c r="U47" i="28"/>
  <c r="U82" s="1"/>
  <c r="U117" s="1"/>
  <c r="U152" s="1"/>
  <c r="U187" s="1"/>
  <c r="U49" i="27"/>
  <c r="U83" s="1"/>
  <c r="U117" s="1"/>
  <c r="U151" s="1"/>
  <c r="U185" s="1"/>
  <c r="U219" s="1"/>
  <c r="U253" s="1"/>
  <c r="D957" i="5"/>
  <c r="D294"/>
  <c r="D331" s="1"/>
  <c r="D1387" i="25"/>
  <c r="D1390" s="1"/>
  <c r="D1391" s="1"/>
  <c r="E384" i="5"/>
  <c r="D1447" i="25"/>
  <c r="D1450" s="1"/>
  <c r="D1451" s="1"/>
  <c r="D1489"/>
  <c r="D1492" s="1"/>
  <c r="D1493" s="1"/>
  <c r="D906" i="5"/>
  <c r="D953"/>
  <c r="AB49" i="27"/>
  <c r="AB83" s="1"/>
  <c r="AB117" s="1"/>
  <c r="AB151" s="1"/>
  <c r="AB185" s="1"/>
  <c r="AB219" s="1"/>
  <c r="AB253" s="1"/>
  <c r="T12" i="28"/>
  <c r="T47" s="1"/>
  <c r="T82" s="1"/>
  <c r="T117" s="1"/>
  <c r="T152" s="1"/>
  <c r="T187" s="1"/>
  <c r="T49" i="27"/>
  <c r="T83" s="1"/>
  <c r="T117" s="1"/>
  <c r="T151" s="1"/>
  <c r="T185" s="1"/>
  <c r="T219" s="1"/>
  <c r="T253" s="1"/>
  <c r="D922" i="5"/>
  <c r="C241"/>
  <c r="AE49" i="27"/>
  <c r="AE83" s="1"/>
  <c r="AE117" s="1"/>
  <c r="AE151" s="1"/>
  <c r="AE185" s="1"/>
  <c r="AE219" s="1"/>
  <c r="AE253" s="1"/>
  <c r="D363" i="5"/>
  <c r="E397"/>
  <c r="AA905"/>
  <c r="BE14" i="27"/>
  <c r="AS12" i="28"/>
  <c r="AS47" s="1"/>
  <c r="AS82" s="1"/>
  <c r="AS117" s="1"/>
  <c r="AS152" s="1"/>
  <c r="AS187" s="1"/>
  <c r="AS83" i="27"/>
  <c r="AS117" s="1"/>
  <c r="AS151" s="1"/>
  <c r="AS185" s="1"/>
  <c r="AS219" s="1"/>
  <c r="AS253" s="1"/>
  <c r="AW12" i="28"/>
  <c r="AW47" s="1"/>
  <c r="AW82" s="1"/>
  <c r="AW117" s="1"/>
  <c r="AW152" s="1"/>
  <c r="AW187" s="1"/>
  <c r="AW49" i="27"/>
  <c r="AW83" s="1"/>
  <c r="AW117" s="1"/>
  <c r="AW151" s="1"/>
  <c r="AW185" s="1"/>
  <c r="AW219" s="1"/>
  <c r="AW253" s="1"/>
  <c r="C286" i="5"/>
  <c r="C323" s="1"/>
  <c r="C310"/>
  <c r="C347" s="1"/>
  <c r="D290"/>
  <c r="D327" s="1"/>
  <c r="S222" i="28"/>
  <c r="E417" i="5"/>
  <c r="C290"/>
  <c r="C327" s="1"/>
  <c r="C1465" i="25"/>
  <c r="S905" i="5"/>
  <c r="O905"/>
  <c r="D965"/>
  <c r="D951"/>
  <c r="AD49" i="27"/>
  <c r="AD83" s="1"/>
  <c r="AD117" s="1"/>
  <c r="AD151" s="1"/>
  <c r="AD185" s="1"/>
  <c r="AD219" s="1"/>
  <c r="AD253" s="1"/>
  <c r="V49"/>
  <c r="V83" s="1"/>
  <c r="V117" s="1"/>
  <c r="V151" s="1"/>
  <c r="V185" s="1"/>
  <c r="V219" s="1"/>
  <c r="V253" s="1"/>
  <c r="S49"/>
  <c r="S83" s="1"/>
  <c r="S117" s="1"/>
  <c r="S151" s="1"/>
  <c r="S185" s="1"/>
  <c r="S219" s="1"/>
  <c r="S253" s="1"/>
  <c r="C278" i="5"/>
  <c r="C306"/>
  <c r="C343" s="1"/>
  <c r="D1465" i="25"/>
  <c r="D1468" s="1"/>
  <c r="D1469" s="1"/>
  <c r="D926" i="5"/>
  <c r="F49" i="27"/>
  <c r="F83" s="1"/>
  <c r="F117" s="1"/>
  <c r="F151" s="1"/>
  <c r="F185" s="1"/>
  <c r="F219" s="1"/>
  <c r="F253" s="1"/>
  <c r="W49"/>
  <c r="W83" s="1"/>
  <c r="W117" s="1"/>
  <c r="W151" s="1"/>
  <c r="W185" s="1"/>
  <c r="W219" s="1"/>
  <c r="W253" s="1"/>
  <c r="C371" i="5"/>
  <c r="E412"/>
  <c r="E375"/>
  <c r="E379"/>
  <c r="E416"/>
  <c r="D376"/>
  <c r="E383"/>
  <c r="V259" i="28"/>
  <c r="V294" s="1"/>
  <c r="V329" s="1"/>
  <c r="V364" s="1"/>
  <c r="V399" s="1"/>
  <c r="V434" s="1"/>
  <c r="V469" s="1"/>
  <c r="V222"/>
  <c r="D359" i="5"/>
  <c r="W259" i="28"/>
  <c r="W294" s="1"/>
  <c r="W329" s="1"/>
  <c r="W364" s="1"/>
  <c r="W399" s="1"/>
  <c r="W434" s="1"/>
  <c r="W469" s="1"/>
  <c r="W222"/>
  <c r="D395" i="5"/>
  <c r="D358"/>
  <c r="AA259" i="28"/>
  <c r="AA294" s="1"/>
  <c r="AA329" s="1"/>
  <c r="AA364" s="1"/>
  <c r="AA399" s="1"/>
  <c r="AA434" s="1"/>
  <c r="AA469" s="1"/>
  <c r="AA222"/>
  <c r="C304" i="5"/>
  <c r="C341" s="1"/>
  <c r="C1447" i="25"/>
  <c r="D1441"/>
  <c r="D1444" s="1"/>
  <c r="D1445" s="1"/>
  <c r="D303" i="5"/>
  <c r="D340" s="1"/>
  <c r="D950"/>
  <c r="D914"/>
  <c r="D287"/>
  <c r="D324" s="1"/>
  <c r="D299"/>
  <c r="D336" s="1"/>
  <c r="D378"/>
  <c r="C1375" i="25"/>
  <c r="E905" i="5"/>
  <c r="E941"/>
  <c r="AI14" i="27" s="1"/>
  <c r="G905" i="5"/>
  <c r="G941"/>
  <c r="AK14" i="27" s="1"/>
  <c r="AK49" s="1"/>
  <c r="AK83" s="1"/>
  <c r="AK117" s="1"/>
  <c r="AK151" s="1"/>
  <c r="AK185" s="1"/>
  <c r="AK219" s="1"/>
  <c r="AK253" s="1"/>
  <c r="N941" i="5"/>
  <c r="AR14" i="27" s="1"/>
  <c r="AR12" i="28" s="1"/>
  <c r="AR47" s="1"/>
  <c r="AR82" s="1"/>
  <c r="AR117" s="1"/>
  <c r="AR152" s="1"/>
  <c r="AR187" s="1"/>
  <c r="N905" i="5"/>
  <c r="AZ49" i="27"/>
  <c r="AZ83" s="1"/>
  <c r="AZ117" s="1"/>
  <c r="AZ151" s="1"/>
  <c r="AZ185" s="1"/>
  <c r="AZ219" s="1"/>
  <c r="AZ253" s="1"/>
  <c r="D407" i="5"/>
  <c r="D1393" i="25"/>
  <c r="D1396" s="1"/>
  <c r="D1397" s="1"/>
  <c r="D295" i="5"/>
  <c r="D332" s="1"/>
  <c r="D946"/>
  <c r="D910"/>
  <c r="D966"/>
  <c r="D930"/>
  <c r="BB12" i="28"/>
  <c r="BB47" s="1"/>
  <c r="BB82" s="1"/>
  <c r="BB117" s="1"/>
  <c r="BB152" s="1"/>
  <c r="BB187" s="1"/>
  <c r="BB49" i="27"/>
  <c r="BB83" s="1"/>
  <c r="BB117" s="1"/>
  <c r="BB151" s="1"/>
  <c r="BB185" s="1"/>
  <c r="BB219" s="1"/>
  <c r="BB253" s="1"/>
  <c r="D370" i="5"/>
  <c r="C363"/>
  <c r="E405"/>
  <c r="E368"/>
  <c r="E410"/>
  <c r="E373"/>
  <c r="C311"/>
  <c r="C348" s="1"/>
  <c r="C303"/>
  <c r="C340" s="1"/>
  <c r="C300"/>
  <c r="C337" s="1"/>
  <c r="D374"/>
  <c r="E422"/>
  <c r="E385"/>
  <c r="D1411" i="25"/>
  <c r="D1414" s="1"/>
  <c r="D1415" s="1"/>
  <c r="D1339"/>
  <c r="D1342" s="1"/>
  <c r="D1343" s="1"/>
  <c r="C1417"/>
  <c r="BG49" i="27"/>
  <c r="BG83" s="1"/>
  <c r="BG117" s="1"/>
  <c r="BG151" s="1"/>
  <c r="BG185" s="1"/>
  <c r="BG219" s="1"/>
  <c r="BG253" s="1"/>
  <c r="AC905" i="5"/>
  <c r="X905"/>
  <c r="D971"/>
  <c r="D959"/>
  <c r="AA49" i="27"/>
  <c r="AA83" s="1"/>
  <c r="AA117" s="1"/>
  <c r="AA151" s="1"/>
  <c r="AA185" s="1"/>
  <c r="AA219" s="1"/>
  <c r="AA253" s="1"/>
  <c r="D931" i="5"/>
  <c r="D967"/>
  <c r="N12" i="28"/>
  <c r="N47" s="1"/>
  <c r="N82" s="1"/>
  <c r="N117" s="1"/>
  <c r="N152" s="1"/>
  <c r="N187" s="1"/>
  <c r="C1351" i="25"/>
  <c r="C288" i="5"/>
  <c r="C325" s="1"/>
  <c r="E360"/>
  <c r="E380"/>
  <c r="C308"/>
  <c r="C345" s="1"/>
  <c r="C357"/>
  <c r="E411"/>
  <c r="D1459" i="25"/>
  <c r="D1462" s="1"/>
  <c r="D1463" s="1"/>
  <c r="D306" i="5"/>
  <c r="D343" s="1"/>
  <c r="AB259" i="28"/>
  <c r="AB294" s="1"/>
  <c r="AB329" s="1"/>
  <c r="AB364" s="1"/>
  <c r="AB399" s="1"/>
  <c r="AB434" s="1"/>
  <c r="AB469" s="1"/>
  <c r="AB222"/>
  <c r="E12"/>
  <c r="E47" s="1"/>
  <c r="E82" s="1"/>
  <c r="E117" s="1"/>
  <c r="E152" s="1"/>
  <c r="E187" s="1"/>
  <c r="D913" i="5"/>
  <c r="D949"/>
  <c r="D919"/>
  <c r="D955"/>
  <c r="D960"/>
  <c r="D924"/>
  <c r="Y12" i="28"/>
  <c r="Y47" s="1"/>
  <c r="Y82" s="1"/>
  <c r="Y117" s="1"/>
  <c r="Y152" s="1"/>
  <c r="Y187" s="1"/>
  <c r="Y49" i="27"/>
  <c r="Y83" s="1"/>
  <c r="Y117" s="1"/>
  <c r="Y151" s="1"/>
  <c r="Y185" s="1"/>
  <c r="Y219" s="1"/>
  <c r="Y253" s="1"/>
  <c r="AC12" i="28"/>
  <c r="AC47" s="1"/>
  <c r="AC82" s="1"/>
  <c r="AC117" s="1"/>
  <c r="AC152" s="1"/>
  <c r="AC187" s="1"/>
  <c r="AC49" i="27"/>
  <c r="AC83" s="1"/>
  <c r="AC117" s="1"/>
  <c r="AC151" s="1"/>
  <c r="AC185" s="1"/>
  <c r="AC219" s="1"/>
  <c r="AC253" s="1"/>
  <c r="AE259" i="28"/>
  <c r="AE294" s="1"/>
  <c r="AE329" s="1"/>
  <c r="AE364" s="1"/>
  <c r="AE399" s="1"/>
  <c r="AE434" s="1"/>
  <c r="AE469" s="1"/>
  <c r="AE222"/>
  <c r="C294" i="5"/>
  <c r="C331" s="1"/>
  <c r="C302"/>
  <c r="C339" s="1"/>
  <c r="D115"/>
  <c r="C315"/>
  <c r="D908"/>
  <c r="E393"/>
  <c r="E356"/>
  <c r="E365"/>
  <c r="C416"/>
  <c r="D418"/>
  <c r="D381"/>
  <c r="C393"/>
  <c r="C356"/>
  <c r="E396"/>
  <c r="E359"/>
  <c r="E404"/>
  <c r="E367"/>
  <c r="C418"/>
  <c r="C381"/>
  <c r="C410"/>
  <c r="C373"/>
  <c r="D412"/>
  <c r="C358"/>
  <c r="E399"/>
  <c r="E362"/>
  <c r="E409"/>
  <c r="E372"/>
  <c r="C412"/>
  <c r="D422"/>
  <c r="D385"/>
  <c r="E377"/>
  <c r="D394"/>
  <c r="D357"/>
  <c r="D403"/>
  <c r="D366"/>
  <c r="C403"/>
  <c r="C366"/>
  <c r="C407"/>
  <c r="C370"/>
  <c r="D416"/>
  <c r="E408"/>
  <c r="E371"/>
  <c r="E400"/>
  <c r="E363"/>
  <c r="E420"/>
  <c r="D411"/>
  <c r="D415"/>
  <c r="D419"/>
  <c r="D396"/>
  <c r="C394"/>
  <c r="E381"/>
  <c r="E364"/>
  <c r="E358"/>
  <c r="D372"/>
  <c r="E366"/>
  <c r="D365"/>
  <c r="C359"/>
  <c r="E357"/>
  <c r="D909"/>
  <c r="D945"/>
  <c r="E418"/>
  <c r="E401"/>
  <c r="E395"/>
  <c r="C406"/>
  <c r="E403"/>
  <c r="D402"/>
  <c r="C396"/>
  <c r="D393"/>
  <c r="F222" i="28"/>
  <c r="D964" i="5"/>
  <c r="D928"/>
  <c r="H12" i="28"/>
  <c r="H47" s="1"/>
  <c r="H82" s="1"/>
  <c r="H117" s="1"/>
  <c r="H152" s="1"/>
  <c r="H187" s="1"/>
  <c r="R12"/>
  <c r="R47" s="1"/>
  <c r="R82" s="1"/>
  <c r="R117" s="1"/>
  <c r="R152" s="1"/>
  <c r="R187" s="1"/>
  <c r="X12"/>
  <c r="X47" s="1"/>
  <c r="X82" s="1"/>
  <c r="X117" s="1"/>
  <c r="X152" s="1"/>
  <c r="X187" s="1"/>
  <c r="X49" i="27"/>
  <c r="X83" s="1"/>
  <c r="X117" s="1"/>
  <c r="X151" s="1"/>
  <c r="X185" s="1"/>
  <c r="X219" s="1"/>
  <c r="X253" s="1"/>
  <c r="J941" i="5"/>
  <c r="AN14" i="27" s="1"/>
  <c r="J905" i="5"/>
  <c r="Z941"/>
  <c r="BD14" i="27" s="1"/>
  <c r="BD49" s="1"/>
  <c r="BD83" s="1"/>
  <c r="BD117" s="1"/>
  <c r="BD151" s="1"/>
  <c r="BD185" s="1"/>
  <c r="BD219" s="1"/>
  <c r="BD253" s="1"/>
  <c r="Z905" i="5"/>
  <c r="D948"/>
  <c r="D912"/>
  <c r="D952"/>
  <c r="D916"/>
  <c r="D954"/>
  <c r="D918"/>
  <c r="D970"/>
  <c r="AG12" i="28"/>
  <c r="AG47" s="1"/>
  <c r="AG82" s="1"/>
  <c r="AG117" s="1"/>
  <c r="AG152" s="1"/>
  <c r="AG187" s="1"/>
  <c r="AG49" i="27"/>
  <c r="AG83" s="1"/>
  <c r="AG117" s="1"/>
  <c r="AG151" s="1"/>
  <c r="AG185" s="1"/>
  <c r="AG219" s="1"/>
  <c r="AG253" s="1"/>
  <c r="J12" i="28"/>
  <c r="J47" s="1"/>
  <c r="J82" s="1"/>
  <c r="J117" s="1"/>
  <c r="J152" s="1"/>
  <c r="J187" s="1"/>
  <c r="J49" i="27"/>
  <c r="J83" s="1"/>
  <c r="J117" s="1"/>
  <c r="J151" s="1"/>
  <c r="J185" s="1"/>
  <c r="J219" s="1"/>
  <c r="J253" s="1"/>
  <c r="P12" i="28"/>
  <c r="P47" s="1"/>
  <c r="P82" s="1"/>
  <c r="P117" s="1"/>
  <c r="P152" s="1"/>
  <c r="P187" s="1"/>
  <c r="Z12"/>
  <c r="Z47" s="1"/>
  <c r="Z82" s="1"/>
  <c r="Z117" s="1"/>
  <c r="Z152" s="1"/>
  <c r="Z187" s="1"/>
  <c r="Z49" i="27"/>
  <c r="Z83" s="1"/>
  <c r="Z117" s="1"/>
  <c r="Z151" s="1"/>
  <c r="Z185" s="1"/>
  <c r="Z219" s="1"/>
  <c r="Z253" s="1"/>
  <c r="T941" i="5"/>
  <c r="AX14" i="27" s="1"/>
  <c r="T905" i="5"/>
  <c r="C1370" i="25"/>
  <c r="C1382" s="1"/>
  <c r="C1394" s="1"/>
  <c r="C1406" s="1"/>
  <c r="C1418" s="1"/>
  <c r="C1430" s="1"/>
  <c r="C1442" s="1"/>
  <c r="C1454" s="1"/>
  <c r="C1466" s="1"/>
  <c r="C1478" s="1"/>
  <c r="C1490" s="1"/>
  <c r="C1376"/>
  <c r="C1388" s="1"/>
  <c r="C1400" s="1"/>
  <c r="C1412" s="1"/>
  <c r="C1424" s="1"/>
  <c r="C1436" s="1"/>
  <c r="C1448" s="1"/>
  <c r="C1460" s="1"/>
  <c r="C1472" s="1"/>
  <c r="C1484" s="1"/>
  <c r="G289"/>
  <c r="I221" i="5"/>
  <c r="I222"/>
  <c r="D379"/>
  <c r="I235"/>
  <c r="I236"/>
  <c r="I228"/>
  <c r="I229"/>
  <c r="AK12" i="28"/>
  <c r="AK47" s="1"/>
  <c r="AK82" s="1"/>
  <c r="AK117" s="1"/>
  <c r="AK152" s="1"/>
  <c r="AK187" s="1"/>
  <c r="J221" i="5"/>
  <c r="J222" s="1"/>
  <c r="J235"/>
  <c r="J236" s="1"/>
  <c r="J228"/>
  <c r="J229" s="1"/>
  <c r="J210"/>
  <c r="I881" i="25" s="1"/>
  <c r="L221" i="5"/>
  <c r="L222" s="1"/>
  <c r="K221"/>
  <c r="K222" s="1"/>
  <c r="K211"/>
  <c r="J882" i="25" s="1"/>
  <c r="K210" i="5"/>
  <c r="J881" i="25" s="1"/>
  <c r="K228" i="5"/>
  <c r="K229" s="1"/>
  <c r="L212"/>
  <c r="K883" i="25" s="1"/>
  <c r="L211" i="5"/>
  <c r="K882" i="25" s="1"/>
  <c r="L228" i="5"/>
  <c r="L229" s="1"/>
  <c r="D1484" i="25"/>
  <c r="D1485" s="1"/>
  <c r="AA246" i="6"/>
  <c r="H26" i="21"/>
  <c r="I26"/>
  <c r="I25" s="1"/>
  <c r="F62" s="1"/>
  <c r="F29"/>
  <c r="G29"/>
  <c r="F25"/>
  <c r="H25"/>
  <c r="H222" i="6"/>
  <c r="H230" s="1"/>
  <c r="G222"/>
  <c r="G230" s="1"/>
  <c r="AA255"/>
  <c r="M18" i="26"/>
  <c r="T248" i="6"/>
  <c r="T266"/>
  <c r="AA265"/>
  <c r="AA245"/>
  <c r="D116" i="24"/>
  <c r="D119" s="1"/>
  <c r="D108"/>
  <c r="D109"/>
  <c r="D184"/>
  <c r="E18" i="29"/>
  <c r="D55" i="24"/>
  <c r="D66"/>
  <c r="H22" i="6"/>
  <c r="H27"/>
  <c r="D1383" i="25"/>
  <c r="D1388"/>
  <c r="D1389" s="1"/>
  <c r="D1412"/>
  <c r="D1413" s="1"/>
  <c r="G38" i="6"/>
  <c r="D1364" i="25"/>
  <c r="D1365" s="1"/>
  <c r="G32" i="6"/>
  <c r="G23"/>
  <c r="G22"/>
  <c r="G31"/>
  <c r="G25"/>
  <c r="G27"/>
  <c r="G30"/>
  <c r="D1418" i="25"/>
  <c r="D1419" s="1"/>
  <c r="BG259" i="28"/>
  <c r="BG294" s="1"/>
  <c r="BG329" s="1"/>
  <c r="BG364" s="1"/>
  <c r="BG399" s="1"/>
  <c r="BG434" s="1"/>
  <c r="BG469" s="1"/>
  <c r="BF12"/>
  <c r="BF47" s="1"/>
  <c r="BF82" s="1"/>
  <c r="BF117" s="1"/>
  <c r="BF152" s="1"/>
  <c r="BF187" s="1"/>
  <c r="BF49" i="27"/>
  <c r="BF83" s="1"/>
  <c r="BF117" s="1"/>
  <c r="BF151" s="1"/>
  <c r="BF185" s="1"/>
  <c r="BF219" s="1"/>
  <c r="BF253" s="1"/>
  <c r="L49"/>
  <c r="L83" s="1"/>
  <c r="L117" s="1"/>
  <c r="L151" s="1"/>
  <c r="L185" s="1"/>
  <c r="L219" s="1"/>
  <c r="L253" s="1"/>
  <c r="C404" i="5"/>
  <c r="F85"/>
  <c r="G68"/>
  <c r="G85" s="1"/>
  <c r="F75"/>
  <c r="G75" s="1"/>
  <c r="D1483" i="25"/>
  <c r="D1486" s="1"/>
  <c r="D1487" s="1"/>
  <c r="D310" i="5"/>
  <c r="D347" s="1"/>
  <c r="C298"/>
  <c r="C335" s="1"/>
  <c r="C1411" i="25"/>
  <c r="E376" i="5"/>
  <c r="D1405" i="25"/>
  <c r="D1408" s="1"/>
  <c r="D1409" s="1"/>
  <c r="D297" i="5"/>
  <c r="D334" s="1"/>
  <c r="K677" i="25"/>
  <c r="C29"/>
  <c r="C72" s="1"/>
  <c r="C331" i="9"/>
  <c r="C367" s="1"/>
  <c r="H228" i="6"/>
  <c r="H221"/>
  <c r="C16" i="25"/>
  <c r="C59" s="1"/>
  <c r="C318" i="9"/>
  <c r="C354" s="1"/>
  <c r="C27" i="25"/>
  <c r="C70" s="1"/>
  <c r="C329" i="9"/>
  <c r="C365" s="1"/>
  <c r="D261" i="25"/>
  <c r="D121"/>
  <c r="D155" s="1"/>
  <c r="D189" s="1"/>
  <c r="D225"/>
  <c r="C28"/>
  <c r="C71" s="1"/>
  <c r="C334" i="9"/>
  <c r="C370" s="1"/>
  <c r="C340"/>
  <c r="C376" s="1"/>
  <c r="C342"/>
  <c r="C378" s="1"/>
  <c r="C345"/>
  <c r="C381" s="1"/>
  <c r="D285" i="25"/>
  <c r="D323" s="1"/>
  <c r="D358" s="1"/>
  <c r="D297"/>
  <c r="D335" s="1"/>
  <c r="D370" s="1"/>
  <c r="D110"/>
  <c r="D144" s="1"/>
  <c r="D178" s="1"/>
  <c r="D250"/>
  <c r="D286"/>
  <c r="D324" s="1"/>
  <c r="D359" s="1"/>
  <c r="D213"/>
  <c r="C19"/>
  <c r="C62" s="1"/>
  <c r="C23"/>
  <c r="C66" s="1"/>
  <c r="D298"/>
  <c r="D336" s="1"/>
  <c r="D371" s="1"/>
  <c r="C34"/>
  <c r="C77" s="1"/>
  <c r="C36"/>
  <c r="C79" s="1"/>
  <c r="C42"/>
  <c r="C85" s="1"/>
  <c r="C44"/>
  <c r="C87" s="1"/>
  <c r="C155" i="9"/>
  <c r="C193"/>
  <c r="C231" s="1"/>
  <c r="E210" i="25"/>
  <c r="E282"/>
  <c r="E320" s="1"/>
  <c r="E355" s="1"/>
  <c r="E199"/>
  <c r="E95"/>
  <c r="E129" s="1"/>
  <c r="E163" s="1"/>
  <c r="E235"/>
  <c r="E160" i="9"/>
  <c r="E156"/>
  <c r="D158"/>
  <c r="D196"/>
  <c r="D234" s="1"/>
  <c r="D197"/>
  <c r="D235" s="1"/>
  <c r="D198"/>
  <c r="D236" s="1"/>
  <c r="D159"/>
  <c r="E158"/>
  <c r="E246" i="25"/>
  <c r="E106"/>
  <c r="E140" s="1"/>
  <c r="E174" s="1"/>
  <c r="D160" i="9"/>
  <c r="E159"/>
  <c r="E155"/>
  <c r="E151"/>
  <c r="E154"/>
  <c r="E150"/>
  <c r="I337" i="8"/>
  <c r="F337"/>
  <c r="H337"/>
  <c r="G337"/>
  <c r="K349"/>
  <c r="K384" s="1"/>
  <c r="K926" i="25" s="1"/>
  <c r="K1090" s="1"/>
  <c r="K1219" s="1"/>
  <c r="I358" i="8"/>
  <c r="I393" s="1"/>
  <c r="I935" i="25" s="1"/>
  <c r="I1099" s="1"/>
  <c r="I1228" s="1"/>
  <c r="I348" i="8"/>
  <c r="I383" s="1"/>
  <c r="I925" i="25" s="1"/>
  <c r="I1089" s="1"/>
  <c r="I1218" s="1"/>
  <c r="H349" i="8"/>
  <c r="H384" s="1"/>
  <c r="H926" i="25" s="1"/>
  <c r="H1090" s="1"/>
  <c r="G353" i="8"/>
  <c r="G388" s="1"/>
  <c r="G930" i="25" s="1"/>
  <c r="G1094" s="1"/>
  <c r="G346" i="8"/>
  <c r="G381" s="1"/>
  <c r="G923" i="25" s="1"/>
  <c r="G1087" s="1"/>
  <c r="K352" i="8"/>
  <c r="K387" s="1"/>
  <c r="K929" i="25" s="1"/>
  <c r="K1093" s="1"/>
  <c r="K1222" s="1"/>
  <c r="I354" i="8"/>
  <c r="I389" s="1"/>
  <c r="I931" i="25" s="1"/>
  <c r="I1095" s="1"/>
  <c r="I1224" s="1"/>
  <c r="I344" i="8"/>
  <c r="I379" s="1"/>
  <c r="I921" i="25" s="1"/>
  <c r="I1085" s="1"/>
  <c r="I1214" s="1"/>
  <c r="I346" i="8"/>
  <c r="I381" s="1"/>
  <c r="I923" i="25" s="1"/>
  <c r="I1087" s="1"/>
  <c r="I1216" s="1"/>
  <c r="H347" i="8"/>
  <c r="H382" s="1"/>
  <c r="H924" i="25" s="1"/>
  <c r="H1088" s="1"/>
  <c r="J363" i="8"/>
  <c r="J398" s="1"/>
  <c r="J940" i="25" s="1"/>
  <c r="J1104" s="1"/>
  <c r="J1233" s="1"/>
  <c r="E337" i="8"/>
  <c r="H364"/>
  <c r="H399" s="1"/>
  <c r="H941" i="25" s="1"/>
  <c r="H1105" s="1"/>
  <c r="K369" i="8"/>
  <c r="K404" s="1"/>
  <c r="K946" i="25" s="1"/>
  <c r="K1110" s="1"/>
  <c r="K1239" s="1"/>
  <c r="H357" i="8"/>
  <c r="H392" s="1"/>
  <c r="H934" i="25" s="1"/>
  <c r="H1098" s="1"/>
  <c r="J361" i="8"/>
  <c r="J396" s="1"/>
  <c r="J938" i="25" s="1"/>
  <c r="J1102" s="1"/>
  <c r="J1231" s="1"/>
  <c r="K361" i="8"/>
  <c r="K396" s="1"/>
  <c r="K938" i="25" s="1"/>
  <c r="K1102" s="1"/>
  <c r="K1231" s="1"/>
  <c r="J351" i="8"/>
  <c r="J386" s="1"/>
  <c r="J928" i="25" s="1"/>
  <c r="J1092" s="1"/>
  <c r="J1221" s="1"/>
  <c r="K351" i="8"/>
  <c r="K386" s="1"/>
  <c r="K928" i="25" s="1"/>
  <c r="K1092" s="1"/>
  <c r="K1221" s="1"/>
  <c r="H370" i="8"/>
  <c r="H405" s="1"/>
  <c r="H947" i="25" s="1"/>
  <c r="H1111" s="1"/>
  <c r="G345" i="8"/>
  <c r="G380" s="1"/>
  <c r="G922" i="25" s="1"/>
  <c r="G1086" s="1"/>
  <c r="K346" i="8"/>
  <c r="K381" s="1"/>
  <c r="K923" i="25" s="1"/>
  <c r="K1087" s="1"/>
  <c r="K1216" s="1"/>
  <c r="K365" i="8"/>
  <c r="K400" s="1"/>
  <c r="K942" i="25" s="1"/>
  <c r="K1106" s="1"/>
  <c r="K1235" s="1"/>
  <c r="G359" i="8"/>
  <c r="G394" s="1"/>
  <c r="G936" i="25" s="1"/>
  <c r="G1100" s="1"/>
  <c r="G302" i="8"/>
  <c r="K348"/>
  <c r="K383" s="1"/>
  <c r="K925" i="25" s="1"/>
  <c r="K1089" s="1"/>
  <c r="K1218" s="1"/>
  <c r="J348" i="8"/>
  <c r="J383" s="1"/>
  <c r="J925" i="25" s="1"/>
  <c r="J1089" s="1"/>
  <c r="J1218" s="1"/>
  <c r="I371" i="8"/>
  <c r="I406" s="1"/>
  <c r="I948" i="25" s="1"/>
  <c r="I1112" s="1"/>
  <c r="I1241" s="1"/>
  <c r="I366" i="8"/>
  <c r="I401" s="1"/>
  <c r="I943" i="25" s="1"/>
  <c r="I1107" s="1"/>
  <c r="I1236" s="1"/>
  <c r="H360" i="8"/>
  <c r="H395" s="1"/>
  <c r="H937" i="25" s="1"/>
  <c r="H1101" s="1"/>
  <c r="G362" i="8"/>
  <c r="G397" s="1"/>
  <c r="G939" i="25" s="1"/>
  <c r="G1103" s="1"/>
  <c r="G355" i="8"/>
  <c r="G390" s="1"/>
  <c r="G932" i="25" s="1"/>
  <c r="G1096" s="1"/>
  <c r="H212" i="8"/>
  <c r="F222"/>
  <c r="G220"/>
  <c r="K220"/>
  <c r="I222"/>
  <c r="J219"/>
  <c r="L212"/>
  <c r="K212"/>
  <c r="F221"/>
  <c r="J212"/>
  <c r="J220"/>
  <c r="I212"/>
  <c r="H221"/>
  <c r="F212"/>
  <c r="F228" s="1"/>
  <c r="G212"/>
  <c r="F220"/>
  <c r="G219"/>
  <c r="L220"/>
  <c r="I221"/>
  <c r="K219"/>
  <c r="K221"/>
  <c r="F219"/>
  <c r="K712" i="25"/>
  <c r="K644"/>
  <c r="I677"/>
  <c r="H677"/>
  <c r="H644"/>
  <c r="J677"/>
  <c r="J644"/>
  <c r="F602"/>
  <c r="F644"/>
  <c r="I602"/>
  <c r="I644"/>
  <c r="J602"/>
  <c r="H602"/>
  <c r="K602"/>
  <c r="F677"/>
  <c r="F197" i="8"/>
  <c r="F206" s="1"/>
  <c r="I197"/>
  <c r="I206" s="1"/>
  <c r="C240"/>
  <c r="C275" s="1"/>
  <c r="C310" s="1"/>
  <c r="C345" s="1"/>
  <c r="C380" s="1"/>
  <c r="C922" i="25" s="1"/>
  <c r="C120" i="8"/>
  <c r="C464" i="25"/>
  <c r="D122" i="8"/>
  <c r="D466" i="25"/>
  <c r="D508"/>
  <c r="D541" s="1"/>
  <c r="D576" s="1"/>
  <c r="D618" s="1"/>
  <c r="D651" s="1"/>
  <c r="D686" s="1"/>
  <c r="D728" s="1"/>
  <c r="D761" s="1"/>
  <c r="D515"/>
  <c r="D548" s="1"/>
  <c r="D583" s="1"/>
  <c r="D625" s="1"/>
  <c r="D658" s="1"/>
  <c r="D693" s="1"/>
  <c r="D735" s="1"/>
  <c r="D768" s="1"/>
  <c r="D129" i="8"/>
  <c r="D163" s="1"/>
  <c r="D145"/>
  <c r="H218"/>
  <c r="H226" s="1"/>
  <c r="G237" s="1"/>
  <c r="G272" s="1"/>
  <c r="H119"/>
  <c r="H153" s="1"/>
  <c r="D126"/>
  <c r="D470" i="25"/>
  <c r="D132" i="8"/>
  <c r="D518" i="25"/>
  <c r="D551" s="1"/>
  <c r="D586" s="1"/>
  <c r="D628" s="1"/>
  <c r="D661" s="1"/>
  <c r="D696" s="1"/>
  <c r="D738" s="1"/>
  <c r="D771" s="1"/>
  <c r="D476"/>
  <c r="D522"/>
  <c r="D555" s="1"/>
  <c r="D590" s="1"/>
  <c r="D632" s="1"/>
  <c r="D665" s="1"/>
  <c r="D700" s="1"/>
  <c r="D742" s="1"/>
  <c r="D775" s="1"/>
  <c r="D480"/>
  <c r="D138" i="8"/>
  <c r="D172" s="1"/>
  <c r="D484" i="25"/>
  <c r="D526"/>
  <c r="D559" s="1"/>
  <c r="D594" s="1"/>
  <c r="D636" s="1"/>
  <c r="D669" s="1"/>
  <c r="D704" s="1"/>
  <c r="D746" s="1"/>
  <c r="D779" s="1"/>
  <c r="D140" i="8"/>
  <c r="D259" s="1"/>
  <c r="D294" s="1"/>
  <c r="D329" s="1"/>
  <c r="D364" s="1"/>
  <c r="D399" s="1"/>
  <c r="D941" i="25" s="1"/>
  <c r="D144" i="8"/>
  <c r="D263" s="1"/>
  <c r="D298" s="1"/>
  <c r="D333" s="1"/>
  <c r="D368" s="1"/>
  <c r="D403" s="1"/>
  <c r="D945" i="25" s="1"/>
  <c r="D530"/>
  <c r="D563" s="1"/>
  <c r="D598" s="1"/>
  <c r="D640" s="1"/>
  <c r="D673" s="1"/>
  <c r="D708" s="1"/>
  <c r="D750" s="1"/>
  <c r="D783" s="1"/>
  <c r="D512"/>
  <c r="D545" s="1"/>
  <c r="D580" s="1"/>
  <c r="D622" s="1"/>
  <c r="D655" s="1"/>
  <c r="D690" s="1"/>
  <c r="D732" s="1"/>
  <c r="D765" s="1"/>
  <c r="D510"/>
  <c r="D543" s="1"/>
  <c r="D578" s="1"/>
  <c r="D620" s="1"/>
  <c r="D653" s="1"/>
  <c r="D688" s="1"/>
  <c r="D730" s="1"/>
  <c r="D763" s="1"/>
  <c r="D124" i="8"/>
  <c r="D135"/>
  <c r="D169" s="1"/>
  <c r="D521" i="25"/>
  <c r="D554" s="1"/>
  <c r="D589" s="1"/>
  <c r="D631" s="1"/>
  <c r="D664" s="1"/>
  <c r="D699" s="1"/>
  <c r="D741" s="1"/>
  <c r="D774" s="1"/>
  <c r="D479"/>
  <c r="D525"/>
  <c r="D558" s="1"/>
  <c r="D593" s="1"/>
  <c r="D635" s="1"/>
  <c r="D668" s="1"/>
  <c r="D703" s="1"/>
  <c r="D745" s="1"/>
  <c r="D778" s="1"/>
  <c r="D139" i="8"/>
  <c r="D258" s="1"/>
  <c r="D293" s="1"/>
  <c r="D328" s="1"/>
  <c r="D363" s="1"/>
  <c r="D398" s="1"/>
  <c r="D940" i="25" s="1"/>
  <c r="D483"/>
  <c r="C510"/>
  <c r="C543" s="1"/>
  <c r="C578" s="1"/>
  <c r="C620" s="1"/>
  <c r="C653" s="1"/>
  <c r="C688" s="1"/>
  <c r="C730" s="1"/>
  <c r="C763" s="1"/>
  <c r="C124" i="8"/>
  <c r="C243" s="1"/>
  <c r="C278" s="1"/>
  <c r="C313" s="1"/>
  <c r="C348" s="1"/>
  <c r="C383" s="1"/>
  <c r="C925" i="25" s="1"/>
  <c r="C468"/>
  <c r="D133" i="8"/>
  <c r="D167" s="1"/>
  <c r="D477" i="25"/>
  <c r="D121" i="8"/>
  <c r="D155" s="1"/>
  <c r="D507" i="25"/>
  <c r="D540" s="1"/>
  <c r="D575" s="1"/>
  <c r="D617" s="1"/>
  <c r="D650" s="1"/>
  <c r="D685" s="1"/>
  <c r="D727" s="1"/>
  <c r="D760" s="1"/>
  <c r="D514"/>
  <c r="D547" s="1"/>
  <c r="D582" s="1"/>
  <c r="D624" s="1"/>
  <c r="D657" s="1"/>
  <c r="D692" s="1"/>
  <c r="D734" s="1"/>
  <c r="D767" s="1"/>
  <c r="D141" i="8"/>
  <c r="D260" s="1"/>
  <c r="D295" s="1"/>
  <c r="D330" s="1"/>
  <c r="D365" s="1"/>
  <c r="D400" s="1"/>
  <c r="D942" i="25" s="1"/>
  <c r="D485"/>
  <c r="L602"/>
  <c r="G602"/>
  <c r="F251" i="6"/>
  <c r="F258"/>
  <c r="M258" s="1"/>
  <c r="F250"/>
  <c r="M250"/>
  <c r="F63" i="21"/>
  <c r="H29"/>
  <c r="I27"/>
  <c r="D1490" i="25"/>
  <c r="D1491" s="1"/>
  <c r="D1472"/>
  <c r="D1473" s="1"/>
  <c r="C91" i="23"/>
  <c r="C108"/>
  <c r="F243" i="6"/>
  <c r="H37"/>
  <c r="H35"/>
  <c r="D1448" i="25"/>
  <c r="D1449" s="1"/>
  <c r="D1394"/>
  <c r="D1395" s="1"/>
  <c r="P139" i="6"/>
  <c r="F201"/>
  <c r="G201" s="1"/>
  <c r="H201" s="1"/>
  <c r="I201" s="1"/>
  <c r="J201" s="1"/>
  <c r="K201" s="1"/>
  <c r="L201" s="1"/>
  <c r="F184"/>
  <c r="G184" s="1"/>
  <c r="H184" s="1"/>
  <c r="I184" s="1"/>
  <c r="J184" s="1"/>
  <c r="K184" s="1"/>
  <c r="L184" s="1"/>
  <c r="H26"/>
  <c r="D1400" i="25"/>
  <c r="D1401" s="1"/>
  <c r="H31" i="6"/>
  <c r="H34"/>
  <c r="G21"/>
  <c r="P136"/>
  <c r="H41"/>
  <c r="D1466" i="25"/>
  <c r="D1467" s="1"/>
  <c r="H43" i="6"/>
  <c r="D1478" i="25"/>
  <c r="D1479" s="1"/>
  <c r="H21" i="6"/>
  <c r="D1358" i="25"/>
  <c r="D1359" s="1"/>
  <c r="D1370"/>
  <c r="D1371" s="1"/>
  <c r="F18" i="29"/>
  <c r="G18" s="1"/>
  <c r="G22" s="1"/>
  <c r="E22"/>
  <c r="H425" i="25"/>
  <c r="K425"/>
  <c r="I423"/>
  <c r="G421"/>
  <c r="J424"/>
  <c r="H422"/>
  <c r="K422"/>
  <c r="L425"/>
  <c r="I421"/>
  <c r="L422"/>
  <c r="G425"/>
  <c r="J423"/>
  <c r="H421"/>
  <c r="K421"/>
  <c r="I424"/>
  <c r="G422"/>
  <c r="M422"/>
  <c r="L421"/>
  <c r="M424"/>
  <c r="I425"/>
  <c r="G423"/>
  <c r="J421"/>
  <c r="H424"/>
  <c r="K424"/>
  <c r="I422"/>
  <c r="M425"/>
  <c r="AY25" i="26"/>
  <c r="AZ25" s="1"/>
  <c r="BA25"/>
  <c r="K80"/>
  <c r="L80"/>
  <c r="R183"/>
  <c r="T183" s="1"/>
  <c r="Q17"/>
  <c r="S17" s="1"/>
  <c r="R17"/>
  <c r="AK69"/>
  <c r="AM69" s="1"/>
  <c r="AL69"/>
  <c r="Q62"/>
  <c r="S62" s="1"/>
  <c r="AS62"/>
  <c r="AT62"/>
  <c r="J25"/>
  <c r="L25" s="1"/>
  <c r="R80"/>
  <c r="S80"/>
  <c r="AR17"/>
  <c r="AT17" s="1"/>
  <c r="R69"/>
  <c r="S69"/>
  <c r="AR69"/>
  <c r="AT69" s="1"/>
  <c r="X62"/>
  <c r="Z62" s="1"/>
  <c r="Y62"/>
  <c r="AZ62"/>
  <c r="BA62" s="1"/>
  <c r="AX62"/>
  <c r="Q25"/>
  <c r="S25" s="1"/>
  <c r="X80"/>
  <c r="Z80" s="1"/>
  <c r="Y80"/>
  <c r="J114"/>
  <c r="L114" s="1"/>
  <c r="X17"/>
  <c r="Z17" s="1"/>
  <c r="Y17"/>
  <c r="AY69"/>
  <c r="AZ69" s="1"/>
  <c r="BA69"/>
  <c r="AK62"/>
  <c r="AM62" s="1"/>
  <c r="Y25"/>
  <c r="Z25"/>
  <c r="AK80"/>
  <c r="AM80" s="1"/>
  <c r="K151"/>
  <c r="L151"/>
  <c r="J183"/>
  <c r="L183" s="1"/>
  <c r="K17"/>
  <c r="L17"/>
  <c r="X69"/>
  <c r="Z69" s="1"/>
  <c r="Y69"/>
  <c r="J62"/>
  <c r="L62" s="1"/>
  <c r="AV68"/>
  <c r="AG68"/>
  <c r="C318"/>
  <c r="AY17"/>
  <c r="AZ17"/>
  <c r="BA17" s="1"/>
  <c r="Y68"/>
  <c r="AK16"/>
  <c r="AK61" s="1"/>
  <c r="E314"/>
  <c r="Y79"/>
  <c r="AG79" s="1"/>
  <c r="AH79" s="1"/>
  <c r="AI79" s="1"/>
  <c r="AJ79" s="1"/>
  <c r="AK79" s="1"/>
  <c r="AL79" s="1"/>
  <c r="E330"/>
  <c r="N308" i="30"/>
  <c r="AA244" i="6"/>
  <c r="M19" i="26"/>
  <c r="H220" i="8"/>
  <c r="L222"/>
  <c r="L219"/>
  <c r="L221"/>
  <c r="H222"/>
  <c r="H219"/>
  <c r="G222"/>
  <c r="I220"/>
  <c r="K222"/>
  <c r="I219"/>
  <c r="D201"/>
  <c r="D210" s="1"/>
  <c r="D221" s="1"/>
  <c r="P308" i="30"/>
  <c r="R307"/>
  <c r="R308"/>
  <c r="L307"/>
  <c r="M307"/>
  <c r="C82"/>
  <c r="P181" i="26"/>
  <c r="H307"/>
  <c r="AC19"/>
  <c r="H60"/>
  <c r="O15"/>
  <c r="V15" s="1"/>
  <c r="G60"/>
  <c r="N15"/>
  <c r="U15" s="1"/>
  <c r="D362"/>
  <c r="D316"/>
  <c r="F308"/>
  <c r="Q181"/>
  <c r="C117" i="30"/>
  <c r="C353" i="26"/>
  <c r="D332"/>
  <c r="T16"/>
  <c r="T61" s="1"/>
  <c r="T79"/>
  <c r="T68"/>
  <c r="F307"/>
  <c r="F244" s="1"/>
  <c r="N181"/>
  <c r="C275"/>
  <c r="C338"/>
  <c r="C267"/>
  <c r="C330"/>
  <c r="C263"/>
  <c r="C326"/>
  <c r="C259"/>
  <c r="C322"/>
  <c r="C251"/>
  <c r="C314"/>
  <c r="C247"/>
  <c r="C310"/>
  <c r="D273"/>
  <c r="D336"/>
  <c r="D265"/>
  <c r="D328"/>
  <c r="D261"/>
  <c r="D324"/>
  <c r="D257"/>
  <c r="D320"/>
  <c r="D249"/>
  <c r="D312"/>
  <c r="E275"/>
  <c r="E338"/>
  <c r="E271"/>
  <c r="E334"/>
  <c r="E263"/>
  <c r="E326"/>
  <c r="E259"/>
  <c r="E322"/>
  <c r="E255"/>
  <c r="E318"/>
  <c r="E247"/>
  <c r="E310"/>
  <c r="C298"/>
  <c r="C361"/>
  <c r="C294"/>
  <c r="C357"/>
  <c r="C286"/>
  <c r="C349"/>
  <c r="C282"/>
  <c r="C345"/>
  <c r="C278"/>
  <c r="C341"/>
  <c r="D295"/>
  <c r="D358"/>
  <c r="D291"/>
  <c r="D354"/>
  <c r="D287"/>
  <c r="D350"/>
  <c r="D279"/>
  <c r="D342"/>
  <c r="N16"/>
  <c r="N61" s="1"/>
  <c r="N79"/>
  <c r="AT68"/>
  <c r="AT16"/>
  <c r="AT61" s="1"/>
  <c r="T23"/>
  <c r="AG23" s="1"/>
  <c r="AL68"/>
  <c r="AL16"/>
  <c r="AL61" s="1"/>
  <c r="AW68"/>
  <c r="AW16"/>
  <c r="AW61" s="1"/>
  <c r="D1723" i="25"/>
  <c r="D1752" s="1"/>
  <c r="D1781" s="1"/>
  <c r="D1628"/>
  <c r="D1657"/>
  <c r="U905" i="5"/>
  <c r="U941"/>
  <c r="AY14" i="27" s="1"/>
  <c r="I222" i="6"/>
  <c r="I230" s="1"/>
  <c r="K787" i="25"/>
  <c r="G677"/>
  <c r="H75" i="5"/>
  <c r="I75" s="1"/>
  <c r="J75" s="1"/>
  <c r="K75" s="1"/>
  <c r="L75" s="1"/>
  <c r="F79"/>
  <c r="F82" s="1"/>
  <c r="G82" s="1"/>
  <c r="H82" s="1"/>
  <c r="I82" s="1"/>
  <c r="J82" s="1"/>
  <c r="K82" s="1"/>
  <c r="L82" s="1"/>
  <c r="G79"/>
  <c r="H79" s="1"/>
  <c r="I79" s="1"/>
  <c r="J79" s="1"/>
  <c r="K79" s="1"/>
  <c r="L79" s="1"/>
  <c r="G644" i="25"/>
  <c r="K754"/>
  <c r="E341" i="9"/>
  <c r="E377" s="1"/>
  <c r="E343"/>
  <c r="E379" s="1"/>
  <c r="E338"/>
  <c r="E342"/>
  <c r="E378" s="1"/>
  <c r="E345"/>
  <c r="E337"/>
  <c r="E373" s="1"/>
  <c r="E347"/>
  <c r="E346"/>
  <c r="E382" s="1"/>
  <c r="I357" i="8"/>
  <c r="I392" s="1"/>
  <c r="I934" i="25" s="1"/>
  <c r="I1098" s="1"/>
  <c r="I1227" s="1"/>
  <c r="K366" i="8"/>
  <c r="K401" s="1"/>
  <c r="K943" i="25" s="1"/>
  <c r="K1107" s="1"/>
  <c r="K1236" s="1"/>
  <c r="J366" i="8"/>
  <c r="J401" s="1"/>
  <c r="J943" i="25" s="1"/>
  <c r="J1107" s="1"/>
  <c r="J1236" s="1"/>
  <c r="G372" i="8"/>
  <c r="I360"/>
  <c r="I395" s="1"/>
  <c r="I937" i="25" s="1"/>
  <c r="I1101" s="1"/>
  <c r="I1230" s="1"/>
  <c r="H345" i="8"/>
  <c r="H380" s="1"/>
  <c r="H922" i="25" s="1"/>
  <c r="H1086" s="1"/>
  <c r="H302" i="8"/>
  <c r="H362"/>
  <c r="H397" s="1"/>
  <c r="H939" i="25" s="1"/>
  <c r="H1103" s="1"/>
  <c r="H368" i="8"/>
  <c r="H403" s="1"/>
  <c r="H945" i="25" s="1"/>
  <c r="H1109" s="1"/>
  <c r="I370" i="8"/>
  <c r="I405" s="1"/>
  <c r="I947" i="25" s="1"/>
  <c r="I1111" s="1"/>
  <c r="I1240" s="1"/>
  <c r="H355" i="8"/>
  <c r="H390" s="1"/>
  <c r="H932" i="25" s="1"/>
  <c r="H1096" s="1"/>
  <c r="H359" i="8"/>
  <c r="H394" s="1"/>
  <c r="H936" i="25" s="1"/>
  <c r="H1100" s="1"/>
  <c r="J353" i="8"/>
  <c r="J388" s="1"/>
  <c r="J930" i="25" s="1"/>
  <c r="J1094" s="1"/>
  <c r="J1223" s="1"/>
  <c r="K353" i="8"/>
  <c r="K388" s="1"/>
  <c r="K930" i="25" s="1"/>
  <c r="K1094" s="1"/>
  <c r="K1223" s="1"/>
  <c r="K371" i="8"/>
  <c r="K406" s="1"/>
  <c r="K948" i="25" s="1"/>
  <c r="K1112" s="1"/>
  <c r="K1241" s="1"/>
  <c r="J371" i="8"/>
  <c r="J406" s="1"/>
  <c r="J948" i="25" s="1"/>
  <c r="J1112" s="1"/>
  <c r="J1241" s="1"/>
  <c r="K358" i="8"/>
  <c r="K393" s="1"/>
  <c r="K935" i="25" s="1"/>
  <c r="K1099" s="1"/>
  <c r="K1228" s="1"/>
  <c r="J358" i="8"/>
  <c r="J393" s="1"/>
  <c r="J935" i="25" s="1"/>
  <c r="J1099" s="1"/>
  <c r="J1228" s="1"/>
  <c r="I364" i="8"/>
  <c r="I399" s="1"/>
  <c r="I941" i="25" s="1"/>
  <c r="I1105" s="1"/>
  <c r="I1234" s="1"/>
  <c r="K223" i="8"/>
  <c r="M251" i="6"/>
  <c r="T251"/>
  <c r="M35" i="26" s="1"/>
  <c r="F260" i="6"/>
  <c r="M260"/>
  <c r="F259"/>
  <c r="M259"/>
  <c r="T259" s="1"/>
  <c r="F261"/>
  <c r="T261" s="1"/>
  <c r="M261"/>
  <c r="D254" i="8"/>
  <c r="D289" s="1"/>
  <c r="D324" s="1"/>
  <c r="D359" s="1"/>
  <c r="D394" s="1"/>
  <c r="D936" i="25" s="1"/>
  <c r="D248" i="8"/>
  <c r="D283" s="1"/>
  <c r="D318" s="1"/>
  <c r="D353" s="1"/>
  <c r="D388" s="1"/>
  <c r="D930" i="25" s="1"/>
  <c r="C154" i="8"/>
  <c r="C239"/>
  <c r="C274" s="1"/>
  <c r="C309" s="1"/>
  <c r="C344" s="1"/>
  <c r="C379" s="1"/>
  <c r="C921" i="25" s="1"/>
  <c r="D175" i="8"/>
  <c r="C158"/>
  <c r="D158"/>
  <c r="D243"/>
  <c r="D278" s="1"/>
  <c r="D313" s="1"/>
  <c r="D348" s="1"/>
  <c r="D383" s="1"/>
  <c r="D925" i="25" s="1"/>
  <c r="D251" i="8"/>
  <c r="D286" s="1"/>
  <c r="D321" s="1"/>
  <c r="D356" s="1"/>
  <c r="D391" s="1"/>
  <c r="D933" i="25" s="1"/>
  <c r="D166" i="8"/>
  <c r="D178"/>
  <c r="D156"/>
  <c r="D241"/>
  <c r="D276" s="1"/>
  <c r="D311" s="1"/>
  <c r="D346" s="1"/>
  <c r="D381" s="1"/>
  <c r="D923" i="25" s="1"/>
  <c r="L677"/>
  <c r="L644"/>
  <c r="D252" i="8"/>
  <c r="D287" s="1"/>
  <c r="D322" s="1"/>
  <c r="D357" s="1"/>
  <c r="D392" s="1"/>
  <c r="D934" i="25" s="1"/>
  <c r="D174" i="8"/>
  <c r="D160"/>
  <c r="D245"/>
  <c r="D280" s="1"/>
  <c r="D315" s="1"/>
  <c r="D350" s="1"/>
  <c r="D385" s="1"/>
  <c r="D927" i="25" s="1"/>
  <c r="D179" i="8"/>
  <c r="D264"/>
  <c r="D299" s="1"/>
  <c r="D334" s="1"/>
  <c r="D369" s="1"/>
  <c r="D404" s="1"/>
  <c r="D946" i="25" s="1"/>
  <c r="F254" i="6"/>
  <c r="M254"/>
  <c r="P129"/>
  <c r="P140"/>
  <c r="P141"/>
  <c r="P137"/>
  <c r="P131"/>
  <c r="P142"/>
  <c r="P132"/>
  <c r="P135"/>
  <c r="P134"/>
  <c r="P138"/>
  <c r="P130"/>
  <c r="F253"/>
  <c r="M253" s="1"/>
  <c r="T253" s="1"/>
  <c r="F257"/>
  <c r="P143"/>
  <c r="F64" i="21"/>
  <c r="I29"/>
  <c r="F66" s="1"/>
  <c r="M243" i="6"/>
  <c r="T243" s="1"/>
  <c r="BJ110" i="28"/>
  <c r="BJ287"/>
  <c r="BJ40"/>
  <c r="BJ357"/>
  <c r="C92" i="23"/>
  <c r="C109" s="1"/>
  <c r="BJ38" i="28"/>
  <c r="BJ285"/>
  <c r="T250" i="6"/>
  <c r="M34" i="26" s="1"/>
  <c r="AA250" i="6"/>
  <c r="BJ318" i="28"/>
  <c r="BJ69"/>
  <c r="F22" i="29"/>
  <c r="L223" i="8"/>
  <c r="H223"/>
  <c r="I223"/>
  <c r="C305"/>
  <c r="F245" i="26"/>
  <c r="G308"/>
  <c r="G245" s="1"/>
  <c r="H244"/>
  <c r="G266" i="30"/>
  <c r="N266" s="1"/>
  <c r="E266"/>
  <c r="L266" s="1"/>
  <c r="O60" i="26"/>
  <c r="J222" i="6"/>
  <c r="J230" s="1"/>
  <c r="E21" i="29"/>
  <c r="E23" s="1"/>
  <c r="D193" i="24"/>
  <c r="E260" i="25"/>
  <c r="E296"/>
  <c r="E334" s="1"/>
  <c r="E369" s="1"/>
  <c r="E224"/>
  <c r="E120"/>
  <c r="E154" s="1"/>
  <c r="E188" s="1"/>
  <c r="E262"/>
  <c r="E298"/>
  <c r="E336" s="1"/>
  <c r="E371" s="1"/>
  <c r="E226"/>
  <c r="E122"/>
  <c r="E156" s="1"/>
  <c r="E190" s="1"/>
  <c r="E255"/>
  <c r="E219"/>
  <c r="E115"/>
  <c r="E149" s="1"/>
  <c r="E183" s="1"/>
  <c r="E291"/>
  <c r="E329" s="1"/>
  <c r="E364" s="1"/>
  <c r="E123"/>
  <c r="E157" s="1"/>
  <c r="E191" s="1"/>
  <c r="E263"/>
  <c r="E227"/>
  <c r="E299"/>
  <c r="E337" s="1"/>
  <c r="E372" s="1"/>
  <c r="E381" i="9"/>
  <c r="E383"/>
  <c r="E258" i="25"/>
  <c r="E118"/>
  <c r="E152" s="1"/>
  <c r="E186" s="1"/>
  <c r="E294"/>
  <c r="E332" s="1"/>
  <c r="E367" s="1"/>
  <c r="E222"/>
  <c r="E374" i="9"/>
  <c r="E264" i="25"/>
  <c r="E124"/>
  <c r="E158" s="1"/>
  <c r="E192" s="1"/>
  <c r="E228"/>
  <c r="E300"/>
  <c r="E338" s="1"/>
  <c r="E373" s="1"/>
  <c r="E295"/>
  <c r="E333" s="1"/>
  <c r="E368" s="1"/>
  <c r="E259"/>
  <c r="E119"/>
  <c r="E153" s="1"/>
  <c r="E187" s="1"/>
  <c r="E223"/>
  <c r="I359" i="8"/>
  <c r="I394" s="1"/>
  <c r="I936" i="25" s="1"/>
  <c r="I1100" s="1"/>
  <c r="I1229" s="1"/>
  <c r="J370" i="8"/>
  <c r="J405" s="1"/>
  <c r="J947" i="25" s="1"/>
  <c r="J1111" s="1"/>
  <c r="J1240" s="1"/>
  <c r="K370" i="8"/>
  <c r="K405" s="1"/>
  <c r="K947" i="25" s="1"/>
  <c r="K1111" s="1"/>
  <c r="K1240" s="1"/>
  <c r="I345" i="8"/>
  <c r="I380" s="1"/>
  <c r="I922" i="25" s="1"/>
  <c r="I1086" s="1"/>
  <c r="I1215" s="1"/>
  <c r="I302" i="8"/>
  <c r="J357"/>
  <c r="J392" s="1"/>
  <c r="J934" i="25" s="1"/>
  <c r="J1098" s="1"/>
  <c r="J1227" s="1"/>
  <c r="K357" i="8"/>
  <c r="K392" s="1"/>
  <c r="K934" i="25" s="1"/>
  <c r="K1098" s="1"/>
  <c r="K1227" s="1"/>
  <c r="I355" i="8"/>
  <c r="I390" s="1"/>
  <c r="I932" i="25" s="1"/>
  <c r="I1096" s="1"/>
  <c r="I1225" s="1"/>
  <c r="K364" i="8"/>
  <c r="K399" s="1"/>
  <c r="K941" i="25" s="1"/>
  <c r="K1105" s="1"/>
  <c r="K1234" s="1"/>
  <c r="J364" i="8"/>
  <c r="J399" s="1"/>
  <c r="J941" i="25" s="1"/>
  <c r="J1105" s="1"/>
  <c r="J1234" s="1"/>
  <c r="I362" i="8"/>
  <c r="I397" s="1"/>
  <c r="I939" i="25" s="1"/>
  <c r="I1103" s="1"/>
  <c r="I1232" s="1"/>
  <c r="H372" i="8"/>
  <c r="I368"/>
  <c r="I403" s="1"/>
  <c r="I945" i="25" s="1"/>
  <c r="I1109" s="1"/>
  <c r="I1238" s="1"/>
  <c r="J360" i="8"/>
  <c r="J395" s="1"/>
  <c r="J937" i="25" s="1"/>
  <c r="J1101" s="1"/>
  <c r="J1230" s="1"/>
  <c r="K360" i="8"/>
  <c r="K395" s="1"/>
  <c r="K937" i="25" s="1"/>
  <c r="K1101" s="1"/>
  <c r="K1230" s="1"/>
  <c r="G407" i="8"/>
  <c r="T260" i="6"/>
  <c r="M44" i="26" s="1"/>
  <c r="T254" i="6"/>
  <c r="M38" i="26" s="1"/>
  <c r="M257" i="6"/>
  <c r="R143"/>
  <c r="R134"/>
  <c r="R138"/>
  <c r="R133"/>
  <c r="R139"/>
  <c r="R136"/>
  <c r="R137"/>
  <c r="R142"/>
  <c r="R141"/>
  <c r="R135"/>
  <c r="R140"/>
  <c r="R129"/>
  <c r="R131"/>
  <c r="R130"/>
  <c r="R132"/>
  <c r="L222"/>
  <c r="L230" s="1"/>
  <c r="K222"/>
  <c r="K230" s="1"/>
  <c r="E290" i="25"/>
  <c r="E328" s="1"/>
  <c r="E363" s="1"/>
  <c r="E218"/>
  <c r="E254"/>
  <c r="E114"/>
  <c r="E148" s="1"/>
  <c r="E182" s="1"/>
  <c r="J368" i="8"/>
  <c r="J403" s="1"/>
  <c r="J945" i="25" s="1"/>
  <c r="J1109" s="1"/>
  <c r="J1238" s="1"/>
  <c r="K368" i="8"/>
  <c r="K403" s="1"/>
  <c r="K945" i="25" s="1"/>
  <c r="K1109" s="1"/>
  <c r="K1238" s="1"/>
  <c r="G1113"/>
  <c r="G1114" s="1"/>
  <c r="G949"/>
  <c r="G950" s="1"/>
  <c r="J362" i="8"/>
  <c r="J397" s="1"/>
  <c r="J939" i="25" s="1"/>
  <c r="J1103" s="1"/>
  <c r="J1232" s="1"/>
  <c r="K362" i="8"/>
  <c r="K397" s="1"/>
  <c r="K939" i="25" s="1"/>
  <c r="K1103" s="1"/>
  <c r="K1232" s="1"/>
  <c r="J355" i="8"/>
  <c r="J390" s="1"/>
  <c r="J932" i="25" s="1"/>
  <c r="J1096" s="1"/>
  <c r="J1225" s="1"/>
  <c r="K355" i="8"/>
  <c r="K390" s="1"/>
  <c r="K932" i="25" s="1"/>
  <c r="K1096" s="1"/>
  <c r="K1225" s="1"/>
  <c r="J345" i="8"/>
  <c r="J380" s="1"/>
  <c r="J922" i="25" s="1"/>
  <c r="J1086" s="1"/>
  <c r="J1215" s="1"/>
  <c r="J302" i="8"/>
  <c r="J359"/>
  <c r="J394" s="1"/>
  <c r="J936" i="25" s="1"/>
  <c r="J1100" s="1"/>
  <c r="J1229" s="1"/>
  <c r="K359" i="8"/>
  <c r="K394" s="1"/>
  <c r="K936" i="25" s="1"/>
  <c r="K1100" s="1"/>
  <c r="K1229" s="1"/>
  <c r="T257" i="6"/>
  <c r="M41" i="26" s="1"/>
  <c r="AA257" i="6"/>
  <c r="J372" i="8"/>
  <c r="K345"/>
  <c r="K380" s="1"/>
  <c r="K922" i="25" s="1"/>
  <c r="K1086" s="1"/>
  <c r="K1215" s="1"/>
  <c r="K302" i="8"/>
  <c r="F58" i="21"/>
  <c r="H114" i="8"/>
  <c r="K114"/>
  <c r="L114"/>
  <c r="G114"/>
  <c r="J114"/>
  <c r="I114"/>
  <c r="F114"/>
  <c r="L492" i="25"/>
  <c r="K492"/>
  <c r="J492"/>
  <c r="G534"/>
  <c r="F534"/>
  <c r="I492"/>
  <c r="F492"/>
  <c r="G492"/>
  <c r="H492"/>
  <c r="O181" i="26" l="1"/>
  <c r="G307"/>
  <c r="F266" i="30" s="1"/>
  <c r="D256" i="25"/>
  <c r="D116"/>
  <c r="D150" s="1"/>
  <c r="D184" s="1"/>
  <c r="D292"/>
  <c r="D330" s="1"/>
  <c r="D365" s="1"/>
  <c r="D220"/>
  <c r="G129" i="9"/>
  <c r="G166" i="6"/>
  <c r="G170" s="1"/>
  <c r="G183" s="1"/>
  <c r="G187" s="1"/>
  <c r="G200" s="1"/>
  <c r="G204" s="1"/>
  <c r="G217" s="1"/>
  <c r="E369" i="5"/>
  <c r="E406"/>
  <c r="H949" i="25"/>
  <c r="H950" s="1"/>
  <c r="G244" i="26"/>
  <c r="H1113" i="25"/>
  <c r="H1114" s="1"/>
  <c r="I1113"/>
  <c r="I1114" s="1"/>
  <c r="C508"/>
  <c r="C541" s="1"/>
  <c r="C576" s="1"/>
  <c r="C618" s="1"/>
  <c r="C651" s="1"/>
  <c r="C686" s="1"/>
  <c r="C728" s="1"/>
  <c r="C761" s="1"/>
  <c r="D1375"/>
  <c r="D1378" s="1"/>
  <c r="D1379" s="1"/>
  <c r="G113"/>
  <c r="L423"/>
  <c r="C98"/>
  <c r="C132" s="1"/>
  <c r="C166" s="1"/>
  <c r="C202"/>
  <c r="C274"/>
  <c r="C312" s="1"/>
  <c r="C347" s="1"/>
  <c r="C238"/>
  <c r="D263"/>
  <c r="D123"/>
  <c r="D157" s="1"/>
  <c r="D191" s="1"/>
  <c r="D227"/>
  <c r="D299"/>
  <c r="D337" s="1"/>
  <c r="D372" s="1"/>
  <c r="D397" i="5"/>
  <c r="D360"/>
  <c r="C365"/>
  <c r="C402"/>
  <c r="D224" i="25"/>
  <c r="D296"/>
  <c r="D334" s="1"/>
  <c r="D369" s="1"/>
  <c r="D120"/>
  <c r="D154" s="1"/>
  <c r="D188" s="1"/>
  <c r="D260"/>
  <c r="D336" i="9"/>
  <c r="D372" s="1"/>
  <c r="D34" i="25"/>
  <c r="D77" s="1"/>
  <c r="D217" s="1"/>
  <c r="D222"/>
  <c r="D118"/>
  <c r="D152" s="1"/>
  <c r="D186" s="1"/>
  <c r="D294"/>
  <c r="D332" s="1"/>
  <c r="D367" s="1"/>
  <c r="D258"/>
  <c r="J949"/>
  <c r="J950" s="1"/>
  <c r="I15" i="26"/>
  <c r="J425" i="25"/>
  <c r="H423"/>
  <c r="K423"/>
  <c r="G424"/>
  <c r="J422"/>
  <c r="M423"/>
  <c r="M421"/>
  <c r="L424"/>
  <c r="I1242"/>
  <c r="I1243" s="1"/>
  <c r="N60" i="26"/>
  <c r="D367" i="5"/>
  <c r="C123" i="8"/>
  <c r="I78" i="26"/>
  <c r="P78" s="1"/>
  <c r="W78" s="1"/>
  <c r="AJ78" s="1"/>
  <c r="AQ78" s="1"/>
  <c r="AX78" s="1"/>
  <c r="E108" i="24"/>
  <c r="M308" i="30"/>
  <c r="L308"/>
  <c r="O308"/>
  <c r="Q308"/>
  <c r="I192" i="9"/>
  <c r="I230" s="1"/>
  <c r="H197"/>
  <c r="H235" s="1"/>
  <c r="H189"/>
  <c r="H227" s="1"/>
  <c r="G194"/>
  <c r="G232" s="1"/>
  <c r="G192"/>
  <c r="G230" s="1"/>
  <c r="F198"/>
  <c r="F236" s="1"/>
  <c r="F196"/>
  <c r="F234" s="1"/>
  <c r="F191"/>
  <c r="F229" s="1"/>
  <c r="F189"/>
  <c r="F227" s="1"/>
  <c r="I194"/>
  <c r="I232" s="1"/>
  <c r="H191"/>
  <c r="H229" s="1"/>
  <c r="G197"/>
  <c r="G235" s="1"/>
  <c r="G190"/>
  <c r="G228" s="1"/>
  <c r="G188"/>
  <c r="G226" s="1"/>
  <c r="F194"/>
  <c r="F232" s="1"/>
  <c r="F192"/>
  <c r="F230" s="1"/>
  <c r="I196"/>
  <c r="I234" s="1"/>
  <c r="I188"/>
  <c r="I226" s="1"/>
  <c r="H193"/>
  <c r="H231" s="1"/>
  <c r="G195"/>
  <c r="G233" s="1"/>
  <c r="BJ322" i="28" s="1"/>
  <c r="G193" i="9"/>
  <c r="G231" s="1"/>
  <c r="F197"/>
  <c r="F235" s="1"/>
  <c r="F190"/>
  <c r="F228" s="1"/>
  <c r="F188"/>
  <c r="F226" s="1"/>
  <c r="K17" i="6"/>
  <c r="AB27" i="26" s="1"/>
  <c r="C102" i="25"/>
  <c r="C136" s="1"/>
  <c r="C170" s="1"/>
  <c r="C206"/>
  <c r="C278"/>
  <c r="C316" s="1"/>
  <c r="C351" s="1"/>
  <c r="C242"/>
  <c r="D300"/>
  <c r="D338" s="1"/>
  <c r="D373" s="1"/>
  <c r="D124"/>
  <c r="D158" s="1"/>
  <c r="D192" s="1"/>
  <c r="D264"/>
  <c r="D228"/>
  <c r="I49" i="27"/>
  <c r="I83" s="1"/>
  <c r="I117" s="1"/>
  <c r="I151" s="1"/>
  <c r="I185" s="1"/>
  <c r="I219" s="1"/>
  <c r="I253" s="1"/>
  <c r="I12" i="28"/>
  <c r="I47" s="1"/>
  <c r="I82" s="1"/>
  <c r="I117" s="1"/>
  <c r="I152" s="1"/>
  <c r="I187" s="1"/>
  <c r="K554" i="25"/>
  <c r="K534"/>
  <c r="E113"/>
  <c r="E147" s="1"/>
  <c r="E181" s="1"/>
  <c r="E217"/>
  <c r="E253"/>
  <c r="E289"/>
  <c r="E327" s="1"/>
  <c r="E362" s="1"/>
  <c r="D295"/>
  <c r="D333" s="1"/>
  <c r="D368" s="1"/>
  <c r="D259"/>
  <c r="D223"/>
  <c r="D119"/>
  <c r="D153" s="1"/>
  <c r="D187" s="1"/>
  <c r="E361" i="5"/>
  <c r="E398"/>
  <c r="O12" i="28"/>
  <c r="O47" s="1"/>
  <c r="O82" s="1"/>
  <c r="O117" s="1"/>
  <c r="O152" s="1"/>
  <c r="O187" s="1"/>
  <c r="O49" i="27"/>
  <c r="O83" s="1"/>
  <c r="O117" s="1"/>
  <c r="O151" s="1"/>
  <c r="O185" s="1"/>
  <c r="O219" s="1"/>
  <c r="O253" s="1"/>
  <c r="I905" i="5"/>
  <c r="I941"/>
  <c r="AM14" i="27" s="1"/>
  <c r="H545" i="25"/>
  <c r="H534"/>
  <c r="D334" i="9"/>
  <c r="D370" s="1"/>
  <c r="D32" i="25"/>
  <c r="D75" s="1"/>
  <c r="D329" i="9"/>
  <c r="D365" s="1"/>
  <c r="D27" i="25"/>
  <c r="D70" s="1"/>
  <c r="D323" i="9"/>
  <c r="D359" s="1"/>
  <c r="D21" i="25"/>
  <c r="D64" s="1"/>
  <c r="D319" i="9"/>
  <c r="D355" s="1"/>
  <c r="D17" i="25"/>
  <c r="D60" s="1"/>
  <c r="D117"/>
  <c r="D151" s="1"/>
  <c r="D185" s="1"/>
  <c r="D257"/>
  <c r="D293"/>
  <c r="D331" s="1"/>
  <c r="D366" s="1"/>
  <c r="D221"/>
  <c r="D289"/>
  <c r="D327" s="1"/>
  <c r="D362" s="1"/>
  <c r="D253"/>
  <c r="G49" i="27"/>
  <c r="G83" s="1"/>
  <c r="G117" s="1"/>
  <c r="G151" s="1"/>
  <c r="G185" s="1"/>
  <c r="G219" s="1"/>
  <c r="G253" s="1"/>
  <c r="G12" i="28"/>
  <c r="G47" s="1"/>
  <c r="G82" s="1"/>
  <c r="G117" s="1"/>
  <c r="G152" s="1"/>
  <c r="G187" s="1"/>
  <c r="J550" i="25"/>
  <c r="J534"/>
  <c r="D337" i="9"/>
  <c r="D373" s="1"/>
  <c r="D35" i="25"/>
  <c r="D78" s="1"/>
  <c r="D331" i="9"/>
  <c r="D367" s="1"/>
  <c r="D29" i="25"/>
  <c r="D72" s="1"/>
  <c r="D291"/>
  <c r="D329" s="1"/>
  <c r="D364" s="1"/>
  <c r="D255"/>
  <c r="D219"/>
  <c r="D115"/>
  <c r="D149" s="1"/>
  <c r="D183" s="1"/>
  <c r="E370" i="5"/>
  <c r="E407"/>
  <c r="E419"/>
  <c r="E382"/>
  <c r="M49" i="27"/>
  <c r="M83" s="1"/>
  <c r="M117" s="1"/>
  <c r="M151" s="1"/>
  <c r="M185" s="1"/>
  <c r="M219" s="1"/>
  <c r="M253" s="1"/>
  <c r="M12" i="28"/>
  <c r="M47" s="1"/>
  <c r="M82" s="1"/>
  <c r="M117" s="1"/>
  <c r="M152" s="1"/>
  <c r="M187" s="1"/>
  <c r="Q49" i="27"/>
  <c r="Q83" s="1"/>
  <c r="Q117" s="1"/>
  <c r="Q151" s="1"/>
  <c r="Q185" s="1"/>
  <c r="Q219" s="1"/>
  <c r="Q253" s="1"/>
  <c r="Q12" i="28"/>
  <c r="Q47" s="1"/>
  <c r="Q82" s="1"/>
  <c r="Q117" s="1"/>
  <c r="Q152" s="1"/>
  <c r="Q187" s="1"/>
  <c r="BI223"/>
  <c r="BI260"/>
  <c r="BI295" s="1"/>
  <c r="BI330" s="1"/>
  <c r="BI365" s="1"/>
  <c r="BI400" s="1"/>
  <c r="BI435" s="1"/>
  <c r="BI470" s="1"/>
  <c r="I541" i="25"/>
  <c r="I567" s="1"/>
  <c r="I19" i="26" s="1"/>
  <c r="I534" i="25"/>
  <c r="D335" i="9"/>
  <c r="D371" s="1"/>
  <c r="D33" i="25"/>
  <c r="D76" s="1"/>
  <c r="D330" i="9"/>
  <c r="D366" s="1"/>
  <c r="D28" i="25"/>
  <c r="D71" s="1"/>
  <c r="D240" i="8"/>
  <c r="D275" s="1"/>
  <c r="D310" s="1"/>
  <c r="D345" s="1"/>
  <c r="D380" s="1"/>
  <c r="D922" i="25" s="1"/>
  <c r="D173" i="8"/>
  <c r="G154" i="25"/>
  <c r="G188" s="1"/>
  <c r="G150"/>
  <c r="G184" s="1"/>
  <c r="K949"/>
  <c r="K950" s="1"/>
  <c r="J407" i="8"/>
  <c r="H308" i="26"/>
  <c r="K1113" i="25"/>
  <c r="K1114" s="1"/>
  <c r="H407" i="8"/>
  <c r="T67" i="26"/>
  <c r="D420" i="5"/>
  <c r="J1242" i="25"/>
  <c r="J1243" s="1"/>
  <c r="D257" i="8"/>
  <c r="D292" s="1"/>
  <c r="D327" s="1"/>
  <c r="D362" s="1"/>
  <c r="D397" s="1"/>
  <c r="D939" i="25" s="1"/>
  <c r="AR49" i="27"/>
  <c r="AR83" s="1"/>
  <c r="AR117" s="1"/>
  <c r="AR151" s="1"/>
  <c r="AR185" s="1"/>
  <c r="AR219" s="1"/>
  <c r="AR253" s="1"/>
  <c r="BA49"/>
  <c r="BA83" s="1"/>
  <c r="BA117" s="1"/>
  <c r="BA151" s="1"/>
  <c r="BA185" s="1"/>
  <c r="BA219" s="1"/>
  <c r="BA253" s="1"/>
  <c r="D362" i="5"/>
  <c r="G153" i="25"/>
  <c r="G187" s="1"/>
  <c r="G149"/>
  <c r="G183" s="1"/>
  <c r="K1242"/>
  <c r="K1243" s="1"/>
  <c r="M27" i="26"/>
  <c r="AA243" i="6"/>
  <c r="M37" i="26"/>
  <c r="AA253" i="6"/>
  <c r="M43" i="26"/>
  <c r="AA259" i="6"/>
  <c r="M45" i="26"/>
  <c r="AA261" i="6"/>
  <c r="F128"/>
  <c r="AC81" i="26" s="1"/>
  <c r="F131" i="6"/>
  <c r="AC84" i="26" s="1"/>
  <c r="F136" i="6"/>
  <c r="AC89" i="26" s="1"/>
  <c r="F139" i="6"/>
  <c r="AC92" i="26" s="1"/>
  <c r="F148" i="6"/>
  <c r="AC101" i="26" s="1"/>
  <c r="F152" i="6"/>
  <c r="AC105" i="26" s="1"/>
  <c r="F129" i="6"/>
  <c r="AC82" i="26" s="1"/>
  <c r="F134" i="6"/>
  <c r="AC87" i="26" s="1"/>
  <c r="F137" i="6"/>
  <c r="AC90" i="26" s="1"/>
  <c r="F142" i="6"/>
  <c r="AC95" i="26" s="1"/>
  <c r="F145" i="6"/>
  <c r="AC98" i="26" s="1"/>
  <c r="F147" i="6"/>
  <c r="AC100" i="26" s="1"/>
  <c r="F151" i="6"/>
  <c r="AC104" i="26" s="1"/>
  <c r="F132" i="6"/>
  <c r="AC85" i="26" s="1"/>
  <c r="F135" i="6"/>
  <c r="AC88" i="26" s="1"/>
  <c r="F140" i="6"/>
  <c r="AC93" i="26" s="1"/>
  <c r="F143" i="6"/>
  <c r="AC96" i="26" s="1"/>
  <c r="F144" i="6"/>
  <c r="AC97" i="26" s="1"/>
  <c r="F146" i="6"/>
  <c r="AC99" i="26" s="1"/>
  <c r="F150" i="6"/>
  <c r="AC103" i="26" s="1"/>
  <c r="F130" i="6"/>
  <c r="AC83" i="26" s="1"/>
  <c r="F133" i="6"/>
  <c r="AC86" i="26" s="1"/>
  <c r="F138" i="6"/>
  <c r="AC91" i="26" s="1"/>
  <c r="F141" i="6"/>
  <c r="AC94" i="26" s="1"/>
  <c r="F149" i="6"/>
  <c r="AC102" i="26" s="1"/>
  <c r="G383" i="25"/>
  <c r="E1352" s="1"/>
  <c r="E13" i="29"/>
  <c r="E66" i="24"/>
  <c r="D56"/>
  <c r="M50" i="26"/>
  <c r="AA266" i="6"/>
  <c r="D472" i="25"/>
  <c r="D128" i="8"/>
  <c r="AS80" i="26"/>
  <c r="AR80"/>
  <c r="AT80" s="1"/>
  <c r="BJ260" i="28"/>
  <c r="BJ295" s="1"/>
  <c r="BJ330" s="1"/>
  <c r="BJ365" s="1"/>
  <c r="BJ400" s="1"/>
  <c r="BJ435" s="1"/>
  <c r="BJ470" s="1"/>
  <c r="BJ223"/>
  <c r="K1419" i="25"/>
  <c r="J1419"/>
  <c r="G1419"/>
  <c r="H1419"/>
  <c r="E1419"/>
  <c r="F1419"/>
  <c r="I1419"/>
  <c r="G33" i="6"/>
  <c r="K1443" i="25"/>
  <c r="J1443"/>
  <c r="H1443"/>
  <c r="E1443"/>
  <c r="F1443"/>
  <c r="G1443"/>
  <c r="I1443"/>
  <c r="G37" i="6"/>
  <c r="K1353" i="25"/>
  <c r="J1353"/>
  <c r="E1353"/>
  <c r="F1353"/>
  <c r="G1353"/>
  <c r="H1353"/>
  <c r="I1353"/>
  <c r="K19" i="9"/>
  <c r="J57"/>
  <c r="J95" s="1"/>
  <c r="J133" s="1"/>
  <c r="M492" i="25"/>
  <c r="K372" i="8"/>
  <c r="F223"/>
  <c r="M17" i="6"/>
  <c r="N243" s="1"/>
  <c r="O243" s="1"/>
  <c r="P243" s="1"/>
  <c r="Q243" s="1"/>
  <c r="R243" s="1"/>
  <c r="S243" s="1"/>
  <c r="M21"/>
  <c r="M29"/>
  <c r="M32"/>
  <c r="M34"/>
  <c r="M38"/>
  <c r="N264" s="1"/>
  <c r="P128"/>
  <c r="M18"/>
  <c r="N244" s="1"/>
  <c r="O244" s="1"/>
  <c r="P244" s="1"/>
  <c r="Q244" s="1"/>
  <c r="R244" s="1"/>
  <c r="S244" s="1"/>
  <c r="M20"/>
  <c r="N246" s="1"/>
  <c r="O246" s="1"/>
  <c r="P246" s="1"/>
  <c r="Q246" s="1"/>
  <c r="R246" s="1"/>
  <c r="S246" s="1"/>
  <c r="M22"/>
  <c r="N248" s="1"/>
  <c r="O248" s="1"/>
  <c r="P248" s="1"/>
  <c r="Q248" s="1"/>
  <c r="R248" s="1"/>
  <c r="S248" s="1"/>
  <c r="M25"/>
  <c r="N251" s="1"/>
  <c r="O251" s="1"/>
  <c r="P251" s="1"/>
  <c r="Q251" s="1"/>
  <c r="R251" s="1"/>
  <c r="S251" s="1"/>
  <c r="M26"/>
  <c r="N252" s="1"/>
  <c r="O252" s="1"/>
  <c r="P252" s="1"/>
  <c r="Q252" s="1"/>
  <c r="R252" s="1"/>
  <c r="S252" s="1"/>
  <c r="M30"/>
  <c r="M37"/>
  <c r="N263" s="1"/>
  <c r="O263" s="1"/>
  <c r="P263" s="1"/>
  <c r="Q263" s="1"/>
  <c r="R263" s="1"/>
  <c r="S263" s="1"/>
  <c r="M39"/>
  <c r="N265" s="1"/>
  <c r="O265" s="1"/>
  <c r="P265" s="1"/>
  <c r="Q265" s="1"/>
  <c r="R265" s="1"/>
  <c r="S265" s="1"/>
  <c r="M19"/>
  <c r="N245" s="1"/>
  <c r="O245" s="1"/>
  <c r="P245" s="1"/>
  <c r="Q245" s="1"/>
  <c r="R245" s="1"/>
  <c r="S245" s="1"/>
  <c r="M23"/>
  <c r="N249" s="1"/>
  <c r="O249" s="1"/>
  <c r="P249" s="1"/>
  <c r="Q249" s="1"/>
  <c r="R249" s="1"/>
  <c r="S249" s="1"/>
  <c r="M28"/>
  <c r="M33"/>
  <c r="M36"/>
  <c r="N262" s="1"/>
  <c r="M40"/>
  <c r="N266" s="1"/>
  <c r="O266" s="1"/>
  <c r="P266" s="1"/>
  <c r="Q266" s="1"/>
  <c r="R266" s="1"/>
  <c r="S266" s="1"/>
  <c r="M16"/>
  <c r="N242" s="1"/>
  <c r="O242" s="1"/>
  <c r="P242" s="1"/>
  <c r="Q242" s="1"/>
  <c r="R242" s="1"/>
  <c r="S242" s="1"/>
  <c r="M24"/>
  <c r="N250" s="1"/>
  <c r="O250" s="1"/>
  <c r="P250" s="1"/>
  <c r="Q250" s="1"/>
  <c r="R250" s="1"/>
  <c r="S250" s="1"/>
  <c r="M27"/>
  <c r="N253" s="1"/>
  <c r="O253" s="1"/>
  <c r="P253" s="1"/>
  <c r="Q253" s="1"/>
  <c r="R253" s="1"/>
  <c r="S253" s="1"/>
  <c r="M31"/>
  <c r="N257" s="1"/>
  <c r="M35"/>
  <c r="N261" s="1"/>
  <c r="O261" s="1"/>
  <c r="P261" s="1"/>
  <c r="Q261" s="1"/>
  <c r="R261" s="1"/>
  <c r="S261" s="1"/>
  <c r="M41"/>
  <c r="M42"/>
  <c r="N268" s="1"/>
  <c r="O268" s="1"/>
  <c r="P268" s="1"/>
  <c r="Q268" s="1"/>
  <c r="R268" s="1"/>
  <c r="S268" s="1"/>
  <c r="M43"/>
  <c r="M45"/>
  <c r="N271" s="1"/>
  <c r="O271" s="1"/>
  <c r="P271" s="1"/>
  <c r="Q271" s="1"/>
  <c r="R271" s="1"/>
  <c r="S271" s="1"/>
  <c r="M44"/>
  <c r="N270" s="1"/>
  <c r="O270" s="1"/>
  <c r="P151"/>
  <c r="P152"/>
  <c r="P148"/>
  <c r="P149"/>
  <c r="P150"/>
  <c r="P146"/>
  <c r="P147"/>
  <c r="P144"/>
  <c r="P145"/>
  <c r="P133"/>
  <c r="BE12" i="28"/>
  <c r="BE47" s="1"/>
  <c r="BE82" s="1"/>
  <c r="BE117" s="1"/>
  <c r="BE152" s="1"/>
  <c r="BE187" s="1"/>
  <c r="BE49" i="27"/>
  <c r="BE83" s="1"/>
  <c r="BE117" s="1"/>
  <c r="BE151" s="1"/>
  <c r="BE185" s="1"/>
  <c r="BE219" s="1"/>
  <c r="BE253" s="1"/>
  <c r="D248" i="25"/>
  <c r="D284"/>
  <c r="D322" s="1"/>
  <c r="D357" s="1"/>
  <c r="C332" i="9"/>
  <c r="C368" s="1"/>
  <c r="C30" i="25"/>
  <c r="C73" s="1"/>
  <c r="C173" i="8"/>
  <c r="C258"/>
  <c r="C293" s="1"/>
  <c r="C328" s="1"/>
  <c r="C363" s="1"/>
  <c r="C398" s="1"/>
  <c r="C940" i="25" s="1"/>
  <c r="H1083"/>
  <c r="I1118" s="1"/>
  <c r="H1339"/>
  <c r="H1345" s="1"/>
  <c r="H1351" s="1"/>
  <c r="H1357" s="1"/>
  <c r="H1363" s="1"/>
  <c r="H1369" s="1"/>
  <c r="H1375" s="1"/>
  <c r="H1381" s="1"/>
  <c r="H1387" s="1"/>
  <c r="H1393" s="1"/>
  <c r="H1399" s="1"/>
  <c r="H1405" s="1"/>
  <c r="H1411" s="1"/>
  <c r="H1417" s="1"/>
  <c r="H1423" s="1"/>
  <c r="H1429" s="1"/>
  <c r="H1435" s="1"/>
  <c r="H1441" s="1"/>
  <c r="H1447" s="1"/>
  <c r="D524"/>
  <c r="D557" s="1"/>
  <c r="D592" s="1"/>
  <c r="D634" s="1"/>
  <c r="D667" s="1"/>
  <c r="D702" s="1"/>
  <c r="D744" s="1"/>
  <c r="D777" s="1"/>
  <c r="D482"/>
  <c r="C335" i="9"/>
  <c r="C371" s="1"/>
  <c r="C33" i="25"/>
  <c r="C76" s="1"/>
  <c r="C339" i="9"/>
  <c r="C375" s="1"/>
  <c r="C37" i="25"/>
  <c r="C80" s="1"/>
  <c r="D907" i="5"/>
  <c r="D943"/>
  <c r="R239" i="6"/>
  <c r="Q239"/>
  <c r="S239" s="1"/>
  <c r="R278"/>
  <c r="Q278"/>
  <c r="S278" s="1"/>
  <c r="AF278"/>
  <c r="AE278"/>
  <c r="AG278" s="1"/>
  <c r="AR25" i="26"/>
  <c r="AT25" s="1"/>
  <c r="AS25"/>
  <c r="K119" i="30"/>
  <c r="P84"/>
  <c r="K1383" i="25"/>
  <c r="J1383"/>
  <c r="E1383"/>
  <c r="F1383"/>
  <c r="G1383"/>
  <c r="H1383"/>
  <c r="I1383"/>
  <c r="K1431"/>
  <c r="J1431"/>
  <c r="E1431"/>
  <c r="F1431"/>
  <c r="G1431"/>
  <c r="I1431"/>
  <c r="H1431"/>
  <c r="G35" i="6"/>
  <c r="H20"/>
  <c r="D1340" i="25"/>
  <c r="D1341" s="1"/>
  <c r="K1395"/>
  <c r="J1395"/>
  <c r="G1395"/>
  <c r="H1395"/>
  <c r="E1395"/>
  <c r="F1395"/>
  <c r="I1395"/>
  <c r="G29" i="6"/>
  <c r="K1407" i="25"/>
  <c r="J1407"/>
  <c r="F1407"/>
  <c r="E1407"/>
  <c r="G1407"/>
  <c r="I1407"/>
  <c r="H1407"/>
  <c r="C153" i="9"/>
  <c r="C191"/>
  <c r="C229" s="1"/>
  <c r="AA26" i="26"/>
  <c r="AA18" s="1"/>
  <c r="AA29"/>
  <c r="AA71" s="1"/>
  <c r="AA33"/>
  <c r="AA41"/>
  <c r="AA46"/>
  <c r="AA50"/>
  <c r="AA82"/>
  <c r="AA31"/>
  <c r="AA73" s="1"/>
  <c r="AA34"/>
  <c r="AA39"/>
  <c r="AA27"/>
  <c r="AA48"/>
  <c r="AA81"/>
  <c r="AA30"/>
  <c r="AA32"/>
  <c r="AA43"/>
  <c r="AA49"/>
  <c r="AA88"/>
  <c r="AA96"/>
  <c r="AA55"/>
  <c r="AA86"/>
  <c r="AA94"/>
  <c r="AA52"/>
  <c r="AA54"/>
  <c r="F218" i="6"/>
  <c r="AA84" i="26"/>
  <c r="AA92"/>
  <c r="AA90"/>
  <c r="F167" i="6"/>
  <c r="G167" s="1"/>
  <c r="H167" s="1"/>
  <c r="I167" s="1"/>
  <c r="J167" s="1"/>
  <c r="K167" s="1"/>
  <c r="L167" s="1"/>
  <c r="I949" i="25"/>
  <c r="I950" s="1"/>
  <c r="AA254" i="6"/>
  <c r="N259"/>
  <c r="O259" s="1"/>
  <c r="P259" s="1"/>
  <c r="Q259" s="1"/>
  <c r="R259" s="1"/>
  <c r="S259" s="1"/>
  <c r="N258"/>
  <c r="O258" s="1"/>
  <c r="P258" s="1"/>
  <c r="Q258" s="1"/>
  <c r="R258" s="1"/>
  <c r="S258" s="1"/>
  <c r="O27"/>
  <c r="O32"/>
  <c r="O34"/>
  <c r="O35"/>
  <c r="AB261" s="1"/>
  <c r="AC261" s="1"/>
  <c r="AD261" s="1"/>
  <c r="AE261" s="1"/>
  <c r="AF261" s="1"/>
  <c r="AG261" s="1"/>
  <c r="O38"/>
  <c r="O20"/>
  <c r="AB246" s="1"/>
  <c r="AC246" s="1"/>
  <c r="AD246" s="1"/>
  <c r="AE246" s="1"/>
  <c r="AF246" s="1"/>
  <c r="AG246" s="1"/>
  <c r="O22"/>
  <c r="O30"/>
  <c r="AB256" s="1"/>
  <c r="AC256" s="1"/>
  <c r="AD256" s="1"/>
  <c r="AE256" s="1"/>
  <c r="AF256" s="1"/>
  <c r="AG256" s="1"/>
  <c r="O33"/>
  <c r="AB259" s="1"/>
  <c r="AC259" s="1"/>
  <c r="AD259" s="1"/>
  <c r="AE259" s="1"/>
  <c r="AF259" s="1"/>
  <c r="AG259" s="1"/>
  <c r="O39"/>
  <c r="AB265" s="1"/>
  <c r="AC265" s="1"/>
  <c r="AD265" s="1"/>
  <c r="AE265" s="1"/>
  <c r="AF265" s="1"/>
  <c r="AG265" s="1"/>
  <c r="O18"/>
  <c r="AB244" s="1"/>
  <c r="AC244" s="1"/>
  <c r="AD244" s="1"/>
  <c r="O19"/>
  <c r="O23"/>
  <c r="O25"/>
  <c r="O26"/>
  <c r="O28"/>
  <c r="O31"/>
  <c r="AB257" s="1"/>
  <c r="AC257" s="1"/>
  <c r="AD257" s="1"/>
  <c r="AE257" s="1"/>
  <c r="AF257" s="1"/>
  <c r="AG257" s="1"/>
  <c r="O36"/>
  <c r="AB262" s="1"/>
  <c r="AC262" s="1"/>
  <c r="AD262" s="1"/>
  <c r="AE262" s="1"/>
  <c r="AF262" s="1"/>
  <c r="AG262" s="1"/>
  <c r="O37"/>
  <c r="O40"/>
  <c r="AB266" s="1"/>
  <c r="AC266" s="1"/>
  <c r="AD266" s="1"/>
  <c r="AE266" s="1"/>
  <c r="AF266" s="1"/>
  <c r="AG266" s="1"/>
  <c r="R128"/>
  <c r="O16"/>
  <c r="O17"/>
  <c r="AB243" s="1"/>
  <c r="AC243" s="1"/>
  <c r="AD243" s="1"/>
  <c r="AE243" s="1"/>
  <c r="AF243" s="1"/>
  <c r="AG243" s="1"/>
  <c r="O21"/>
  <c r="AB247" s="1"/>
  <c r="AC247" s="1"/>
  <c r="AD247" s="1"/>
  <c r="AE247" s="1"/>
  <c r="AF247" s="1"/>
  <c r="AG247" s="1"/>
  <c r="O24"/>
  <c r="AB250" s="1"/>
  <c r="AC250" s="1"/>
  <c r="AD250" s="1"/>
  <c r="AE250" s="1"/>
  <c r="AF250" s="1"/>
  <c r="AG250" s="1"/>
  <c r="O29"/>
  <c r="AB255" s="1"/>
  <c r="AC255" s="1"/>
  <c r="AD255" s="1"/>
  <c r="AE255" s="1"/>
  <c r="AF255" s="1"/>
  <c r="AG255" s="1"/>
  <c r="O44"/>
  <c r="O42"/>
  <c r="AB268" s="1"/>
  <c r="O45"/>
  <c r="R144"/>
  <c r="R150"/>
  <c r="R151"/>
  <c r="R152"/>
  <c r="O43"/>
  <c r="AB269" s="1"/>
  <c r="AC269" s="1"/>
  <c r="AD269" s="1"/>
  <c r="R147"/>
  <c r="R148"/>
  <c r="R149"/>
  <c r="O41"/>
  <c r="R145"/>
  <c r="R146"/>
  <c r="N128"/>
  <c r="AB81" i="26" s="1"/>
  <c r="N130" i="6"/>
  <c r="AB83" i="26" s="1"/>
  <c r="N133" i="6"/>
  <c r="AB86" i="26" s="1"/>
  <c r="N138" i="6"/>
  <c r="AB91" i="26" s="1"/>
  <c r="N141" i="6"/>
  <c r="AB94" i="26" s="1"/>
  <c r="N149" i="6"/>
  <c r="AB102" i="26" s="1"/>
  <c r="N131" i="6"/>
  <c r="AB84" i="26" s="1"/>
  <c r="N136" i="6"/>
  <c r="AB89" i="26" s="1"/>
  <c r="N139" i="6"/>
  <c r="AB92" i="26" s="1"/>
  <c r="N148" i="6"/>
  <c r="AB101" i="26" s="1"/>
  <c r="N152" i="6"/>
  <c r="AB105" i="26" s="1"/>
  <c r="N129" i="6"/>
  <c r="AB82" i="26" s="1"/>
  <c r="N134" i="6"/>
  <c r="AB87" i="26" s="1"/>
  <c r="N137" i="6"/>
  <c r="AB90" i="26" s="1"/>
  <c r="N142" i="6"/>
  <c r="AB95" i="26" s="1"/>
  <c r="N145" i="6"/>
  <c r="AB98" i="26" s="1"/>
  <c r="N147" i="6"/>
  <c r="AB100" i="26" s="1"/>
  <c r="N151" i="6"/>
  <c r="AB104" i="26" s="1"/>
  <c r="N132" i="6"/>
  <c r="AB85" i="26" s="1"/>
  <c r="N135" i="6"/>
  <c r="AB88" i="26" s="1"/>
  <c r="N140" i="6"/>
  <c r="AB93" i="26" s="1"/>
  <c r="N143" i="6"/>
  <c r="AB96" i="26" s="1"/>
  <c r="N144" i="6"/>
  <c r="AB97" i="26" s="1"/>
  <c r="N146" i="6"/>
  <c r="AB99" i="26" s="1"/>
  <c r="N150" i="6"/>
  <c r="AB103" i="26" s="1"/>
  <c r="D368" i="5"/>
  <c r="D405"/>
  <c r="C420"/>
  <c r="C383"/>
  <c r="C473" i="25"/>
  <c r="C129" i="8"/>
  <c r="C147"/>
  <c r="C491" i="25"/>
  <c r="D489"/>
  <c r="D531"/>
  <c r="D564" s="1"/>
  <c r="D599" s="1"/>
  <c r="D641" s="1"/>
  <c r="D674" s="1"/>
  <c r="D709" s="1"/>
  <c r="D751" s="1"/>
  <c r="D784" s="1"/>
  <c r="E415" i="5"/>
  <c r="E378"/>
  <c r="J239" i="6"/>
  <c r="L239" s="1"/>
  <c r="K239"/>
  <c r="AE239"/>
  <c r="AG239" s="1"/>
  <c r="AF239"/>
  <c r="M33" i="26"/>
  <c r="AA249" i="6"/>
  <c r="K69" i="26"/>
  <c r="J69"/>
  <c r="L69" s="1"/>
  <c r="H36" i="6"/>
  <c r="D1436" i="25"/>
  <c r="D1437" s="1"/>
  <c r="E379" i="8"/>
  <c r="E372"/>
  <c r="I172" i="9"/>
  <c r="I210" s="1"/>
  <c r="J20"/>
  <c r="I58"/>
  <c r="I96" s="1"/>
  <c r="I134" s="1"/>
  <c r="K407" i="8"/>
  <c r="J1113" i="25"/>
  <c r="J1114" s="1"/>
  <c r="I407" i="8"/>
  <c r="I372"/>
  <c r="G302" i="30"/>
  <c r="AA251" i="6"/>
  <c r="C93" i="23"/>
  <c r="AA260" i="6"/>
  <c r="T258"/>
  <c r="AB245"/>
  <c r="AC245" s="1"/>
  <c r="AD245" s="1"/>
  <c r="AE245" s="1"/>
  <c r="AF245" s="1"/>
  <c r="AG245" s="1"/>
  <c r="G223" i="8"/>
  <c r="Q128" i="6"/>
  <c r="Q134"/>
  <c r="Q137"/>
  <c r="Q142"/>
  <c r="Q144"/>
  <c r="Q145"/>
  <c r="Q146"/>
  <c r="Q150"/>
  <c r="Q132"/>
  <c r="Q135"/>
  <c r="Q140"/>
  <c r="Q143"/>
  <c r="Q149"/>
  <c r="Q130"/>
  <c r="Q133"/>
  <c r="Q138"/>
  <c r="Q141"/>
  <c r="Q148"/>
  <c r="Q152"/>
  <c r="Q129"/>
  <c r="Q131"/>
  <c r="Q136"/>
  <c r="Q139"/>
  <c r="Q147"/>
  <c r="Q151"/>
  <c r="M32" i="26"/>
  <c r="AA248" i="6"/>
  <c r="C361" i="5"/>
  <c r="C398"/>
  <c r="D925"/>
  <c r="D961"/>
  <c r="D933"/>
  <c r="D969"/>
  <c r="AD26" i="26"/>
  <c r="AD18" s="1"/>
  <c r="AD28"/>
  <c r="AD19" s="1"/>
  <c r="AD30"/>
  <c r="AD32"/>
  <c r="AD35"/>
  <c r="AD36"/>
  <c r="AD38"/>
  <c r="AD43"/>
  <c r="AD47"/>
  <c r="AD49"/>
  <c r="AD29"/>
  <c r="AD33"/>
  <c r="AD41"/>
  <c r="AD46"/>
  <c r="AD50"/>
  <c r="AD31"/>
  <c r="AD34"/>
  <c r="AD37"/>
  <c r="AD39"/>
  <c r="AD42"/>
  <c r="AD44"/>
  <c r="AD45"/>
  <c r="AD27"/>
  <c r="AD55"/>
  <c r="AD63" s="1"/>
  <c r="AD40"/>
  <c r="AD48"/>
  <c r="AD81"/>
  <c r="AD85"/>
  <c r="AD90"/>
  <c r="AD93"/>
  <c r="AD51"/>
  <c r="AD53"/>
  <c r="AD97"/>
  <c r="AD99"/>
  <c r="AD103"/>
  <c r="AD83"/>
  <c r="AD88"/>
  <c r="AD91"/>
  <c r="AD96"/>
  <c r="AD102"/>
  <c r="AD86"/>
  <c r="AD89"/>
  <c r="AD94"/>
  <c r="AD52"/>
  <c r="AD54"/>
  <c r="AD101"/>
  <c r="AD105"/>
  <c r="AD82"/>
  <c r="AD84"/>
  <c r="AD87"/>
  <c r="AD92"/>
  <c r="AD95"/>
  <c r="AD98"/>
  <c r="AD100"/>
  <c r="AD104"/>
  <c r="X239" i="6"/>
  <c r="Z239" s="1"/>
  <c r="Y239"/>
  <c r="K278"/>
  <c r="J278"/>
  <c r="L278" s="1"/>
  <c r="Y278"/>
  <c r="X278"/>
  <c r="Z278" s="1"/>
  <c r="L277"/>
  <c r="M277"/>
  <c r="N277" s="1"/>
  <c r="O277" s="1"/>
  <c r="P277" s="1"/>
  <c r="Q277" s="1"/>
  <c r="R277" s="1"/>
  <c r="AL25" i="26"/>
  <c r="AK25"/>
  <c r="AM25" s="1"/>
  <c r="AY80"/>
  <c r="AZ80" s="1"/>
  <c r="BA80" s="1"/>
  <c r="AX80"/>
  <c r="AL17"/>
  <c r="AK17"/>
  <c r="AM17" s="1"/>
  <c r="N84" i="30"/>
  <c r="I119"/>
  <c r="BK260" i="28"/>
  <c r="BK295" s="1"/>
  <c r="BK330" s="1"/>
  <c r="BK365" s="1"/>
  <c r="BK400" s="1"/>
  <c r="BK435" s="1"/>
  <c r="BK470" s="1"/>
  <c r="BK223"/>
  <c r="D176" i="24"/>
  <c r="D182"/>
  <c r="D185" s="1"/>
  <c r="I127" i="5"/>
  <c r="J111"/>
  <c r="K1377" i="25"/>
  <c r="J1377"/>
  <c r="E1377"/>
  <c r="F1377"/>
  <c r="G1377"/>
  <c r="H1377"/>
  <c r="I1377"/>
  <c r="G26" i="6"/>
  <c r="K1389" i="25"/>
  <c r="F1389"/>
  <c r="G1389"/>
  <c r="H1389"/>
  <c r="J1389"/>
  <c r="E1389"/>
  <c r="I1389"/>
  <c r="G28" i="6"/>
  <c r="J1401" i="25"/>
  <c r="K1401"/>
  <c r="E1401"/>
  <c r="F1401"/>
  <c r="G1401"/>
  <c r="H1401"/>
  <c r="I1401"/>
  <c r="K1413"/>
  <c r="F1413"/>
  <c r="E1413"/>
  <c r="G1413"/>
  <c r="H1413"/>
  <c r="J1413"/>
  <c r="I1413"/>
  <c r="K1425"/>
  <c r="J1425"/>
  <c r="F1425"/>
  <c r="E1425"/>
  <c r="G1425"/>
  <c r="H1425"/>
  <c r="I1425"/>
  <c r="G34" i="6"/>
  <c r="K1437" i="25"/>
  <c r="G1437"/>
  <c r="J1437"/>
  <c r="H1437"/>
  <c r="E1437"/>
  <c r="F1437"/>
  <c r="I1437"/>
  <c r="G36" i="6"/>
  <c r="L16" i="9"/>
  <c r="L54" s="1"/>
  <c r="L92" s="1"/>
  <c r="L130" s="1"/>
  <c r="K54"/>
  <c r="K92" s="1"/>
  <c r="K130" s="1"/>
  <c r="I887" i="25"/>
  <c r="I889"/>
  <c r="I888"/>
  <c r="K77" i="5"/>
  <c r="K18" i="6"/>
  <c r="K24"/>
  <c r="G250" s="1"/>
  <c r="K27"/>
  <c r="G253" s="1"/>
  <c r="K31"/>
  <c r="G257" s="1"/>
  <c r="K21"/>
  <c r="G247" s="1"/>
  <c r="K29"/>
  <c r="G255" s="1"/>
  <c r="K38"/>
  <c r="G264" s="1"/>
  <c r="H264" s="1"/>
  <c r="I264" s="1"/>
  <c r="J264" s="1"/>
  <c r="K264" s="1"/>
  <c r="L264" s="1"/>
  <c r="K39"/>
  <c r="G265" s="1"/>
  <c r="H265" s="1"/>
  <c r="I265" s="1"/>
  <c r="K19"/>
  <c r="G245" s="1"/>
  <c r="K23"/>
  <c r="G249" s="1"/>
  <c r="K33"/>
  <c r="G259" s="1"/>
  <c r="K36"/>
  <c r="G262" s="1"/>
  <c r="H262" s="1"/>
  <c r="I262" s="1"/>
  <c r="J262" s="1"/>
  <c r="K262" s="1"/>
  <c r="L262" s="1"/>
  <c r="K41"/>
  <c r="AB51" i="26" s="1"/>
  <c r="K43" i="6"/>
  <c r="AB53" i="26" s="1"/>
  <c r="F344" i="8"/>
  <c r="F302"/>
  <c r="I18" i="9"/>
  <c r="H56"/>
  <c r="H94" s="1"/>
  <c r="H132" s="1"/>
  <c r="N254" i="6"/>
  <c r="O254" s="1"/>
  <c r="P254" s="1"/>
  <c r="Q254" s="1"/>
  <c r="R254" s="1"/>
  <c r="S254" s="1"/>
  <c r="N260"/>
  <c r="O260" s="1"/>
  <c r="P260" s="1"/>
  <c r="Q260" s="1"/>
  <c r="R260" s="1"/>
  <c r="S260" s="1"/>
  <c r="AN54" i="26"/>
  <c r="AB270" i="6"/>
  <c r="AC270" s="1"/>
  <c r="AP54" i="26" s="1"/>
  <c r="K818" i="25"/>
  <c r="E818"/>
  <c r="E819" s="1"/>
  <c r="J818"/>
  <c r="J819" s="1"/>
  <c r="F818"/>
  <c r="F819" s="1"/>
  <c r="G818"/>
  <c r="G819" s="1"/>
  <c r="H818"/>
  <c r="H819" s="1"/>
  <c r="I818"/>
  <c r="I819" s="1"/>
  <c r="F888"/>
  <c r="F889"/>
  <c r="K856"/>
  <c r="K857" s="1"/>
  <c r="G856"/>
  <c r="G857" s="1"/>
  <c r="F856"/>
  <c r="F857" s="1"/>
  <c r="J856"/>
  <c r="J857" s="1"/>
  <c r="E856"/>
  <c r="E857" s="1"/>
  <c r="H856"/>
  <c r="H857" s="1"/>
  <c r="I856"/>
  <c r="I857" s="1"/>
  <c r="I24" i="9"/>
  <c r="H62"/>
  <c r="H100" s="1"/>
  <c r="H138" s="1"/>
  <c r="I30"/>
  <c r="H68"/>
  <c r="H106" s="1"/>
  <c r="H144" s="1"/>
  <c r="J158" i="5"/>
  <c r="I178"/>
  <c r="I198" s="1"/>
  <c r="H797" i="25" s="1"/>
  <c r="H803" s="1"/>
  <c r="C259" i="8"/>
  <c r="C294" s="1"/>
  <c r="C329" s="1"/>
  <c r="C364" s="1"/>
  <c r="C399" s="1"/>
  <c r="C941" i="25" s="1"/>
  <c r="C252" i="8"/>
  <c r="C287" s="1"/>
  <c r="C322" s="1"/>
  <c r="C357" s="1"/>
  <c r="C392" s="1"/>
  <c r="C934" i="25" s="1"/>
  <c r="C262" i="8"/>
  <c r="C297" s="1"/>
  <c r="C332" s="1"/>
  <c r="C367" s="1"/>
  <c r="C402" s="1"/>
  <c r="C944" i="25" s="1"/>
  <c r="C519"/>
  <c r="C552" s="1"/>
  <c r="C587" s="1"/>
  <c r="C629" s="1"/>
  <c r="C662" s="1"/>
  <c r="C697" s="1"/>
  <c r="C739" s="1"/>
  <c r="C772" s="1"/>
  <c r="C523"/>
  <c r="C556" s="1"/>
  <c r="C591" s="1"/>
  <c r="C633" s="1"/>
  <c r="C666" s="1"/>
  <c r="C701" s="1"/>
  <c r="C743" s="1"/>
  <c r="C776" s="1"/>
  <c r="C511"/>
  <c r="C544" s="1"/>
  <c r="C579" s="1"/>
  <c r="C621" s="1"/>
  <c r="C654" s="1"/>
  <c r="C689" s="1"/>
  <c r="C731" s="1"/>
  <c r="C764" s="1"/>
  <c r="F1339"/>
  <c r="F1345" s="1"/>
  <c r="F1351" s="1"/>
  <c r="F1357" s="1"/>
  <c r="F1363" s="1"/>
  <c r="F1369" s="1"/>
  <c r="F1375" s="1"/>
  <c r="F1381" s="1"/>
  <c r="F1387" s="1"/>
  <c r="F1393" s="1"/>
  <c r="F1399" s="1"/>
  <c r="F1405" s="1"/>
  <c r="F1411" s="1"/>
  <c r="F1417" s="1"/>
  <c r="F1423" s="1"/>
  <c r="F1429" s="1"/>
  <c r="F1435" s="1"/>
  <c r="F1441" s="1"/>
  <c r="F1447" s="1"/>
  <c r="O23" i="26"/>
  <c r="AB264" i="6"/>
  <c r="AC264" s="1"/>
  <c r="AD264" s="1"/>
  <c r="AE264" s="1"/>
  <c r="AF264" s="1"/>
  <c r="AG264" s="1"/>
  <c r="AA267"/>
  <c r="N256"/>
  <c r="O256" s="1"/>
  <c r="P256" s="1"/>
  <c r="Q256" s="1"/>
  <c r="R256" s="1"/>
  <c r="S256" s="1"/>
  <c r="N269"/>
  <c r="O269" s="1"/>
  <c r="P269" s="1"/>
  <c r="Q269" s="1"/>
  <c r="R269" s="1"/>
  <c r="S269" s="1"/>
  <c r="G998" i="25"/>
  <c r="G1033" s="1"/>
  <c r="P49" i="30"/>
  <c r="J84"/>
  <c r="L84"/>
  <c r="N72" i="26"/>
  <c r="O72" s="1"/>
  <c r="P72" s="1"/>
  <c r="Q72" s="1"/>
  <c r="R72" s="1"/>
  <c r="S72" s="1"/>
  <c r="C1068" i="25"/>
  <c r="C1197" s="1"/>
  <c r="H1282"/>
  <c r="F1291"/>
  <c r="J222" i="8"/>
  <c r="J223" s="1"/>
  <c r="G130" i="9"/>
  <c r="F804" i="25"/>
  <c r="G56" i="9"/>
  <c r="G94" s="1"/>
  <c r="G132" s="1"/>
  <c r="F171"/>
  <c r="F209" s="1"/>
  <c r="G171"/>
  <c r="G209" s="1"/>
  <c r="E825" i="25"/>
  <c r="E826" s="1"/>
  <c r="J825"/>
  <c r="J826" s="1"/>
  <c r="K825"/>
  <c r="K826" s="1"/>
  <c r="G825"/>
  <c r="G826" s="1"/>
  <c r="H825"/>
  <c r="H826" s="1"/>
  <c r="F825"/>
  <c r="F826" s="1"/>
  <c r="I825"/>
  <c r="I826" s="1"/>
  <c r="J895"/>
  <c r="K895"/>
  <c r="K896" s="1"/>
  <c r="E895"/>
  <c r="E896" s="1"/>
  <c r="F895"/>
  <c r="F896" s="1"/>
  <c r="H895"/>
  <c r="G895"/>
  <c r="G896" s="1"/>
  <c r="I895"/>
  <c r="I896" s="1"/>
  <c r="J870"/>
  <c r="J871" s="1"/>
  <c r="J873" s="1"/>
  <c r="K870"/>
  <c r="K871" s="1"/>
  <c r="F870"/>
  <c r="F871" s="1"/>
  <c r="F873" s="1"/>
  <c r="G870"/>
  <c r="G871" s="1"/>
  <c r="E870"/>
  <c r="E871" s="1"/>
  <c r="E873" s="1"/>
  <c r="H870"/>
  <c r="H871" s="1"/>
  <c r="H873" s="1"/>
  <c r="I870"/>
  <c r="I871" s="1"/>
  <c r="F684"/>
  <c r="F686"/>
  <c r="F728" s="1"/>
  <c r="F761" s="1"/>
  <c r="F688"/>
  <c r="F730" s="1"/>
  <c r="F763" s="1"/>
  <c r="F690"/>
  <c r="F732" s="1"/>
  <c r="F765" s="1"/>
  <c r="F692"/>
  <c r="F734" s="1"/>
  <c r="F767" s="1"/>
  <c r="F694"/>
  <c r="F736" s="1"/>
  <c r="F769" s="1"/>
  <c r="F696"/>
  <c r="F738" s="1"/>
  <c r="F771" s="1"/>
  <c r="F698"/>
  <c r="F740" s="1"/>
  <c r="F773" s="1"/>
  <c r="F700"/>
  <c r="F742" s="1"/>
  <c r="F775" s="1"/>
  <c r="F702"/>
  <c r="F744" s="1"/>
  <c r="F777" s="1"/>
  <c r="F704"/>
  <c r="F746" s="1"/>
  <c r="F779" s="1"/>
  <c r="F706"/>
  <c r="F748" s="1"/>
  <c r="F781" s="1"/>
  <c r="F708"/>
  <c r="F750" s="1"/>
  <c r="F783" s="1"/>
  <c r="F710"/>
  <c r="F752" s="1"/>
  <c r="F785" s="1"/>
  <c r="F1214"/>
  <c r="G684"/>
  <c r="H1214"/>
  <c r="I684"/>
  <c r="F1215"/>
  <c r="G685"/>
  <c r="G727" s="1"/>
  <c r="G760" s="1"/>
  <c r="H1215"/>
  <c r="I685"/>
  <c r="I727" s="1"/>
  <c r="I760" s="1"/>
  <c r="G686"/>
  <c r="G728" s="1"/>
  <c r="G761" s="1"/>
  <c r="F1216"/>
  <c r="I686"/>
  <c r="I728" s="1"/>
  <c r="I761" s="1"/>
  <c r="H1216"/>
  <c r="G687"/>
  <c r="G729" s="1"/>
  <c r="G762" s="1"/>
  <c r="F1217"/>
  <c r="I687"/>
  <c r="I729" s="1"/>
  <c r="I762" s="1"/>
  <c r="H1217"/>
  <c r="G688"/>
  <c r="G730" s="1"/>
  <c r="G763" s="1"/>
  <c r="F1218"/>
  <c r="I688"/>
  <c r="I730" s="1"/>
  <c r="I763" s="1"/>
  <c r="H1218"/>
  <c r="G689"/>
  <c r="G731" s="1"/>
  <c r="G764" s="1"/>
  <c r="F1219"/>
  <c r="I689"/>
  <c r="I731" s="1"/>
  <c r="I764" s="1"/>
  <c r="H1219"/>
  <c r="G690"/>
  <c r="G732" s="1"/>
  <c r="G765" s="1"/>
  <c r="F1220"/>
  <c r="I690"/>
  <c r="I732" s="1"/>
  <c r="I765" s="1"/>
  <c r="H1220"/>
  <c r="F1221"/>
  <c r="G691"/>
  <c r="G733" s="1"/>
  <c r="G766" s="1"/>
  <c r="I691"/>
  <c r="I733" s="1"/>
  <c r="I766" s="1"/>
  <c r="H1221"/>
  <c r="G692"/>
  <c r="G734" s="1"/>
  <c r="G767" s="1"/>
  <c r="F1222"/>
  <c r="H1222"/>
  <c r="I692"/>
  <c r="I734" s="1"/>
  <c r="I767" s="1"/>
  <c r="F1223"/>
  <c r="G693"/>
  <c r="G735" s="1"/>
  <c r="G768" s="1"/>
  <c r="I693"/>
  <c r="I735" s="1"/>
  <c r="I768" s="1"/>
  <c r="H1223"/>
  <c r="F1224"/>
  <c r="G694"/>
  <c r="G736" s="1"/>
  <c r="G769" s="1"/>
  <c r="I694"/>
  <c r="I736" s="1"/>
  <c r="I769" s="1"/>
  <c r="H1224"/>
  <c r="G695"/>
  <c r="G737" s="1"/>
  <c r="G770" s="1"/>
  <c r="F1225"/>
  <c r="I695"/>
  <c r="I737" s="1"/>
  <c r="I770" s="1"/>
  <c r="H1225"/>
  <c r="G696"/>
  <c r="G738" s="1"/>
  <c r="G771" s="1"/>
  <c r="F1226"/>
  <c r="I696"/>
  <c r="I738" s="1"/>
  <c r="I771" s="1"/>
  <c r="H1226"/>
  <c r="F1227"/>
  <c r="G697"/>
  <c r="G739" s="1"/>
  <c r="G772" s="1"/>
  <c r="H1227"/>
  <c r="I697"/>
  <c r="I739" s="1"/>
  <c r="I772" s="1"/>
  <c r="G698"/>
  <c r="G740" s="1"/>
  <c r="G773" s="1"/>
  <c r="F1228"/>
  <c r="H1228"/>
  <c r="I698"/>
  <c r="I740" s="1"/>
  <c r="I773" s="1"/>
  <c r="G699"/>
  <c r="G741" s="1"/>
  <c r="G774" s="1"/>
  <c r="F1229"/>
  <c r="I699"/>
  <c r="I741" s="1"/>
  <c r="I774" s="1"/>
  <c r="H1229"/>
  <c r="F1230"/>
  <c r="G700"/>
  <c r="G742" s="1"/>
  <c r="G775" s="1"/>
  <c r="I700"/>
  <c r="I742" s="1"/>
  <c r="I775" s="1"/>
  <c r="H1230"/>
  <c r="F1231"/>
  <c r="G701"/>
  <c r="G743" s="1"/>
  <c r="G776" s="1"/>
  <c r="I701"/>
  <c r="I743" s="1"/>
  <c r="I776" s="1"/>
  <c r="H1231"/>
  <c r="G702"/>
  <c r="G744" s="1"/>
  <c r="G777" s="1"/>
  <c r="F1232"/>
  <c r="I702"/>
  <c r="I744" s="1"/>
  <c r="I777" s="1"/>
  <c r="H1232"/>
  <c r="F1233"/>
  <c r="G703"/>
  <c r="G745" s="1"/>
  <c r="G778" s="1"/>
  <c r="H1233"/>
  <c r="I703"/>
  <c r="I745" s="1"/>
  <c r="I778" s="1"/>
  <c r="F1234"/>
  <c r="G704"/>
  <c r="G746" s="1"/>
  <c r="G779" s="1"/>
  <c r="I704"/>
  <c r="I746" s="1"/>
  <c r="I779" s="1"/>
  <c r="H1234"/>
  <c r="G705"/>
  <c r="G747" s="1"/>
  <c r="G780" s="1"/>
  <c r="F1235"/>
  <c r="H1235"/>
  <c r="I705"/>
  <c r="I747" s="1"/>
  <c r="I780" s="1"/>
  <c r="G706"/>
  <c r="G748" s="1"/>
  <c r="G781" s="1"/>
  <c r="F1236"/>
  <c r="H1236"/>
  <c r="I706"/>
  <c r="I748" s="1"/>
  <c r="I781" s="1"/>
  <c r="G707"/>
  <c r="G749" s="1"/>
  <c r="G782" s="1"/>
  <c r="F1237"/>
  <c r="I707"/>
  <c r="I749" s="1"/>
  <c r="I782" s="1"/>
  <c r="H1237"/>
  <c r="F1238"/>
  <c r="G708"/>
  <c r="G750" s="1"/>
  <c r="G783" s="1"/>
  <c r="I708"/>
  <c r="I750" s="1"/>
  <c r="I783" s="1"/>
  <c r="H1238"/>
  <c r="G709"/>
  <c r="G751" s="1"/>
  <c r="G784" s="1"/>
  <c r="F1239"/>
  <c r="I709"/>
  <c r="I751" s="1"/>
  <c r="I784" s="1"/>
  <c r="H1239"/>
  <c r="F1240"/>
  <c r="G710"/>
  <c r="G752" s="1"/>
  <c r="G785" s="1"/>
  <c r="H1240"/>
  <c r="I710"/>
  <c r="I752" s="1"/>
  <c r="I785" s="1"/>
  <c r="G711"/>
  <c r="G753" s="1"/>
  <c r="G786" s="1"/>
  <c r="F1241"/>
  <c r="I711"/>
  <c r="I753" s="1"/>
  <c r="I786" s="1"/>
  <c r="H1241"/>
  <c r="I32" i="9"/>
  <c r="H70"/>
  <c r="H108" s="1"/>
  <c r="H146" s="1"/>
  <c r="J33"/>
  <c r="I71"/>
  <c r="I109" s="1"/>
  <c r="I147" s="1"/>
  <c r="H78" i="26"/>
  <c r="O78" s="1"/>
  <c r="V78" s="1"/>
  <c r="AI78" s="1"/>
  <c r="AP78" s="1"/>
  <c r="AW78" s="1"/>
  <c r="N247" i="6"/>
  <c r="O247" s="1"/>
  <c r="P247" s="1"/>
  <c r="Q247" s="1"/>
  <c r="R247" s="1"/>
  <c r="S247" s="1"/>
  <c r="D1285" i="25"/>
  <c r="K1291"/>
  <c r="G887"/>
  <c r="E804"/>
  <c r="F805"/>
  <c r="H171" i="9"/>
  <c r="H209" s="1"/>
  <c r="N70" i="26"/>
  <c r="M63"/>
  <c r="K902" i="25"/>
  <c r="K903" s="1"/>
  <c r="J902"/>
  <c r="E902"/>
  <c r="E903" s="1"/>
  <c r="F902"/>
  <c r="F903" s="1"/>
  <c r="G902"/>
  <c r="G903" s="1"/>
  <c r="H902"/>
  <c r="H903" s="1"/>
  <c r="I902"/>
  <c r="I903" s="1"/>
  <c r="K1449"/>
  <c r="J1449"/>
  <c r="E1449"/>
  <c r="F1449"/>
  <c r="G1449"/>
  <c r="H1449"/>
  <c r="I1449"/>
  <c r="J100" i="6"/>
  <c r="J103"/>
  <c r="J107"/>
  <c r="J111"/>
  <c r="J99"/>
  <c r="J106"/>
  <c r="J110"/>
  <c r="J98"/>
  <c r="J102"/>
  <c r="J105"/>
  <c r="J109"/>
  <c r="J101"/>
  <c r="J104"/>
  <c r="J108"/>
  <c r="K863" i="25"/>
  <c r="K864" s="1"/>
  <c r="K866" s="1"/>
  <c r="E863"/>
  <c r="E864" s="1"/>
  <c r="H863"/>
  <c r="H864" s="1"/>
  <c r="J863"/>
  <c r="F863"/>
  <c r="F864" s="1"/>
  <c r="G863"/>
  <c r="G864" s="1"/>
  <c r="I863"/>
  <c r="I864" s="1"/>
  <c r="I26" i="9"/>
  <c r="H64"/>
  <c r="H102" s="1"/>
  <c r="H140" s="1"/>
  <c r="I34"/>
  <c r="H72"/>
  <c r="H110" s="1"/>
  <c r="H148" s="1"/>
  <c r="I180" i="5"/>
  <c r="I200" s="1"/>
  <c r="H799" i="25" s="1"/>
  <c r="H805" s="1"/>
  <c r="J160" i="5"/>
  <c r="C526" i="25"/>
  <c r="C559" s="1"/>
  <c r="C594" s="1"/>
  <c r="C636" s="1"/>
  <c r="C669" s="1"/>
  <c r="C704" s="1"/>
  <c r="C746" s="1"/>
  <c r="C779" s="1"/>
  <c r="P23" i="26"/>
  <c r="H67"/>
  <c r="AA252" i="6"/>
  <c r="AA271"/>
  <c r="AB271" s="1"/>
  <c r="AC271" s="1"/>
  <c r="AD271" s="1"/>
  <c r="AE271" s="1"/>
  <c r="AR55" i="26" s="1"/>
  <c r="AA263" i="6"/>
  <c r="AA242"/>
  <c r="AB242" s="1"/>
  <c r="AC242" s="1"/>
  <c r="AD242" s="1"/>
  <c r="N255"/>
  <c r="O255" s="1"/>
  <c r="P255" s="1"/>
  <c r="Q255" s="1"/>
  <c r="R255" s="1"/>
  <c r="S255" s="1"/>
  <c r="N267"/>
  <c r="O267" s="1"/>
  <c r="P267" s="1"/>
  <c r="Q267" s="1"/>
  <c r="R267" s="1"/>
  <c r="S267" s="1"/>
  <c r="M15" i="26"/>
  <c r="K1347" i="25"/>
  <c r="J1347"/>
  <c r="F1347"/>
  <c r="G1347"/>
  <c r="H1347"/>
  <c r="E1347"/>
  <c r="I1347"/>
  <c r="K1359"/>
  <c r="J1359"/>
  <c r="F1359"/>
  <c r="E1359"/>
  <c r="G1359"/>
  <c r="I1359"/>
  <c r="H1359"/>
  <c r="K1371"/>
  <c r="J1371"/>
  <c r="G1371"/>
  <c r="H1371"/>
  <c r="E1371"/>
  <c r="F1371"/>
  <c r="I1371"/>
  <c r="K811"/>
  <c r="K812" s="1"/>
  <c r="J811"/>
  <c r="J812" s="1"/>
  <c r="E811"/>
  <c r="E812" s="1"/>
  <c r="G811"/>
  <c r="G812" s="1"/>
  <c r="F811"/>
  <c r="F812" s="1"/>
  <c r="H811"/>
  <c r="H812" s="1"/>
  <c r="I811"/>
  <c r="I812" s="1"/>
  <c r="K909"/>
  <c r="K910" s="1"/>
  <c r="K912" s="1"/>
  <c r="H909"/>
  <c r="H910" s="1"/>
  <c r="J909"/>
  <c r="E909"/>
  <c r="E910" s="1"/>
  <c r="E912" s="1"/>
  <c r="F909"/>
  <c r="F910" s="1"/>
  <c r="F912" s="1"/>
  <c r="G909"/>
  <c r="I909"/>
  <c r="I910" s="1"/>
  <c r="I912" s="1"/>
  <c r="I174" i="9"/>
  <c r="I212" s="1"/>
  <c r="J22"/>
  <c r="J29"/>
  <c r="I67"/>
  <c r="I105" s="1"/>
  <c r="I143" s="1"/>
  <c r="G269" i="6"/>
  <c r="N73" i="26"/>
  <c r="O73" s="1"/>
  <c r="P73" s="1"/>
  <c r="Q73" s="1"/>
  <c r="R73" s="1"/>
  <c r="S73" s="1"/>
  <c r="F53" i="9"/>
  <c r="J54"/>
  <c r="J92" s="1"/>
  <c r="J130" s="1"/>
  <c r="E803" i="25"/>
  <c r="E805"/>
  <c r="H86" i="6"/>
  <c r="D147" i="17"/>
  <c r="F155" i="8"/>
  <c r="F157"/>
  <c r="F159"/>
  <c r="F161"/>
  <c r="F163"/>
  <c r="F165"/>
  <c r="F167"/>
  <c r="F169"/>
  <c r="F171"/>
  <c r="F173"/>
  <c r="F175"/>
  <c r="F177"/>
  <c r="F179"/>
  <c r="F181"/>
  <c r="H154"/>
  <c r="J154"/>
  <c r="L154"/>
  <c r="H155"/>
  <c r="J155"/>
  <c r="J685" i="25" s="1"/>
  <c r="J727" s="1"/>
  <c r="J760" s="1"/>
  <c r="L155" i="8"/>
  <c r="L685" i="25" s="1"/>
  <c r="L727" s="1"/>
  <c r="L760" s="1"/>
  <c r="H156" i="8"/>
  <c r="J156"/>
  <c r="J686" i="25" s="1"/>
  <c r="J728" s="1"/>
  <c r="J761" s="1"/>
  <c r="L156" i="8"/>
  <c r="L686" i="25" s="1"/>
  <c r="L728" s="1"/>
  <c r="L761" s="1"/>
  <c r="H157" i="8"/>
  <c r="J157"/>
  <c r="J687" i="25" s="1"/>
  <c r="J729" s="1"/>
  <c r="J762" s="1"/>
  <c r="L157" i="8"/>
  <c r="L687" i="25" s="1"/>
  <c r="L729" s="1"/>
  <c r="L762" s="1"/>
  <c r="H158" i="8"/>
  <c r="J158"/>
  <c r="J688" i="25" s="1"/>
  <c r="J730" s="1"/>
  <c r="J763" s="1"/>
  <c r="L158" i="8"/>
  <c r="L688" i="25" s="1"/>
  <c r="L730" s="1"/>
  <c r="L763" s="1"/>
  <c r="H159" i="8"/>
  <c r="J159"/>
  <c r="J689" i="25" s="1"/>
  <c r="J731" s="1"/>
  <c r="J764" s="1"/>
  <c r="L159" i="8"/>
  <c r="L689" i="25" s="1"/>
  <c r="L731" s="1"/>
  <c r="L764" s="1"/>
  <c r="H160" i="8"/>
  <c r="J160"/>
  <c r="J690" i="25" s="1"/>
  <c r="J732" s="1"/>
  <c r="J765" s="1"/>
  <c r="L160" i="8"/>
  <c r="L690" i="25" s="1"/>
  <c r="L732" s="1"/>
  <c r="L765" s="1"/>
  <c r="H161" i="8"/>
  <c r="J161"/>
  <c r="J691" i="25" s="1"/>
  <c r="J733" s="1"/>
  <c r="J766" s="1"/>
  <c r="L161" i="8"/>
  <c r="L691" i="25" s="1"/>
  <c r="L733" s="1"/>
  <c r="L766" s="1"/>
  <c r="H162" i="8"/>
  <c r="J162"/>
  <c r="J692" i="25" s="1"/>
  <c r="J734" s="1"/>
  <c r="J767" s="1"/>
  <c r="L162" i="8"/>
  <c r="L692" i="25" s="1"/>
  <c r="L734" s="1"/>
  <c r="L767" s="1"/>
  <c r="H163" i="8"/>
  <c r="J163"/>
  <c r="J693" i="25" s="1"/>
  <c r="J735" s="1"/>
  <c r="J768" s="1"/>
  <c r="L163" i="8"/>
  <c r="L693" i="25" s="1"/>
  <c r="L735" s="1"/>
  <c r="L768" s="1"/>
  <c r="H164" i="8"/>
  <c r="J164"/>
  <c r="J694" i="25" s="1"/>
  <c r="J736" s="1"/>
  <c r="J769" s="1"/>
  <c r="L164" i="8"/>
  <c r="L694" i="25" s="1"/>
  <c r="L736" s="1"/>
  <c r="L769" s="1"/>
  <c r="H165" i="8"/>
  <c r="J165"/>
  <c r="J695" i="25" s="1"/>
  <c r="J737" s="1"/>
  <c r="J770" s="1"/>
  <c r="L165" i="8"/>
  <c r="L695" i="25" s="1"/>
  <c r="L737" s="1"/>
  <c r="L770" s="1"/>
  <c r="H166" i="8"/>
  <c r="J166"/>
  <c r="J696" i="25" s="1"/>
  <c r="J738" s="1"/>
  <c r="J771" s="1"/>
  <c r="L166" i="8"/>
  <c r="L696" i="25" s="1"/>
  <c r="L738" s="1"/>
  <c r="L771" s="1"/>
  <c r="H167" i="8"/>
  <c r="J167"/>
  <c r="J697" i="25" s="1"/>
  <c r="J739" s="1"/>
  <c r="J772" s="1"/>
  <c r="L167" i="8"/>
  <c r="L697" i="25" s="1"/>
  <c r="L739" s="1"/>
  <c r="L772" s="1"/>
  <c r="H168" i="8"/>
  <c r="J168"/>
  <c r="J698" i="25" s="1"/>
  <c r="J740" s="1"/>
  <c r="J773" s="1"/>
  <c r="L168" i="8"/>
  <c r="L698" i="25" s="1"/>
  <c r="L740" s="1"/>
  <c r="L773" s="1"/>
  <c r="H169" i="8"/>
  <c r="J169"/>
  <c r="J699" i="25" s="1"/>
  <c r="J741" s="1"/>
  <c r="J774" s="1"/>
  <c r="L169" i="8"/>
  <c r="L699" i="25" s="1"/>
  <c r="L741" s="1"/>
  <c r="L774" s="1"/>
  <c r="H170" i="8"/>
  <c r="J170"/>
  <c r="J700" i="25" s="1"/>
  <c r="J742" s="1"/>
  <c r="J775" s="1"/>
  <c r="L170" i="8"/>
  <c r="L700" i="25" s="1"/>
  <c r="L742" s="1"/>
  <c r="L775" s="1"/>
  <c r="H171" i="8"/>
  <c r="J171"/>
  <c r="J701" i="25" s="1"/>
  <c r="J743" s="1"/>
  <c r="J776" s="1"/>
  <c r="L171" i="8"/>
  <c r="L701" i="25" s="1"/>
  <c r="L743" s="1"/>
  <c r="L776" s="1"/>
  <c r="H172" i="8"/>
  <c r="J172"/>
  <c r="J702" i="25" s="1"/>
  <c r="J744" s="1"/>
  <c r="J777" s="1"/>
  <c r="L172" i="8"/>
  <c r="L702" i="25" s="1"/>
  <c r="L744" s="1"/>
  <c r="L777" s="1"/>
  <c r="H173" i="8"/>
  <c r="J173"/>
  <c r="J703" i="25" s="1"/>
  <c r="J745" s="1"/>
  <c r="J778" s="1"/>
  <c r="L173" i="8"/>
  <c r="L703" i="25" s="1"/>
  <c r="H174" i="8"/>
  <c r="J174"/>
  <c r="J704" i="25" s="1"/>
  <c r="J746" s="1"/>
  <c r="J779" s="1"/>
  <c r="L174" i="8"/>
  <c r="L704" i="25" s="1"/>
  <c r="L746" s="1"/>
  <c r="L779" s="1"/>
  <c r="H175" i="8"/>
  <c r="J175"/>
  <c r="J705" i="25" s="1"/>
  <c r="J747" s="1"/>
  <c r="J780" s="1"/>
  <c r="L175" i="8"/>
  <c r="L705" i="25" s="1"/>
  <c r="L747" s="1"/>
  <c r="L780" s="1"/>
  <c r="H176" i="8"/>
  <c r="J176"/>
  <c r="J706" i="25" s="1"/>
  <c r="J748" s="1"/>
  <c r="J781" s="1"/>
  <c r="L176" i="8"/>
  <c r="L706" i="25" s="1"/>
  <c r="L748" s="1"/>
  <c r="L781" s="1"/>
  <c r="H177" i="8"/>
  <c r="J177"/>
  <c r="J707" i="25" s="1"/>
  <c r="J749" s="1"/>
  <c r="J782" s="1"/>
  <c r="L177" i="8"/>
  <c r="L707" i="25" s="1"/>
  <c r="L749" s="1"/>
  <c r="L782" s="1"/>
  <c r="H178" i="8"/>
  <c r="J178"/>
  <c r="J708" i="25" s="1"/>
  <c r="J750" s="1"/>
  <c r="J783" s="1"/>
  <c r="L178" i="8"/>
  <c r="L708" i="25" s="1"/>
  <c r="L750" s="1"/>
  <c r="L783" s="1"/>
  <c r="H179" i="8"/>
  <c r="J179"/>
  <c r="J709" i="25" s="1"/>
  <c r="J751" s="1"/>
  <c r="J784" s="1"/>
  <c r="L179" i="8"/>
  <c r="L709" i="25" s="1"/>
  <c r="L751" s="1"/>
  <c r="L784" s="1"/>
  <c r="H180" i="8"/>
  <c r="J180"/>
  <c r="J710" i="25" s="1"/>
  <c r="J752" s="1"/>
  <c r="J785" s="1"/>
  <c r="L180" i="8"/>
  <c r="L710" i="25" s="1"/>
  <c r="L752" s="1"/>
  <c r="L785" s="1"/>
  <c r="H181" i="8"/>
  <c r="J181"/>
  <c r="J711" i="25" s="1"/>
  <c r="J753" s="1"/>
  <c r="J786" s="1"/>
  <c r="L181" i="8"/>
  <c r="L711" i="25" s="1"/>
  <c r="L753" s="1"/>
  <c r="L786" s="1"/>
  <c r="F93" i="9"/>
  <c r="F131" s="1"/>
  <c r="G55"/>
  <c r="G93" s="1"/>
  <c r="G131" s="1"/>
  <c r="H17"/>
  <c r="I57"/>
  <c r="I95" s="1"/>
  <c r="I133" s="1"/>
  <c r="H58"/>
  <c r="H96" s="1"/>
  <c r="H134" s="1"/>
  <c r="F97"/>
  <c r="F135" s="1"/>
  <c r="G59"/>
  <c r="G97" s="1"/>
  <c r="G135" s="1"/>
  <c r="H21"/>
  <c r="F175"/>
  <c r="F213" s="1"/>
  <c r="G175"/>
  <c r="G213" s="1"/>
  <c r="F179"/>
  <c r="F217" s="1"/>
  <c r="G179"/>
  <c r="G217" s="1"/>
  <c r="H67"/>
  <c r="H105" s="1"/>
  <c r="H143" s="1"/>
  <c r="G68"/>
  <c r="G106" s="1"/>
  <c r="G144" s="1"/>
  <c r="F183"/>
  <c r="F221" s="1"/>
  <c r="G183"/>
  <c r="G221" s="1"/>
  <c r="H71"/>
  <c r="H109" s="1"/>
  <c r="H147" s="1"/>
  <c r="G72"/>
  <c r="G110" s="1"/>
  <c r="G148" s="1"/>
  <c r="F187"/>
  <c r="F225" s="1"/>
  <c r="G187"/>
  <c r="G225" s="1"/>
  <c r="H159" i="5"/>
  <c r="H180"/>
  <c r="H200" s="1"/>
  <c r="G799" i="25" s="1"/>
  <c r="G805" s="1"/>
  <c r="AP55" i="26"/>
  <c r="AO55"/>
  <c r="H179" i="9"/>
  <c r="H217" s="1"/>
  <c r="H187"/>
  <c r="H225" s="1"/>
  <c r="H61"/>
  <c r="H99" s="1"/>
  <c r="H137" s="1"/>
  <c r="I23"/>
  <c r="G62"/>
  <c r="G100" s="1"/>
  <c r="G138" s="1"/>
  <c r="F177"/>
  <c r="F215" s="1"/>
  <c r="G177"/>
  <c r="G215" s="1"/>
  <c r="H65"/>
  <c r="H103" s="1"/>
  <c r="H141" s="1"/>
  <c r="I27"/>
  <c r="F104"/>
  <c r="F142" s="1"/>
  <c r="G66"/>
  <c r="G104" s="1"/>
  <c r="G142" s="1"/>
  <c r="H28"/>
  <c r="F181"/>
  <c r="F219" s="1"/>
  <c r="G181"/>
  <c r="G219" s="1"/>
  <c r="H69"/>
  <c r="H107" s="1"/>
  <c r="H145" s="1"/>
  <c r="I31"/>
  <c r="G70"/>
  <c r="G108" s="1"/>
  <c r="G146" s="1"/>
  <c r="F185"/>
  <c r="F223" s="1"/>
  <c r="G185"/>
  <c r="G223" s="1"/>
  <c r="H73"/>
  <c r="H111" s="1"/>
  <c r="H149" s="1"/>
  <c r="I35"/>
  <c r="H178" i="5"/>
  <c r="H198" s="1"/>
  <c r="G797" i="25" s="1"/>
  <c r="G803" s="1"/>
  <c r="AN53" i="26"/>
  <c r="AN51"/>
  <c r="H25" i="9"/>
  <c r="H181"/>
  <c r="H219" s="1"/>
  <c r="F182"/>
  <c r="F220" s="1"/>
  <c r="G182"/>
  <c r="G220" s="1"/>
  <c r="H185"/>
  <c r="H223" s="1"/>
  <c r="AP53" i="26"/>
  <c r="AO53"/>
  <c r="AN55"/>
  <c r="G228" i="8"/>
  <c r="J228"/>
  <c r="I228"/>
  <c r="H228"/>
  <c r="T55" i="26"/>
  <c r="G266" i="6"/>
  <c r="L228" i="8"/>
  <c r="M108" i="25"/>
  <c r="G122"/>
  <c r="G118"/>
  <c r="G321"/>
  <c r="G356" s="1"/>
  <c r="L528"/>
  <c r="L561" s="1"/>
  <c r="L524"/>
  <c r="L557" s="1"/>
  <c r="L515"/>
  <c r="L548" s="1"/>
  <c r="L513"/>
  <c r="L546" s="1"/>
  <c r="L506"/>
  <c r="L539" s="1"/>
  <c r="L518"/>
  <c r="L551" s="1"/>
  <c r="L512"/>
  <c r="L545" s="1"/>
  <c r="K228" i="8"/>
  <c r="M281" i="6"/>
  <c r="M106" i="25"/>
  <c r="G243" i="6"/>
  <c r="G114" i="25"/>
  <c r="N108"/>
  <c r="G140"/>
  <c r="G174" s="1"/>
  <c r="L530"/>
  <c r="L563" s="1"/>
  <c r="L526"/>
  <c r="L559" s="1"/>
  <c r="L514"/>
  <c r="L547" s="1"/>
  <c r="L511"/>
  <c r="L544" s="1"/>
  <c r="L520"/>
  <c r="L553" s="1"/>
  <c r="L516"/>
  <c r="L549" s="1"/>
  <c r="M262"/>
  <c r="M258"/>
  <c r="M254"/>
  <c r="M247"/>
  <c r="G336"/>
  <c r="G371" s="1"/>
  <c r="G155"/>
  <c r="G189" s="1"/>
  <c r="G332"/>
  <c r="G367" s="1"/>
  <c r="G331"/>
  <c r="G366" s="1"/>
  <c r="G151"/>
  <c r="G185" s="1"/>
  <c r="G328"/>
  <c r="G363" s="1"/>
  <c r="G326"/>
  <c r="G361" s="1"/>
  <c r="G107"/>
  <c r="G318"/>
  <c r="G353" s="1"/>
  <c r="G314"/>
  <c r="G349" s="1"/>
  <c r="L519"/>
  <c r="L552" s="1"/>
  <c r="L529"/>
  <c r="L562" s="1"/>
  <c r="L508"/>
  <c r="L541" s="1"/>
  <c r="AH15" i="26"/>
  <c r="U60"/>
  <c r="AI15"/>
  <c r="V60"/>
  <c r="F302" i="30"/>
  <c r="M266"/>
  <c r="D401" i="5"/>
  <c r="D364"/>
  <c r="C360"/>
  <c r="C397"/>
  <c r="D236" i="25"/>
  <c r="D272"/>
  <c r="D310" s="1"/>
  <c r="D345" s="1"/>
  <c r="D200"/>
  <c r="D96"/>
  <c r="D130" s="1"/>
  <c r="D164" s="1"/>
  <c r="D238"/>
  <c r="D202"/>
  <c r="D274"/>
  <c r="D312" s="1"/>
  <c r="D347" s="1"/>
  <c r="D98"/>
  <c r="D132" s="1"/>
  <c r="D166" s="1"/>
  <c r="D240"/>
  <c r="D276"/>
  <c r="D314" s="1"/>
  <c r="D349" s="1"/>
  <c r="D100"/>
  <c r="D134" s="1"/>
  <c r="D168" s="1"/>
  <c r="D204"/>
  <c r="D278"/>
  <c r="D316" s="1"/>
  <c r="D351" s="1"/>
  <c r="D242"/>
  <c r="D102"/>
  <c r="D136" s="1"/>
  <c r="D170" s="1"/>
  <c r="D206"/>
  <c r="D244"/>
  <c r="D280"/>
  <c r="D318" s="1"/>
  <c r="D353" s="1"/>
  <c r="D208"/>
  <c r="D104"/>
  <c r="D138" s="1"/>
  <c r="D172" s="1"/>
  <c r="D282"/>
  <c r="D320" s="1"/>
  <c r="D355" s="1"/>
  <c r="D106"/>
  <c r="D140" s="1"/>
  <c r="D174" s="1"/>
  <c r="D246"/>
  <c r="D210"/>
  <c r="C326" i="9"/>
  <c r="C362" s="1"/>
  <c r="C24" i="25"/>
  <c r="C67" s="1"/>
  <c r="C322" i="9"/>
  <c r="C358" s="1"/>
  <c r="C20" i="25"/>
  <c r="C63" s="1"/>
  <c r="C161" i="8"/>
  <c r="C246"/>
  <c r="C281" s="1"/>
  <c r="C316" s="1"/>
  <c r="C351" s="1"/>
  <c r="C386" s="1"/>
  <c r="C928" i="25" s="1"/>
  <c r="AN23" i="26"/>
  <c r="AG67"/>
  <c r="D371" i="5"/>
  <c r="D408"/>
  <c r="D369"/>
  <c r="D406"/>
  <c r="C384"/>
  <c r="C421"/>
  <c r="D199" i="25"/>
  <c r="D271"/>
  <c r="D309" s="1"/>
  <c r="D344" s="1"/>
  <c r="D95"/>
  <c r="D129" s="1"/>
  <c r="D163" s="1"/>
  <c r="D235"/>
  <c r="D97"/>
  <c r="D131" s="1"/>
  <c r="D165" s="1"/>
  <c r="D273"/>
  <c r="D311" s="1"/>
  <c r="D346" s="1"/>
  <c r="D201"/>
  <c r="D237"/>
  <c r="D203"/>
  <c r="D239"/>
  <c r="D99"/>
  <c r="D133" s="1"/>
  <c r="D167" s="1"/>
  <c r="D275"/>
  <c r="D313" s="1"/>
  <c r="D348" s="1"/>
  <c r="D205"/>
  <c r="D241"/>
  <c r="D277"/>
  <c r="D315" s="1"/>
  <c r="D350" s="1"/>
  <c r="D101"/>
  <c r="D135" s="1"/>
  <c r="D169" s="1"/>
  <c r="D103"/>
  <c r="D137" s="1"/>
  <c r="D171" s="1"/>
  <c r="D279"/>
  <c r="D317" s="1"/>
  <c r="D352" s="1"/>
  <c r="D207"/>
  <c r="D243"/>
  <c r="D105"/>
  <c r="D139" s="1"/>
  <c r="D173" s="1"/>
  <c r="D281"/>
  <c r="D319" s="1"/>
  <c r="D354" s="1"/>
  <c r="D209"/>
  <c r="D245"/>
  <c r="C327" i="9"/>
  <c r="C363" s="1"/>
  <c r="C25" i="25"/>
  <c r="C68" s="1"/>
  <c r="C323" i="9"/>
  <c r="C359" s="1"/>
  <c r="C21" i="25"/>
  <c r="C64" s="1"/>
  <c r="C319" i="9"/>
  <c r="C355" s="1"/>
  <c r="C17" i="25"/>
  <c r="C60" s="1"/>
  <c r="C156" i="9"/>
  <c r="C194"/>
  <c r="C232" s="1"/>
  <c r="C157"/>
  <c r="C195"/>
  <c r="C233" s="1"/>
  <c r="D1724" i="25"/>
  <c r="D1753" s="1"/>
  <c r="D1782" s="1"/>
  <c r="D1629"/>
  <c r="D1658" s="1"/>
  <c r="D1725"/>
  <c r="D1754" s="1"/>
  <c r="D1783" s="1"/>
  <c r="D1630"/>
  <c r="D1659" s="1"/>
  <c r="D1726"/>
  <c r="D1755" s="1"/>
  <c r="D1784" s="1"/>
  <c r="D1631"/>
  <c r="D1660" s="1"/>
  <c r="D1727"/>
  <c r="D1756" s="1"/>
  <c r="D1785" s="1"/>
  <c r="D1632"/>
  <c r="D1661" s="1"/>
  <c r="D1728"/>
  <c r="D1757" s="1"/>
  <c r="D1786" s="1"/>
  <c r="D1633"/>
  <c r="D1662" s="1"/>
  <c r="D1729"/>
  <c r="D1758" s="1"/>
  <c r="D1787" s="1"/>
  <c r="D1634"/>
  <c r="D1663" s="1"/>
  <c r="D1730"/>
  <c r="D1759" s="1"/>
  <c r="D1788" s="1"/>
  <c r="D1635"/>
  <c r="D1664" s="1"/>
  <c r="D1731"/>
  <c r="D1760" s="1"/>
  <c r="D1789" s="1"/>
  <c r="D1636"/>
  <c r="D1665" s="1"/>
  <c r="I270"/>
  <c r="I308" s="1"/>
  <c r="I234"/>
  <c r="I94"/>
  <c r="I128" s="1"/>
  <c r="I162" s="1"/>
  <c r="J198"/>
  <c r="H1529"/>
  <c r="K270"/>
  <c r="K308" s="1"/>
  <c r="K94"/>
  <c r="K128" s="1"/>
  <c r="K162" s="1"/>
  <c r="L198"/>
  <c r="BI150" i="27"/>
  <c r="K234" i="25"/>
  <c r="AC268" i="6"/>
  <c r="AD268" s="1"/>
  <c r="AE268" s="1"/>
  <c r="AO52" i="26"/>
  <c r="E302" i="30"/>
  <c r="H18" i="29"/>
  <c r="D249" i="25"/>
  <c r="I129" i="9"/>
  <c r="I166" i="6"/>
  <c r="I170" s="1"/>
  <c r="I183" s="1"/>
  <c r="I187" s="1"/>
  <c r="I200" s="1"/>
  <c r="I204" s="1"/>
  <c r="I217" s="1"/>
  <c r="D155" i="9"/>
  <c r="D193"/>
  <c r="D231" s="1"/>
  <c r="D156"/>
  <c r="D194"/>
  <c r="D232" s="1"/>
  <c r="D157"/>
  <c r="D195"/>
  <c r="D233" s="1"/>
  <c r="C159"/>
  <c r="C197"/>
  <c r="C235" s="1"/>
  <c r="C1724" i="25"/>
  <c r="C1753" s="1"/>
  <c r="C1782" s="1"/>
  <c r="C1629"/>
  <c r="C1658" s="1"/>
  <c r="C1725"/>
  <c r="C1754" s="1"/>
  <c r="C1783" s="1"/>
  <c r="C1630"/>
  <c r="C1659" s="1"/>
  <c r="C1726"/>
  <c r="C1755" s="1"/>
  <c r="C1784" s="1"/>
  <c r="C1631"/>
  <c r="C1660" s="1"/>
  <c r="C1727"/>
  <c r="C1756" s="1"/>
  <c r="C1785" s="1"/>
  <c r="C1632"/>
  <c r="C1661" s="1"/>
  <c r="C1728"/>
  <c r="C1757" s="1"/>
  <c r="C1786" s="1"/>
  <c r="C1633"/>
  <c r="C1662" s="1"/>
  <c r="C1729"/>
  <c r="C1758" s="1"/>
  <c r="C1787" s="1"/>
  <c r="C1634"/>
  <c r="C1663" s="1"/>
  <c r="C1730"/>
  <c r="C1759" s="1"/>
  <c r="C1788" s="1"/>
  <c r="C1635"/>
  <c r="C1664" s="1"/>
  <c r="C1731"/>
  <c r="C1760" s="1"/>
  <c r="C1789" s="1"/>
  <c r="C1636"/>
  <c r="C1665" s="1"/>
  <c r="H270"/>
  <c r="H308" s="1"/>
  <c r="H94"/>
  <c r="H128" s="1"/>
  <c r="H162" s="1"/>
  <c r="I198"/>
  <c r="H234"/>
  <c r="BI48" i="27"/>
  <c r="G1529" i="25"/>
  <c r="J270"/>
  <c r="J308" s="1"/>
  <c r="J94"/>
  <c r="J128" s="1"/>
  <c r="J162" s="1"/>
  <c r="K198"/>
  <c r="BI116" i="27"/>
  <c r="J234" i="25"/>
  <c r="I1529"/>
  <c r="AQ53" i="26"/>
  <c r="AE269" i="6"/>
  <c r="C156" i="8"/>
  <c r="H896" i="25"/>
  <c r="H898" s="1"/>
  <c r="O264" i="6"/>
  <c r="U264"/>
  <c r="N48" i="26" s="1"/>
  <c r="O262" i="6"/>
  <c r="U262"/>
  <c r="N46" i="26" s="1"/>
  <c r="C1069" i="25"/>
  <c r="C1198" s="1"/>
  <c r="C1067"/>
  <c r="C1196" s="1"/>
  <c r="I873"/>
  <c r="I865"/>
  <c r="H912"/>
  <c r="H904"/>
  <c r="G897"/>
  <c r="K858"/>
  <c r="K859"/>
  <c r="D218"/>
  <c r="C39"/>
  <c r="C82" s="1"/>
  <c r="C35"/>
  <c r="C78" s="1"/>
  <c r="I911"/>
  <c r="I897"/>
  <c r="K865"/>
  <c r="H872"/>
  <c r="H858"/>
  <c r="G904"/>
  <c r="F911"/>
  <c r="F897"/>
  <c r="F813"/>
  <c r="F814" s="1"/>
  <c r="I309" i="9"/>
  <c r="H306"/>
  <c r="K567" i="25"/>
  <c r="K19" i="26" s="1"/>
  <c r="K905" i="25"/>
  <c r="L745"/>
  <c r="L525"/>
  <c r="H911"/>
  <c r="G898"/>
  <c r="G873"/>
  <c r="F820"/>
  <c r="F821" s="1"/>
  <c r="F827"/>
  <c r="F828" s="1"/>
  <c r="H308" i="9"/>
  <c r="H304"/>
  <c r="AO54" i="26"/>
  <c r="T53"/>
  <c r="T51"/>
  <c r="E904" i="25"/>
  <c r="F310" i="9"/>
  <c r="F308"/>
  <c r="F306"/>
  <c r="F378" s="1"/>
  <c r="F40" i="25" s="1"/>
  <c r="F304" i="9"/>
  <c r="E820" i="25"/>
  <c r="E821" s="1"/>
  <c r="E827"/>
  <c r="E828" s="1"/>
  <c r="G267" i="6"/>
  <c r="J198" i="9"/>
  <c r="J236" s="1"/>
  <c r="J197"/>
  <c r="J235" s="1"/>
  <c r="J196"/>
  <c r="J234" s="1"/>
  <c r="J195"/>
  <c r="J233" s="1"/>
  <c r="J194"/>
  <c r="J232" s="1"/>
  <c r="J193"/>
  <c r="J231" s="1"/>
  <c r="J192"/>
  <c r="J230" s="1"/>
  <c r="J191"/>
  <c r="J229" s="1"/>
  <c r="J190"/>
  <c r="J228" s="1"/>
  <c r="J303" s="1"/>
  <c r="J189"/>
  <c r="J227" s="1"/>
  <c r="J188"/>
  <c r="J226" s="1"/>
  <c r="J171"/>
  <c r="J209" s="1"/>
  <c r="V265" i="6"/>
  <c r="O49" i="26" s="1"/>
  <c r="U265" i="6"/>
  <c r="N49" i="26" s="1"/>
  <c r="I197" i="9"/>
  <c r="I235" s="1"/>
  <c r="I195"/>
  <c r="I233" s="1"/>
  <c r="BJ392" i="28" s="1"/>
  <c r="I193" i="9"/>
  <c r="I231" s="1"/>
  <c r="I191"/>
  <c r="I229" s="1"/>
  <c r="BJ141" i="28" s="1"/>
  <c r="I189" i="9"/>
  <c r="I227" s="1"/>
  <c r="I185"/>
  <c r="I223" s="1"/>
  <c r="BJ135" i="28" s="1"/>
  <c r="I181" i="9"/>
  <c r="I219" s="1"/>
  <c r="I171"/>
  <c r="I209" s="1"/>
  <c r="H198"/>
  <c r="H236" s="1"/>
  <c r="H196"/>
  <c r="H234" s="1"/>
  <c r="H194"/>
  <c r="H232" s="1"/>
  <c r="H192"/>
  <c r="H230" s="1"/>
  <c r="H190"/>
  <c r="H228" s="1"/>
  <c r="H188"/>
  <c r="H226" s="1"/>
  <c r="BJ350" i="28" s="1"/>
  <c r="H186" i="9"/>
  <c r="H224" s="1"/>
  <c r="H184"/>
  <c r="H222" s="1"/>
  <c r="H182"/>
  <c r="H220" s="1"/>
  <c r="BJ97" i="28" s="1"/>
  <c r="H178" i="9"/>
  <c r="H216" s="1"/>
  <c r="BJ93" i="28" s="1"/>
  <c r="H176" i="9"/>
  <c r="H214" s="1"/>
  <c r="H174"/>
  <c r="H212" s="1"/>
  <c r="H172"/>
  <c r="H210" s="1"/>
  <c r="H170"/>
  <c r="H208" s="1"/>
  <c r="AA105" i="26"/>
  <c r="AA104"/>
  <c r="AA103"/>
  <c r="AA102"/>
  <c r="AA101"/>
  <c r="AA100"/>
  <c r="AA99"/>
  <c r="AA98"/>
  <c r="AA97"/>
  <c r="K45" i="6"/>
  <c r="K44"/>
  <c r="AA53" i="26"/>
  <c r="K42" i="6"/>
  <c r="AA51" i="26"/>
  <c r="AA95"/>
  <c r="AA93"/>
  <c r="AA91"/>
  <c r="AA89"/>
  <c r="AA87"/>
  <c r="AA85"/>
  <c r="AA83"/>
  <c r="G186" i="9"/>
  <c r="G224" s="1"/>
  <c r="G184"/>
  <c r="G222" s="1"/>
  <c r="G178"/>
  <c r="G216" s="1"/>
  <c r="G176"/>
  <c r="G214" s="1"/>
  <c r="G174"/>
  <c r="G212" s="1"/>
  <c r="G172"/>
  <c r="G210" s="1"/>
  <c r="G170"/>
  <c r="G208" s="1"/>
  <c r="BJ50" i="28" s="1"/>
  <c r="F186" i="9"/>
  <c r="F224" s="1"/>
  <c r="F184"/>
  <c r="F222" s="1"/>
  <c r="F178"/>
  <c r="F216" s="1"/>
  <c r="F176"/>
  <c r="F214" s="1"/>
  <c r="F174"/>
  <c r="F212" s="1"/>
  <c r="F172"/>
  <c r="F210" s="1"/>
  <c r="F170"/>
  <c r="F208" s="1"/>
  <c r="AA47" i="26"/>
  <c r="K37" i="6"/>
  <c r="G263" s="1"/>
  <c r="AA45" i="26"/>
  <c r="K35" i="6"/>
  <c r="G261" s="1"/>
  <c r="AA44" i="26"/>
  <c r="K34" i="6"/>
  <c r="AA42" i="26"/>
  <c r="K32" i="6"/>
  <c r="G258" s="1"/>
  <c r="AA40" i="26"/>
  <c r="K30" i="6"/>
  <c r="G256" s="1"/>
  <c r="AA38" i="26"/>
  <c r="K28" i="6"/>
  <c r="G254" s="1"/>
  <c r="AA37" i="26"/>
  <c r="AA36"/>
  <c r="K26" i="6"/>
  <c r="G252" s="1"/>
  <c r="AA35" i="26"/>
  <c r="K25" i="6"/>
  <c r="G251" s="1"/>
  <c r="K22"/>
  <c r="K198" i="9"/>
  <c r="K236" s="1"/>
  <c r="K197"/>
  <c r="K235" s="1"/>
  <c r="K196"/>
  <c r="K234" s="1"/>
  <c r="K195"/>
  <c r="K233" s="1"/>
  <c r="K194"/>
  <c r="K232" s="1"/>
  <c r="K193"/>
  <c r="K231" s="1"/>
  <c r="K192"/>
  <c r="K230" s="1"/>
  <c r="K191"/>
  <c r="K229" s="1"/>
  <c r="K304" s="1"/>
  <c r="K190"/>
  <c r="K228" s="1"/>
  <c r="K189"/>
  <c r="K227" s="1"/>
  <c r="K188"/>
  <c r="K226" s="1"/>
  <c r="K20" i="6"/>
  <c r="AA28" i="26"/>
  <c r="L198" i="9"/>
  <c r="L236" s="1"/>
  <c r="L197"/>
  <c r="L235" s="1"/>
  <c r="L310" s="1"/>
  <c r="L196"/>
  <c r="L234" s="1"/>
  <c r="L195"/>
  <c r="L233" s="1"/>
  <c r="L308" s="1"/>
  <c r="L194"/>
  <c r="L232" s="1"/>
  <c r="L193"/>
  <c r="L231" s="1"/>
  <c r="L306" s="1"/>
  <c r="L378" s="1"/>
  <c r="L40" i="25" s="1"/>
  <c r="L192" i="9"/>
  <c r="L230" s="1"/>
  <c r="L190"/>
  <c r="L228" s="1"/>
  <c r="L189"/>
  <c r="L227" s="1"/>
  <c r="L188"/>
  <c r="L226" s="1"/>
  <c r="L301" s="1"/>
  <c r="F51" i="5"/>
  <c r="F52" s="1"/>
  <c r="AB40" i="26"/>
  <c r="AB50"/>
  <c r="AB43"/>
  <c r="I305" i="9"/>
  <c r="BJ142" i="28"/>
  <c r="BJ389"/>
  <c r="I303" i="9"/>
  <c r="BJ387" i="28"/>
  <c r="BJ140"/>
  <c r="I287" i="9"/>
  <c r="I359" s="1"/>
  <c r="I323"/>
  <c r="BJ371" i="28"/>
  <c r="BJ124"/>
  <c r="H266" i="6"/>
  <c r="U266"/>
  <c r="N50" i="26" s="1"/>
  <c r="BJ422" i="28"/>
  <c r="I304" i="9"/>
  <c r="BJ388" i="28"/>
  <c r="I302" i="9"/>
  <c r="BJ139" i="28"/>
  <c r="BJ386"/>
  <c r="I298" i="9"/>
  <c r="BJ382" i="28"/>
  <c r="I294" i="9"/>
  <c r="BJ378" i="28"/>
  <c r="BJ131"/>
  <c r="BJ246"/>
  <c r="BJ493"/>
  <c r="AB49" i="26"/>
  <c r="AF49" s="1"/>
  <c r="AE49" s="1"/>
  <c r="AB48"/>
  <c r="AF48" s="1"/>
  <c r="AE48" s="1"/>
  <c r="AB47"/>
  <c r="AB46"/>
  <c r="AB29"/>
  <c r="AF27"/>
  <c r="AE27" s="1"/>
  <c r="N302" i="30"/>
  <c r="U266"/>
  <c r="AB266" s="1"/>
  <c r="AO15" i="26"/>
  <c r="AH60"/>
  <c r="D962" i="25"/>
  <c r="D1005" s="1"/>
  <c r="D1040" s="1"/>
  <c r="D1091"/>
  <c r="D1098"/>
  <c r="D969"/>
  <c r="D1012" s="1"/>
  <c r="D1047" s="1"/>
  <c r="D1109"/>
  <c r="D980"/>
  <c r="D1023" s="1"/>
  <c r="D1058" s="1"/>
  <c r="D1089"/>
  <c r="D960"/>
  <c r="D1003" s="1"/>
  <c r="D1038" s="1"/>
  <c r="C956"/>
  <c r="C999" s="1"/>
  <c r="C1034" s="1"/>
  <c r="C1085"/>
  <c r="D1094"/>
  <c r="D965"/>
  <c r="D1008" s="1"/>
  <c r="D1043" s="1"/>
  <c r="AY12" i="28"/>
  <c r="AY47" s="1"/>
  <c r="AY82" s="1"/>
  <c r="AY117" s="1"/>
  <c r="AY152" s="1"/>
  <c r="AY187" s="1"/>
  <c r="AY49" i="27"/>
  <c r="AY83" s="1"/>
  <c r="AY117" s="1"/>
  <c r="AY151" s="1"/>
  <c r="AY185" s="1"/>
  <c r="AY219" s="1"/>
  <c r="AY253" s="1"/>
  <c r="G307" i="8"/>
  <c r="G377" s="1"/>
  <c r="G342"/>
  <c r="C285" i="25"/>
  <c r="C323" s="1"/>
  <c r="C358" s="1"/>
  <c r="C213"/>
  <c r="C109"/>
  <c r="C143" s="1"/>
  <c r="C177" s="1"/>
  <c r="C249"/>
  <c r="C208"/>
  <c r="C244"/>
  <c r="C104"/>
  <c r="C138" s="1"/>
  <c r="C172" s="1"/>
  <c r="C280"/>
  <c r="C318" s="1"/>
  <c r="C353" s="1"/>
  <c r="C200"/>
  <c r="C236"/>
  <c r="C96"/>
  <c r="C130" s="1"/>
  <c r="C164" s="1"/>
  <c r="C272"/>
  <c r="C310" s="1"/>
  <c r="C345" s="1"/>
  <c r="C95"/>
  <c r="C129" s="1"/>
  <c r="C163" s="1"/>
  <c r="C199"/>
  <c r="C271"/>
  <c r="C309" s="1"/>
  <c r="C344" s="1"/>
  <c r="C235"/>
  <c r="C409" i="5"/>
  <c r="C372"/>
  <c r="D421"/>
  <c r="D384"/>
  <c r="L222" i="28"/>
  <c r="L259"/>
  <c r="L294" s="1"/>
  <c r="L329" s="1"/>
  <c r="L364" s="1"/>
  <c r="L399" s="1"/>
  <c r="L434" s="1"/>
  <c r="L469" s="1"/>
  <c r="AX12"/>
  <c r="AX47" s="1"/>
  <c r="AX82" s="1"/>
  <c r="AX117" s="1"/>
  <c r="AX152" s="1"/>
  <c r="AX187" s="1"/>
  <c r="AX49" i="27"/>
  <c r="AX83" s="1"/>
  <c r="AX117" s="1"/>
  <c r="AX151" s="1"/>
  <c r="AX185" s="1"/>
  <c r="AX219" s="1"/>
  <c r="AX253" s="1"/>
  <c r="P259" i="28"/>
  <c r="P294" s="1"/>
  <c r="P329" s="1"/>
  <c r="P364" s="1"/>
  <c r="P399" s="1"/>
  <c r="P434" s="1"/>
  <c r="P469" s="1"/>
  <c r="P222"/>
  <c r="AG259"/>
  <c r="AG294" s="1"/>
  <c r="AG329" s="1"/>
  <c r="AG364" s="1"/>
  <c r="AG399" s="1"/>
  <c r="AG434" s="1"/>
  <c r="AG469" s="1"/>
  <c r="AG222"/>
  <c r="X222"/>
  <c r="X259"/>
  <c r="X294" s="1"/>
  <c r="X329" s="1"/>
  <c r="X364" s="1"/>
  <c r="X399" s="1"/>
  <c r="X434" s="1"/>
  <c r="X469" s="1"/>
  <c r="H222"/>
  <c r="H259"/>
  <c r="H294" s="1"/>
  <c r="H329" s="1"/>
  <c r="H364" s="1"/>
  <c r="H399" s="1"/>
  <c r="H434" s="1"/>
  <c r="H469" s="1"/>
  <c r="C368" i="5"/>
  <c r="C405"/>
  <c r="Y259" i="28"/>
  <c r="Y294" s="1"/>
  <c r="Y329" s="1"/>
  <c r="Y364" s="1"/>
  <c r="Y399" s="1"/>
  <c r="Y434" s="1"/>
  <c r="Y469" s="1"/>
  <c r="Y222"/>
  <c r="D417" i="5"/>
  <c r="D380"/>
  <c r="C382"/>
  <c r="C419"/>
  <c r="N222" i="28"/>
  <c r="N259"/>
  <c r="N294" s="1"/>
  <c r="N329" s="1"/>
  <c r="N364" s="1"/>
  <c r="N399" s="1"/>
  <c r="N434" s="1"/>
  <c r="N469" s="1"/>
  <c r="C411" i="5"/>
  <c r="C374"/>
  <c r="C422"/>
  <c r="C385"/>
  <c r="M259" i="28"/>
  <c r="M294" s="1"/>
  <c r="M329" s="1"/>
  <c r="M364" s="1"/>
  <c r="M399" s="1"/>
  <c r="M434" s="1"/>
  <c r="M469" s="1"/>
  <c r="M222"/>
  <c r="AI12"/>
  <c r="AI47" s="1"/>
  <c r="AI82" s="1"/>
  <c r="AI117" s="1"/>
  <c r="AI152" s="1"/>
  <c r="AI187" s="1"/>
  <c r="AI49" i="27"/>
  <c r="AI83" s="1"/>
  <c r="AI117" s="1"/>
  <c r="AI151" s="1"/>
  <c r="AI185" s="1"/>
  <c r="AI219" s="1"/>
  <c r="AI253" s="1"/>
  <c r="D398" i="5"/>
  <c r="D361"/>
  <c r="G259" i="28"/>
  <c r="G294" s="1"/>
  <c r="G329" s="1"/>
  <c r="G364" s="1"/>
  <c r="G399" s="1"/>
  <c r="G434" s="1"/>
  <c r="G469" s="1"/>
  <c r="G222"/>
  <c r="Q259"/>
  <c r="Q294" s="1"/>
  <c r="Q329" s="1"/>
  <c r="Q364" s="1"/>
  <c r="Q399" s="1"/>
  <c r="Q434" s="1"/>
  <c r="Q469" s="1"/>
  <c r="Q222"/>
  <c r="U259"/>
  <c r="U294" s="1"/>
  <c r="U329" s="1"/>
  <c r="U364" s="1"/>
  <c r="U399" s="1"/>
  <c r="U434" s="1"/>
  <c r="U469" s="1"/>
  <c r="U222"/>
  <c r="C1110" i="25"/>
  <c r="C981"/>
  <c r="C1024" s="1"/>
  <c r="C1059" s="1"/>
  <c r="C1092"/>
  <c r="C963"/>
  <c r="C1006" s="1"/>
  <c r="C1041" s="1"/>
  <c r="C961"/>
  <c r="C1004" s="1"/>
  <c r="C1039" s="1"/>
  <c r="C1090"/>
  <c r="C1101"/>
  <c r="C972"/>
  <c r="C1015" s="1"/>
  <c r="C1050" s="1"/>
  <c r="C976"/>
  <c r="C1019" s="1"/>
  <c r="C1054" s="1"/>
  <c r="C1105"/>
  <c r="C970"/>
  <c r="C1013" s="1"/>
  <c r="C1048" s="1"/>
  <c r="C1099"/>
  <c r="C1087"/>
  <c r="C958"/>
  <c r="C1001" s="1"/>
  <c r="C1036" s="1"/>
  <c r="C1100"/>
  <c r="C971"/>
  <c r="C1014" s="1"/>
  <c r="C1049" s="1"/>
  <c r="C977"/>
  <c r="C1020" s="1"/>
  <c r="C1055" s="1"/>
  <c r="C1106"/>
  <c r="C1108"/>
  <c r="C979"/>
  <c r="C1022" s="1"/>
  <c r="C1057" s="1"/>
  <c r="L302" i="30"/>
  <c r="S266"/>
  <c r="Z266" s="1"/>
  <c r="D981" i="25"/>
  <c r="D1024" s="1"/>
  <c r="D1059" s="1"/>
  <c r="D1110"/>
  <c r="D1103"/>
  <c r="D974"/>
  <c r="D1017" s="1"/>
  <c r="D1052" s="1"/>
  <c r="D1105"/>
  <c r="D976"/>
  <c r="D1019" s="1"/>
  <c r="D1054" s="1"/>
  <c r="D958"/>
  <c r="D1001" s="1"/>
  <c r="D1036" s="1"/>
  <c r="D1087"/>
  <c r="D1097"/>
  <c r="D968"/>
  <c r="D1011" s="1"/>
  <c r="D1046" s="1"/>
  <c r="C960"/>
  <c r="C1003" s="1"/>
  <c r="C1038" s="1"/>
  <c r="C1089"/>
  <c r="D957"/>
  <c r="D1000" s="1"/>
  <c r="D1035" s="1"/>
  <c r="D1086"/>
  <c r="D977"/>
  <c r="D1020" s="1"/>
  <c r="D1055" s="1"/>
  <c r="D1106"/>
  <c r="D1100"/>
  <c r="D971"/>
  <c r="D1014" s="1"/>
  <c r="D1049" s="1"/>
  <c r="D1104"/>
  <c r="D975"/>
  <c r="D1018" s="1"/>
  <c r="D1053" s="1"/>
  <c r="AM79" i="26"/>
  <c r="AN79"/>
  <c r="AO79" s="1"/>
  <c r="AP79" s="1"/>
  <c r="AQ79" s="1"/>
  <c r="AR79" s="1"/>
  <c r="AS79" s="1"/>
  <c r="C957" i="25"/>
  <c r="C1000" s="1"/>
  <c r="C1035" s="1"/>
  <c r="C1086"/>
  <c r="U267" i="30"/>
  <c r="AB267" s="1"/>
  <c r="V267"/>
  <c r="AC267" s="1"/>
  <c r="Y267"/>
  <c r="AF267" s="1"/>
  <c r="T267"/>
  <c r="AA267" s="1"/>
  <c r="W267"/>
  <c r="AD267" s="1"/>
  <c r="S267"/>
  <c r="Z267" s="1"/>
  <c r="X267"/>
  <c r="AE267" s="1"/>
  <c r="C263" i="25"/>
  <c r="C123"/>
  <c r="C157" s="1"/>
  <c r="C191" s="1"/>
  <c r="C227"/>
  <c r="C299"/>
  <c r="C337" s="1"/>
  <c r="C372" s="1"/>
  <c r="C121"/>
  <c r="C155" s="1"/>
  <c r="C189" s="1"/>
  <c r="C297"/>
  <c r="C335" s="1"/>
  <c r="C370" s="1"/>
  <c r="C261"/>
  <c r="C225"/>
  <c r="C255"/>
  <c r="C115"/>
  <c r="C149" s="1"/>
  <c r="C183" s="1"/>
  <c r="C219"/>
  <c r="C291"/>
  <c r="C329" s="1"/>
  <c r="C364" s="1"/>
  <c r="C217"/>
  <c r="C113"/>
  <c r="C147" s="1"/>
  <c r="C181" s="1"/>
  <c r="C253"/>
  <c r="C289"/>
  <c r="C327" s="1"/>
  <c r="C362" s="1"/>
  <c r="C262"/>
  <c r="C298"/>
  <c r="C336" s="1"/>
  <c r="C371" s="1"/>
  <c r="C122"/>
  <c r="C156" s="1"/>
  <c r="C190" s="1"/>
  <c r="C226"/>
  <c r="C295"/>
  <c r="C333" s="1"/>
  <c r="C368" s="1"/>
  <c r="C119"/>
  <c r="C153" s="1"/>
  <c r="C187" s="1"/>
  <c r="C259"/>
  <c r="C223"/>
  <c r="C221"/>
  <c r="C117"/>
  <c r="C151" s="1"/>
  <c r="C185" s="1"/>
  <c r="C257"/>
  <c r="C293"/>
  <c r="C331" s="1"/>
  <c r="C366" s="1"/>
  <c r="C215"/>
  <c r="C111"/>
  <c r="C145" s="1"/>
  <c r="C179" s="1"/>
  <c r="C251"/>
  <c r="C287"/>
  <c r="C325" s="1"/>
  <c r="C360" s="1"/>
  <c r="C247"/>
  <c r="C283"/>
  <c r="C321" s="1"/>
  <c r="C356" s="1"/>
  <c r="C107"/>
  <c r="C141" s="1"/>
  <c r="C175" s="1"/>
  <c r="C211"/>
  <c r="C276"/>
  <c r="C314" s="1"/>
  <c r="C349" s="1"/>
  <c r="C240"/>
  <c r="C204"/>
  <c r="C100"/>
  <c r="C134" s="1"/>
  <c r="C168" s="1"/>
  <c r="C210"/>
  <c r="C246"/>
  <c r="C106"/>
  <c r="C140" s="1"/>
  <c r="C174" s="1"/>
  <c r="C282"/>
  <c r="C320" s="1"/>
  <c r="C355" s="1"/>
  <c r="C212"/>
  <c r="C108"/>
  <c r="C142" s="1"/>
  <c r="C176" s="1"/>
  <c r="C284"/>
  <c r="C322" s="1"/>
  <c r="C357" s="1"/>
  <c r="C248"/>
  <c r="BF222" i="28"/>
  <c r="BF259"/>
  <c r="BF294" s="1"/>
  <c r="BF329" s="1"/>
  <c r="BF364" s="1"/>
  <c r="BF399" s="1"/>
  <c r="BF434" s="1"/>
  <c r="BF469" s="1"/>
  <c r="AK259"/>
  <c r="AK294" s="1"/>
  <c r="AK329" s="1"/>
  <c r="AK364" s="1"/>
  <c r="AK399" s="1"/>
  <c r="AK434" s="1"/>
  <c r="AK469" s="1"/>
  <c r="AK222"/>
  <c r="Z222"/>
  <c r="Z259"/>
  <c r="Z294" s="1"/>
  <c r="Z329" s="1"/>
  <c r="Z364" s="1"/>
  <c r="Z399" s="1"/>
  <c r="Z434" s="1"/>
  <c r="Z469" s="1"/>
  <c r="J222"/>
  <c r="J259"/>
  <c r="J294" s="1"/>
  <c r="J329" s="1"/>
  <c r="J364" s="1"/>
  <c r="J399" s="1"/>
  <c r="J434" s="1"/>
  <c r="J469" s="1"/>
  <c r="AN12"/>
  <c r="AN47" s="1"/>
  <c r="AN82" s="1"/>
  <c r="AN117" s="1"/>
  <c r="AN152" s="1"/>
  <c r="AN187" s="1"/>
  <c r="AN49" i="27"/>
  <c r="AN83" s="1"/>
  <c r="AN117" s="1"/>
  <c r="AN151" s="1"/>
  <c r="AN185" s="1"/>
  <c r="AN219" s="1"/>
  <c r="AN253" s="1"/>
  <c r="R222" i="28"/>
  <c r="R259"/>
  <c r="R294" s="1"/>
  <c r="R329" s="1"/>
  <c r="R364" s="1"/>
  <c r="R399" s="1"/>
  <c r="R434" s="1"/>
  <c r="R469" s="1"/>
  <c r="C376" i="5"/>
  <c r="C413"/>
  <c r="AC222" i="28"/>
  <c r="AC259"/>
  <c r="AC294" s="1"/>
  <c r="AC329" s="1"/>
  <c r="AC364" s="1"/>
  <c r="AC399" s="1"/>
  <c r="AC434" s="1"/>
  <c r="AC469" s="1"/>
  <c r="E222"/>
  <c r="E259"/>
  <c r="E294" s="1"/>
  <c r="E329" s="1"/>
  <c r="E364" s="1"/>
  <c r="E399" s="1"/>
  <c r="E434" s="1"/>
  <c r="E469" s="1"/>
  <c r="C399" i="5"/>
  <c r="C362"/>
  <c r="C377"/>
  <c r="C414"/>
  <c r="BB222" i="28"/>
  <c r="BB259"/>
  <c r="BB294" s="1"/>
  <c r="BB329" s="1"/>
  <c r="BB364" s="1"/>
  <c r="BB399" s="1"/>
  <c r="BB434" s="1"/>
  <c r="BB469" s="1"/>
  <c r="AZ222"/>
  <c r="AZ259"/>
  <c r="AZ294" s="1"/>
  <c r="AZ329" s="1"/>
  <c r="AZ364" s="1"/>
  <c r="AZ399" s="1"/>
  <c r="AZ434" s="1"/>
  <c r="AZ469" s="1"/>
  <c r="AR222"/>
  <c r="AR259"/>
  <c r="AR294" s="1"/>
  <c r="AR329" s="1"/>
  <c r="AR364" s="1"/>
  <c r="AR399" s="1"/>
  <c r="AR434" s="1"/>
  <c r="AR469" s="1"/>
  <c r="D373" i="5"/>
  <c r="D410"/>
  <c r="I222" i="28"/>
  <c r="I259"/>
  <c r="I294" s="1"/>
  <c r="I329" s="1"/>
  <c r="I364" s="1"/>
  <c r="I399" s="1"/>
  <c r="I434" s="1"/>
  <c r="I469" s="1"/>
  <c r="D377" i="5"/>
  <c r="D414"/>
  <c r="C415"/>
  <c r="C378"/>
  <c r="C417"/>
  <c r="C380"/>
  <c r="C401"/>
  <c r="C364"/>
  <c r="AW259" i="28"/>
  <c r="AW294" s="1"/>
  <c r="AW329" s="1"/>
  <c r="AW364" s="1"/>
  <c r="AW399" s="1"/>
  <c r="AW434" s="1"/>
  <c r="AW469" s="1"/>
  <c r="AW222"/>
  <c r="AS259"/>
  <c r="AS294" s="1"/>
  <c r="AS329" s="1"/>
  <c r="AS364" s="1"/>
  <c r="AS399" s="1"/>
  <c r="AS434" s="1"/>
  <c r="AS469" s="1"/>
  <c r="AS222"/>
  <c r="BE259"/>
  <c r="BE294" s="1"/>
  <c r="BE329" s="1"/>
  <c r="BE364" s="1"/>
  <c r="BE399" s="1"/>
  <c r="BE434" s="1"/>
  <c r="BE469" s="1"/>
  <c r="BE222"/>
  <c r="T222"/>
  <c r="T259"/>
  <c r="T294" s="1"/>
  <c r="T329" s="1"/>
  <c r="T364" s="1"/>
  <c r="T399" s="1"/>
  <c r="T434" s="1"/>
  <c r="T469" s="1"/>
  <c r="F101" i="5"/>
  <c r="F109" s="1"/>
  <c r="F117" s="1"/>
  <c r="F125" s="1"/>
  <c r="G72"/>
  <c r="BA259" i="28"/>
  <c r="BA294" s="1"/>
  <c r="BA329" s="1"/>
  <c r="BA364" s="1"/>
  <c r="BA399" s="1"/>
  <c r="BA434" s="1"/>
  <c r="BA469" s="1"/>
  <c r="BA222"/>
  <c r="C1097" i="25"/>
  <c r="C968"/>
  <c r="C1011" s="1"/>
  <c r="C1046" s="1"/>
  <c r="C1091"/>
  <c r="C962"/>
  <c r="C1005" s="1"/>
  <c r="C1040" s="1"/>
  <c r="C1107"/>
  <c r="C978"/>
  <c r="C1021" s="1"/>
  <c r="C1056" s="1"/>
  <c r="C1093"/>
  <c r="C964"/>
  <c r="C1007" s="1"/>
  <c r="C1042" s="1"/>
  <c r="C1098"/>
  <c r="C969"/>
  <c r="C1012" s="1"/>
  <c r="C1047" s="1"/>
  <c r="C1102"/>
  <c r="C973"/>
  <c r="C1016" s="1"/>
  <c r="C1051" s="1"/>
  <c r="C1104"/>
  <c r="C975"/>
  <c r="C1018" s="1"/>
  <c r="C1053" s="1"/>
  <c r="D247"/>
  <c r="D283"/>
  <c r="D321" s="1"/>
  <c r="D356" s="1"/>
  <c r="C157" i="8"/>
  <c r="C242"/>
  <c r="C277" s="1"/>
  <c r="C312" s="1"/>
  <c r="C347" s="1"/>
  <c r="C382" s="1"/>
  <c r="C924" i="25" s="1"/>
  <c r="C26"/>
  <c r="C69" s="1"/>
  <c r="C328" i="9"/>
  <c r="C364" s="1"/>
  <c r="C22" i="25"/>
  <c r="C65" s="1"/>
  <c r="C324" i="9"/>
  <c r="C360" s="1"/>
  <c r="C18" i="25"/>
  <c r="C61" s="1"/>
  <c r="C320" i="9"/>
  <c r="C356" s="1"/>
  <c r="C263" i="8"/>
  <c r="C298" s="1"/>
  <c r="C333" s="1"/>
  <c r="C368" s="1"/>
  <c r="C403" s="1"/>
  <c r="C945" i="25" s="1"/>
  <c r="C178" i="8"/>
  <c r="I1161" i="25"/>
  <c r="I1152"/>
  <c r="G1339"/>
  <c r="G1345" s="1"/>
  <c r="G1351" s="1"/>
  <c r="G1357" s="1"/>
  <c r="G1363" s="1"/>
  <c r="G1369" s="1"/>
  <c r="G1375" s="1"/>
  <c r="G1381" s="1"/>
  <c r="G1387" s="1"/>
  <c r="G1393" s="1"/>
  <c r="G1399" s="1"/>
  <c r="G1405" s="1"/>
  <c r="G1411" s="1"/>
  <c r="G1417" s="1"/>
  <c r="G1423" s="1"/>
  <c r="G1429" s="1"/>
  <c r="G1435" s="1"/>
  <c r="G1441" s="1"/>
  <c r="G1447" s="1"/>
  <c r="G1083"/>
  <c r="H1118" s="1"/>
  <c r="G1161"/>
  <c r="G1152"/>
  <c r="D509"/>
  <c r="D542" s="1"/>
  <c r="D577" s="1"/>
  <c r="D619" s="1"/>
  <c r="D652" s="1"/>
  <c r="D687" s="1"/>
  <c r="D729" s="1"/>
  <c r="D762" s="1"/>
  <c r="D123" i="8"/>
  <c r="D467" i="25"/>
  <c r="D513"/>
  <c r="D546" s="1"/>
  <c r="D581" s="1"/>
  <c r="D623" s="1"/>
  <c r="D656" s="1"/>
  <c r="D691" s="1"/>
  <c r="D733" s="1"/>
  <c r="D766" s="1"/>
  <c r="D127" i="8"/>
  <c r="D471" i="25"/>
  <c r="D516"/>
  <c r="D549" s="1"/>
  <c r="D584" s="1"/>
  <c r="D626" s="1"/>
  <c r="D659" s="1"/>
  <c r="D694" s="1"/>
  <c r="D736" s="1"/>
  <c r="D769" s="1"/>
  <c r="D130" i="8"/>
  <c r="D474" i="25"/>
  <c r="D255" i="8"/>
  <c r="D290" s="1"/>
  <c r="D325" s="1"/>
  <c r="D360" s="1"/>
  <c r="D395" s="1"/>
  <c r="D937" i="25" s="1"/>
  <c r="D170" i="8"/>
  <c r="D523" i="25"/>
  <c r="D556" s="1"/>
  <c r="D591" s="1"/>
  <c r="D633" s="1"/>
  <c r="D666" s="1"/>
  <c r="D701" s="1"/>
  <c r="D743" s="1"/>
  <c r="D776" s="1"/>
  <c r="D481"/>
  <c r="D137" i="8"/>
  <c r="D143"/>
  <c r="D529" i="25"/>
  <c r="D562" s="1"/>
  <c r="D597" s="1"/>
  <c r="D639" s="1"/>
  <c r="D672" s="1"/>
  <c r="D707" s="1"/>
  <c r="D749" s="1"/>
  <c r="D782" s="1"/>
  <c r="D487"/>
  <c r="D533"/>
  <c r="D566" s="1"/>
  <c r="D601" s="1"/>
  <c r="D643" s="1"/>
  <c r="D676" s="1"/>
  <c r="D711" s="1"/>
  <c r="D753" s="1"/>
  <c r="D786" s="1"/>
  <c r="D147" i="8"/>
  <c r="D491" i="25"/>
  <c r="D927" i="5"/>
  <c r="D963"/>
  <c r="AF49" i="27"/>
  <c r="AF83" s="1"/>
  <c r="AF117" s="1"/>
  <c r="AF151" s="1"/>
  <c r="AF185" s="1"/>
  <c r="AF219" s="1"/>
  <c r="AF253" s="1"/>
  <c r="AF12" i="28"/>
  <c r="AF47" s="1"/>
  <c r="AF82" s="1"/>
  <c r="AF117" s="1"/>
  <c r="AF152" s="1"/>
  <c r="AF187" s="1"/>
  <c r="AH12"/>
  <c r="AH47" s="1"/>
  <c r="AH82" s="1"/>
  <c r="AH117" s="1"/>
  <c r="AH152" s="1"/>
  <c r="AH187" s="1"/>
  <c r="AH49" i="27"/>
  <c r="AH83" s="1"/>
  <c r="AH117" s="1"/>
  <c r="AH151" s="1"/>
  <c r="AH185" s="1"/>
  <c r="AH219" s="1"/>
  <c r="AH253" s="1"/>
  <c r="H941" i="5"/>
  <c r="AL14" i="27" s="1"/>
  <c r="H905" i="5"/>
  <c r="K941"/>
  <c r="AO14" i="27" s="1"/>
  <c r="K905" i="5"/>
  <c r="Y941"/>
  <c r="BC14" i="27" s="1"/>
  <c r="Y905" i="5"/>
  <c r="D269" i="30"/>
  <c r="D303" s="1"/>
  <c r="D227"/>
  <c r="D271"/>
  <c r="D305" s="1"/>
  <c r="D229"/>
  <c r="D273"/>
  <c r="D307" s="1"/>
  <c r="D231"/>
  <c r="D275"/>
  <c r="D309" s="1"/>
  <c r="D233"/>
  <c r="D277"/>
  <c r="D311" s="1"/>
  <c r="D235"/>
  <c r="D279"/>
  <c r="D313" s="1"/>
  <c r="D237"/>
  <c r="D281"/>
  <c r="D315" s="1"/>
  <c r="D239"/>
  <c r="D283"/>
  <c r="D317" s="1"/>
  <c r="D241"/>
  <c r="D285"/>
  <c r="D319" s="1"/>
  <c r="D243"/>
  <c r="D287"/>
  <c r="D321" s="1"/>
  <c r="D245"/>
  <c r="D289"/>
  <c r="D323" s="1"/>
  <c r="D247"/>
  <c r="D291"/>
  <c r="D325" s="1"/>
  <c r="D249"/>
  <c r="D292"/>
  <c r="D326" s="1"/>
  <c r="D250"/>
  <c r="D293"/>
  <c r="D327" s="1"/>
  <c r="D251"/>
  <c r="D294"/>
  <c r="D328" s="1"/>
  <c r="D252"/>
  <c r="D295"/>
  <c r="D329" s="1"/>
  <c r="D253"/>
  <c r="D296"/>
  <c r="D330" s="1"/>
  <c r="D254"/>
  <c r="D297"/>
  <c r="D331" s="1"/>
  <c r="D255"/>
  <c r="D298"/>
  <c r="D332" s="1"/>
  <c r="D256"/>
  <c r="D224" i="28"/>
  <c r="D261"/>
  <c r="D296" s="1"/>
  <c r="D331" s="1"/>
  <c r="D366" s="1"/>
  <c r="D401" s="1"/>
  <c r="D436" s="1"/>
  <c r="D471" s="1"/>
  <c r="D253"/>
  <c r="D290"/>
  <c r="D325" s="1"/>
  <c r="D360" s="1"/>
  <c r="D395" s="1"/>
  <c r="D430" s="1"/>
  <c r="D465" s="1"/>
  <c r="D500" s="1"/>
  <c r="C252"/>
  <c r="C289"/>
  <c r="C324" s="1"/>
  <c r="C359" s="1"/>
  <c r="C394" s="1"/>
  <c r="C429" s="1"/>
  <c r="C464" s="1"/>
  <c r="C499" s="1"/>
  <c r="D251"/>
  <c r="D288"/>
  <c r="D323" s="1"/>
  <c r="D358" s="1"/>
  <c r="D393" s="1"/>
  <c r="D428" s="1"/>
  <c r="D463" s="1"/>
  <c r="D498" s="1"/>
  <c r="C250"/>
  <c r="C287"/>
  <c r="C322" s="1"/>
  <c r="C357" s="1"/>
  <c r="C392" s="1"/>
  <c r="C427" s="1"/>
  <c r="C462" s="1"/>
  <c r="C497" s="1"/>
  <c r="D286"/>
  <c r="D321" s="1"/>
  <c r="D356" s="1"/>
  <c r="D391" s="1"/>
  <c r="D426" s="1"/>
  <c r="D461" s="1"/>
  <c r="D496" s="1"/>
  <c r="D249"/>
  <c r="C248"/>
  <c r="C285"/>
  <c r="C320" s="1"/>
  <c r="C355" s="1"/>
  <c r="C390" s="1"/>
  <c r="C425" s="1"/>
  <c r="C460" s="1"/>
  <c r="C495" s="1"/>
  <c r="D284"/>
  <c r="D319" s="1"/>
  <c r="D354" s="1"/>
  <c r="D389" s="1"/>
  <c r="D424" s="1"/>
  <c r="D459" s="1"/>
  <c r="D494" s="1"/>
  <c r="D247"/>
  <c r="C246"/>
  <c r="C283"/>
  <c r="C318" s="1"/>
  <c r="C353" s="1"/>
  <c r="C388" s="1"/>
  <c r="C423" s="1"/>
  <c r="C458" s="1"/>
  <c r="C493" s="1"/>
  <c r="D245"/>
  <c r="D282"/>
  <c r="D317" s="1"/>
  <c r="D352" s="1"/>
  <c r="D387" s="1"/>
  <c r="D422" s="1"/>
  <c r="D457" s="1"/>
  <c r="D492" s="1"/>
  <c r="C244"/>
  <c r="C281"/>
  <c r="C316" s="1"/>
  <c r="C351" s="1"/>
  <c r="C386" s="1"/>
  <c r="C421" s="1"/>
  <c r="C456" s="1"/>
  <c r="C491" s="1"/>
  <c r="D243"/>
  <c r="D280"/>
  <c r="D315" s="1"/>
  <c r="D350" s="1"/>
  <c r="D385" s="1"/>
  <c r="D420" s="1"/>
  <c r="D455" s="1"/>
  <c r="D490" s="1"/>
  <c r="C242"/>
  <c r="C279"/>
  <c r="C314" s="1"/>
  <c r="C349" s="1"/>
  <c r="C384" s="1"/>
  <c r="C419" s="1"/>
  <c r="C454" s="1"/>
  <c r="C489" s="1"/>
  <c r="D278"/>
  <c r="D313" s="1"/>
  <c r="D348" s="1"/>
  <c r="D383" s="1"/>
  <c r="D418" s="1"/>
  <c r="D453" s="1"/>
  <c r="D488" s="1"/>
  <c r="D241"/>
  <c r="C240"/>
  <c r="C277"/>
  <c r="C312" s="1"/>
  <c r="C347" s="1"/>
  <c r="C382" s="1"/>
  <c r="C417" s="1"/>
  <c r="C452" s="1"/>
  <c r="C487" s="1"/>
  <c r="D239"/>
  <c r="D276"/>
  <c r="D311" s="1"/>
  <c r="D346" s="1"/>
  <c r="D381" s="1"/>
  <c r="D416" s="1"/>
  <c r="D451" s="1"/>
  <c r="D486" s="1"/>
  <c r="C238"/>
  <c r="C275"/>
  <c r="C310" s="1"/>
  <c r="C345" s="1"/>
  <c r="C380" s="1"/>
  <c r="C415" s="1"/>
  <c r="C450" s="1"/>
  <c r="C485" s="1"/>
  <c r="D237"/>
  <c r="D274"/>
  <c r="D309" s="1"/>
  <c r="D344" s="1"/>
  <c r="D379" s="1"/>
  <c r="D414" s="1"/>
  <c r="D449" s="1"/>
  <c r="D484" s="1"/>
  <c r="C236"/>
  <c r="C273"/>
  <c r="C308" s="1"/>
  <c r="C343" s="1"/>
  <c r="C378" s="1"/>
  <c r="C413" s="1"/>
  <c r="C448" s="1"/>
  <c r="C483" s="1"/>
  <c r="D272"/>
  <c r="D307" s="1"/>
  <c r="D342" s="1"/>
  <c r="D377" s="1"/>
  <c r="D412" s="1"/>
  <c r="D447" s="1"/>
  <c r="D482" s="1"/>
  <c r="D235"/>
  <c r="C234"/>
  <c r="C271"/>
  <c r="C306" s="1"/>
  <c r="C341" s="1"/>
  <c r="C376" s="1"/>
  <c r="C411" s="1"/>
  <c r="C446" s="1"/>
  <c r="C481" s="1"/>
  <c r="D233"/>
  <c r="D270"/>
  <c r="D305" s="1"/>
  <c r="D340" s="1"/>
  <c r="D375" s="1"/>
  <c r="D410" s="1"/>
  <c r="D445" s="1"/>
  <c r="D480" s="1"/>
  <c r="C232"/>
  <c r="C269"/>
  <c r="C304" s="1"/>
  <c r="C339" s="1"/>
  <c r="C374" s="1"/>
  <c r="C409" s="1"/>
  <c r="C444" s="1"/>
  <c r="C479" s="1"/>
  <c r="D231"/>
  <c r="D268"/>
  <c r="D303" s="1"/>
  <c r="D338" s="1"/>
  <c r="D373" s="1"/>
  <c r="D408" s="1"/>
  <c r="D443" s="1"/>
  <c r="D478" s="1"/>
  <c r="C230"/>
  <c r="C267"/>
  <c r="C302" s="1"/>
  <c r="C337" s="1"/>
  <c r="C372" s="1"/>
  <c r="C407" s="1"/>
  <c r="C442" s="1"/>
  <c r="C477" s="1"/>
  <c r="D266"/>
  <c r="D301" s="1"/>
  <c r="D336" s="1"/>
  <c r="D371" s="1"/>
  <c r="D406" s="1"/>
  <c r="D441" s="1"/>
  <c r="D476" s="1"/>
  <c r="D229"/>
  <c r="C228"/>
  <c r="C265"/>
  <c r="C300" s="1"/>
  <c r="C335" s="1"/>
  <c r="C370" s="1"/>
  <c r="C405" s="1"/>
  <c r="C440" s="1"/>
  <c r="C475" s="1"/>
  <c r="D227"/>
  <c r="D264"/>
  <c r="D299" s="1"/>
  <c r="D334" s="1"/>
  <c r="D369" s="1"/>
  <c r="D404" s="1"/>
  <c r="D439" s="1"/>
  <c r="D474" s="1"/>
  <c r="C226"/>
  <c r="C263"/>
  <c r="C298" s="1"/>
  <c r="C333" s="1"/>
  <c r="C368" s="1"/>
  <c r="C403" s="1"/>
  <c r="C438" s="1"/>
  <c r="C473" s="1"/>
  <c r="D225"/>
  <c r="D262"/>
  <c r="D297" s="1"/>
  <c r="D332" s="1"/>
  <c r="D367" s="1"/>
  <c r="D402" s="1"/>
  <c r="D437" s="1"/>
  <c r="D472" s="1"/>
  <c r="H68" i="5"/>
  <c r="BD12" i="28"/>
  <c r="BD47" s="1"/>
  <c r="BD82" s="1"/>
  <c r="BD117" s="1"/>
  <c r="BD152" s="1"/>
  <c r="BD187" s="1"/>
  <c r="E342" i="8"/>
  <c r="E307"/>
  <c r="E377" s="1"/>
  <c r="C249"/>
  <c r="C284" s="1"/>
  <c r="C319" s="1"/>
  <c r="C354" s="1"/>
  <c r="C389" s="1"/>
  <c r="C931" i="25" s="1"/>
  <c r="C164" i="8"/>
  <c r="C265"/>
  <c r="C300" s="1"/>
  <c r="C335" s="1"/>
  <c r="C370" s="1"/>
  <c r="C405" s="1"/>
  <c r="C947" i="25" s="1"/>
  <c r="C180" i="8"/>
  <c r="C257"/>
  <c r="C292" s="1"/>
  <c r="C327" s="1"/>
  <c r="C362" s="1"/>
  <c r="C397" s="1"/>
  <c r="C939" i="25" s="1"/>
  <c r="C172" i="8"/>
  <c r="C250"/>
  <c r="C285" s="1"/>
  <c r="C320" s="1"/>
  <c r="C355" s="1"/>
  <c r="C390" s="1"/>
  <c r="C932" i="25" s="1"/>
  <c r="C165" i="8"/>
  <c r="H266" i="30"/>
  <c r="I244" i="26"/>
  <c r="D120" i="8"/>
  <c r="D506" i="25"/>
  <c r="D539" s="1"/>
  <c r="D574" s="1"/>
  <c r="D616" s="1"/>
  <c r="D649" s="1"/>
  <c r="D684" s="1"/>
  <c r="D726" s="1"/>
  <c r="D759" s="1"/>
  <c r="D464"/>
  <c r="D125" i="8"/>
  <c r="D511" i="25"/>
  <c r="D544" s="1"/>
  <c r="D579" s="1"/>
  <c r="D621" s="1"/>
  <c r="D654" s="1"/>
  <c r="D689" s="1"/>
  <c r="D731" s="1"/>
  <c r="D764" s="1"/>
  <c r="D469"/>
  <c r="D517"/>
  <c r="D550" s="1"/>
  <c r="D585" s="1"/>
  <c r="D627" s="1"/>
  <c r="D660" s="1"/>
  <c r="D695" s="1"/>
  <c r="D737" s="1"/>
  <c r="D770" s="1"/>
  <c r="D131" i="8"/>
  <c r="D475" i="25"/>
  <c r="D520"/>
  <c r="D553" s="1"/>
  <c r="D588" s="1"/>
  <c r="D630" s="1"/>
  <c r="D663" s="1"/>
  <c r="D698" s="1"/>
  <c r="D740" s="1"/>
  <c r="D773" s="1"/>
  <c r="D478"/>
  <c r="D134" i="8"/>
  <c r="D528" i="25"/>
  <c r="D561" s="1"/>
  <c r="D596" s="1"/>
  <c r="D638" s="1"/>
  <c r="D671" s="1"/>
  <c r="D706" s="1"/>
  <c r="D748" s="1"/>
  <c r="D781" s="1"/>
  <c r="D142" i="8"/>
  <c r="D486" i="25"/>
  <c r="D532"/>
  <c r="D565" s="1"/>
  <c r="D600" s="1"/>
  <c r="D642" s="1"/>
  <c r="D675" s="1"/>
  <c r="D710" s="1"/>
  <c r="D752" s="1"/>
  <c r="D785" s="1"/>
  <c r="D146" i="8"/>
  <c r="D490" i="25"/>
  <c r="D122"/>
  <c r="D156" s="1"/>
  <c r="D190" s="1"/>
  <c r="D262"/>
  <c r="D226"/>
  <c r="D288"/>
  <c r="D326" s="1"/>
  <c r="D361" s="1"/>
  <c r="D216"/>
  <c r="D968" i="5"/>
  <c r="D932"/>
  <c r="K12" i="28"/>
  <c r="K47" s="1"/>
  <c r="K82" s="1"/>
  <c r="K117" s="1"/>
  <c r="K152" s="1"/>
  <c r="K187" s="1"/>
  <c r="K49" i="27"/>
  <c r="K83" s="1"/>
  <c r="K117" s="1"/>
  <c r="K151" s="1"/>
  <c r="K185" s="1"/>
  <c r="K219" s="1"/>
  <c r="K253" s="1"/>
  <c r="F905" i="5"/>
  <c r="F941"/>
  <c r="AJ14" i="27" s="1"/>
  <c r="L905" i="5"/>
  <c r="L941"/>
  <c r="AP14" i="27" s="1"/>
  <c r="M941" i="5"/>
  <c r="AQ14" i="27" s="1"/>
  <c r="M905" i="5"/>
  <c r="P941"/>
  <c r="AT14" i="27" s="1"/>
  <c r="P905" i="5"/>
  <c r="Q941"/>
  <c r="AU14" i="27" s="1"/>
  <c r="Q905" i="5"/>
  <c r="R941"/>
  <c r="AV14" i="27" s="1"/>
  <c r="R905" i="5"/>
  <c r="D270" i="30"/>
  <c r="D304" s="1"/>
  <c r="D228"/>
  <c r="D272"/>
  <c r="D306" s="1"/>
  <c r="D230"/>
  <c r="D274"/>
  <c r="D308" s="1"/>
  <c r="D232"/>
  <c r="D276"/>
  <c r="D310" s="1"/>
  <c r="D234"/>
  <c r="D278"/>
  <c r="D312" s="1"/>
  <c r="D236"/>
  <c r="D280"/>
  <c r="D314" s="1"/>
  <c r="D238"/>
  <c r="D282"/>
  <c r="D316" s="1"/>
  <c r="D240"/>
  <c r="D284"/>
  <c r="D318" s="1"/>
  <c r="D242"/>
  <c r="D286"/>
  <c r="D320" s="1"/>
  <c r="D244"/>
  <c r="D288"/>
  <c r="D322" s="1"/>
  <c r="D246"/>
  <c r="D290"/>
  <c r="D324" s="1"/>
  <c r="D248"/>
  <c r="C224" i="28"/>
  <c r="C261"/>
  <c r="C296" s="1"/>
  <c r="C331" s="1"/>
  <c r="C366" s="1"/>
  <c r="C401" s="1"/>
  <c r="C436" s="1"/>
  <c r="C471" s="1"/>
  <c r="C290"/>
  <c r="C325" s="1"/>
  <c r="C360" s="1"/>
  <c r="C395" s="1"/>
  <c r="C430" s="1"/>
  <c r="C465" s="1"/>
  <c r="C500" s="1"/>
  <c r="C253"/>
  <c r="D252"/>
  <c r="D289"/>
  <c r="D324" s="1"/>
  <c r="D359" s="1"/>
  <c r="D394" s="1"/>
  <c r="D429" s="1"/>
  <c r="D464" s="1"/>
  <c r="D499" s="1"/>
  <c r="C288"/>
  <c r="C323" s="1"/>
  <c r="C358" s="1"/>
  <c r="C393" s="1"/>
  <c r="C428" s="1"/>
  <c r="C463" s="1"/>
  <c r="C498" s="1"/>
  <c r="C251"/>
  <c r="D250"/>
  <c r="D287"/>
  <c r="D322" s="1"/>
  <c r="D357" s="1"/>
  <c r="D392" s="1"/>
  <c r="D427" s="1"/>
  <c r="D462" s="1"/>
  <c r="D497" s="1"/>
  <c r="C286"/>
  <c r="C321" s="1"/>
  <c r="C356" s="1"/>
  <c r="C391" s="1"/>
  <c r="C426" s="1"/>
  <c r="C461" s="1"/>
  <c r="C496" s="1"/>
  <c r="C249"/>
  <c r="D248"/>
  <c r="D285"/>
  <c r="D320" s="1"/>
  <c r="D355" s="1"/>
  <c r="D390" s="1"/>
  <c r="D425" s="1"/>
  <c r="D460" s="1"/>
  <c r="D495" s="1"/>
  <c r="C247"/>
  <c r="C284"/>
  <c r="C319" s="1"/>
  <c r="C354" s="1"/>
  <c r="C389" s="1"/>
  <c r="C424" s="1"/>
  <c r="C459" s="1"/>
  <c r="C494" s="1"/>
  <c r="D246"/>
  <c r="D283"/>
  <c r="D318" s="1"/>
  <c r="D353" s="1"/>
  <c r="D388" s="1"/>
  <c r="D423" s="1"/>
  <c r="D458" s="1"/>
  <c r="D493" s="1"/>
  <c r="C245"/>
  <c r="C282"/>
  <c r="C317" s="1"/>
  <c r="C352" s="1"/>
  <c r="C387" s="1"/>
  <c r="C422" s="1"/>
  <c r="C457" s="1"/>
  <c r="C492" s="1"/>
  <c r="D244"/>
  <c r="D281"/>
  <c r="D316" s="1"/>
  <c r="D351" s="1"/>
  <c r="D386" s="1"/>
  <c r="D421" s="1"/>
  <c r="D456" s="1"/>
  <c r="D491" s="1"/>
  <c r="C243"/>
  <c r="C280"/>
  <c r="C315" s="1"/>
  <c r="C350" s="1"/>
  <c r="C385" s="1"/>
  <c r="C420" s="1"/>
  <c r="C455" s="1"/>
  <c r="C490" s="1"/>
  <c r="D242"/>
  <c r="D279"/>
  <c r="D314" s="1"/>
  <c r="D349" s="1"/>
  <c r="D384" s="1"/>
  <c r="D419" s="1"/>
  <c r="D454" s="1"/>
  <c r="D489" s="1"/>
  <c r="C241"/>
  <c r="C278"/>
  <c r="C313" s="1"/>
  <c r="C348" s="1"/>
  <c r="C383" s="1"/>
  <c r="C418" s="1"/>
  <c r="C453" s="1"/>
  <c r="C488" s="1"/>
  <c r="D240"/>
  <c r="D277"/>
  <c r="D312" s="1"/>
  <c r="D347" s="1"/>
  <c r="D382" s="1"/>
  <c r="D417" s="1"/>
  <c r="D452" s="1"/>
  <c r="D487" s="1"/>
  <c r="C239"/>
  <c r="C276"/>
  <c r="C311" s="1"/>
  <c r="C346" s="1"/>
  <c r="C381" s="1"/>
  <c r="C416" s="1"/>
  <c r="C451" s="1"/>
  <c r="C486" s="1"/>
  <c r="D238"/>
  <c r="D275"/>
  <c r="D310" s="1"/>
  <c r="D345" s="1"/>
  <c r="D380" s="1"/>
  <c r="D415" s="1"/>
  <c r="D450" s="1"/>
  <c r="D485" s="1"/>
  <c r="C237"/>
  <c r="C274"/>
  <c r="C309" s="1"/>
  <c r="C344" s="1"/>
  <c r="C379" s="1"/>
  <c r="C414" s="1"/>
  <c r="C449" s="1"/>
  <c r="C484" s="1"/>
  <c r="D236"/>
  <c r="D273"/>
  <c r="D308" s="1"/>
  <c r="D343" s="1"/>
  <c r="D378" s="1"/>
  <c r="D413" s="1"/>
  <c r="D448" s="1"/>
  <c r="D483" s="1"/>
  <c r="C235"/>
  <c r="C272"/>
  <c r="C307" s="1"/>
  <c r="C342" s="1"/>
  <c r="C377" s="1"/>
  <c r="C412" s="1"/>
  <c r="C447" s="1"/>
  <c r="C482" s="1"/>
  <c r="D234"/>
  <c r="D271"/>
  <c r="D306" s="1"/>
  <c r="D341" s="1"/>
  <c r="D376" s="1"/>
  <c r="D411" s="1"/>
  <c r="D446" s="1"/>
  <c r="D481" s="1"/>
  <c r="C233"/>
  <c r="C270"/>
  <c r="C305" s="1"/>
  <c r="C340" s="1"/>
  <c r="C375" s="1"/>
  <c r="C410" s="1"/>
  <c r="C445" s="1"/>
  <c r="C480" s="1"/>
  <c r="D232"/>
  <c r="D269"/>
  <c r="D304" s="1"/>
  <c r="D339" s="1"/>
  <c r="D374" s="1"/>
  <c r="D409" s="1"/>
  <c r="D444" s="1"/>
  <c r="D479" s="1"/>
  <c r="C231"/>
  <c r="C268"/>
  <c r="C303" s="1"/>
  <c r="C338" s="1"/>
  <c r="C373" s="1"/>
  <c r="C408" s="1"/>
  <c r="C443" s="1"/>
  <c r="C478" s="1"/>
  <c r="D230"/>
  <c r="D267"/>
  <c r="D302" s="1"/>
  <c r="D337" s="1"/>
  <c r="D372" s="1"/>
  <c r="D407" s="1"/>
  <c r="D442" s="1"/>
  <c r="D477" s="1"/>
  <c r="C229"/>
  <c r="C266"/>
  <c r="C301" s="1"/>
  <c r="C336" s="1"/>
  <c r="C371" s="1"/>
  <c r="C406" s="1"/>
  <c r="C441" s="1"/>
  <c r="C476" s="1"/>
  <c r="D228"/>
  <c r="D265"/>
  <c r="D300" s="1"/>
  <c r="D335" s="1"/>
  <c r="D370" s="1"/>
  <c r="D405" s="1"/>
  <c r="D440" s="1"/>
  <c r="D475" s="1"/>
  <c r="C227"/>
  <c r="C264"/>
  <c r="C299" s="1"/>
  <c r="C334" s="1"/>
  <c r="C369" s="1"/>
  <c r="C404" s="1"/>
  <c r="C439" s="1"/>
  <c r="C474" s="1"/>
  <c r="D226"/>
  <c r="D263"/>
  <c r="D298" s="1"/>
  <c r="D333" s="1"/>
  <c r="D368" s="1"/>
  <c r="D403" s="1"/>
  <c r="D438" s="1"/>
  <c r="D473" s="1"/>
  <c r="C225"/>
  <c r="C262"/>
  <c r="C297" s="1"/>
  <c r="C332" s="1"/>
  <c r="C367" s="1"/>
  <c r="C402" s="1"/>
  <c r="C437" s="1"/>
  <c r="C472" s="1"/>
  <c r="E1083" i="25"/>
  <c r="F1118" s="1"/>
  <c r="E1339"/>
  <c r="E1345" s="1"/>
  <c r="E1351" s="1"/>
  <c r="E1357" s="1"/>
  <c r="E1363" s="1"/>
  <c r="E1369" s="1"/>
  <c r="E1375" s="1"/>
  <c r="E1381" s="1"/>
  <c r="E1387" s="1"/>
  <c r="E1393" s="1"/>
  <c r="E1399" s="1"/>
  <c r="E1405" s="1"/>
  <c r="E1411" s="1"/>
  <c r="E1417" s="1"/>
  <c r="E1423" s="1"/>
  <c r="E1429" s="1"/>
  <c r="E1435" s="1"/>
  <c r="E1441" s="1"/>
  <c r="E1447" s="1"/>
  <c r="D1284"/>
  <c r="D1326"/>
  <c r="D1283"/>
  <c r="D1325"/>
  <c r="C1283"/>
  <c r="C1325"/>
  <c r="C465"/>
  <c r="C469"/>
  <c r="G78" i="26"/>
  <c r="N78" s="1"/>
  <c r="U78" s="1"/>
  <c r="AH78" s="1"/>
  <c r="AO78" s="1"/>
  <c r="AV78" s="1"/>
  <c r="N23"/>
  <c r="C45" i="25"/>
  <c r="C88" s="1"/>
  <c r="C41"/>
  <c r="C84" s="1"/>
  <c r="C31"/>
  <c r="C74" s="1"/>
  <c r="BA68" i="26"/>
  <c r="D146" i="27"/>
  <c r="D180" s="1"/>
  <c r="D214" s="1"/>
  <c r="D248" s="1"/>
  <c r="D282" s="1"/>
  <c r="AF271" i="6"/>
  <c r="C961" i="5"/>
  <c r="C925"/>
  <c r="C960"/>
  <c r="C924"/>
  <c r="C957"/>
  <c r="C921"/>
  <c r="C956"/>
  <c r="C920"/>
  <c r="C953"/>
  <c r="C917"/>
  <c r="C952"/>
  <c r="C916"/>
  <c r="C949"/>
  <c r="C913"/>
  <c r="C948"/>
  <c r="C912"/>
  <c r="C945"/>
  <c r="C909"/>
  <c r="C944"/>
  <c r="C908"/>
  <c r="C971"/>
  <c r="C935"/>
  <c r="C970"/>
  <c r="C934"/>
  <c r="C967"/>
  <c r="C931"/>
  <c r="C966"/>
  <c r="C930"/>
  <c r="C963"/>
  <c r="C927"/>
  <c r="C962"/>
  <c r="C926"/>
  <c r="I904" i="25"/>
  <c r="I905"/>
  <c r="I872"/>
  <c r="C942" i="5"/>
  <c r="C906"/>
  <c r="C959"/>
  <c r="C923"/>
  <c r="C958"/>
  <c r="C922"/>
  <c r="C955"/>
  <c r="C919"/>
  <c r="C954"/>
  <c r="C918"/>
  <c r="C951"/>
  <c r="C915"/>
  <c r="C950"/>
  <c r="C914"/>
  <c r="C947"/>
  <c r="C911"/>
  <c r="C946"/>
  <c r="C910"/>
  <c r="C943"/>
  <c r="C907"/>
  <c r="C969"/>
  <c r="C933"/>
  <c r="C968"/>
  <c r="C932"/>
  <c r="C965"/>
  <c r="C929"/>
  <c r="C964"/>
  <c r="C928"/>
  <c r="I858" i="25"/>
  <c r="I859"/>
  <c r="J567"/>
  <c r="J19" i="26" s="1"/>
  <c r="H865" i="25"/>
  <c r="H866"/>
  <c r="P270" i="6"/>
  <c r="Q270" s="1"/>
  <c r="R270" s="1"/>
  <c r="S270" s="1"/>
  <c r="E897" i="25"/>
  <c r="E898"/>
  <c r="I898"/>
  <c r="I866"/>
  <c r="AQ55" i="26"/>
  <c r="H897" i="25"/>
  <c r="G872"/>
  <c r="H567"/>
  <c r="H19" i="26" s="1"/>
  <c r="F872" i="25"/>
  <c r="G567"/>
  <c r="G19" i="26" s="1"/>
  <c r="E872" i="25"/>
  <c r="G858"/>
  <c r="G859"/>
  <c r="F904"/>
  <c r="F905"/>
  <c r="F858"/>
  <c r="F859"/>
  <c r="E858"/>
  <c r="E859"/>
  <c r="AQ52" i="26"/>
  <c r="G865" i="25"/>
  <c r="F865"/>
  <c r="E911"/>
  <c r="E865"/>
  <c r="F567"/>
  <c r="F19" i="26" s="1"/>
  <c r="E813" i="25"/>
  <c r="E814" s="1"/>
  <c r="J858"/>
  <c r="J859"/>
  <c r="K898"/>
  <c r="K872"/>
  <c r="K873"/>
  <c r="M305" i="6"/>
  <c r="T305" s="1"/>
  <c r="M304"/>
  <c r="T304" s="1"/>
  <c r="M303"/>
  <c r="M302"/>
  <c r="N302" s="1"/>
  <c r="M301"/>
  <c r="M300"/>
  <c r="M299"/>
  <c r="M298"/>
  <c r="M297"/>
  <c r="J872" i="25"/>
  <c r="G242" i="6"/>
  <c r="AB26" i="26"/>
  <c r="AB18" s="1"/>
  <c r="AF18" s="1"/>
  <c r="AE18" s="1"/>
  <c r="H905" i="25"/>
  <c r="H859"/>
  <c r="G905"/>
  <c r="G866"/>
  <c r="F898"/>
  <c r="F866"/>
  <c r="AD270" i="6"/>
  <c r="E905" i="25"/>
  <c r="E866"/>
  <c r="L303" i="9"/>
  <c r="L311"/>
  <c r="L383" s="1"/>
  <c r="L45" i="25" s="1"/>
  <c r="L309" i="9"/>
  <c r="L307"/>
  <c r="L305"/>
  <c r="L304"/>
  <c r="L376" s="1"/>
  <c r="L38" i="25" s="1"/>
  <c r="L302" i="9"/>
  <c r="G311"/>
  <c r="BJ78" i="28"/>
  <c r="BJ325"/>
  <c r="G290" i="9"/>
  <c r="G362" s="1"/>
  <c r="G24" i="25" s="1"/>
  <c r="G326" i="9"/>
  <c r="BJ57" i="28"/>
  <c r="BJ304"/>
  <c r="H245" i="6"/>
  <c r="U245"/>
  <c r="N29" i="26" s="1"/>
  <c r="J311" i="9"/>
  <c r="BJ430" i="28"/>
  <c r="BJ183"/>
  <c r="H310" i="9"/>
  <c r="BJ112" i="28"/>
  <c r="BJ359"/>
  <c r="G303" i="9"/>
  <c r="BJ317" i="28"/>
  <c r="BJ70"/>
  <c r="F283" i="9"/>
  <c r="F355" s="1"/>
  <c r="F17" i="25" s="1"/>
  <c r="BJ15" i="28"/>
  <c r="F319" i="9"/>
  <c r="BJ262" i="28"/>
  <c r="H247" i="6"/>
  <c r="U247"/>
  <c r="N31" i="26" s="1"/>
  <c r="AD70"/>
  <c r="H311" i="9"/>
  <c r="BJ360" i="28"/>
  <c r="BJ113"/>
  <c r="H283" i="9"/>
  <c r="H355" s="1"/>
  <c r="H17" i="25" s="1"/>
  <c r="BJ332" i="28"/>
  <c r="BJ85"/>
  <c r="H319" i="9"/>
  <c r="H250" i="6"/>
  <c r="U250"/>
  <c r="N34" i="26" s="1"/>
  <c r="H249" i="6"/>
  <c r="U249"/>
  <c r="N33" i="26" s="1"/>
  <c r="AF53"/>
  <c r="AG53" s="1"/>
  <c r="AU53" s="1"/>
  <c r="F142" s="1"/>
  <c r="F211" s="1"/>
  <c r="F273" s="1"/>
  <c r="AF51"/>
  <c r="AE51" s="1"/>
  <c r="AB34"/>
  <c r="AF34" s="1"/>
  <c r="AE34" s="1"/>
  <c r="AB33"/>
  <c r="AB31"/>
  <c r="G296" i="9"/>
  <c r="BJ310" i="28"/>
  <c r="BJ63"/>
  <c r="BJ458"/>
  <c r="J307" i="9"/>
  <c r="BJ426" i="28"/>
  <c r="BJ179"/>
  <c r="G307" i="9"/>
  <c r="BJ74" i="28"/>
  <c r="BJ321"/>
  <c r="F299" i="9"/>
  <c r="F371" s="1"/>
  <c r="F33" i="25" s="1"/>
  <c r="BJ31" i="28"/>
  <c r="BJ278"/>
  <c r="AF100" i="26"/>
  <c r="AE100" s="1"/>
  <c r="AF99"/>
  <c r="AE99" s="1"/>
  <c r="AF98"/>
  <c r="AE98" s="1"/>
  <c r="AF97"/>
  <c r="AE97" s="1"/>
  <c r="AF46"/>
  <c r="AE46" s="1"/>
  <c r="AF40"/>
  <c r="AE40" s="1"/>
  <c r="J309" i="9"/>
  <c r="BJ181" i="28"/>
  <c r="BJ428"/>
  <c r="J301" i="9"/>
  <c r="BJ420" i="28"/>
  <c r="BJ173"/>
  <c r="G305" i="9"/>
  <c r="BJ319" i="28"/>
  <c r="BJ72"/>
  <c r="G294" i="9"/>
  <c r="BJ61" i="28"/>
  <c r="BJ308"/>
  <c r="F311" i="9"/>
  <c r="BJ290" i="28"/>
  <c r="BJ43"/>
  <c r="F307" i="9"/>
  <c r="BJ286" i="28"/>
  <c r="BJ39"/>
  <c r="F303" i="9"/>
  <c r="BJ282" i="28"/>
  <c r="BJ35"/>
  <c r="F301" i="9"/>
  <c r="BJ33" i="28"/>
  <c r="BJ280"/>
  <c r="F296" i="9"/>
  <c r="BJ28" i="28"/>
  <c r="BJ275"/>
  <c r="F294" i="9"/>
  <c r="BJ273" i="28"/>
  <c r="BJ26"/>
  <c r="F287" i="9"/>
  <c r="F359" s="1"/>
  <c r="F21" i="25" s="1"/>
  <c r="BJ266" i="28"/>
  <c r="F323" i="9"/>
  <c r="BJ19" i="28"/>
  <c r="H257" i="6"/>
  <c r="H253"/>
  <c r="U253"/>
  <c r="N37" i="26" s="1"/>
  <c r="J305" i="9"/>
  <c r="BJ177" i="28"/>
  <c r="BJ424"/>
  <c r="J284" i="9"/>
  <c r="J356" s="1"/>
  <c r="J18" i="25" s="1"/>
  <c r="BJ156" i="28"/>
  <c r="J320" i="9"/>
  <c r="BJ403" i="28"/>
  <c r="G309" i="9"/>
  <c r="BJ76" i="28"/>
  <c r="BJ323"/>
  <c r="G301" i="9"/>
  <c r="BJ315" i="28"/>
  <c r="BJ68"/>
  <c r="H255" i="6"/>
  <c r="U255"/>
  <c r="N39" i="26" s="1"/>
  <c r="K308" i="9"/>
  <c r="BJ462" i="28"/>
  <c r="BJ215"/>
  <c r="L347" i="9"/>
  <c r="AF85" i="26"/>
  <c r="AE85" s="1"/>
  <c r="AF84"/>
  <c r="AE84" s="1"/>
  <c r="AF83"/>
  <c r="AE83" s="1"/>
  <c r="AF102"/>
  <c r="AE102" s="1"/>
  <c r="AF101"/>
  <c r="AE101" s="1"/>
  <c r="AF47"/>
  <c r="AE47" s="1"/>
  <c r="AF43"/>
  <c r="AE43" s="1"/>
  <c r="AB41"/>
  <c r="AF41" s="1"/>
  <c r="AE41" s="1"/>
  <c r="AB39"/>
  <c r="AF39" s="1"/>
  <c r="AE39" s="1"/>
  <c r="AB37"/>
  <c r="AF37" s="1"/>
  <c r="AE37" s="1"/>
  <c r="J308" i="9"/>
  <c r="BJ427" i="28"/>
  <c r="BJ180"/>
  <c r="J304" i="9"/>
  <c r="BJ176" i="28"/>
  <c r="BJ423"/>
  <c r="I311" i="9"/>
  <c r="BJ395" i="28"/>
  <c r="BJ148"/>
  <c r="I307" i="9"/>
  <c r="BJ144" i="28"/>
  <c r="BJ391"/>
  <c r="H301" i="9"/>
  <c r="BJ103" i="28"/>
  <c r="H299" i="9"/>
  <c r="BJ101" i="28"/>
  <c r="BJ348"/>
  <c r="H297" i="9"/>
  <c r="BJ99" i="28"/>
  <c r="BJ346"/>
  <c r="H295" i="9"/>
  <c r="BJ344" i="28"/>
  <c r="H291" i="9"/>
  <c r="H363" s="1"/>
  <c r="H25" i="25" s="1"/>
  <c r="BJ340" i="28"/>
  <c r="H327" i="9"/>
  <c r="H289"/>
  <c r="H361" s="1"/>
  <c r="H23" i="25" s="1"/>
  <c r="BJ91" i="28"/>
  <c r="H325" i="9"/>
  <c r="BJ338" i="28"/>
  <c r="H285" i="9"/>
  <c r="H357" s="1"/>
  <c r="H19" i="25" s="1"/>
  <c r="BJ87" i="28"/>
  <c r="H321" i="9"/>
  <c r="BJ334" i="28"/>
  <c r="E1358" i="25"/>
  <c r="E1354"/>
  <c r="G308" i="9"/>
  <c r="BJ75" i="28"/>
  <c r="G304" i="9"/>
  <c r="BJ71" i="28"/>
  <c r="G300" i="9"/>
  <c r="BJ314" i="28"/>
  <c r="BJ67"/>
  <c r="G292" i="9"/>
  <c r="G364" s="1"/>
  <c r="G26" i="25" s="1"/>
  <c r="BJ59" i="28"/>
  <c r="G328" i="9"/>
  <c r="BJ306" i="28"/>
  <c r="G287" i="9"/>
  <c r="G359" s="1"/>
  <c r="G323"/>
  <c r="BJ301" i="28"/>
  <c r="BJ54"/>
  <c r="G283" i="9"/>
  <c r="G355" s="1"/>
  <c r="G17" i="25" s="1"/>
  <c r="BJ297" i="28"/>
  <c r="G319" i="9"/>
  <c r="F309"/>
  <c r="BJ41" i="28"/>
  <c r="BJ288"/>
  <c r="F302" i="9"/>
  <c r="BJ34" i="28"/>
  <c r="BJ281"/>
  <c r="F295" i="9"/>
  <c r="BJ27" i="28"/>
  <c r="BJ274"/>
  <c r="F335" i="9"/>
  <c r="F292"/>
  <c r="F364" s="1"/>
  <c r="F26" i="25" s="1"/>
  <c r="F328" i="9"/>
  <c r="BJ24" i="28"/>
  <c r="BJ271"/>
  <c r="F288" i="9"/>
  <c r="F360" s="1"/>
  <c r="F22" i="25" s="1"/>
  <c r="F324" i="9"/>
  <c r="BJ20" i="28"/>
  <c r="BJ267"/>
  <c r="F285" i="9"/>
  <c r="F357" s="1"/>
  <c r="F19" i="25" s="1"/>
  <c r="BJ264" i="28"/>
  <c r="F321" i="9"/>
  <c r="BJ17" i="28"/>
  <c r="H252" i="6"/>
  <c r="U252"/>
  <c r="N36" i="26" s="1"/>
  <c r="K310" i="9"/>
  <c r="BJ464" i="28"/>
  <c r="BJ217"/>
  <c r="K302" i="9"/>
  <c r="BJ456" i="28"/>
  <c r="BJ209"/>
  <c r="L340" i="9"/>
  <c r="J310"/>
  <c r="BJ182" i="28"/>
  <c r="BJ429"/>
  <c r="J306" i="9"/>
  <c r="BJ178" i="28"/>
  <c r="BJ425"/>
  <c r="J302" i="9"/>
  <c r="BJ174" i="28"/>
  <c r="BJ421"/>
  <c r="I308" i="9"/>
  <c r="BJ145" i="28"/>
  <c r="H300" i="9"/>
  <c r="BJ102" i="28"/>
  <c r="BJ349"/>
  <c r="H298" i="9"/>
  <c r="BJ100" i="28"/>
  <c r="BJ347"/>
  <c r="H294" i="9"/>
  <c r="BJ343" i="28"/>
  <c r="BJ96"/>
  <c r="H292" i="9"/>
  <c r="H364" s="1"/>
  <c r="H26" i="25" s="1"/>
  <c r="BJ94" i="28"/>
  <c r="H328" i="9"/>
  <c r="BJ341" i="28"/>
  <c r="H284" i="9"/>
  <c r="H356" s="1"/>
  <c r="H18" i="25" s="1"/>
  <c r="BJ86" i="28"/>
  <c r="H320" i="9"/>
  <c r="BJ333" i="28"/>
  <c r="T301" i="6"/>
  <c r="AA301" s="1"/>
  <c r="N301"/>
  <c r="G310" i="9"/>
  <c r="BJ77" i="28"/>
  <c r="BJ324"/>
  <c r="G306" i="9"/>
  <c r="BJ73" i="28"/>
  <c r="BJ320"/>
  <c r="G302" i="9"/>
  <c r="BJ316" i="28"/>
  <c r="G295" i="9"/>
  <c r="BJ309" i="28"/>
  <c r="BJ62"/>
  <c r="G299" i="9"/>
  <c r="BJ66" i="28"/>
  <c r="BJ313"/>
  <c r="G291" i="9"/>
  <c r="G363" s="1"/>
  <c r="G25" i="25" s="1"/>
  <c r="BJ58" i="28"/>
  <c r="G327" i="9"/>
  <c r="BJ305" i="28"/>
  <c r="G288" i="9"/>
  <c r="G360" s="1"/>
  <c r="G22" i="25" s="1"/>
  <c r="BJ302" i="28"/>
  <c r="G324" i="9"/>
  <c r="BJ55" i="28"/>
  <c r="G284" i="9"/>
  <c r="G356" s="1"/>
  <c r="G18" i="25" s="1"/>
  <c r="G320" i="9"/>
  <c r="F305"/>
  <c r="BJ284" i="28"/>
  <c r="BJ37"/>
  <c r="F300" i="9"/>
  <c r="BJ32" i="28"/>
  <c r="BJ279"/>
  <c r="F297" i="9"/>
  <c r="BJ276" i="28"/>
  <c r="BJ29"/>
  <c r="F289" i="9"/>
  <c r="F361" s="1"/>
  <c r="F23" i="25" s="1"/>
  <c r="BJ21" i="28"/>
  <c r="BJ268"/>
  <c r="F325" i="9"/>
  <c r="C37" i="23"/>
  <c r="F284" i="9"/>
  <c r="F356" s="1"/>
  <c r="F18" i="25" s="1"/>
  <c r="F320" i="9"/>
  <c r="BJ263" i="28"/>
  <c r="BJ16"/>
  <c r="K306" i="9"/>
  <c r="BJ460" i="28"/>
  <c r="BJ213"/>
  <c r="K62" i="5"/>
  <c r="I62"/>
  <c r="G62"/>
  <c r="E833" i="25"/>
  <c r="E834"/>
  <c r="F832"/>
  <c r="L62" i="5"/>
  <c r="J62"/>
  <c r="H62"/>
  <c r="E832" i="25"/>
  <c r="F833"/>
  <c r="F834"/>
  <c r="AF95" i="26"/>
  <c r="AE95" s="1"/>
  <c r="AF93"/>
  <c r="AE93" s="1"/>
  <c r="AF91"/>
  <c r="AE91" s="1"/>
  <c r="AF89"/>
  <c r="AE89" s="1"/>
  <c r="AF87"/>
  <c r="AE87" s="1"/>
  <c r="AF105"/>
  <c r="AE105" s="1"/>
  <c r="AF104"/>
  <c r="AE104" s="1"/>
  <c r="AF103"/>
  <c r="AE103" s="1"/>
  <c r="AF96"/>
  <c r="AE96" s="1"/>
  <c r="AF94"/>
  <c r="AE94" s="1"/>
  <c r="AF92"/>
  <c r="AE92" s="1"/>
  <c r="AF90"/>
  <c r="AE90" s="1"/>
  <c r="AF88"/>
  <c r="AE88" s="1"/>
  <c r="AF86"/>
  <c r="AE86" s="1"/>
  <c r="AF82"/>
  <c r="AE82" s="1"/>
  <c r="AF50"/>
  <c r="AE50" s="1"/>
  <c r="AB36"/>
  <c r="AF36" s="1"/>
  <c r="AE36" s="1"/>
  <c r="AF33"/>
  <c r="AE33" s="1"/>
  <c r="AF31"/>
  <c r="AE31" s="1"/>
  <c r="AF29"/>
  <c r="AE29" s="1"/>
  <c r="AF26"/>
  <c r="AE26" s="1"/>
  <c r="F54" i="5"/>
  <c r="F57" s="1"/>
  <c r="F59" s="1"/>
  <c r="G79" i="25" s="1"/>
  <c r="N281" i="6"/>
  <c r="T281"/>
  <c r="G244"/>
  <c r="AB28" i="26"/>
  <c r="AB19" s="1"/>
  <c r="F27" i="5"/>
  <c r="F29" s="1"/>
  <c r="F18"/>
  <c r="F38"/>
  <c r="F40" s="1"/>
  <c r="AF81" i="26"/>
  <c r="AE81" s="1"/>
  <c r="AA72"/>
  <c r="AE53" l="1"/>
  <c r="G221" i="6"/>
  <c r="G228"/>
  <c r="N113" i="25"/>
  <c r="G147"/>
  <c r="G181" s="1"/>
  <c r="I113"/>
  <c r="J113"/>
  <c r="K113"/>
  <c r="M113"/>
  <c r="H113"/>
  <c r="L113"/>
  <c r="AB35" i="26"/>
  <c r="N305" i="6"/>
  <c r="AP52" i="26"/>
  <c r="D113" i="25"/>
  <c r="D147" s="1"/>
  <c r="D181" s="1"/>
  <c r="I60" i="26"/>
  <c r="P15"/>
  <c r="BJ146" i="28"/>
  <c r="BJ393"/>
  <c r="BJ289"/>
  <c r="BJ42"/>
  <c r="I301" i="9"/>
  <c r="BJ138" i="28"/>
  <c r="BJ385"/>
  <c r="BJ108"/>
  <c r="BJ355"/>
  <c r="BJ106"/>
  <c r="BJ353"/>
  <c r="H302" i="9"/>
  <c r="BJ104" i="28"/>
  <c r="BJ351"/>
  <c r="BJ283"/>
  <c r="BJ36"/>
  <c r="AB45" i="26"/>
  <c r="AF45" s="1"/>
  <c r="AE45" s="1"/>
  <c r="AB38"/>
  <c r="AF38" s="1"/>
  <c r="AE38" s="1"/>
  <c r="M101"/>
  <c r="T101" s="1"/>
  <c r="AG101" s="1"/>
  <c r="D112" i="25"/>
  <c r="D146" s="1"/>
  <c r="D180" s="1"/>
  <c r="D252"/>
  <c r="D290"/>
  <c r="D328" s="1"/>
  <c r="D363" s="1"/>
  <c r="D254"/>
  <c r="D114"/>
  <c r="D148" s="1"/>
  <c r="D182" s="1"/>
  <c r="D287"/>
  <c r="D325" s="1"/>
  <c r="D360" s="1"/>
  <c r="D251"/>
  <c r="D215"/>
  <c r="D111"/>
  <c r="D145" s="1"/>
  <c r="D179" s="1"/>
  <c r="AM12" i="28"/>
  <c r="AM47" s="1"/>
  <c r="AM82" s="1"/>
  <c r="AM117" s="1"/>
  <c r="AM152" s="1"/>
  <c r="AM187" s="1"/>
  <c r="AM49" i="27"/>
  <c r="AM83" s="1"/>
  <c r="AM117" s="1"/>
  <c r="AM151" s="1"/>
  <c r="AM185" s="1"/>
  <c r="AM219" s="1"/>
  <c r="AM253" s="1"/>
  <c r="I63" i="26"/>
  <c r="I18"/>
  <c r="O222" i="28"/>
  <c r="O259"/>
  <c r="O294" s="1"/>
  <c r="O329" s="1"/>
  <c r="O364" s="1"/>
  <c r="O399" s="1"/>
  <c r="O434" s="1"/>
  <c r="O469" s="1"/>
  <c r="I308" i="26"/>
  <c r="H245"/>
  <c r="D211" i="25"/>
  <c r="D107"/>
  <c r="D141" s="1"/>
  <c r="D175" s="1"/>
  <c r="D108"/>
  <c r="D142" s="1"/>
  <c r="D176" s="1"/>
  <c r="D212"/>
  <c r="AB249" i="6"/>
  <c r="AC249" s="1"/>
  <c r="AD249" s="1"/>
  <c r="AE249" s="1"/>
  <c r="AF249" s="1"/>
  <c r="AG249" s="1"/>
  <c r="O257"/>
  <c r="P257" s="1"/>
  <c r="Q257" s="1"/>
  <c r="R257" s="1"/>
  <c r="S257" s="1"/>
  <c r="U257"/>
  <c r="N41" i="26" s="1"/>
  <c r="H243" i="6"/>
  <c r="U243"/>
  <c r="N27" i="26" s="1"/>
  <c r="L383" i="25"/>
  <c r="J13" i="29"/>
  <c r="K229" i="8"/>
  <c r="M383" i="25"/>
  <c r="K13" i="29"/>
  <c r="L229" i="8"/>
  <c r="J383" i="25"/>
  <c r="H13" i="29"/>
  <c r="I229" i="8"/>
  <c r="J31" i="9"/>
  <c r="I69"/>
  <c r="I28"/>
  <c r="H66"/>
  <c r="J23"/>
  <c r="I61"/>
  <c r="I159" i="5"/>
  <c r="H179"/>
  <c r="H199"/>
  <c r="G798" i="25" s="1"/>
  <c r="G804" s="1"/>
  <c r="H711"/>
  <c r="H753" s="1"/>
  <c r="H786" s="1"/>
  <c r="H707"/>
  <c r="H749" s="1"/>
  <c r="H782" s="1"/>
  <c r="H703"/>
  <c r="H745" s="1"/>
  <c r="H778" s="1"/>
  <c r="H699"/>
  <c r="H741" s="1"/>
  <c r="H774" s="1"/>
  <c r="H695"/>
  <c r="H737" s="1"/>
  <c r="H770" s="1"/>
  <c r="H691"/>
  <c r="H733" s="1"/>
  <c r="H766" s="1"/>
  <c r="H687"/>
  <c r="H729" s="1"/>
  <c r="H762" s="1"/>
  <c r="J684"/>
  <c r="J182" i="8"/>
  <c r="F707" i="25"/>
  <c r="F749" s="1"/>
  <c r="F782" s="1"/>
  <c r="F699"/>
  <c r="F741" s="1"/>
  <c r="F774" s="1"/>
  <c r="F691"/>
  <c r="F733" s="1"/>
  <c r="F766" s="1"/>
  <c r="J85" i="8"/>
  <c r="C399" i="28"/>
  <c r="J280" i="6"/>
  <c r="Q280" s="1"/>
  <c r="X280" s="1"/>
  <c r="AE280" s="1"/>
  <c r="C185" i="27"/>
  <c r="X241" i="6"/>
  <c r="AE241" s="1"/>
  <c r="J15" i="9"/>
  <c r="I12" i="29"/>
  <c r="I16" s="1"/>
  <c r="I20" s="1"/>
  <c r="J112" i="26"/>
  <c r="J149" s="1"/>
  <c r="J181" s="1"/>
  <c r="J23"/>
  <c r="D148" i="17"/>
  <c r="J15" i="25"/>
  <c r="J137" i="5"/>
  <c r="J143" s="1"/>
  <c r="J149" s="1"/>
  <c r="J157" s="1"/>
  <c r="J163" s="1"/>
  <c r="J169" s="1"/>
  <c r="J177" s="1"/>
  <c r="J183" s="1"/>
  <c r="J189" s="1"/>
  <c r="J197" s="1"/>
  <c r="J203" s="1"/>
  <c r="J209" s="1"/>
  <c r="J217" s="1"/>
  <c r="J224" s="1"/>
  <c r="J231" s="1"/>
  <c r="C152" i="28"/>
  <c r="J241" i="6"/>
  <c r="Q241" s="1"/>
  <c r="J910" i="25"/>
  <c r="J912" s="1"/>
  <c r="M60" i="26"/>
  <c r="T15"/>
  <c r="W23"/>
  <c r="P67"/>
  <c r="O70"/>
  <c r="N63"/>
  <c r="G726" i="25"/>
  <c r="G712"/>
  <c r="F726"/>
  <c r="N119" i="30"/>
  <c r="I154"/>
  <c r="T277" i="6"/>
  <c r="U277" s="1"/>
  <c r="V277" s="1"/>
  <c r="W277" s="1"/>
  <c r="X277" s="1"/>
  <c r="Y277" s="1"/>
  <c r="S277"/>
  <c r="C94" i="23"/>
  <c r="C110"/>
  <c r="E921" i="25"/>
  <c r="E407" i="8"/>
  <c r="C181"/>
  <c r="C266"/>
  <c r="C301" s="1"/>
  <c r="C336" s="1"/>
  <c r="C371" s="1"/>
  <c r="C406" s="1"/>
  <c r="C948" i="25" s="1"/>
  <c r="C220"/>
  <c r="C116"/>
  <c r="C150" s="1"/>
  <c r="C184" s="1"/>
  <c r="C292"/>
  <c r="C330" s="1"/>
  <c r="C365" s="1"/>
  <c r="C256"/>
  <c r="L19" i="9"/>
  <c r="K57"/>
  <c r="D247" i="8"/>
  <c r="D282" s="1"/>
  <c r="D317" s="1"/>
  <c r="D352" s="1"/>
  <c r="D387" s="1"/>
  <c r="D929" i="25" s="1"/>
  <c r="D162" i="8"/>
  <c r="AG51" i="26"/>
  <c r="AU51" s="1"/>
  <c r="F140" s="1"/>
  <c r="F209" s="1"/>
  <c r="F271" s="1"/>
  <c r="H183" i="9"/>
  <c r="H221" s="1"/>
  <c r="H175"/>
  <c r="H213" s="1"/>
  <c r="G173"/>
  <c r="G211" s="1"/>
  <c r="AB254" i="6"/>
  <c r="AC254" s="1"/>
  <c r="AD254" s="1"/>
  <c r="AE254" s="1"/>
  <c r="AF254" s="1"/>
  <c r="AG254" s="1"/>
  <c r="N107" i="25"/>
  <c r="M107"/>
  <c r="H107"/>
  <c r="G141"/>
  <c r="G175" s="1"/>
  <c r="J107"/>
  <c r="K107"/>
  <c r="L107"/>
  <c r="I107"/>
  <c r="N114"/>
  <c r="G148"/>
  <c r="G182" s="1"/>
  <c r="M114"/>
  <c r="H114"/>
  <c r="J114"/>
  <c r="K114"/>
  <c r="L114"/>
  <c r="I114"/>
  <c r="I383"/>
  <c r="G13" i="29"/>
  <c r="H229" i="8"/>
  <c r="I25" i="9"/>
  <c r="H63"/>
  <c r="H101" s="1"/>
  <c r="H139" s="1"/>
  <c r="J35"/>
  <c r="I73"/>
  <c r="J27"/>
  <c r="I65"/>
  <c r="I17"/>
  <c r="H55"/>
  <c r="H93" s="1"/>
  <c r="H131" s="1"/>
  <c r="H710" i="25"/>
  <c r="H752" s="1"/>
  <c r="H785" s="1"/>
  <c r="H706"/>
  <c r="H748" s="1"/>
  <c r="H781" s="1"/>
  <c r="H702"/>
  <c r="H744" s="1"/>
  <c r="H777" s="1"/>
  <c r="H698"/>
  <c r="H740" s="1"/>
  <c r="H773" s="1"/>
  <c r="H694"/>
  <c r="H736" s="1"/>
  <c r="H769" s="1"/>
  <c r="H690"/>
  <c r="H732" s="1"/>
  <c r="H765" s="1"/>
  <c r="H686"/>
  <c r="H728" s="1"/>
  <c r="H761" s="1"/>
  <c r="L684"/>
  <c r="L182" i="8"/>
  <c r="F709" i="25"/>
  <c r="F751" s="1"/>
  <c r="F784" s="1"/>
  <c r="F701"/>
  <c r="F743" s="1"/>
  <c r="F776" s="1"/>
  <c r="F693"/>
  <c r="F735" s="1"/>
  <c r="F768" s="1"/>
  <c r="F685"/>
  <c r="F727" s="1"/>
  <c r="F760" s="1"/>
  <c r="F182" i="8"/>
  <c r="E1229" i="25" s="1"/>
  <c r="H269" i="6"/>
  <c r="U269"/>
  <c r="N53" i="26" s="1"/>
  <c r="U53" s="1"/>
  <c r="AH53" s="1"/>
  <c r="AV53" s="1"/>
  <c r="G142" s="1"/>
  <c r="G211" s="1"/>
  <c r="G273" s="1"/>
  <c r="AE242" i="6"/>
  <c r="AF242" s="1"/>
  <c r="AG242" s="1"/>
  <c r="AQ18" i="26"/>
  <c r="J26" i="9"/>
  <c r="I64"/>
  <c r="I102" s="1"/>
  <c r="I140" s="1"/>
  <c r="J864" i="25"/>
  <c r="J866" s="1"/>
  <c r="K33" i="9"/>
  <c r="J71"/>
  <c r="J896" i="25"/>
  <c r="J898" s="1"/>
  <c r="BJ298" i="28"/>
  <c r="BJ51"/>
  <c r="C1326" i="25"/>
  <c r="C1284"/>
  <c r="K158" i="5"/>
  <c r="J178"/>
  <c r="J198" s="1"/>
  <c r="I797" i="25" s="1"/>
  <c r="I803" s="1"/>
  <c r="J24" i="9"/>
  <c r="I62"/>
  <c r="I100" s="1"/>
  <c r="I138" s="1"/>
  <c r="K819" i="25"/>
  <c r="F379" i="8"/>
  <c r="F372"/>
  <c r="H259" i="6"/>
  <c r="U259"/>
  <c r="N43" i="26" s="1"/>
  <c r="AF35"/>
  <c r="AE35" s="1"/>
  <c r="F169" i="9"/>
  <c r="F207" s="1"/>
  <c r="H1242" i="25"/>
  <c r="H1243" s="1"/>
  <c r="M122"/>
  <c r="H122"/>
  <c r="G156"/>
  <c r="G190" s="1"/>
  <c r="N122"/>
  <c r="J122"/>
  <c r="K122"/>
  <c r="L122"/>
  <c r="I122"/>
  <c r="H383"/>
  <c r="F13" i="29"/>
  <c r="F14" s="1"/>
  <c r="F17" s="1"/>
  <c r="G229" i="8"/>
  <c r="F298" i="9"/>
  <c r="BJ277" i="28"/>
  <c r="BJ30"/>
  <c r="F290" i="9"/>
  <c r="F362" s="1"/>
  <c r="F24" i="25" s="1"/>
  <c r="BJ22" i="28"/>
  <c r="BJ269"/>
  <c r="F326" i="9"/>
  <c r="H173"/>
  <c r="H211" s="1"/>
  <c r="I21"/>
  <c r="H59"/>
  <c r="H97" s="1"/>
  <c r="H135" s="1"/>
  <c r="H709" i="25"/>
  <c r="H751" s="1"/>
  <c r="H784" s="1"/>
  <c r="H705"/>
  <c r="H747" s="1"/>
  <c r="H780" s="1"/>
  <c r="H701"/>
  <c r="H743" s="1"/>
  <c r="H776" s="1"/>
  <c r="H697"/>
  <c r="H739" s="1"/>
  <c r="H772" s="1"/>
  <c r="H693"/>
  <c r="H735" s="1"/>
  <c r="H768" s="1"/>
  <c r="H689"/>
  <c r="H731" s="1"/>
  <c r="H764" s="1"/>
  <c r="H685"/>
  <c r="H727" s="1"/>
  <c r="H760" s="1"/>
  <c r="F711"/>
  <c r="F753" s="1"/>
  <c r="F786" s="1"/>
  <c r="F703"/>
  <c r="F745" s="1"/>
  <c r="F778" s="1"/>
  <c r="F695"/>
  <c r="F737" s="1"/>
  <c r="F770" s="1"/>
  <c r="F687"/>
  <c r="F729" s="1"/>
  <c r="F762" s="1"/>
  <c r="K22" i="9"/>
  <c r="J60"/>
  <c r="J98" s="1"/>
  <c r="J136" s="1"/>
  <c r="K160" i="5"/>
  <c r="J180"/>
  <c r="J200"/>
  <c r="I799" i="25" s="1"/>
  <c r="I805" s="1"/>
  <c r="I726"/>
  <c r="I712"/>
  <c r="J119" i="30"/>
  <c r="O84"/>
  <c r="J265" i="6"/>
  <c r="W265"/>
  <c r="P49" i="26" s="1"/>
  <c r="J888" i="25"/>
  <c r="J889"/>
  <c r="J887"/>
  <c r="L77" i="5"/>
  <c r="J127"/>
  <c r="K111"/>
  <c r="M42" i="26"/>
  <c r="AA258" i="6"/>
  <c r="AB258" s="1"/>
  <c r="AC258" s="1"/>
  <c r="AD258" s="1"/>
  <c r="AE258" s="1"/>
  <c r="AF258" s="1"/>
  <c r="AG258" s="1"/>
  <c r="I285" i="9"/>
  <c r="I357" s="1"/>
  <c r="I19" i="25" s="1"/>
  <c r="BJ369" i="28"/>
  <c r="BJ122"/>
  <c r="I321" i="9"/>
  <c r="C216" i="25"/>
  <c r="C252"/>
  <c r="C288"/>
  <c r="C326" s="1"/>
  <c r="C361" s="1"/>
  <c r="C112"/>
  <c r="C146" s="1"/>
  <c r="C180" s="1"/>
  <c r="F180" i="9"/>
  <c r="F218" s="1"/>
  <c r="G169"/>
  <c r="G207" s="1"/>
  <c r="AB267" i="6"/>
  <c r="AB251"/>
  <c r="AC251" s="1"/>
  <c r="AD251" s="1"/>
  <c r="AE251" s="1"/>
  <c r="AF251" s="1"/>
  <c r="AG251" s="1"/>
  <c r="M118" i="25"/>
  <c r="H118"/>
  <c r="G152"/>
  <c r="G186" s="1"/>
  <c r="N118"/>
  <c r="J118"/>
  <c r="K118"/>
  <c r="L118"/>
  <c r="I118"/>
  <c r="K383"/>
  <c r="I13" i="29"/>
  <c r="J229" i="8"/>
  <c r="G298" i="9"/>
  <c r="BJ312" i="28"/>
  <c r="BJ65"/>
  <c r="H708" i="25"/>
  <c r="H750" s="1"/>
  <c r="H783" s="1"/>
  <c r="H704"/>
  <c r="H746" s="1"/>
  <c r="H779" s="1"/>
  <c r="H700"/>
  <c r="H742" s="1"/>
  <c r="H775" s="1"/>
  <c r="H696"/>
  <c r="H738" s="1"/>
  <c r="H771" s="1"/>
  <c r="H692"/>
  <c r="H734" s="1"/>
  <c r="H767" s="1"/>
  <c r="H688"/>
  <c r="H730" s="1"/>
  <c r="H763" s="1"/>
  <c r="H684"/>
  <c r="H182" i="8"/>
  <c r="G1233" i="25" s="1"/>
  <c r="F705"/>
  <c r="F747" s="1"/>
  <c r="F780" s="1"/>
  <c r="F697"/>
  <c r="F739" s="1"/>
  <c r="F772" s="1"/>
  <c r="E1227"/>
  <c r="F689"/>
  <c r="F731" s="1"/>
  <c r="F764" s="1"/>
  <c r="M100" i="6"/>
  <c r="M103"/>
  <c r="M107"/>
  <c r="M111"/>
  <c r="M99"/>
  <c r="M102"/>
  <c r="M106"/>
  <c r="M110"/>
  <c r="M98"/>
  <c r="M101"/>
  <c r="M105"/>
  <c r="M109"/>
  <c r="M104"/>
  <c r="M108"/>
  <c r="I86"/>
  <c r="F166"/>
  <c r="F170" s="1"/>
  <c r="F183" s="1"/>
  <c r="F187" s="1"/>
  <c r="F200" s="1"/>
  <c r="F204" s="1"/>
  <c r="F217" s="1"/>
  <c r="F129" i="9"/>
  <c r="K29"/>
  <c r="J67"/>
  <c r="G910" i="25"/>
  <c r="G911" s="1"/>
  <c r="I186" i="9"/>
  <c r="I224" s="1"/>
  <c r="J34"/>
  <c r="I72"/>
  <c r="I110" s="1"/>
  <c r="I148" s="1"/>
  <c r="J903" i="25"/>
  <c r="J905" s="1"/>
  <c r="J32" i="9"/>
  <c r="I70"/>
  <c r="I108" s="1"/>
  <c r="I146" s="1"/>
  <c r="Q84" i="30"/>
  <c r="L119"/>
  <c r="V23" i="26"/>
  <c r="O67"/>
  <c r="J30" i="9"/>
  <c r="I68"/>
  <c r="I106" s="1"/>
  <c r="I144" s="1"/>
  <c r="I170"/>
  <c r="I208" s="1"/>
  <c r="J18"/>
  <c r="I56"/>
  <c r="I94" s="1"/>
  <c r="I132" s="1"/>
  <c r="J172"/>
  <c r="J210" s="1"/>
  <c r="K20"/>
  <c r="J58"/>
  <c r="J96" s="1"/>
  <c r="J134" s="1"/>
  <c r="C163" i="8"/>
  <c r="C248"/>
  <c r="C283" s="1"/>
  <c r="C318" s="1"/>
  <c r="C353" s="1"/>
  <c r="C388" s="1"/>
  <c r="C930" i="25" s="1"/>
  <c r="AE244" i="6"/>
  <c r="AF244" s="1"/>
  <c r="AG244" s="1"/>
  <c r="AQ19" i="26"/>
  <c r="F229" i="6"/>
  <c r="F232" s="1"/>
  <c r="G218"/>
  <c r="K154" i="30"/>
  <c r="P119"/>
  <c r="G180" i="9"/>
  <c r="G218" s="1"/>
  <c r="F173"/>
  <c r="F211" s="1"/>
  <c r="F1242" i="25"/>
  <c r="F1243" s="1"/>
  <c r="AB263" i="6"/>
  <c r="AC263" s="1"/>
  <c r="AD263" s="1"/>
  <c r="AE263" s="1"/>
  <c r="AF263" s="1"/>
  <c r="AG263" s="1"/>
  <c r="AB252"/>
  <c r="AC252" s="1"/>
  <c r="AD252" s="1"/>
  <c r="AE252" s="1"/>
  <c r="AF252" s="1"/>
  <c r="AG252" s="1"/>
  <c r="AB248"/>
  <c r="AC248" s="1"/>
  <c r="AD248" s="1"/>
  <c r="AE248" s="1"/>
  <c r="AF248" s="1"/>
  <c r="AG248" s="1"/>
  <c r="AB260"/>
  <c r="AC260" s="1"/>
  <c r="AD260" s="1"/>
  <c r="AE260" s="1"/>
  <c r="AF260" s="1"/>
  <c r="AG260" s="1"/>
  <c r="AB253"/>
  <c r="AC253" s="1"/>
  <c r="AD253" s="1"/>
  <c r="AE253" s="1"/>
  <c r="AF253" s="1"/>
  <c r="AG253" s="1"/>
  <c r="L380" i="9"/>
  <c r="L42" i="25" s="1"/>
  <c r="L344" i="9"/>
  <c r="N304" i="6"/>
  <c r="BJ211" i="28"/>
  <c r="T302" i="6"/>
  <c r="BJ175" i="28"/>
  <c r="AB42" i="26"/>
  <c r="AF42" s="1"/>
  <c r="AE42" s="1"/>
  <c r="M104"/>
  <c r="T104" s="1"/>
  <c r="AA304" i="6"/>
  <c r="F382" i="9"/>
  <c r="F44" i="25" s="1"/>
  <c r="F346" i="9"/>
  <c r="H380"/>
  <c r="H42" i="25" s="1"/>
  <c r="H344" i="9"/>
  <c r="L778" i="25"/>
  <c r="C222"/>
  <c r="C258"/>
  <c r="C118"/>
  <c r="C152" s="1"/>
  <c r="C186" s="1"/>
  <c r="C294"/>
  <c r="C332" s="1"/>
  <c r="C367" s="1"/>
  <c r="C1327"/>
  <c r="C1285"/>
  <c r="P262" i="6"/>
  <c r="V262"/>
  <c r="O46" i="26" s="1"/>
  <c r="P264" i="6"/>
  <c r="V264"/>
  <c r="O48" i="26" s="1"/>
  <c r="I395" i="25"/>
  <c r="J343"/>
  <c r="G395"/>
  <c r="H343"/>
  <c r="H22" i="29"/>
  <c r="I18"/>
  <c r="AR52" i="26"/>
  <c r="AF268" i="6"/>
  <c r="H395" i="25"/>
  <c r="I343"/>
  <c r="AU23" i="26"/>
  <c r="AU67" s="1"/>
  <c r="AN67"/>
  <c r="AI60"/>
  <c r="AP15"/>
  <c r="L342" i="9"/>
  <c r="F342"/>
  <c r="F376"/>
  <c r="F38" i="25" s="1"/>
  <c r="F340" i="9"/>
  <c r="F380"/>
  <c r="F42" i="25" s="1"/>
  <c r="F344" i="9"/>
  <c r="H376"/>
  <c r="H38" i="25" s="1"/>
  <c r="H340" i="9"/>
  <c r="L558" i="25"/>
  <c r="L567" s="1"/>
  <c r="L19" i="26" s="1"/>
  <c r="L534" i="25"/>
  <c r="K63" i="26"/>
  <c r="K18"/>
  <c r="H378" i="9"/>
  <c r="H40" i="25" s="1"/>
  <c r="H342" i="9"/>
  <c r="I381"/>
  <c r="I43" i="25" s="1"/>
  <c r="I345" i="9"/>
  <c r="C114" i="25"/>
  <c r="C148" s="1"/>
  <c r="C182" s="1"/>
  <c r="C218"/>
  <c r="C254"/>
  <c r="C290"/>
  <c r="C328" s="1"/>
  <c r="C363" s="1"/>
  <c r="AR53" i="26"/>
  <c r="AF269" i="6"/>
  <c r="I228"/>
  <c r="I221"/>
  <c r="J395" i="25"/>
  <c r="K343"/>
  <c r="C99"/>
  <c r="C133" s="1"/>
  <c r="C167" s="1"/>
  <c r="C203"/>
  <c r="C239"/>
  <c r="C275"/>
  <c r="C313" s="1"/>
  <c r="C348" s="1"/>
  <c r="C243"/>
  <c r="C279"/>
  <c r="C317" s="1"/>
  <c r="C352" s="1"/>
  <c r="C103"/>
  <c r="C137" s="1"/>
  <c r="C171" s="1"/>
  <c r="C207"/>
  <c r="M302" i="30"/>
  <c r="T266"/>
  <c r="AA266" s="1"/>
  <c r="BJ243" i="28"/>
  <c r="BJ490"/>
  <c r="BJ492"/>
  <c r="BJ245"/>
  <c r="BJ248"/>
  <c r="BJ495"/>
  <c r="BJ497"/>
  <c r="BJ250"/>
  <c r="BJ499"/>
  <c r="BJ252"/>
  <c r="AA70" i="26"/>
  <c r="AA63" s="1"/>
  <c r="AF63" s="1"/>
  <c r="AA19"/>
  <c r="G248" i="6"/>
  <c r="AB32" i="26"/>
  <c r="AF32" s="1"/>
  <c r="AE32" s="1"/>
  <c r="H254" i="6"/>
  <c r="U254"/>
  <c r="N38" i="26" s="1"/>
  <c r="H256" i="6"/>
  <c r="U256"/>
  <c r="N40" i="26" s="1"/>
  <c r="H258" i="6"/>
  <c r="U258"/>
  <c r="N42" i="26" s="1"/>
  <c r="G260" i="6"/>
  <c r="AB44" i="26"/>
  <c r="AF44" s="1"/>
  <c r="AE44" s="1"/>
  <c r="H261" i="6"/>
  <c r="U261"/>
  <c r="N45" i="26" s="1"/>
  <c r="H263" i="6"/>
  <c r="U263"/>
  <c r="N47" i="26" s="1"/>
  <c r="AB55"/>
  <c r="AF55" s="1"/>
  <c r="G271" i="6"/>
  <c r="H287" i="9"/>
  <c r="H359" s="1"/>
  <c r="BJ336" i="28"/>
  <c r="BJ89"/>
  <c r="H323" i="9"/>
  <c r="H303"/>
  <c r="BJ105" i="28"/>
  <c r="BJ352"/>
  <c r="H307" i="9"/>
  <c r="BJ109" i="28"/>
  <c r="BJ356"/>
  <c r="I284" i="9"/>
  <c r="I356" s="1"/>
  <c r="I18" i="25" s="1"/>
  <c r="BJ121" i="28"/>
  <c r="I320" i="9"/>
  <c r="BJ368" i="28"/>
  <c r="H267" i="6"/>
  <c r="U267"/>
  <c r="N51" i="26" s="1"/>
  <c r="U51" s="1"/>
  <c r="AH51" s="1"/>
  <c r="BJ491" i="28"/>
  <c r="BJ244"/>
  <c r="BJ247"/>
  <c r="BJ494"/>
  <c r="BJ249"/>
  <c r="BJ496"/>
  <c r="BJ498"/>
  <c r="BJ251"/>
  <c r="BJ253"/>
  <c r="BJ500"/>
  <c r="G246" i="6"/>
  <c r="AB30" i="26"/>
  <c r="AF30" s="1"/>
  <c r="AE30" s="1"/>
  <c r="K301" i="9"/>
  <c r="BJ455" i="28"/>
  <c r="BJ208"/>
  <c r="K303" i="9"/>
  <c r="BJ457" i="28"/>
  <c r="BJ210"/>
  <c r="K305" i="9"/>
  <c r="BJ212" i="28"/>
  <c r="BJ459"/>
  <c r="K307" i="9"/>
  <c r="BJ214" i="28"/>
  <c r="BJ461"/>
  <c r="K309" i="9"/>
  <c r="BJ463" i="28"/>
  <c r="BJ216"/>
  <c r="K311" i="9"/>
  <c r="BJ218" i="28"/>
  <c r="BJ465"/>
  <c r="H251" i="6"/>
  <c r="U251"/>
  <c r="N35" i="26" s="1"/>
  <c r="F291" i="9"/>
  <c r="F363" s="1"/>
  <c r="F25" i="25" s="1"/>
  <c r="BJ23" i="28"/>
  <c r="F327" i="9"/>
  <c r="BJ270" i="28"/>
  <c r="G285" i="9"/>
  <c r="G357" s="1"/>
  <c r="G19" i="25" s="1"/>
  <c r="BJ52" i="28"/>
  <c r="BJ299"/>
  <c r="G321" i="9"/>
  <c r="G289"/>
  <c r="G361" s="1"/>
  <c r="G23" i="25" s="1"/>
  <c r="BJ56" i="28"/>
  <c r="BJ303"/>
  <c r="G325" i="9"/>
  <c r="G297"/>
  <c r="BJ64" i="28"/>
  <c r="BJ311"/>
  <c r="AB52" i="26"/>
  <c r="AF52" s="1"/>
  <c r="G268" i="6"/>
  <c r="AB54" i="26"/>
  <c r="AF54" s="1"/>
  <c r="G270" i="6"/>
  <c r="H305" i="9"/>
  <c r="BJ354" i="28"/>
  <c r="BJ107"/>
  <c r="H309" i="9"/>
  <c r="BJ358" i="28"/>
  <c r="BJ111"/>
  <c r="I306" i="9"/>
  <c r="BJ143" i="28"/>
  <c r="BJ390"/>
  <c r="I310" i="9"/>
  <c r="BJ394" i="28"/>
  <c r="BJ147"/>
  <c r="AF19" i="26"/>
  <c r="I366" i="9"/>
  <c r="I28" i="25" s="1"/>
  <c r="I330" i="9"/>
  <c r="I374"/>
  <c r="I36" i="25" s="1"/>
  <c r="I338" i="9"/>
  <c r="J375"/>
  <c r="J37" i="25" s="1"/>
  <c r="J339" i="9"/>
  <c r="I266" i="6"/>
  <c r="V266"/>
  <c r="O50" i="26" s="1"/>
  <c r="I21" i="25"/>
  <c r="F37" i="23"/>
  <c r="I377" i="9"/>
  <c r="I39" i="25" s="1"/>
  <c r="I341" i="9"/>
  <c r="I370"/>
  <c r="I32" i="25" s="1"/>
  <c r="I334" i="9"/>
  <c r="I376"/>
  <c r="I38" i="25" s="1"/>
  <c r="I340" i="9"/>
  <c r="I375"/>
  <c r="I37" i="25" s="1"/>
  <c r="I339" i="9"/>
  <c r="AA305" i="6"/>
  <c r="M105" i="26"/>
  <c r="T105" s="1"/>
  <c r="L373" i="9"/>
  <c r="L35" i="25" s="1"/>
  <c r="L337" i="9"/>
  <c r="L382"/>
  <c r="L44" i="25" s="1"/>
  <c r="L346" i="9"/>
  <c r="L375"/>
  <c r="L37" i="25" s="1"/>
  <c r="L339" i="9"/>
  <c r="AE270" i="6"/>
  <c r="AQ54" i="26"/>
  <c r="H242" i="6"/>
  <c r="U242"/>
  <c r="N26" i="26" s="1"/>
  <c r="N18" s="1"/>
  <c r="T297" i="6"/>
  <c r="N297"/>
  <c r="T299"/>
  <c r="N299"/>
  <c r="T303"/>
  <c r="N303"/>
  <c r="C214" i="25"/>
  <c r="C286"/>
  <c r="C324" s="1"/>
  <c r="C359" s="1"/>
  <c r="C250"/>
  <c r="C110"/>
  <c r="C144" s="1"/>
  <c r="C178" s="1"/>
  <c r="C228"/>
  <c r="C300"/>
  <c r="C338" s="1"/>
  <c r="C373" s="1"/>
  <c r="C124"/>
  <c r="C158" s="1"/>
  <c r="C192" s="1"/>
  <c r="C264"/>
  <c r="AP12" i="28"/>
  <c r="AP47" s="1"/>
  <c r="AP82" s="1"/>
  <c r="AP117" s="1"/>
  <c r="AP152" s="1"/>
  <c r="AP187" s="1"/>
  <c r="AP49" i="27"/>
  <c r="AP83" s="1"/>
  <c r="AP117" s="1"/>
  <c r="AP151" s="1"/>
  <c r="AP185" s="1"/>
  <c r="AP219" s="1"/>
  <c r="AP253" s="1"/>
  <c r="AJ12" i="28"/>
  <c r="AJ47" s="1"/>
  <c r="AJ82" s="1"/>
  <c r="AJ117" s="1"/>
  <c r="AJ152" s="1"/>
  <c r="AJ187" s="1"/>
  <c r="AJ49" i="27"/>
  <c r="AJ83" s="1"/>
  <c r="AJ117" s="1"/>
  <c r="AJ151" s="1"/>
  <c r="AJ185" s="1"/>
  <c r="AJ219" s="1"/>
  <c r="AJ253" s="1"/>
  <c r="D180" i="8"/>
  <c r="D265"/>
  <c r="D300" s="1"/>
  <c r="D335" s="1"/>
  <c r="D370" s="1"/>
  <c r="D405" s="1"/>
  <c r="D947" i="25" s="1"/>
  <c r="D154" i="8"/>
  <c r="D239"/>
  <c r="D274" s="1"/>
  <c r="D309" s="1"/>
  <c r="D344" s="1"/>
  <c r="D379" s="1"/>
  <c r="D921" i="25" s="1"/>
  <c r="O266" i="30"/>
  <c r="H302"/>
  <c r="C1096" i="25"/>
  <c r="C967"/>
  <c r="C1010" s="1"/>
  <c r="C1045" s="1"/>
  <c r="C1103"/>
  <c r="C974"/>
  <c r="C1017" s="1"/>
  <c r="C1052" s="1"/>
  <c r="C1111"/>
  <c r="C982"/>
  <c r="C1025" s="1"/>
  <c r="C1060" s="1"/>
  <c r="C1095"/>
  <c r="C966"/>
  <c r="C1009" s="1"/>
  <c r="C1044" s="1"/>
  <c r="H85" i="5"/>
  <c r="I68"/>
  <c r="AF259" i="28"/>
  <c r="AF294" s="1"/>
  <c r="AF329" s="1"/>
  <c r="AF364" s="1"/>
  <c r="AF399" s="1"/>
  <c r="AF434" s="1"/>
  <c r="AF469" s="1"/>
  <c r="AF222"/>
  <c r="D256" i="8"/>
  <c r="D291" s="1"/>
  <c r="D326" s="1"/>
  <c r="D361" s="1"/>
  <c r="D396" s="1"/>
  <c r="D938" i="25" s="1"/>
  <c r="D171" i="8"/>
  <c r="D972" i="25"/>
  <c r="D1015" s="1"/>
  <c r="D1050" s="1"/>
  <c r="D1101"/>
  <c r="D164" i="8"/>
  <c r="D249"/>
  <c r="D284" s="1"/>
  <c r="D319" s="1"/>
  <c r="D354" s="1"/>
  <c r="D389" s="1"/>
  <c r="D931" i="25" s="1"/>
  <c r="D242" i="8"/>
  <c r="D277" s="1"/>
  <c r="D312" s="1"/>
  <c r="D347" s="1"/>
  <c r="D382" s="1"/>
  <c r="D924" i="25" s="1"/>
  <c r="D157" i="8"/>
  <c r="H1152" i="25"/>
  <c r="H1161"/>
  <c r="C1088"/>
  <c r="C959"/>
  <c r="C1002" s="1"/>
  <c r="C1037" s="1"/>
  <c r="H72" i="5"/>
  <c r="G101"/>
  <c r="G109" s="1"/>
  <c r="G117" s="1"/>
  <c r="G125" s="1"/>
  <c r="D1139" i="25"/>
  <c r="D1182" s="1"/>
  <c r="D1233"/>
  <c r="D1268" s="1"/>
  <c r="D1311" s="1"/>
  <c r="D1135"/>
  <c r="D1178" s="1"/>
  <c r="D1229"/>
  <c r="D1264" s="1"/>
  <c r="D1307" s="1"/>
  <c r="D1132"/>
  <c r="D1175" s="1"/>
  <c r="D1226"/>
  <c r="D1261" s="1"/>
  <c r="D1304" s="1"/>
  <c r="D1234"/>
  <c r="D1269" s="1"/>
  <c r="D1312" s="1"/>
  <c r="D1140"/>
  <c r="D1183" s="1"/>
  <c r="D1138"/>
  <c r="D1181" s="1"/>
  <c r="D1232"/>
  <c r="D1267" s="1"/>
  <c r="D1310" s="1"/>
  <c r="C1143"/>
  <c r="C1186" s="1"/>
  <c r="C1237"/>
  <c r="C1272" s="1"/>
  <c r="C1315" s="1"/>
  <c r="C1229"/>
  <c r="C1264" s="1"/>
  <c r="C1307" s="1"/>
  <c r="C1135"/>
  <c r="C1178" s="1"/>
  <c r="C1122"/>
  <c r="C1165" s="1"/>
  <c r="C1216"/>
  <c r="C1251" s="1"/>
  <c r="C1294" s="1"/>
  <c r="C1136"/>
  <c r="C1179" s="1"/>
  <c r="C1230"/>
  <c r="C1265" s="1"/>
  <c r="C1308" s="1"/>
  <c r="C1127"/>
  <c r="C1170" s="1"/>
  <c r="C1221"/>
  <c r="C1256" s="1"/>
  <c r="C1299" s="1"/>
  <c r="C1145"/>
  <c r="C1188" s="1"/>
  <c r="C1239"/>
  <c r="C1274" s="1"/>
  <c r="C1317" s="1"/>
  <c r="AI222" i="28"/>
  <c r="AI259"/>
  <c r="AI294" s="1"/>
  <c r="AI329" s="1"/>
  <c r="AI364" s="1"/>
  <c r="AI399" s="1"/>
  <c r="AI434" s="1"/>
  <c r="AI469" s="1"/>
  <c r="AX259"/>
  <c r="AX294" s="1"/>
  <c r="AX329" s="1"/>
  <c r="AX364" s="1"/>
  <c r="AX399" s="1"/>
  <c r="AX434" s="1"/>
  <c r="AX469" s="1"/>
  <c r="AX222"/>
  <c r="AY222"/>
  <c r="AY259"/>
  <c r="AY294" s="1"/>
  <c r="AY329" s="1"/>
  <c r="AY364" s="1"/>
  <c r="AY399" s="1"/>
  <c r="AY434" s="1"/>
  <c r="AY469" s="1"/>
  <c r="D1129" i="25"/>
  <c r="D1172" s="1"/>
  <c r="D1223"/>
  <c r="D1258" s="1"/>
  <c r="D1301" s="1"/>
  <c r="D1124"/>
  <c r="D1167" s="1"/>
  <c r="D1218"/>
  <c r="D1253" s="1"/>
  <c r="D1296" s="1"/>
  <c r="D1144"/>
  <c r="D1187" s="1"/>
  <c r="D1238"/>
  <c r="D1273" s="1"/>
  <c r="D1316" s="1"/>
  <c r="D1133"/>
  <c r="D1176" s="1"/>
  <c r="D1227"/>
  <c r="D1262" s="1"/>
  <c r="D1305" s="1"/>
  <c r="AV15" i="26"/>
  <c r="AV60" s="1"/>
  <c r="AO60"/>
  <c r="L374" i="9"/>
  <c r="L36" i="25" s="1"/>
  <c r="L338" i="9"/>
  <c r="L377"/>
  <c r="L39" i="25" s="1"/>
  <c r="L341" i="9"/>
  <c r="L379"/>
  <c r="L41" i="25" s="1"/>
  <c r="L343" i="9"/>
  <c r="L381"/>
  <c r="L43" i="25" s="1"/>
  <c r="L345" i="9"/>
  <c r="L63" i="26"/>
  <c r="L18"/>
  <c r="AT18" s="1"/>
  <c r="AT19"/>
  <c r="T298" i="6"/>
  <c r="N298"/>
  <c r="T300"/>
  <c r="N300"/>
  <c r="F63" i="26"/>
  <c r="T63" s="1"/>
  <c r="T19"/>
  <c r="AN19"/>
  <c r="F18"/>
  <c r="G63"/>
  <c r="U63" s="1"/>
  <c r="AO19"/>
  <c r="G18"/>
  <c r="H63"/>
  <c r="AP19"/>
  <c r="H18"/>
  <c r="AP18" s="1"/>
  <c r="J63"/>
  <c r="AR19"/>
  <c r="J18"/>
  <c r="AR18" s="1"/>
  <c r="AS55"/>
  <c r="AG271" i="6"/>
  <c r="AT55" i="26" s="1"/>
  <c r="C224" i="25"/>
  <c r="C120"/>
  <c r="C154" s="1"/>
  <c r="C188" s="1"/>
  <c r="C260"/>
  <c r="C296"/>
  <c r="C334" s="1"/>
  <c r="C369" s="1"/>
  <c r="U23" i="26"/>
  <c r="N67"/>
  <c r="F1161" i="25"/>
  <c r="F1152"/>
  <c r="AV12" i="28"/>
  <c r="AV47" s="1"/>
  <c r="AV82" s="1"/>
  <c r="AV117" s="1"/>
  <c r="AV152" s="1"/>
  <c r="AV187" s="1"/>
  <c r="AV49" i="27"/>
  <c r="AV83" s="1"/>
  <c r="AV117" s="1"/>
  <c r="AV151" s="1"/>
  <c r="AV185" s="1"/>
  <c r="AV219" s="1"/>
  <c r="AV253" s="1"/>
  <c r="AU12" i="28"/>
  <c r="AU47" s="1"/>
  <c r="AU82" s="1"/>
  <c r="AU117" s="1"/>
  <c r="AU152" s="1"/>
  <c r="AU187" s="1"/>
  <c r="AU49" i="27"/>
  <c r="AU83" s="1"/>
  <c r="AU117" s="1"/>
  <c r="AU151" s="1"/>
  <c r="AU185" s="1"/>
  <c r="AU219" s="1"/>
  <c r="AU253" s="1"/>
  <c r="AT12" i="28"/>
  <c r="AT47" s="1"/>
  <c r="AT82" s="1"/>
  <c r="AT117" s="1"/>
  <c r="AT152" s="1"/>
  <c r="AT187" s="1"/>
  <c r="AT49" i="27"/>
  <c r="AT83" s="1"/>
  <c r="AT117" s="1"/>
  <c r="AT151" s="1"/>
  <c r="AT185" s="1"/>
  <c r="AT219" s="1"/>
  <c r="AT253" s="1"/>
  <c r="AQ12" i="28"/>
  <c r="AQ47" s="1"/>
  <c r="AQ82" s="1"/>
  <c r="AQ117" s="1"/>
  <c r="AQ152" s="1"/>
  <c r="AQ187" s="1"/>
  <c r="AQ49" i="27"/>
  <c r="AQ83" s="1"/>
  <c r="AQ117" s="1"/>
  <c r="AQ151" s="1"/>
  <c r="AQ185" s="1"/>
  <c r="AQ219" s="1"/>
  <c r="AQ253" s="1"/>
  <c r="K259" i="28"/>
  <c r="K294" s="1"/>
  <c r="K329" s="1"/>
  <c r="K364" s="1"/>
  <c r="K399" s="1"/>
  <c r="K434" s="1"/>
  <c r="K469" s="1"/>
  <c r="K222"/>
  <c r="D261" i="8"/>
  <c r="D296" s="1"/>
  <c r="D331" s="1"/>
  <c r="D366" s="1"/>
  <c r="D401" s="1"/>
  <c r="D943" i="25" s="1"/>
  <c r="D176" i="8"/>
  <c r="D168"/>
  <c r="D253"/>
  <c r="D288" s="1"/>
  <c r="D323" s="1"/>
  <c r="D358" s="1"/>
  <c r="D393" s="1"/>
  <c r="D935" i="25" s="1"/>
  <c r="D165" i="8"/>
  <c r="D250"/>
  <c r="D285" s="1"/>
  <c r="D320" s="1"/>
  <c r="D355" s="1"/>
  <c r="D390" s="1"/>
  <c r="D932" i="25" s="1"/>
  <c r="D159" i="8"/>
  <c r="D244"/>
  <c r="D279" s="1"/>
  <c r="D314" s="1"/>
  <c r="D349" s="1"/>
  <c r="D384" s="1"/>
  <c r="D926" i="25" s="1"/>
  <c r="BD259" i="28"/>
  <c r="BD294" s="1"/>
  <c r="BD329" s="1"/>
  <c r="BD364" s="1"/>
  <c r="BD399" s="1"/>
  <c r="BD434" s="1"/>
  <c r="BD469" s="1"/>
  <c r="BD222"/>
  <c r="BC49" i="27"/>
  <c r="BC83" s="1"/>
  <c r="BC117" s="1"/>
  <c r="BC151" s="1"/>
  <c r="BC185" s="1"/>
  <c r="BC219" s="1"/>
  <c r="BC253" s="1"/>
  <c r="BC12" i="28"/>
  <c r="BC47" s="1"/>
  <c r="BC82" s="1"/>
  <c r="BC117" s="1"/>
  <c r="BC152" s="1"/>
  <c r="BC187" s="1"/>
  <c r="AO12"/>
  <c r="AO47" s="1"/>
  <c r="AO82" s="1"/>
  <c r="AO117" s="1"/>
  <c r="AO152" s="1"/>
  <c r="AO187" s="1"/>
  <c r="AO49" i="27"/>
  <c r="AO83" s="1"/>
  <c r="AO117" s="1"/>
  <c r="AO151" s="1"/>
  <c r="AO185" s="1"/>
  <c r="AO219" s="1"/>
  <c r="AO253" s="1"/>
  <c r="AL49"/>
  <c r="AL83" s="1"/>
  <c r="AL117" s="1"/>
  <c r="AL151" s="1"/>
  <c r="AL185" s="1"/>
  <c r="AL219" s="1"/>
  <c r="AL253" s="1"/>
  <c r="AL12" i="28"/>
  <c r="AL47" s="1"/>
  <c r="AL82" s="1"/>
  <c r="AL117" s="1"/>
  <c r="AL152" s="1"/>
  <c r="AL187" s="1"/>
  <c r="AH259"/>
  <c r="AH294" s="1"/>
  <c r="AH329" s="1"/>
  <c r="AH364" s="1"/>
  <c r="AH399" s="1"/>
  <c r="AH434" s="1"/>
  <c r="AH469" s="1"/>
  <c r="AH222"/>
  <c r="D181" i="8"/>
  <c r="D266"/>
  <c r="D301" s="1"/>
  <c r="D336" s="1"/>
  <c r="D371" s="1"/>
  <c r="D406" s="1"/>
  <c r="D948" i="25" s="1"/>
  <c r="D262" i="8"/>
  <c r="D297" s="1"/>
  <c r="D332" s="1"/>
  <c r="D367" s="1"/>
  <c r="D402" s="1"/>
  <c r="D944" i="25" s="1"/>
  <c r="D177" i="8"/>
  <c r="D161"/>
  <c r="D246"/>
  <c r="D281" s="1"/>
  <c r="D316" s="1"/>
  <c r="D351" s="1"/>
  <c r="D386" s="1"/>
  <c r="D928" i="25" s="1"/>
  <c r="F1195"/>
  <c r="F1204"/>
  <c r="F1212" s="1"/>
  <c r="G1247" s="1"/>
  <c r="H1204"/>
  <c r="H1212" s="1"/>
  <c r="I1247" s="1"/>
  <c r="H1195"/>
  <c r="C1109"/>
  <c r="C980"/>
  <c r="C1023" s="1"/>
  <c r="C1058" s="1"/>
  <c r="C273"/>
  <c r="C311" s="1"/>
  <c r="C346" s="1"/>
  <c r="C201"/>
  <c r="C237"/>
  <c r="C97"/>
  <c r="C131" s="1"/>
  <c r="C165" s="1"/>
  <c r="C277"/>
  <c r="C315" s="1"/>
  <c r="C350" s="1"/>
  <c r="C241"/>
  <c r="C101"/>
  <c r="C135" s="1"/>
  <c r="C169" s="1"/>
  <c r="C205"/>
  <c r="C281"/>
  <c r="C319" s="1"/>
  <c r="C354" s="1"/>
  <c r="C209"/>
  <c r="C245"/>
  <c r="C105"/>
  <c r="C139" s="1"/>
  <c r="C173" s="1"/>
  <c r="C1139"/>
  <c r="C1182" s="1"/>
  <c r="C1233"/>
  <c r="C1268" s="1"/>
  <c r="C1311" s="1"/>
  <c r="C1137"/>
  <c r="C1180" s="1"/>
  <c r="C1231"/>
  <c r="C1266" s="1"/>
  <c r="C1309" s="1"/>
  <c r="C1133"/>
  <c r="C1176" s="1"/>
  <c r="C1227"/>
  <c r="C1262" s="1"/>
  <c r="C1305" s="1"/>
  <c r="C1128"/>
  <c r="C1171" s="1"/>
  <c r="C1222"/>
  <c r="C1257" s="1"/>
  <c r="C1300" s="1"/>
  <c r="C1142"/>
  <c r="C1185" s="1"/>
  <c r="C1236"/>
  <c r="C1271" s="1"/>
  <c r="C1314" s="1"/>
  <c r="C1220"/>
  <c r="C1255" s="1"/>
  <c r="C1298" s="1"/>
  <c r="C1126"/>
  <c r="C1169" s="1"/>
  <c r="C1132"/>
  <c r="C1175" s="1"/>
  <c r="C1226"/>
  <c r="C1261" s="1"/>
  <c r="C1304" s="1"/>
  <c r="AN222" i="28"/>
  <c r="AN259"/>
  <c r="AN294" s="1"/>
  <c r="AN329" s="1"/>
  <c r="AN364" s="1"/>
  <c r="AN399" s="1"/>
  <c r="AN434" s="1"/>
  <c r="AN469" s="1"/>
  <c r="C1121" i="25"/>
  <c r="C1164" s="1"/>
  <c r="C1215"/>
  <c r="C1250" s="1"/>
  <c r="C1293" s="1"/>
  <c r="AT79" i="26"/>
  <c r="AU79"/>
  <c r="AV79" s="1"/>
  <c r="AW79" s="1"/>
  <c r="AX79" s="1"/>
  <c r="AY79" s="1"/>
  <c r="AZ79" s="1"/>
  <c r="BA79" s="1"/>
  <c r="D1235" i="25"/>
  <c r="D1270" s="1"/>
  <c r="D1313" s="1"/>
  <c r="D1141"/>
  <c r="D1184" s="1"/>
  <c r="D1215"/>
  <c r="D1250" s="1"/>
  <c r="D1293" s="1"/>
  <c r="D1121"/>
  <c r="D1164" s="1"/>
  <c r="C1124"/>
  <c r="C1167" s="1"/>
  <c r="C1218"/>
  <c r="C1253" s="1"/>
  <c r="C1296" s="1"/>
  <c r="D1122"/>
  <c r="D1165" s="1"/>
  <c r="D1216"/>
  <c r="D1251" s="1"/>
  <c r="D1294" s="1"/>
  <c r="D1145"/>
  <c r="D1188" s="1"/>
  <c r="D1239"/>
  <c r="D1274" s="1"/>
  <c r="D1317" s="1"/>
  <c r="C1141"/>
  <c r="C1184" s="1"/>
  <c r="C1235"/>
  <c r="C1270" s="1"/>
  <c r="C1313" s="1"/>
  <c r="C1228"/>
  <c r="C1263" s="1"/>
  <c r="C1306" s="1"/>
  <c r="C1134"/>
  <c r="C1177" s="1"/>
  <c r="C1140"/>
  <c r="C1183" s="1"/>
  <c r="C1234"/>
  <c r="C1269" s="1"/>
  <c r="C1312" s="1"/>
  <c r="C1125"/>
  <c r="C1168" s="1"/>
  <c r="C1219"/>
  <c r="C1254" s="1"/>
  <c r="C1297" s="1"/>
  <c r="C1120"/>
  <c r="C1163" s="1"/>
  <c r="C1214"/>
  <c r="C1249" s="1"/>
  <c r="C1292" s="1"/>
  <c r="D1126"/>
  <c r="D1169" s="1"/>
  <c r="D1220"/>
  <c r="D1255" s="1"/>
  <c r="D1298" s="1"/>
  <c r="N79"/>
  <c r="N149" s="1"/>
  <c r="G78"/>
  <c r="G86"/>
  <c r="N86" s="1"/>
  <c r="BI281" i="27" s="1"/>
  <c r="G81" i="25"/>
  <c r="G82"/>
  <c r="G85"/>
  <c r="G77"/>
  <c r="AG104" i="26"/>
  <c r="G383" i="9"/>
  <c r="G45" i="25" s="1"/>
  <c r="G347" i="9"/>
  <c r="G88" i="25"/>
  <c r="N88" s="1"/>
  <c r="G84"/>
  <c r="G80"/>
  <c r="G87"/>
  <c r="G83"/>
  <c r="I245" i="6"/>
  <c r="V245"/>
  <c r="O29" i="26" s="1"/>
  <c r="H383" i="9"/>
  <c r="H45" i="25" s="1"/>
  <c r="H347" i="9"/>
  <c r="AG63" i="26"/>
  <c r="AN63" s="1"/>
  <c r="AU63" s="1"/>
  <c r="AH63"/>
  <c r="AO63" s="1"/>
  <c r="AV63" s="1"/>
  <c r="AE63"/>
  <c r="G375" i="9"/>
  <c r="G37" i="25" s="1"/>
  <c r="I80" s="1"/>
  <c r="G339" i="9"/>
  <c r="J383"/>
  <c r="J45" i="25" s="1"/>
  <c r="J347" i="9"/>
  <c r="I249" i="6"/>
  <c r="V249"/>
  <c r="O33" i="26" s="1"/>
  <c r="I250" i="6"/>
  <c r="V250"/>
  <c r="O34" i="26" s="1"/>
  <c r="AF70"/>
  <c r="AE70" s="1"/>
  <c r="AD71"/>
  <c r="I247" i="6"/>
  <c r="V247"/>
  <c r="O31" i="26" s="1"/>
  <c r="U302" i="6"/>
  <c r="N102" i="26" s="1"/>
  <c r="U102" s="1"/>
  <c r="AH102" s="1"/>
  <c r="O302" i="6"/>
  <c r="H382" i="9"/>
  <c r="H44" i="25" s="1"/>
  <c r="H346" i="9"/>
  <c r="AG55" i="26"/>
  <c r="AU55" s="1"/>
  <c r="F144" s="1"/>
  <c r="F213" s="1"/>
  <c r="F275" s="1"/>
  <c r="AE55"/>
  <c r="AG54"/>
  <c r="AU54" s="1"/>
  <c r="F143" s="1"/>
  <c r="F212" s="1"/>
  <c r="F274" s="1"/>
  <c r="AE54"/>
  <c r="G379" i="9"/>
  <c r="G41" i="25" s="1"/>
  <c r="G343" i="9"/>
  <c r="K376"/>
  <c r="K38" i="25" s="1"/>
  <c r="K340" i="9"/>
  <c r="AG105" i="26"/>
  <c r="U304" i="6"/>
  <c r="N104" i="26" s="1"/>
  <c r="U104" s="1"/>
  <c r="O304" i="6"/>
  <c r="J379" i="9"/>
  <c r="J41" i="25" s="1"/>
  <c r="L84" s="1"/>
  <c r="J343" i="9"/>
  <c r="G368"/>
  <c r="G30" i="25" s="1"/>
  <c r="G332" i="9"/>
  <c r="G373"/>
  <c r="G35" i="25" s="1"/>
  <c r="G337" i="9"/>
  <c r="U305" i="6"/>
  <c r="N105" i="26" s="1"/>
  <c r="U105" s="1"/>
  <c r="AH105" s="1"/>
  <c r="O305" i="6"/>
  <c r="J377" i="9"/>
  <c r="J39" i="25" s="1"/>
  <c r="J341" i="9"/>
  <c r="F366"/>
  <c r="F28" i="25" s="1"/>
  <c r="F330" i="9"/>
  <c r="F373"/>
  <c r="F35" i="25" s="1"/>
  <c r="F337" i="9"/>
  <c r="F379"/>
  <c r="F41" i="25" s="1"/>
  <c r="F343" i="9"/>
  <c r="G366"/>
  <c r="G28" i="25" s="1"/>
  <c r="G330" i="9"/>
  <c r="J381"/>
  <c r="J43" i="25" s="1"/>
  <c r="J345" i="9"/>
  <c r="K380"/>
  <c r="K42" i="25" s="1"/>
  <c r="M85" s="1"/>
  <c r="K344" i="9"/>
  <c r="I255" i="6"/>
  <c r="V255"/>
  <c r="O39" i="26" s="1"/>
  <c r="G381" i="9"/>
  <c r="G43" i="25" s="1"/>
  <c r="G345" i="9"/>
  <c r="I253" i="6"/>
  <c r="V253"/>
  <c r="O37" i="26" s="1"/>
  <c r="I257" i="6"/>
  <c r="V257"/>
  <c r="O41" i="26" s="1"/>
  <c r="F368" i="9"/>
  <c r="F30" i="25" s="1"/>
  <c r="F332" i="9"/>
  <c r="F375"/>
  <c r="F37" i="25" s="1"/>
  <c r="F339" i="9"/>
  <c r="F383"/>
  <c r="F45" i="25" s="1"/>
  <c r="F347" i="9"/>
  <c r="G377"/>
  <c r="G39" i="25" s="1"/>
  <c r="G341" i="9"/>
  <c r="J373"/>
  <c r="J35" i="25" s="1"/>
  <c r="J337" i="9"/>
  <c r="K378"/>
  <c r="K40" i="25" s="1"/>
  <c r="K342" i="9"/>
  <c r="F372"/>
  <c r="F34" i="25" s="1"/>
  <c r="F53" s="1"/>
  <c r="F336" i="9"/>
  <c r="G371"/>
  <c r="G33" i="25" s="1"/>
  <c r="G335" i="9"/>
  <c r="G378"/>
  <c r="G40" i="25" s="1"/>
  <c r="I83" s="1"/>
  <c r="G342" i="9"/>
  <c r="O301" i="6"/>
  <c r="U301"/>
  <c r="N101" i="26" s="1"/>
  <c r="U101" s="1"/>
  <c r="AH101" s="1"/>
  <c r="H366" i="9"/>
  <c r="H28" i="25" s="1"/>
  <c r="H330" i="9"/>
  <c r="H370"/>
  <c r="H32" i="25" s="1"/>
  <c r="H334" i="9"/>
  <c r="J378"/>
  <c r="J40" i="25" s="1"/>
  <c r="L83" s="1"/>
  <c r="J342" i="9"/>
  <c r="K374"/>
  <c r="K36" i="25" s="1"/>
  <c r="M79" s="1"/>
  <c r="K338" i="9"/>
  <c r="F367"/>
  <c r="F29" i="25" s="1"/>
  <c r="F331" i="9"/>
  <c r="F381"/>
  <c r="F43" i="25" s="1"/>
  <c r="H86" s="1"/>
  <c r="F345" i="9"/>
  <c r="G372"/>
  <c r="G34" i="25" s="1"/>
  <c r="G336" i="9"/>
  <c r="G376"/>
  <c r="G38" i="25" s="1"/>
  <c r="I81" s="1"/>
  <c r="G340" i="9"/>
  <c r="G380"/>
  <c r="G42" i="25" s="1"/>
  <c r="I85" s="1"/>
  <c r="G344" i="9"/>
  <c r="E1364" i="25"/>
  <c r="E1360"/>
  <c r="H369" i="9"/>
  <c r="H31" i="25" s="1"/>
  <c r="H333" i="9"/>
  <c r="I379"/>
  <c r="I41" i="25" s="1"/>
  <c r="K84" s="1"/>
  <c r="I343" i="9"/>
  <c r="J380"/>
  <c r="J42" i="25" s="1"/>
  <c r="L85" s="1"/>
  <c r="J344" i="9"/>
  <c r="BI274" i="27"/>
  <c r="N80" i="25"/>
  <c r="N84"/>
  <c r="F369" i="9"/>
  <c r="F31" i="25" s="1"/>
  <c r="F333" i="9"/>
  <c r="F377"/>
  <c r="F39" i="25" s="1"/>
  <c r="H82" s="1"/>
  <c r="F341" i="9"/>
  <c r="G367"/>
  <c r="G29" i="25" s="1"/>
  <c r="G331" i="9"/>
  <c r="G374"/>
  <c r="G36" i="25" s="1"/>
  <c r="I79" s="1"/>
  <c r="G338" i="9"/>
  <c r="G382"/>
  <c r="G44" i="25" s="1"/>
  <c r="G346" i="9"/>
  <c r="H372"/>
  <c r="H34" i="25" s="1"/>
  <c r="H53" s="1"/>
  <c r="H336" i="9"/>
  <c r="I380"/>
  <c r="I42" i="25" s="1"/>
  <c r="I344" i="9"/>
  <c r="J374"/>
  <c r="J36" i="25" s="1"/>
  <c r="L79" s="1"/>
  <c r="J338" i="9"/>
  <c r="J382"/>
  <c r="J44" i="25" s="1"/>
  <c r="J346" i="9"/>
  <c r="K382"/>
  <c r="K44" i="25" s="1"/>
  <c r="M87" s="1"/>
  <c r="K346" i="9"/>
  <c r="I252" i="6"/>
  <c r="V252"/>
  <c r="O36" i="26" s="1"/>
  <c r="F374" i="9"/>
  <c r="F36" i="25" s="1"/>
  <c r="H79" s="1"/>
  <c r="F338" i="9"/>
  <c r="G21" i="25"/>
  <c r="D37" i="23"/>
  <c r="H367" i="9"/>
  <c r="H29" i="25" s="1"/>
  <c r="H331" i="9"/>
  <c r="H371"/>
  <c r="H33" i="25" s="1"/>
  <c r="H335" i="9"/>
  <c r="H373"/>
  <c r="H35" i="25" s="1"/>
  <c r="J78" s="1"/>
  <c r="H337" i="9"/>
  <c r="I383"/>
  <c r="I45" i="25" s="1"/>
  <c r="K88" s="1"/>
  <c r="I347" i="9"/>
  <c r="J376"/>
  <c r="J38" i="25" s="1"/>
  <c r="L81" s="1"/>
  <c r="J340" i="9"/>
  <c r="AH104" i="26"/>
  <c r="G59" i="25"/>
  <c r="G61"/>
  <c r="G63"/>
  <c r="G65"/>
  <c r="G67"/>
  <c r="G69"/>
  <c r="G60"/>
  <c r="G62"/>
  <c r="G64"/>
  <c r="G66"/>
  <c r="G68"/>
  <c r="F46" i="5"/>
  <c r="G70" i="25" s="1"/>
  <c r="F86" i="5"/>
  <c r="G86" s="1"/>
  <c r="H86" s="1"/>
  <c r="I86" s="1"/>
  <c r="J86" s="1"/>
  <c r="K86" s="1"/>
  <c r="L86" s="1"/>
  <c r="F20"/>
  <c r="AE19" i="26"/>
  <c r="AG19"/>
  <c r="AU19" s="1"/>
  <c r="AA281" i="6"/>
  <c r="AB281" s="1"/>
  <c r="AC281" s="1"/>
  <c r="AD281" s="1"/>
  <c r="AE281" s="1"/>
  <c r="AF281" s="1"/>
  <c r="AG281" s="1"/>
  <c r="M81" i="26"/>
  <c r="AN104"/>
  <c r="AU104" s="1"/>
  <c r="F175" s="1"/>
  <c r="F237" s="1"/>
  <c r="F299" s="1"/>
  <c r="AB304" i="6"/>
  <c r="AN105" i="26"/>
  <c r="AU105" s="1"/>
  <c r="F176" s="1"/>
  <c r="F238" s="1"/>
  <c r="F300" s="1"/>
  <c r="AB305" i="6"/>
  <c r="AN101" i="26"/>
  <c r="AU101" s="1"/>
  <c r="F172" s="1"/>
  <c r="F234" s="1"/>
  <c r="F296" s="1"/>
  <c r="AB301" i="6"/>
  <c r="H80" i="25"/>
  <c r="H84"/>
  <c r="H88"/>
  <c r="H83"/>
  <c r="H87"/>
  <c r="J83"/>
  <c r="J88"/>
  <c r="K79"/>
  <c r="K81"/>
  <c r="K86"/>
  <c r="L80"/>
  <c r="L88"/>
  <c r="G72"/>
  <c r="G71"/>
  <c r="G73"/>
  <c r="F42" i="5"/>
  <c r="F48"/>
  <c r="G74" i="25"/>
  <c r="G76"/>
  <c r="G75"/>
  <c r="F31" i="5"/>
  <c r="H78" i="25"/>
  <c r="H244" i="6"/>
  <c r="U244"/>
  <c r="N28" i="26" s="1"/>
  <c r="N19" s="1"/>
  <c r="U19" s="1"/>
  <c r="AH19" s="1"/>
  <c r="AV19" s="1"/>
  <c r="O281" i="6"/>
  <c r="U281"/>
  <c r="N81" i="26" s="1"/>
  <c r="AF28"/>
  <c r="AE28" s="1"/>
  <c r="H81" i="25"/>
  <c r="H85"/>
  <c r="I84"/>
  <c r="K82"/>
  <c r="L78"/>
  <c r="L87" l="1"/>
  <c r="K85"/>
  <c r="I87"/>
  <c r="I14" i="29"/>
  <c r="J904" i="25"/>
  <c r="W15" i="26"/>
  <c r="P60"/>
  <c r="I86" i="25"/>
  <c r="I373" i="9"/>
  <c r="I35" i="25" s="1"/>
  <c r="K78" s="1"/>
  <c r="I337" i="9"/>
  <c r="H374"/>
  <c r="H36" i="25" s="1"/>
  <c r="J79" s="1"/>
  <c r="H338" i="9"/>
  <c r="M81" i="25"/>
  <c r="M151" s="1"/>
  <c r="N87"/>
  <c r="J87"/>
  <c r="BI146" i="27" s="1"/>
  <c r="K80" i="25"/>
  <c r="N82"/>
  <c r="N152" s="1"/>
  <c r="N78"/>
  <c r="BI273" i="27" s="1"/>
  <c r="N183" i="25"/>
  <c r="O219" s="1"/>
  <c r="N291" s="1"/>
  <c r="AS18" i="26"/>
  <c r="AM222" i="28"/>
  <c r="AM259"/>
  <c r="AM294" s="1"/>
  <c r="AM329" s="1"/>
  <c r="AM364" s="1"/>
  <c r="AM399" s="1"/>
  <c r="AM434" s="1"/>
  <c r="AM469" s="1"/>
  <c r="J308" i="26"/>
  <c r="I245"/>
  <c r="I82" i="25"/>
  <c r="G14" i="29"/>
  <c r="G17" s="1"/>
  <c r="I88" i="25"/>
  <c r="K18" i="9"/>
  <c r="J56"/>
  <c r="J94" s="1"/>
  <c r="J132" s="1"/>
  <c r="K34"/>
  <c r="J72"/>
  <c r="J110" s="1"/>
  <c r="J148" s="1"/>
  <c r="J105"/>
  <c r="J143" s="1"/>
  <c r="P98" i="6"/>
  <c r="P101"/>
  <c r="P105"/>
  <c r="P109"/>
  <c r="P104"/>
  <c r="P108"/>
  <c r="P100"/>
  <c r="P103"/>
  <c r="P107"/>
  <c r="P111"/>
  <c r="P99"/>
  <c r="P102"/>
  <c r="P106"/>
  <c r="P110"/>
  <c r="J86"/>
  <c r="AC267"/>
  <c r="AO51" i="26"/>
  <c r="AV51" s="1"/>
  <c r="G140" s="1"/>
  <c r="G209" s="1"/>
  <c r="G271" s="1"/>
  <c r="J154" i="30"/>
  <c r="O119"/>
  <c r="J21" i="9"/>
  <c r="I59"/>
  <c r="I97" s="1"/>
  <c r="I135" s="1"/>
  <c r="I173"/>
  <c r="I211" s="1"/>
  <c r="F370"/>
  <c r="F32" i="25" s="1"/>
  <c r="F50" s="1"/>
  <c r="G385" s="1"/>
  <c r="E1370" s="1"/>
  <c r="F334" i="9"/>
  <c r="I259" i="6"/>
  <c r="V259"/>
  <c r="O43" i="26" s="1"/>
  <c r="V269" i="6"/>
  <c r="O53" i="26" s="1"/>
  <c r="V53" s="1"/>
  <c r="AI53" s="1"/>
  <c r="AW53" s="1"/>
  <c r="H142" s="1"/>
  <c r="H211" s="1"/>
  <c r="H273" s="1"/>
  <c r="I269" i="6"/>
  <c r="K35" i="9"/>
  <c r="J73"/>
  <c r="J111" s="1"/>
  <c r="J149" s="1"/>
  <c r="J187"/>
  <c r="J225" s="1"/>
  <c r="G286"/>
  <c r="G358" s="1"/>
  <c r="BJ300" i="28"/>
  <c r="G322" i="9"/>
  <c r="BJ53" i="28"/>
  <c r="C1112" i="25"/>
  <c r="C983"/>
  <c r="C1026" s="1"/>
  <c r="C1061" s="1"/>
  <c r="N154" i="30"/>
  <c r="I189"/>
  <c r="R181" i="26"/>
  <c r="C152" i="30"/>
  <c r="J307" i="26"/>
  <c r="J159" i="5"/>
  <c r="I179"/>
  <c r="I199" s="1"/>
  <c r="H798" i="25" s="1"/>
  <c r="H804" s="1"/>
  <c r="I180" i="9"/>
  <c r="I218" s="1"/>
  <c r="J28"/>
  <c r="I66"/>
  <c r="I104" s="1"/>
  <c r="I142" s="1"/>
  <c r="K1352" i="25"/>
  <c r="M384"/>
  <c r="I182" i="9"/>
  <c r="I220" s="1"/>
  <c r="E1219" i="25"/>
  <c r="G1218"/>
  <c r="G1226"/>
  <c r="J911"/>
  <c r="J174" i="9"/>
  <c r="J212" s="1"/>
  <c r="G1227" i="25"/>
  <c r="J897"/>
  <c r="J865"/>
  <c r="I178" i="9"/>
  <c r="I216" s="1"/>
  <c r="G1216" i="25"/>
  <c r="G1224"/>
  <c r="G1232"/>
  <c r="H169" i="9"/>
  <c r="H207" s="1"/>
  <c r="E1221" i="25"/>
  <c r="G1217"/>
  <c r="G1225"/>
  <c r="G1241"/>
  <c r="H14" i="29"/>
  <c r="G293" i="9"/>
  <c r="G365" s="1"/>
  <c r="G27" i="25" s="1"/>
  <c r="G52" s="1"/>
  <c r="BJ60" i="28"/>
  <c r="BJ307"/>
  <c r="G329" i="9"/>
  <c r="K30"/>
  <c r="J68"/>
  <c r="J106" s="1"/>
  <c r="J144" s="1"/>
  <c r="Q119" i="30"/>
  <c r="L154"/>
  <c r="F228" i="6"/>
  <c r="F221"/>
  <c r="F293" i="9"/>
  <c r="F365" s="1"/>
  <c r="F27" i="25" s="1"/>
  <c r="F52" s="1"/>
  <c r="F329" i="9"/>
  <c r="BJ25" i="28"/>
  <c r="BJ272"/>
  <c r="K127" i="5"/>
  <c r="L111"/>
  <c r="L127" s="1"/>
  <c r="L22" i="9"/>
  <c r="K60"/>
  <c r="K98" s="1"/>
  <c r="K136" s="1"/>
  <c r="F1352" i="25"/>
  <c r="H384"/>
  <c r="J178" i="9"/>
  <c r="J216" s="1"/>
  <c r="K26"/>
  <c r="J64"/>
  <c r="J102" s="1"/>
  <c r="J140" s="1"/>
  <c r="L726" i="25"/>
  <c r="L712"/>
  <c r="J17" i="9"/>
  <c r="I55"/>
  <c r="I93" s="1"/>
  <c r="I131" s="1"/>
  <c r="I169"/>
  <c r="I207" s="1"/>
  <c r="I111"/>
  <c r="I149" s="1"/>
  <c r="L57"/>
  <c r="L95" s="1"/>
  <c r="L133" s="1"/>
  <c r="E1085" i="25"/>
  <c r="E1113" s="1"/>
  <c r="E1114" s="1"/>
  <c r="E949"/>
  <c r="E950" s="1"/>
  <c r="AA277" i="6"/>
  <c r="AB277" s="1"/>
  <c r="AC277" s="1"/>
  <c r="AD277" s="1"/>
  <c r="AE277" s="1"/>
  <c r="AF277" s="1"/>
  <c r="AG277" s="1"/>
  <c r="Z277"/>
  <c r="F759" i="25"/>
  <c r="F787" s="1"/>
  <c r="F754"/>
  <c r="P70" i="26"/>
  <c r="O63"/>
  <c r="J67"/>
  <c r="Q23"/>
  <c r="J15"/>
  <c r="J78"/>
  <c r="Q78" s="1"/>
  <c r="X78" s="1"/>
  <c r="AK78" s="1"/>
  <c r="AR78" s="1"/>
  <c r="AY78" s="1"/>
  <c r="J188" i="8"/>
  <c r="J119"/>
  <c r="J153" s="1"/>
  <c r="J218"/>
  <c r="J226" s="1"/>
  <c r="I237" s="1"/>
  <c r="I272" s="1"/>
  <c r="J726" i="25"/>
  <c r="J712"/>
  <c r="H104" i="9"/>
  <c r="H142" s="1"/>
  <c r="J1352" i="25"/>
  <c r="L384"/>
  <c r="L82"/>
  <c r="BI209" i="27" s="1"/>
  <c r="I78" i="25"/>
  <c r="I184" i="9"/>
  <c r="I222" s="1"/>
  <c r="G912" i="25"/>
  <c r="E1235"/>
  <c r="G1214"/>
  <c r="G1230"/>
  <c r="G1238"/>
  <c r="E1225"/>
  <c r="E1241"/>
  <c r="G1219"/>
  <c r="G1235"/>
  <c r="I176" i="9"/>
  <c r="I214" s="1"/>
  <c r="E1215" i="25"/>
  <c r="E1231"/>
  <c r="G1220"/>
  <c r="G1228"/>
  <c r="H177" i="9"/>
  <c r="H215" s="1"/>
  <c r="G1221" i="25"/>
  <c r="K14" i="29"/>
  <c r="F286" i="9"/>
  <c r="F358" s="1"/>
  <c r="BJ265" i="28"/>
  <c r="BJ18"/>
  <c r="F322" i="9"/>
  <c r="G229" i="6"/>
  <c r="G232" s="1"/>
  <c r="H218"/>
  <c r="C1094" i="25"/>
  <c r="C965"/>
  <c r="C1008" s="1"/>
  <c r="C1043" s="1"/>
  <c r="J285" i="9"/>
  <c r="J357" s="1"/>
  <c r="J19" i="25" s="1"/>
  <c r="BJ404" i="28"/>
  <c r="BJ157"/>
  <c r="J321" i="9"/>
  <c r="V67" i="26"/>
  <c r="AI23"/>
  <c r="K32" i="9"/>
  <c r="J70"/>
  <c r="J108" s="1"/>
  <c r="J146" s="1"/>
  <c r="H726" i="25"/>
  <c r="H712"/>
  <c r="G370" i="9"/>
  <c r="G32" i="25" s="1"/>
  <c r="G334" i="9"/>
  <c r="BJ296" i="28"/>
  <c r="BJ49"/>
  <c r="G318" i="9"/>
  <c r="G282"/>
  <c r="G354" s="1"/>
  <c r="G16" i="25" s="1"/>
  <c r="K265" i="6"/>
  <c r="X265"/>
  <c r="Q49" i="26" s="1"/>
  <c r="I759" i="25"/>
  <c r="I787" s="1"/>
  <c r="I754"/>
  <c r="F21" i="29"/>
  <c r="F23" s="1"/>
  <c r="F921" i="25"/>
  <c r="F407" i="8"/>
  <c r="J176" i="9"/>
  <c r="J214" s="1"/>
  <c r="K24"/>
  <c r="J62"/>
  <c r="J100" s="1"/>
  <c r="J138" s="1"/>
  <c r="K178" i="5"/>
  <c r="K198" s="1"/>
  <c r="J797" i="25" s="1"/>
  <c r="J803" s="1"/>
  <c r="L158" i="5"/>
  <c r="L33" i="9"/>
  <c r="K71"/>
  <c r="K109" s="1"/>
  <c r="K147" s="1"/>
  <c r="K27"/>
  <c r="J65"/>
  <c r="J103" s="1"/>
  <c r="J141" s="1"/>
  <c r="J179"/>
  <c r="J217" s="1"/>
  <c r="J25"/>
  <c r="I63"/>
  <c r="I101" s="1"/>
  <c r="I139" s="1"/>
  <c r="I384" i="25"/>
  <c r="G1352"/>
  <c r="BJ345" i="28"/>
  <c r="BJ98"/>
  <c r="H296" i="9"/>
  <c r="K95"/>
  <c r="K133" s="1"/>
  <c r="T60" i="26"/>
  <c r="AG15"/>
  <c r="K85" i="8"/>
  <c r="K15" i="25"/>
  <c r="C434" i="28"/>
  <c r="K280" i="6"/>
  <c r="R280" s="1"/>
  <c r="Y280" s="1"/>
  <c r="AF280" s="1"/>
  <c r="J12" i="29"/>
  <c r="J16" s="1"/>
  <c r="J20" s="1"/>
  <c r="C219" i="27"/>
  <c r="K23" i="26"/>
  <c r="D149" i="17"/>
  <c r="K137" i="5"/>
  <c r="K143" s="1"/>
  <c r="K149" s="1"/>
  <c r="K157" s="1"/>
  <c r="K163" s="1"/>
  <c r="K169" s="1"/>
  <c r="K177" s="1"/>
  <c r="K183" s="1"/>
  <c r="K189" s="1"/>
  <c r="K197" s="1"/>
  <c r="K203" s="1"/>
  <c r="K209" s="1"/>
  <c r="K217" s="1"/>
  <c r="K224" s="1"/>
  <c r="K231" s="1"/>
  <c r="K241" i="6"/>
  <c r="K15" i="9"/>
  <c r="C187" i="28"/>
  <c r="K112" i="26"/>
  <c r="K149" s="1"/>
  <c r="K181" s="1"/>
  <c r="R241" i="6"/>
  <c r="Y241" s="1"/>
  <c r="AF241" s="1"/>
  <c r="J53" i="9"/>
  <c r="J91"/>
  <c r="J167"/>
  <c r="J205"/>
  <c r="J281" s="1"/>
  <c r="J317" s="1"/>
  <c r="J353" s="1"/>
  <c r="G827" i="25"/>
  <c r="G820"/>
  <c r="G813"/>
  <c r="K23" i="9"/>
  <c r="J61"/>
  <c r="J99" s="1"/>
  <c r="J137" s="1"/>
  <c r="J175"/>
  <c r="J213" s="1"/>
  <c r="K31"/>
  <c r="J69"/>
  <c r="J107" s="1"/>
  <c r="J145" s="1"/>
  <c r="M83" i="25"/>
  <c r="M187" s="1"/>
  <c r="V63" i="26"/>
  <c r="AI63" s="1"/>
  <c r="AP63" s="1"/>
  <c r="AW63" s="1"/>
  <c r="AS19"/>
  <c r="G1222" i="25"/>
  <c r="E1217"/>
  <c r="E1233"/>
  <c r="G1223"/>
  <c r="G1236"/>
  <c r="F712"/>
  <c r="G1229"/>
  <c r="G1237"/>
  <c r="J14" i="29"/>
  <c r="K189" i="30"/>
  <c r="P154"/>
  <c r="L20" i="9"/>
  <c r="K58"/>
  <c r="K96" s="1"/>
  <c r="K134" s="1"/>
  <c r="K172"/>
  <c r="K210" s="1"/>
  <c r="I283"/>
  <c r="I355" s="1"/>
  <c r="I17" i="25" s="1"/>
  <c r="K60" s="1"/>
  <c r="BJ120" i="28"/>
  <c r="I319" i="9"/>
  <c r="BJ367" i="28"/>
  <c r="BJ383"/>
  <c r="BJ136"/>
  <c r="I299" i="9"/>
  <c r="L29"/>
  <c r="K67"/>
  <c r="K105" s="1"/>
  <c r="K143" s="1"/>
  <c r="K384" i="25"/>
  <c r="I1352"/>
  <c r="K887"/>
  <c r="K888"/>
  <c r="K889"/>
  <c r="L160" i="5"/>
  <c r="K180"/>
  <c r="K200" s="1"/>
  <c r="J799" i="25" s="1"/>
  <c r="J805" s="1"/>
  <c r="H286" i="9"/>
  <c r="H358" s="1"/>
  <c r="BJ335" i="28"/>
  <c r="H322" i="9"/>
  <c r="BJ88" i="28"/>
  <c r="F282" i="9"/>
  <c r="F354" s="1"/>
  <c r="F16" i="25" s="1"/>
  <c r="F318" i="9"/>
  <c r="BJ14" i="28"/>
  <c r="BJ261"/>
  <c r="J109" i="9"/>
  <c r="J147" s="1"/>
  <c r="J185"/>
  <c r="J223" s="1"/>
  <c r="E1214" i="25"/>
  <c r="E1226"/>
  <c r="E1238"/>
  <c r="E1216"/>
  <c r="E1228"/>
  <c r="E1240"/>
  <c r="E1220"/>
  <c r="E1224"/>
  <c r="E1232"/>
  <c r="E1236"/>
  <c r="E1218"/>
  <c r="E1222"/>
  <c r="E1230"/>
  <c r="E1234"/>
  <c r="I103" i="9"/>
  <c r="I141" s="1"/>
  <c r="I179"/>
  <c r="I217" s="1"/>
  <c r="H288"/>
  <c r="H360" s="1"/>
  <c r="H22" i="25" s="1"/>
  <c r="H324" i="9"/>
  <c r="BJ337" i="28"/>
  <c r="BJ90"/>
  <c r="D1093" i="25"/>
  <c r="D964"/>
  <c r="D1007" s="1"/>
  <c r="D1042" s="1"/>
  <c r="C111" i="23"/>
  <c r="C95"/>
  <c r="G759" i="25"/>
  <c r="G787" s="1"/>
  <c r="G754"/>
  <c r="AJ23" i="26"/>
  <c r="W67"/>
  <c r="L58" i="25"/>
  <c r="I1066"/>
  <c r="I1075" s="1"/>
  <c r="I99" i="9"/>
  <c r="I137" s="1"/>
  <c r="I175"/>
  <c r="I213" s="1"/>
  <c r="I107"/>
  <c r="I145" s="1"/>
  <c r="J384" i="25"/>
  <c r="H1352"/>
  <c r="I243" i="6"/>
  <c r="V243"/>
  <c r="O27" i="26" s="1"/>
  <c r="G1234" i="25"/>
  <c r="G1215"/>
  <c r="G1231"/>
  <c r="G1239"/>
  <c r="E1223"/>
  <c r="E1239"/>
  <c r="G1240"/>
  <c r="E1237"/>
  <c r="M102" i="26"/>
  <c r="T102" s="1"/>
  <c r="AG102" s="1"/>
  <c r="AA302" i="6"/>
  <c r="J430" i="25"/>
  <c r="J1500"/>
  <c r="R395"/>
  <c r="H430"/>
  <c r="P395"/>
  <c r="H1500"/>
  <c r="G430"/>
  <c r="O395"/>
  <c r="G1500"/>
  <c r="I430"/>
  <c r="I1500"/>
  <c r="Q395"/>
  <c r="Q264" i="6"/>
  <c r="W264"/>
  <c r="P48" i="26" s="1"/>
  <c r="Q262" i="6"/>
  <c r="W262"/>
  <c r="P46" i="26" s="1"/>
  <c r="AS53"/>
  <c r="AG269" i="6"/>
  <c r="AT53" i="26" s="1"/>
  <c r="AW15"/>
  <c r="AW60" s="1"/>
  <c r="AP60"/>
  <c r="AG268" i="6"/>
  <c r="AT52" i="26" s="1"/>
  <c r="AS52"/>
  <c r="J18" i="29"/>
  <c r="I22"/>
  <c r="F51" i="25"/>
  <c r="I378" i="9"/>
  <c r="I40" i="25" s="1"/>
  <c r="K83" s="1"/>
  <c r="I342" i="9"/>
  <c r="H377"/>
  <c r="H39" i="25" s="1"/>
  <c r="J82" s="1"/>
  <c r="J152" s="1"/>
  <c r="H341" i="9"/>
  <c r="AE52" i="26"/>
  <c r="AG52"/>
  <c r="AU52" s="1"/>
  <c r="F141" s="1"/>
  <c r="F210" s="1"/>
  <c r="F272" s="1"/>
  <c r="K383" i="9"/>
  <c r="K45" i="25" s="1"/>
  <c r="M88" s="1"/>
  <c r="M158" s="1"/>
  <c r="K347" i="9"/>
  <c r="K379"/>
  <c r="K41" i="25" s="1"/>
  <c r="M84" s="1"/>
  <c r="M154" s="1"/>
  <c r="K343" i="9"/>
  <c r="K375"/>
  <c r="K37" i="25" s="1"/>
  <c r="M80" s="1"/>
  <c r="BI241" i="27" s="1"/>
  <c r="K339" i="9"/>
  <c r="H379"/>
  <c r="H41" i="25" s="1"/>
  <c r="J84" s="1"/>
  <c r="H343" i="9"/>
  <c r="H271" i="6"/>
  <c r="U271"/>
  <c r="N55" i="26" s="1"/>
  <c r="U55" s="1"/>
  <c r="AH55" s="1"/>
  <c r="AV55" s="1"/>
  <c r="G144" s="1"/>
  <c r="G213" s="1"/>
  <c r="G275" s="1"/>
  <c r="I382" i="9"/>
  <c r="I44" i="25" s="1"/>
  <c r="K87" s="1"/>
  <c r="BI180" i="27" s="1"/>
  <c r="I346" i="9"/>
  <c r="H381"/>
  <c r="H43" i="25" s="1"/>
  <c r="J86" s="1"/>
  <c r="BI145" i="27" s="1"/>
  <c r="H345" i="9"/>
  <c r="H270" i="6"/>
  <c r="U270"/>
  <c r="N54" i="26" s="1"/>
  <c r="U54" s="1"/>
  <c r="AH54" s="1"/>
  <c r="AV54" s="1"/>
  <c r="G143" s="1"/>
  <c r="G212" s="1"/>
  <c r="G274" s="1"/>
  <c r="H268" i="6"/>
  <c r="U268"/>
  <c r="N52" i="26" s="1"/>
  <c r="U52" s="1"/>
  <c r="AH52" s="1"/>
  <c r="AV52" s="1"/>
  <c r="G141" s="1"/>
  <c r="G210" s="1"/>
  <c r="G272" s="1"/>
  <c r="G369" i="9"/>
  <c r="G31" i="25" s="1"/>
  <c r="I74" s="1"/>
  <c r="G333" i="9"/>
  <c r="I251" i="6"/>
  <c r="V251"/>
  <c r="O35" i="26" s="1"/>
  <c r="K381" i="9"/>
  <c r="K43" i="25" s="1"/>
  <c r="M86" s="1"/>
  <c r="BI247" i="27" s="1"/>
  <c r="K345" i="9"/>
  <c r="K377"/>
  <c r="K39" i="25" s="1"/>
  <c r="M82" s="1"/>
  <c r="K341" i="9"/>
  <c r="K373"/>
  <c r="K35" i="25" s="1"/>
  <c r="M78" s="1"/>
  <c r="K337" i="9"/>
  <c r="H246" i="6"/>
  <c r="U246"/>
  <c r="N30" i="26" s="1"/>
  <c r="I267" i="6"/>
  <c r="V267"/>
  <c r="O51" i="26" s="1"/>
  <c r="V51" s="1"/>
  <c r="AI51" s="1"/>
  <c r="H375" i="9"/>
  <c r="H37" i="25" s="1"/>
  <c r="J80" s="1"/>
  <c r="J184" s="1"/>
  <c r="H339" i="9"/>
  <c r="H21" i="25"/>
  <c r="J64" s="1"/>
  <c r="E37" i="23"/>
  <c r="I263" i="6"/>
  <c r="V263"/>
  <c r="O47" i="26" s="1"/>
  <c r="I261" i="6"/>
  <c r="V261"/>
  <c r="O45" i="26" s="1"/>
  <c r="H260" i="6"/>
  <c r="U260"/>
  <c r="N44" i="26" s="1"/>
  <c r="I258" i="6"/>
  <c r="V258"/>
  <c r="O42" i="26" s="1"/>
  <c r="I256" i="6"/>
  <c r="V256"/>
  <c r="O40" i="26" s="1"/>
  <c r="I254" i="6"/>
  <c r="V254"/>
  <c r="O38" i="26" s="1"/>
  <c r="H248" i="6"/>
  <c r="U248"/>
  <c r="N32" i="26" s="1"/>
  <c r="H77" i="25"/>
  <c r="H147" s="1"/>
  <c r="G51"/>
  <c r="H387" s="1"/>
  <c r="L86"/>
  <c r="J266" i="6"/>
  <c r="W266"/>
  <c r="P50" i="26" s="1"/>
  <c r="C1144" i="25"/>
  <c r="C1187" s="1"/>
  <c r="C1238"/>
  <c r="C1273" s="1"/>
  <c r="C1316" s="1"/>
  <c r="I1290"/>
  <c r="I1281"/>
  <c r="D979"/>
  <c r="D1022" s="1"/>
  <c r="D1057" s="1"/>
  <c r="D1108"/>
  <c r="AO259" i="28"/>
  <c r="AO294" s="1"/>
  <c r="AO329" s="1"/>
  <c r="AO364" s="1"/>
  <c r="AO399" s="1"/>
  <c r="AO434" s="1"/>
  <c r="AO469" s="1"/>
  <c r="AO222"/>
  <c r="D1107" i="25"/>
  <c r="D978"/>
  <c r="D1021" s="1"/>
  <c r="D1056" s="1"/>
  <c r="AQ259" i="28"/>
  <c r="AQ294" s="1"/>
  <c r="AQ329" s="1"/>
  <c r="AQ364" s="1"/>
  <c r="AQ399" s="1"/>
  <c r="AQ434" s="1"/>
  <c r="AQ469" s="1"/>
  <c r="AQ222"/>
  <c r="AT222"/>
  <c r="AT259"/>
  <c r="AT294" s="1"/>
  <c r="AT329" s="1"/>
  <c r="AT364" s="1"/>
  <c r="AT399" s="1"/>
  <c r="AT434" s="1"/>
  <c r="AT469" s="1"/>
  <c r="AU222"/>
  <c r="AU259"/>
  <c r="AU294" s="1"/>
  <c r="AU329" s="1"/>
  <c r="AU364" s="1"/>
  <c r="AU399" s="1"/>
  <c r="AU434" s="1"/>
  <c r="AU469" s="1"/>
  <c r="AV259"/>
  <c r="AV294" s="1"/>
  <c r="AV329" s="1"/>
  <c r="AV364" s="1"/>
  <c r="AV399" s="1"/>
  <c r="AV434" s="1"/>
  <c r="AV469" s="1"/>
  <c r="AV222"/>
  <c r="E1204" i="25"/>
  <c r="E1212" s="1"/>
  <c r="F1247" s="1"/>
  <c r="E1195"/>
  <c r="U18" i="26"/>
  <c r="AH18" s="1"/>
  <c r="AO18"/>
  <c r="AA300" i="6"/>
  <c r="M100" i="26"/>
  <c r="T100" s="1"/>
  <c r="AG100" s="1"/>
  <c r="AA298" i="6"/>
  <c r="M98" i="26"/>
  <c r="T98" s="1"/>
  <c r="AG98" s="1"/>
  <c r="H101" i="5"/>
  <c r="H109" s="1"/>
  <c r="H117" s="1"/>
  <c r="H125" s="1"/>
  <c r="I72"/>
  <c r="C1123" i="25"/>
  <c r="C1166" s="1"/>
  <c r="C1217"/>
  <c r="C1252" s="1"/>
  <c r="C1295" s="1"/>
  <c r="D959"/>
  <c r="D1002" s="1"/>
  <c r="D1037" s="1"/>
  <c r="D1088"/>
  <c r="D1102"/>
  <c r="D973"/>
  <c r="D1016" s="1"/>
  <c r="D1051" s="1"/>
  <c r="C1130"/>
  <c r="C1173" s="1"/>
  <c r="C1224"/>
  <c r="C1259" s="1"/>
  <c r="C1302" s="1"/>
  <c r="C1240"/>
  <c r="C1275" s="1"/>
  <c r="C1318" s="1"/>
  <c r="C1146"/>
  <c r="C1189" s="1"/>
  <c r="C1138"/>
  <c r="C1181" s="1"/>
  <c r="C1232"/>
  <c r="C1267" s="1"/>
  <c r="C1310" s="1"/>
  <c r="C1225"/>
  <c r="C1260" s="1"/>
  <c r="C1303" s="1"/>
  <c r="C1131"/>
  <c r="C1174" s="1"/>
  <c r="V266" i="30"/>
  <c r="AC266" s="1"/>
  <c r="O302"/>
  <c r="AJ259" i="28"/>
  <c r="AJ294" s="1"/>
  <c r="AJ329" s="1"/>
  <c r="AJ364" s="1"/>
  <c r="AJ399" s="1"/>
  <c r="AJ434" s="1"/>
  <c r="AJ469" s="1"/>
  <c r="AJ222"/>
  <c r="AP222"/>
  <c r="AP259"/>
  <c r="AP294" s="1"/>
  <c r="AP329" s="1"/>
  <c r="AP364" s="1"/>
  <c r="AP399" s="1"/>
  <c r="AP434" s="1"/>
  <c r="AP469" s="1"/>
  <c r="M103" i="26"/>
  <c r="T103" s="1"/>
  <c r="AG103" s="1"/>
  <c r="AA303" i="6"/>
  <c r="AA299"/>
  <c r="M99" i="26"/>
  <c r="T99" s="1"/>
  <c r="AG99" s="1"/>
  <c r="AA297" i="6"/>
  <c r="M97" i="26"/>
  <c r="T97" s="1"/>
  <c r="AG97" s="1"/>
  <c r="I242" i="6"/>
  <c r="V242"/>
  <c r="O26" i="26" s="1"/>
  <c r="O18" s="1"/>
  <c r="V18" s="1"/>
  <c r="AI18" s="1"/>
  <c r="AW18" s="1"/>
  <c r="AF270" i="6"/>
  <c r="AR54" i="26"/>
  <c r="G1281" i="25"/>
  <c r="G1290"/>
  <c r="D1092"/>
  <c r="D963"/>
  <c r="D1006" s="1"/>
  <c r="D1041" s="1"/>
  <c r="D1112"/>
  <c r="D983"/>
  <c r="D1026" s="1"/>
  <c r="D1061" s="1"/>
  <c r="AL222" i="28"/>
  <c r="AL259"/>
  <c r="AL294" s="1"/>
  <c r="AL329" s="1"/>
  <c r="AL364" s="1"/>
  <c r="AL399" s="1"/>
  <c r="AL434" s="1"/>
  <c r="AL469" s="1"/>
  <c r="BC259"/>
  <c r="BC294" s="1"/>
  <c r="BC329" s="1"/>
  <c r="BC364" s="1"/>
  <c r="BC399" s="1"/>
  <c r="BC434" s="1"/>
  <c r="BC469" s="1"/>
  <c r="BC222"/>
  <c r="D961" i="25"/>
  <c r="D1004" s="1"/>
  <c r="D1039" s="1"/>
  <c r="D1090"/>
  <c r="D967"/>
  <c r="D1010" s="1"/>
  <c r="D1045" s="1"/>
  <c r="D1096"/>
  <c r="D970"/>
  <c r="D1013" s="1"/>
  <c r="D1048" s="1"/>
  <c r="D1099"/>
  <c r="AH23" i="26"/>
  <c r="U67"/>
  <c r="AN18"/>
  <c r="T18"/>
  <c r="AG18" s="1"/>
  <c r="U300" i="6"/>
  <c r="N100" i="26" s="1"/>
  <c r="U100" s="1"/>
  <c r="AH100" s="1"/>
  <c r="O300" i="6"/>
  <c r="U298"/>
  <c r="N98" i="26" s="1"/>
  <c r="U98" s="1"/>
  <c r="AH98" s="1"/>
  <c r="O298" i="6"/>
  <c r="G1195" i="25"/>
  <c r="G1204"/>
  <c r="G1212" s="1"/>
  <c r="H1247" s="1"/>
  <c r="D966"/>
  <c r="D1009" s="1"/>
  <c r="D1044" s="1"/>
  <c r="D1095"/>
  <c r="D1136"/>
  <c r="D1179" s="1"/>
  <c r="D1230"/>
  <c r="D1265" s="1"/>
  <c r="D1308" s="1"/>
  <c r="I85" i="5"/>
  <c r="J68"/>
  <c r="D1085" i="25"/>
  <c r="D956"/>
  <c r="D999" s="1"/>
  <c r="D1034" s="1"/>
  <c r="D982"/>
  <c r="D1025" s="1"/>
  <c r="D1060" s="1"/>
  <c r="D1111"/>
  <c r="U303" i="6"/>
  <c r="N103" i="26" s="1"/>
  <c r="U103" s="1"/>
  <c r="AH103" s="1"/>
  <c r="O303" i="6"/>
  <c r="U299"/>
  <c r="N99" i="26" s="1"/>
  <c r="U99" s="1"/>
  <c r="AH99" s="1"/>
  <c r="O299" i="6"/>
  <c r="U297"/>
  <c r="N97" i="26" s="1"/>
  <c r="U97" s="1"/>
  <c r="AH97" s="1"/>
  <c r="O297" i="6"/>
  <c r="N186" i="25"/>
  <c r="O222" s="1"/>
  <c r="N294" s="1"/>
  <c r="N332" s="1"/>
  <c r="J81"/>
  <c r="N81"/>
  <c r="J85"/>
  <c r="N85"/>
  <c r="N156"/>
  <c r="N190"/>
  <c r="N83"/>
  <c r="J245" i="6"/>
  <c r="W245"/>
  <c r="P29" i="26" s="1"/>
  <c r="J191" i="25"/>
  <c r="J157"/>
  <c r="V302" i="6"/>
  <c r="O102" i="26" s="1"/>
  <c r="V102" s="1"/>
  <c r="AI102" s="1"/>
  <c r="P302" i="6"/>
  <c r="AF71" i="26"/>
  <c r="AE71" s="1"/>
  <c r="AD72"/>
  <c r="J247" i="6"/>
  <c r="W247"/>
  <c r="P31" i="26" s="1"/>
  <c r="J250" i="6"/>
  <c r="W250"/>
  <c r="P34" i="26" s="1"/>
  <c r="J249" i="6"/>
  <c r="W249"/>
  <c r="P33" i="26" s="1"/>
  <c r="BI246" i="27"/>
  <c r="M155" i="25"/>
  <c r="M189"/>
  <c r="V304" i="6"/>
  <c r="O104" i="26" s="1"/>
  <c r="V104" s="1"/>
  <c r="AI104" s="1"/>
  <c r="P304" i="6"/>
  <c r="H183" i="25"/>
  <c r="H149"/>
  <c r="BI70" i="27"/>
  <c r="I182" i="25"/>
  <c r="BI103" i="27"/>
  <c r="I148" i="25"/>
  <c r="I190"/>
  <c r="I156"/>
  <c r="BI111" i="27"/>
  <c r="N148" i="25"/>
  <c r="N182"/>
  <c r="BI242" i="27"/>
  <c r="M185" i="25"/>
  <c r="N221" s="1"/>
  <c r="M293" s="1"/>
  <c r="J257" i="6"/>
  <c r="W257"/>
  <c r="P41" i="26" s="1"/>
  <c r="J253" i="6"/>
  <c r="W253"/>
  <c r="P37" i="26" s="1"/>
  <c r="J255" i="6"/>
  <c r="W255"/>
  <c r="P39" i="26" s="1"/>
  <c r="V305" i="6"/>
  <c r="O105" i="26" s="1"/>
  <c r="V105" s="1"/>
  <c r="AI105" s="1"/>
  <c r="P305" i="6"/>
  <c r="BI240" i="27"/>
  <c r="M183" i="25"/>
  <c r="M149"/>
  <c r="BI248" i="27"/>
  <c r="M191" i="25"/>
  <c r="M157"/>
  <c r="BI106" i="27"/>
  <c r="I151" i="25"/>
  <c r="I185"/>
  <c r="I152"/>
  <c r="BI107" i="27"/>
  <c r="I186" i="25"/>
  <c r="N154"/>
  <c r="BI279" i="27"/>
  <c r="N188" i="25"/>
  <c r="E1388"/>
  <c r="E1366"/>
  <c r="BI110" i="27"/>
  <c r="I155" i="25"/>
  <c r="I189"/>
  <c r="G53"/>
  <c r="I77"/>
  <c r="V301" i="6"/>
  <c r="O101" i="26" s="1"/>
  <c r="V101" s="1"/>
  <c r="AI101" s="1"/>
  <c r="P301" i="6"/>
  <c r="BI244" i="27"/>
  <c r="H50" i="25"/>
  <c r="J252" i="6"/>
  <c r="W252"/>
  <c r="P36" i="26" s="1"/>
  <c r="N158" i="25"/>
  <c r="BI283" i="27"/>
  <c r="N192" i="25"/>
  <c r="N150"/>
  <c r="BI275" i="27"/>
  <c r="N184" i="25"/>
  <c r="J77"/>
  <c r="L148"/>
  <c r="L182"/>
  <c r="BI205" i="27"/>
  <c r="BI171"/>
  <c r="K148" i="25"/>
  <c r="K182"/>
  <c r="L191"/>
  <c r="L157"/>
  <c r="BI214" i="27"/>
  <c r="L183" i="25"/>
  <c r="L149"/>
  <c r="BI206" i="27"/>
  <c r="K154" i="25"/>
  <c r="BI177" i="27"/>
  <c r="K188" i="25"/>
  <c r="BI108" i="27"/>
  <c r="I153" i="25"/>
  <c r="I187"/>
  <c r="BI77" i="27"/>
  <c r="H190" i="25"/>
  <c r="H156"/>
  <c r="I154"/>
  <c r="BI109" i="27"/>
  <c r="I188" i="25"/>
  <c r="BI76" i="27"/>
  <c r="H155" i="25"/>
  <c r="H189"/>
  <c r="P281" i="6"/>
  <c r="V281"/>
  <c r="O81" i="26" s="1"/>
  <c r="BI137" i="27"/>
  <c r="J148" i="25"/>
  <c r="J182"/>
  <c r="I76"/>
  <c r="J76"/>
  <c r="H76"/>
  <c r="I73"/>
  <c r="H73"/>
  <c r="J72"/>
  <c r="I72"/>
  <c r="H72"/>
  <c r="L158"/>
  <c r="L192"/>
  <c r="BI215" i="27"/>
  <c r="L150" i="25"/>
  <c r="L184"/>
  <c r="BI207" i="27"/>
  <c r="BI174"/>
  <c r="K185" i="25"/>
  <c r="K151"/>
  <c r="BI147" i="27"/>
  <c r="J158" i="25"/>
  <c r="J192"/>
  <c r="L185"/>
  <c r="L151"/>
  <c r="BI208" i="27"/>
  <c r="K158" i="25"/>
  <c r="BI181" i="27"/>
  <c r="K192" i="25"/>
  <c r="BI138" i="27"/>
  <c r="J149" i="25"/>
  <c r="J183"/>
  <c r="BI74" i="27"/>
  <c r="H153" i="25"/>
  <c r="H187"/>
  <c r="BI75" i="27"/>
  <c r="H188" i="25"/>
  <c r="H154"/>
  <c r="AO105" i="26"/>
  <c r="AV105" s="1"/>
  <c r="G176" s="1"/>
  <c r="G238" s="1"/>
  <c r="G300" s="1"/>
  <c r="AC305" i="6"/>
  <c r="AO104" i="26"/>
  <c r="AV104" s="1"/>
  <c r="G175" s="1"/>
  <c r="G237" s="1"/>
  <c r="G299" s="1"/>
  <c r="AC304" i="6"/>
  <c r="J68" i="25"/>
  <c r="I68"/>
  <c r="H68"/>
  <c r="K64"/>
  <c r="I64"/>
  <c r="H64"/>
  <c r="J60"/>
  <c r="I60"/>
  <c r="H60"/>
  <c r="I67"/>
  <c r="H67"/>
  <c r="I59"/>
  <c r="H59"/>
  <c r="BI175" i="27"/>
  <c r="K186" i="25"/>
  <c r="K152"/>
  <c r="BI141" i="27"/>
  <c r="J186" i="25"/>
  <c r="L187"/>
  <c r="L153"/>
  <c r="BI210" i="27"/>
  <c r="BI112"/>
  <c r="I157" i="25"/>
  <c r="I191"/>
  <c r="BI104" i="27"/>
  <c r="I149" i="25"/>
  <c r="I183"/>
  <c r="BI73" i="27"/>
  <c r="H186" i="25"/>
  <c r="H152"/>
  <c r="I150"/>
  <c r="BI105" i="27"/>
  <c r="I184" i="25"/>
  <c r="BI72" i="27"/>
  <c r="H151" i="25"/>
  <c r="H185"/>
  <c r="I244" i="6"/>
  <c r="V244"/>
  <c r="O28" i="26" s="1"/>
  <c r="O19" s="1"/>
  <c r="V19" s="1"/>
  <c r="AI19" s="1"/>
  <c r="AW19" s="1"/>
  <c r="H148" i="25"/>
  <c r="H182"/>
  <c r="BI69" i="27"/>
  <c r="K75" i="25"/>
  <c r="J75"/>
  <c r="H75"/>
  <c r="I75"/>
  <c r="J74"/>
  <c r="H74"/>
  <c r="K71"/>
  <c r="J71"/>
  <c r="I71"/>
  <c r="H71"/>
  <c r="L154"/>
  <c r="L188"/>
  <c r="BI211" i="27"/>
  <c r="BI179"/>
  <c r="K190" i="25"/>
  <c r="K156"/>
  <c r="BI172" i="27"/>
  <c r="K149" i="25"/>
  <c r="K183"/>
  <c r="J190"/>
  <c r="L189"/>
  <c r="L155"/>
  <c r="BI212" i="27"/>
  <c r="BI178"/>
  <c r="K155" i="25"/>
  <c r="K189"/>
  <c r="BI142" i="27"/>
  <c r="J153" i="25"/>
  <c r="J187"/>
  <c r="BI78" i="27"/>
  <c r="H157" i="25"/>
  <c r="H191"/>
  <c r="BI79" i="27"/>
  <c r="H192" i="25"/>
  <c r="H158"/>
  <c r="BI71" i="27"/>
  <c r="H184" i="25"/>
  <c r="H150"/>
  <c r="AO101" i="26"/>
  <c r="AV101" s="1"/>
  <c r="G172" s="1"/>
  <c r="G234" s="1"/>
  <c r="G296" s="1"/>
  <c r="AC301" i="6"/>
  <c r="I70" i="25"/>
  <c r="H70"/>
  <c r="H66"/>
  <c r="J66"/>
  <c r="I66"/>
  <c r="K62"/>
  <c r="L62"/>
  <c r="I62"/>
  <c r="J62"/>
  <c r="H62"/>
  <c r="J69"/>
  <c r="I69"/>
  <c r="H69"/>
  <c r="J65"/>
  <c r="I65"/>
  <c r="H65"/>
  <c r="J61"/>
  <c r="I61"/>
  <c r="H61"/>
  <c r="L61"/>
  <c r="K61"/>
  <c r="H181" l="1"/>
  <c r="M192"/>
  <c r="AV18" i="26"/>
  <c r="W60"/>
  <c r="AJ15"/>
  <c r="BI249" i="27"/>
  <c r="BI245"/>
  <c r="M188" i="25"/>
  <c r="BI139" i="27"/>
  <c r="M156" i="25"/>
  <c r="BI68" i="27"/>
  <c r="E1372" i="25"/>
  <c r="E1376"/>
  <c r="E1378" s="1"/>
  <c r="J156"/>
  <c r="J150"/>
  <c r="L152"/>
  <c r="K227"/>
  <c r="J299" s="1"/>
  <c r="L186"/>
  <c r="N157"/>
  <c r="BI282" i="27"/>
  <c r="N191" i="25"/>
  <c r="K157"/>
  <c r="K191"/>
  <c r="N367"/>
  <c r="BI277" i="27"/>
  <c r="K184" i="25"/>
  <c r="BI173" i="27"/>
  <c r="K150" i="25"/>
  <c r="G50"/>
  <c r="H385" s="1"/>
  <c r="H386" s="1"/>
  <c r="M153"/>
  <c r="K308" i="26"/>
  <c r="J245"/>
  <c r="N364" i="25"/>
  <c r="N329"/>
  <c r="M150"/>
  <c r="I192"/>
  <c r="BI113" i="27"/>
  <c r="I158" i="25"/>
  <c r="M184"/>
  <c r="H820"/>
  <c r="H813"/>
  <c r="H827"/>
  <c r="Q403"/>
  <c r="I403" s="1"/>
  <c r="Q415"/>
  <c r="I415" s="1"/>
  <c r="Q412"/>
  <c r="I412" s="1"/>
  <c r="Q410"/>
  <c r="I410" s="1"/>
  <c r="Q402"/>
  <c r="I402" s="1"/>
  <c r="G1355" s="1"/>
  <c r="I1679" s="1"/>
  <c r="Q414"/>
  <c r="I414" s="1"/>
  <c r="Q409"/>
  <c r="I409" s="1"/>
  <c r="Q404"/>
  <c r="I404" s="1"/>
  <c r="Q411"/>
  <c r="I411" s="1"/>
  <c r="Q408"/>
  <c r="I408" s="1"/>
  <c r="Q418"/>
  <c r="I418" s="1"/>
  <c r="Q413"/>
  <c r="I413" s="1"/>
  <c r="AQ23" i="26"/>
  <c r="AJ67"/>
  <c r="H20" i="25"/>
  <c r="J63" s="1"/>
  <c r="E36" i="23"/>
  <c r="R409" i="25"/>
  <c r="J409" s="1"/>
  <c r="R402"/>
  <c r="J402" s="1"/>
  <c r="H1355" s="1"/>
  <c r="J1679" s="1"/>
  <c r="R412"/>
  <c r="J412" s="1"/>
  <c r="R404"/>
  <c r="J404" s="1"/>
  <c r="R403"/>
  <c r="J403" s="1"/>
  <c r="R415"/>
  <c r="J415" s="1"/>
  <c r="R410"/>
  <c r="J410" s="1"/>
  <c r="R414"/>
  <c r="J414" s="1"/>
  <c r="R413"/>
  <c r="J413" s="1"/>
  <c r="R408"/>
  <c r="J408" s="1"/>
  <c r="R418"/>
  <c r="J418" s="1"/>
  <c r="R411"/>
  <c r="J411" s="1"/>
  <c r="I335" i="9"/>
  <c r="I371"/>
  <c r="I33" i="25" s="1"/>
  <c r="K76" s="1"/>
  <c r="G828"/>
  <c r="G834"/>
  <c r="J129" i="9"/>
  <c r="J166" i="6"/>
  <c r="J170" s="1"/>
  <c r="J183" s="1"/>
  <c r="J187" s="1"/>
  <c r="J200" s="1"/>
  <c r="J204" s="1"/>
  <c r="J217" s="1"/>
  <c r="K167" i="9"/>
  <c r="K53"/>
  <c r="K205"/>
  <c r="K281" s="1"/>
  <c r="K317" s="1"/>
  <c r="K353" s="1"/>
  <c r="K91"/>
  <c r="K67" i="26"/>
  <c r="K78"/>
  <c r="R78" s="1"/>
  <c r="Y78" s="1"/>
  <c r="AL78" s="1"/>
  <c r="AS78" s="1"/>
  <c r="AZ78" s="1"/>
  <c r="K15"/>
  <c r="R23"/>
  <c r="L71" i="9"/>
  <c r="L109" s="1"/>
  <c r="L147" s="1"/>
  <c r="F1085" i="25"/>
  <c r="F1113" s="1"/>
  <c r="F1114" s="1"/>
  <c r="F949"/>
  <c r="F950" s="1"/>
  <c r="L32" i="9"/>
  <c r="K70"/>
  <c r="K108" s="1"/>
  <c r="K146" s="1"/>
  <c r="I342" i="8"/>
  <c r="I307"/>
  <c r="I377" s="1"/>
  <c r="Q15" i="26"/>
  <c r="J60"/>
  <c r="Q70"/>
  <c r="P63"/>
  <c r="W63" s="1"/>
  <c r="AJ63" s="1"/>
  <c r="AQ63" s="1"/>
  <c r="AX63" s="1"/>
  <c r="F1358" i="25"/>
  <c r="F1354"/>
  <c r="H282" i="9"/>
  <c r="H354" s="1"/>
  <c r="H16" i="25" s="1"/>
  <c r="J59" s="1"/>
  <c r="H318" i="9"/>
  <c r="BJ84" i="28"/>
  <c r="BJ331"/>
  <c r="I291" i="9"/>
  <c r="I363" s="1"/>
  <c r="I25" i="25" s="1"/>
  <c r="K68" s="1"/>
  <c r="BJ375" i="28"/>
  <c r="I327" i="9"/>
  <c r="BJ128" i="28"/>
  <c r="J323" i="9"/>
  <c r="J287"/>
  <c r="J359" s="1"/>
  <c r="BJ159" i="28"/>
  <c r="BJ406"/>
  <c r="K1354" i="25"/>
  <c r="K1358"/>
  <c r="L35" i="9"/>
  <c r="K73"/>
  <c r="K111" s="1"/>
  <c r="K149" s="1"/>
  <c r="K187"/>
  <c r="K225" s="1"/>
  <c r="J259" i="6"/>
  <c r="W259"/>
  <c r="P43" i="26" s="1"/>
  <c r="L34" i="9"/>
  <c r="K72"/>
  <c r="K110" s="1"/>
  <c r="K148" s="1"/>
  <c r="K904" i="25"/>
  <c r="J183" i="9"/>
  <c r="J221" s="1"/>
  <c r="I177"/>
  <c r="I215" s="1"/>
  <c r="H180"/>
  <c r="H218" s="1"/>
  <c r="L171"/>
  <c r="L209" s="1"/>
  <c r="J182"/>
  <c r="J220" s="1"/>
  <c r="J170"/>
  <c r="J208" s="1"/>
  <c r="H1358" i="25"/>
  <c r="H1354"/>
  <c r="I288" i="9"/>
  <c r="I360" s="1"/>
  <c r="I22" i="25" s="1"/>
  <c r="K65" s="1"/>
  <c r="BJ372" i="28"/>
  <c r="BJ125"/>
  <c r="I324" i="9"/>
  <c r="C112" i="23"/>
  <c r="C96"/>
  <c r="I292" i="9"/>
  <c r="I364" s="1"/>
  <c r="I26" i="25" s="1"/>
  <c r="K69" s="1"/>
  <c r="BJ129" i="28"/>
  <c r="I328" i="9"/>
  <c r="BJ376" i="28"/>
  <c r="BJ170"/>
  <c r="BJ417"/>
  <c r="J298" i="9"/>
  <c r="L180" i="5"/>
  <c r="L200"/>
  <c r="K799" i="25" s="1"/>
  <c r="K805" s="1"/>
  <c r="I1354"/>
  <c r="I1358"/>
  <c r="L67" i="9"/>
  <c r="L105" s="1"/>
  <c r="L143" s="1"/>
  <c r="L181"/>
  <c r="L219" s="1"/>
  <c r="K285"/>
  <c r="K357" s="1"/>
  <c r="K19" i="25" s="1"/>
  <c r="M62" s="1"/>
  <c r="K321" i="9"/>
  <c r="BJ439" i="28"/>
  <c r="BJ192"/>
  <c r="P189" i="30"/>
  <c r="K225"/>
  <c r="P225" s="1"/>
  <c r="BJ407" i="28"/>
  <c r="J324" i="9"/>
  <c r="J288"/>
  <c r="J360" s="1"/>
  <c r="J22" i="25" s="1"/>
  <c r="L65" s="1"/>
  <c r="BJ160" i="28"/>
  <c r="G821" i="25"/>
  <c r="G833"/>
  <c r="L85" i="8"/>
  <c r="L15" i="9"/>
  <c r="C253" i="27"/>
  <c r="L280" i="6"/>
  <c r="S280" s="1"/>
  <c r="Z280" s="1"/>
  <c r="AG280" s="1"/>
  <c r="K12" i="29"/>
  <c r="K16" s="1"/>
  <c r="K20" s="1"/>
  <c r="L15" i="25"/>
  <c r="L241" i="6"/>
  <c r="C222" i="28"/>
  <c r="L112" i="26"/>
  <c r="L149" s="1"/>
  <c r="L181" s="1"/>
  <c r="C469" i="28"/>
  <c r="L23" i="26"/>
  <c r="S241" i="6"/>
  <c r="Z241" s="1"/>
  <c r="AG241" s="1"/>
  <c r="L137" i="5"/>
  <c r="L143" s="1"/>
  <c r="L149" s="1"/>
  <c r="L157" s="1"/>
  <c r="L163" s="1"/>
  <c r="L169" s="1"/>
  <c r="L177" s="1"/>
  <c r="L183" s="1"/>
  <c r="L189" s="1"/>
  <c r="L197" s="1"/>
  <c r="L203" s="1"/>
  <c r="L209" s="1"/>
  <c r="L217" s="1"/>
  <c r="L224" s="1"/>
  <c r="L231" s="1"/>
  <c r="AG60" i="26"/>
  <c r="AN15"/>
  <c r="H332" i="9"/>
  <c r="H368"/>
  <c r="H30" i="25" s="1"/>
  <c r="P403"/>
  <c r="H403" s="1"/>
  <c r="F1361" s="1"/>
  <c r="H1680" s="1"/>
  <c r="P413"/>
  <c r="H413" s="1"/>
  <c r="P411"/>
  <c r="H411" s="1"/>
  <c r="P408"/>
  <c r="H408" s="1"/>
  <c r="P402"/>
  <c r="H402" s="1"/>
  <c r="F1355" s="1"/>
  <c r="H1679" s="1"/>
  <c r="P412"/>
  <c r="H412" s="1"/>
  <c r="P410"/>
  <c r="H410" s="1"/>
  <c r="P418"/>
  <c r="H418" s="1"/>
  <c r="P409"/>
  <c r="H409" s="1"/>
  <c r="P404"/>
  <c r="H404" s="1"/>
  <c r="P415"/>
  <c r="H415" s="1"/>
  <c r="P414"/>
  <c r="H414" s="1"/>
  <c r="BJ411" i="28"/>
  <c r="J328" i="9"/>
  <c r="J292"/>
  <c r="J364" s="1"/>
  <c r="J26" i="25" s="1"/>
  <c r="L69" s="1"/>
  <c r="BJ164" i="28"/>
  <c r="F20" i="25"/>
  <c r="H63" s="1"/>
  <c r="C36" i="23"/>
  <c r="C38" s="1"/>
  <c r="C45" s="1"/>
  <c r="I289" i="9"/>
  <c r="I361" s="1"/>
  <c r="I23" i="25" s="1"/>
  <c r="K66" s="1"/>
  <c r="BJ373" i="28"/>
  <c r="I325" i="9"/>
  <c r="BJ126" i="28"/>
  <c r="J1358" i="25"/>
  <c r="J1354"/>
  <c r="J759"/>
  <c r="J787" s="1"/>
  <c r="J754"/>
  <c r="I318" i="9"/>
  <c r="BJ366" i="28"/>
  <c r="I282" i="9"/>
  <c r="I354" s="1"/>
  <c r="I16" i="25" s="1"/>
  <c r="BJ119" i="28"/>
  <c r="L759" i="25"/>
  <c r="L787" s="1"/>
  <c r="L754"/>
  <c r="O408"/>
  <c r="G408" s="1"/>
  <c r="O411"/>
  <c r="G411" s="1"/>
  <c r="O414"/>
  <c r="G414" s="1"/>
  <c r="O404"/>
  <c r="G404" s="1"/>
  <c r="E1367" s="1"/>
  <c r="G1681" s="1"/>
  <c r="O409"/>
  <c r="G409" s="1"/>
  <c r="O418"/>
  <c r="G418" s="1"/>
  <c r="O415"/>
  <c r="G415" s="1"/>
  <c r="O413"/>
  <c r="G413" s="1"/>
  <c r="O403"/>
  <c r="G403" s="1"/>
  <c r="E1361" s="1"/>
  <c r="G1680" s="1"/>
  <c r="O410"/>
  <c r="G410" s="1"/>
  <c r="O402"/>
  <c r="G402" s="1"/>
  <c r="E1355" s="1"/>
  <c r="G1679" s="1"/>
  <c r="O412"/>
  <c r="G412" s="1"/>
  <c r="L60" i="9"/>
  <c r="L98" s="1"/>
  <c r="L136" s="1"/>
  <c r="T412" i="25"/>
  <c r="L412" s="1"/>
  <c r="T403"/>
  <c r="L403" s="1"/>
  <c r="T409"/>
  <c r="L409" s="1"/>
  <c r="T411"/>
  <c r="L411" s="1"/>
  <c r="N384"/>
  <c r="T402"/>
  <c r="L402" s="1"/>
  <c r="J1355" s="1"/>
  <c r="L1679" s="1"/>
  <c r="T414"/>
  <c r="L414" s="1"/>
  <c r="T418"/>
  <c r="L418" s="1"/>
  <c r="T404"/>
  <c r="L404" s="1"/>
  <c r="T408"/>
  <c r="L408" s="1"/>
  <c r="T413"/>
  <c r="L413" s="1"/>
  <c r="T415"/>
  <c r="L415" s="1"/>
  <c r="T410"/>
  <c r="L410" s="1"/>
  <c r="I293" i="9"/>
  <c r="I365" s="1"/>
  <c r="I27" i="25" s="1"/>
  <c r="BJ130" i="28"/>
  <c r="I329" i="9"/>
  <c r="BJ377" i="28"/>
  <c r="J244" i="26"/>
  <c r="I266" i="30"/>
  <c r="BJ370" i="28"/>
  <c r="BJ123"/>
  <c r="I286" i="9"/>
  <c r="I358" s="1"/>
  <c r="I322"/>
  <c r="J189" i="30"/>
  <c r="O154"/>
  <c r="L18" i="9"/>
  <c r="K56"/>
  <c r="K94" s="1"/>
  <c r="K132" s="1"/>
  <c r="J243" i="6"/>
  <c r="W243"/>
  <c r="P27" i="26" s="1"/>
  <c r="BI184" i="27"/>
  <c r="M198" i="25"/>
  <c r="L94"/>
  <c r="L128" s="1"/>
  <c r="L162" s="1"/>
  <c r="K1529"/>
  <c r="L234"/>
  <c r="L270"/>
  <c r="L308" s="1"/>
  <c r="D1128"/>
  <c r="D1171" s="1"/>
  <c r="D1222"/>
  <c r="D1257" s="1"/>
  <c r="D1300" s="1"/>
  <c r="L31" i="9"/>
  <c r="K69"/>
  <c r="K107" s="1"/>
  <c r="K145" s="1"/>
  <c r="G814" i="25"/>
  <c r="G832"/>
  <c r="K307" i="26"/>
  <c r="C187" i="30"/>
  <c r="S181" i="26"/>
  <c r="K188" i="8"/>
  <c r="K119"/>
  <c r="K153" s="1"/>
  <c r="K218"/>
  <c r="K226" s="1"/>
  <c r="J237" s="1"/>
  <c r="J272" s="1"/>
  <c r="G1354" i="25"/>
  <c r="G1358"/>
  <c r="K25" i="9"/>
  <c r="J63"/>
  <c r="J101" s="1"/>
  <c r="J139" s="1"/>
  <c r="L178" i="5"/>
  <c r="L198"/>
  <c r="K797" i="25" s="1"/>
  <c r="K803" s="1"/>
  <c r="J289" i="9"/>
  <c r="J361" s="1"/>
  <c r="J23" i="25" s="1"/>
  <c r="L66" s="1"/>
  <c r="BI193" i="27" s="1"/>
  <c r="BJ408" i="28"/>
  <c r="BJ161"/>
  <c r="J325" i="9"/>
  <c r="L265" i="6"/>
  <c r="Z265" s="1"/>
  <c r="S49" i="26" s="1"/>
  <c r="Y265" i="6"/>
  <c r="R49" i="26" s="1"/>
  <c r="H759" i="25"/>
  <c r="H787" s="1"/>
  <c r="H754"/>
  <c r="AI67" i="26"/>
  <c r="AP23"/>
  <c r="H229" i="6"/>
  <c r="H232" s="1"/>
  <c r="I218"/>
  <c r="H290" i="9"/>
  <c r="H362" s="1"/>
  <c r="H24" i="25" s="1"/>
  <c r="J67" s="1"/>
  <c r="BJ339" i="28"/>
  <c r="H326" i="9"/>
  <c r="BJ92" i="28"/>
  <c r="S408" i="25"/>
  <c r="K408" s="1"/>
  <c r="S403"/>
  <c r="K403" s="1"/>
  <c r="S413"/>
  <c r="K413" s="1"/>
  <c r="S411"/>
  <c r="K411" s="1"/>
  <c r="S418"/>
  <c r="K418" s="1"/>
  <c r="S402"/>
  <c r="K402" s="1"/>
  <c r="I1355" s="1"/>
  <c r="K1679" s="1"/>
  <c r="S412"/>
  <c r="K412" s="1"/>
  <c r="S410"/>
  <c r="K410" s="1"/>
  <c r="S414"/>
  <c r="K414" s="1"/>
  <c r="S409"/>
  <c r="K409" s="1"/>
  <c r="S404"/>
  <c r="K404" s="1"/>
  <c r="S415"/>
  <c r="K415" s="1"/>
  <c r="G35" i="23"/>
  <c r="G42" s="1"/>
  <c r="G52" s="1"/>
  <c r="J197" i="8"/>
  <c r="J206" s="1"/>
  <c r="J327" i="9"/>
  <c r="J291"/>
  <c r="J363" s="1"/>
  <c r="J25" i="25" s="1"/>
  <c r="L68" s="1"/>
  <c r="BJ163" i="28"/>
  <c r="BJ410"/>
  <c r="L189" i="30"/>
  <c r="Q154"/>
  <c r="L30" i="9"/>
  <c r="K68"/>
  <c r="K106" s="1"/>
  <c r="K144" s="1"/>
  <c r="K28"/>
  <c r="J66"/>
  <c r="J104" s="1"/>
  <c r="J142" s="1"/>
  <c r="K159" i="5"/>
  <c r="J179"/>
  <c r="J199" s="1"/>
  <c r="I798" i="25" s="1"/>
  <c r="I804" s="1"/>
  <c r="I225" i="30"/>
  <c r="I224"/>
  <c r="N189"/>
  <c r="BJ419" i="28"/>
  <c r="BJ172"/>
  <c r="J300" i="9"/>
  <c r="S98" i="6"/>
  <c r="S101"/>
  <c r="S105"/>
  <c r="S109"/>
  <c r="S104"/>
  <c r="S108"/>
  <c r="S100"/>
  <c r="S103"/>
  <c r="S107"/>
  <c r="S111"/>
  <c r="S99"/>
  <c r="S102"/>
  <c r="S106"/>
  <c r="S110"/>
  <c r="K86"/>
  <c r="E1242" i="25"/>
  <c r="E1243" s="1"/>
  <c r="K185" i="9"/>
  <c r="K223" s="1"/>
  <c r="G1242" i="25"/>
  <c r="G1243" s="1"/>
  <c r="I1339"/>
  <c r="I1345" s="1"/>
  <c r="I1351" s="1"/>
  <c r="I1357" s="1"/>
  <c r="I1363" s="1"/>
  <c r="I1369" s="1"/>
  <c r="I1375" s="1"/>
  <c r="I1381" s="1"/>
  <c r="I1387" s="1"/>
  <c r="I1393" s="1"/>
  <c r="I1399" s="1"/>
  <c r="I1405" s="1"/>
  <c r="I1411" s="1"/>
  <c r="I1417" s="1"/>
  <c r="I1423" s="1"/>
  <c r="I1429" s="1"/>
  <c r="I1435" s="1"/>
  <c r="I1441" s="1"/>
  <c r="I1447" s="1"/>
  <c r="I1083"/>
  <c r="J1118" s="1"/>
  <c r="K911"/>
  <c r="K897"/>
  <c r="L58" i="9"/>
  <c r="L96" s="1"/>
  <c r="L134" s="1"/>
  <c r="L172"/>
  <c r="L210" s="1"/>
  <c r="L23"/>
  <c r="K61"/>
  <c r="K99" s="1"/>
  <c r="K137" s="1"/>
  <c r="M58" i="25"/>
  <c r="J1066"/>
  <c r="J1075" s="1"/>
  <c r="L27" i="9"/>
  <c r="K65"/>
  <c r="K103" s="1"/>
  <c r="K141" s="1"/>
  <c r="K179"/>
  <c r="K217" s="1"/>
  <c r="L24"/>
  <c r="K62"/>
  <c r="K100" s="1"/>
  <c r="K138" s="1"/>
  <c r="G21" i="29"/>
  <c r="G23" s="1"/>
  <c r="H17"/>
  <c r="C1129" i="25"/>
  <c r="C1172" s="1"/>
  <c r="C1223"/>
  <c r="C1258" s="1"/>
  <c r="C1301" s="1"/>
  <c r="I297" i="9"/>
  <c r="BJ134" i="28"/>
  <c r="BJ381"/>
  <c r="X23" i="26"/>
  <c r="Q67"/>
  <c r="K17" i="9"/>
  <c r="J55"/>
  <c r="J93" s="1"/>
  <c r="J131" s="1"/>
  <c r="L26"/>
  <c r="K64"/>
  <c r="K102" s="1"/>
  <c r="K140" s="1"/>
  <c r="BJ132" i="28"/>
  <c r="BJ379"/>
  <c r="I295" i="9"/>
  <c r="C1241" i="25"/>
  <c r="C1276" s="1"/>
  <c r="C1319" s="1"/>
  <c r="C1147"/>
  <c r="C1190" s="1"/>
  <c r="G20"/>
  <c r="I63" s="1"/>
  <c r="H1507" s="1"/>
  <c r="D36" i="23"/>
  <c r="D38" s="1"/>
  <c r="D45" s="1"/>
  <c r="J269" i="6"/>
  <c r="W269"/>
  <c r="P53" i="26" s="1"/>
  <c r="W53" s="1"/>
  <c r="AJ53" s="1"/>
  <c r="AX53" s="1"/>
  <c r="I142" s="1"/>
  <c r="I211" s="1"/>
  <c r="I273" s="1"/>
  <c r="K21" i="9"/>
  <c r="J59"/>
  <c r="J97" s="1"/>
  <c r="J135" s="1"/>
  <c r="AD267" i="6"/>
  <c r="AP51" i="26"/>
  <c r="AW51" s="1"/>
  <c r="H140" s="1"/>
  <c r="H209" s="1"/>
  <c r="H271" s="1"/>
  <c r="J218" i="25"/>
  <c r="I290" s="1"/>
  <c r="I363" s="1"/>
  <c r="E38" i="23"/>
  <c r="E45" s="1"/>
  <c r="I183" i="9"/>
  <c r="I221" s="1"/>
  <c r="K181"/>
  <c r="K219" s="1"/>
  <c r="K171"/>
  <c r="K209" s="1"/>
  <c r="J184"/>
  <c r="J222" s="1"/>
  <c r="I187"/>
  <c r="I225" s="1"/>
  <c r="K174"/>
  <c r="K212" s="1"/>
  <c r="J181"/>
  <c r="J219" s="1"/>
  <c r="J186"/>
  <c r="J224" s="1"/>
  <c r="AN102" i="26"/>
  <c r="AU102" s="1"/>
  <c r="F173" s="1"/>
  <c r="F235" s="1"/>
  <c r="F297" s="1"/>
  <c r="AB302" i="6"/>
  <c r="K18" i="29"/>
  <c r="J22"/>
  <c r="R262" i="6"/>
  <c r="X262"/>
  <c r="Q46" i="26" s="1"/>
  <c r="R264" i="6"/>
  <c r="X264"/>
  <c r="Q48" i="26" s="1"/>
  <c r="Q430" i="25"/>
  <c r="H463"/>
  <c r="H505" s="1"/>
  <c r="H538" s="1"/>
  <c r="I1672"/>
  <c r="I1558"/>
  <c r="I1706"/>
  <c r="I1611"/>
  <c r="I1640" s="1"/>
  <c r="I1735"/>
  <c r="I1764" s="1"/>
  <c r="R430"/>
  <c r="I463"/>
  <c r="I505" s="1"/>
  <c r="I538" s="1"/>
  <c r="J1672"/>
  <c r="J1706"/>
  <c r="J1558"/>
  <c r="J1611"/>
  <c r="J1640" s="1"/>
  <c r="J1735"/>
  <c r="J1764" s="1"/>
  <c r="G1706"/>
  <c r="G1558"/>
  <c r="O430"/>
  <c r="G1672"/>
  <c r="F463"/>
  <c r="F505" s="1"/>
  <c r="F538" s="1"/>
  <c r="G1611"/>
  <c r="G1640" s="1"/>
  <c r="G1735"/>
  <c r="G1764" s="1"/>
  <c r="H1558"/>
  <c r="P430"/>
  <c r="G463"/>
  <c r="G505" s="1"/>
  <c r="G538" s="1"/>
  <c r="H1706"/>
  <c r="H1672"/>
  <c r="H1611"/>
  <c r="H1640" s="1"/>
  <c r="H1735"/>
  <c r="H1764" s="1"/>
  <c r="M190"/>
  <c r="N226" s="1"/>
  <c r="M298" s="1"/>
  <c r="G387"/>
  <c r="E1382" s="1"/>
  <c r="E1384" s="1"/>
  <c r="M182"/>
  <c r="BI239" i="27"/>
  <c r="M148" i="25"/>
  <c r="M186"/>
  <c r="M152"/>
  <c r="BI243" i="27"/>
  <c r="I248" i="6"/>
  <c r="V248"/>
  <c r="O32" i="26" s="1"/>
  <c r="J254" i="6"/>
  <c r="W254"/>
  <c r="P38" i="26" s="1"/>
  <c r="J256" i="6"/>
  <c r="W256"/>
  <c r="P40" i="26" s="1"/>
  <c r="J258" i="6"/>
  <c r="W258"/>
  <c r="P42" i="26" s="1"/>
  <c r="I260" i="6"/>
  <c r="V260"/>
  <c r="O44" i="26" s="1"/>
  <c r="J261" i="6"/>
  <c r="W261"/>
  <c r="P45" i="26" s="1"/>
  <c r="J263" i="6"/>
  <c r="W263"/>
  <c r="P47" i="26" s="1"/>
  <c r="W267" i="6"/>
  <c r="P51" i="26" s="1"/>
  <c r="W51" s="1"/>
  <c r="AJ51" s="1"/>
  <c r="J267" i="6"/>
  <c r="I246"/>
  <c r="V246"/>
  <c r="O30" i="26" s="1"/>
  <c r="J251" i="6"/>
  <c r="W251"/>
  <c r="P35" i="26" s="1"/>
  <c r="V268" i="6"/>
  <c r="O52" i="26" s="1"/>
  <c r="V52" s="1"/>
  <c r="AI52" s="1"/>
  <c r="AW52" s="1"/>
  <c r="H141" s="1"/>
  <c r="H210" s="1"/>
  <c r="H272" s="1"/>
  <c r="I268" i="6"/>
  <c r="I270"/>
  <c r="V270"/>
  <c r="O54" i="26" s="1"/>
  <c r="V54" s="1"/>
  <c r="AI54" s="1"/>
  <c r="AW54" s="1"/>
  <c r="H143" s="1"/>
  <c r="H212" s="1"/>
  <c r="H274" s="1"/>
  <c r="J154" i="25"/>
  <c r="BI143" i="27"/>
  <c r="J188" i="25"/>
  <c r="V271" i="6"/>
  <c r="O55" i="26" s="1"/>
  <c r="V55" s="1"/>
  <c r="AI55" s="1"/>
  <c r="AW55" s="1"/>
  <c r="H144" s="1"/>
  <c r="H213" s="1"/>
  <c r="H275" s="1"/>
  <c r="I271" i="6"/>
  <c r="L190" i="25"/>
  <c r="L156"/>
  <c r="BI213" i="27"/>
  <c r="F1382" i="25"/>
  <c r="F1384" s="1"/>
  <c r="I219"/>
  <c r="H291" s="1"/>
  <c r="H329" s="1"/>
  <c r="K266" i="6"/>
  <c r="X266"/>
  <c r="Q50" i="26" s="1"/>
  <c r="V297" i="6"/>
  <c r="O97" i="26" s="1"/>
  <c r="V97" s="1"/>
  <c r="AI97" s="1"/>
  <c r="P297" i="6"/>
  <c r="V299"/>
  <c r="O99" i="26" s="1"/>
  <c r="V99" s="1"/>
  <c r="AI99" s="1"/>
  <c r="P299" i="6"/>
  <c r="V303"/>
  <c r="O103" i="26" s="1"/>
  <c r="V103" s="1"/>
  <c r="AI103" s="1"/>
  <c r="P303" i="6"/>
  <c r="D1240" i="25"/>
  <c r="D1275" s="1"/>
  <c r="D1318" s="1"/>
  <c r="D1146"/>
  <c r="D1189" s="1"/>
  <c r="J85" i="5"/>
  <c r="K68"/>
  <c r="D1130" i="25"/>
  <c r="D1173" s="1"/>
  <c r="D1224"/>
  <c r="D1259" s="1"/>
  <c r="D1302" s="1"/>
  <c r="H1281"/>
  <c r="H1290"/>
  <c r="V298" i="6"/>
  <c r="O98" i="26" s="1"/>
  <c r="V98" s="1"/>
  <c r="AI98" s="1"/>
  <c r="P298" i="6"/>
  <c r="V300"/>
  <c r="O100" i="26" s="1"/>
  <c r="V100" s="1"/>
  <c r="AI100" s="1"/>
  <c r="P300" i="6"/>
  <c r="D1241" i="25"/>
  <c r="D1276" s="1"/>
  <c r="D1319" s="1"/>
  <c r="D1147"/>
  <c r="D1190" s="1"/>
  <c r="D1127"/>
  <c r="D1170" s="1"/>
  <c r="D1221"/>
  <c r="D1256" s="1"/>
  <c r="D1299" s="1"/>
  <c r="AN103" i="26"/>
  <c r="AU103" s="1"/>
  <c r="F174" s="1"/>
  <c r="F236" s="1"/>
  <c r="F298" s="1"/>
  <c r="AB303" i="6"/>
  <c r="D1217" i="25"/>
  <c r="D1252" s="1"/>
  <c r="D1295" s="1"/>
  <c r="D1123"/>
  <c r="D1166" s="1"/>
  <c r="I101" i="5"/>
  <c r="I109" s="1"/>
  <c r="I117" s="1"/>
  <c r="I125" s="1"/>
  <c r="J72"/>
  <c r="D1143" i="25"/>
  <c r="D1186" s="1"/>
  <c r="D1237"/>
  <c r="D1272" s="1"/>
  <c r="D1315" s="1"/>
  <c r="AU18" i="26"/>
  <c r="D1120" i="25"/>
  <c r="D1163" s="1"/>
  <c r="D1214"/>
  <c r="D1249" s="1"/>
  <c r="D1292" s="1"/>
  <c r="AH67" i="26"/>
  <c r="AO23"/>
  <c r="D1134" i="25"/>
  <c r="D1177" s="1"/>
  <c r="D1228"/>
  <c r="D1263" s="1"/>
  <c r="D1306" s="1"/>
  <c r="D1131"/>
  <c r="D1174" s="1"/>
  <c r="D1225"/>
  <c r="D1260" s="1"/>
  <c r="D1303" s="1"/>
  <c r="D1219"/>
  <c r="D1254" s="1"/>
  <c r="D1297" s="1"/>
  <c r="D1125"/>
  <c r="D1168" s="1"/>
  <c r="F1324"/>
  <c r="F1333"/>
  <c r="AG270" i="6"/>
  <c r="AT54" i="26" s="1"/>
  <c r="AS54"/>
  <c r="J242" i="6"/>
  <c r="W242"/>
  <c r="P26" i="26" s="1"/>
  <c r="P18" s="1"/>
  <c r="W18" s="1"/>
  <c r="AJ18" s="1"/>
  <c r="AX18" s="1"/>
  <c r="AN97"/>
  <c r="AU97" s="1"/>
  <c r="F168" s="1"/>
  <c r="F230" s="1"/>
  <c r="F292" s="1"/>
  <c r="AB297" i="6"/>
  <c r="AN99" i="26"/>
  <c r="AU99" s="1"/>
  <c r="F170" s="1"/>
  <c r="F232" s="1"/>
  <c r="F294" s="1"/>
  <c r="AB299" i="6"/>
  <c r="D1137" i="25"/>
  <c r="D1180" s="1"/>
  <c r="D1231"/>
  <c r="D1266" s="1"/>
  <c r="D1309" s="1"/>
  <c r="AN98" i="26"/>
  <c r="AU98" s="1"/>
  <c r="F169" s="1"/>
  <c r="F231" s="1"/>
  <c r="F293" s="1"/>
  <c r="AB298" i="6"/>
  <c r="AN100" i="26"/>
  <c r="AU100" s="1"/>
  <c r="F171" s="1"/>
  <c r="F233" s="1"/>
  <c r="F295" s="1"/>
  <c r="AB300" i="6"/>
  <c r="F1281" i="25"/>
  <c r="F1290"/>
  <c r="D1142"/>
  <c r="D1185" s="1"/>
  <c r="D1236"/>
  <c r="D1271" s="1"/>
  <c r="D1314" s="1"/>
  <c r="H1333"/>
  <c r="H1324"/>
  <c r="N223"/>
  <c r="M295" s="1"/>
  <c r="M368" s="1"/>
  <c r="O218"/>
  <c r="N290" s="1"/>
  <c r="J226"/>
  <c r="I298" s="1"/>
  <c r="I371" s="1"/>
  <c r="J151"/>
  <c r="BI140" i="27"/>
  <c r="J185" i="25"/>
  <c r="N151"/>
  <c r="N185"/>
  <c r="BI276" i="27"/>
  <c r="BI144"/>
  <c r="J189" i="25"/>
  <c r="J155"/>
  <c r="O226"/>
  <c r="N298" s="1"/>
  <c r="N189"/>
  <c r="BI280" i="27"/>
  <c r="N155" i="25"/>
  <c r="K245" i="6"/>
  <c r="X245"/>
  <c r="Q29" i="26" s="1"/>
  <c r="BI176" i="27"/>
  <c r="K153" i="25"/>
  <c r="K187"/>
  <c r="N153"/>
  <c r="N187"/>
  <c r="BI278" i="27"/>
  <c r="K249" i="6"/>
  <c r="X249"/>
  <c r="Q33" i="26" s="1"/>
  <c r="K250" i="6"/>
  <c r="X250"/>
  <c r="Q34" i="26" s="1"/>
  <c r="K247" i="6"/>
  <c r="X247"/>
  <c r="Q31" i="26" s="1"/>
  <c r="AD73"/>
  <c r="AF73" s="1"/>
  <c r="AE73" s="1"/>
  <c r="AF72"/>
  <c r="AE72" s="1"/>
  <c r="W302" i="6"/>
  <c r="P102" i="26" s="1"/>
  <c r="W102" s="1"/>
  <c r="AJ102" s="1"/>
  <c r="Q302" i="6"/>
  <c r="N225" i="25"/>
  <c r="M297" s="1"/>
  <c r="M370" s="1"/>
  <c r="W304" i="6"/>
  <c r="P104" i="26" s="1"/>
  <c r="W104" s="1"/>
  <c r="AJ104" s="1"/>
  <c r="Q304" i="6"/>
  <c r="I228" i="25"/>
  <c r="H300" s="1"/>
  <c r="I227"/>
  <c r="H299" s="1"/>
  <c r="L225"/>
  <c r="K297" s="1"/>
  <c r="M225"/>
  <c r="L297" s="1"/>
  <c r="L219"/>
  <c r="K291" s="1"/>
  <c r="L226"/>
  <c r="K298" s="1"/>
  <c r="M222"/>
  <c r="L294" s="1"/>
  <c r="Q305" i="6"/>
  <c r="W305"/>
  <c r="P105" i="26" s="1"/>
  <c r="W105" s="1"/>
  <c r="AJ105" s="1"/>
  <c r="M366" i="25"/>
  <c r="M331"/>
  <c r="K255" i="6"/>
  <c r="X255"/>
  <c r="Q39" i="26" s="1"/>
  <c r="K253" i="6"/>
  <c r="X253"/>
  <c r="Q37" i="26" s="1"/>
  <c r="K257" i="6"/>
  <c r="X257"/>
  <c r="Q41" i="26" s="1"/>
  <c r="K219" i="25"/>
  <c r="J291" s="1"/>
  <c r="K220"/>
  <c r="J292" s="1"/>
  <c r="M220"/>
  <c r="L292" s="1"/>
  <c r="J221"/>
  <c r="I293" s="1"/>
  <c r="N227"/>
  <c r="M299" s="1"/>
  <c r="M372" s="1"/>
  <c r="BI136" i="27"/>
  <c r="J181" i="25"/>
  <c r="J147"/>
  <c r="K252" i="6"/>
  <c r="X252"/>
  <c r="Q36" i="26" s="1"/>
  <c r="I385" i="25"/>
  <c r="I221"/>
  <c r="H293" s="1"/>
  <c r="J227"/>
  <c r="I299" s="1"/>
  <c r="L227"/>
  <c r="K299" s="1"/>
  <c r="M223"/>
  <c r="L295" s="1"/>
  <c r="O220"/>
  <c r="N292" s="1"/>
  <c r="J225"/>
  <c r="I297" s="1"/>
  <c r="O224"/>
  <c r="N296" s="1"/>
  <c r="N219"/>
  <c r="M291" s="1"/>
  <c r="W301" i="6"/>
  <c r="P101" i="26" s="1"/>
  <c r="W101" s="1"/>
  <c r="AJ101" s="1"/>
  <c r="Q301" i="6"/>
  <c r="BI102" i="27"/>
  <c r="I147" i="25"/>
  <c r="I181"/>
  <c r="E1394"/>
  <c r="E1390"/>
  <c r="E1391"/>
  <c r="G1685" s="1"/>
  <c r="F38" i="26" s="1"/>
  <c r="K218" i="25"/>
  <c r="J290" s="1"/>
  <c r="N220"/>
  <c r="M292" s="1"/>
  <c r="O228"/>
  <c r="N300" s="1"/>
  <c r="I217"/>
  <c r="H289" s="1"/>
  <c r="J222"/>
  <c r="I294" s="1"/>
  <c r="I226"/>
  <c r="H298" s="1"/>
  <c r="M227"/>
  <c r="L299" s="1"/>
  <c r="BI188" i="27"/>
  <c r="L165" i="25"/>
  <c r="L131"/>
  <c r="L97"/>
  <c r="BI52" i="27"/>
  <c r="H165" i="25"/>
  <c r="H97"/>
  <c r="H131"/>
  <c r="BI120" i="27"/>
  <c r="J131" i="25"/>
  <c r="J97"/>
  <c r="J165"/>
  <c r="BI56" i="27"/>
  <c r="H169" i="25"/>
  <c r="H101"/>
  <c r="H135"/>
  <c r="BI124" i="27"/>
  <c r="J135" i="25"/>
  <c r="J101"/>
  <c r="J169"/>
  <c r="BI162" i="27"/>
  <c r="K139" i="25"/>
  <c r="K105"/>
  <c r="K173"/>
  <c r="BI60" i="27"/>
  <c r="H173" i="25"/>
  <c r="H105"/>
  <c r="H139"/>
  <c r="BI128" i="27"/>
  <c r="J139" i="25"/>
  <c r="J105"/>
  <c r="J173"/>
  <c r="BI53" i="27"/>
  <c r="H132" i="25"/>
  <c r="H166"/>
  <c r="H98"/>
  <c r="BI223" i="27"/>
  <c r="M166" i="25"/>
  <c r="M98"/>
  <c r="M132"/>
  <c r="L166"/>
  <c r="BI189" i="27"/>
  <c r="L98" i="25"/>
  <c r="L132"/>
  <c r="L170"/>
  <c r="L102"/>
  <c r="BI159" i="27"/>
  <c r="K102" i="25"/>
  <c r="K170"/>
  <c r="K136"/>
  <c r="BI57" i="27"/>
  <c r="H136" i="25"/>
  <c r="H170"/>
  <c r="H102"/>
  <c r="BI61" i="27"/>
  <c r="H140" i="25"/>
  <c r="H174"/>
  <c r="AP101" i="26"/>
  <c r="AW101" s="1"/>
  <c r="H172" s="1"/>
  <c r="H234" s="1"/>
  <c r="H296" s="1"/>
  <c r="AD301" i="6"/>
  <c r="I141" i="25"/>
  <c r="I175"/>
  <c r="BI96" i="27"/>
  <c r="BI164"/>
  <c r="K141" i="25"/>
  <c r="K175"/>
  <c r="BI65" i="27"/>
  <c r="H144" i="25"/>
  <c r="H178"/>
  <c r="H110"/>
  <c r="BI66" i="27"/>
  <c r="H179" i="25"/>
  <c r="H111"/>
  <c r="H145"/>
  <c r="BI168" i="27"/>
  <c r="K111" i="25"/>
  <c r="K179"/>
  <c r="K145"/>
  <c r="J244" i="6"/>
  <c r="W244"/>
  <c r="P28" i="26" s="1"/>
  <c r="P19" s="1"/>
  <c r="W19" s="1"/>
  <c r="AJ19" s="1"/>
  <c r="AX19" s="1"/>
  <c r="H364" i="25"/>
  <c r="BI118" i="27"/>
  <c r="J95" i="25"/>
  <c r="J163"/>
  <c r="J129"/>
  <c r="I163"/>
  <c r="I129"/>
  <c r="I95"/>
  <c r="BI84" i="27"/>
  <c r="H1505" i="25"/>
  <c r="H1512"/>
  <c r="H1516"/>
  <c r="H1519"/>
  <c r="H1525"/>
  <c r="H1524"/>
  <c r="H1506"/>
  <c r="H1508"/>
  <c r="H1509"/>
  <c r="H1511"/>
  <c r="H1513"/>
  <c r="H1515"/>
  <c r="H1520"/>
  <c r="H1518"/>
  <c r="H1522"/>
  <c r="H1521"/>
  <c r="I89"/>
  <c r="BI54" i="27"/>
  <c r="H167" i="25"/>
  <c r="H99"/>
  <c r="H133"/>
  <c r="BI58" i="27"/>
  <c r="H171" i="25"/>
  <c r="H103"/>
  <c r="H137"/>
  <c r="BI126" i="27"/>
  <c r="J103" i="25"/>
  <c r="J171"/>
  <c r="J137"/>
  <c r="I96"/>
  <c r="BI85" i="27"/>
  <c r="I130" i="25"/>
  <c r="I164"/>
  <c r="BI153" i="27"/>
  <c r="K130" i="25"/>
  <c r="K96"/>
  <c r="K164"/>
  <c r="BI55" i="27"/>
  <c r="H134" i="25"/>
  <c r="H168"/>
  <c r="H100"/>
  <c r="BI123" i="27"/>
  <c r="J134" i="25"/>
  <c r="J100"/>
  <c r="J168"/>
  <c r="BI59" i="27"/>
  <c r="H138" i="25"/>
  <c r="H172"/>
  <c r="H104"/>
  <c r="BI127" i="27"/>
  <c r="J138" i="25"/>
  <c r="J104"/>
  <c r="J172"/>
  <c r="L172"/>
  <c r="BI195" i="27"/>
  <c r="L104" i="25"/>
  <c r="L138"/>
  <c r="BI63" i="27"/>
  <c r="H142" i="25"/>
  <c r="H176"/>
  <c r="BI64" i="27"/>
  <c r="H143" i="25"/>
  <c r="H177"/>
  <c r="BI135" i="27"/>
  <c r="J146" i="25"/>
  <c r="J112"/>
  <c r="J180"/>
  <c r="Q281" i="6"/>
  <c r="W281"/>
  <c r="P81" i="26" s="1"/>
  <c r="I220" i="25"/>
  <c r="H292" s="1"/>
  <c r="K223"/>
  <c r="J295" s="1"/>
  <c r="K226"/>
  <c r="J298" s="1"/>
  <c r="M224"/>
  <c r="L296" s="1"/>
  <c r="I218"/>
  <c r="H290" s="1"/>
  <c r="N224"/>
  <c r="M296" s="1"/>
  <c r="I222"/>
  <c r="H294" s="1"/>
  <c r="J219"/>
  <c r="I291" s="1"/>
  <c r="K222"/>
  <c r="J294" s="1"/>
  <c r="L222"/>
  <c r="K294" s="1"/>
  <c r="I224"/>
  <c r="H296" s="1"/>
  <c r="I223"/>
  <c r="H295" s="1"/>
  <c r="L228"/>
  <c r="K300" s="1"/>
  <c r="M221"/>
  <c r="L293" s="1"/>
  <c r="K228"/>
  <c r="J300" s="1"/>
  <c r="L221"/>
  <c r="K293" s="1"/>
  <c r="M228"/>
  <c r="L300" s="1"/>
  <c r="N228"/>
  <c r="M300" s="1"/>
  <c r="I225"/>
  <c r="H297" s="1"/>
  <c r="J223"/>
  <c r="I295" s="1"/>
  <c r="L224"/>
  <c r="K296" s="1"/>
  <c r="M219"/>
  <c r="L291" s="1"/>
  <c r="L218"/>
  <c r="K290" s="1"/>
  <c r="M218"/>
  <c r="L290" s="1"/>
  <c r="BI154" i="27"/>
  <c r="K131" i="25"/>
  <c r="K97"/>
  <c r="K165"/>
  <c r="I97"/>
  <c r="BI86" i="27"/>
  <c r="I165" i="25"/>
  <c r="I131"/>
  <c r="I101"/>
  <c r="BI90" i="27"/>
  <c r="I169" i="25"/>
  <c r="I135"/>
  <c r="BI158" i="27"/>
  <c r="K135" i="25"/>
  <c r="K101"/>
  <c r="K169"/>
  <c r="BI192" i="27"/>
  <c r="L169" i="25"/>
  <c r="L135"/>
  <c r="L101"/>
  <c r="BI196" i="27"/>
  <c r="L173" i="25"/>
  <c r="L139"/>
  <c r="L105"/>
  <c r="I105"/>
  <c r="BI94" i="27"/>
  <c r="I173" i="25"/>
  <c r="I139"/>
  <c r="BI121" i="27"/>
  <c r="J98" i="25"/>
  <c r="J166"/>
  <c r="J132"/>
  <c r="I132"/>
  <c r="I166"/>
  <c r="I98"/>
  <c r="BI87" i="27"/>
  <c r="BI155"/>
  <c r="K98" i="25"/>
  <c r="K166"/>
  <c r="K132"/>
  <c r="I136"/>
  <c r="I170"/>
  <c r="I102"/>
  <c r="BI91" i="27"/>
  <c r="BI125"/>
  <c r="J102" i="25"/>
  <c r="J170"/>
  <c r="J136"/>
  <c r="I174"/>
  <c r="I140"/>
  <c r="BI95" i="27"/>
  <c r="H373" i="25"/>
  <c r="H338"/>
  <c r="H372"/>
  <c r="H337"/>
  <c r="L335"/>
  <c r="L370"/>
  <c r="K329"/>
  <c r="K364"/>
  <c r="BI62" i="27"/>
  <c r="H141" i="25"/>
  <c r="H175"/>
  <c r="BI130" i="27"/>
  <c r="J141" i="25"/>
  <c r="J175"/>
  <c r="I110"/>
  <c r="BI99" i="27"/>
  <c r="I144" i="25"/>
  <c r="I178"/>
  <c r="BI133" i="27"/>
  <c r="J110" i="25"/>
  <c r="J178"/>
  <c r="J144"/>
  <c r="I179"/>
  <c r="I145"/>
  <c r="I111"/>
  <c r="BI100" i="27"/>
  <c r="BI134"/>
  <c r="J111" i="25"/>
  <c r="J179"/>
  <c r="J145"/>
  <c r="L333"/>
  <c r="L368"/>
  <c r="J337"/>
  <c r="J372"/>
  <c r="BI50" i="27"/>
  <c r="G1521" i="25"/>
  <c r="G1524"/>
  <c r="G1522"/>
  <c r="G1518"/>
  <c r="G1520"/>
  <c r="G1519"/>
  <c r="H89"/>
  <c r="G1525"/>
  <c r="G1523"/>
  <c r="G1506"/>
  <c r="G1508"/>
  <c r="G1510"/>
  <c r="G1512"/>
  <c r="G1514"/>
  <c r="G1516"/>
  <c r="G1505"/>
  <c r="G1507"/>
  <c r="G1509"/>
  <c r="G1511"/>
  <c r="G1513"/>
  <c r="G1515"/>
  <c r="H163"/>
  <c r="H95"/>
  <c r="H129"/>
  <c r="I167"/>
  <c r="I133"/>
  <c r="I99"/>
  <c r="BI88" i="27"/>
  <c r="BI122"/>
  <c r="J99" i="25"/>
  <c r="J167"/>
  <c r="J133"/>
  <c r="I171"/>
  <c r="I137"/>
  <c r="I103"/>
  <c r="BI92" i="27"/>
  <c r="BI51"/>
  <c r="H130" i="25"/>
  <c r="H164"/>
  <c r="H96"/>
  <c r="BI119" i="27"/>
  <c r="J130" i="25"/>
  <c r="J96"/>
  <c r="J164"/>
  <c r="I100"/>
  <c r="BI89" i="27"/>
  <c r="I134" i="25"/>
  <c r="I168"/>
  <c r="BI157" i="27"/>
  <c r="K134" i="25"/>
  <c r="K100"/>
  <c r="K168"/>
  <c r="I104"/>
  <c r="BI93" i="27"/>
  <c r="I138" i="25"/>
  <c r="I172"/>
  <c r="BI161" i="27"/>
  <c r="K138" i="25"/>
  <c r="K104"/>
  <c r="K172"/>
  <c r="AP104" i="26"/>
  <c r="AW104" s="1"/>
  <c r="H175" s="1"/>
  <c r="H237" s="1"/>
  <c r="H299" s="1"/>
  <c r="AD304" i="6"/>
  <c r="AP105" i="26"/>
  <c r="AW105" s="1"/>
  <c r="H176" s="1"/>
  <c r="H238" s="1"/>
  <c r="H300" s="1"/>
  <c r="AD305" i="6"/>
  <c r="J329" i="25"/>
  <c r="J364"/>
  <c r="J330"/>
  <c r="J365"/>
  <c r="I176"/>
  <c r="I142"/>
  <c r="BI97" i="27"/>
  <c r="BI131"/>
  <c r="J142" i="25"/>
  <c r="J176"/>
  <c r="I143"/>
  <c r="I177"/>
  <c r="BI98" i="27"/>
  <c r="BI67"/>
  <c r="H146" i="25"/>
  <c r="H180"/>
  <c r="H112"/>
  <c r="BI169" i="27"/>
  <c r="K146" i="25"/>
  <c r="K112"/>
  <c r="K180"/>
  <c r="I112"/>
  <c r="BI101" i="27"/>
  <c r="I146" i="25"/>
  <c r="I180"/>
  <c r="J328"/>
  <c r="J363"/>
  <c r="M365"/>
  <c r="M330"/>
  <c r="H371"/>
  <c r="H336"/>
  <c r="L337"/>
  <c r="L372"/>
  <c r="J220"/>
  <c r="I292" s="1"/>
  <c r="J224"/>
  <c r="I296" s="1"/>
  <c r="K331"/>
  <c r="K366"/>
  <c r="H1523" l="1"/>
  <c r="H1514"/>
  <c r="H1510"/>
  <c r="L136"/>
  <c r="AJ60" i="26"/>
  <c r="AQ15"/>
  <c r="I328" i="25"/>
  <c r="H388"/>
  <c r="O407" s="1"/>
  <c r="G407" s="1"/>
  <c r="E1385" s="1"/>
  <c r="G1684" s="1"/>
  <c r="O227"/>
  <c r="N299" s="1"/>
  <c r="N372" s="1"/>
  <c r="L220"/>
  <c r="K292" s="1"/>
  <c r="J228"/>
  <c r="I300" s="1"/>
  <c r="O406"/>
  <c r="G406" s="1"/>
  <c r="E1379" s="1"/>
  <c r="G1683" s="1"/>
  <c r="F36" i="26" s="1"/>
  <c r="O405" i="25"/>
  <c r="G405" s="1"/>
  <c r="E1373" s="1"/>
  <c r="G1682" s="1"/>
  <c r="F1370"/>
  <c r="M337"/>
  <c r="K245" i="26"/>
  <c r="L308"/>
  <c r="L245" s="1"/>
  <c r="AK108" i="27"/>
  <c r="N218" i="25"/>
  <c r="M290" s="1"/>
  <c r="M328" s="1"/>
  <c r="M333"/>
  <c r="O225"/>
  <c r="N297" s="1"/>
  <c r="I827"/>
  <c r="I813"/>
  <c r="I820"/>
  <c r="BJ137" i="28"/>
  <c r="I300" i="9"/>
  <c r="BJ384" i="28"/>
  <c r="I296" i="9"/>
  <c r="BJ380" i="28"/>
  <c r="BJ133"/>
  <c r="AE267" i="6"/>
  <c r="AQ51" i="26"/>
  <c r="X67"/>
  <c r="AK23"/>
  <c r="J336" i="9"/>
  <c r="J372"/>
  <c r="J34" i="25" s="1"/>
  <c r="K179" i="5"/>
  <c r="L159"/>
  <c r="K199"/>
  <c r="J798" i="25" s="1"/>
  <c r="J804" s="1"/>
  <c r="L225" i="30"/>
  <c r="Q225" s="1"/>
  <c r="Q189"/>
  <c r="G1361" i="25"/>
  <c r="I1680" s="1"/>
  <c r="G1360"/>
  <c r="G1364"/>
  <c r="H35" i="23"/>
  <c r="H42" s="1"/>
  <c r="H52" s="1"/>
  <c r="K197" i="8"/>
  <c r="K206" s="1"/>
  <c r="L69" i="9"/>
  <c r="L107" s="1"/>
  <c r="L145" s="1"/>
  <c r="J225" i="30"/>
  <c r="O225" s="1"/>
  <c r="O189"/>
  <c r="AU15" i="26"/>
  <c r="AU60" s="1"/>
  <c r="AN60"/>
  <c r="L78"/>
  <c r="S78" s="1"/>
  <c r="Z78" s="1"/>
  <c r="AM78" s="1"/>
  <c r="AT78" s="1"/>
  <c r="BA78" s="1"/>
  <c r="L67"/>
  <c r="S23"/>
  <c r="L15"/>
  <c r="C97" i="23"/>
  <c r="C113"/>
  <c r="BJ402" i="28"/>
  <c r="J283" i="9"/>
  <c r="J355" s="1"/>
  <c r="J17" i="25" s="1"/>
  <c r="L60" s="1"/>
  <c r="J319" i="9"/>
  <c r="BJ155" i="28"/>
  <c r="BJ127"/>
  <c r="BJ374"/>
  <c r="I290" i="9"/>
  <c r="I362" s="1"/>
  <c r="I24" i="25" s="1"/>
  <c r="K67" s="1"/>
  <c r="I326" i="9"/>
  <c r="K259" i="6"/>
  <c r="X259"/>
  <c r="Q43" i="26" s="1"/>
  <c r="K1360" i="25"/>
  <c r="K1364"/>
  <c r="J21"/>
  <c r="L64" s="1"/>
  <c r="G37" i="23"/>
  <c r="L70" i="9"/>
  <c r="L108" s="1"/>
  <c r="L146" s="1"/>
  <c r="H821" i="25"/>
  <c r="H833"/>
  <c r="J169" i="9"/>
  <c r="J207" s="1"/>
  <c r="K176"/>
  <c r="K214" s="1"/>
  <c r="K175"/>
  <c r="K213" s="1"/>
  <c r="H49" i="25"/>
  <c r="K182" i="9"/>
  <c r="K220" s="1"/>
  <c r="K170"/>
  <c r="K208" s="1"/>
  <c r="L174"/>
  <c r="L212" s="1"/>
  <c r="K186"/>
  <c r="K224" s="1"/>
  <c r="L185"/>
  <c r="L223" s="1"/>
  <c r="K287"/>
  <c r="K359" s="1"/>
  <c r="BJ194" i="28"/>
  <c r="K323" i="9"/>
  <c r="BJ441" i="28"/>
  <c r="K294" i="9"/>
  <c r="BJ201" i="28"/>
  <c r="BJ448"/>
  <c r="L21" i="9"/>
  <c r="K59"/>
  <c r="K97" s="1"/>
  <c r="K135" s="1"/>
  <c r="L64"/>
  <c r="L102" s="1"/>
  <c r="L140" s="1"/>
  <c r="I333"/>
  <c r="I369"/>
  <c r="I31" i="25" s="1"/>
  <c r="BJ199" i="28"/>
  <c r="K292" i="9"/>
  <c r="K364" s="1"/>
  <c r="K26" i="25" s="1"/>
  <c r="M69" s="1"/>
  <c r="K328" i="9"/>
  <c r="BJ446" i="28"/>
  <c r="N198" i="25"/>
  <c r="M94"/>
  <c r="M128" s="1"/>
  <c r="M162" s="1"/>
  <c r="BI218" i="27"/>
  <c r="M270" i="25"/>
  <c r="M308" s="1"/>
  <c r="M234"/>
  <c r="L1529"/>
  <c r="L321" i="9"/>
  <c r="BJ227" i="28"/>
  <c r="L285" i="9"/>
  <c r="L357" s="1"/>
  <c r="L19" i="25" s="1"/>
  <c r="N62" s="1"/>
  <c r="BJ474" i="28"/>
  <c r="J1161" i="25"/>
  <c r="J1152"/>
  <c r="N225" i="30"/>
  <c r="N224"/>
  <c r="L28" i="9"/>
  <c r="K66"/>
  <c r="K104" s="1"/>
  <c r="K142" s="1"/>
  <c r="I229" i="6"/>
  <c r="I232" s="1"/>
  <c r="J218"/>
  <c r="L25" i="9"/>
  <c r="K63"/>
  <c r="K101" s="1"/>
  <c r="K139" s="1"/>
  <c r="K244" i="26"/>
  <c r="J266" i="30"/>
  <c r="L343" i="25"/>
  <c r="K395"/>
  <c r="U404"/>
  <c r="M404" s="1"/>
  <c r="U415"/>
  <c r="M415" s="1"/>
  <c r="U412"/>
  <c r="M412" s="1"/>
  <c r="U413"/>
  <c r="M413" s="1"/>
  <c r="U408"/>
  <c r="M408" s="1"/>
  <c r="U410"/>
  <c r="M410" s="1"/>
  <c r="U411"/>
  <c r="M411" s="1"/>
  <c r="U409"/>
  <c r="M409" s="1"/>
  <c r="U403"/>
  <c r="M403" s="1"/>
  <c r="K1361" s="1"/>
  <c r="M1680" s="1"/>
  <c r="U414"/>
  <c r="M414" s="1"/>
  <c r="U402"/>
  <c r="M402" s="1"/>
  <c r="K1355" s="1"/>
  <c r="M1679" s="1"/>
  <c r="U418"/>
  <c r="M418" s="1"/>
  <c r="G1616"/>
  <c r="G1740" s="1"/>
  <c r="F85" i="26" s="1"/>
  <c r="F32"/>
  <c r="J1364" i="25"/>
  <c r="J1367" s="1"/>
  <c r="L1681" s="1"/>
  <c r="J1360"/>
  <c r="BJ483" i="28"/>
  <c r="L294" i="9"/>
  <c r="BJ236" i="28"/>
  <c r="H1360" i="25"/>
  <c r="H1361"/>
  <c r="J1680" s="1"/>
  <c r="H1364"/>
  <c r="H293" i="9"/>
  <c r="H365" s="1"/>
  <c r="H27" i="25" s="1"/>
  <c r="BJ95" i="28"/>
  <c r="H329" i="9"/>
  <c r="BJ342" i="28"/>
  <c r="L73" i="9"/>
  <c r="L111" s="1"/>
  <c r="L149" s="1"/>
  <c r="F1364" i="25"/>
  <c r="F1367" s="1"/>
  <c r="H1681" s="1"/>
  <c r="F1360"/>
  <c r="X15" i="26"/>
  <c r="Q60"/>
  <c r="K166" i="6"/>
  <c r="K170" s="1"/>
  <c r="K183" s="1"/>
  <c r="K187" s="1"/>
  <c r="K200" s="1"/>
  <c r="K204" s="1"/>
  <c r="K217" s="1"/>
  <c r="K129" i="9"/>
  <c r="H814" i="25"/>
  <c r="H832"/>
  <c r="AX51" i="26"/>
  <c r="I140" s="1"/>
  <c r="I209" s="1"/>
  <c r="I271" s="1"/>
  <c r="F49" i="25"/>
  <c r="F48" s="1"/>
  <c r="BJ166" i="28"/>
  <c r="BJ413"/>
  <c r="J294" i="9"/>
  <c r="K320"/>
  <c r="K284"/>
  <c r="K356" s="1"/>
  <c r="K18" i="25" s="1"/>
  <c r="M61" s="1"/>
  <c r="BJ191" i="28"/>
  <c r="BJ438"/>
  <c r="I367" i="9"/>
  <c r="I29" i="25" s="1"/>
  <c r="I331" i="9"/>
  <c r="L17"/>
  <c r="K55"/>
  <c r="K93" s="1"/>
  <c r="K131" s="1"/>
  <c r="K169"/>
  <c r="K207" s="1"/>
  <c r="H21" i="29"/>
  <c r="H23" s="1"/>
  <c r="I17"/>
  <c r="L62" i="9"/>
  <c r="L100" s="1"/>
  <c r="L138" s="1"/>
  <c r="L176"/>
  <c r="L214" s="1"/>
  <c r="J1339" i="25"/>
  <c r="J1345" s="1"/>
  <c r="J1351" s="1"/>
  <c r="J1357" s="1"/>
  <c r="J1363" s="1"/>
  <c r="J1369" s="1"/>
  <c r="J1375" s="1"/>
  <c r="J1381" s="1"/>
  <c r="J1387" s="1"/>
  <c r="J1393" s="1"/>
  <c r="J1399" s="1"/>
  <c r="J1405" s="1"/>
  <c r="J1411" s="1"/>
  <c r="J1417" s="1"/>
  <c r="J1423" s="1"/>
  <c r="J1429" s="1"/>
  <c r="J1435" s="1"/>
  <c r="J1441" s="1"/>
  <c r="J1447" s="1"/>
  <c r="J1083"/>
  <c r="K1118" s="1"/>
  <c r="L61" i="9"/>
  <c r="L99" s="1"/>
  <c r="L137" s="1"/>
  <c r="BJ452" i="28"/>
  <c r="K298" i="9"/>
  <c r="BJ205" i="28"/>
  <c r="L68" i="9"/>
  <c r="L106" s="1"/>
  <c r="L144" s="1"/>
  <c r="J342" i="8"/>
  <c r="J307"/>
  <c r="J377" s="1"/>
  <c r="K243" i="6"/>
  <c r="X243"/>
  <c r="Q27" i="26" s="1"/>
  <c r="L56" i="9"/>
  <c r="L94" s="1"/>
  <c r="L132" s="1"/>
  <c r="F36" i="23"/>
  <c r="F38" s="1"/>
  <c r="F45" s="1"/>
  <c r="I20" i="25"/>
  <c r="I52"/>
  <c r="K70"/>
  <c r="L1616"/>
  <c r="L1740" s="1"/>
  <c r="K85" i="26" s="1"/>
  <c r="K32"/>
  <c r="AS32" s="1"/>
  <c r="G1617" i="25"/>
  <c r="G1741" s="1"/>
  <c r="F86" i="26" s="1"/>
  <c r="F34"/>
  <c r="J73" i="25"/>
  <c r="H51"/>
  <c r="I387" s="1"/>
  <c r="L307" i="26"/>
  <c r="C223" i="30"/>
  <c r="T181" i="26"/>
  <c r="L188" i="8"/>
  <c r="L119"/>
  <c r="L153" s="1"/>
  <c r="L218"/>
  <c r="L226" s="1"/>
  <c r="K237" s="1"/>
  <c r="K272" s="1"/>
  <c r="L284" i="9"/>
  <c r="L356" s="1"/>
  <c r="L18" i="25" s="1"/>
  <c r="N61" s="1"/>
  <c r="BJ226" i="28"/>
  <c r="L320" i="9"/>
  <c r="BJ473" i="28"/>
  <c r="L72" i="9"/>
  <c r="L110" s="1"/>
  <c r="L148" s="1"/>
  <c r="K60" i="26"/>
  <c r="R15"/>
  <c r="AQ67"/>
  <c r="AX23"/>
  <c r="AX67" s="1"/>
  <c r="I1616" i="25"/>
  <c r="I1740" s="1"/>
  <c r="H85" i="26" s="1"/>
  <c r="H32"/>
  <c r="H828" i="25"/>
  <c r="H834"/>
  <c r="I336"/>
  <c r="K183" i="9"/>
  <c r="K221" s="1"/>
  <c r="J1361" i="25"/>
  <c r="L1680" s="1"/>
  <c r="K184" i="9"/>
  <c r="K222" s="1"/>
  <c r="J299"/>
  <c r="BJ418" i="28"/>
  <c r="BJ171"/>
  <c r="J297" i="9"/>
  <c r="BJ416" i="28"/>
  <c r="BJ169"/>
  <c r="X269" i="6"/>
  <c r="Q53" i="26" s="1"/>
  <c r="X53" s="1"/>
  <c r="AK53" s="1"/>
  <c r="AY53" s="1"/>
  <c r="J142" s="1"/>
  <c r="J211" s="1"/>
  <c r="J273" s="1"/>
  <c r="K269" i="6"/>
  <c r="L65" i="9"/>
  <c r="L103" s="1"/>
  <c r="L141" s="1"/>
  <c r="V98" i="6"/>
  <c r="V104"/>
  <c r="V108"/>
  <c r="V100"/>
  <c r="V103"/>
  <c r="V107"/>
  <c r="V111"/>
  <c r="V99"/>
  <c r="V102"/>
  <c r="V106"/>
  <c r="V110"/>
  <c r="V101"/>
  <c r="V105"/>
  <c r="V109"/>
  <c r="L86"/>
  <c r="K1616" i="25"/>
  <c r="K1740" s="1"/>
  <c r="J85" i="26" s="1"/>
  <c r="J32"/>
  <c r="AR32" s="1"/>
  <c r="AW23"/>
  <c r="AW67" s="1"/>
  <c r="AP67"/>
  <c r="I302" i="30"/>
  <c r="P266"/>
  <c r="G1618" i="25"/>
  <c r="G1742" s="1"/>
  <c r="F87" i="26" s="1"/>
  <c r="F33"/>
  <c r="K59" i="25"/>
  <c r="H1616"/>
  <c r="H1740" s="1"/>
  <c r="G85" i="26" s="1"/>
  <c r="G32"/>
  <c r="G33"/>
  <c r="H1618" i="25"/>
  <c r="H1742" s="1"/>
  <c r="G87" i="26" s="1"/>
  <c r="N58" i="25"/>
  <c r="K1066"/>
  <c r="K1075" s="1"/>
  <c r="L53" i="9"/>
  <c r="L91"/>
  <c r="L205"/>
  <c r="L281" s="1"/>
  <c r="L317" s="1"/>
  <c r="L353" s="1"/>
  <c r="L167"/>
  <c r="I1364" i="25"/>
  <c r="I1361"/>
  <c r="K1680" s="1"/>
  <c r="I1360"/>
  <c r="J334" i="9"/>
  <c r="J370"/>
  <c r="J32" i="25" s="1"/>
  <c r="L75" s="1"/>
  <c r="BJ414" i="28"/>
  <c r="J295" i="9"/>
  <c r="BJ167" i="28"/>
  <c r="J296" i="9"/>
  <c r="BJ415" i="28"/>
  <c r="BJ168"/>
  <c r="BJ207"/>
  <c r="BJ454"/>
  <c r="K300" i="9"/>
  <c r="R70" i="26"/>
  <c r="Q63"/>
  <c r="X63" s="1"/>
  <c r="AK63" s="1"/>
  <c r="AR63" s="1"/>
  <c r="AY63" s="1"/>
  <c r="Y23"/>
  <c r="R67"/>
  <c r="J221" i="6"/>
  <c r="J228"/>
  <c r="J1616" i="25"/>
  <c r="J1740" s="1"/>
  <c r="I85" i="26" s="1"/>
  <c r="I32"/>
  <c r="AQ32" s="1"/>
  <c r="M363" i="25"/>
  <c r="J173" i="9"/>
  <c r="J211" s="1"/>
  <c r="K178"/>
  <c r="K216" s="1"/>
  <c r="J180"/>
  <c r="J218" s="1"/>
  <c r="J177"/>
  <c r="J215" s="1"/>
  <c r="G49" i="25"/>
  <c r="G48" s="1"/>
  <c r="AO102" i="26"/>
  <c r="AV102" s="1"/>
  <c r="G173" s="1"/>
  <c r="G235" s="1"/>
  <c r="G297" s="1"/>
  <c r="AC302" i="6"/>
  <c r="E802" i="25"/>
  <c r="F573"/>
  <c r="F615" s="1"/>
  <c r="F648" s="1"/>
  <c r="F683" s="1"/>
  <c r="F725" s="1"/>
  <c r="F758" s="1"/>
  <c r="S264" i="6"/>
  <c r="Z264" s="1"/>
  <c r="S48" i="26" s="1"/>
  <c r="Y264" i="6"/>
  <c r="R48" i="26" s="1"/>
  <c r="S262" i="6"/>
  <c r="Z262" s="1"/>
  <c r="S46" i="26" s="1"/>
  <c r="Y262" i="6"/>
  <c r="R46" i="26" s="1"/>
  <c r="K256" i="30"/>
  <c r="P256" s="1"/>
  <c r="K22" i="29"/>
  <c r="F802" i="25"/>
  <c r="G573"/>
  <c r="G615" s="1"/>
  <c r="G648" s="1"/>
  <c r="G683" s="1"/>
  <c r="G725" s="1"/>
  <c r="G758" s="1"/>
  <c r="H802"/>
  <c r="I573"/>
  <c r="I615" s="1"/>
  <c r="I648" s="1"/>
  <c r="I683" s="1"/>
  <c r="I725" s="1"/>
  <c r="I758" s="1"/>
  <c r="H573"/>
  <c r="H615" s="1"/>
  <c r="H648" s="1"/>
  <c r="H683" s="1"/>
  <c r="H725" s="1"/>
  <c r="H758" s="1"/>
  <c r="G802"/>
  <c r="L108" i="27"/>
  <c r="AM108"/>
  <c r="AJ108"/>
  <c r="BB108"/>
  <c r="Z108"/>
  <c r="AD108"/>
  <c r="AD73" i="28" s="1"/>
  <c r="AI108" i="27"/>
  <c r="U108"/>
  <c r="X108"/>
  <c r="AV108"/>
  <c r="AN108"/>
  <c r="N108"/>
  <c r="R108"/>
  <c r="F108"/>
  <c r="I108"/>
  <c r="AC108"/>
  <c r="AE108"/>
  <c r="AE73" i="28" s="1"/>
  <c r="H108" i="27"/>
  <c r="P108"/>
  <c r="Y108"/>
  <c r="W108"/>
  <c r="AQ108"/>
  <c r="O108"/>
  <c r="AU108"/>
  <c r="K108"/>
  <c r="AH108"/>
  <c r="AH73" i="28" s="1"/>
  <c r="BD108" i="27"/>
  <c r="AB108"/>
  <c r="N222" i="25"/>
  <c r="M294" s="1"/>
  <c r="BE108" i="27"/>
  <c r="W271" i="6"/>
  <c r="P55" i="26" s="1"/>
  <c r="W55" s="1"/>
  <c r="AJ55" s="1"/>
  <c r="AX55" s="1"/>
  <c r="I144" s="1"/>
  <c r="I213" s="1"/>
  <c r="I275" s="1"/>
  <c r="J271" i="6"/>
  <c r="W270"/>
  <c r="P54" i="26" s="1"/>
  <c r="W54" s="1"/>
  <c r="AJ54" s="1"/>
  <c r="AX54" s="1"/>
  <c r="I143" s="1"/>
  <c r="I212" s="1"/>
  <c r="I274" s="1"/>
  <c r="J270" i="6"/>
  <c r="K251"/>
  <c r="X251"/>
  <c r="Q35" i="26" s="1"/>
  <c r="J246" i="6"/>
  <c r="W246"/>
  <c r="P30" i="26" s="1"/>
  <c r="K263" i="6"/>
  <c r="X263"/>
  <c r="Q47" i="26" s="1"/>
  <c r="K261" i="6"/>
  <c r="X261"/>
  <c r="Q45" i="26" s="1"/>
  <c r="J260" i="6"/>
  <c r="W260"/>
  <c r="P44" i="26" s="1"/>
  <c r="K258" i="6"/>
  <c r="X258"/>
  <c r="Q42" i="26" s="1"/>
  <c r="K256" i="6"/>
  <c r="X256"/>
  <c r="Q40" i="26" s="1"/>
  <c r="K254" i="6"/>
  <c r="X254"/>
  <c r="Q38" i="26" s="1"/>
  <c r="J248" i="6"/>
  <c r="W248"/>
  <c r="P32" i="26" s="1"/>
  <c r="K224" i="25"/>
  <c r="J296" s="1"/>
  <c r="W268" i="6"/>
  <c r="P52" i="26" s="1"/>
  <c r="W52" s="1"/>
  <c r="AJ52" s="1"/>
  <c r="AX52" s="1"/>
  <c r="I141" s="1"/>
  <c r="I210" s="1"/>
  <c r="I272" s="1"/>
  <c r="J268" i="6"/>
  <c r="K267"/>
  <c r="X267"/>
  <c r="Q51" i="26" s="1"/>
  <c r="X51" s="1"/>
  <c r="AK51" s="1"/>
  <c r="M371" i="25"/>
  <c r="M336"/>
  <c r="AO108" i="27"/>
  <c r="M226" i="25"/>
  <c r="L298" s="1"/>
  <c r="L336" s="1"/>
  <c r="G1620"/>
  <c r="G1744" s="1"/>
  <c r="F89" i="26" s="1"/>
  <c r="F37"/>
  <c r="I213" i="25"/>
  <c r="H285" s="1"/>
  <c r="I212"/>
  <c r="H284" s="1"/>
  <c r="M208"/>
  <c r="K208"/>
  <c r="K204"/>
  <c r="BG108" i="27"/>
  <c r="BG73" i="28" s="1"/>
  <c r="AS108" i="27"/>
  <c r="E108"/>
  <c r="AX108"/>
  <c r="BA108"/>
  <c r="V108"/>
  <c r="AF108"/>
  <c r="AF73" i="28" s="1"/>
  <c r="T108" i="27"/>
  <c r="M108"/>
  <c r="AL108"/>
  <c r="L200" i="25"/>
  <c r="L266" i="6"/>
  <c r="Z266" s="1"/>
  <c r="S50" i="26" s="1"/>
  <c r="Y266" i="6"/>
  <c r="R50" i="26" s="1"/>
  <c r="K242" i="6"/>
  <c r="X242"/>
  <c r="Q26" i="26" s="1"/>
  <c r="Q18" s="1"/>
  <c r="X18" s="1"/>
  <c r="AK18" s="1"/>
  <c r="AY18" s="1"/>
  <c r="E1324" i="25"/>
  <c r="E1333"/>
  <c r="AC300" i="6"/>
  <c r="AO100" i="26"/>
  <c r="AV100" s="1"/>
  <c r="G171" s="1"/>
  <c r="G233" s="1"/>
  <c r="G295" s="1"/>
  <c r="BB73" i="28" s="1"/>
  <c r="AC298" i="6"/>
  <c r="AO98" i="26"/>
  <c r="AV98" s="1"/>
  <c r="G169" s="1"/>
  <c r="G231" s="1"/>
  <c r="G293" s="1"/>
  <c r="AC299" i="6"/>
  <c r="AO99" i="26"/>
  <c r="AV99" s="1"/>
  <c r="G170" s="1"/>
  <c r="G232" s="1"/>
  <c r="G294" s="1"/>
  <c r="AC297" i="6"/>
  <c r="AO97" i="26"/>
  <c r="AV97" s="1"/>
  <c r="G168" s="1"/>
  <c r="G230" s="1"/>
  <c r="G292" s="1"/>
  <c r="AV23"/>
  <c r="AV67" s="1"/>
  <c r="AO67"/>
  <c r="J101" i="5"/>
  <c r="J109" s="1"/>
  <c r="J117" s="1"/>
  <c r="J125" s="1"/>
  <c r="K72"/>
  <c r="AC303" i="6"/>
  <c r="AO103" i="26"/>
  <c r="AV103" s="1"/>
  <c r="G174" s="1"/>
  <c r="G236" s="1"/>
  <c r="G298" s="1"/>
  <c r="W300" i="6"/>
  <c r="P100" i="26" s="1"/>
  <c r="W100" s="1"/>
  <c r="AJ100" s="1"/>
  <c r="Q300" i="6"/>
  <c r="W298"/>
  <c r="P98" i="26" s="1"/>
  <c r="W98" s="1"/>
  <c r="AJ98" s="1"/>
  <c r="Q298" i="6"/>
  <c r="G1333" i="25"/>
  <c r="G1324"/>
  <c r="K85" i="5"/>
  <c r="L68"/>
  <c r="L85" s="1"/>
  <c r="W303" i="6"/>
  <c r="P103" i="26" s="1"/>
  <c r="W103" s="1"/>
  <c r="AJ103" s="1"/>
  <c r="Q303" i="6"/>
  <c r="W299"/>
  <c r="P99" i="26" s="1"/>
  <c r="W99" s="1"/>
  <c r="AJ99" s="1"/>
  <c r="Q299" i="6"/>
  <c r="Q297"/>
  <c r="W297"/>
  <c r="P97" i="26" s="1"/>
  <c r="W97" s="1"/>
  <c r="AJ97" s="1"/>
  <c r="J217" i="25"/>
  <c r="I289" s="1"/>
  <c r="I362" s="1"/>
  <c r="I214"/>
  <c r="N328"/>
  <c r="N363"/>
  <c r="O221"/>
  <c r="N293" s="1"/>
  <c r="N366" s="1"/>
  <c r="K221"/>
  <c r="J293" s="1"/>
  <c r="O223"/>
  <c r="N295" s="1"/>
  <c r="N333" s="1"/>
  <c r="N335"/>
  <c r="N370"/>
  <c r="M335"/>
  <c r="L223"/>
  <c r="K295" s="1"/>
  <c r="K368" s="1"/>
  <c r="K225"/>
  <c r="J297" s="1"/>
  <c r="N336"/>
  <c r="N371"/>
  <c r="L245" i="6"/>
  <c r="Z245" s="1"/>
  <c r="S29" i="26" s="1"/>
  <c r="Y245" i="6"/>
  <c r="R29" i="26" s="1"/>
  <c r="K211" i="25"/>
  <c r="J283" s="1"/>
  <c r="M209"/>
  <c r="M205"/>
  <c r="L247" i="6"/>
  <c r="Z247" s="1"/>
  <c r="S31" i="26" s="1"/>
  <c r="Y247" i="6"/>
  <c r="R31" i="26" s="1"/>
  <c r="L250" i="6"/>
  <c r="Z250" s="1"/>
  <c r="S34" i="26" s="1"/>
  <c r="Y250" i="6"/>
  <c r="R34" i="26" s="1"/>
  <c r="Y249" i="6"/>
  <c r="R33" i="26" s="1"/>
  <c r="L249" i="6"/>
  <c r="Z249" s="1"/>
  <c r="S33" i="26" s="1"/>
  <c r="X302" i="6"/>
  <c r="Q102" i="26" s="1"/>
  <c r="X102" s="1"/>
  <c r="AK102" s="1"/>
  <c r="R302" i="6"/>
  <c r="K336" i="25"/>
  <c r="K371"/>
  <c r="K335"/>
  <c r="K370"/>
  <c r="X304" i="6"/>
  <c r="Q104" i="26" s="1"/>
  <c r="X104" s="1"/>
  <c r="AK104" s="1"/>
  <c r="R304" i="6"/>
  <c r="L367" i="25"/>
  <c r="L332"/>
  <c r="R305" i="6"/>
  <c r="X305"/>
  <c r="Q105" i="26" s="1"/>
  <c r="X105" s="1"/>
  <c r="AK105" s="1"/>
  <c r="I207" i="25"/>
  <c r="I210"/>
  <c r="H282" s="1"/>
  <c r="L257" i="6"/>
  <c r="Z257" s="1"/>
  <c r="S41" i="26" s="1"/>
  <c r="Y257" i="6"/>
  <c r="R41" i="26" s="1"/>
  <c r="Y253" i="6"/>
  <c r="R37" i="26" s="1"/>
  <c r="L253" i="6"/>
  <c r="Z253" s="1"/>
  <c r="S37" i="26" s="1"/>
  <c r="L255" i="6"/>
  <c r="Z255" s="1"/>
  <c r="S39" i="26" s="1"/>
  <c r="Y255" i="6"/>
  <c r="R39" i="26" s="1"/>
  <c r="L365" i="25"/>
  <c r="L330"/>
  <c r="Q108" i="27"/>
  <c r="I331" i="25"/>
  <c r="I366"/>
  <c r="I332"/>
  <c r="I367"/>
  <c r="N373"/>
  <c r="N338"/>
  <c r="M364"/>
  <c r="M329"/>
  <c r="I335"/>
  <c r="I370"/>
  <c r="I372"/>
  <c r="I337"/>
  <c r="G1370"/>
  <c r="I386"/>
  <c r="I203"/>
  <c r="I206"/>
  <c r="I202"/>
  <c r="M201"/>
  <c r="K217"/>
  <c r="J289" s="1"/>
  <c r="H327"/>
  <c r="H362"/>
  <c r="T38" i="26"/>
  <c r="AG38" s="1"/>
  <c r="AN38"/>
  <c r="E1400" i="25"/>
  <c r="E1396"/>
  <c r="E1397"/>
  <c r="G1686" s="1"/>
  <c r="F39" i="26" s="1"/>
  <c r="X301" i="6"/>
  <c r="Q101" i="26" s="1"/>
  <c r="X101" s="1"/>
  <c r="AK101" s="1"/>
  <c r="R301" i="6"/>
  <c r="N369" i="25"/>
  <c r="N334"/>
  <c r="N365"/>
  <c r="N330"/>
  <c r="K337"/>
  <c r="K372"/>
  <c r="H331"/>
  <c r="H366"/>
  <c r="Y252" i="6"/>
  <c r="R36" i="26" s="1"/>
  <c r="L252" i="6"/>
  <c r="Z252" s="1"/>
  <c r="S36" i="26" s="1"/>
  <c r="I216" i="25"/>
  <c r="J213"/>
  <c r="I285" s="1"/>
  <c r="K212"/>
  <c r="J284" s="1"/>
  <c r="AG108" i="27"/>
  <c r="AG73" i="28" s="1"/>
  <c r="L208" i="25"/>
  <c r="L204"/>
  <c r="K200"/>
  <c r="AG74" i="27"/>
  <c r="AG38" i="28" s="1"/>
  <c r="J207" i="25"/>
  <c r="J203"/>
  <c r="BC109" i="27"/>
  <c r="BC74" i="28" s="1"/>
  <c r="AO105" i="27"/>
  <c r="I330" i="25"/>
  <c r="I365"/>
  <c r="V67" i="27"/>
  <c r="BE67"/>
  <c r="BE31" i="28" s="1"/>
  <c r="H67" i="27"/>
  <c r="AL67"/>
  <c r="F67"/>
  <c r="X67"/>
  <c r="J67"/>
  <c r="T67"/>
  <c r="AQ67"/>
  <c r="I67"/>
  <c r="L67"/>
  <c r="R67"/>
  <c r="O67"/>
  <c r="AS67"/>
  <c r="AO67"/>
  <c r="AI67"/>
  <c r="AU67"/>
  <c r="AK67"/>
  <c r="AN67"/>
  <c r="AF67"/>
  <c r="AF31" i="28" s="1"/>
  <c r="BD67" i="27"/>
  <c r="BD31" i="28" s="1"/>
  <c r="AX67" i="27"/>
  <c r="BF67"/>
  <c r="BF31" i="28" s="1"/>
  <c r="N67" i="27"/>
  <c r="Q67"/>
  <c r="BB67"/>
  <c r="BB31" i="28" s="1"/>
  <c r="BG67" i="27"/>
  <c r="BG31" i="28" s="1"/>
  <c r="G67" i="27"/>
  <c r="AH67"/>
  <c r="AH31" i="28" s="1"/>
  <c r="AE67" i="27"/>
  <c r="AE31" i="28" s="1"/>
  <c r="AZ67" i="27"/>
  <c r="AZ31" i="28" s="1"/>
  <c r="S67" i="27"/>
  <c r="AC67"/>
  <c r="AR67"/>
  <c r="AV67"/>
  <c r="Y67"/>
  <c r="P67"/>
  <c r="AW67"/>
  <c r="E67"/>
  <c r="AY67"/>
  <c r="AY31" i="28" s="1"/>
  <c r="AT67" i="27"/>
  <c r="AD67"/>
  <c r="AD31" i="28" s="1"/>
  <c r="AM67" i="27"/>
  <c r="BC67"/>
  <c r="BC31" i="28" s="1"/>
  <c r="U67" i="27"/>
  <c r="AB67"/>
  <c r="W67"/>
  <c r="M67"/>
  <c r="AJ67"/>
  <c r="BA67"/>
  <c r="BA31" i="28" s="1"/>
  <c r="K67" i="27"/>
  <c r="Z67"/>
  <c r="AA67"/>
  <c r="AP67"/>
  <c r="AG67"/>
  <c r="AG31" i="28" s="1"/>
  <c r="AE305" i="6"/>
  <c r="AQ105" i="26"/>
  <c r="AX105" s="1"/>
  <c r="I176" s="1"/>
  <c r="I238" s="1"/>
  <c r="I300" s="1"/>
  <c r="AQ104"/>
  <c r="AX104" s="1"/>
  <c r="I175" s="1"/>
  <c r="I237" s="1"/>
  <c r="I299" s="1"/>
  <c r="AE304" i="6"/>
  <c r="AP93" i="27"/>
  <c r="BD93"/>
  <c r="BD58" i="28" s="1"/>
  <c r="E93" i="27"/>
  <c r="J93"/>
  <c r="AC93"/>
  <c r="T93"/>
  <c r="S93"/>
  <c r="L93"/>
  <c r="X93"/>
  <c r="AD93"/>
  <c r="AD58" i="28" s="1"/>
  <c r="AF93" i="27"/>
  <c r="AF58" i="28" s="1"/>
  <c r="AS93" i="27"/>
  <c r="P93"/>
  <c r="AZ93"/>
  <c r="AZ58" i="28" s="1"/>
  <c r="W93" i="27"/>
  <c r="K93"/>
  <c r="AN93"/>
  <c r="AT93"/>
  <c r="AL93"/>
  <c r="Q93"/>
  <c r="BC93"/>
  <c r="BC58" i="28" s="1"/>
  <c r="BG93" i="27"/>
  <c r="BG58" i="28" s="1"/>
  <c r="AA93" i="27"/>
  <c r="G93"/>
  <c r="AM93"/>
  <c r="V93"/>
  <c r="H93"/>
  <c r="AG93"/>
  <c r="AG58" i="28" s="1"/>
  <c r="AB93" i="27"/>
  <c r="O93"/>
  <c r="N93"/>
  <c r="AX93"/>
  <c r="I93"/>
  <c r="BA93"/>
  <c r="BA58" i="28" s="1"/>
  <c r="U93" i="27"/>
  <c r="AR93"/>
  <c r="AH93"/>
  <c r="AH58" i="28" s="1"/>
  <c r="AE93" i="27"/>
  <c r="AE58" i="28" s="1"/>
  <c r="AW93" i="27"/>
  <c r="AK93"/>
  <c r="BF93"/>
  <c r="BF58" i="28" s="1"/>
  <c r="BB93" i="27"/>
  <c r="BB58" i="28" s="1"/>
  <c r="AY93" i="27"/>
  <c r="AY58" i="28" s="1"/>
  <c r="AI93" i="27"/>
  <c r="AV93"/>
  <c r="F93"/>
  <c r="AJ93"/>
  <c r="R93"/>
  <c r="Z93"/>
  <c r="AO93"/>
  <c r="BE93"/>
  <c r="BE58" i="28" s="1"/>
  <c r="Y93" i="27"/>
  <c r="AU93"/>
  <c r="M93"/>
  <c r="AQ93"/>
  <c r="AG89"/>
  <c r="AG54" i="28" s="1"/>
  <c r="H89" i="27"/>
  <c r="L89"/>
  <c r="P89"/>
  <c r="T89"/>
  <c r="X89"/>
  <c r="AB89"/>
  <c r="AF89"/>
  <c r="AF54" i="28" s="1"/>
  <c r="AK89" i="27"/>
  <c r="AO89"/>
  <c r="AS89"/>
  <c r="AW89"/>
  <c r="BA89"/>
  <c r="BA54" i="28" s="1"/>
  <c r="BE89" i="27"/>
  <c r="BE54" i="28" s="1"/>
  <c r="E89" i="27"/>
  <c r="I89"/>
  <c r="M89"/>
  <c r="Q89"/>
  <c r="U89"/>
  <c r="Y89"/>
  <c r="AC89"/>
  <c r="AH89"/>
  <c r="AH54" i="28" s="1"/>
  <c r="AL89" i="27"/>
  <c r="AP89"/>
  <c r="AT89"/>
  <c r="AX89"/>
  <c r="BB89"/>
  <c r="BB54" i="28" s="1"/>
  <c r="BF89" i="27"/>
  <c r="BF54" i="28" s="1"/>
  <c r="F89" i="27"/>
  <c r="J89"/>
  <c r="N89"/>
  <c r="R89"/>
  <c r="V89"/>
  <c r="Z89"/>
  <c r="AD89"/>
  <c r="AD54" i="28" s="1"/>
  <c r="AI89" i="27"/>
  <c r="AM89"/>
  <c r="AQ89"/>
  <c r="AU89"/>
  <c r="AY89"/>
  <c r="AY54" i="28" s="1"/>
  <c r="BC89" i="27"/>
  <c r="BC54" i="28" s="1"/>
  <c r="BG89" i="27"/>
  <c r="BG54" i="28" s="1"/>
  <c r="G89" i="27"/>
  <c r="K89"/>
  <c r="O89"/>
  <c r="S89"/>
  <c r="W89"/>
  <c r="AA89"/>
  <c r="AE89"/>
  <c r="AE54" i="28" s="1"/>
  <c r="AJ89" i="27"/>
  <c r="AN89"/>
  <c r="AR89"/>
  <c r="AV89"/>
  <c r="AZ89"/>
  <c r="AZ54" i="28" s="1"/>
  <c r="BD89" i="27"/>
  <c r="BD54" i="28" s="1"/>
  <c r="AS92" i="27"/>
  <c r="BD92"/>
  <c r="BD57" i="28" s="1"/>
  <c r="AJ92" i="27"/>
  <c r="V92"/>
  <c r="X92"/>
  <c r="AN92"/>
  <c r="BC92"/>
  <c r="BC57" i="28" s="1"/>
  <c r="I92" i="27"/>
  <c r="AD92"/>
  <c r="AD57" i="28" s="1"/>
  <c r="AP92" i="27"/>
  <c r="M92"/>
  <c r="AF92"/>
  <c r="AF57" i="28" s="1"/>
  <c r="AO92" i="27"/>
  <c r="AG92"/>
  <c r="AG57" i="28" s="1"/>
  <c r="U92" i="27"/>
  <c r="R92"/>
  <c r="AA92"/>
  <c r="AI92"/>
  <c r="P92"/>
  <c r="L92"/>
  <c r="BE92"/>
  <c r="BE57" i="28" s="1"/>
  <c r="AX92" i="27"/>
  <c r="Z92"/>
  <c r="AY92"/>
  <c r="AY57" i="28" s="1"/>
  <c r="F92" i="27"/>
  <c r="Y92"/>
  <c r="BB92"/>
  <c r="BB57" i="28" s="1"/>
  <c r="AV92" i="27"/>
  <c r="AB92"/>
  <c r="S92"/>
  <c r="O92"/>
  <c r="G92"/>
  <c r="AE92"/>
  <c r="AE57" i="28" s="1"/>
  <c r="AH92" i="27"/>
  <c r="AH57" i="28" s="1"/>
  <c r="BA92" i="27"/>
  <c r="BA57" i="28" s="1"/>
  <c r="AK92" i="27"/>
  <c r="T92"/>
  <c r="AC92"/>
  <c r="Q92"/>
  <c r="AT92"/>
  <c r="BG92"/>
  <c r="BG57" i="28" s="1"/>
  <c r="J92" i="27"/>
  <c r="AR92"/>
  <c r="AM92"/>
  <c r="H92"/>
  <c r="K92"/>
  <c r="AZ92"/>
  <c r="AZ57" i="28" s="1"/>
  <c r="N92" i="27"/>
  <c r="W92"/>
  <c r="AU92"/>
  <c r="AW92"/>
  <c r="AQ92"/>
  <c r="BF92"/>
  <c r="BF57" i="28" s="1"/>
  <c r="AL92" i="27"/>
  <c r="E92"/>
  <c r="AZ88"/>
  <c r="AZ53" i="28" s="1"/>
  <c r="AR88" i="27"/>
  <c r="AJ88"/>
  <c r="AA88"/>
  <c r="S88"/>
  <c r="K88"/>
  <c r="BG88"/>
  <c r="BG53" i="28" s="1"/>
  <c r="AY88" i="27"/>
  <c r="AY53" i="28" s="1"/>
  <c r="AQ88" i="27"/>
  <c r="AI88"/>
  <c r="Z88"/>
  <c r="R88"/>
  <c r="J88"/>
  <c r="BB88"/>
  <c r="BB53" i="28" s="1"/>
  <c r="AT88" i="27"/>
  <c r="AL88"/>
  <c r="AC88"/>
  <c r="U88"/>
  <c r="M88"/>
  <c r="E88"/>
  <c r="BA88"/>
  <c r="BA53" i="28" s="1"/>
  <c r="AS88" i="27"/>
  <c r="AK88"/>
  <c r="AB88"/>
  <c r="T88"/>
  <c r="L88"/>
  <c r="AG88"/>
  <c r="AG53" i="28" s="1"/>
  <c r="BD88" i="27"/>
  <c r="BD53" i="28" s="1"/>
  <c r="AV88" i="27"/>
  <c r="AN88"/>
  <c r="AE88"/>
  <c r="AE53" i="28" s="1"/>
  <c r="W88" i="27"/>
  <c r="O88"/>
  <c r="G88"/>
  <c r="BC88"/>
  <c r="BC53" i="28" s="1"/>
  <c r="AU88" i="27"/>
  <c r="AM88"/>
  <c r="AD88"/>
  <c r="AD53" i="28" s="1"/>
  <c r="V88" i="27"/>
  <c r="N88"/>
  <c r="F88"/>
  <c r="BF88"/>
  <c r="BF53" i="28" s="1"/>
  <c r="AX88" i="27"/>
  <c r="AP88"/>
  <c r="AH88"/>
  <c r="AH53" i="28" s="1"/>
  <c r="Y88" i="27"/>
  <c r="Q88"/>
  <c r="I88"/>
  <c r="BE88"/>
  <c r="BE53" i="28" s="1"/>
  <c r="AW88" i="27"/>
  <c r="AO88"/>
  <c r="AF88"/>
  <c r="AF53" i="28" s="1"/>
  <c r="X88" i="27"/>
  <c r="P88"/>
  <c r="H88"/>
  <c r="H159" i="25"/>
  <c r="G1504"/>
  <c r="G1502"/>
  <c r="G1517"/>
  <c r="H193"/>
  <c r="H50" i="27"/>
  <c r="BB50"/>
  <c r="P50"/>
  <c r="AI50"/>
  <c r="AU50"/>
  <c r="S50"/>
  <c r="AZ50"/>
  <c r="AS50"/>
  <c r="BE50"/>
  <c r="AE50"/>
  <c r="AR50"/>
  <c r="AQ50"/>
  <c r="AV50"/>
  <c r="AK50"/>
  <c r="L50"/>
  <c r="AG50"/>
  <c r="M50"/>
  <c r="J50"/>
  <c r="AL50"/>
  <c r="U50"/>
  <c r="AO50"/>
  <c r="AH50"/>
  <c r="BD50"/>
  <c r="AP50"/>
  <c r="Y50"/>
  <c r="AX50"/>
  <c r="AB50"/>
  <c r="AF50"/>
  <c r="Q50"/>
  <c r="W50"/>
  <c r="K50"/>
  <c r="AT50"/>
  <c r="AW50"/>
  <c r="AA50"/>
  <c r="N50"/>
  <c r="BI80"/>
  <c r="BJ80" s="1"/>
  <c r="AJ50"/>
  <c r="AC50"/>
  <c r="R50"/>
  <c r="BA50"/>
  <c r="E50"/>
  <c r="AY50"/>
  <c r="X50"/>
  <c r="BC50"/>
  <c r="V50"/>
  <c r="F50"/>
  <c r="O50"/>
  <c r="G50"/>
  <c r="I50"/>
  <c r="AD50"/>
  <c r="AM50"/>
  <c r="AN50"/>
  <c r="T50"/>
  <c r="Z50"/>
  <c r="BF50"/>
  <c r="BG50"/>
  <c r="F68"/>
  <c r="L68"/>
  <c r="AK68"/>
  <c r="BG68"/>
  <c r="BG32" i="28" s="1"/>
  <c r="N68" i="27"/>
  <c r="H68"/>
  <c r="AI68"/>
  <c r="AW68"/>
  <c r="W68"/>
  <c r="AE68"/>
  <c r="AE32" i="28" s="1"/>
  <c r="R68" i="27"/>
  <c r="T68"/>
  <c r="AV68"/>
  <c r="AA68"/>
  <c r="J68"/>
  <c r="AF68"/>
  <c r="AF32" i="28" s="1"/>
  <c r="Q68" i="27"/>
  <c r="BE68"/>
  <c r="BE32" i="28" s="1"/>
  <c r="AR68" i="27"/>
  <c r="X68"/>
  <c r="AL68"/>
  <c r="BA68"/>
  <c r="BA32" i="28" s="1"/>
  <c r="AG68" i="27"/>
  <c r="AG32" i="28" s="1"/>
  <c r="AH68" i="27"/>
  <c r="AH32" i="28" s="1"/>
  <c r="BF68" i="27"/>
  <c r="BF32" i="28" s="1"/>
  <c r="AO68" i="27"/>
  <c r="AB68"/>
  <c r="AT68"/>
  <c r="AN68"/>
  <c r="AU68"/>
  <c r="M68"/>
  <c r="AY68"/>
  <c r="AY32" i="28" s="1"/>
  <c r="AD68" i="27"/>
  <c r="AD32" i="28" s="1"/>
  <c r="O68" i="27"/>
  <c r="AZ68"/>
  <c r="AZ32" i="28" s="1"/>
  <c r="G68" i="27"/>
  <c r="BC68"/>
  <c r="BC32" i="28" s="1"/>
  <c r="S68" i="27"/>
  <c r="AJ68"/>
  <c r="U68"/>
  <c r="AX68"/>
  <c r="AQ68"/>
  <c r="I68"/>
  <c r="AC68"/>
  <c r="V68"/>
  <c r="Z68"/>
  <c r="Y68"/>
  <c r="BB68"/>
  <c r="BB32" i="28" s="1"/>
  <c r="AS68" i="27"/>
  <c r="E68"/>
  <c r="AP68"/>
  <c r="AM68"/>
  <c r="K68"/>
  <c r="P68"/>
  <c r="BD68"/>
  <c r="BD32" i="28" s="1"/>
  <c r="AS70" i="27"/>
  <c r="AL70"/>
  <c r="AE70"/>
  <c r="AE34" i="28" s="1"/>
  <c r="AZ70" i="27"/>
  <c r="AZ34" i="28" s="1"/>
  <c r="W70" i="27"/>
  <c r="AX70"/>
  <c r="R70"/>
  <c r="U70"/>
  <c r="AU70"/>
  <c r="AV70"/>
  <c r="BG70"/>
  <c r="BG34" i="28" s="1"/>
  <c r="AY70" i="27"/>
  <c r="AY34" i="28" s="1"/>
  <c r="BB70" i="27"/>
  <c r="BB34" i="28" s="1"/>
  <c r="Y70" i="27"/>
  <c r="N70"/>
  <c r="F70"/>
  <c r="Q70"/>
  <c r="AR70"/>
  <c r="M70"/>
  <c r="I70"/>
  <c r="BF70"/>
  <c r="BF34" i="28" s="1"/>
  <c r="AD70" i="27"/>
  <c r="AD34" i="28" s="1"/>
  <c r="AB70" i="27"/>
  <c r="AN70"/>
  <c r="BE70"/>
  <c r="BE34" i="28" s="1"/>
  <c r="BA70" i="27"/>
  <c r="BA34" i="28" s="1"/>
  <c r="AW70" i="27"/>
  <c r="E70"/>
  <c r="K70"/>
  <c r="H70"/>
  <c r="P70"/>
  <c r="O70"/>
  <c r="AI70"/>
  <c r="AG70"/>
  <c r="AG34" i="28" s="1"/>
  <c r="AF70" i="27"/>
  <c r="AF34" i="28" s="1"/>
  <c r="BC70" i="27"/>
  <c r="BC34" i="28" s="1"/>
  <c r="AH70" i="27"/>
  <c r="AH34" i="28" s="1"/>
  <c r="AJ70" i="27"/>
  <c r="AA70"/>
  <c r="X70"/>
  <c r="V70"/>
  <c r="AT70"/>
  <c r="S70"/>
  <c r="L70"/>
  <c r="G70"/>
  <c r="AC70"/>
  <c r="J70"/>
  <c r="AP70"/>
  <c r="Z70"/>
  <c r="AQ70"/>
  <c r="T70"/>
  <c r="AM70"/>
  <c r="BD70"/>
  <c r="BD34" i="28" s="1"/>
  <c r="AO70" i="27"/>
  <c r="AK70"/>
  <c r="K328" i="25"/>
  <c r="K363"/>
  <c r="K334"/>
  <c r="K369"/>
  <c r="H370"/>
  <c r="H335"/>
  <c r="L373"/>
  <c r="L338"/>
  <c r="J338"/>
  <c r="J373"/>
  <c r="K338"/>
  <c r="K373"/>
  <c r="H368"/>
  <c r="H333"/>
  <c r="J332"/>
  <c r="J367"/>
  <c r="H367"/>
  <c r="H332"/>
  <c r="L369"/>
  <c r="L334"/>
  <c r="H330"/>
  <c r="H365"/>
  <c r="BF64" i="27"/>
  <c r="BF28" i="28" s="1"/>
  <c r="AS64" i="27"/>
  <c r="AT64"/>
  <c r="AX64"/>
  <c r="AB64"/>
  <c r="V64"/>
  <c r="P64"/>
  <c r="AD64"/>
  <c r="AD28" i="28" s="1"/>
  <c r="AK64" i="27"/>
  <c r="T64"/>
  <c r="N64"/>
  <c r="BG64"/>
  <c r="BG28" i="28" s="1"/>
  <c r="AR64" i="27"/>
  <c r="AF64"/>
  <c r="AF28" i="28" s="1"/>
  <c r="AP64" i="27"/>
  <c r="AO64"/>
  <c r="Z64"/>
  <c r="BC64"/>
  <c r="BC28" i="28" s="1"/>
  <c r="K64" i="27"/>
  <c r="AY64"/>
  <c r="AY28" i="28" s="1"/>
  <c r="J64" i="27"/>
  <c r="H64"/>
  <c r="BA64"/>
  <c r="BA28" i="28" s="1"/>
  <c r="O64" i="27"/>
  <c r="AU64"/>
  <c r="W64"/>
  <c r="AA64"/>
  <c r="AL64"/>
  <c r="BB64"/>
  <c r="BB28" i="28" s="1"/>
  <c r="AJ64" i="27"/>
  <c r="U64"/>
  <c r="AN64"/>
  <c r="AG64"/>
  <c r="AG28" i="28" s="1"/>
  <c r="F64" i="27"/>
  <c r="M64"/>
  <c r="AI64"/>
  <c r="AW64"/>
  <c r="AH64"/>
  <c r="AH28" i="28" s="1"/>
  <c r="R64" i="27"/>
  <c r="AV64"/>
  <c r="G64"/>
  <c r="BE64"/>
  <c r="BE28" i="28" s="1"/>
  <c r="Y64" i="27"/>
  <c r="E64"/>
  <c r="AM64"/>
  <c r="L64"/>
  <c r="Q64"/>
  <c r="AE64"/>
  <c r="AE28" i="28" s="1"/>
  <c r="AQ64" i="27"/>
  <c r="BD64"/>
  <c r="BD28" i="28" s="1"/>
  <c r="I64" i="27"/>
  <c r="AZ64"/>
  <c r="AZ28" i="28" s="1"/>
  <c r="S64" i="27"/>
  <c r="X64"/>
  <c r="AC64"/>
  <c r="V63"/>
  <c r="N63"/>
  <c r="AD63"/>
  <c r="AD27" i="28" s="1"/>
  <c r="W63" i="27"/>
  <c r="BE63"/>
  <c r="BE27" i="28" s="1"/>
  <c r="AJ63" i="27"/>
  <c r="AA63"/>
  <c r="Y63"/>
  <c r="AF63"/>
  <c r="AF27" i="28" s="1"/>
  <c r="BC63" i="27"/>
  <c r="BC27" i="28" s="1"/>
  <c r="AH63" i="27"/>
  <c r="AH27" i="28" s="1"/>
  <c r="AE63" i="27"/>
  <c r="AE27" i="28" s="1"/>
  <c r="AT63" i="27"/>
  <c r="AI63"/>
  <c r="I63"/>
  <c r="Q63"/>
  <c r="P63"/>
  <c r="AC63"/>
  <c r="AW63"/>
  <c r="AQ63"/>
  <c r="S63"/>
  <c r="AZ63"/>
  <c r="AZ27" i="28" s="1"/>
  <c r="H63" i="27"/>
  <c r="AO63"/>
  <c r="Z63"/>
  <c r="J63"/>
  <c r="AP63"/>
  <c r="M63"/>
  <c r="AG63"/>
  <c r="AG27" i="28" s="1"/>
  <c r="AR63" i="27"/>
  <c r="AV63"/>
  <c r="F63"/>
  <c r="L63"/>
  <c r="K63"/>
  <c r="AL63"/>
  <c r="AY63"/>
  <c r="AY27" i="28" s="1"/>
  <c r="AU63" i="27"/>
  <c r="R63"/>
  <c r="BD63"/>
  <c r="BD27" i="28" s="1"/>
  <c r="BB63" i="27"/>
  <c r="BB27" i="28" s="1"/>
  <c r="BA63" i="27"/>
  <c r="BA27" i="28" s="1"/>
  <c r="G63" i="27"/>
  <c r="BG63"/>
  <c r="BG27" i="28" s="1"/>
  <c r="O63" i="27"/>
  <c r="U63"/>
  <c r="AN63"/>
  <c r="E63"/>
  <c r="AM63"/>
  <c r="X63"/>
  <c r="BF63"/>
  <c r="BF27" i="28" s="1"/>
  <c r="AX63" i="27"/>
  <c r="AS63"/>
  <c r="AK63"/>
  <c r="T63"/>
  <c r="AB63"/>
  <c r="AU85"/>
  <c r="AO85"/>
  <c r="F85"/>
  <c r="AD85"/>
  <c r="AD50" i="28" s="1"/>
  <c r="AK85" i="27"/>
  <c r="R85"/>
  <c r="AT85"/>
  <c r="U85"/>
  <c r="I85"/>
  <c r="L85"/>
  <c r="AX85"/>
  <c r="AI85"/>
  <c r="BG85"/>
  <c r="BG50" i="28" s="1"/>
  <c r="AQ85" i="27"/>
  <c r="AR85"/>
  <c r="AL85"/>
  <c r="Z85"/>
  <c r="BE85"/>
  <c r="BE50" i="28" s="1"/>
  <c r="T85" i="27"/>
  <c r="AB85"/>
  <c r="AA85"/>
  <c r="K85"/>
  <c r="BB85"/>
  <c r="BB50" i="28" s="1"/>
  <c r="BF85" i="27"/>
  <c r="BF50" i="28" s="1"/>
  <c r="AW85" i="27"/>
  <c r="O85"/>
  <c r="AC85"/>
  <c r="AG85"/>
  <c r="AG50" i="28" s="1"/>
  <c r="AS85" i="27"/>
  <c r="AV85"/>
  <c r="AZ85"/>
  <c r="AZ50" i="28" s="1"/>
  <c r="AH85" i="27"/>
  <c r="AH50" i="28" s="1"/>
  <c r="Q85" i="27"/>
  <c r="AJ85"/>
  <c r="M85"/>
  <c r="AE85"/>
  <c r="AE50" i="28" s="1"/>
  <c r="X85" i="27"/>
  <c r="Y85"/>
  <c r="W85"/>
  <c r="BC85"/>
  <c r="BC50" i="28" s="1"/>
  <c r="AP85" i="27"/>
  <c r="E85"/>
  <c r="BA85"/>
  <c r="BA50" i="28" s="1"/>
  <c r="AN85" i="27"/>
  <c r="AM85"/>
  <c r="S85"/>
  <c r="AY85"/>
  <c r="AY50" i="28" s="1"/>
  <c r="G85" i="27"/>
  <c r="AF85"/>
  <c r="AF50" i="28" s="1"/>
  <c r="N85" i="27"/>
  <c r="V85"/>
  <c r="P85"/>
  <c r="H85"/>
  <c r="J85"/>
  <c r="BD85"/>
  <c r="BD50" i="28" s="1"/>
  <c r="J199" i="25"/>
  <c r="H1501"/>
  <c r="H1503"/>
  <c r="I125"/>
  <c r="H1517"/>
  <c r="I193"/>
  <c r="K199"/>
  <c r="I1503"/>
  <c r="J125"/>
  <c r="I1501"/>
  <c r="M66" i="27"/>
  <c r="AS66"/>
  <c r="P66"/>
  <c r="K66"/>
  <c r="AQ66"/>
  <c r="AE66"/>
  <c r="AE30" i="28" s="1"/>
  <c r="AI66" i="27"/>
  <c r="V66"/>
  <c r="O66"/>
  <c r="AO66"/>
  <c r="E66"/>
  <c r="BA66"/>
  <c r="BA30" i="28" s="1"/>
  <c r="AU66" i="27"/>
  <c r="AV66"/>
  <c r="AK66"/>
  <c r="BC66"/>
  <c r="BC30" i="28" s="1"/>
  <c r="X66" i="27"/>
  <c r="BB66"/>
  <c r="BB30" i="28" s="1"/>
  <c r="AT66" i="27"/>
  <c r="S66"/>
  <c r="AA66"/>
  <c r="Y66"/>
  <c r="AD66"/>
  <c r="AD30" i="28" s="1"/>
  <c r="AP66" i="27"/>
  <c r="AC66"/>
  <c r="AW66"/>
  <c r="L66"/>
  <c r="AB66"/>
  <c r="AF66"/>
  <c r="AF30" i="28" s="1"/>
  <c r="Q66" i="27"/>
  <c r="G66"/>
  <c r="BG66"/>
  <c r="BG30" i="28" s="1"/>
  <c r="I66" i="27"/>
  <c r="BF66"/>
  <c r="BF30" i="28" s="1"/>
  <c r="AL66" i="27"/>
  <c r="U66"/>
  <c r="F66"/>
  <c r="BD66"/>
  <c r="BD30" i="28" s="1"/>
  <c r="AR66" i="27"/>
  <c r="AN66"/>
  <c r="AY66"/>
  <c r="AY30" i="28" s="1"/>
  <c r="BE66" i="27"/>
  <c r="BE30" i="28" s="1"/>
  <c r="AG66" i="27"/>
  <c r="AG30" i="28" s="1"/>
  <c r="AM66" i="27"/>
  <c r="Z66"/>
  <c r="AX66"/>
  <c r="H66"/>
  <c r="R66"/>
  <c r="T66"/>
  <c r="J66"/>
  <c r="W66"/>
  <c r="AJ66"/>
  <c r="AZ66"/>
  <c r="AZ30" i="28" s="1"/>
  <c r="AH66" i="27"/>
  <c r="AH30" i="28" s="1"/>
  <c r="N66" i="27"/>
  <c r="M65"/>
  <c r="BE65"/>
  <c r="BE29" i="28" s="1"/>
  <c r="T65" i="27"/>
  <c r="AB65"/>
  <c r="AC65"/>
  <c r="AQ65"/>
  <c r="AS65"/>
  <c r="BG65"/>
  <c r="BG29" i="28" s="1"/>
  <c r="K65" i="27"/>
  <c r="AW65"/>
  <c r="AE65"/>
  <c r="AE29" i="28" s="1"/>
  <c r="AO65" i="27"/>
  <c r="Y65"/>
  <c r="W65"/>
  <c r="BB65"/>
  <c r="BB29" i="28" s="1"/>
  <c r="BF65" i="27"/>
  <c r="BF29" i="28" s="1"/>
  <c r="H65" i="27"/>
  <c r="AI65"/>
  <c r="AH65"/>
  <c r="AH29" i="28" s="1"/>
  <c r="S65" i="27"/>
  <c r="R65"/>
  <c r="X65"/>
  <c r="BC65"/>
  <c r="BC29" i="28" s="1"/>
  <c r="N65" i="27"/>
  <c r="J65"/>
  <c r="BA65"/>
  <c r="BA29" i="28" s="1"/>
  <c r="Q65" i="27"/>
  <c r="AG65"/>
  <c r="AG29" i="28" s="1"/>
  <c r="I65" i="27"/>
  <c r="AU65"/>
  <c r="AV65"/>
  <c r="V65"/>
  <c r="AN65"/>
  <c r="AA65"/>
  <c r="AY65"/>
  <c r="AY29" i="28" s="1"/>
  <c r="BD65" i="27"/>
  <c r="BD29" i="28" s="1"/>
  <c r="AX65" i="27"/>
  <c r="U65"/>
  <c r="Z65"/>
  <c r="O65"/>
  <c r="AP65"/>
  <c r="L65"/>
  <c r="AZ65"/>
  <c r="AZ29" i="28" s="1"/>
  <c r="AM65" i="27"/>
  <c r="AD65"/>
  <c r="AD29" i="28" s="1"/>
  <c r="E65" i="27"/>
  <c r="P65"/>
  <c r="G65"/>
  <c r="AJ65"/>
  <c r="AK65"/>
  <c r="AR65"/>
  <c r="AL65"/>
  <c r="F65"/>
  <c r="AT65"/>
  <c r="AF65"/>
  <c r="AF29" i="28" s="1"/>
  <c r="AK96" i="27"/>
  <c r="X96"/>
  <c r="AU96"/>
  <c r="R96"/>
  <c r="J96"/>
  <c r="O96"/>
  <c r="BE96"/>
  <c r="BE61" i="28" s="1"/>
  <c r="AA96" i="27"/>
  <c r="AN96"/>
  <c r="BD96"/>
  <c r="BD61" i="28" s="1"/>
  <c r="Y96" i="27"/>
  <c r="BG96"/>
  <c r="BG61" i="28" s="1"/>
  <c r="Z96" i="27"/>
  <c r="Q96"/>
  <c r="I96"/>
  <c r="AM96"/>
  <c r="V96"/>
  <c r="AH96"/>
  <c r="AH61" i="28" s="1"/>
  <c r="M96" i="27"/>
  <c r="L96"/>
  <c r="AL96"/>
  <c r="E96"/>
  <c r="T96"/>
  <c r="S96"/>
  <c r="AI96"/>
  <c r="AV96"/>
  <c r="AF96"/>
  <c r="AF61" i="28" s="1"/>
  <c r="AG96" i="27"/>
  <c r="AG61" i="28" s="1"/>
  <c r="W96" i="27"/>
  <c r="BC96"/>
  <c r="BC61" i="28" s="1"/>
  <c r="AY96" i="27"/>
  <c r="AY61" i="28" s="1"/>
  <c r="AX96" i="27"/>
  <c r="AT96"/>
  <c r="BB96"/>
  <c r="BB61" i="28" s="1"/>
  <c r="U96" i="27"/>
  <c r="AO96"/>
  <c r="AS96"/>
  <c r="AZ96"/>
  <c r="AZ61" i="28" s="1"/>
  <c r="AP96" i="27"/>
  <c r="N96"/>
  <c r="AE96"/>
  <c r="AE61" i="28" s="1"/>
  <c r="AD96" i="27"/>
  <c r="AD61" i="28" s="1"/>
  <c r="K96" i="27"/>
  <c r="AW96"/>
  <c r="AR96"/>
  <c r="H96"/>
  <c r="BF96"/>
  <c r="BF61" i="28" s="1"/>
  <c r="AB96" i="27"/>
  <c r="F96"/>
  <c r="AJ96"/>
  <c r="AC96"/>
  <c r="P96"/>
  <c r="BA96"/>
  <c r="BA61" i="28" s="1"/>
  <c r="AQ96" i="27"/>
  <c r="G96"/>
  <c r="AE301" i="6"/>
  <c r="AQ101" i="26"/>
  <c r="AX101" s="1"/>
  <c r="I172" s="1"/>
  <c r="I234" s="1"/>
  <c r="I296" s="1"/>
  <c r="Q61" i="27"/>
  <c r="E61"/>
  <c r="AM61"/>
  <c r="AS61"/>
  <c r="AJ61"/>
  <c r="R61"/>
  <c r="BA61"/>
  <c r="BA25" i="28" s="1"/>
  <c r="AB61" i="27"/>
  <c r="AQ61"/>
  <c r="AP61"/>
  <c r="BC61"/>
  <c r="BC25" i="28" s="1"/>
  <c r="S61" i="27"/>
  <c r="I61"/>
  <c r="V61"/>
  <c r="N61"/>
  <c r="Z61"/>
  <c r="AL61"/>
  <c r="BB61"/>
  <c r="BB25" i="28" s="1"/>
  <c r="AH61" i="27"/>
  <c r="AH25" i="28" s="1"/>
  <c r="W61" i="27"/>
  <c r="AE61"/>
  <c r="AE25" i="28" s="1"/>
  <c r="AK61" i="27"/>
  <c r="AO61"/>
  <c r="AA61"/>
  <c r="AC61"/>
  <c r="J61"/>
  <c r="BE61"/>
  <c r="BE25" i="28" s="1"/>
  <c r="X61" i="27"/>
  <c r="BG61"/>
  <c r="BG25" i="28" s="1"/>
  <c r="BF61" i="27"/>
  <c r="BF25" i="28" s="1"/>
  <c r="F61" i="27"/>
  <c r="AR61"/>
  <c r="AD61"/>
  <c r="AD25" i="28" s="1"/>
  <c r="AV61" i="27"/>
  <c r="P61"/>
  <c r="AX61"/>
  <c r="U61"/>
  <c r="AI61"/>
  <c r="AF61"/>
  <c r="AF25" i="28" s="1"/>
  <c r="T61" i="27"/>
  <c r="H61"/>
  <c r="AU61"/>
  <c r="M61"/>
  <c r="Y61"/>
  <c r="BD61"/>
  <c r="BD25" i="28" s="1"/>
  <c r="O61" i="27"/>
  <c r="G61"/>
  <c r="L61"/>
  <c r="K61"/>
  <c r="AW61"/>
  <c r="AG61"/>
  <c r="AG25" i="28" s="1"/>
  <c r="AY61" i="27"/>
  <c r="AY25" i="28" s="1"/>
  <c r="AZ61" i="27"/>
  <c r="AZ25" i="28" s="1"/>
  <c r="AN61" i="27"/>
  <c r="AT61"/>
  <c r="Y57"/>
  <c r="G57"/>
  <c r="AH57"/>
  <c r="AH21" i="28" s="1"/>
  <c r="BB57" i="27"/>
  <c r="BB21" i="28" s="1"/>
  <c r="AA57" i="27"/>
  <c r="AF57"/>
  <c r="AF21" i="28" s="1"/>
  <c r="AM57" i="27"/>
  <c r="AW57"/>
  <c r="P57"/>
  <c r="I57"/>
  <c r="AE57"/>
  <c r="AE21" i="28" s="1"/>
  <c r="AZ57" i="27"/>
  <c r="AZ21" i="28" s="1"/>
  <c r="T57" i="27"/>
  <c r="BA57"/>
  <c r="BA21" i="28" s="1"/>
  <c r="X57" i="27"/>
  <c r="AC57"/>
  <c r="O57"/>
  <c r="V57"/>
  <c r="Z57"/>
  <c r="AJ57"/>
  <c r="L57"/>
  <c r="AD57"/>
  <c r="AD21" i="28" s="1"/>
  <c r="AX57" i="27"/>
  <c r="H57"/>
  <c r="E57"/>
  <c r="N57"/>
  <c r="AQ57"/>
  <c r="AK57"/>
  <c r="AN57"/>
  <c r="U57"/>
  <c r="AY57"/>
  <c r="AY21" i="28" s="1"/>
  <c r="BF57" i="27"/>
  <c r="BF21" i="28" s="1"/>
  <c r="BE57" i="27"/>
  <c r="BE21" i="28" s="1"/>
  <c r="AO57" i="27"/>
  <c r="K57"/>
  <c r="S57"/>
  <c r="AL57"/>
  <c r="F57"/>
  <c r="AT57"/>
  <c r="BC57"/>
  <c r="BC21" i="28" s="1"/>
  <c r="AI57" i="27"/>
  <c r="W57"/>
  <c r="R57"/>
  <c r="AS57"/>
  <c r="AP57"/>
  <c r="Q57"/>
  <c r="AB57"/>
  <c r="AG57"/>
  <c r="AG21" i="28" s="1"/>
  <c r="AV57" i="27"/>
  <c r="BD57"/>
  <c r="BD21" i="28" s="1"/>
  <c r="M57" i="27"/>
  <c r="J57"/>
  <c r="BG57"/>
  <c r="BG21" i="28" s="1"/>
  <c r="AR57" i="27"/>
  <c r="AU57"/>
  <c r="I53"/>
  <c r="AY53"/>
  <c r="AY17" i="28" s="1"/>
  <c r="AI53" i="27"/>
  <c r="AD53"/>
  <c r="AD17" i="28" s="1"/>
  <c r="BC53" i="27"/>
  <c r="BC17" i="28" s="1"/>
  <c r="O53" i="27"/>
  <c r="M53"/>
  <c r="E53"/>
  <c r="F53"/>
  <c r="AN53"/>
  <c r="R53"/>
  <c r="AS53"/>
  <c r="L53"/>
  <c r="J53"/>
  <c r="AV53"/>
  <c r="AA53"/>
  <c r="U53"/>
  <c r="AZ53"/>
  <c r="AZ17" i="28" s="1"/>
  <c r="AE53" i="27"/>
  <c r="AE17" i="28" s="1"/>
  <c r="AR53" i="27"/>
  <c r="AW53"/>
  <c r="V53"/>
  <c r="BA53"/>
  <c r="BA17" i="28" s="1"/>
  <c r="BF53" i="27"/>
  <c r="BF17" i="28" s="1"/>
  <c r="T53" i="27"/>
  <c r="N53"/>
  <c r="AP53"/>
  <c r="AG53"/>
  <c r="AG17" i="28" s="1"/>
  <c r="AQ53" i="27"/>
  <c r="AJ53"/>
  <c r="G53"/>
  <c r="Y53"/>
  <c r="AL53"/>
  <c r="AC53"/>
  <c r="AO53"/>
  <c r="AT53"/>
  <c r="H53"/>
  <c r="AH53"/>
  <c r="AH17" i="28" s="1"/>
  <c r="P53" i="27"/>
  <c r="AF53"/>
  <c r="AF17" i="28" s="1"/>
  <c r="AX53" i="27"/>
  <c r="AU53"/>
  <c r="BG53"/>
  <c r="BG17" i="28" s="1"/>
  <c r="AM53" i="27"/>
  <c r="K53"/>
  <c r="S53"/>
  <c r="Z53"/>
  <c r="AK53"/>
  <c r="BD53"/>
  <c r="BD17" i="28" s="1"/>
  <c r="Q53" i="27"/>
  <c r="BB53"/>
  <c r="BB17" i="28" s="1"/>
  <c r="X53" i="27"/>
  <c r="W53"/>
  <c r="AB53"/>
  <c r="BE53"/>
  <c r="BE17" i="28" s="1"/>
  <c r="AP60" i="27"/>
  <c r="P60"/>
  <c r="AW60"/>
  <c r="AN60"/>
  <c r="BG60"/>
  <c r="BG24" i="28" s="1"/>
  <c r="H60" i="27"/>
  <c r="BB60"/>
  <c r="BB24" i="28" s="1"/>
  <c r="K60" i="27"/>
  <c r="E60"/>
  <c r="F60"/>
  <c r="X60"/>
  <c r="I60"/>
  <c r="BD60"/>
  <c r="BD24" i="28" s="1"/>
  <c r="R60" i="27"/>
  <c r="L60"/>
  <c r="AI60"/>
  <c r="AA60"/>
  <c r="AB60"/>
  <c r="AZ60"/>
  <c r="AZ24" i="28" s="1"/>
  <c r="AG60" i="27"/>
  <c r="AG24" i="28" s="1"/>
  <c r="AK60" i="27"/>
  <c r="W60"/>
  <c r="AV60"/>
  <c r="AQ60"/>
  <c r="AS60"/>
  <c r="G60"/>
  <c r="BC60"/>
  <c r="BC24" i="28" s="1"/>
  <c r="AL60" i="27"/>
  <c r="O60"/>
  <c r="AM60"/>
  <c r="J60"/>
  <c r="Q60"/>
  <c r="BF60"/>
  <c r="BF24" i="28" s="1"/>
  <c r="AF60" i="27"/>
  <c r="AF24" i="28" s="1"/>
  <c r="S60" i="27"/>
  <c r="T60"/>
  <c r="Y60"/>
  <c r="AR60"/>
  <c r="V60"/>
  <c r="AO60"/>
  <c r="AU60"/>
  <c r="BE60"/>
  <c r="BE24" i="28" s="1"/>
  <c r="N60" i="27"/>
  <c r="M60"/>
  <c r="AD60"/>
  <c r="AD24" i="28" s="1"/>
  <c r="AT60" i="27"/>
  <c r="AC60"/>
  <c r="AH60"/>
  <c r="AH24" i="28" s="1"/>
  <c r="Z60" i="27"/>
  <c r="AJ60"/>
  <c r="AE60"/>
  <c r="AE24" i="28" s="1"/>
  <c r="U60" i="27"/>
  <c r="AX60"/>
  <c r="AY60"/>
  <c r="AY24" i="28" s="1"/>
  <c r="BA60" i="27"/>
  <c r="BA24" i="28" s="1"/>
  <c r="BG56" i="27"/>
  <c r="BG20" i="28" s="1"/>
  <c r="AK56" i="27"/>
  <c r="AJ56"/>
  <c r="T56"/>
  <c r="X56"/>
  <c r="BC56"/>
  <c r="BC20" i="28" s="1"/>
  <c r="AU56" i="27"/>
  <c r="O56"/>
  <c r="W56"/>
  <c r="BD56"/>
  <c r="BD20" i="28" s="1"/>
  <c r="M56" i="27"/>
  <c r="AD56"/>
  <c r="AD20" i="28" s="1"/>
  <c r="AP56" i="27"/>
  <c r="AV56"/>
  <c r="Z56"/>
  <c r="K56"/>
  <c r="BE56"/>
  <c r="BE20" i="28" s="1"/>
  <c r="AG56" i="27"/>
  <c r="AG20" i="28" s="1"/>
  <c r="AN56" i="27"/>
  <c r="AA56"/>
  <c r="AS56"/>
  <c r="E56"/>
  <c r="J56"/>
  <c r="BB56"/>
  <c r="BB20" i="28" s="1"/>
  <c r="AF56" i="27"/>
  <c r="AF20" i="28" s="1"/>
  <c r="R56" i="27"/>
  <c r="AW56"/>
  <c r="AT56"/>
  <c r="AY56"/>
  <c r="AY20" i="28" s="1"/>
  <c r="U56" i="27"/>
  <c r="Q56"/>
  <c r="AB56"/>
  <c r="L56"/>
  <c r="AL56"/>
  <c r="AH56"/>
  <c r="AH20" i="28" s="1"/>
  <c r="S56" i="27"/>
  <c r="F56"/>
  <c r="AQ56"/>
  <c r="BA56"/>
  <c r="BA20" i="28" s="1"/>
  <c r="V56" i="27"/>
  <c r="AC56"/>
  <c r="G56"/>
  <c r="I56"/>
  <c r="N56"/>
  <c r="AO56"/>
  <c r="AZ56"/>
  <c r="AZ20" i="28" s="1"/>
  <c r="BF56" i="27"/>
  <c r="BF20" i="28" s="1"/>
  <c r="AX56" i="27"/>
  <c r="H56"/>
  <c r="Y56"/>
  <c r="AI56"/>
  <c r="AM56"/>
  <c r="AE56"/>
  <c r="AE20" i="28" s="1"/>
  <c r="P56" i="27"/>
  <c r="AR56"/>
  <c r="AU52"/>
  <c r="AP52"/>
  <c r="Y52"/>
  <c r="BG52"/>
  <c r="BG16" i="28" s="1"/>
  <c r="AN52" i="27"/>
  <c r="AQ52"/>
  <c r="T52"/>
  <c r="AO52"/>
  <c r="M52"/>
  <c r="U52"/>
  <c r="K52"/>
  <c r="J52"/>
  <c r="BA52"/>
  <c r="BA16" i="28" s="1"/>
  <c r="X52" i="27"/>
  <c r="Q52"/>
  <c r="Z52"/>
  <c r="AD52"/>
  <c r="AD16" i="28" s="1"/>
  <c r="BD52" i="27"/>
  <c r="BD16" i="28" s="1"/>
  <c r="L52" i="27"/>
  <c r="P52"/>
  <c r="AX52"/>
  <c r="AF52"/>
  <c r="AF16" i="28" s="1"/>
  <c r="AT52" i="27"/>
  <c r="AM52"/>
  <c r="AH52"/>
  <c r="AH16" i="28" s="1"/>
  <c r="N52" i="27"/>
  <c r="F52"/>
  <c r="AC52"/>
  <c r="BE52"/>
  <c r="BE16" i="28" s="1"/>
  <c r="AZ52" i="27"/>
  <c r="AZ16" i="28" s="1"/>
  <c r="S52" i="27"/>
  <c r="AS52"/>
  <c r="BB52"/>
  <c r="BB16" i="28" s="1"/>
  <c r="V52" i="27"/>
  <c r="O52"/>
  <c r="AG52"/>
  <c r="AG16" i="28" s="1"/>
  <c r="AL52" i="27"/>
  <c r="BF52"/>
  <c r="BF16" i="28" s="1"/>
  <c r="AW52" i="27"/>
  <c r="AY52"/>
  <c r="AY16" i="28" s="1"/>
  <c r="W52" i="27"/>
  <c r="AB52"/>
  <c r="R52"/>
  <c r="H52"/>
  <c r="AV52"/>
  <c r="AK52"/>
  <c r="AA52"/>
  <c r="AR52"/>
  <c r="AE52"/>
  <c r="AE16" i="28" s="1"/>
  <c r="G52" i="27"/>
  <c r="E52"/>
  <c r="I52"/>
  <c r="AI52"/>
  <c r="BC52"/>
  <c r="BC16" i="28" s="1"/>
  <c r="AJ52" i="27"/>
  <c r="S108"/>
  <c r="BF108"/>
  <c r="BF73" i="28" s="1"/>
  <c r="AA108" i="27"/>
  <c r="AR108"/>
  <c r="J108"/>
  <c r="AY108"/>
  <c r="AY73" i="28" s="1"/>
  <c r="BC108" i="27"/>
  <c r="BC73" i="28" s="1"/>
  <c r="AP108" i="27"/>
  <c r="G108"/>
  <c r="AT108"/>
  <c r="AW108"/>
  <c r="AZ108"/>
  <c r="AZ73" i="28" s="1"/>
  <c r="J216" i="25"/>
  <c r="L216"/>
  <c r="J212"/>
  <c r="I284" s="1"/>
  <c r="I74" i="27"/>
  <c r="AE74"/>
  <c r="AE38" i="28" s="1"/>
  <c r="H74" i="27"/>
  <c r="BG74"/>
  <c r="BG38" i="28" s="1"/>
  <c r="BB74" i="27"/>
  <c r="BB38" i="28" s="1"/>
  <c r="T74" i="27"/>
  <c r="G74"/>
  <c r="AM74"/>
  <c r="AN74"/>
  <c r="J74"/>
  <c r="AV74"/>
  <c r="Q74"/>
  <c r="V74"/>
  <c r="X74"/>
  <c r="M74"/>
  <c r="AH74"/>
  <c r="AH38" i="28" s="1"/>
  <c r="AC74" i="27"/>
  <c r="R74"/>
  <c r="AY74"/>
  <c r="AY38" i="28" s="1"/>
  <c r="AR74" i="27"/>
  <c r="BD74"/>
  <c r="BD38" i="28" s="1"/>
  <c r="L74" i="27"/>
  <c r="AU74"/>
  <c r="AK74"/>
  <c r="BC74"/>
  <c r="BC38" i="28" s="1"/>
  <c r="AJ74" i="27"/>
  <c r="I200" i="25"/>
  <c r="K203"/>
  <c r="L104" i="27"/>
  <c r="Q104"/>
  <c r="N104"/>
  <c r="O104"/>
  <c r="F104"/>
  <c r="H104"/>
  <c r="AK104"/>
  <c r="AW104"/>
  <c r="AO104"/>
  <c r="I104"/>
  <c r="BD104"/>
  <c r="BD69" i="28" s="1"/>
  <c r="AE104" i="27"/>
  <c r="AE69" i="28" s="1"/>
  <c r="AI104" i="27"/>
  <c r="AQ104"/>
  <c r="AL104"/>
  <c r="AC104"/>
  <c r="AX104"/>
  <c r="J104"/>
  <c r="AH104"/>
  <c r="AH69" i="28" s="1"/>
  <c r="M104" i="27"/>
  <c r="W104"/>
  <c r="AA104"/>
  <c r="V104"/>
  <c r="X104"/>
  <c r="AT104"/>
  <c r="Z104"/>
  <c r="AB104"/>
  <c r="AG104"/>
  <c r="AG69" i="28" s="1"/>
  <c r="J215" i="25"/>
  <c r="J214"/>
  <c r="I211"/>
  <c r="H283" s="1"/>
  <c r="H79" i="27"/>
  <c r="AR79"/>
  <c r="AM79"/>
  <c r="BD79"/>
  <c r="BD43" i="28" s="1"/>
  <c r="I79" i="27"/>
  <c r="P79"/>
  <c r="AG79"/>
  <c r="AG43" i="28" s="1"/>
  <c r="T79" i="27"/>
  <c r="O79"/>
  <c r="BA79"/>
  <c r="BA43" i="28" s="1"/>
  <c r="L79" i="27"/>
  <c r="AE79"/>
  <c r="AE43" i="28" s="1"/>
  <c r="AQ79" i="27"/>
  <c r="BF79"/>
  <c r="BF43" i="28" s="1"/>
  <c r="J79" i="27"/>
  <c r="BG79"/>
  <c r="BG43" i="28" s="1"/>
  <c r="S79" i="27"/>
  <c r="AC79"/>
  <c r="N79"/>
  <c r="AH79"/>
  <c r="AH43" i="28" s="1"/>
  <c r="AF79" i="27"/>
  <c r="AF43" i="28" s="1"/>
  <c r="M79" i="27"/>
  <c r="Z79"/>
  <c r="U79"/>
  <c r="Q79"/>
  <c r="AV79"/>
  <c r="AN79"/>
  <c r="W79"/>
  <c r="J210" i="25"/>
  <c r="I282" s="1"/>
  <c r="J206"/>
  <c r="J202"/>
  <c r="J209"/>
  <c r="L205"/>
  <c r="J205"/>
  <c r="J201"/>
  <c r="L201"/>
  <c r="AE77" i="27"/>
  <c r="AE41" i="28" s="1"/>
  <c r="R77" i="27"/>
  <c r="S77"/>
  <c r="AD77"/>
  <c r="AD41" i="28" s="1"/>
  <c r="AI77" i="27"/>
  <c r="X77"/>
  <c r="AA77"/>
  <c r="AK77"/>
  <c r="AB77"/>
  <c r="BE77"/>
  <c r="BE41" i="28" s="1"/>
  <c r="AV77" i="27"/>
  <c r="AW77"/>
  <c r="AZ77"/>
  <c r="AZ41" i="28" s="1"/>
  <c r="AX77" i="27"/>
  <c r="AS77"/>
  <c r="J77"/>
  <c r="AL77"/>
  <c r="AC77"/>
  <c r="BC77"/>
  <c r="BC41" i="28" s="1"/>
  <c r="E77" i="27"/>
  <c r="AY77"/>
  <c r="AY41" i="28" s="1"/>
  <c r="O77" i="27"/>
  <c r="AH77"/>
  <c r="AH41" i="28" s="1"/>
  <c r="BD77" i="27"/>
  <c r="BD41" i="28" s="1"/>
  <c r="BB77" i="27"/>
  <c r="BB41" i="28" s="1"/>
  <c r="K77" i="27"/>
  <c r="M77"/>
  <c r="F109"/>
  <c r="Q109"/>
  <c r="AX109"/>
  <c r="AF109"/>
  <c r="AF74" i="28" s="1"/>
  <c r="Z109" i="27"/>
  <c r="AC109"/>
  <c r="AR109"/>
  <c r="AD109"/>
  <c r="AD74" i="28" s="1"/>
  <c r="AP109" i="27"/>
  <c r="AA109"/>
  <c r="AU109"/>
  <c r="AS109"/>
  <c r="AO109"/>
  <c r="W109"/>
  <c r="R109"/>
  <c r="AM109"/>
  <c r="AN109"/>
  <c r="U109"/>
  <c r="J109"/>
  <c r="Y109"/>
  <c r="H109"/>
  <c r="O109"/>
  <c r="AH109"/>
  <c r="AH74" i="28" s="1"/>
  <c r="V109" i="27"/>
  <c r="AE109"/>
  <c r="AE74" i="28" s="1"/>
  <c r="AQ109" i="27"/>
  <c r="BF109"/>
  <c r="BF74" i="28" s="1"/>
  <c r="BD76" i="27"/>
  <c r="BD40" i="28" s="1"/>
  <c r="K76" i="27"/>
  <c r="AM76"/>
  <c r="U76"/>
  <c r="Q76"/>
  <c r="O76"/>
  <c r="E76"/>
  <c r="AR76"/>
  <c r="AF76"/>
  <c r="AF40" i="28" s="1"/>
  <c r="F76" i="27"/>
  <c r="M76"/>
  <c r="AB76"/>
  <c r="AO76"/>
  <c r="AJ76"/>
  <c r="AG76"/>
  <c r="AG40" i="28" s="1"/>
  <c r="AW76" i="27"/>
  <c r="G76"/>
  <c r="BB76"/>
  <c r="BB40" i="28" s="1"/>
  <c r="BA76" i="27"/>
  <c r="BA40" i="28" s="1"/>
  <c r="BC76" i="27"/>
  <c r="BC40" i="28" s="1"/>
  <c r="AS76" i="27"/>
  <c r="AI76"/>
  <c r="AQ76"/>
  <c r="Y76"/>
  <c r="P76"/>
  <c r="AZ76"/>
  <c r="AZ40" i="28" s="1"/>
  <c r="AV76" i="27"/>
  <c r="K216" i="25"/>
  <c r="AN75" i="27"/>
  <c r="BA75"/>
  <c r="BA39" i="28" s="1"/>
  <c r="P75" i="27"/>
  <c r="AL75"/>
  <c r="H75"/>
  <c r="M75"/>
  <c r="G75"/>
  <c r="AM75"/>
  <c r="BG75"/>
  <c r="BG39" i="28" s="1"/>
  <c r="E75" i="27"/>
  <c r="AY75"/>
  <c r="AY39" i="28" s="1"/>
  <c r="T75" i="27"/>
  <c r="AQ75"/>
  <c r="AB75"/>
  <c r="R75"/>
  <c r="BE75"/>
  <c r="BE39" i="28" s="1"/>
  <c r="AW75" i="27"/>
  <c r="AH75"/>
  <c r="AH39" i="28" s="1"/>
  <c r="S75" i="27"/>
  <c r="J75"/>
  <c r="AF75"/>
  <c r="AF39" i="28" s="1"/>
  <c r="O75" i="27"/>
  <c r="BD75"/>
  <c r="BD39" i="28" s="1"/>
  <c r="AZ75" i="27"/>
  <c r="AZ39" i="28" s="1"/>
  <c r="Z75" i="27"/>
  <c r="BB75"/>
  <c r="BB39" i="28" s="1"/>
  <c r="AU75" i="27"/>
  <c r="I208" i="25"/>
  <c r="I204"/>
  <c r="K207"/>
  <c r="N112" i="27"/>
  <c r="R112"/>
  <c r="S112"/>
  <c r="V112"/>
  <c r="AP112"/>
  <c r="AD112"/>
  <c r="AD77" i="28" s="1"/>
  <c r="AQ112" i="27"/>
  <c r="AA112"/>
  <c r="AK112"/>
  <c r="BD112"/>
  <c r="BD77" i="28" s="1"/>
  <c r="AM112" i="27"/>
  <c r="AO112"/>
  <c r="AB112"/>
  <c r="Q112"/>
  <c r="X112"/>
  <c r="BC112"/>
  <c r="BC77" i="28" s="1"/>
  <c r="E112" i="27"/>
  <c r="BA112"/>
  <c r="BA77" i="28" s="1"/>
  <c r="AZ112" i="27"/>
  <c r="AZ77" i="28" s="1"/>
  <c r="L112" i="27"/>
  <c r="Y112"/>
  <c r="AT112"/>
  <c r="AL112"/>
  <c r="AN112"/>
  <c r="BG112"/>
  <c r="BG77" i="28" s="1"/>
  <c r="BF112" i="27"/>
  <c r="BF77" i="28" s="1"/>
  <c r="AR112" i="27"/>
  <c r="AG112"/>
  <c r="AG77" i="28" s="1"/>
  <c r="AI73" i="27"/>
  <c r="T73"/>
  <c r="AL73"/>
  <c r="AV73"/>
  <c r="R73"/>
  <c r="BB73"/>
  <c r="BB37" i="28" s="1"/>
  <c r="AC73" i="27"/>
  <c r="BF73"/>
  <c r="BF37" i="28" s="1"/>
  <c r="AY73" i="27"/>
  <c r="AY37" i="28" s="1"/>
  <c r="AH73" i="27"/>
  <c r="AH37" i="28" s="1"/>
  <c r="AR73" i="27"/>
  <c r="AM73"/>
  <c r="P73"/>
  <c r="AB73"/>
  <c r="BD73"/>
  <c r="BD37" i="28" s="1"/>
  <c r="AS73" i="27"/>
  <c r="W73"/>
  <c r="J73"/>
  <c r="Z73"/>
  <c r="AE73"/>
  <c r="AE37" i="28" s="1"/>
  <c r="BC73" i="27"/>
  <c r="BC37" i="28" s="1"/>
  <c r="U73" i="27"/>
  <c r="I73"/>
  <c r="AJ73"/>
  <c r="AT73"/>
  <c r="BE73"/>
  <c r="BE37" i="28" s="1"/>
  <c r="AG73" i="27"/>
  <c r="AG37" i="28" s="1"/>
  <c r="BD105" i="27"/>
  <c r="BD70" i="28" s="1"/>
  <c r="P105" i="27"/>
  <c r="G105"/>
  <c r="AT105"/>
  <c r="AL105"/>
  <c r="AZ105"/>
  <c r="AZ70" i="28" s="1"/>
  <c r="BC105" i="27"/>
  <c r="BC70" i="28" s="1"/>
  <c r="Z105" i="27"/>
  <c r="AD105"/>
  <c r="AD70" i="28" s="1"/>
  <c r="F105" i="27"/>
  <c r="L105"/>
  <c r="H105"/>
  <c r="W105"/>
  <c r="S105"/>
  <c r="AK105"/>
  <c r="Y105"/>
  <c r="BB105"/>
  <c r="BB70" i="28" s="1"/>
  <c r="M105" i="27"/>
  <c r="AH105"/>
  <c r="AH70" i="28" s="1"/>
  <c r="AN105" i="27"/>
  <c r="N105"/>
  <c r="T105"/>
  <c r="AU105"/>
  <c r="AE105"/>
  <c r="AE70" i="28" s="1"/>
  <c r="AB105" i="27"/>
  <c r="X105"/>
  <c r="BA105"/>
  <c r="BA70" i="28" s="1"/>
  <c r="Q72" i="27"/>
  <c r="AN72"/>
  <c r="AL72"/>
  <c r="L72"/>
  <c r="AG72"/>
  <c r="AG36" i="28" s="1"/>
  <c r="AJ72" i="27"/>
  <c r="AF72"/>
  <c r="AF36" i="28" s="1"/>
  <c r="BC72" i="27"/>
  <c r="BC36" i="28" s="1"/>
  <c r="AI72" i="27"/>
  <c r="AT72"/>
  <c r="N72"/>
  <c r="AO72"/>
  <c r="T72"/>
  <c r="V72"/>
  <c r="AM72"/>
  <c r="AH72"/>
  <c r="AH36" i="28" s="1"/>
  <c r="R72" i="27"/>
  <c r="AW72"/>
  <c r="AV72"/>
  <c r="P72"/>
  <c r="AB72"/>
  <c r="BG72"/>
  <c r="BG36" i="28" s="1"/>
  <c r="I72" i="27"/>
  <c r="BB72"/>
  <c r="BB36" i="28" s="1"/>
  <c r="Y72" i="27"/>
  <c r="Z72"/>
  <c r="AS72"/>
  <c r="AW69"/>
  <c r="BE69"/>
  <c r="BE33" i="28" s="1"/>
  <c r="AI69" i="27"/>
  <c r="AC69"/>
  <c r="Z69"/>
  <c r="J69"/>
  <c r="AD69"/>
  <c r="AD33" i="28" s="1"/>
  <c r="V69" i="27"/>
  <c r="T69"/>
  <c r="AU69"/>
  <c r="AL69"/>
  <c r="E69"/>
  <c r="AN69"/>
  <c r="AJ69"/>
  <c r="AY69"/>
  <c r="AY33" i="28" s="1"/>
  <c r="U69" i="27"/>
  <c r="W69"/>
  <c r="AO69"/>
  <c r="I69"/>
  <c r="AZ69"/>
  <c r="AZ33" i="28" s="1"/>
  <c r="H69" i="27"/>
  <c r="AS69"/>
  <c r="M69"/>
  <c r="P69"/>
  <c r="Q69"/>
  <c r="BA69"/>
  <c r="BA33" i="28" s="1"/>
  <c r="AB69" i="27"/>
  <c r="Y69"/>
  <c r="I215" i="25"/>
  <c r="L211"/>
  <c r="K283" s="1"/>
  <c r="J211"/>
  <c r="I283" s="1"/>
  <c r="BG78" i="27"/>
  <c r="BG42" i="28" s="1"/>
  <c r="AY78" i="27"/>
  <c r="AY42" i="28" s="1"/>
  <c r="AB78" i="27"/>
  <c r="H78"/>
  <c r="AV78"/>
  <c r="E78"/>
  <c r="AN78"/>
  <c r="AG78"/>
  <c r="AG42" i="28" s="1"/>
  <c r="J78" i="27"/>
  <c r="S78"/>
  <c r="X78"/>
  <c r="AE78"/>
  <c r="AE42" i="28" s="1"/>
  <c r="AZ78" i="27"/>
  <c r="AZ42" i="28" s="1"/>
  <c r="O78" i="27"/>
  <c r="BC78"/>
  <c r="BC42" i="28" s="1"/>
  <c r="Q78" i="27"/>
  <c r="AK78"/>
  <c r="AX78"/>
  <c r="L78"/>
  <c r="AW78"/>
  <c r="AR78"/>
  <c r="P78"/>
  <c r="Y78"/>
  <c r="I78"/>
  <c r="T78"/>
  <c r="N78"/>
  <c r="AA78"/>
  <c r="AC78"/>
  <c r="M71"/>
  <c r="AW71"/>
  <c r="Y71"/>
  <c r="BG71"/>
  <c r="BG35" i="28" s="1"/>
  <c r="J71" i="27"/>
  <c r="W71"/>
  <c r="U71"/>
  <c r="AB71"/>
  <c r="AR71"/>
  <c r="AG71"/>
  <c r="AG35" i="28" s="1"/>
  <c r="AY71" i="27"/>
  <c r="AY35" i="28" s="1"/>
  <c r="G71" i="27"/>
  <c r="AC71"/>
  <c r="Q71"/>
  <c r="S71"/>
  <c r="AK71"/>
  <c r="AI71"/>
  <c r="BF71"/>
  <c r="BF35" i="28" s="1"/>
  <c r="BA71" i="27"/>
  <c r="BA35" i="28" s="1"/>
  <c r="AH71" i="27"/>
  <c r="AH35" i="28" s="1"/>
  <c r="AF71" i="27"/>
  <c r="AF35" i="28" s="1"/>
  <c r="H71" i="27"/>
  <c r="AU71"/>
  <c r="AS71"/>
  <c r="R71"/>
  <c r="L71"/>
  <c r="AX71"/>
  <c r="M206" i="25"/>
  <c r="M202"/>
  <c r="N202"/>
  <c r="K209"/>
  <c r="I209"/>
  <c r="L209"/>
  <c r="K205"/>
  <c r="I205"/>
  <c r="K201"/>
  <c r="I201"/>
  <c r="I334"/>
  <c r="I369"/>
  <c r="AG101" i="27"/>
  <c r="AG66" i="28" s="1"/>
  <c r="Q101" i="27"/>
  <c r="AH101"/>
  <c r="AH66" i="28" s="1"/>
  <c r="X101" i="27"/>
  <c r="BG101"/>
  <c r="BG66" i="28" s="1"/>
  <c r="BF101" i="27"/>
  <c r="BF66" i="28" s="1"/>
  <c r="BB101" i="27"/>
  <c r="BB66" i="28" s="1"/>
  <c r="R101" i="27"/>
  <c r="G101"/>
  <c r="AA101"/>
  <c r="AQ101"/>
  <c r="M101"/>
  <c r="AO101"/>
  <c r="P101"/>
  <c r="H101"/>
  <c r="AS101"/>
  <c r="AM101"/>
  <c r="AE101"/>
  <c r="AE66" i="28" s="1"/>
  <c r="BE101" i="27"/>
  <c r="BE66" i="28" s="1"/>
  <c r="N101" i="27"/>
  <c r="Z101"/>
  <c r="W101"/>
  <c r="AZ101"/>
  <c r="AZ66" i="28" s="1"/>
  <c r="J101" i="27"/>
  <c r="K101"/>
  <c r="S101"/>
  <c r="AI101"/>
  <c r="BC101"/>
  <c r="BC66" i="28" s="1"/>
  <c r="AC101" i="27"/>
  <c r="F101"/>
  <c r="BA101"/>
  <c r="BA66" i="28" s="1"/>
  <c r="AP101" i="27"/>
  <c r="BD101"/>
  <c r="BD66" i="28" s="1"/>
  <c r="AB101" i="27"/>
  <c r="I101"/>
  <c r="U101"/>
  <c r="O101"/>
  <c r="AU101"/>
  <c r="AF101"/>
  <c r="AF66" i="28" s="1"/>
  <c r="L101" i="27"/>
  <c r="AT101"/>
  <c r="T101"/>
  <c r="AY101"/>
  <c r="AY66" i="28" s="1"/>
  <c r="AX101" i="27"/>
  <c r="E101"/>
  <c r="AL101"/>
  <c r="Y101"/>
  <c r="AJ101"/>
  <c r="AW101"/>
  <c r="AV101"/>
  <c r="AD101"/>
  <c r="AD66" i="28" s="1"/>
  <c r="AK101" i="27"/>
  <c r="AN101"/>
  <c r="V101"/>
  <c r="AR101"/>
  <c r="H288" i="25"/>
  <c r="H252"/>
  <c r="BC98" i="27"/>
  <c r="BC63" i="28" s="1"/>
  <c r="X98" i="27"/>
  <c r="AD98"/>
  <c r="AD63" i="28" s="1"/>
  <c r="AN98" i="27"/>
  <c r="AQ98"/>
  <c r="R98"/>
  <c r="AU98"/>
  <c r="O98"/>
  <c r="AY98"/>
  <c r="AY63" i="28" s="1"/>
  <c r="BF98" i="27"/>
  <c r="BF63" i="28" s="1"/>
  <c r="U98" i="27"/>
  <c r="BA98"/>
  <c r="BA63" i="28" s="1"/>
  <c r="AX98" i="27"/>
  <c r="AF98"/>
  <c r="AF63" i="28" s="1"/>
  <c r="BG98" i="27"/>
  <c r="BG63" i="28" s="1"/>
  <c r="M98" i="27"/>
  <c r="AH98"/>
  <c r="AH63" i="28" s="1"/>
  <c r="AR98" i="27"/>
  <c r="Z98"/>
  <c r="AS98"/>
  <c r="V98"/>
  <c r="Y98"/>
  <c r="K98"/>
  <c r="BE98"/>
  <c r="BE63" i="28" s="1"/>
  <c r="AI98" i="27"/>
  <c r="AE98"/>
  <c r="AE63" i="28" s="1"/>
  <c r="BD98" i="27"/>
  <c r="BD63" i="28" s="1"/>
  <c r="AG98" i="27"/>
  <c r="AG63" i="28" s="1"/>
  <c r="H98" i="27"/>
  <c r="AL98"/>
  <c r="J98"/>
  <c r="F98"/>
  <c r="I98"/>
  <c r="AT98"/>
  <c r="AM98"/>
  <c r="T98"/>
  <c r="AJ98"/>
  <c r="BB98"/>
  <c r="BB63" i="28" s="1"/>
  <c r="N98" i="27"/>
  <c r="AB98"/>
  <c r="AC98"/>
  <c r="AV98"/>
  <c r="AZ98"/>
  <c r="AZ63" i="28" s="1"/>
  <c r="G98" i="27"/>
  <c r="AO98"/>
  <c r="E98"/>
  <c r="AW98"/>
  <c r="W98"/>
  <c r="AK98"/>
  <c r="AP98"/>
  <c r="S98"/>
  <c r="L98"/>
  <c r="AA98"/>
  <c r="Q98"/>
  <c r="P98"/>
  <c r="I323" i="25"/>
  <c r="I358"/>
  <c r="J322"/>
  <c r="J357"/>
  <c r="AG97" i="27"/>
  <c r="AG62" i="28" s="1"/>
  <c r="AK97" i="27"/>
  <c r="AX97"/>
  <c r="AI97"/>
  <c r="AA97"/>
  <c r="W97"/>
  <c r="AF97"/>
  <c r="AF62" i="28" s="1"/>
  <c r="AT97" i="27"/>
  <c r="V97"/>
  <c r="AB97"/>
  <c r="AP97"/>
  <c r="AL97"/>
  <c r="J97"/>
  <c r="X97"/>
  <c r="BD97"/>
  <c r="BD62" i="28" s="1"/>
  <c r="AV97" i="27"/>
  <c r="AS97"/>
  <c r="AO97"/>
  <c r="AH97"/>
  <c r="AH62" i="28" s="1"/>
  <c r="AE97" i="27"/>
  <c r="AE62" i="28" s="1"/>
  <c r="H97" i="27"/>
  <c r="R97"/>
  <c r="S97"/>
  <c r="I97"/>
  <c r="U97"/>
  <c r="E97"/>
  <c r="BE97"/>
  <c r="BE62" i="28" s="1"/>
  <c r="AJ97" i="27"/>
  <c r="AQ97"/>
  <c r="BB97"/>
  <c r="BB62" i="28" s="1"/>
  <c r="M97" i="27"/>
  <c r="N97"/>
  <c r="F97"/>
  <c r="K97"/>
  <c r="O97"/>
  <c r="AC97"/>
  <c r="AU97"/>
  <c r="G97"/>
  <c r="BG97"/>
  <c r="BG62" i="28" s="1"/>
  <c r="P97" i="27"/>
  <c r="AW97"/>
  <c r="AY97"/>
  <c r="AY62" i="28" s="1"/>
  <c r="AZ97" i="27"/>
  <c r="AZ62" i="28" s="1"/>
  <c r="AM97" i="27"/>
  <c r="BC97"/>
  <c r="BC62" i="28" s="1"/>
  <c r="Q97" i="27"/>
  <c r="T97"/>
  <c r="BA97"/>
  <c r="BA62" i="28" s="1"/>
  <c r="AR97" i="27"/>
  <c r="BF97"/>
  <c r="BF62" i="28" s="1"/>
  <c r="L97" i="27"/>
  <c r="AN97"/>
  <c r="Z97"/>
  <c r="Y97"/>
  <c r="AD97"/>
  <c r="AD62" i="28" s="1"/>
  <c r="K244" i="25"/>
  <c r="K280"/>
  <c r="K240"/>
  <c r="K276"/>
  <c r="J236"/>
  <c r="J272"/>
  <c r="AG51" i="27"/>
  <c r="AG15" i="28" s="1"/>
  <c r="AT51" i="27"/>
  <c r="X51"/>
  <c r="G51"/>
  <c r="AB51"/>
  <c r="AH51"/>
  <c r="AH15" i="28" s="1"/>
  <c r="AF51" i="27"/>
  <c r="AF15" i="28" s="1"/>
  <c r="N51" i="27"/>
  <c r="AU51"/>
  <c r="O51"/>
  <c r="AL51"/>
  <c r="AE51"/>
  <c r="AE15" i="28" s="1"/>
  <c r="L51" i="27"/>
  <c r="AS51"/>
  <c r="AN51"/>
  <c r="BC51"/>
  <c r="BC15" i="28" s="1"/>
  <c r="H51" i="27"/>
  <c r="P51"/>
  <c r="W51"/>
  <c r="BG51"/>
  <c r="BG15" i="28" s="1"/>
  <c r="AX51" i="27"/>
  <c r="AD51"/>
  <c r="AD15" i="28" s="1"/>
  <c r="AV51" i="27"/>
  <c r="J51"/>
  <c r="AP51"/>
  <c r="M51"/>
  <c r="AY51"/>
  <c r="AY15" i="28" s="1"/>
  <c r="R51" i="27"/>
  <c r="AJ51"/>
  <c r="U51"/>
  <c r="BF51"/>
  <c r="BF15" i="28" s="1"/>
  <c r="V51" i="27"/>
  <c r="AW51"/>
  <c r="E51"/>
  <c r="AR51"/>
  <c r="F51"/>
  <c r="BE51"/>
  <c r="BE15" i="28" s="1"/>
  <c r="AM51" i="27"/>
  <c r="AZ51"/>
  <c r="AZ15" i="28" s="1"/>
  <c r="AC51" i="27"/>
  <c r="T51"/>
  <c r="I51"/>
  <c r="AQ51"/>
  <c r="Q51"/>
  <c r="BB51"/>
  <c r="BB15" i="28" s="1"/>
  <c r="BA51" i="27"/>
  <c r="BA15" i="28" s="1"/>
  <c r="K51" i="27"/>
  <c r="AK51"/>
  <c r="Y51"/>
  <c r="AA51"/>
  <c r="AO51"/>
  <c r="AI51"/>
  <c r="Z51"/>
  <c r="S51"/>
  <c r="BD51"/>
  <c r="BD15" i="28" s="1"/>
  <c r="I243" i="25"/>
  <c r="I279"/>
  <c r="I239"/>
  <c r="I275"/>
  <c r="H125"/>
  <c r="G1501"/>
  <c r="I199"/>
  <c r="G1503"/>
  <c r="AF100" i="27"/>
  <c r="AF65" i="28" s="1"/>
  <c r="K100" i="27"/>
  <c r="AV100"/>
  <c r="BD100"/>
  <c r="BD65" i="28" s="1"/>
  <c r="S100" i="27"/>
  <c r="AQ100"/>
  <c r="N100"/>
  <c r="AJ100"/>
  <c r="U100"/>
  <c r="AX100"/>
  <c r="AN100"/>
  <c r="G100"/>
  <c r="BF100"/>
  <c r="BF65" i="28" s="1"/>
  <c r="H100" i="27"/>
  <c r="F100"/>
  <c r="BB100"/>
  <c r="BB65" i="28" s="1"/>
  <c r="Y100" i="27"/>
  <c r="AI100"/>
  <c r="AE100"/>
  <c r="AE65" i="28" s="1"/>
  <c r="AZ100" i="27"/>
  <c r="AZ65" i="28" s="1"/>
  <c r="AK100" i="27"/>
  <c r="BG100"/>
  <c r="BG65" i="28" s="1"/>
  <c r="E100" i="27"/>
  <c r="X100"/>
  <c r="AU100"/>
  <c r="L100"/>
  <c r="AY100"/>
  <c r="AY65" i="28" s="1"/>
  <c r="AW100" i="27"/>
  <c r="O100"/>
  <c r="Z100"/>
  <c r="AD100"/>
  <c r="AD65" i="28" s="1"/>
  <c r="BA100" i="27"/>
  <c r="BA65" i="28" s="1"/>
  <c r="BC100" i="27"/>
  <c r="BC65" i="28" s="1"/>
  <c r="AO100" i="27"/>
  <c r="AS100"/>
  <c r="AR100"/>
  <c r="Q100"/>
  <c r="AM100"/>
  <c r="AB100"/>
  <c r="I100"/>
  <c r="W100"/>
  <c r="AP100"/>
  <c r="T100"/>
  <c r="BE100"/>
  <c r="BE65" i="28" s="1"/>
  <c r="J100" i="27"/>
  <c r="V100"/>
  <c r="AA100"/>
  <c r="AT100"/>
  <c r="AC100"/>
  <c r="P100"/>
  <c r="AH100"/>
  <c r="AH65" i="28" s="1"/>
  <c r="AL100" i="27"/>
  <c r="R100"/>
  <c r="M100"/>
  <c r="AG100"/>
  <c r="AG65" i="28" s="1"/>
  <c r="AG99" i="27"/>
  <c r="AG64" i="28" s="1"/>
  <c r="AS99" i="27"/>
  <c r="H99"/>
  <c r="T99"/>
  <c r="AX99"/>
  <c r="Y99"/>
  <c r="I99"/>
  <c r="AY99"/>
  <c r="AY64" i="28" s="1"/>
  <c r="AI99" i="27"/>
  <c r="AT99"/>
  <c r="V99"/>
  <c r="J99"/>
  <c r="BE99"/>
  <c r="BE64" i="28" s="1"/>
  <c r="N99" i="27"/>
  <c r="M99"/>
  <c r="AK99"/>
  <c r="AJ99"/>
  <c r="BG99"/>
  <c r="BG64" i="28" s="1"/>
  <c r="AH99" i="27"/>
  <c r="AH64" i="28" s="1"/>
  <c r="BF99" i="27"/>
  <c r="BF64" i="28" s="1"/>
  <c r="AN99" i="27"/>
  <c r="G99"/>
  <c r="BA99"/>
  <c r="BA64" i="28" s="1"/>
  <c r="BC99" i="27"/>
  <c r="BC64" i="28" s="1"/>
  <c r="S99" i="27"/>
  <c r="AV99"/>
  <c r="AA99"/>
  <c r="O99"/>
  <c r="AQ99"/>
  <c r="AZ99"/>
  <c r="AZ64" i="28" s="1"/>
  <c r="F99" i="27"/>
  <c r="AD99"/>
  <c r="AD64" i="28" s="1"/>
  <c r="AE99" i="27"/>
  <c r="AE64" i="28" s="1"/>
  <c r="K99" i="27"/>
  <c r="Z99"/>
  <c r="E99"/>
  <c r="L99"/>
  <c r="Q99"/>
  <c r="AU99"/>
  <c r="AP99"/>
  <c r="AO99"/>
  <c r="AB99"/>
  <c r="AM99"/>
  <c r="AC99"/>
  <c r="AF99"/>
  <c r="AF64" i="28" s="1"/>
  <c r="R99" i="27"/>
  <c r="W99"/>
  <c r="P99"/>
  <c r="BD99"/>
  <c r="BD64" i="28" s="1"/>
  <c r="AR99" i="27"/>
  <c r="X99"/>
  <c r="U99"/>
  <c r="BB99"/>
  <c r="BB64" i="28" s="1"/>
  <c r="AL99" i="27"/>
  <c r="AW99"/>
  <c r="J321" i="25"/>
  <c r="J356"/>
  <c r="AV62" i="27"/>
  <c r="AW62"/>
  <c r="X62"/>
  <c r="AO62"/>
  <c r="G62"/>
  <c r="AZ62"/>
  <c r="AZ26" i="28" s="1"/>
  <c r="AS62" i="27"/>
  <c r="Q62"/>
  <c r="AJ62"/>
  <c r="AM62"/>
  <c r="AB62"/>
  <c r="AG62"/>
  <c r="AG26" i="28" s="1"/>
  <c r="Z62" i="27"/>
  <c r="W62"/>
  <c r="R62"/>
  <c r="H62"/>
  <c r="S62"/>
  <c r="AI62"/>
  <c r="AF62"/>
  <c r="AF26" i="28" s="1"/>
  <c r="BC62" i="27"/>
  <c r="BC26" i="28" s="1"/>
  <c r="AA62" i="27"/>
  <c r="F62"/>
  <c r="AL62"/>
  <c r="J62"/>
  <c r="N62"/>
  <c r="M62"/>
  <c r="I62"/>
  <c r="U62"/>
  <c r="BF62"/>
  <c r="BF26" i="28" s="1"/>
  <c r="P62" i="27"/>
  <c r="BB62"/>
  <c r="BB26" i="28" s="1"/>
  <c r="BD62" i="27"/>
  <c r="BD26" i="28" s="1"/>
  <c r="T62" i="27"/>
  <c r="E62"/>
  <c r="AE62"/>
  <c r="AE26" i="28" s="1"/>
  <c r="O62" i="27"/>
  <c r="AQ62"/>
  <c r="AH62"/>
  <c r="AH26" i="28" s="1"/>
  <c r="AR62" i="27"/>
  <c r="AP62"/>
  <c r="AU62"/>
  <c r="AN62"/>
  <c r="BA62"/>
  <c r="BA26" i="28" s="1"/>
  <c r="AY62" i="27"/>
  <c r="AY26" i="28" s="1"/>
  <c r="AX62" i="27"/>
  <c r="AT62"/>
  <c r="Y62"/>
  <c r="AC62"/>
  <c r="AK62"/>
  <c r="AD62"/>
  <c r="AD26" i="28" s="1"/>
  <c r="K62" i="27"/>
  <c r="BG62"/>
  <c r="BG26" i="28" s="1"/>
  <c r="L62" i="27"/>
  <c r="BE62"/>
  <c r="BE26" i="28" s="1"/>
  <c r="V62" i="27"/>
  <c r="AG95"/>
  <c r="AG60" i="28" s="1"/>
  <c r="AF95" i="27"/>
  <c r="AF60" i="28" s="1"/>
  <c r="AU95" i="27"/>
  <c r="G95"/>
  <c r="Q95"/>
  <c r="N95"/>
  <c r="AA95"/>
  <c r="BF95"/>
  <c r="BF60" i="28" s="1"/>
  <c r="S95" i="27"/>
  <c r="R95"/>
  <c r="AQ95"/>
  <c r="BD95"/>
  <c r="BD60" i="28" s="1"/>
  <c r="I95" i="27"/>
  <c r="AE95"/>
  <c r="AE60" i="28" s="1"/>
  <c r="AV95" i="27"/>
  <c r="AI95"/>
  <c r="K95"/>
  <c r="AX95"/>
  <c r="AS95"/>
  <c r="BE95"/>
  <c r="BE60" i="28" s="1"/>
  <c r="Y95" i="27"/>
  <c r="AH95"/>
  <c r="AH60" i="28" s="1"/>
  <c r="AW95" i="27"/>
  <c r="W95"/>
  <c r="AY95"/>
  <c r="AY60" i="28" s="1"/>
  <c r="H95" i="27"/>
  <c r="M95"/>
  <c r="P95"/>
  <c r="BC95"/>
  <c r="BC60" i="28" s="1"/>
  <c r="V95" i="27"/>
  <c r="Z95"/>
  <c r="AL95"/>
  <c r="F95"/>
  <c r="AC95"/>
  <c r="AK95"/>
  <c r="AZ95"/>
  <c r="AZ60" i="28" s="1"/>
  <c r="AJ95" i="27"/>
  <c r="U95"/>
  <c r="O95"/>
  <c r="E95"/>
  <c r="AD95"/>
  <c r="AD60" i="28" s="1"/>
  <c r="AO95" i="27"/>
  <c r="X95"/>
  <c r="AT95"/>
  <c r="AR95"/>
  <c r="BA95"/>
  <c r="BA60" i="28" s="1"/>
  <c r="AM95" i="27"/>
  <c r="BG95"/>
  <c r="BG60" i="28" s="1"/>
  <c r="BB95" i="27"/>
  <c r="BB60" i="28" s="1"/>
  <c r="L95" i="27"/>
  <c r="AP95"/>
  <c r="J95"/>
  <c r="AN95"/>
  <c r="AB95"/>
  <c r="T95"/>
  <c r="AS91"/>
  <c r="X91"/>
  <c r="BD91"/>
  <c r="BD56" i="28" s="1"/>
  <c r="AC91" i="27"/>
  <c r="AB91"/>
  <c r="G91"/>
  <c r="N91"/>
  <c r="E91"/>
  <c r="O91"/>
  <c r="K91"/>
  <c r="AX91"/>
  <c r="H91"/>
  <c r="BB91"/>
  <c r="BB56" i="28" s="1"/>
  <c r="AE91" i="27"/>
  <c r="AE56" i="28" s="1"/>
  <c r="BG91" i="27"/>
  <c r="BG56" i="28" s="1"/>
  <c r="AJ91" i="27"/>
  <c r="V91"/>
  <c r="AP91"/>
  <c r="AR91"/>
  <c r="R91"/>
  <c r="BC91"/>
  <c r="BC56" i="28" s="1"/>
  <c r="AM91" i="27"/>
  <c r="Q91"/>
  <c r="BA91"/>
  <c r="BA56" i="28" s="1"/>
  <c r="AL91" i="27"/>
  <c r="AZ91"/>
  <c r="AZ56" i="28" s="1"/>
  <c r="AD91" i="27"/>
  <c r="AD56" i="28" s="1"/>
  <c r="AG91" i="27"/>
  <c r="AG56" i="28" s="1"/>
  <c r="P91" i="27"/>
  <c r="I91"/>
  <c r="AI91"/>
  <c r="BE91"/>
  <c r="BE56" i="28" s="1"/>
  <c r="AW91" i="27"/>
  <c r="AU91"/>
  <c r="Y91"/>
  <c r="AF91"/>
  <c r="AF56" i="28" s="1"/>
  <c r="AV91" i="27"/>
  <c r="AO91"/>
  <c r="S91"/>
  <c r="AN91"/>
  <c r="T91"/>
  <c r="AQ91"/>
  <c r="W91"/>
  <c r="M91"/>
  <c r="L91"/>
  <c r="Z91"/>
  <c r="AH91"/>
  <c r="AH56" i="28" s="1"/>
  <c r="AT91" i="27"/>
  <c r="BF91"/>
  <c r="BF56" i="28" s="1"/>
  <c r="AK91" i="27"/>
  <c r="AA91"/>
  <c r="F91"/>
  <c r="AY91"/>
  <c r="AY56" i="28" s="1"/>
  <c r="U91" i="27"/>
  <c r="J91"/>
  <c r="AG87"/>
  <c r="AG52" i="28" s="1"/>
  <c r="BD87" i="27"/>
  <c r="BD52" i="28" s="1"/>
  <c r="AR87" i="27"/>
  <c r="AS87"/>
  <c r="F87"/>
  <c r="R87"/>
  <c r="N87"/>
  <c r="J87"/>
  <c r="I87"/>
  <c r="AJ87"/>
  <c r="AK87"/>
  <c r="AF87"/>
  <c r="AF52" i="28" s="1"/>
  <c r="Y87" i="27"/>
  <c r="P87"/>
  <c r="AL87"/>
  <c r="H87"/>
  <c r="BA87"/>
  <c r="BA52" i="28" s="1"/>
  <c r="AN87" i="27"/>
  <c r="BC87"/>
  <c r="BC52" i="28" s="1"/>
  <c r="AI87" i="27"/>
  <c r="L87"/>
  <c r="AY87"/>
  <c r="AY52" i="28" s="1"/>
  <c r="Z87" i="27"/>
  <c r="AB87"/>
  <c r="AA87"/>
  <c r="AP87"/>
  <c r="AV87"/>
  <c r="AO87"/>
  <c r="U87"/>
  <c r="K87"/>
  <c r="AE87"/>
  <c r="AE52" i="28" s="1"/>
  <c r="AH87" i="27"/>
  <c r="AH52" i="28" s="1"/>
  <c r="O87" i="27"/>
  <c r="BG87"/>
  <c r="BG52" i="28" s="1"/>
  <c r="AD87" i="27"/>
  <c r="AD52" i="28" s="1"/>
  <c r="AW87" i="27"/>
  <c r="AQ87"/>
  <c r="BB87"/>
  <c r="BB52" i="28" s="1"/>
  <c r="E87" i="27"/>
  <c r="AM87"/>
  <c r="G87"/>
  <c r="AU87"/>
  <c r="BF87"/>
  <c r="BF52" i="28" s="1"/>
  <c r="AX87" i="27"/>
  <c r="AC87"/>
  <c r="T87"/>
  <c r="AT87"/>
  <c r="W87"/>
  <c r="S87"/>
  <c r="V87"/>
  <c r="BE87"/>
  <c r="BE52" i="28" s="1"/>
  <c r="X87" i="27"/>
  <c r="M87"/>
  <c r="AZ87"/>
  <c r="AZ52" i="28" s="1"/>
  <c r="Q87" i="27"/>
  <c r="AQ94"/>
  <c r="BD94"/>
  <c r="BD59" i="28" s="1"/>
  <c r="Y94" i="27"/>
  <c r="AA94"/>
  <c r="BG94"/>
  <c r="BG59" i="28" s="1"/>
  <c r="G94" i="27"/>
  <c r="AK94"/>
  <c r="AV94"/>
  <c r="AS94"/>
  <c r="AY94"/>
  <c r="AY59" i="28" s="1"/>
  <c r="Z94" i="27"/>
  <c r="BC94"/>
  <c r="BC59" i="28" s="1"/>
  <c r="AJ94" i="27"/>
  <c r="AG94"/>
  <c r="AG59" i="28" s="1"/>
  <c r="J94" i="27"/>
  <c r="AF94"/>
  <c r="AF59" i="28" s="1"/>
  <c r="BF94" i="27"/>
  <c r="BF59" i="28" s="1"/>
  <c r="E94" i="27"/>
  <c r="L94"/>
  <c r="AM94"/>
  <c r="T94"/>
  <c r="AI94"/>
  <c r="V94"/>
  <c r="AT94"/>
  <c r="AL94"/>
  <c r="K94"/>
  <c r="Q94"/>
  <c r="W94"/>
  <c r="AU94"/>
  <c r="R94"/>
  <c r="AC94"/>
  <c r="AH94"/>
  <c r="AH59" i="28" s="1"/>
  <c r="BE94" i="27"/>
  <c r="BE59" i="28" s="1"/>
  <c r="AN94" i="27"/>
  <c r="O94"/>
  <c r="AP94"/>
  <c r="P94"/>
  <c r="AO94"/>
  <c r="BA94"/>
  <c r="BA59" i="28" s="1"/>
  <c r="AR94" i="27"/>
  <c r="BB94"/>
  <c r="BB59" i="28" s="1"/>
  <c r="X94" i="27"/>
  <c r="AX94"/>
  <c r="AD94"/>
  <c r="AD59" i="28" s="1"/>
  <c r="M94" i="27"/>
  <c r="N94"/>
  <c r="F94"/>
  <c r="AW94"/>
  <c r="AB94"/>
  <c r="S94"/>
  <c r="I94"/>
  <c r="AE94"/>
  <c r="AE59" i="28" s="1"/>
  <c r="U94" i="27"/>
  <c r="AZ94"/>
  <c r="AZ59" i="28" s="1"/>
  <c r="H94" i="27"/>
  <c r="L245" i="25"/>
  <c r="L281"/>
  <c r="L241"/>
  <c r="L277"/>
  <c r="M90" i="27"/>
  <c r="Q90"/>
  <c r="F90"/>
  <c r="AD90"/>
  <c r="AD55" i="28" s="1"/>
  <c r="Y90" i="27"/>
  <c r="AY90"/>
  <c r="AY55" i="28" s="1"/>
  <c r="AU90" i="27"/>
  <c r="AB90"/>
  <c r="I90"/>
  <c r="T90"/>
  <c r="BG90"/>
  <c r="BG55" i="28" s="1"/>
  <c r="U90" i="27"/>
  <c r="AF90"/>
  <c r="AF55" i="28" s="1"/>
  <c r="AA90" i="27"/>
  <c r="BB90"/>
  <c r="BB55" i="28" s="1"/>
  <c r="BD90" i="27"/>
  <c r="BD55" i="28" s="1"/>
  <c r="AR90" i="27"/>
  <c r="AV90"/>
  <c r="AJ90"/>
  <c r="K90"/>
  <c r="AZ90"/>
  <c r="AZ55" i="28" s="1"/>
  <c r="AW90" i="27"/>
  <c r="E90"/>
  <c r="AL90"/>
  <c r="S90"/>
  <c r="G90"/>
  <c r="AG90"/>
  <c r="AG55" i="28" s="1"/>
  <c r="AO90" i="27"/>
  <c r="AK90"/>
  <c r="L90"/>
  <c r="AX90"/>
  <c r="AH90"/>
  <c r="AH55" i="28" s="1"/>
  <c r="AP90" i="27"/>
  <c r="R90"/>
  <c r="AT90"/>
  <c r="AM90"/>
  <c r="AE90"/>
  <c r="AE55" i="28" s="1"/>
  <c r="AI90" i="27"/>
  <c r="P90"/>
  <c r="Z90"/>
  <c r="N90"/>
  <c r="AQ90"/>
  <c r="BC90"/>
  <c r="BC55" i="28" s="1"/>
  <c r="AS90" i="27"/>
  <c r="BE90"/>
  <c r="BE55" i="28" s="1"/>
  <c r="AN90" i="27"/>
  <c r="AC90"/>
  <c r="H90"/>
  <c r="V90"/>
  <c r="BA90"/>
  <c r="BA55" i="28" s="1"/>
  <c r="BF90" i="27"/>
  <c r="BF55" i="28" s="1"/>
  <c r="J90" i="27"/>
  <c r="O90"/>
  <c r="X90"/>
  <c r="W90"/>
  <c r="AM86"/>
  <c r="AP86"/>
  <c r="AQ86"/>
  <c r="AF86"/>
  <c r="AF51" i="28" s="1"/>
  <c r="AC86" i="27"/>
  <c r="AI86"/>
  <c r="AT86"/>
  <c r="AR86"/>
  <c r="BG86"/>
  <c r="BG51" i="28" s="1"/>
  <c r="F86" i="27"/>
  <c r="R86"/>
  <c r="AL86"/>
  <c r="AO86"/>
  <c r="AE86"/>
  <c r="AE51" i="28" s="1"/>
  <c r="AW86" i="27"/>
  <c r="G86"/>
  <c r="AA86"/>
  <c r="AY86"/>
  <c r="AY51" i="28" s="1"/>
  <c r="O86" i="27"/>
  <c r="BD86"/>
  <c r="BD51" i="28" s="1"/>
  <c r="U86" i="27"/>
  <c r="AJ86"/>
  <c r="I86"/>
  <c r="J86"/>
  <c r="AH86"/>
  <c r="AH51" i="28" s="1"/>
  <c r="AZ86" i="27"/>
  <c r="AZ51" i="28" s="1"/>
  <c r="AB86" i="27"/>
  <c r="BE86"/>
  <c r="BE51" i="28" s="1"/>
  <c r="BA86" i="27"/>
  <c r="BA51" i="28" s="1"/>
  <c r="Y86" i="27"/>
  <c r="P86"/>
  <c r="BB86"/>
  <c r="BB51" i="28" s="1"/>
  <c r="M86" i="27"/>
  <c r="X86"/>
  <c r="N86"/>
  <c r="AU86"/>
  <c r="AV86"/>
  <c r="S86"/>
  <c r="BF86"/>
  <c r="BF51" i="28" s="1"/>
  <c r="Q86" i="27"/>
  <c r="AG86"/>
  <c r="AG51" i="28" s="1"/>
  <c r="AS86" i="27"/>
  <c r="AN86"/>
  <c r="AX86"/>
  <c r="BC86"/>
  <c r="BC51" i="28" s="1"/>
  <c r="AK86" i="27"/>
  <c r="T86"/>
  <c r="W86"/>
  <c r="K86"/>
  <c r="L86"/>
  <c r="Z86"/>
  <c r="H86"/>
  <c r="E86"/>
  <c r="AD86"/>
  <c r="AD51" i="28" s="1"/>
  <c r="V86" i="27"/>
  <c r="L363" i="25"/>
  <c r="L328"/>
  <c r="L329"/>
  <c r="L364"/>
  <c r="I368"/>
  <c r="I333"/>
  <c r="M373"/>
  <c r="M338"/>
  <c r="L331"/>
  <c r="L366"/>
  <c r="H369"/>
  <c r="H334"/>
  <c r="K367"/>
  <c r="K332"/>
  <c r="I364"/>
  <c r="I329"/>
  <c r="M369"/>
  <c r="M334"/>
  <c r="H328"/>
  <c r="H363"/>
  <c r="J336"/>
  <c r="J371"/>
  <c r="J333"/>
  <c r="J368"/>
  <c r="R281" i="6"/>
  <c r="X281"/>
  <c r="Q81" i="26" s="1"/>
  <c r="H358" i="25"/>
  <c r="H323"/>
  <c r="H322"/>
  <c r="H357"/>
  <c r="L244"/>
  <c r="L280"/>
  <c r="J244"/>
  <c r="J280"/>
  <c r="BG59" i="27"/>
  <c r="BG23" i="28" s="1"/>
  <c r="G59" i="27"/>
  <c r="Y59"/>
  <c r="AC59"/>
  <c r="BE59"/>
  <c r="BE23" i="28" s="1"/>
  <c r="L59" i="27"/>
  <c r="AH59"/>
  <c r="AH23" i="28" s="1"/>
  <c r="T59" i="27"/>
  <c r="Q59"/>
  <c r="BB59"/>
  <c r="BB23" i="28" s="1"/>
  <c r="BD59" i="27"/>
  <c r="BD23" i="28" s="1"/>
  <c r="AS59" i="27"/>
  <c r="AX59"/>
  <c r="AD59"/>
  <c r="AD23" i="28" s="1"/>
  <c r="M59" i="27"/>
  <c r="F59"/>
  <c r="AV59"/>
  <c r="U59"/>
  <c r="AJ59"/>
  <c r="X59"/>
  <c r="K59"/>
  <c r="I59"/>
  <c r="BA59"/>
  <c r="BA23" i="28" s="1"/>
  <c r="AG59" i="27"/>
  <c r="AG23" i="28" s="1"/>
  <c r="AA59" i="27"/>
  <c r="AL59"/>
  <c r="AF59"/>
  <c r="AF23" i="28" s="1"/>
  <c r="AO59" i="27"/>
  <c r="AZ59"/>
  <c r="AZ23" i="28" s="1"/>
  <c r="AE59" i="27"/>
  <c r="AE23" i="28" s="1"/>
  <c r="AU59" i="27"/>
  <c r="J59"/>
  <c r="BF59"/>
  <c r="BF23" i="28" s="1"/>
  <c r="AT59" i="27"/>
  <c r="BC59"/>
  <c r="BC23" i="28" s="1"/>
  <c r="H59" i="27"/>
  <c r="O59"/>
  <c r="AK59"/>
  <c r="P59"/>
  <c r="AR59"/>
  <c r="R59"/>
  <c r="AP59"/>
  <c r="AI59"/>
  <c r="W59"/>
  <c r="N59"/>
  <c r="V59"/>
  <c r="AY59"/>
  <c r="AY23" i="28" s="1"/>
  <c r="AB59" i="27"/>
  <c r="AW59"/>
  <c r="E59"/>
  <c r="AM59"/>
  <c r="S59"/>
  <c r="AQ59"/>
  <c r="Z59"/>
  <c r="AN59"/>
  <c r="J240" i="25"/>
  <c r="J276"/>
  <c r="F55" i="27"/>
  <c r="H55"/>
  <c r="J55"/>
  <c r="L55"/>
  <c r="N55"/>
  <c r="P55"/>
  <c r="R55"/>
  <c r="T55"/>
  <c r="V55"/>
  <c r="X55"/>
  <c r="Z55"/>
  <c r="AB55"/>
  <c r="AD55"/>
  <c r="AD19" i="28" s="1"/>
  <c r="AF55" i="27"/>
  <c r="AF19" i="28" s="1"/>
  <c r="AH55" i="27"/>
  <c r="AH19" i="28" s="1"/>
  <c r="AJ55" i="27"/>
  <c r="AL55"/>
  <c r="AN55"/>
  <c r="AP55"/>
  <c r="AR55"/>
  <c r="AT55"/>
  <c r="AV55"/>
  <c r="AX55"/>
  <c r="AZ55"/>
  <c r="AZ19" i="28" s="1"/>
  <c r="BB55" i="27"/>
  <c r="BB19" i="28" s="1"/>
  <c r="BD55" i="27"/>
  <c r="BD19" i="28" s="1"/>
  <c r="BF55" i="27"/>
  <c r="BF19" i="28" s="1"/>
  <c r="E55" i="27"/>
  <c r="G55"/>
  <c r="I55"/>
  <c r="K55"/>
  <c r="M55"/>
  <c r="O55"/>
  <c r="Q55"/>
  <c r="S55"/>
  <c r="U55"/>
  <c r="W55"/>
  <c r="Y55"/>
  <c r="AA55"/>
  <c r="AC55"/>
  <c r="AE55"/>
  <c r="AE19" i="28" s="1"/>
  <c r="AG55" i="27"/>
  <c r="AG19" i="28" s="1"/>
  <c r="AI55" i="27"/>
  <c r="AK55"/>
  <c r="AM55"/>
  <c r="AO55"/>
  <c r="AQ55"/>
  <c r="AS55"/>
  <c r="AU55"/>
  <c r="AW55"/>
  <c r="AY55"/>
  <c r="AY19" i="28" s="1"/>
  <c r="BA55" i="27"/>
  <c r="BA19" i="28" s="1"/>
  <c r="BC55" i="27"/>
  <c r="BC19" i="28" s="1"/>
  <c r="BE55" i="27"/>
  <c r="BE19" i="28" s="1"/>
  <c r="BG55" i="27"/>
  <c r="BG19" i="28" s="1"/>
  <c r="K236" i="25"/>
  <c r="K272"/>
  <c r="H279"/>
  <c r="H243"/>
  <c r="AK58" i="27"/>
  <c r="AB58"/>
  <c r="AA58"/>
  <c r="BA58"/>
  <c r="BA22" i="28" s="1"/>
  <c r="AU58" i="27"/>
  <c r="L58"/>
  <c r="AP58"/>
  <c r="H58"/>
  <c r="BG58"/>
  <c r="BG22" i="28" s="1"/>
  <c r="AO58" i="27"/>
  <c r="BC58"/>
  <c r="BC22" i="28" s="1"/>
  <c r="AW58" i="27"/>
  <c r="U58"/>
  <c r="AD58"/>
  <c r="AD22" i="28" s="1"/>
  <c r="M58" i="27"/>
  <c r="F58"/>
  <c r="S58"/>
  <c r="AN58"/>
  <c r="AV58"/>
  <c r="AH58"/>
  <c r="AH22" i="28" s="1"/>
  <c r="AI58" i="27"/>
  <c r="G58"/>
  <c r="AJ58"/>
  <c r="AZ58"/>
  <c r="AZ22" i="28" s="1"/>
  <c r="BB58" i="27"/>
  <c r="BB22" i="28" s="1"/>
  <c r="W58" i="27"/>
  <c r="BD58"/>
  <c r="BD22" i="28" s="1"/>
  <c r="BE58" i="27"/>
  <c r="BE22" i="28" s="1"/>
  <c r="Q58" i="27"/>
  <c r="AG58"/>
  <c r="AG22" i="28" s="1"/>
  <c r="AF58" i="27"/>
  <c r="AF22" i="28" s="1"/>
  <c r="Y58" i="27"/>
  <c r="AQ58"/>
  <c r="AY58"/>
  <c r="AY22" i="28" s="1"/>
  <c r="N58" i="27"/>
  <c r="AL58"/>
  <c r="P58"/>
  <c r="AS58"/>
  <c r="X58"/>
  <c r="V58"/>
  <c r="T58"/>
  <c r="BF58"/>
  <c r="BF22" i="28" s="1"/>
  <c r="AT58" i="27"/>
  <c r="O58"/>
  <c r="J58"/>
  <c r="AM58"/>
  <c r="K58"/>
  <c r="I58"/>
  <c r="AX58"/>
  <c r="AE58"/>
  <c r="AE22" i="28" s="1"/>
  <c r="R58" i="27"/>
  <c r="Z58"/>
  <c r="E58"/>
  <c r="AR58"/>
  <c r="AC58"/>
  <c r="H275" i="25"/>
  <c r="H239"/>
  <c r="E54" i="27"/>
  <c r="G54"/>
  <c r="I54"/>
  <c r="K54"/>
  <c r="M54"/>
  <c r="O54"/>
  <c r="Q54"/>
  <c r="S54"/>
  <c r="U54"/>
  <c r="W54"/>
  <c r="Y54"/>
  <c r="AA54"/>
  <c r="AC54"/>
  <c r="AE54"/>
  <c r="AE18" i="28" s="1"/>
  <c r="AG54" i="27"/>
  <c r="AG18" i="28" s="1"/>
  <c r="AI54" i="27"/>
  <c r="AK54"/>
  <c r="AM54"/>
  <c r="AO54"/>
  <c r="AQ54"/>
  <c r="AS54"/>
  <c r="AU54"/>
  <c r="AW54"/>
  <c r="AY54"/>
  <c r="AY18" i="28" s="1"/>
  <c r="BA54" i="27"/>
  <c r="BA18" i="28" s="1"/>
  <c r="BC54" i="27"/>
  <c r="BC18" i="28" s="1"/>
  <c r="BE54" i="27"/>
  <c r="BE18" i="28" s="1"/>
  <c r="BG54" i="27"/>
  <c r="BG18" i="28" s="1"/>
  <c r="F54" i="27"/>
  <c r="H54"/>
  <c r="J54"/>
  <c r="L54"/>
  <c r="N54"/>
  <c r="P54"/>
  <c r="R54"/>
  <c r="T54"/>
  <c r="V54"/>
  <c r="X54"/>
  <c r="Z54"/>
  <c r="AB54"/>
  <c r="AD54"/>
  <c r="AD18" i="28" s="1"/>
  <c r="AF54" i="27"/>
  <c r="AF18" i="28" s="1"/>
  <c r="AH54" i="27"/>
  <c r="AH18" i="28" s="1"/>
  <c r="AJ54" i="27"/>
  <c r="AL54"/>
  <c r="AN54"/>
  <c r="AP54"/>
  <c r="AR54"/>
  <c r="AT54"/>
  <c r="AV54"/>
  <c r="AX54"/>
  <c r="AZ54"/>
  <c r="AZ18" i="28" s="1"/>
  <c r="BB54" i="27"/>
  <c r="BB18" i="28" s="1"/>
  <c r="BD54" i="27"/>
  <c r="BD18" i="28" s="1"/>
  <c r="BF54" i="27"/>
  <c r="BF18" i="28" s="1"/>
  <c r="AG102" i="27"/>
  <c r="AG67" i="28" s="1"/>
  <c r="U102" i="27"/>
  <c r="G102"/>
  <c r="AY102"/>
  <c r="AY67" i="28" s="1"/>
  <c r="BC102" i="27"/>
  <c r="BC67" i="28" s="1"/>
  <c r="V102" i="27"/>
  <c r="AK102"/>
  <c r="AU102"/>
  <c r="Z102"/>
  <c r="AJ102"/>
  <c r="AD102"/>
  <c r="AD67" i="28" s="1"/>
  <c r="M102" i="27"/>
  <c r="AR102"/>
  <c r="AH102"/>
  <c r="AH67" i="28" s="1"/>
  <c r="BF102" i="27"/>
  <c r="BF67" i="28" s="1"/>
  <c r="BD102" i="27"/>
  <c r="BD67" i="28" s="1"/>
  <c r="BE102" i="27"/>
  <c r="BE67" i="28" s="1"/>
  <c r="BG102" i="27"/>
  <c r="BG67" i="28" s="1"/>
  <c r="H102" i="27"/>
  <c r="AB102"/>
  <c r="Y102"/>
  <c r="AM102"/>
  <c r="AW102"/>
  <c r="Q102"/>
  <c r="AO102"/>
  <c r="AP102"/>
  <c r="W102"/>
  <c r="N102"/>
  <c r="Y103"/>
  <c r="BE103"/>
  <c r="BE68" i="28" s="1"/>
  <c r="L103" i="27"/>
  <c r="G103"/>
  <c r="AL103"/>
  <c r="BG103"/>
  <c r="BG68" i="28" s="1"/>
  <c r="AT103" i="27"/>
  <c r="F103"/>
  <c r="AZ103"/>
  <c r="AZ68" i="28" s="1"/>
  <c r="N103" i="27"/>
  <c r="AD103"/>
  <c r="AD68" i="28" s="1"/>
  <c r="J103" i="27"/>
  <c r="AB103"/>
  <c r="V103"/>
  <c r="I103"/>
  <c r="AR103"/>
  <c r="W103"/>
  <c r="AW103"/>
  <c r="AH103"/>
  <c r="AH68" i="28" s="1"/>
  <c r="BD103" i="27"/>
  <c r="BD68" i="28" s="1"/>
  <c r="K103" i="27"/>
  <c r="T103"/>
  <c r="R103"/>
  <c r="AJ103"/>
  <c r="E103"/>
  <c r="AP103"/>
  <c r="X103"/>
  <c r="AG106"/>
  <c r="AG71" i="28" s="1"/>
  <c r="AT106" i="27"/>
  <c r="S106"/>
  <c r="U106"/>
  <c r="BE106"/>
  <c r="BE71" i="28" s="1"/>
  <c r="AL106" i="27"/>
  <c r="BC106"/>
  <c r="BC71" i="28" s="1"/>
  <c r="AI106" i="27"/>
  <c r="I106"/>
  <c r="AD106"/>
  <c r="AD71" i="28" s="1"/>
  <c r="E106" i="27"/>
  <c r="AM106"/>
  <c r="P106"/>
  <c r="W106"/>
  <c r="AJ106"/>
  <c r="X106"/>
  <c r="AE106"/>
  <c r="AE71" i="28" s="1"/>
  <c r="BB106" i="27"/>
  <c r="BB71" i="28" s="1"/>
  <c r="AO106" i="27"/>
  <c r="H106"/>
  <c r="V106"/>
  <c r="BG106"/>
  <c r="BG71" i="28" s="1"/>
  <c r="R106" i="27"/>
  <c r="AA106"/>
  <c r="AK106"/>
  <c r="K106"/>
  <c r="AN106"/>
  <c r="N106"/>
  <c r="Z107"/>
  <c r="AZ107"/>
  <c r="AZ72" i="28" s="1"/>
  <c r="AJ107" i="27"/>
  <c r="O107"/>
  <c r="BD107"/>
  <c r="BD72" i="28" s="1"/>
  <c r="AA107" i="27"/>
  <c r="AS107"/>
  <c r="AE107"/>
  <c r="AE72" i="28" s="1"/>
  <c r="T107" i="27"/>
  <c r="AX107"/>
  <c r="R107"/>
  <c r="S107"/>
  <c r="V107"/>
  <c r="AY107"/>
  <c r="AY72" i="28" s="1"/>
  <c r="W107" i="27"/>
  <c r="U107"/>
  <c r="L107"/>
  <c r="H107"/>
  <c r="AV107"/>
  <c r="E107"/>
  <c r="M107"/>
  <c r="AC107"/>
  <c r="BE107"/>
  <c r="BE72" i="28" s="1"/>
  <c r="K107" i="27"/>
  <c r="F107"/>
  <c r="AD107"/>
  <c r="AD72" i="28" s="1"/>
  <c r="AL107" i="27"/>
  <c r="AG110"/>
  <c r="AG75" i="28" s="1"/>
  <c r="AW110" i="27"/>
  <c r="V110"/>
  <c r="N110"/>
  <c r="AB110"/>
  <c r="BE110"/>
  <c r="BE75" i="28" s="1"/>
  <c r="AV110" i="27"/>
  <c r="BD110"/>
  <c r="BD75" i="28" s="1"/>
  <c r="AC110" i="27"/>
  <c r="R110"/>
  <c r="AQ110"/>
  <c r="BC110"/>
  <c r="BC75" i="28" s="1"/>
  <c r="L110" i="27"/>
  <c r="I110"/>
  <c r="G110"/>
  <c r="AY110"/>
  <c r="AY75" i="28" s="1"/>
  <c r="AX110" i="27"/>
  <c r="AO110"/>
  <c r="E110"/>
  <c r="AJ110"/>
  <c r="AD110"/>
  <c r="AD75" i="28" s="1"/>
  <c r="BG110" i="27"/>
  <c r="BG75" i="28" s="1"/>
  <c r="H110" i="27"/>
  <c r="K110"/>
  <c r="AH110"/>
  <c r="AH75" i="28" s="1"/>
  <c r="M110" i="27"/>
  <c r="AP110"/>
  <c r="AZ110"/>
  <c r="AZ75" i="28" s="1"/>
  <c r="N111" i="27"/>
  <c r="BF111"/>
  <c r="BF76" i="28" s="1"/>
  <c r="AW111" i="27"/>
  <c r="U111"/>
  <c r="M111"/>
  <c r="BG111"/>
  <c r="BG76" i="28" s="1"/>
  <c r="K111" i="27"/>
  <c r="BE111"/>
  <c r="BE76" i="28" s="1"/>
  <c r="AY111" i="27"/>
  <c r="AY76" i="28" s="1"/>
  <c r="BB111" i="27"/>
  <c r="BB76" i="28" s="1"/>
  <c r="G111" i="27"/>
  <c r="AT111"/>
  <c r="F111"/>
  <c r="H111"/>
  <c r="AC111"/>
  <c r="O111"/>
  <c r="Z111"/>
  <c r="AO111"/>
  <c r="L111"/>
  <c r="Q111"/>
  <c r="P111"/>
  <c r="AX111"/>
  <c r="J111"/>
  <c r="AQ111"/>
  <c r="E111"/>
  <c r="AF111"/>
  <c r="AF76" i="28" s="1"/>
  <c r="X111" i="27"/>
  <c r="AK113"/>
  <c r="Y113"/>
  <c r="AM113"/>
  <c r="H113"/>
  <c r="Q113"/>
  <c r="AB113"/>
  <c r="X113"/>
  <c r="P113"/>
  <c r="AC113"/>
  <c r="AJ113"/>
  <c r="AW113"/>
  <c r="AL113"/>
  <c r="BC113"/>
  <c r="BC78" i="28" s="1"/>
  <c r="Z113" i="27"/>
  <c r="AP113"/>
  <c r="BB113"/>
  <c r="BB78" i="28" s="1"/>
  <c r="M113" i="27"/>
  <c r="J113"/>
  <c r="AU113"/>
  <c r="BD113"/>
  <c r="BD78" i="28" s="1"/>
  <c r="U113" i="27"/>
  <c r="BA113"/>
  <c r="BA78" i="28" s="1"/>
  <c r="W113" i="27"/>
  <c r="V113"/>
  <c r="AZ113"/>
  <c r="AZ78" i="28" s="1"/>
  <c r="AR113" i="27"/>
  <c r="AF113"/>
  <c r="AF78" i="28" s="1"/>
  <c r="K102" i="27"/>
  <c r="BA102"/>
  <c r="BA67" i="28" s="1"/>
  <c r="BB102" i="27"/>
  <c r="BB67" i="28" s="1"/>
  <c r="AX102" i="27"/>
  <c r="AC102"/>
  <c r="AT102"/>
  <c r="AF102"/>
  <c r="AF67" i="28" s="1"/>
  <c r="AI102" i="27"/>
  <c r="AE102"/>
  <c r="AE67" i="28" s="1"/>
  <c r="AQ102" i="27"/>
  <c r="T102"/>
  <c r="F102"/>
  <c r="O102"/>
  <c r="P102"/>
  <c r="AZ102"/>
  <c r="AZ67" i="28" s="1"/>
  <c r="AN102" i="27"/>
  <c r="E102"/>
  <c r="AA102"/>
  <c r="S102"/>
  <c r="I102"/>
  <c r="AS102"/>
  <c r="J102"/>
  <c r="X102"/>
  <c r="AV102"/>
  <c r="AL102"/>
  <c r="L102"/>
  <c r="R102"/>
  <c r="AG103"/>
  <c r="AG68" i="28" s="1"/>
  <c r="AF103" i="27"/>
  <c r="AF68" i="28" s="1"/>
  <c r="M103" i="27"/>
  <c r="AS103"/>
  <c r="AQ103"/>
  <c r="AX103"/>
  <c r="AU103"/>
  <c r="AY103"/>
  <c r="AY68" i="28" s="1"/>
  <c r="BB103" i="27"/>
  <c r="BB68" i="28" s="1"/>
  <c r="BA103" i="27"/>
  <c r="BA68" i="28" s="1"/>
  <c r="U103" i="27"/>
  <c r="AI103"/>
  <c r="Z103"/>
  <c r="BC103"/>
  <c r="BC68" i="28" s="1"/>
  <c r="Q103" i="27"/>
  <c r="AN103"/>
  <c r="AO103"/>
  <c r="AK103"/>
  <c r="S103"/>
  <c r="AM103"/>
  <c r="BF103"/>
  <c r="BF68" i="28" s="1"/>
  <c r="H103" i="27"/>
  <c r="P103"/>
  <c r="AC103"/>
  <c r="AA103"/>
  <c r="AE103"/>
  <c r="AE68" i="28" s="1"/>
  <c r="O103" i="27"/>
  <c r="AV103"/>
  <c r="AR106"/>
  <c r="AW106"/>
  <c r="AS106"/>
  <c r="AH106"/>
  <c r="AH71" i="28" s="1"/>
  <c r="BD106" i="27"/>
  <c r="BD71" i="28" s="1"/>
  <c r="Q106" i="27"/>
  <c r="BF106"/>
  <c r="BF71" i="28" s="1"/>
  <c r="M106" i="27"/>
  <c r="T106"/>
  <c r="O106"/>
  <c r="AZ106"/>
  <c r="AZ71" i="28" s="1"/>
  <c r="F106" i="27"/>
  <c r="AV106"/>
  <c r="AP106"/>
  <c r="AU106"/>
  <c r="AX106"/>
  <c r="J106"/>
  <c r="G106"/>
  <c r="AB106"/>
  <c r="Z106"/>
  <c r="L106"/>
  <c r="AY106"/>
  <c r="AY71" i="28" s="1"/>
  <c r="AQ106" i="27"/>
  <c r="BA106"/>
  <c r="BA71" i="28" s="1"/>
  <c r="Y106" i="27"/>
  <c r="AF106"/>
  <c r="AF71" i="28" s="1"/>
  <c r="AC106" i="27"/>
  <c r="AG107"/>
  <c r="AG72" i="28" s="1"/>
  <c r="BF107" i="27"/>
  <c r="BF72" i="28" s="1"/>
  <c r="AQ107" i="27"/>
  <c r="AR107"/>
  <c r="BG107"/>
  <c r="BG72" i="28" s="1"/>
  <c r="AT107" i="27"/>
  <c r="BB107"/>
  <c r="BB72" i="28" s="1"/>
  <c r="I107" i="27"/>
  <c r="BC107"/>
  <c r="BC72" i="28" s="1"/>
  <c r="AO107" i="27"/>
  <c r="G107"/>
  <c r="AM107"/>
  <c r="AP107"/>
  <c r="AU107"/>
  <c r="AN107"/>
  <c r="AW107"/>
  <c r="Q107"/>
  <c r="Y107"/>
  <c r="BA107"/>
  <c r="BA72" i="28" s="1"/>
  <c r="AB107" i="27"/>
  <c r="AK107"/>
  <c r="J107"/>
  <c r="AI107"/>
  <c r="N107"/>
  <c r="AF107"/>
  <c r="AF72" i="28" s="1"/>
  <c r="P107" i="27"/>
  <c r="AH107"/>
  <c r="AH72" i="28" s="1"/>
  <c r="X107" i="27"/>
  <c r="AU110"/>
  <c r="X110"/>
  <c r="AA110"/>
  <c r="U110"/>
  <c r="AT110"/>
  <c r="O110"/>
  <c r="BB110"/>
  <c r="BB75" i="28" s="1"/>
  <c r="AK110" i="27"/>
  <c r="AF110"/>
  <c r="AF75" i="28" s="1"/>
  <c r="P110" i="27"/>
  <c r="AS110"/>
  <c r="T110"/>
  <c r="AR110"/>
  <c r="AI110"/>
  <c r="S110"/>
  <c r="AE110"/>
  <c r="AE75" i="28" s="1"/>
  <c r="Y110" i="27"/>
  <c r="Q110"/>
  <c r="BF110"/>
  <c r="BF75" i="28" s="1"/>
  <c r="AL110" i="27"/>
  <c r="Z110"/>
  <c r="AN110"/>
  <c r="J110"/>
  <c r="F110"/>
  <c r="AM110"/>
  <c r="BA110"/>
  <c r="BA75" i="28" s="1"/>
  <c r="W110" i="27"/>
  <c r="AG111"/>
  <c r="AG76" i="28" s="1"/>
  <c r="R111" i="27"/>
  <c r="AP111"/>
  <c r="V111"/>
  <c r="AN111"/>
  <c r="AU111"/>
  <c r="AH111"/>
  <c r="AH76" i="28" s="1"/>
  <c r="AB111" i="27"/>
  <c r="BC111"/>
  <c r="BC76" i="28" s="1"/>
  <c r="BD111" i="27"/>
  <c r="BD76" i="28" s="1"/>
  <c r="Y111" i="27"/>
  <c r="BA111"/>
  <c r="BA76" i="28" s="1"/>
  <c r="I111" i="27"/>
  <c r="AZ111"/>
  <c r="AZ76" i="28" s="1"/>
  <c r="AS111" i="27"/>
  <c r="AM111"/>
  <c r="AE111"/>
  <c r="AE76" i="28" s="1"/>
  <c r="S111" i="27"/>
  <c r="AL111"/>
  <c r="AR111"/>
  <c r="AJ111"/>
  <c r="AD111"/>
  <c r="AD76" i="28" s="1"/>
  <c r="AI111" i="27"/>
  <c r="W111"/>
  <c r="AV111"/>
  <c r="T111"/>
  <c r="AA111"/>
  <c r="AK111"/>
  <c r="AG113"/>
  <c r="AG78" i="28" s="1"/>
  <c r="BF113" i="27"/>
  <c r="BF78" i="28" s="1"/>
  <c r="N113" i="27"/>
  <c r="AD113"/>
  <c r="AD78" i="28" s="1"/>
  <c r="AA113" i="27"/>
  <c r="AX113"/>
  <c r="O113"/>
  <c r="AS113"/>
  <c r="G113"/>
  <c r="L113"/>
  <c r="AE113"/>
  <c r="AE78" i="28" s="1"/>
  <c r="K113" i="27"/>
  <c r="T113"/>
  <c r="AQ113"/>
  <c r="F113"/>
  <c r="S113"/>
  <c r="AT113"/>
  <c r="AN113"/>
  <c r="AO113"/>
  <c r="AV113"/>
  <c r="I113"/>
  <c r="R113"/>
  <c r="BG113"/>
  <c r="BG78" i="28" s="1"/>
  <c r="AI113" i="27"/>
  <c r="AH113"/>
  <c r="AH78" i="28" s="1"/>
  <c r="BE113" i="27"/>
  <c r="BE78" i="28" s="1"/>
  <c r="AY113" i="27"/>
  <c r="AY78" i="28" s="1"/>
  <c r="E113" i="27"/>
  <c r="G84"/>
  <c r="I84"/>
  <c r="AB84"/>
  <c r="AE84"/>
  <c r="R84"/>
  <c r="V84"/>
  <c r="W84"/>
  <c r="AP84"/>
  <c r="BI114"/>
  <c r="BJ114" s="1"/>
  <c r="BC84"/>
  <c r="AL84"/>
  <c r="AS84"/>
  <c r="AD84"/>
  <c r="BD84"/>
  <c r="E84"/>
  <c r="BB84"/>
  <c r="BF84"/>
  <c r="AO84"/>
  <c r="AH84"/>
  <c r="M84"/>
  <c r="AF84"/>
  <c r="AY84"/>
  <c r="J84"/>
  <c r="BG84"/>
  <c r="U84"/>
  <c r="AX84"/>
  <c r="N84"/>
  <c r="AA84"/>
  <c r="AW84"/>
  <c r="AN84"/>
  <c r="S84"/>
  <c r="AZ84"/>
  <c r="AV84"/>
  <c r="Y84"/>
  <c r="Z84"/>
  <c r="BE84"/>
  <c r="T84"/>
  <c r="AU84"/>
  <c r="AK84"/>
  <c r="L84"/>
  <c r="AQ84"/>
  <c r="AR84"/>
  <c r="AC84"/>
  <c r="BA84"/>
  <c r="P84"/>
  <c r="AJ84"/>
  <c r="F84"/>
  <c r="X84"/>
  <c r="H84"/>
  <c r="K84"/>
  <c r="AT84"/>
  <c r="Q84"/>
  <c r="O84"/>
  <c r="AM84"/>
  <c r="AI84"/>
  <c r="AG84"/>
  <c r="H1504" i="25"/>
  <c r="H1502"/>
  <c r="I159"/>
  <c r="K244" i="6"/>
  <c r="X244"/>
  <c r="Q28" i="26" s="1"/>
  <c r="Q19" s="1"/>
  <c r="X19" s="1"/>
  <c r="AK19" s="1"/>
  <c r="AY19" s="1"/>
  <c r="H250" i="25"/>
  <c r="H286"/>
  <c r="H320"/>
  <c r="H355"/>
  <c r="H242"/>
  <c r="H278"/>
  <c r="H238"/>
  <c r="H274"/>
  <c r="L237"/>
  <c r="L273"/>
  <c r="AP74" i="27"/>
  <c r="E74"/>
  <c r="AS74"/>
  <c r="W74"/>
  <c r="AB74"/>
  <c r="AQ74"/>
  <c r="AD74"/>
  <c r="AD38" i="28" s="1"/>
  <c r="N74" i="27"/>
  <c r="AW74"/>
  <c r="O74"/>
  <c r="K74"/>
  <c r="BF74"/>
  <c r="BF38" i="28" s="1"/>
  <c r="AF74" i="27"/>
  <c r="AF38" i="28" s="1"/>
  <c r="AO74" i="27"/>
  <c r="U74"/>
  <c r="AL74"/>
  <c r="AA74"/>
  <c r="Y74"/>
  <c r="AX74"/>
  <c r="F74"/>
  <c r="AZ74"/>
  <c r="AZ38" i="28" s="1"/>
  <c r="P74" i="27"/>
  <c r="AT74"/>
  <c r="AI74"/>
  <c r="BE74"/>
  <c r="BE38" i="28" s="1"/>
  <c r="S74" i="27"/>
  <c r="Z74"/>
  <c r="BA74"/>
  <c r="BA38" i="28" s="1"/>
  <c r="J208" i="25"/>
  <c r="J204"/>
  <c r="AY104" i="27"/>
  <c r="AY69" i="28" s="1"/>
  <c r="BC104" i="27"/>
  <c r="BC69" i="28" s="1"/>
  <c r="BG104" i="27"/>
  <c r="BG69" i="28" s="1"/>
  <c r="AS104" i="27"/>
  <c r="AP104"/>
  <c r="BF104"/>
  <c r="BF69" i="28" s="1"/>
  <c r="AF104" i="27"/>
  <c r="AF69" i="28" s="1"/>
  <c r="AV104" i="27"/>
  <c r="U104"/>
  <c r="AU104"/>
  <c r="K104"/>
  <c r="BB104"/>
  <c r="BB69" i="28" s="1"/>
  <c r="AZ104" i="27"/>
  <c r="AZ69" i="28" s="1"/>
  <c r="E104" i="27"/>
  <c r="AM104"/>
  <c r="AJ104"/>
  <c r="BE104"/>
  <c r="BE69" i="28" s="1"/>
  <c r="AN104" i="27"/>
  <c r="AD104"/>
  <c r="AD69" i="28" s="1"/>
  <c r="BA104" i="27"/>
  <c r="BA69" i="28" s="1"/>
  <c r="P104" i="27"/>
  <c r="R104"/>
  <c r="T104"/>
  <c r="AR104"/>
  <c r="G104"/>
  <c r="Y104"/>
  <c r="S104"/>
  <c r="K215" i="25"/>
  <c r="K214"/>
  <c r="Y79" i="27"/>
  <c r="AS79"/>
  <c r="AW79"/>
  <c r="AK79"/>
  <c r="AP79"/>
  <c r="R79"/>
  <c r="AO79"/>
  <c r="AX79"/>
  <c r="K79"/>
  <c r="BE79"/>
  <c r="BE43" i="28" s="1"/>
  <c r="AZ79" i="27"/>
  <c r="AZ43" i="28" s="1"/>
  <c r="AD79" i="27"/>
  <c r="AD43" i="28" s="1"/>
  <c r="AA79" i="27"/>
  <c r="AB79"/>
  <c r="AJ79"/>
  <c r="BC79"/>
  <c r="BC43" i="28" s="1"/>
  <c r="V79" i="27"/>
  <c r="E79"/>
  <c r="AT79"/>
  <c r="AL79"/>
  <c r="AI79"/>
  <c r="BB79"/>
  <c r="BB43" i="28" s="1"/>
  <c r="AU79" i="27"/>
  <c r="AY79"/>
  <c r="AY43" i="28" s="1"/>
  <c r="X79" i="27"/>
  <c r="G79"/>
  <c r="F79"/>
  <c r="K206" i="25"/>
  <c r="L202"/>
  <c r="K202"/>
  <c r="L77" i="27"/>
  <c r="P77"/>
  <c r="AP77"/>
  <c r="AU77"/>
  <c r="AQ77"/>
  <c r="Q77"/>
  <c r="V77"/>
  <c r="AG77"/>
  <c r="AG41" i="28" s="1"/>
  <c r="I77" i="27"/>
  <c r="G77"/>
  <c r="AJ77"/>
  <c r="Y77"/>
  <c r="BF77"/>
  <c r="BF41" i="28" s="1"/>
  <c r="F77" i="27"/>
  <c r="BG77"/>
  <c r="BG41" i="28" s="1"/>
  <c r="H77" i="27"/>
  <c r="AN77"/>
  <c r="AR77"/>
  <c r="AF77"/>
  <c r="AF41" i="28" s="1"/>
  <c r="U77" i="27"/>
  <c r="Z77"/>
  <c r="T77"/>
  <c r="AO77"/>
  <c r="AM77"/>
  <c r="W77"/>
  <c r="AT77"/>
  <c r="N77"/>
  <c r="BA77"/>
  <c r="BA41" i="28" s="1"/>
  <c r="AL109" i="27"/>
  <c r="AK109"/>
  <c r="BG109"/>
  <c r="BG74" i="28" s="1"/>
  <c r="AV109" i="27"/>
  <c r="AY109"/>
  <c r="AY74" i="28" s="1"/>
  <c r="BE109" i="27"/>
  <c r="BE74" i="28" s="1"/>
  <c r="E109" i="27"/>
  <c r="S109"/>
  <c r="AZ109"/>
  <c r="AZ74" i="28" s="1"/>
  <c r="P109" i="27"/>
  <c r="I109"/>
  <c r="M109"/>
  <c r="T109"/>
  <c r="AG109"/>
  <c r="AG74" i="28" s="1"/>
  <c r="AW109" i="27"/>
  <c r="BB109"/>
  <c r="BB74" i="28" s="1"/>
  <c r="BA109" i="27"/>
  <c r="BA74" i="28" s="1"/>
  <c r="BD109" i="27"/>
  <c r="BD74" i="28" s="1"/>
  <c r="N109" i="27"/>
  <c r="G109"/>
  <c r="AJ109"/>
  <c r="L109"/>
  <c r="AI109"/>
  <c r="AB109"/>
  <c r="K109"/>
  <c r="AT109"/>
  <c r="X109"/>
  <c r="V76"/>
  <c r="AA76"/>
  <c r="L76"/>
  <c r="AT76"/>
  <c r="H76"/>
  <c r="N76"/>
  <c r="AE76"/>
  <c r="AE40" i="28" s="1"/>
  <c r="AU76" i="27"/>
  <c r="AY76"/>
  <c r="AY40" i="28" s="1"/>
  <c r="S76" i="27"/>
  <c r="AD76"/>
  <c r="AD40" i="28" s="1"/>
  <c r="W76" i="27"/>
  <c r="AL76"/>
  <c r="I76"/>
  <c r="AH76"/>
  <c r="AH40" i="28" s="1"/>
  <c r="X76" i="27"/>
  <c r="BG76"/>
  <c r="BG40" i="28" s="1"/>
  <c r="T76" i="27"/>
  <c r="AN76"/>
  <c r="AC76"/>
  <c r="J76"/>
  <c r="AK76"/>
  <c r="Z76"/>
  <c r="AX76"/>
  <c r="BE76"/>
  <c r="BE40" i="28" s="1"/>
  <c r="BF76" i="27"/>
  <c r="BF40" i="28" s="1"/>
  <c r="AP76" i="27"/>
  <c r="R76"/>
  <c r="AK75"/>
  <c r="AE75"/>
  <c r="AE39" i="28" s="1"/>
  <c r="AD75" i="27"/>
  <c r="AD39" i="28" s="1"/>
  <c r="BF75" i="27"/>
  <c r="BF39" i="28" s="1"/>
  <c r="Q75" i="27"/>
  <c r="BC75"/>
  <c r="BC39" i="28" s="1"/>
  <c r="N75" i="27"/>
  <c r="AG75"/>
  <c r="AG39" i="28" s="1"/>
  <c r="I75" i="27"/>
  <c r="AR75"/>
  <c r="AO75"/>
  <c r="AC75"/>
  <c r="AT75"/>
  <c r="F75"/>
  <c r="V75"/>
  <c r="L75"/>
  <c r="AS75"/>
  <c r="X75"/>
  <c r="AI75"/>
  <c r="AA75"/>
  <c r="K75"/>
  <c r="W75"/>
  <c r="AX75"/>
  <c r="Y75"/>
  <c r="U75"/>
  <c r="AV75"/>
  <c r="AP75"/>
  <c r="AJ75"/>
  <c r="J200" i="25"/>
  <c r="O112" i="27"/>
  <c r="H112"/>
  <c r="G112"/>
  <c r="AJ112"/>
  <c r="J112"/>
  <c r="AI112"/>
  <c r="AC112"/>
  <c r="AE112"/>
  <c r="AE77" i="28" s="1"/>
  <c r="Z112" i="27"/>
  <c r="AU112"/>
  <c r="AS112"/>
  <c r="I112"/>
  <c r="T112"/>
  <c r="AV112"/>
  <c r="AH112"/>
  <c r="AH77" i="28" s="1"/>
  <c r="M112" i="27"/>
  <c r="AW112"/>
  <c r="AF112"/>
  <c r="AF77" i="28" s="1"/>
  <c r="BB112" i="27"/>
  <c r="BB77" i="28" s="1"/>
  <c r="K112" i="27"/>
  <c r="U112"/>
  <c r="AX112"/>
  <c r="W112"/>
  <c r="BE112"/>
  <c r="BE77" i="28" s="1"/>
  <c r="P112" i="27"/>
  <c r="F112"/>
  <c r="AY112"/>
  <c r="AY77" i="28" s="1"/>
  <c r="N73" i="27"/>
  <c r="Q73"/>
  <c r="AW73"/>
  <c r="H73"/>
  <c r="Y73"/>
  <c r="AU73"/>
  <c r="V73"/>
  <c r="AN73"/>
  <c r="AO73"/>
  <c r="AA73"/>
  <c r="AF73"/>
  <c r="AF37" i="28" s="1"/>
  <c r="F73" i="27"/>
  <c r="BA73"/>
  <c r="BA37" i="28" s="1"/>
  <c r="AQ73" i="27"/>
  <c r="X73"/>
  <c r="AK73"/>
  <c r="AX73"/>
  <c r="S73"/>
  <c r="K73"/>
  <c r="AP73"/>
  <c r="AZ73"/>
  <c r="AZ37" i="28" s="1"/>
  <c r="O73" i="27"/>
  <c r="M73"/>
  <c r="G73"/>
  <c r="L73"/>
  <c r="AD73"/>
  <c r="AD37" i="28" s="1"/>
  <c r="E73" i="27"/>
  <c r="BG73"/>
  <c r="BG37" i="28" s="1"/>
  <c r="BG105" i="27"/>
  <c r="BG70" i="28" s="1"/>
  <c r="AS105" i="27"/>
  <c r="AX105"/>
  <c r="AC105"/>
  <c r="AJ105"/>
  <c r="AF105"/>
  <c r="AF70" i="28" s="1"/>
  <c r="R105" i="27"/>
  <c r="AR105"/>
  <c r="U105"/>
  <c r="E105"/>
  <c r="I105"/>
  <c r="AM105"/>
  <c r="Q105"/>
  <c r="AG105"/>
  <c r="AG70" i="28" s="1"/>
  <c r="AA105" i="27"/>
  <c r="BE105"/>
  <c r="BE70" i="28" s="1"/>
  <c r="AW105" i="27"/>
  <c r="BF105"/>
  <c r="BF70" i="28" s="1"/>
  <c r="AP105" i="27"/>
  <c r="O105"/>
  <c r="J105"/>
  <c r="AQ105"/>
  <c r="V105"/>
  <c r="AV105"/>
  <c r="AI105"/>
  <c r="K105"/>
  <c r="AY105"/>
  <c r="AY70" i="28" s="1"/>
  <c r="AP72" i="27"/>
  <c r="AD72"/>
  <c r="AD36" i="28" s="1"/>
  <c r="F72" i="27"/>
  <c r="K72"/>
  <c r="AC72"/>
  <c r="AY72"/>
  <c r="AY36" i="28" s="1"/>
  <c r="S72" i="27"/>
  <c r="E72"/>
  <c r="G72"/>
  <c r="BE72"/>
  <c r="BE36" i="28" s="1"/>
  <c r="AE72" i="27"/>
  <c r="AE36" i="28" s="1"/>
  <c r="X72" i="27"/>
  <c r="AU72"/>
  <c r="AQ72"/>
  <c r="AA72"/>
  <c r="M72"/>
  <c r="BA72"/>
  <c r="BA36" i="28" s="1"/>
  <c r="AX72" i="27"/>
  <c r="U72"/>
  <c r="O72"/>
  <c r="AR72"/>
  <c r="AK72"/>
  <c r="BD72"/>
  <c r="BD36" i="28" s="1"/>
  <c r="BF72" i="27"/>
  <c r="BF36" i="28" s="1"/>
  <c r="W72" i="27"/>
  <c r="AZ72"/>
  <c r="AZ36" i="28" s="1"/>
  <c r="H72" i="27"/>
  <c r="J72"/>
  <c r="BC69"/>
  <c r="BC33" i="28" s="1"/>
  <c r="X69" i="27"/>
  <c r="AE69"/>
  <c r="AE33" i="28" s="1"/>
  <c r="AQ69" i="27"/>
  <c r="BF69"/>
  <c r="BF33" i="28" s="1"/>
  <c r="AA69" i="27"/>
  <c r="R69"/>
  <c r="BG69"/>
  <c r="BG33" i="28" s="1"/>
  <c r="L69" i="27"/>
  <c r="S69"/>
  <c r="AK69"/>
  <c r="N69"/>
  <c r="AM69"/>
  <c r="AR69"/>
  <c r="AF69"/>
  <c r="AF33" i="28" s="1"/>
  <c r="BB69" i="27"/>
  <c r="BB33" i="28" s="1"/>
  <c r="AX69" i="27"/>
  <c r="AV69"/>
  <c r="K69"/>
  <c r="AT69"/>
  <c r="AH69"/>
  <c r="AH33" i="28" s="1"/>
  <c r="F69" i="27"/>
  <c r="AP69"/>
  <c r="AG69"/>
  <c r="AG33" i="28" s="1"/>
  <c r="O69" i="27"/>
  <c r="G69"/>
  <c r="BD69"/>
  <c r="BD33" i="28" s="1"/>
  <c r="L215" i="25"/>
  <c r="BF78" i="27"/>
  <c r="BF42" i="28" s="1"/>
  <c r="W78" i="27"/>
  <c r="F78"/>
  <c r="Z78"/>
  <c r="AP78"/>
  <c r="V78"/>
  <c r="U78"/>
  <c r="AI78"/>
  <c r="K78"/>
  <c r="AH78"/>
  <c r="AH42" i="28" s="1"/>
  <c r="AL78" i="27"/>
  <c r="AF78"/>
  <c r="AF42" i="28" s="1"/>
  <c r="R78" i="27"/>
  <c r="AU78"/>
  <c r="BB78"/>
  <c r="BB42" i="28" s="1"/>
  <c r="AO78" i="27"/>
  <c r="AT78"/>
  <c r="AS78"/>
  <c r="BD78"/>
  <c r="BD42" i="28" s="1"/>
  <c r="AD78" i="27"/>
  <c r="AD42" i="28" s="1"/>
  <c r="AJ78" i="27"/>
  <c r="BA78"/>
  <c r="BA42" i="28" s="1"/>
  <c r="M78" i="27"/>
  <c r="AM78"/>
  <c r="G78"/>
  <c r="BE78"/>
  <c r="BE42" i="28" s="1"/>
  <c r="AQ78" i="27"/>
  <c r="P71"/>
  <c r="O71"/>
  <c r="N71"/>
  <c r="V71"/>
  <c r="I71"/>
  <c r="BC71"/>
  <c r="BC35" i="28" s="1"/>
  <c r="AD71" i="27"/>
  <c r="AD35" i="28" s="1"/>
  <c r="BE71" i="27"/>
  <c r="BE35" i="28" s="1"/>
  <c r="BB71" i="27"/>
  <c r="BB35" i="28" s="1"/>
  <c r="AP71" i="27"/>
  <c r="BD71"/>
  <c r="BD35" i="28" s="1"/>
  <c r="AA71" i="27"/>
  <c r="AQ71"/>
  <c r="AL71"/>
  <c r="E71"/>
  <c r="AM71"/>
  <c r="AO71"/>
  <c r="AV71"/>
  <c r="AE71"/>
  <c r="AE35" i="28" s="1"/>
  <c r="AZ71" i="27"/>
  <c r="AZ35" i="28" s="1"/>
  <c r="AN71" i="27"/>
  <c r="AT71"/>
  <c r="T71"/>
  <c r="Z71"/>
  <c r="X71"/>
  <c r="K71"/>
  <c r="AJ71"/>
  <c r="F71"/>
  <c r="L206" i="25"/>
  <c r="F35" i="26"/>
  <c r="G1619" i="25"/>
  <c r="G1743" s="1"/>
  <c r="F88" i="26" s="1"/>
  <c r="T36"/>
  <c r="AG36" s="1"/>
  <c r="AN36"/>
  <c r="W32" l="1"/>
  <c r="AJ32" s="1"/>
  <c r="AX32" s="1"/>
  <c r="I121" s="1"/>
  <c r="I190" s="1"/>
  <c r="I252" s="1"/>
  <c r="I49" i="25"/>
  <c r="AQ60" i="26"/>
  <c r="AX15"/>
  <c r="AX60" s="1"/>
  <c r="N337" i="25"/>
  <c r="K365"/>
  <c r="K330"/>
  <c r="I338"/>
  <c r="I373"/>
  <c r="F1376"/>
  <c r="F1378" s="1"/>
  <c r="F1372"/>
  <c r="BD73" i="28"/>
  <c r="BA73"/>
  <c r="I327" i="25"/>
  <c r="N368"/>
  <c r="H1617"/>
  <c r="H1741" s="1"/>
  <c r="G86" i="26" s="1"/>
  <c r="G34"/>
  <c r="K291" i="9"/>
  <c r="K363" s="1"/>
  <c r="K25" i="25" s="1"/>
  <c r="M68" s="1"/>
  <c r="K327" i="9"/>
  <c r="BJ445" i="28"/>
  <c r="BJ198"/>
  <c r="AL23" i="26"/>
  <c r="Y67"/>
  <c r="J332" i="9"/>
  <c r="J368"/>
  <c r="J30" i="25" s="1"/>
  <c r="L73" s="1"/>
  <c r="L145"/>
  <c r="L179"/>
  <c r="BI202" i="27"/>
  <c r="L111" i="25"/>
  <c r="I1367"/>
  <c r="K1681" s="1"/>
  <c r="I1388"/>
  <c r="I1366"/>
  <c r="L166" i="6"/>
  <c r="L170" s="1"/>
  <c r="L183" s="1"/>
  <c r="L187" s="1"/>
  <c r="L200" s="1"/>
  <c r="L204" s="1"/>
  <c r="L217" s="1"/>
  <c r="L129" i="9"/>
  <c r="U33" i="26"/>
  <c r="AH33" s="1"/>
  <c r="AO33"/>
  <c r="BJ450" i="28"/>
  <c r="K296" i="9"/>
  <c r="BJ203" i="28"/>
  <c r="AP32" i="26"/>
  <c r="V32"/>
  <c r="AI32" s="1"/>
  <c r="R60"/>
  <c r="Y15"/>
  <c r="K342" i="8"/>
  <c r="K307"/>
  <c r="K377" s="1"/>
  <c r="AN34" i="26"/>
  <c r="T34"/>
  <c r="AG34" s="1"/>
  <c r="BI163" i="27"/>
  <c r="K174" i="25"/>
  <c r="K140"/>
  <c r="J330" i="9"/>
  <c r="J366"/>
  <c r="J28" i="25" s="1"/>
  <c r="H1367"/>
  <c r="J1681" s="1"/>
  <c r="H1388"/>
  <c r="H1366"/>
  <c r="K1500"/>
  <c r="K430"/>
  <c r="S395"/>
  <c r="M173"/>
  <c r="M139"/>
  <c r="BI230" i="27"/>
  <c r="M105" i="25"/>
  <c r="L59" i="9"/>
  <c r="L97" s="1"/>
  <c r="L135" s="1"/>
  <c r="L298"/>
  <c r="BJ487" i="28"/>
  <c r="BJ240"/>
  <c r="BJ202"/>
  <c r="BJ449"/>
  <c r="K295" i="9"/>
  <c r="J318"/>
  <c r="BJ154" i="28"/>
  <c r="J282" i="9"/>
  <c r="J354" s="1"/>
  <c r="J16" i="25" s="1"/>
  <c r="BJ401" i="28"/>
  <c r="K1366" i="25"/>
  <c r="K1388"/>
  <c r="K1367"/>
  <c r="M1681" s="1"/>
  <c r="I1618"/>
  <c r="I1742" s="1"/>
  <c r="H87" i="26" s="1"/>
  <c r="H33"/>
  <c r="L179" i="5"/>
  <c r="L199"/>
  <c r="K798" i="25" s="1"/>
  <c r="K804" s="1"/>
  <c r="AR23" i="26"/>
  <c r="AK67"/>
  <c r="I336" i="9"/>
  <c r="I372"/>
  <c r="I34" i="25" s="1"/>
  <c r="I828"/>
  <c r="I834"/>
  <c r="BE73" i="28"/>
  <c r="L179" i="9"/>
  <c r="L217" s="1"/>
  <c r="L170"/>
  <c r="L208" s="1"/>
  <c r="L175"/>
  <c r="L213" s="1"/>
  <c r="K177"/>
  <c r="K215" s="1"/>
  <c r="L178"/>
  <c r="L216" s="1"/>
  <c r="L184"/>
  <c r="L222" s="1"/>
  <c r="J329"/>
  <c r="BJ165" i="28"/>
  <c r="BJ412"/>
  <c r="J293" i="9"/>
  <c r="J365" s="1"/>
  <c r="J27" i="25" s="1"/>
  <c r="K336" i="9"/>
  <c r="K372"/>
  <c r="K34" i="25" s="1"/>
  <c r="K1618"/>
  <c r="K1742" s="1"/>
  <c r="J87" i="26" s="1"/>
  <c r="J33"/>
  <c r="K129" i="25"/>
  <c r="K163"/>
  <c r="K95"/>
  <c r="BI152" i="27"/>
  <c r="W266" i="30"/>
  <c r="AD266" s="1"/>
  <c r="P302"/>
  <c r="BI256" i="27"/>
  <c r="N165" i="25"/>
  <c r="N97"/>
  <c r="N131"/>
  <c r="J143"/>
  <c r="BI132" i="27"/>
  <c r="J177" i="25"/>
  <c r="Y243" i="6"/>
  <c r="R27" i="26" s="1"/>
  <c r="L243" i="6"/>
  <c r="Z243" s="1"/>
  <c r="S27" i="26" s="1"/>
  <c r="L325" i="9"/>
  <c r="L289"/>
  <c r="L361" s="1"/>
  <c r="L23" i="25" s="1"/>
  <c r="N66" s="1"/>
  <c r="BJ478" i="28"/>
  <c r="BJ231"/>
  <c r="K318" i="9"/>
  <c r="K282"/>
  <c r="K354" s="1"/>
  <c r="K16" i="25" s="1"/>
  <c r="BJ436" i="28"/>
  <c r="BJ189"/>
  <c r="K72" i="25"/>
  <c r="K34" i="26"/>
  <c r="AS34" s="1"/>
  <c r="L1617" i="25"/>
  <c r="L1741" s="1"/>
  <c r="K86" i="26" s="1"/>
  <c r="AK15"/>
  <c r="X60"/>
  <c r="H52" i="25"/>
  <c r="H48" s="1"/>
  <c r="J70"/>
  <c r="M1618"/>
  <c r="M1742" s="1"/>
  <c r="L87" i="26" s="1"/>
  <c r="L33"/>
  <c r="K218" i="6"/>
  <c r="J229"/>
  <c r="J232" s="1"/>
  <c r="L66" i="9"/>
  <c r="L104" s="1"/>
  <c r="L142" s="1"/>
  <c r="I1204" i="25"/>
  <c r="I1212" s="1"/>
  <c r="J1247" s="1"/>
  <c r="I1195"/>
  <c r="K330" i="9"/>
  <c r="K366"/>
  <c r="K28" i="25" s="1"/>
  <c r="H37" i="23"/>
  <c r="K21" i="25"/>
  <c r="K283" i="9"/>
  <c r="K355" s="1"/>
  <c r="K17" i="25" s="1"/>
  <c r="M60" s="1"/>
  <c r="BJ437" i="28"/>
  <c r="BJ190"/>
  <c r="K319" i="9"/>
  <c r="K289"/>
  <c r="K361" s="1"/>
  <c r="K23" i="25" s="1"/>
  <c r="M66" s="1"/>
  <c r="K325" i="9"/>
  <c r="BJ443" i="28"/>
  <c r="BJ196"/>
  <c r="L168" i="25"/>
  <c r="L134"/>
  <c r="L100"/>
  <c r="BI191" i="27"/>
  <c r="L259" i="6"/>
  <c r="Z259" s="1"/>
  <c r="S43" i="26" s="1"/>
  <c r="Y259" i="6"/>
  <c r="R43" i="26" s="1"/>
  <c r="S67"/>
  <c r="Z23"/>
  <c r="J827" i="25"/>
  <c r="J820"/>
  <c r="J813"/>
  <c r="AF267" i="6"/>
  <c r="AR51" i="26"/>
  <c r="I814" i="25"/>
  <c r="I832"/>
  <c r="AY51" i="26"/>
  <c r="J140" s="1"/>
  <c r="J209" s="1"/>
  <c r="J271" s="1"/>
  <c r="L183" i="9"/>
  <c r="L221" s="1"/>
  <c r="BJ409" i="28"/>
  <c r="BJ162"/>
  <c r="J290" i="9"/>
  <c r="J362" s="1"/>
  <c r="J24" i="25" s="1"/>
  <c r="L67" s="1"/>
  <c r="J326" i="9"/>
  <c r="S70" i="26"/>
  <c r="S63" s="1"/>
  <c r="Z63" s="1"/>
  <c r="AM63" s="1"/>
  <c r="AT63" s="1"/>
  <c r="BA63" s="1"/>
  <c r="R63"/>
  <c r="Y63" s="1"/>
  <c r="AL63" s="1"/>
  <c r="AS63" s="1"/>
  <c r="AZ63" s="1"/>
  <c r="J367" i="9"/>
  <c r="J29" i="25" s="1"/>
  <c r="L72" s="1"/>
  <c r="J331" i="9"/>
  <c r="BI252" i="27"/>
  <c r="N94" i="25"/>
  <c r="N128" s="1"/>
  <c r="N162" s="1"/>
  <c r="M1529"/>
  <c r="O198"/>
  <c r="N270"/>
  <c r="N308" s="1"/>
  <c r="N234"/>
  <c r="Y269" i="6"/>
  <c r="R53" i="26" s="1"/>
  <c r="Y53" s="1"/>
  <c r="AL53" s="1"/>
  <c r="AZ53" s="1"/>
  <c r="K142" s="1"/>
  <c r="K211" s="1"/>
  <c r="K273" s="1"/>
  <c r="L269" i="6"/>
  <c r="Z269" s="1"/>
  <c r="S53" i="26" s="1"/>
  <c r="Z53" s="1"/>
  <c r="AM53" s="1"/>
  <c r="BA53" s="1"/>
  <c r="L142" s="1"/>
  <c r="L211" s="1"/>
  <c r="L273" s="1"/>
  <c r="J333" i="9"/>
  <c r="J369"/>
  <c r="J31" i="25" s="1"/>
  <c r="K297" i="9"/>
  <c r="BJ451" i="28"/>
  <c r="BJ204"/>
  <c r="L1618" i="25"/>
  <c r="L1742" s="1"/>
  <c r="K87" i="26" s="1"/>
  <c r="K33"/>
  <c r="AS33" s="1"/>
  <c r="I35" i="23"/>
  <c r="I42" s="1"/>
  <c r="I52" s="1"/>
  <c r="L197" i="8"/>
  <c r="L206" s="1"/>
  <c r="G1382" i="25"/>
  <c r="I388"/>
  <c r="P407" s="1"/>
  <c r="H407" s="1"/>
  <c r="F1385" s="1"/>
  <c r="H1684" s="1"/>
  <c r="K63"/>
  <c r="M165"/>
  <c r="M131"/>
  <c r="BI222" i="27"/>
  <c r="M97" i="25"/>
  <c r="L366" i="9"/>
  <c r="L28" i="25" s="1"/>
  <c r="L330" i="9"/>
  <c r="T32" i="26"/>
  <c r="AG32" s="1"/>
  <c r="AN32"/>
  <c r="Q266" i="30"/>
  <c r="J302"/>
  <c r="L63" i="9"/>
  <c r="L101" s="1"/>
  <c r="L139" s="1"/>
  <c r="L177"/>
  <c r="L215" s="1"/>
  <c r="M343" i="25"/>
  <c r="L395"/>
  <c r="K74"/>
  <c r="I50"/>
  <c r="J385" s="1"/>
  <c r="BJ442" i="28"/>
  <c r="K288" i="9"/>
  <c r="K360" s="1"/>
  <c r="K22" i="25" s="1"/>
  <c r="M65" s="1"/>
  <c r="K324" i="9"/>
  <c r="BJ195" i="28"/>
  <c r="L164" i="25"/>
  <c r="L130"/>
  <c r="L96"/>
  <c r="BI187" i="27"/>
  <c r="L60" i="26"/>
  <c r="S15"/>
  <c r="G1367" i="25"/>
  <c r="I1681" s="1"/>
  <c r="G1366"/>
  <c r="G1388"/>
  <c r="J53"/>
  <c r="L77"/>
  <c r="I332" i="9"/>
  <c r="I368"/>
  <c r="I30" i="25" s="1"/>
  <c r="K73" s="1"/>
  <c r="I821"/>
  <c r="I833"/>
  <c r="L186" i="9"/>
  <c r="L224" s="1"/>
  <c r="L182"/>
  <c r="L220" s="1"/>
  <c r="L187"/>
  <c r="L225" s="1"/>
  <c r="K173"/>
  <c r="K211" s="1"/>
  <c r="J322"/>
  <c r="BJ405" i="28"/>
  <c r="J286" i="9"/>
  <c r="J358" s="1"/>
  <c r="BJ158" i="28"/>
  <c r="K1083" i="25"/>
  <c r="L1118" s="1"/>
  <c r="K1339"/>
  <c r="K1345" s="1"/>
  <c r="K1351" s="1"/>
  <c r="K1357" s="1"/>
  <c r="K1363" s="1"/>
  <c r="K1369" s="1"/>
  <c r="K1375" s="1"/>
  <c r="K1381" s="1"/>
  <c r="K1387" s="1"/>
  <c r="K1393" s="1"/>
  <c r="K1399" s="1"/>
  <c r="K1405" s="1"/>
  <c r="K1411" s="1"/>
  <c r="K1417" s="1"/>
  <c r="K1423" s="1"/>
  <c r="K1429" s="1"/>
  <c r="K1435" s="1"/>
  <c r="K1441" s="1"/>
  <c r="K1447" s="1"/>
  <c r="U32" i="26"/>
  <c r="AH32" s="1"/>
  <c r="AO32"/>
  <c r="AN33"/>
  <c r="T33"/>
  <c r="AG33" s="1"/>
  <c r="Y98" i="6"/>
  <c r="Y101"/>
  <c r="Y105"/>
  <c r="Y109"/>
  <c r="Y104"/>
  <c r="Y108"/>
  <c r="Y100"/>
  <c r="Y103"/>
  <c r="Y107"/>
  <c r="Y111"/>
  <c r="Y99"/>
  <c r="Y102"/>
  <c r="Y106"/>
  <c r="Y110"/>
  <c r="J371" i="9"/>
  <c r="J33" i="25" s="1"/>
  <c r="L76" s="1"/>
  <c r="J335" i="9"/>
  <c r="L244" i="26"/>
  <c r="K266" i="30"/>
  <c r="K334" i="9"/>
  <c r="K370"/>
  <c r="K32" i="25" s="1"/>
  <c r="M75" s="1"/>
  <c r="K1152"/>
  <c r="K1161"/>
  <c r="I21" i="29"/>
  <c r="I23" s="1"/>
  <c r="J17"/>
  <c r="L55" i="9"/>
  <c r="L93" s="1"/>
  <c r="L131" s="1"/>
  <c r="K228" i="6"/>
  <c r="K221"/>
  <c r="F1388" i="25"/>
  <c r="F1366"/>
  <c r="I33" i="26"/>
  <c r="J1618" i="25"/>
  <c r="J1742" s="1"/>
  <c r="I87" i="26" s="1"/>
  <c r="J1388" i="25"/>
  <c r="J1366"/>
  <c r="M1616"/>
  <c r="M1740" s="1"/>
  <c r="L85" i="26" s="1"/>
  <c r="L32"/>
  <c r="AT32" s="1"/>
  <c r="N98" i="25"/>
  <c r="BI257" i="27"/>
  <c r="N132" i="25"/>
  <c r="N166"/>
  <c r="BJ453" i="28"/>
  <c r="K299" i="9"/>
  <c r="BJ206" i="28"/>
  <c r="L323" i="9"/>
  <c r="BJ229" i="28"/>
  <c r="BJ476"/>
  <c r="L287" i="9"/>
  <c r="L359" s="1"/>
  <c r="K171" i="25"/>
  <c r="K103"/>
  <c r="BI160" i="27"/>
  <c r="K137" i="25"/>
  <c r="C98" i="23"/>
  <c r="C114"/>
  <c r="N331" i="25"/>
  <c r="K180" i="9"/>
  <c r="K218" s="1"/>
  <c r="AP102" i="26"/>
  <c r="AW102" s="1"/>
  <c r="H173" s="1"/>
  <c r="H235" s="1"/>
  <c r="H297" s="1"/>
  <c r="AD302" i="6"/>
  <c r="H810" i="25"/>
  <c r="H817" s="1"/>
  <c r="H824" s="1"/>
  <c r="H831" s="1"/>
  <c r="H796"/>
  <c r="F796"/>
  <c r="F810"/>
  <c r="F817" s="1"/>
  <c r="F824" s="1"/>
  <c r="F831" s="1"/>
  <c r="E810"/>
  <c r="E817" s="1"/>
  <c r="E824" s="1"/>
  <c r="E831" s="1"/>
  <c r="E796"/>
  <c r="G810"/>
  <c r="G817" s="1"/>
  <c r="G824" s="1"/>
  <c r="G831" s="1"/>
  <c r="G796"/>
  <c r="M367"/>
  <c r="M332"/>
  <c r="L371"/>
  <c r="K268" i="6"/>
  <c r="X268"/>
  <c r="Q52" i="26" s="1"/>
  <c r="X52" s="1"/>
  <c r="AK52" s="1"/>
  <c r="AY52" s="1"/>
  <c r="J141" s="1"/>
  <c r="J210" s="1"/>
  <c r="J272" s="1"/>
  <c r="J369" i="25"/>
  <c r="J334"/>
  <c r="K270" i="6"/>
  <c r="X270"/>
  <c r="Q54" i="26" s="1"/>
  <c r="X54" s="1"/>
  <c r="AK54" s="1"/>
  <c r="AY54" s="1"/>
  <c r="J143" s="1"/>
  <c r="J212" s="1"/>
  <c r="J274" s="1"/>
  <c r="X271" i="6"/>
  <c r="Q55" i="26" s="1"/>
  <c r="X55" s="1"/>
  <c r="AK55" s="1"/>
  <c r="AY55" s="1"/>
  <c r="J144" s="1"/>
  <c r="J213" s="1"/>
  <c r="J275" s="1"/>
  <c r="K271" i="6"/>
  <c r="Y267"/>
  <c r="R51" i="26" s="1"/>
  <c r="Y51" s="1"/>
  <c r="AL51" s="1"/>
  <c r="L267" i="6"/>
  <c r="Z267" s="1"/>
  <c r="S51" i="26" s="1"/>
  <c r="Z51" s="1"/>
  <c r="AM51" s="1"/>
  <c r="K248" i="6"/>
  <c r="X248"/>
  <c r="Q32" i="26" s="1"/>
  <c r="X32" s="1"/>
  <c r="AK32" s="1"/>
  <c r="AY32" s="1"/>
  <c r="J121" s="1"/>
  <c r="J190" s="1"/>
  <c r="J252" s="1"/>
  <c r="L254" i="6"/>
  <c r="Z254" s="1"/>
  <c r="S38" i="26" s="1"/>
  <c r="Y254" i="6"/>
  <c r="R38" i="26" s="1"/>
  <c r="L256" i="6"/>
  <c r="Z256" s="1"/>
  <c r="S40" i="26" s="1"/>
  <c r="Y256" i="6"/>
  <c r="R40" i="26" s="1"/>
  <c r="L258" i="6"/>
  <c r="Z258" s="1"/>
  <c r="S42" i="26" s="1"/>
  <c r="Y258" i="6"/>
  <c r="R42" i="26" s="1"/>
  <c r="K260" i="6"/>
  <c r="X260"/>
  <c r="Q44" i="26" s="1"/>
  <c r="L261" i="6"/>
  <c r="Z261" s="1"/>
  <c r="S45" i="26" s="1"/>
  <c r="Y261" i="6"/>
  <c r="R45" i="26" s="1"/>
  <c r="L263" i="6"/>
  <c r="Z263" s="1"/>
  <c r="S47" i="26" s="1"/>
  <c r="Y263" i="6"/>
  <c r="R47" i="26" s="1"/>
  <c r="K246" i="6"/>
  <c r="X246"/>
  <c r="Q30" i="26" s="1"/>
  <c r="L251" i="6"/>
  <c r="Z251" s="1"/>
  <c r="S35" i="26" s="1"/>
  <c r="Y251" i="6"/>
  <c r="R35" i="26" s="1"/>
  <c r="AN37"/>
  <c r="T37"/>
  <c r="AG37" s="1"/>
  <c r="R299" i="6"/>
  <c r="X299"/>
  <c r="Q99" i="26" s="1"/>
  <c r="X99" s="1"/>
  <c r="AK99" s="1"/>
  <c r="R303" i="6"/>
  <c r="X303"/>
  <c r="Q103" i="26" s="1"/>
  <c r="X103" s="1"/>
  <c r="AK103" s="1"/>
  <c r="X298" i="6"/>
  <c r="Q98" i="26" s="1"/>
  <c r="X98" s="1"/>
  <c r="AK98" s="1"/>
  <c r="R298" i="6"/>
  <c r="X300"/>
  <c r="Q100" i="26" s="1"/>
  <c r="X100" s="1"/>
  <c r="AK100" s="1"/>
  <c r="R300" i="6"/>
  <c r="K101" i="5"/>
  <c r="K109" s="1"/>
  <c r="K117" s="1"/>
  <c r="K125" s="1"/>
  <c r="L72"/>
  <c r="L101" s="1"/>
  <c r="L109" s="1"/>
  <c r="L117" s="1"/>
  <c r="L125" s="1"/>
  <c r="Y242" i="6"/>
  <c r="R26" i="26" s="1"/>
  <c r="R18" s="1"/>
  <c r="Y18" s="1"/>
  <c r="AL18" s="1"/>
  <c r="AZ18" s="1"/>
  <c r="L242" i="6"/>
  <c r="Z242" s="1"/>
  <c r="S26" i="26" s="1"/>
  <c r="S18" s="1"/>
  <c r="Z18" s="1"/>
  <c r="AM18" s="1"/>
  <c r="BA18" s="1"/>
  <c r="R297" i="6"/>
  <c r="X297"/>
  <c r="Q97" i="26" s="1"/>
  <c r="X97" s="1"/>
  <c r="AK97" s="1"/>
  <c r="AD303" i="6"/>
  <c r="AP103" i="26"/>
  <c r="AW103" s="1"/>
  <c r="H174" s="1"/>
  <c r="H236" s="1"/>
  <c r="H298" s="1"/>
  <c r="AP97"/>
  <c r="AW97" s="1"/>
  <c r="H168" s="1"/>
  <c r="H230" s="1"/>
  <c r="H292" s="1"/>
  <c r="AD297" i="6"/>
  <c r="AP99" i="26"/>
  <c r="AW99" s="1"/>
  <c r="H170" s="1"/>
  <c r="H232" s="1"/>
  <c r="H294" s="1"/>
  <c r="AD299" i="6"/>
  <c r="AP98" i="26"/>
  <c r="AW98" s="1"/>
  <c r="H169" s="1"/>
  <c r="H231" s="1"/>
  <c r="H293" s="1"/>
  <c r="AD298" i="6"/>
  <c r="AP100" i="26"/>
  <c r="AW100" s="1"/>
  <c r="H171" s="1"/>
  <c r="H233" s="1"/>
  <c r="H295" s="1"/>
  <c r="AD300" i="6"/>
  <c r="K333" i="25"/>
  <c r="AO114" i="27"/>
  <c r="J366" i="25"/>
  <c r="J331"/>
  <c r="J335"/>
  <c r="J370"/>
  <c r="S302" i="6"/>
  <c r="Z302" s="1"/>
  <c r="S102" i="26" s="1"/>
  <c r="Z102" s="1"/>
  <c r="AM102" s="1"/>
  <c r="Y302" i="6"/>
  <c r="R102" i="26" s="1"/>
  <c r="Y102" s="1"/>
  <c r="AL102" s="1"/>
  <c r="S304" i="6"/>
  <c r="Z304" s="1"/>
  <c r="S104" i="26" s="1"/>
  <c r="Z104" s="1"/>
  <c r="AM104" s="1"/>
  <c r="Y304" i="6"/>
  <c r="R104" i="26" s="1"/>
  <c r="Y104" s="1"/>
  <c r="AL104" s="1"/>
  <c r="Y305" i="6"/>
  <c r="R105" i="26" s="1"/>
  <c r="Y105" s="1"/>
  <c r="AL105" s="1"/>
  <c r="S305" i="6"/>
  <c r="Z305" s="1"/>
  <c r="S105" i="26" s="1"/>
  <c r="Z105" s="1"/>
  <c r="AM105" s="1"/>
  <c r="AU38"/>
  <c r="F127" s="1"/>
  <c r="F196" s="1"/>
  <c r="F258" s="1"/>
  <c r="Q19" i="28" s="1"/>
  <c r="J362" i="25"/>
  <c r="J327"/>
  <c r="P405"/>
  <c r="H405" s="1"/>
  <c r="F1373" s="1"/>
  <c r="H1682" s="1"/>
  <c r="P406"/>
  <c r="H406" s="1"/>
  <c r="F1379" s="1"/>
  <c r="H1683" s="1"/>
  <c r="G36" i="26" s="1"/>
  <c r="AO36" s="1"/>
  <c r="G1376" i="25"/>
  <c r="G1372"/>
  <c r="Y301" i="6"/>
  <c r="R101" i="26" s="1"/>
  <c r="Y101" s="1"/>
  <c r="AL101" s="1"/>
  <c r="S301" i="6"/>
  <c r="Z301" s="1"/>
  <c r="S101" i="26" s="1"/>
  <c r="Z101" s="1"/>
  <c r="AM101" s="1"/>
  <c r="T39"/>
  <c r="AG39" s="1"/>
  <c r="AN39"/>
  <c r="E1406" i="25"/>
  <c r="E1402"/>
  <c r="E1403"/>
  <c r="G1687" s="1"/>
  <c r="K242"/>
  <c r="K278"/>
  <c r="K251"/>
  <c r="K287"/>
  <c r="I236"/>
  <c r="I272"/>
  <c r="K238"/>
  <c r="K274"/>
  <c r="J250"/>
  <c r="J286"/>
  <c r="I244"/>
  <c r="I280"/>
  <c r="L346"/>
  <c r="L311"/>
  <c r="H347"/>
  <c r="H312"/>
  <c r="L244" i="6"/>
  <c r="Z244" s="1"/>
  <c r="S28" i="26" s="1"/>
  <c r="S19" s="1"/>
  <c r="Z19" s="1"/>
  <c r="AM19" s="1"/>
  <c r="BA19" s="1"/>
  <c r="Y244" i="6"/>
  <c r="R28" i="26" s="1"/>
  <c r="R19" s="1"/>
  <c r="Y19" s="1"/>
  <c r="AL19" s="1"/>
  <c r="AZ19" s="1"/>
  <c r="T114" i="27"/>
  <c r="S114"/>
  <c r="U114"/>
  <c r="AF49" i="28"/>
  <c r="AF79" s="1"/>
  <c r="AF80" s="1"/>
  <c r="AF114" i="27"/>
  <c r="AH114"/>
  <c r="AH49" i="28"/>
  <c r="AH79" s="1"/>
  <c r="AH80" s="1"/>
  <c r="BF49"/>
  <c r="BF79" s="1"/>
  <c r="BF80" s="1"/>
  <c r="BF114" i="27"/>
  <c r="AD49" i="28"/>
  <c r="AD79" s="1"/>
  <c r="AD80" s="1"/>
  <c r="AD114" i="27"/>
  <c r="W114"/>
  <c r="R114"/>
  <c r="H313" i="25"/>
  <c r="H348"/>
  <c r="H317"/>
  <c r="H352"/>
  <c r="K345"/>
  <c r="K310"/>
  <c r="J314"/>
  <c r="J349"/>
  <c r="J318"/>
  <c r="J353"/>
  <c r="L353"/>
  <c r="L318"/>
  <c r="H235"/>
  <c r="I229"/>
  <c r="G379" s="1"/>
  <c r="H271"/>
  <c r="J310"/>
  <c r="J345"/>
  <c r="K353"/>
  <c r="K318"/>
  <c r="H361"/>
  <c r="H326"/>
  <c r="H237"/>
  <c r="H273"/>
  <c r="H241"/>
  <c r="H277"/>
  <c r="J277"/>
  <c r="J241"/>
  <c r="K281"/>
  <c r="K245"/>
  <c r="J281"/>
  <c r="J245"/>
  <c r="L238"/>
  <c r="L274"/>
  <c r="L242"/>
  <c r="L278"/>
  <c r="K321"/>
  <c r="K356"/>
  <c r="H287"/>
  <c r="H251"/>
  <c r="H276"/>
  <c r="H240"/>
  <c r="I277"/>
  <c r="I241"/>
  <c r="I281"/>
  <c r="I245"/>
  <c r="I238"/>
  <c r="I274"/>
  <c r="I320"/>
  <c r="I355"/>
  <c r="H356"/>
  <c r="H321"/>
  <c r="J239"/>
  <c r="J275"/>
  <c r="H272"/>
  <c r="H236"/>
  <c r="I357"/>
  <c r="I322"/>
  <c r="K252"/>
  <c r="K288"/>
  <c r="I271"/>
  <c r="I235"/>
  <c r="J229"/>
  <c r="H379" s="1"/>
  <c r="H380" s="1"/>
  <c r="BG80" i="27"/>
  <c r="BG14" i="28"/>
  <c r="BG44" s="1"/>
  <c r="BG45" s="1"/>
  <c r="AD14"/>
  <c r="AD44" s="1"/>
  <c r="AD45" s="1"/>
  <c r="AD80" i="27"/>
  <c r="BC80"/>
  <c r="BC14" i="28"/>
  <c r="BC44" s="1"/>
  <c r="BC45" s="1"/>
  <c r="AY80" i="27"/>
  <c r="AY14" i="28"/>
  <c r="AY44" s="1"/>
  <c r="AY45" s="1"/>
  <c r="BA80" i="27"/>
  <c r="BA14" i="28"/>
  <c r="BA44" s="1"/>
  <c r="BA45" s="1"/>
  <c r="AA80" i="27"/>
  <c r="W80"/>
  <c r="AF14" i="28"/>
  <c r="AF44" s="1"/>
  <c r="AF45" s="1"/>
  <c r="AF80" i="27"/>
  <c r="AH14" i="28"/>
  <c r="AH44" s="1"/>
  <c r="AH45" s="1"/>
  <c r="AH80" i="27"/>
  <c r="U80"/>
  <c r="AG14" i="28"/>
  <c r="AG44" s="1"/>
  <c r="AG45" s="1"/>
  <c r="AG80" i="27"/>
  <c r="AE14" i="28"/>
  <c r="AE44" s="1"/>
  <c r="AE45" s="1"/>
  <c r="AE80" i="27"/>
  <c r="S80"/>
  <c r="BB80"/>
  <c r="BB14" i="28"/>
  <c r="BB44" s="1"/>
  <c r="BB45" s="1"/>
  <c r="AR105" i="26"/>
  <c r="AY105" s="1"/>
  <c r="J176" s="1"/>
  <c r="J238" s="1"/>
  <c r="J300" s="1"/>
  <c r="AF305" i="6"/>
  <c r="AI114" i="27"/>
  <c r="O114"/>
  <c r="AT114"/>
  <c r="H114"/>
  <c r="F114"/>
  <c r="P114"/>
  <c r="AC114"/>
  <c r="AQ114"/>
  <c r="AK114"/>
  <c r="Z114"/>
  <c r="AV114"/>
  <c r="AW114"/>
  <c r="N114"/>
  <c r="J114"/>
  <c r="E114"/>
  <c r="AL114"/>
  <c r="AB114"/>
  <c r="G114"/>
  <c r="Z80"/>
  <c r="AN80"/>
  <c r="G80"/>
  <c r="F80"/>
  <c r="AC80"/>
  <c r="AT80"/>
  <c r="AX80"/>
  <c r="AP80"/>
  <c r="J80"/>
  <c r="AK80"/>
  <c r="AQ80"/>
  <c r="AS80"/>
  <c r="AI80"/>
  <c r="H194" i="25"/>
  <c r="J238"/>
  <c r="J274"/>
  <c r="J242"/>
  <c r="J278"/>
  <c r="J251"/>
  <c r="J287"/>
  <c r="I276"/>
  <c r="I240"/>
  <c r="H351"/>
  <c r="H316"/>
  <c r="H359"/>
  <c r="H324"/>
  <c r="AG114" i="27"/>
  <c r="AG49" i="28"/>
  <c r="AG79" s="1"/>
  <c r="AG80" s="1"/>
  <c r="Q114" i="27"/>
  <c r="K114"/>
  <c r="X114"/>
  <c r="BA49" i="28"/>
  <c r="BA114" i="27"/>
  <c r="L114"/>
  <c r="BE49" i="28"/>
  <c r="BE79" s="1"/>
  <c r="BE80" s="1"/>
  <c r="BE114" i="27"/>
  <c r="AZ114"/>
  <c r="AZ49" i="28"/>
  <c r="AZ79" s="1"/>
  <c r="AZ80" s="1"/>
  <c r="AA114" i="27"/>
  <c r="BG49" i="28"/>
  <c r="BG79" s="1"/>
  <c r="BG80" s="1"/>
  <c r="BG114" i="27"/>
  <c r="AY114"/>
  <c r="AY49" i="28"/>
  <c r="AY79" s="1"/>
  <c r="AY80" s="1"/>
  <c r="M114" i="27"/>
  <c r="BB49" i="28"/>
  <c r="BB79" s="1"/>
  <c r="BB80" s="1"/>
  <c r="BB114" i="27"/>
  <c r="BD114"/>
  <c r="BD49" i="28"/>
  <c r="BD79" s="1"/>
  <c r="BD80" s="1"/>
  <c r="BC114" i="27"/>
  <c r="BC49" i="28"/>
  <c r="BC79" s="1"/>
  <c r="BC80" s="1"/>
  <c r="V114" i="27"/>
  <c r="AE49" i="28"/>
  <c r="AE79" s="1"/>
  <c r="AE80" s="1"/>
  <c r="AE114" i="27"/>
  <c r="S281" i="6"/>
  <c r="Z281" s="1"/>
  <c r="S81" i="26" s="1"/>
  <c r="Y281" i="6"/>
  <c r="R81" i="26" s="1"/>
  <c r="L350" i="25"/>
  <c r="L315"/>
  <c r="L354"/>
  <c r="L319"/>
  <c r="I348"/>
  <c r="I313"/>
  <c r="I352"/>
  <c r="I317"/>
  <c r="K349"/>
  <c r="K314"/>
  <c r="J273"/>
  <c r="J237"/>
  <c r="H245"/>
  <c r="H281"/>
  <c r="M238"/>
  <c r="M274"/>
  <c r="I321"/>
  <c r="I356"/>
  <c r="J243"/>
  <c r="J279"/>
  <c r="H280"/>
  <c r="H244"/>
  <c r="J252"/>
  <c r="J288"/>
  <c r="K273"/>
  <c r="K237"/>
  <c r="I273"/>
  <c r="I237"/>
  <c r="K277"/>
  <c r="K241"/>
  <c r="I278"/>
  <c r="I242"/>
  <c r="I286"/>
  <c r="I250"/>
  <c r="I251"/>
  <c r="I287"/>
  <c r="I288"/>
  <c r="I252"/>
  <c r="AR101" i="26"/>
  <c r="AY101" s="1"/>
  <c r="J172" s="1"/>
  <c r="J234" s="1"/>
  <c r="J296" s="1"/>
  <c r="AF301" i="6"/>
  <c r="J235" i="25"/>
  <c r="J271"/>
  <c r="BF80" i="27"/>
  <c r="BF14" i="28"/>
  <c r="BF44" s="1"/>
  <c r="BF45" s="1"/>
  <c r="R80" i="27"/>
  <c r="K80"/>
  <c r="Q80"/>
  <c r="BD80"/>
  <c r="BD14" i="28"/>
  <c r="BD44" s="1"/>
  <c r="BD45" s="1"/>
  <c r="BE80" i="27"/>
  <c r="BE14" i="28"/>
  <c r="BE44" s="1"/>
  <c r="BE45" s="1"/>
  <c r="AZ80" i="27"/>
  <c r="AZ14" i="28"/>
  <c r="AZ44" s="1"/>
  <c r="AZ45" s="1"/>
  <c r="AR104" i="26"/>
  <c r="AY104" s="1"/>
  <c r="J175" s="1"/>
  <c r="J237" s="1"/>
  <c r="J299" s="1"/>
  <c r="AF304" i="6"/>
  <c r="AM114" i="27"/>
  <c r="AJ114"/>
  <c r="AR114"/>
  <c r="AU114"/>
  <c r="Y114"/>
  <c r="AN114"/>
  <c r="AX114"/>
  <c r="AS114"/>
  <c r="AP114"/>
  <c r="I114"/>
  <c r="I194" i="25"/>
  <c r="T80" i="27"/>
  <c r="AM80"/>
  <c r="I80"/>
  <c r="O80"/>
  <c r="V80"/>
  <c r="X80"/>
  <c r="E80"/>
  <c r="AJ80"/>
  <c r="N80"/>
  <c r="AW80"/>
  <c r="AB80"/>
  <c r="Y80"/>
  <c r="AO80"/>
  <c r="AL80"/>
  <c r="M80"/>
  <c r="L80"/>
  <c r="AV80"/>
  <c r="AR80"/>
  <c r="AU80"/>
  <c r="P80"/>
  <c r="H80"/>
  <c r="T35" i="26"/>
  <c r="AG35" s="1"/>
  <c r="AN35"/>
  <c r="AU36"/>
  <c r="F125" s="1"/>
  <c r="F194" s="1"/>
  <c r="U36" l="1"/>
  <c r="AH36" s="1"/>
  <c r="AV36" s="1"/>
  <c r="G125" s="1"/>
  <c r="G194" s="1"/>
  <c r="N209" i="25"/>
  <c r="M245" s="1"/>
  <c r="BA79" i="28"/>
  <c r="BA80" s="1"/>
  <c r="AV32" i="26"/>
  <c r="G121" s="1"/>
  <c r="G190" s="1"/>
  <c r="G252" s="1"/>
  <c r="K75" i="28" s="1"/>
  <c r="M204" i="25"/>
  <c r="L240" s="1"/>
  <c r="AW32" i="26"/>
  <c r="H121" s="1"/>
  <c r="H190" s="1"/>
  <c r="H252" s="1"/>
  <c r="M215" i="25"/>
  <c r="Y33" i="26"/>
  <c r="AL33" s="1"/>
  <c r="AZ33" s="1"/>
  <c r="K122" s="1"/>
  <c r="K191" s="1"/>
  <c r="K253" s="1"/>
  <c r="K213" i="25"/>
  <c r="J285" s="1"/>
  <c r="K335" i="9"/>
  <c r="K371"/>
  <c r="K33" i="25" s="1"/>
  <c r="M76" s="1"/>
  <c r="J1195"/>
  <c r="J1204"/>
  <c r="J1212" s="1"/>
  <c r="K1247" s="1"/>
  <c r="R266" i="30"/>
  <c r="K302"/>
  <c r="K322" i="9"/>
  <c r="K286"/>
  <c r="K358" s="1"/>
  <c r="BJ193" i="28"/>
  <c r="BJ440"/>
  <c r="L181" i="25"/>
  <c r="L147"/>
  <c r="BI204" i="27"/>
  <c r="I1617" i="25"/>
  <c r="I1741" s="1"/>
  <c r="H86" i="26" s="1"/>
  <c r="H34"/>
  <c r="K110" i="25"/>
  <c r="BI167" i="27"/>
  <c r="K144" i="25"/>
  <c r="K178"/>
  <c r="BI156" i="27"/>
  <c r="K133" i="25"/>
  <c r="K167"/>
  <c r="K99"/>
  <c r="BJ485" i="28"/>
  <c r="BJ238"/>
  <c r="L296" i="9"/>
  <c r="J821" i="25"/>
  <c r="J833"/>
  <c r="M71"/>
  <c r="Z33" i="26"/>
  <c r="AM33" s="1"/>
  <c r="AT33"/>
  <c r="L327" i="9"/>
  <c r="L291"/>
  <c r="L363" s="1"/>
  <c r="L25" i="25" s="1"/>
  <c r="N68" s="1"/>
  <c r="BJ233" i="28"/>
  <c r="BJ480"/>
  <c r="L328" i="9"/>
  <c r="BJ234" i="28"/>
  <c r="L292" i="9"/>
  <c r="L364" s="1"/>
  <c r="L26" i="25" s="1"/>
  <c r="N69" s="1"/>
  <c r="BJ481" i="28"/>
  <c r="AP33" i="26"/>
  <c r="V33"/>
  <c r="AI33" s="1"/>
  <c r="Y60"/>
  <c r="AL15"/>
  <c r="I1390" i="25"/>
  <c r="I1394"/>
  <c r="I1391"/>
  <c r="K1685" s="1"/>
  <c r="J38" i="26" s="1"/>
  <c r="U34"/>
  <c r="AH34" s="1"/>
  <c r="AO34"/>
  <c r="L169" i="9"/>
  <c r="L207" s="1"/>
  <c r="M200" i="25"/>
  <c r="AU32" i="26"/>
  <c r="F121" s="1"/>
  <c r="F190" s="1"/>
  <c r="F252" s="1"/>
  <c r="L173" i="9"/>
  <c r="L211" s="1"/>
  <c r="AU34" i="26"/>
  <c r="F123" s="1"/>
  <c r="F192" s="1"/>
  <c r="F254" s="1"/>
  <c r="AV33"/>
  <c r="G122" s="1"/>
  <c r="G191" s="1"/>
  <c r="G253" s="1"/>
  <c r="K65" i="28"/>
  <c r="L21" i="25"/>
  <c r="I37" i="23"/>
  <c r="W33" i="26"/>
  <c r="AJ33" s="1"/>
  <c r="AQ33"/>
  <c r="L146" i="25"/>
  <c r="L112"/>
  <c r="BI203" i="27"/>
  <c r="L180" i="25"/>
  <c r="L1161"/>
  <c r="L1152"/>
  <c r="BJ241" i="28"/>
  <c r="BJ488"/>
  <c r="L299" i="9"/>
  <c r="H1370" i="25"/>
  <c r="J386"/>
  <c r="L326" i="9"/>
  <c r="BJ479" i="28"/>
  <c r="L290" i="9"/>
  <c r="L362" s="1"/>
  <c r="L24" i="25" s="1"/>
  <c r="N67" s="1"/>
  <c r="BJ232" i="28"/>
  <c r="M395" i="25"/>
  <c r="N343"/>
  <c r="J814"/>
  <c r="J832"/>
  <c r="L276"/>
  <c r="J1290"/>
  <c r="J1281"/>
  <c r="K229" i="6"/>
  <c r="K232" s="1"/>
  <c r="L218"/>
  <c r="L229" s="1"/>
  <c r="L232" s="1"/>
  <c r="I1507" i="25"/>
  <c r="I1511"/>
  <c r="I1515"/>
  <c r="I1524"/>
  <c r="I1520"/>
  <c r="J174"/>
  <c r="I1505"/>
  <c r="I1510"/>
  <c r="I1514"/>
  <c r="I1522"/>
  <c r="I1523"/>
  <c r="J140"/>
  <c r="I1506"/>
  <c r="I1509"/>
  <c r="I1513"/>
  <c r="I1518"/>
  <c r="I1525"/>
  <c r="J89"/>
  <c r="BI129" i="27"/>
  <c r="AK132" s="1"/>
  <c r="I1508" i="25"/>
  <c r="I1512"/>
  <c r="I1516"/>
  <c r="I1521"/>
  <c r="I1519"/>
  <c r="AR33" i="26"/>
  <c r="X33"/>
  <c r="AK33" s="1"/>
  <c r="J52" i="25"/>
  <c r="L70"/>
  <c r="BJ239" i="28"/>
  <c r="BJ486"/>
  <c r="L297" i="9"/>
  <c r="BJ472" i="28"/>
  <c r="BJ225"/>
  <c r="L283" i="9"/>
  <c r="L355" s="1"/>
  <c r="L17" i="25" s="1"/>
  <c r="N60" s="1"/>
  <c r="L319" i="9"/>
  <c r="K1391" i="25"/>
  <c r="M1685" s="1"/>
  <c r="L38" i="26" s="1"/>
  <c r="AT38" s="1"/>
  <c r="K1394" i="25"/>
  <c r="K1390"/>
  <c r="J51"/>
  <c r="K387" s="1"/>
  <c r="L71"/>
  <c r="N201"/>
  <c r="Y34" i="26"/>
  <c r="AL34" s="1"/>
  <c r="AZ34" s="1"/>
  <c r="K123" s="1"/>
  <c r="K192" s="1"/>
  <c r="K254" s="1"/>
  <c r="K63" i="28"/>
  <c r="K71"/>
  <c r="C99" i="23"/>
  <c r="C115"/>
  <c r="J21" i="29"/>
  <c r="J23" s="1"/>
  <c r="K17"/>
  <c r="M111" i="25"/>
  <c r="BI236" i="27"/>
  <c r="M179" i="25"/>
  <c r="M145"/>
  <c r="BJ484" i="28"/>
  <c r="BJ237"/>
  <c r="L295" i="9"/>
  <c r="K177" i="25"/>
  <c r="K143"/>
  <c r="BI166" i="27"/>
  <c r="G1391" i="25"/>
  <c r="I1685" s="1"/>
  <c r="H38" i="26" s="1"/>
  <c r="G1390" i="25"/>
  <c r="G1394"/>
  <c r="Q302" i="30"/>
  <c r="X266"/>
  <c r="AE266" s="1"/>
  <c r="N71" i="25"/>
  <c r="G1384"/>
  <c r="J50"/>
  <c r="K385" s="1"/>
  <c r="L74"/>
  <c r="AS51" i="26"/>
  <c r="AG267" i="6"/>
  <c r="AT51" i="26" s="1"/>
  <c r="BA51" s="1"/>
  <c r="L140" s="1"/>
  <c r="L209" s="1"/>
  <c r="L271" s="1"/>
  <c r="AM23"/>
  <c r="Z67"/>
  <c r="M64" i="25"/>
  <c r="AK60" i="26"/>
  <c r="AR15"/>
  <c r="K132" i="27"/>
  <c r="L199" i="25"/>
  <c r="L288" i="9"/>
  <c r="L360" s="1"/>
  <c r="L22" i="25" s="1"/>
  <c r="N65" s="1"/>
  <c r="BJ230" i="28"/>
  <c r="L324" i="9"/>
  <c r="BJ477" i="28"/>
  <c r="K77" i="25"/>
  <c r="J1525" s="1"/>
  <c r="I53"/>
  <c r="K827"/>
  <c r="K820"/>
  <c r="K813"/>
  <c r="M1617"/>
  <c r="M1741" s="1"/>
  <c r="L86" i="26" s="1"/>
  <c r="L34"/>
  <c r="L59" i="25"/>
  <c r="L334" i="9"/>
  <c r="L370"/>
  <c r="L32" i="25" s="1"/>
  <c r="N75" s="1"/>
  <c r="S430"/>
  <c r="K1706"/>
  <c r="K1672"/>
  <c r="J463"/>
  <c r="J505" s="1"/>
  <c r="J538" s="1"/>
  <c r="K1735"/>
  <c r="K1764" s="1"/>
  <c r="K1558"/>
  <c r="K1611"/>
  <c r="K1640" s="1"/>
  <c r="I34" i="26"/>
  <c r="J1617" i="25"/>
  <c r="J1741" s="1"/>
  <c r="I86" i="26" s="1"/>
  <c r="L221" i="6"/>
  <c r="L228"/>
  <c r="L251" i="25"/>
  <c r="L287"/>
  <c r="BI200" i="27"/>
  <c r="L143" i="25"/>
  <c r="L177"/>
  <c r="AU33" i="26"/>
  <c r="F122" s="1"/>
  <c r="F191" s="1"/>
  <c r="F253" s="1"/>
  <c r="I51" i="25"/>
  <c r="J387" s="1"/>
  <c r="J1520"/>
  <c r="K329" i="9"/>
  <c r="BJ200" i="28"/>
  <c r="K293" i="9"/>
  <c r="K365" s="1"/>
  <c r="K27" i="25" s="1"/>
  <c r="BJ447" i="28"/>
  <c r="J1394" i="25"/>
  <c r="J1390"/>
  <c r="J1391"/>
  <c r="L1685" s="1"/>
  <c r="K38" i="26" s="1"/>
  <c r="AS38" s="1"/>
  <c r="F1394" i="25"/>
  <c r="F1390"/>
  <c r="F1391"/>
  <c r="H1685" s="1"/>
  <c r="G38" i="26" s="1"/>
  <c r="G36" i="23"/>
  <c r="G38" s="1"/>
  <c r="G45" s="1"/>
  <c r="J20" i="25"/>
  <c r="L63" s="1"/>
  <c r="BJ242" i="28"/>
  <c r="BJ489"/>
  <c r="L300" i="9"/>
  <c r="Z15" i="26"/>
  <c r="S60"/>
  <c r="M169" i="25"/>
  <c r="M135"/>
  <c r="BI226" i="27"/>
  <c r="M101" i="25"/>
  <c r="T395"/>
  <c r="L1500"/>
  <c r="L430"/>
  <c r="H1620"/>
  <c r="H1744" s="1"/>
  <c r="G89" i="26" s="1"/>
  <c r="G37"/>
  <c r="K333" i="9"/>
  <c r="K369"/>
  <c r="K31" i="25" s="1"/>
  <c r="L142"/>
  <c r="BI199" i="27"/>
  <c r="L176" i="25"/>
  <c r="L137"/>
  <c r="L171"/>
  <c r="BI194" i="27"/>
  <c r="L103" i="25"/>
  <c r="J828"/>
  <c r="J834"/>
  <c r="M102"/>
  <c r="M170"/>
  <c r="BI227" i="27"/>
  <c r="M136" i="25"/>
  <c r="M96"/>
  <c r="M164"/>
  <c r="BI221" i="27"/>
  <c r="M130" i="25"/>
  <c r="BI165" i="27"/>
  <c r="K176" i="25"/>
  <c r="K142"/>
  <c r="M59"/>
  <c r="N102"/>
  <c r="BI261" i="27"/>
  <c r="N136" i="25"/>
  <c r="N170"/>
  <c r="K53"/>
  <c r="M77"/>
  <c r="BJ197" i="28"/>
  <c r="K290" i="9"/>
  <c r="K362" s="1"/>
  <c r="K24" i="25" s="1"/>
  <c r="M67" s="1"/>
  <c r="K326" i="9"/>
  <c r="BJ444" i="28"/>
  <c r="AR67" i="26"/>
  <c r="AY23"/>
  <c r="AY67" s="1"/>
  <c r="K331" i="9"/>
  <c r="K367"/>
  <c r="K29" i="25" s="1"/>
  <c r="M72" s="1"/>
  <c r="M281"/>
  <c r="H1391"/>
  <c r="J1685" s="1"/>
  <c r="I38" i="26" s="1"/>
  <c r="H1390" i="25"/>
  <c r="H1394"/>
  <c r="K332" i="9"/>
  <c r="K368"/>
  <c r="K30" i="25" s="1"/>
  <c r="M73" s="1"/>
  <c r="K1617"/>
  <c r="K1741" s="1"/>
  <c r="J86" i="26" s="1"/>
  <c r="J34"/>
  <c r="AL67"/>
  <c r="AS23"/>
  <c r="M104" i="25"/>
  <c r="M172"/>
  <c r="BI229" i="27"/>
  <c r="M138" i="25"/>
  <c r="AZ51" i="26"/>
  <c r="K140" s="1"/>
  <c r="K209" s="1"/>
  <c r="K271" s="1"/>
  <c r="L207" i="25"/>
  <c r="O202"/>
  <c r="L180" i="9"/>
  <c r="L218" s="1"/>
  <c r="O201" i="25"/>
  <c r="L210"/>
  <c r="K282" s="1"/>
  <c r="K68" i="28"/>
  <c r="K64"/>
  <c r="AE302" i="6"/>
  <c r="AQ102" i="26"/>
  <c r="AX102" s="1"/>
  <c r="I173" s="1"/>
  <c r="I235" s="1"/>
  <c r="I297" s="1"/>
  <c r="G919" i="25"/>
  <c r="H954" s="1"/>
  <c r="G841"/>
  <c r="G847" s="1"/>
  <c r="G855" s="1"/>
  <c r="G862" s="1"/>
  <c r="G869" s="1"/>
  <c r="G880" s="1"/>
  <c r="G886" s="1"/>
  <c r="G894" s="1"/>
  <c r="G901" s="1"/>
  <c r="G908" s="1"/>
  <c r="E919"/>
  <c r="F954" s="1"/>
  <c r="E841"/>
  <c r="E847" s="1"/>
  <c r="E855" s="1"/>
  <c r="E862" s="1"/>
  <c r="E869" s="1"/>
  <c r="E880" s="1"/>
  <c r="E886" s="1"/>
  <c r="E894" s="1"/>
  <c r="E901" s="1"/>
  <c r="E908" s="1"/>
  <c r="H841"/>
  <c r="H847" s="1"/>
  <c r="H855" s="1"/>
  <c r="H862" s="1"/>
  <c r="H869" s="1"/>
  <c r="H880" s="1"/>
  <c r="H886" s="1"/>
  <c r="H894" s="1"/>
  <c r="H901" s="1"/>
  <c r="H908" s="1"/>
  <c r="H919"/>
  <c r="I954" s="1"/>
  <c r="F919"/>
  <c r="G954" s="1"/>
  <c r="F841"/>
  <c r="F847" s="1"/>
  <c r="F855" s="1"/>
  <c r="F862" s="1"/>
  <c r="F869" s="1"/>
  <c r="F880" s="1"/>
  <c r="F886" s="1"/>
  <c r="F894" s="1"/>
  <c r="F901" s="1"/>
  <c r="F908" s="1"/>
  <c r="Y270" i="6"/>
  <c r="R54" i="26" s="1"/>
  <c r="Y54" s="1"/>
  <c r="AL54" s="1"/>
  <c r="AZ54" s="1"/>
  <c r="K143" s="1"/>
  <c r="K212" s="1"/>
  <c r="K274" s="1"/>
  <c r="L270" i="6"/>
  <c r="Z270" s="1"/>
  <c r="S54" i="26" s="1"/>
  <c r="Z54" s="1"/>
  <c r="AM54" s="1"/>
  <c r="BA54" s="1"/>
  <c r="L143" s="1"/>
  <c r="L212" s="1"/>
  <c r="L274" s="1"/>
  <c r="Y268" i="6"/>
  <c r="R52" i="26" s="1"/>
  <c r="Y52" s="1"/>
  <c r="AL52" s="1"/>
  <c r="AZ52" s="1"/>
  <c r="K141" s="1"/>
  <c r="K210" s="1"/>
  <c r="K272" s="1"/>
  <c r="L268" i="6"/>
  <c r="Z268" s="1"/>
  <c r="S52" i="26" s="1"/>
  <c r="Z52" s="1"/>
  <c r="AM52" s="1"/>
  <c r="BA52" s="1"/>
  <c r="L141" s="1"/>
  <c r="L210" s="1"/>
  <c r="L272" s="1"/>
  <c r="Y246" i="6"/>
  <c r="R30" i="26" s="1"/>
  <c r="L246" i="6"/>
  <c r="Z246" s="1"/>
  <c r="S30" i="26" s="1"/>
  <c r="L260" i="6"/>
  <c r="Z260" s="1"/>
  <c r="S44" i="26" s="1"/>
  <c r="Y260" i="6"/>
  <c r="R44" i="26" s="1"/>
  <c r="L248" i="6"/>
  <c r="Z248" s="1"/>
  <c r="S32" i="26" s="1"/>
  <c r="Z32" s="1"/>
  <c r="AM32" s="1"/>
  <c r="BA32" s="1"/>
  <c r="L121" s="1"/>
  <c r="L190" s="1"/>
  <c r="L252" s="1"/>
  <c r="Y248" i="6"/>
  <c r="R32" i="26" s="1"/>
  <c r="Y32" s="1"/>
  <c r="AL32" s="1"/>
  <c r="AZ32" s="1"/>
  <c r="K121" s="1"/>
  <c r="K190" s="1"/>
  <c r="K252" s="1"/>
  <c r="L271" i="6"/>
  <c r="Z271" s="1"/>
  <c r="S55" i="26" s="1"/>
  <c r="Z55" s="1"/>
  <c r="AM55" s="1"/>
  <c r="BA55" s="1"/>
  <c r="L144" s="1"/>
  <c r="L213" s="1"/>
  <c r="L275" s="1"/>
  <c r="Y271" i="6"/>
  <c r="R55" i="26" s="1"/>
  <c r="Y55" s="1"/>
  <c r="AL55" s="1"/>
  <c r="AZ55" s="1"/>
  <c r="K144" s="1"/>
  <c r="K213" s="1"/>
  <c r="K275" s="1"/>
  <c r="AU37"/>
  <c r="F126" s="1"/>
  <c r="F195" s="1"/>
  <c r="F257" s="1"/>
  <c r="Q14" i="28"/>
  <c r="AQ103" i="26"/>
  <c r="AX103" s="1"/>
  <c r="I174" s="1"/>
  <c r="I236" s="1"/>
  <c r="I298" s="1"/>
  <c r="AE303" i="6"/>
  <c r="Y297"/>
  <c r="R97" i="26" s="1"/>
  <c r="Y97" s="1"/>
  <c r="AL97" s="1"/>
  <c r="S297" i="6"/>
  <c r="Z297" s="1"/>
  <c r="S97" i="26" s="1"/>
  <c r="Z97" s="1"/>
  <c r="AM97" s="1"/>
  <c r="S303" i="6"/>
  <c r="Z303" s="1"/>
  <c r="S103" i="26" s="1"/>
  <c r="Z103" s="1"/>
  <c r="AM103" s="1"/>
  <c r="Y303" i="6"/>
  <c r="R103" i="26" s="1"/>
  <c r="Y103" s="1"/>
  <c r="AL103" s="1"/>
  <c r="S299" i="6"/>
  <c r="Z299" s="1"/>
  <c r="S99" i="26" s="1"/>
  <c r="Z99" s="1"/>
  <c r="AM99" s="1"/>
  <c r="Y299" i="6"/>
  <c r="R99" i="26" s="1"/>
  <c r="Y99" s="1"/>
  <c r="AL99" s="1"/>
  <c r="AQ100"/>
  <c r="AX100" s="1"/>
  <c r="I171" s="1"/>
  <c r="I233" s="1"/>
  <c r="I295" s="1"/>
  <c r="AE300" i="6"/>
  <c r="AQ98" i="26"/>
  <c r="AX98" s="1"/>
  <c r="I169" s="1"/>
  <c r="I231" s="1"/>
  <c r="I293" s="1"/>
  <c r="AE298" i="6"/>
  <c r="AE299"/>
  <c r="AQ99" i="26"/>
  <c r="AX99" s="1"/>
  <c r="I170" s="1"/>
  <c r="I232" s="1"/>
  <c r="I294" s="1"/>
  <c r="AE297" i="6"/>
  <c r="AQ97" i="26"/>
  <c r="AX97" s="1"/>
  <c r="I168" s="1"/>
  <c r="I230" s="1"/>
  <c r="I292" s="1"/>
  <c r="S300" i="6"/>
  <c r="Z300" s="1"/>
  <c r="S100" i="26" s="1"/>
  <c r="Z100" s="1"/>
  <c r="AM100" s="1"/>
  <c r="Y300" i="6"/>
  <c r="R100" i="26" s="1"/>
  <c r="Y100" s="1"/>
  <c r="AL100" s="1"/>
  <c r="Y298" i="6"/>
  <c r="R98" i="26" s="1"/>
  <c r="Y98" s="1"/>
  <c r="AL98" s="1"/>
  <c r="S298" i="6"/>
  <c r="Z298" s="1"/>
  <c r="S98" i="26" s="1"/>
  <c r="Z98" s="1"/>
  <c r="AM98" s="1"/>
  <c r="J265" i="25"/>
  <c r="H961" s="1"/>
  <c r="G1004" s="1"/>
  <c r="G1039" s="1"/>
  <c r="Q31" i="28"/>
  <c r="Q20"/>
  <c r="Q36"/>
  <c r="Q26"/>
  <c r="Q41"/>
  <c r="Q27"/>
  <c r="Q21"/>
  <c r="Q39"/>
  <c r="Q17"/>
  <c r="Q43"/>
  <c r="Q42"/>
  <c r="Q22"/>
  <c r="Q34"/>
  <c r="Q29"/>
  <c r="Q15"/>
  <c r="AU39" i="26"/>
  <c r="F128" s="1"/>
  <c r="F197" s="1"/>
  <c r="F259" s="1"/>
  <c r="R31" i="28" s="1"/>
  <c r="Q32"/>
  <c r="Q24"/>
  <c r="Q16"/>
  <c r="Q40"/>
  <c r="Q33"/>
  <c r="Q35"/>
  <c r="Q23"/>
  <c r="Q18"/>
  <c r="Q37"/>
  <c r="Q28"/>
  <c r="Q30"/>
  <c r="Q25"/>
  <c r="Q38"/>
  <c r="F40" i="26"/>
  <c r="G1621" i="25"/>
  <c r="G1745" s="1"/>
  <c r="F90" i="26" s="1"/>
  <c r="E1412" i="25"/>
  <c r="E1408"/>
  <c r="E1409"/>
  <c r="G1688" s="1"/>
  <c r="G1378"/>
  <c r="G35" i="26"/>
  <c r="H1619" i="25"/>
  <c r="H1743" s="1"/>
  <c r="G88" i="26" s="1"/>
  <c r="AG304" i="6"/>
  <c r="AT104" i="26" s="1"/>
  <c r="BA104" s="1"/>
  <c r="L175" s="1"/>
  <c r="L237" s="1"/>
  <c r="L299" s="1"/>
  <c r="AS104"/>
  <c r="AZ104" s="1"/>
  <c r="K175" s="1"/>
  <c r="K237" s="1"/>
  <c r="K299" s="1"/>
  <c r="AS101"/>
  <c r="AZ101" s="1"/>
  <c r="K172" s="1"/>
  <c r="K234" s="1"/>
  <c r="K296" s="1"/>
  <c r="AG301" i="6"/>
  <c r="AT101" i="26" s="1"/>
  <c r="BA101" s="1"/>
  <c r="L172" s="1"/>
  <c r="L234" s="1"/>
  <c r="L296" s="1"/>
  <c r="I360" i="25"/>
  <c r="I325"/>
  <c r="J326"/>
  <c r="J361"/>
  <c r="J317"/>
  <c r="J352"/>
  <c r="M312"/>
  <c r="M347"/>
  <c r="H319"/>
  <c r="H354"/>
  <c r="I314"/>
  <c r="I349"/>
  <c r="O437"/>
  <c r="G437" s="1"/>
  <c r="G1536" s="1"/>
  <c r="G1565" s="1"/>
  <c r="G1647" s="1"/>
  <c r="O441"/>
  <c r="G441" s="1"/>
  <c r="G1540" s="1"/>
  <c r="G1569" s="1"/>
  <c r="O445"/>
  <c r="G445" s="1"/>
  <c r="G1544" s="1"/>
  <c r="G1573" s="1"/>
  <c r="O436"/>
  <c r="G436" s="1"/>
  <c r="G1535" s="1"/>
  <c r="G1564" s="1"/>
  <c r="G1646" s="1"/>
  <c r="O440"/>
  <c r="G440" s="1"/>
  <c r="G1539" s="1"/>
  <c r="G1568" s="1"/>
  <c r="O444"/>
  <c r="G444" s="1"/>
  <c r="G1543" s="1"/>
  <c r="G1572" s="1"/>
  <c r="O439"/>
  <c r="G439" s="1"/>
  <c r="G1538" s="1"/>
  <c r="G1567" s="1"/>
  <c r="G1649" s="1"/>
  <c r="O443"/>
  <c r="G443" s="1"/>
  <c r="G1542" s="1"/>
  <c r="G1571" s="1"/>
  <c r="O435"/>
  <c r="G435" s="1"/>
  <c r="G1534" s="1"/>
  <c r="G1563" s="1"/>
  <c r="G1645" s="1"/>
  <c r="O438"/>
  <c r="G438" s="1"/>
  <c r="G1537" s="1"/>
  <c r="G1566" s="1"/>
  <c r="G1648" s="1"/>
  <c r="O442"/>
  <c r="G442" s="1"/>
  <c r="G1541" s="1"/>
  <c r="G1570" s="1"/>
  <c r="O446"/>
  <c r="G446" s="1"/>
  <c r="G1545" s="1"/>
  <c r="G1574" s="1"/>
  <c r="I344"/>
  <c r="I309"/>
  <c r="I301"/>
  <c r="K361"/>
  <c r="K326"/>
  <c r="J313"/>
  <c r="J348"/>
  <c r="I347"/>
  <c r="I312"/>
  <c r="L351"/>
  <c r="L316"/>
  <c r="L347"/>
  <c r="L312"/>
  <c r="H315"/>
  <c r="H350"/>
  <c r="H311"/>
  <c r="H346"/>
  <c r="H344"/>
  <c r="H309"/>
  <c r="H301"/>
  <c r="H265"/>
  <c r="J344"/>
  <c r="J309"/>
  <c r="I326"/>
  <c r="I361"/>
  <c r="I359"/>
  <c r="I324"/>
  <c r="I351"/>
  <c r="I316"/>
  <c r="K315"/>
  <c r="K350"/>
  <c r="I346"/>
  <c r="I311"/>
  <c r="K311"/>
  <c r="K346"/>
  <c r="H353"/>
  <c r="H318"/>
  <c r="J311"/>
  <c r="J346"/>
  <c r="J325"/>
  <c r="J360"/>
  <c r="J351"/>
  <c r="J316"/>
  <c r="J347"/>
  <c r="J312"/>
  <c r="AS105" i="26"/>
  <c r="AZ105" s="1"/>
  <c r="K176" s="1"/>
  <c r="K238" s="1"/>
  <c r="K300" s="1"/>
  <c r="AG305" i="6"/>
  <c r="AT105" i="26" s="1"/>
  <c r="BA105" s="1"/>
  <c r="L176" s="1"/>
  <c r="L238" s="1"/>
  <c r="L300" s="1"/>
  <c r="H345" i="25"/>
  <c r="H310"/>
  <c r="I354"/>
  <c r="I319"/>
  <c r="I350"/>
  <c r="I315"/>
  <c r="H349"/>
  <c r="H314"/>
  <c r="H360"/>
  <c r="H325"/>
  <c r="J319"/>
  <c r="J354"/>
  <c r="K319"/>
  <c r="K354"/>
  <c r="J315"/>
  <c r="J350"/>
  <c r="I353"/>
  <c r="I318"/>
  <c r="J359"/>
  <c r="J324"/>
  <c r="K312"/>
  <c r="K347"/>
  <c r="I345"/>
  <c r="I310"/>
  <c r="K325"/>
  <c r="K360"/>
  <c r="K316"/>
  <c r="K351"/>
  <c r="I265"/>
  <c r="F256" i="26"/>
  <c r="AU35"/>
  <c r="F124" s="1"/>
  <c r="F193" s="1"/>
  <c r="J1508" i="25" l="1"/>
  <c r="J1518"/>
  <c r="J1515"/>
  <c r="K98" i="28"/>
  <c r="M132" i="27"/>
  <c r="K69" i="28"/>
  <c r="AU132" i="27"/>
  <c r="S132"/>
  <c r="AM132"/>
  <c r="BD132"/>
  <c r="BD98" i="28" s="1"/>
  <c r="Z38" i="26"/>
  <c r="AM38" s="1"/>
  <c r="BA38" s="1"/>
  <c r="L127" s="1"/>
  <c r="L196" s="1"/>
  <c r="L258" s="1"/>
  <c r="J1513" i="25"/>
  <c r="AS132" i="27"/>
  <c r="BA132"/>
  <c r="BA98" i="28" s="1"/>
  <c r="K125" i="25"/>
  <c r="K56" i="28"/>
  <c r="K72"/>
  <c r="J1503" i="25"/>
  <c r="W132" i="27"/>
  <c r="AA132"/>
  <c r="AE132"/>
  <c r="AE98" i="28" s="1"/>
  <c r="AO132" i="27"/>
  <c r="AJ132"/>
  <c r="BE132"/>
  <c r="BE98" i="28" s="1"/>
  <c r="AZ132" i="27"/>
  <c r="AZ98" i="28" s="1"/>
  <c r="E132" i="27"/>
  <c r="K51" i="28"/>
  <c r="K70"/>
  <c r="BA33" i="26"/>
  <c r="L122" s="1"/>
  <c r="L191" s="1"/>
  <c r="L253" s="1"/>
  <c r="K52" i="28"/>
  <c r="K78"/>
  <c r="K76"/>
  <c r="J1501" i="25"/>
  <c r="L132" i="27"/>
  <c r="AX132"/>
  <c r="AN132"/>
  <c r="V132"/>
  <c r="R132"/>
  <c r="BG132"/>
  <c r="BG98" i="28" s="1"/>
  <c r="BC132" i="27"/>
  <c r="BC98" i="28" s="1"/>
  <c r="T132" i="27"/>
  <c r="AB132"/>
  <c r="K60" i="28"/>
  <c r="K62"/>
  <c r="K74"/>
  <c r="K55"/>
  <c r="M217" i="25"/>
  <c r="L289" s="1"/>
  <c r="K59" i="28"/>
  <c r="K67"/>
  <c r="AR132" i="27"/>
  <c r="U132"/>
  <c r="AI132"/>
  <c r="AP132"/>
  <c r="O132"/>
  <c r="N132"/>
  <c r="G132"/>
  <c r="Y132"/>
  <c r="AY132"/>
  <c r="AY98" i="28" s="1"/>
  <c r="K77"/>
  <c r="K66"/>
  <c r="K73"/>
  <c r="K54"/>
  <c r="K61"/>
  <c r="K53"/>
  <c r="K57"/>
  <c r="K49"/>
  <c r="K58"/>
  <c r="K50"/>
  <c r="J1505" i="25"/>
  <c r="M207"/>
  <c r="J1524"/>
  <c r="I132" i="27"/>
  <c r="AL132"/>
  <c r="AQ132"/>
  <c r="AC132"/>
  <c r="AF132"/>
  <c r="AF98" i="28" s="1"/>
  <c r="AH132" i="27"/>
  <c r="AH98" i="28" s="1"/>
  <c r="Z132" i="27"/>
  <c r="J1521" i="25"/>
  <c r="AG132" i="27"/>
  <c r="AG98" i="28" s="1"/>
  <c r="AW132" i="27"/>
  <c r="AT132"/>
  <c r="F132"/>
  <c r="AV132"/>
  <c r="BB132"/>
  <c r="BB98" i="28" s="1"/>
  <c r="J132" i="27"/>
  <c r="P132"/>
  <c r="J1510" i="25"/>
  <c r="K89"/>
  <c r="O206"/>
  <c r="J1511"/>
  <c r="H132" i="27"/>
  <c r="BF132"/>
  <c r="BF98" i="28" s="1"/>
  <c r="Q132" i="27"/>
  <c r="X132"/>
  <c r="AD132"/>
  <c r="AD98" i="28" s="1"/>
  <c r="L213" i="25"/>
  <c r="K285" s="1"/>
  <c r="AY33" i="26"/>
  <c r="J122" s="1"/>
  <c r="J191" s="1"/>
  <c r="J253" s="1"/>
  <c r="AX33"/>
  <c r="I122" s="1"/>
  <c r="I191" s="1"/>
  <c r="I253" s="1"/>
  <c r="J323" i="25"/>
  <c r="J358"/>
  <c r="L214"/>
  <c r="N273"/>
  <c r="N237"/>
  <c r="M354"/>
  <c r="M319"/>
  <c r="M171"/>
  <c r="M137"/>
  <c r="BI228" i="27"/>
  <c r="M103" i="25"/>
  <c r="U37" i="26"/>
  <c r="AH37" s="1"/>
  <c r="AO37"/>
  <c r="U38"/>
  <c r="AH38" s="1"/>
  <c r="AO38"/>
  <c r="L325" i="25"/>
  <c r="L360"/>
  <c r="N111"/>
  <c r="N145"/>
  <c r="BI270" i="27"/>
  <c r="N179" i="25"/>
  <c r="BI186" i="27"/>
  <c r="K1510" i="25"/>
  <c r="L129"/>
  <c r="K1509"/>
  <c r="K1523"/>
  <c r="K1521"/>
  <c r="K1518"/>
  <c r="K1508"/>
  <c r="K1516"/>
  <c r="K1507"/>
  <c r="K1515"/>
  <c r="K1524"/>
  <c r="K1519"/>
  <c r="K1505"/>
  <c r="K1514"/>
  <c r="L163"/>
  <c r="K1513"/>
  <c r="K1520"/>
  <c r="K1525"/>
  <c r="L95"/>
  <c r="K1512"/>
  <c r="K1506"/>
  <c r="K1511"/>
  <c r="L89"/>
  <c r="K1522"/>
  <c r="K821"/>
  <c r="K833"/>
  <c r="M100"/>
  <c r="M168"/>
  <c r="BI225" i="27"/>
  <c r="M134" i="25"/>
  <c r="I1382"/>
  <c r="K388"/>
  <c r="R407" s="1"/>
  <c r="J407" s="1"/>
  <c r="L369" i="9"/>
  <c r="L31" i="25" s="1"/>
  <c r="L333" i="9"/>
  <c r="J193" i="25"/>
  <c r="I1517"/>
  <c r="Q406"/>
  <c r="I406" s="1"/>
  <c r="G1379" s="1"/>
  <c r="I1683" s="1"/>
  <c r="H36" i="26" s="1"/>
  <c r="Q405" i="25"/>
  <c r="I405" s="1"/>
  <c r="G1373" s="1"/>
  <c r="I1682" s="1"/>
  <c r="L73" i="28"/>
  <c r="L74"/>
  <c r="L51"/>
  <c r="L65"/>
  <c r="L55"/>
  <c r="L77"/>
  <c r="L66"/>
  <c r="L49"/>
  <c r="L50"/>
  <c r="L53"/>
  <c r="L78"/>
  <c r="L68"/>
  <c r="L60"/>
  <c r="L52"/>
  <c r="L64"/>
  <c r="L67"/>
  <c r="L56"/>
  <c r="L75"/>
  <c r="L76"/>
  <c r="L59"/>
  <c r="L63"/>
  <c r="L69"/>
  <c r="L61"/>
  <c r="L57"/>
  <c r="L54"/>
  <c r="L58"/>
  <c r="L71"/>
  <c r="L72"/>
  <c r="L70"/>
  <c r="L62"/>
  <c r="L236" i="25"/>
  <c r="L272"/>
  <c r="I1400"/>
  <c r="I1397"/>
  <c r="K1686" s="1"/>
  <c r="J39" i="26" s="1"/>
  <c r="I1396" i="25"/>
  <c r="N138"/>
  <c r="N172"/>
  <c r="N104"/>
  <c r="BI263" i="27"/>
  <c r="AP34" i="26"/>
  <c r="V34"/>
  <c r="AI34" s="1"/>
  <c r="M146" i="25"/>
  <c r="M112"/>
  <c r="BI237" i="27"/>
  <c r="M180" i="25"/>
  <c r="H969"/>
  <c r="G1012" s="1"/>
  <c r="G1047" s="1"/>
  <c r="N200"/>
  <c r="N206"/>
  <c r="J1523"/>
  <c r="I48"/>
  <c r="M216"/>
  <c r="Y38" i="26"/>
  <c r="AL38" s="1"/>
  <c r="AZ38" s="1"/>
  <c r="K127" s="1"/>
  <c r="K196" s="1"/>
  <c r="K258" s="1"/>
  <c r="AW33"/>
  <c r="H122" s="1"/>
  <c r="H191" s="1"/>
  <c r="H253" s="1"/>
  <c r="K279" i="25"/>
  <c r="K243"/>
  <c r="AS67" i="26"/>
  <c r="AZ23"/>
  <c r="AZ67" s="1"/>
  <c r="BI234" i="27"/>
  <c r="M177" i="25"/>
  <c r="M143"/>
  <c r="W38" i="26"/>
  <c r="AJ38" s="1"/>
  <c r="AQ38"/>
  <c r="N278" i="25"/>
  <c r="N242"/>
  <c r="L243"/>
  <c r="L279"/>
  <c r="L372" i="9"/>
  <c r="L34" i="25" s="1"/>
  <c r="L336" i="9"/>
  <c r="K52" i="25"/>
  <c r="M70"/>
  <c r="L24" i="28"/>
  <c r="L23"/>
  <c r="L21"/>
  <c r="L25"/>
  <c r="L38"/>
  <c r="L15"/>
  <c r="L41"/>
  <c r="L19"/>
  <c r="L28"/>
  <c r="L17"/>
  <c r="L40"/>
  <c r="L32"/>
  <c r="L36"/>
  <c r="L43"/>
  <c r="L31"/>
  <c r="L35"/>
  <c r="L42"/>
  <c r="L26"/>
  <c r="L27"/>
  <c r="L34"/>
  <c r="L18"/>
  <c r="L46"/>
  <c r="L14"/>
  <c r="L37"/>
  <c r="L29"/>
  <c r="L30"/>
  <c r="L22"/>
  <c r="L16"/>
  <c r="L20"/>
  <c r="L39"/>
  <c r="L33"/>
  <c r="K814" i="25"/>
  <c r="K832"/>
  <c r="K181"/>
  <c r="J1517" s="1"/>
  <c r="BI170" i="27"/>
  <c r="K147" i="25"/>
  <c r="BI260" i="27"/>
  <c r="N169" i="25"/>
  <c r="N101"/>
  <c r="N135"/>
  <c r="AP38" i="26"/>
  <c r="V38"/>
  <c r="AI38" s="1"/>
  <c r="L331" i="9"/>
  <c r="L367"/>
  <c r="L29" i="25" s="1"/>
  <c r="L175"/>
  <c r="BI198" i="27"/>
  <c r="L141" i="25"/>
  <c r="BI197" i="27"/>
  <c r="L174" i="25"/>
  <c r="L140"/>
  <c r="N138" i="27"/>
  <c r="N131"/>
  <c r="J131"/>
  <c r="BF131"/>
  <c r="BF97" i="28" s="1"/>
  <c r="G131" i="27"/>
  <c r="AD131"/>
  <c r="AD97" i="28" s="1"/>
  <c r="AZ131" i="27"/>
  <c r="AZ97" i="28" s="1"/>
  <c r="P131" i="27"/>
  <c r="AW131"/>
  <c r="AS131"/>
  <c r="AB131"/>
  <c r="K131"/>
  <c r="K97" i="28" s="1"/>
  <c r="I131" i="27"/>
  <c r="AN131"/>
  <c r="Y134"/>
  <c r="P134"/>
  <c r="AK134"/>
  <c r="U134"/>
  <c r="AJ134"/>
  <c r="W134"/>
  <c r="X134"/>
  <c r="T134"/>
  <c r="AQ134"/>
  <c r="G134"/>
  <c r="AU134"/>
  <c r="AS134"/>
  <c r="AM134"/>
  <c r="AG134"/>
  <c r="AG100" i="28" s="1"/>
  <c r="V133" i="27"/>
  <c r="BA133"/>
  <c r="BA99" i="28" s="1"/>
  <c r="AX133" i="27"/>
  <c r="BF133"/>
  <c r="BF99" i="28" s="1"/>
  <c r="AL133" i="27"/>
  <c r="BC133"/>
  <c r="BC99" i="28" s="1"/>
  <c r="I133" i="27"/>
  <c r="J133"/>
  <c r="M133"/>
  <c r="U133"/>
  <c r="Y133"/>
  <c r="AF133"/>
  <c r="AF99" i="28" s="1"/>
  <c r="S133" i="27"/>
  <c r="AQ133"/>
  <c r="AY130"/>
  <c r="AY96" i="28" s="1"/>
  <c r="AS130" i="27"/>
  <c r="F130"/>
  <c r="Z130"/>
  <c r="AA130"/>
  <c r="AX130"/>
  <c r="Q130"/>
  <c r="L130"/>
  <c r="AW130"/>
  <c r="AE130"/>
  <c r="AE96" i="28" s="1"/>
  <c r="BA130" i="27"/>
  <c r="BA96" i="28" s="1"/>
  <c r="AB130" i="27"/>
  <c r="BC130"/>
  <c r="BC96" i="28" s="1"/>
  <c r="AG130" i="27"/>
  <c r="AG96" i="28" s="1"/>
  <c r="L131" i="27"/>
  <c r="L97" i="28" s="1"/>
  <c r="H131" i="27"/>
  <c r="AI131"/>
  <c r="AH131"/>
  <c r="AH97" i="28" s="1"/>
  <c r="BE131" i="27"/>
  <c r="BE97" i="28" s="1"/>
  <c r="W131" i="27"/>
  <c r="AC131"/>
  <c r="E131"/>
  <c r="AA131"/>
  <c r="BD131"/>
  <c r="BD97" i="28" s="1"/>
  <c r="AR131" i="27"/>
  <c r="Z131"/>
  <c r="Y131"/>
  <c r="AG131"/>
  <c r="AG97" i="28" s="1"/>
  <c r="AV134" i="27"/>
  <c r="BB134"/>
  <c r="BB100" i="28" s="1"/>
  <c r="AB134" i="27"/>
  <c r="AY134"/>
  <c r="AY100" i="28" s="1"/>
  <c r="AI134" i="27"/>
  <c r="BE134"/>
  <c r="BE100" i="28" s="1"/>
  <c r="AF134" i="27"/>
  <c r="AF100" i="28" s="1"/>
  <c r="AW134" i="27"/>
  <c r="BF134"/>
  <c r="BF100" i="28" s="1"/>
  <c r="N134" i="27"/>
  <c r="L134"/>
  <c r="L100" i="28" s="1"/>
  <c r="E134" i="27"/>
  <c r="BA134"/>
  <c r="BA100" i="28" s="1"/>
  <c r="BG134" i="27"/>
  <c r="BG100" i="28" s="1"/>
  <c r="K133" i="27"/>
  <c r="K99" i="28" s="1"/>
  <c r="W133" i="27"/>
  <c r="AW133"/>
  <c r="AH133"/>
  <c r="AH99" i="28" s="1"/>
  <c r="N133" i="27"/>
  <c r="T133"/>
  <c r="BD133"/>
  <c r="BD99" i="28" s="1"/>
  <c r="BG133" i="27"/>
  <c r="BG99" i="28" s="1"/>
  <c r="AJ133" i="27"/>
  <c r="Q133"/>
  <c r="AN133"/>
  <c r="AM133"/>
  <c r="O133"/>
  <c r="AQ130"/>
  <c r="AM130"/>
  <c r="AZ130"/>
  <c r="AZ96" i="28" s="1"/>
  <c r="AK130" i="27"/>
  <c r="U130"/>
  <c r="K130"/>
  <c r="K96" i="28" s="1"/>
  <c r="J130" i="27"/>
  <c r="AO130"/>
  <c r="E130"/>
  <c r="Y130"/>
  <c r="AN130"/>
  <c r="G130"/>
  <c r="N130"/>
  <c r="AJ130"/>
  <c r="AB125"/>
  <c r="H125"/>
  <c r="AD125"/>
  <c r="AD91" i="28" s="1"/>
  <c r="AK125" i="27"/>
  <c r="Y125"/>
  <c r="AP131"/>
  <c r="S131"/>
  <c r="V131"/>
  <c r="U131"/>
  <c r="O131"/>
  <c r="BA131"/>
  <c r="BA97" i="28" s="1"/>
  <c r="AF131" i="27"/>
  <c r="AF97" i="28" s="1"/>
  <c r="AE131" i="27"/>
  <c r="AE97" i="28" s="1"/>
  <c r="BG131" i="27"/>
  <c r="BG97" i="28" s="1"/>
  <c r="AU131" i="27"/>
  <c r="AV131"/>
  <c r="AO131"/>
  <c r="AQ131"/>
  <c r="AJ131"/>
  <c r="AE134"/>
  <c r="AE100" i="28" s="1"/>
  <c r="AO134" i="27"/>
  <c r="AC134"/>
  <c r="H134"/>
  <c r="AR134"/>
  <c r="S134"/>
  <c r="Q134"/>
  <c r="J134"/>
  <c r="AL134"/>
  <c r="AA134"/>
  <c r="AT134"/>
  <c r="AN134"/>
  <c r="I134"/>
  <c r="AH134"/>
  <c r="AH100" i="28" s="1"/>
  <c r="AR133" i="27"/>
  <c r="E133"/>
  <c r="AC133"/>
  <c r="AP133"/>
  <c r="AI133"/>
  <c r="F133"/>
  <c r="R133"/>
  <c r="AS133"/>
  <c r="Z133"/>
  <c r="BE133"/>
  <c r="BE99" i="28" s="1"/>
  <c r="AK133" i="27"/>
  <c r="G133"/>
  <c r="AT133"/>
  <c r="AG133"/>
  <c r="AG99" i="28" s="1"/>
  <c r="BB130" i="27"/>
  <c r="BB96" i="28" s="1"/>
  <c r="P130" i="27"/>
  <c r="AC130"/>
  <c r="O130"/>
  <c r="H130"/>
  <c r="V130"/>
  <c r="S130"/>
  <c r="M130"/>
  <c r="BD130"/>
  <c r="BD96" i="28" s="1"/>
  <c r="AF130" i="27"/>
  <c r="AF96" i="28" s="1"/>
  <c r="AR130" i="27"/>
  <c r="BF130"/>
  <c r="BF96" i="28" s="1"/>
  <c r="BG130" i="27"/>
  <c r="BG96" i="28" s="1"/>
  <c r="AL130" i="27"/>
  <c r="AX131"/>
  <c r="X131"/>
  <c r="Q131"/>
  <c r="AL131"/>
  <c r="M131"/>
  <c r="AK131"/>
  <c r="T131"/>
  <c r="AM131"/>
  <c r="F131"/>
  <c r="BC131"/>
  <c r="BC97" i="28" s="1"/>
  <c r="BB131" i="27"/>
  <c r="BB97" i="28" s="1"/>
  <c r="AY131" i="27"/>
  <c r="AY97" i="28" s="1"/>
  <c r="R131" i="27"/>
  <c r="AT131"/>
  <c r="AD134"/>
  <c r="AD100" i="28" s="1"/>
  <c r="V134" i="27"/>
  <c r="O134"/>
  <c r="BD134"/>
  <c r="BD100" i="28" s="1"/>
  <c r="AX134" i="27"/>
  <c r="M134"/>
  <c r="AZ134"/>
  <c r="AZ100" i="28" s="1"/>
  <c r="AP134" i="27"/>
  <c r="F134"/>
  <c r="BC134"/>
  <c r="BC100" i="28" s="1"/>
  <c r="R134" i="27"/>
  <c r="Z134"/>
  <c r="K134"/>
  <c r="K100" i="28" s="1"/>
  <c r="AD133" i="27"/>
  <c r="AD99" i="28" s="1"/>
  <c r="AO133" i="27"/>
  <c r="AY133"/>
  <c r="AY99" i="28" s="1"/>
  <c r="X133" i="27"/>
  <c r="AZ133"/>
  <c r="AZ99" i="28" s="1"/>
  <c r="P133" i="27"/>
  <c r="AA133"/>
  <c r="AE133"/>
  <c r="AE99" i="28" s="1"/>
  <c r="BB133" i="27"/>
  <c r="BB99" i="28" s="1"/>
  <c r="L133" i="27"/>
  <c r="L99" i="28" s="1"/>
  <c r="H133" i="27"/>
  <c r="AB133"/>
  <c r="AV133"/>
  <c r="AU133"/>
  <c r="AD130"/>
  <c r="AD96" i="28" s="1"/>
  <c r="AV130" i="27"/>
  <c r="AI130"/>
  <c r="AU130"/>
  <c r="AP130"/>
  <c r="W130"/>
  <c r="BE130"/>
  <c r="BE96" i="28" s="1"/>
  <c r="AT130" i="27"/>
  <c r="I130"/>
  <c r="X130"/>
  <c r="R130"/>
  <c r="AH130"/>
  <c r="AH96" i="28" s="1"/>
  <c r="T130" i="27"/>
  <c r="AI125"/>
  <c r="AF125"/>
  <c r="AF91" i="28" s="1"/>
  <c r="M125" i="27"/>
  <c r="Q125"/>
  <c r="AY125"/>
  <c r="AY91" i="28" s="1"/>
  <c r="AC125" i="27"/>
  <c r="F125"/>
  <c r="AA125"/>
  <c r="AQ125"/>
  <c r="T125"/>
  <c r="AU125"/>
  <c r="I125"/>
  <c r="AO125"/>
  <c r="AV125"/>
  <c r="AZ125"/>
  <c r="AZ91" i="28" s="1"/>
  <c r="N125" i="27"/>
  <c r="E125"/>
  <c r="X121"/>
  <c r="AS121"/>
  <c r="AH121"/>
  <c r="AH87" i="28" s="1"/>
  <c r="AC121" i="27"/>
  <c r="BC121"/>
  <c r="BC87" i="28" s="1"/>
  <c r="M121" i="27"/>
  <c r="H121"/>
  <c r="AO121"/>
  <c r="J121"/>
  <c r="R121"/>
  <c r="BE121"/>
  <c r="BE87" i="28" s="1"/>
  <c r="AP121" i="27"/>
  <c r="BF121"/>
  <c r="BF87" i="28" s="1"/>
  <c r="Z121" i="27"/>
  <c r="AO135"/>
  <c r="V135"/>
  <c r="AP135"/>
  <c r="BC135"/>
  <c r="BC101" i="28" s="1"/>
  <c r="AX135" i="27"/>
  <c r="X135"/>
  <c r="O135"/>
  <c r="Y135"/>
  <c r="AI135"/>
  <c r="BF135"/>
  <c r="BF101" i="28" s="1"/>
  <c r="F135" i="27"/>
  <c r="T135"/>
  <c r="AC135"/>
  <c r="AT135"/>
  <c r="R128"/>
  <c r="BD128"/>
  <c r="BD94" i="28" s="1"/>
  <c r="V128" i="27"/>
  <c r="AQ128"/>
  <c r="AP128"/>
  <c r="AD128"/>
  <c r="AD94" i="28" s="1"/>
  <c r="AO128" i="27"/>
  <c r="BE128"/>
  <c r="BE94" i="28" s="1"/>
  <c r="BC128" i="27"/>
  <c r="BC94" i="28" s="1"/>
  <c r="AE128" i="27"/>
  <c r="AE94" i="28" s="1"/>
  <c r="H128" i="27"/>
  <c r="AF128"/>
  <c r="AF94" i="28" s="1"/>
  <c r="AZ128" i="27"/>
  <c r="AZ94" i="28" s="1"/>
  <c r="AG128" i="27"/>
  <c r="AG94" i="28" s="1"/>
  <c r="BA124" i="27"/>
  <c r="BA90" i="28" s="1"/>
  <c r="K124" i="27"/>
  <c r="K90" i="28" s="1"/>
  <c r="M124" i="27"/>
  <c r="AU124"/>
  <c r="AT124"/>
  <c r="AP124"/>
  <c r="AY124"/>
  <c r="AY90" i="28" s="1"/>
  <c r="BB124" i="27"/>
  <c r="BB90" i="28" s="1"/>
  <c r="BE124" i="27"/>
  <c r="BE90" i="28" s="1"/>
  <c r="AO124" i="27"/>
  <c r="AL124"/>
  <c r="N124"/>
  <c r="G124"/>
  <c r="AG124"/>
  <c r="AG90" i="28" s="1"/>
  <c r="BB120" i="27"/>
  <c r="BB86" i="28" s="1"/>
  <c r="BD120" i="27"/>
  <c r="BD86" i="28" s="1"/>
  <c r="AS120" i="27"/>
  <c r="G120"/>
  <c r="AQ120"/>
  <c r="AC120"/>
  <c r="BE120"/>
  <c r="BE86" i="28" s="1"/>
  <c r="AV120" i="27"/>
  <c r="E120"/>
  <c r="AO120"/>
  <c r="AB120"/>
  <c r="AP120"/>
  <c r="AT120"/>
  <c r="K120"/>
  <c r="K86" i="28" s="1"/>
  <c r="AG147" i="27"/>
  <c r="AG113" i="28" s="1"/>
  <c r="K147" i="27"/>
  <c r="K113" i="28" s="1"/>
  <c r="AP147" i="27"/>
  <c r="AX147"/>
  <c r="N147"/>
  <c r="BD147"/>
  <c r="BD113" i="28" s="1"/>
  <c r="AL147" i="27"/>
  <c r="AW125"/>
  <c r="X125"/>
  <c r="AT125"/>
  <c r="V125"/>
  <c r="AJ125"/>
  <c r="AP125"/>
  <c r="U125"/>
  <c r="BA125"/>
  <c r="BA91" i="28" s="1"/>
  <c r="AX125" i="27"/>
  <c r="BE125"/>
  <c r="BE91" i="28" s="1"/>
  <c r="AG125" i="27"/>
  <c r="AG91" i="28" s="1"/>
  <c r="AB121" i="27"/>
  <c r="AZ121"/>
  <c r="AZ87" i="28" s="1"/>
  <c r="BD121" i="27"/>
  <c r="BD87" i="28" s="1"/>
  <c r="AV121" i="27"/>
  <c r="AF121"/>
  <c r="AF87" i="28" s="1"/>
  <c r="AT121" i="27"/>
  <c r="AI121"/>
  <c r="U121"/>
  <c r="AD121"/>
  <c r="AD87" i="28" s="1"/>
  <c r="BB121" i="27"/>
  <c r="BB87" i="28" s="1"/>
  <c r="BG121" i="27"/>
  <c r="BG87" i="28" s="1"/>
  <c r="AQ121" i="27"/>
  <c r="BA121"/>
  <c r="BA87" i="28" s="1"/>
  <c r="AL121" i="27"/>
  <c r="AR135"/>
  <c r="E135"/>
  <c r="S135"/>
  <c r="AJ135"/>
  <c r="AF135"/>
  <c r="AF101" i="28" s="1"/>
  <c r="P135" i="27"/>
  <c r="M135"/>
  <c r="R135"/>
  <c r="AE135"/>
  <c r="AE101" i="28" s="1"/>
  <c r="AU135" i="27"/>
  <c r="AL135"/>
  <c r="AY135"/>
  <c r="AY101" i="28" s="1"/>
  <c r="Q135" i="27"/>
  <c r="BB135"/>
  <c r="BB101" i="28" s="1"/>
  <c r="AC128" i="27"/>
  <c r="U128"/>
  <c r="M128"/>
  <c r="Y128"/>
  <c r="Z128"/>
  <c r="AK128"/>
  <c r="AT128"/>
  <c r="AH128"/>
  <c r="AH94" i="28" s="1"/>
  <c r="AA128" i="27"/>
  <c r="T128"/>
  <c r="AN128"/>
  <c r="J128"/>
  <c r="N128"/>
  <c r="BA128"/>
  <c r="BA94" i="28" s="1"/>
  <c r="AR124" i="27"/>
  <c r="AD124"/>
  <c r="AD90" i="28" s="1"/>
  <c r="E124" i="27"/>
  <c r="AX124"/>
  <c r="BD124"/>
  <c r="BD90" i="28" s="1"/>
  <c r="AS124" i="27"/>
  <c r="F124"/>
  <c r="AH124"/>
  <c r="AH90" i="28" s="1"/>
  <c r="R124" i="27"/>
  <c r="AB124"/>
  <c r="H124"/>
  <c r="AJ124"/>
  <c r="AV124"/>
  <c r="Y124"/>
  <c r="AA120"/>
  <c r="AL120"/>
  <c r="R120"/>
  <c r="AJ120"/>
  <c r="N120"/>
  <c r="AF120"/>
  <c r="AF86" i="28" s="1"/>
  <c r="AU120" i="27"/>
  <c r="M120"/>
  <c r="AX120"/>
  <c r="X120"/>
  <c r="V120"/>
  <c r="AR120"/>
  <c r="O120"/>
  <c r="AY120"/>
  <c r="AY86" i="28" s="1"/>
  <c r="BA147" i="27"/>
  <c r="BA113" i="28" s="1"/>
  <c r="AM147" i="27"/>
  <c r="W147"/>
  <c r="AS147"/>
  <c r="BG147"/>
  <c r="BG113" i="28" s="1"/>
  <c r="T147" i="27"/>
  <c r="S147"/>
  <c r="AL125"/>
  <c r="BC125"/>
  <c r="BC91" i="28" s="1"/>
  <c r="W125" i="27"/>
  <c r="AH125"/>
  <c r="AH91" i="28" s="1"/>
  <c r="BB125" i="27"/>
  <c r="BB91" i="28" s="1"/>
  <c r="K125" i="27"/>
  <c r="K91" i="28" s="1"/>
  <c r="P125" i="27"/>
  <c r="AN125"/>
  <c r="Z125"/>
  <c r="AR125"/>
  <c r="L125"/>
  <c r="AA121"/>
  <c r="T121"/>
  <c r="I121"/>
  <c r="L121"/>
  <c r="AY121"/>
  <c r="AY87" i="28" s="1"/>
  <c r="N121" i="27"/>
  <c r="K121"/>
  <c r="K87" i="28" s="1"/>
  <c r="AU121" i="27"/>
  <c r="AK121"/>
  <c r="Y121"/>
  <c r="O121"/>
  <c r="AE121"/>
  <c r="AE87" i="28" s="1"/>
  <c r="F121" i="27"/>
  <c r="Z135"/>
  <c r="U135"/>
  <c r="BG135"/>
  <c r="BG101" i="28" s="1"/>
  <c r="K135" i="27"/>
  <c r="K101" i="28" s="1"/>
  <c r="W135" i="27"/>
  <c r="AH135"/>
  <c r="AH101" i="28" s="1"/>
  <c r="I135" i="27"/>
  <c r="L135"/>
  <c r="AM135"/>
  <c r="J135"/>
  <c r="AN135"/>
  <c r="H135"/>
  <c r="BA135"/>
  <c r="BA101" i="28" s="1"/>
  <c r="AS128" i="27"/>
  <c r="AI128"/>
  <c r="W128"/>
  <c r="P128"/>
  <c r="I128"/>
  <c r="AX128"/>
  <c r="K128"/>
  <c r="K94" i="28" s="1"/>
  <c r="L128" i="27"/>
  <c r="L94" i="28" s="1"/>
  <c r="G128" i="27"/>
  <c r="AR128"/>
  <c r="BG128"/>
  <c r="BG94" i="28" s="1"/>
  <c r="AY128" i="27"/>
  <c r="AY94" i="28" s="1"/>
  <c r="AU128" i="27"/>
  <c r="X128"/>
  <c r="I124"/>
  <c r="AM124"/>
  <c r="AN124"/>
  <c r="AA124"/>
  <c r="AQ124"/>
  <c r="AZ124"/>
  <c r="AZ90" i="28" s="1"/>
  <c r="AI124" i="27"/>
  <c r="X124"/>
  <c r="O124"/>
  <c r="U124"/>
  <c r="BC124"/>
  <c r="BC90" i="28" s="1"/>
  <c r="J124" i="27"/>
  <c r="V124"/>
  <c r="L124"/>
  <c r="L90" i="28" s="1"/>
  <c r="BF120" i="27"/>
  <c r="BF86" i="28" s="1"/>
  <c r="F120" i="27"/>
  <c r="AK120"/>
  <c r="AN120"/>
  <c r="AH120"/>
  <c r="AH86" i="28" s="1"/>
  <c r="BA120" i="27"/>
  <c r="BA86" i="28" s="1"/>
  <c r="I120" i="27"/>
  <c r="AW120"/>
  <c r="T120"/>
  <c r="H120"/>
  <c r="Y120"/>
  <c r="W120"/>
  <c r="AD120"/>
  <c r="AD86" i="28" s="1"/>
  <c r="AZ147" i="27"/>
  <c r="AZ113" i="28" s="1"/>
  <c r="J147" i="27"/>
  <c r="M147"/>
  <c r="AW147"/>
  <c r="AV147"/>
  <c r="AJ147"/>
  <c r="AK147"/>
  <c r="AM125"/>
  <c r="S125"/>
  <c r="BF125"/>
  <c r="BF91" i="28" s="1"/>
  <c r="AE125" i="27"/>
  <c r="AE91" i="28" s="1"/>
  <c r="R125" i="27"/>
  <c r="BG125"/>
  <c r="BG91" i="28" s="1"/>
  <c r="AS125" i="27"/>
  <c r="O125"/>
  <c r="G125"/>
  <c r="J125"/>
  <c r="BD125"/>
  <c r="BD91" i="28" s="1"/>
  <c r="AR121" i="27"/>
  <c r="AW121"/>
  <c r="W121"/>
  <c r="P121"/>
  <c r="AX121"/>
  <c r="V121"/>
  <c r="Q121"/>
  <c r="AJ121"/>
  <c r="G121"/>
  <c r="E121"/>
  <c r="AN121"/>
  <c r="S121"/>
  <c r="AM121"/>
  <c r="AG121"/>
  <c r="AG87" i="28" s="1"/>
  <c r="AV135" i="27"/>
  <c r="AS135"/>
  <c r="AK135"/>
  <c r="AQ135"/>
  <c r="AD135"/>
  <c r="AD101" i="28" s="1"/>
  <c r="BE135" i="27"/>
  <c r="BE101" i="28" s="1"/>
  <c r="AA135" i="27"/>
  <c r="AW135"/>
  <c r="AZ135"/>
  <c r="AZ101" i="28" s="1"/>
  <c r="G135" i="27"/>
  <c r="N135"/>
  <c r="AB135"/>
  <c r="BD135"/>
  <c r="BD101" i="28" s="1"/>
  <c r="AG135" i="27"/>
  <c r="AG101" i="28" s="1"/>
  <c r="AM128" i="27"/>
  <c r="AL128"/>
  <c r="AW128"/>
  <c r="BB128"/>
  <c r="BB94" i="28" s="1"/>
  <c r="O128" i="27"/>
  <c r="S128"/>
  <c r="Q128"/>
  <c r="AB128"/>
  <c r="AJ128"/>
  <c r="E128"/>
  <c r="BF128"/>
  <c r="BF94" i="28" s="1"/>
  <c r="AV128" i="27"/>
  <c r="F128"/>
  <c r="Q124"/>
  <c r="T124"/>
  <c r="W124"/>
  <c r="AE124"/>
  <c r="AE90" i="28" s="1"/>
  <c r="AK124" i="27"/>
  <c r="AW124"/>
  <c r="P124"/>
  <c r="Z124"/>
  <c r="BF124"/>
  <c r="BF90" i="28" s="1"/>
  <c r="AF124" i="27"/>
  <c r="AF90" i="28" s="1"/>
  <c r="S124" i="27"/>
  <c r="BG124"/>
  <c r="BG90" i="28" s="1"/>
  <c r="AC124" i="27"/>
  <c r="BG120"/>
  <c r="BG86" i="28" s="1"/>
  <c r="AM120" i="27"/>
  <c r="AZ120"/>
  <c r="AZ86" i="28" s="1"/>
  <c r="J120" i="27"/>
  <c r="U120"/>
  <c r="BC120"/>
  <c r="BC86" i="28" s="1"/>
  <c r="P120" i="27"/>
  <c r="Q120"/>
  <c r="S120"/>
  <c r="AI120"/>
  <c r="Z120"/>
  <c r="L120"/>
  <c r="AE120"/>
  <c r="AE86" i="28" s="1"/>
  <c r="AG120" i="27"/>
  <c r="AG86" i="28" s="1"/>
  <c r="I147" i="27"/>
  <c r="AE147"/>
  <c r="AE113" i="28" s="1"/>
  <c r="E147" i="27"/>
  <c r="AB147"/>
  <c r="AO147"/>
  <c r="AF147"/>
  <c r="AF113" i="28" s="1"/>
  <c r="AH147" i="27"/>
  <c r="AH113" i="28" s="1"/>
  <c r="AG141" i="27"/>
  <c r="AG107" i="28" s="1"/>
  <c r="AX141" i="27"/>
  <c r="M141"/>
  <c r="BD141"/>
  <c r="BD107" i="28" s="1"/>
  <c r="BE141" i="27"/>
  <c r="BE107" i="28" s="1"/>
  <c r="T141" i="27"/>
  <c r="R141"/>
  <c r="AG145"/>
  <c r="AG111" i="28" s="1"/>
  <c r="BB145" i="27"/>
  <c r="BB111" i="28" s="1"/>
  <c r="N145" i="27"/>
  <c r="J145"/>
  <c r="P145"/>
  <c r="AE145"/>
  <c r="AE111" i="28" s="1"/>
  <c r="AQ145" i="27"/>
  <c r="BC142"/>
  <c r="BC108" i="28" s="1"/>
  <c r="V142" i="27"/>
  <c r="O142"/>
  <c r="Y142"/>
  <c r="AT142"/>
  <c r="BE142"/>
  <c r="BE108" i="28" s="1"/>
  <c r="F142" i="27"/>
  <c r="AZ137"/>
  <c r="AZ103" i="28" s="1"/>
  <c r="BG137" i="27"/>
  <c r="BG103" i="28" s="1"/>
  <c r="Z137" i="27"/>
  <c r="S137"/>
  <c r="AI137"/>
  <c r="R137"/>
  <c r="I137"/>
  <c r="Y139"/>
  <c r="AK139"/>
  <c r="BG139"/>
  <c r="BG105" i="28" s="1"/>
  <c r="I139" i="27"/>
  <c r="AL139"/>
  <c r="BE139"/>
  <c r="BE105" i="28" s="1"/>
  <c r="O139" i="27"/>
  <c r="AN138"/>
  <c r="AX138"/>
  <c r="AW138"/>
  <c r="L138"/>
  <c r="BB138"/>
  <c r="BB104" i="28" s="1"/>
  <c r="AL138" i="27"/>
  <c r="BC138"/>
  <c r="BC104" i="28" s="1"/>
  <c r="N119" i="27"/>
  <c r="X119"/>
  <c r="Z119"/>
  <c r="P119"/>
  <c r="AY119"/>
  <c r="AY85" i="28" s="1"/>
  <c r="AI119" i="27"/>
  <c r="T119"/>
  <c r="AA119"/>
  <c r="BE119"/>
  <c r="BE85" i="28" s="1"/>
  <c r="AF119" i="27"/>
  <c r="AF85" i="28" s="1"/>
  <c r="BA119" i="27"/>
  <c r="BA85" i="28" s="1"/>
  <c r="AN119" i="27"/>
  <c r="S119"/>
  <c r="I122"/>
  <c r="Q122"/>
  <c r="Y122"/>
  <c r="AH122"/>
  <c r="AH88" i="28" s="1"/>
  <c r="AP122" i="27"/>
  <c r="AX122"/>
  <c r="BF122"/>
  <c r="BF88" i="28" s="1"/>
  <c r="L122" i="27"/>
  <c r="T122"/>
  <c r="AB122"/>
  <c r="AK122"/>
  <c r="AS122"/>
  <c r="BA122"/>
  <c r="BA88" i="28" s="1"/>
  <c r="AG122" i="27"/>
  <c r="AG88" i="28" s="1"/>
  <c r="AQ141" i="27"/>
  <c r="AZ141"/>
  <c r="AZ107" i="28" s="1"/>
  <c r="BB141" i="27"/>
  <c r="BB107" i="28" s="1"/>
  <c r="K141" i="27"/>
  <c r="K107" i="28" s="1"/>
  <c r="V141" i="27"/>
  <c r="AH141"/>
  <c r="AH107" i="28" s="1"/>
  <c r="AL141" i="27"/>
  <c r="AY145"/>
  <c r="AY111" i="28" s="1"/>
  <c r="AX145" i="27"/>
  <c r="AR145"/>
  <c r="AV145"/>
  <c r="X145"/>
  <c r="G145"/>
  <c r="AN145"/>
  <c r="AC142"/>
  <c r="Q142"/>
  <c r="AA142"/>
  <c r="J142"/>
  <c r="BD142"/>
  <c r="BD108" i="28" s="1"/>
  <c r="U142" i="27"/>
  <c r="AL137"/>
  <c r="E137"/>
  <c r="BE137"/>
  <c r="BE103" i="28" s="1"/>
  <c r="AQ137" i="27"/>
  <c r="AX137"/>
  <c r="BC137"/>
  <c r="BC103" i="28" s="1"/>
  <c r="L137" i="27"/>
  <c r="BB139"/>
  <c r="BB105" i="28" s="1"/>
  <c r="AQ139" i="27"/>
  <c r="M139"/>
  <c r="F139"/>
  <c r="U139"/>
  <c r="Z139"/>
  <c r="AG138"/>
  <c r="AG104" i="28" s="1"/>
  <c r="P138" i="27"/>
  <c r="I138"/>
  <c r="X138"/>
  <c r="K138"/>
  <c r="K104" i="28" s="1"/>
  <c r="T138" i="27"/>
  <c r="R138"/>
  <c r="AD119"/>
  <c r="AD85" i="28" s="1"/>
  <c r="AL119" i="27"/>
  <c r="G119"/>
  <c r="W119"/>
  <c r="R119"/>
  <c r="AX119"/>
  <c r="AR119"/>
  <c r="BD119"/>
  <c r="BD85" i="28" s="1"/>
  <c r="I119" i="27"/>
  <c r="BG119"/>
  <c r="BG85" i="28" s="1"/>
  <c r="AU119" i="27"/>
  <c r="Q119"/>
  <c r="AW119"/>
  <c r="AG119"/>
  <c r="AG85" i="28" s="1"/>
  <c r="G122" i="27"/>
  <c r="O122"/>
  <c r="W122"/>
  <c r="AE122"/>
  <c r="AE88" i="28" s="1"/>
  <c r="AN122" i="27"/>
  <c r="AV122"/>
  <c r="BD122"/>
  <c r="BD88" i="28" s="1"/>
  <c r="J122" i="27"/>
  <c r="R122"/>
  <c r="Z122"/>
  <c r="AI122"/>
  <c r="AQ122"/>
  <c r="AY122"/>
  <c r="AY88" i="28" s="1"/>
  <c r="BG122" i="27"/>
  <c r="BG88" i="28" s="1"/>
  <c r="AC141" i="27"/>
  <c r="G141"/>
  <c r="BA141"/>
  <c r="BA107" i="28" s="1"/>
  <c r="AY141" i="27"/>
  <c r="AY107" i="28" s="1"/>
  <c r="AO141" i="27"/>
  <c r="BC141"/>
  <c r="BC107" i="28" s="1"/>
  <c r="AE141" i="27"/>
  <c r="AE107" i="28" s="1"/>
  <c r="AF145" i="27"/>
  <c r="AF111" i="28" s="1"/>
  <c r="AW145" i="27"/>
  <c r="T145"/>
  <c r="F145"/>
  <c r="O145"/>
  <c r="AA145"/>
  <c r="E145"/>
  <c r="R142"/>
  <c r="G142"/>
  <c r="L142"/>
  <c r="L108" i="28" s="1"/>
  <c r="AI142" i="27"/>
  <c r="M142"/>
  <c r="AR142"/>
  <c r="AP142"/>
  <c r="AG137"/>
  <c r="AG103" i="28" s="1"/>
  <c r="BF137" i="27"/>
  <c r="BF103" i="28" s="1"/>
  <c r="AA137" i="27"/>
  <c r="AP137"/>
  <c r="AB137"/>
  <c r="AJ137"/>
  <c r="AN137"/>
  <c r="BF139"/>
  <c r="BF105" i="28" s="1"/>
  <c r="L139" i="27"/>
  <c r="P139"/>
  <c r="AU139"/>
  <c r="AN139"/>
  <c r="AA139"/>
  <c r="AP139"/>
  <c r="E138"/>
  <c r="W138"/>
  <c r="BA138"/>
  <c r="BA104" i="28" s="1"/>
  <c r="F138" i="27"/>
  <c r="AY138"/>
  <c r="AY104" i="28" s="1"/>
  <c r="AU138" i="27"/>
  <c r="K119"/>
  <c r="K85" i="28" s="1"/>
  <c r="AM119" i="27"/>
  <c r="AZ119"/>
  <c r="AZ85" i="28" s="1"/>
  <c r="V119" i="27"/>
  <c r="AK119"/>
  <c r="AC119"/>
  <c r="H119"/>
  <c r="AQ119"/>
  <c r="AJ119"/>
  <c r="AH119"/>
  <c r="AH85" i="28" s="1"/>
  <c r="AT119" i="27"/>
  <c r="AB119"/>
  <c r="O119"/>
  <c r="AO119"/>
  <c r="E122"/>
  <c r="M122"/>
  <c r="U122"/>
  <c r="AC122"/>
  <c r="AL122"/>
  <c r="AT122"/>
  <c r="BB122"/>
  <c r="BB88" i="28" s="1"/>
  <c r="H122" i="27"/>
  <c r="P122"/>
  <c r="X122"/>
  <c r="AF122"/>
  <c r="AF88" i="28" s="1"/>
  <c r="AO122" i="27"/>
  <c r="AW122"/>
  <c r="BE122"/>
  <c r="BE88" i="28" s="1"/>
  <c r="H141" i="27"/>
  <c r="U141"/>
  <c r="I141"/>
  <c r="J141"/>
  <c r="BF141"/>
  <c r="BF107" i="28" s="1"/>
  <c r="Z141" i="27"/>
  <c r="O141"/>
  <c r="AC145"/>
  <c r="BA145"/>
  <c r="BA111" i="28" s="1"/>
  <c r="AL145" i="27"/>
  <c r="BD145"/>
  <c r="BD111" i="28" s="1"/>
  <c r="U145" i="27"/>
  <c r="I145"/>
  <c r="AD145"/>
  <c r="AD111" i="28" s="1"/>
  <c r="AQ142" i="27"/>
  <c r="BG142"/>
  <c r="BG108" i="28" s="1"/>
  <c r="W142" i="27"/>
  <c r="AK142"/>
  <c r="AU142"/>
  <c r="AD142"/>
  <c r="AD108" i="28" s="1"/>
  <c r="S142" i="27"/>
  <c r="T137"/>
  <c r="AK137"/>
  <c r="N137"/>
  <c r="AE137"/>
  <c r="AE103" i="28" s="1"/>
  <c r="AO137" i="27"/>
  <c r="P137"/>
  <c r="Q137"/>
  <c r="AE139"/>
  <c r="AE105" i="28" s="1"/>
  <c r="N139" i="27"/>
  <c r="R139"/>
  <c r="AX139"/>
  <c r="AW139"/>
  <c r="AY139"/>
  <c r="AY105" i="28" s="1"/>
  <c r="AJ139" i="27"/>
  <c r="BF138"/>
  <c r="BF104" i="28" s="1"/>
  <c r="S138" i="27"/>
  <c r="AB138"/>
  <c r="AS138"/>
  <c r="AP138"/>
  <c r="AD138"/>
  <c r="AD104" i="28" s="1"/>
  <c r="AH138" i="27"/>
  <c r="AH104" i="28" s="1"/>
  <c r="AP119" i="27"/>
  <c r="AV119"/>
  <c r="L119"/>
  <c r="BB119"/>
  <c r="BB85" i="28" s="1"/>
  <c r="M119" i="27"/>
  <c r="U119"/>
  <c r="E119"/>
  <c r="Y119"/>
  <c r="AE119"/>
  <c r="AE85" i="28" s="1"/>
  <c r="BC119" i="27"/>
  <c r="BC85" i="28" s="1"/>
  <c r="J119" i="27"/>
  <c r="AS119"/>
  <c r="BF119"/>
  <c r="BF85" i="28" s="1"/>
  <c r="F119" i="27"/>
  <c r="K122"/>
  <c r="K88" i="28" s="1"/>
  <c r="S122" i="27"/>
  <c r="AA122"/>
  <c r="AJ122"/>
  <c r="AR122"/>
  <c r="AZ122"/>
  <c r="AZ88" i="28" s="1"/>
  <c r="F122" i="27"/>
  <c r="N122"/>
  <c r="V122"/>
  <c r="AD122"/>
  <c r="AD88" i="28" s="1"/>
  <c r="AM122" i="27"/>
  <c r="AU122"/>
  <c r="BC122"/>
  <c r="BC88" i="28" s="1"/>
  <c r="AI127" i="27"/>
  <c r="E127"/>
  <c r="O127"/>
  <c r="AZ127"/>
  <c r="AZ93" i="28" s="1"/>
  <c r="AJ127" i="27"/>
  <c r="M127"/>
  <c r="AM127"/>
  <c r="AK127"/>
  <c r="BF127"/>
  <c r="BF93" i="28" s="1"/>
  <c r="BE127" i="27"/>
  <c r="BE93" i="28" s="1"/>
  <c r="AA127" i="27"/>
  <c r="N127"/>
  <c r="AL127"/>
  <c r="AO127"/>
  <c r="E123"/>
  <c r="M123"/>
  <c r="U123"/>
  <c r="AC123"/>
  <c r="AL123"/>
  <c r="AT123"/>
  <c r="BB123"/>
  <c r="BB89" i="28" s="1"/>
  <c r="H123" i="27"/>
  <c r="P123"/>
  <c r="X123"/>
  <c r="AF123"/>
  <c r="AF89" i="28" s="1"/>
  <c r="AO123" i="27"/>
  <c r="AW123"/>
  <c r="BE123"/>
  <c r="BE89" i="28" s="1"/>
  <c r="J126" i="27"/>
  <c r="O126"/>
  <c r="BD126"/>
  <c r="BD92" i="28" s="1"/>
  <c r="AK126" i="27"/>
  <c r="AV126"/>
  <c r="N126"/>
  <c r="Z126"/>
  <c r="T126"/>
  <c r="U126"/>
  <c r="AR126"/>
  <c r="L126"/>
  <c r="L92" i="28" s="1"/>
  <c r="BG126" i="27"/>
  <c r="BG92" i="28" s="1"/>
  <c r="E126" i="27"/>
  <c r="AT118"/>
  <c r="G118"/>
  <c r="Y118"/>
  <c r="BA118"/>
  <c r="AO118"/>
  <c r="BC118"/>
  <c r="AZ118"/>
  <c r="M118"/>
  <c r="AQ118"/>
  <c r="Z118"/>
  <c r="R118"/>
  <c r="BG118"/>
  <c r="AU118"/>
  <c r="H118"/>
  <c r="K143"/>
  <c r="K109" i="28" s="1"/>
  <c r="AD143" i="27"/>
  <c r="AD109" i="28" s="1"/>
  <c r="AO143" i="27"/>
  <c r="AX143"/>
  <c r="J143"/>
  <c r="AQ143"/>
  <c r="AC143"/>
  <c r="BB136"/>
  <c r="BB102" i="28" s="1"/>
  <c r="AN136" i="27"/>
  <c r="BC136"/>
  <c r="BC102" i="28" s="1"/>
  <c r="V136" i="27"/>
  <c r="M136"/>
  <c r="Z136"/>
  <c r="AT136"/>
  <c r="X144"/>
  <c r="M144"/>
  <c r="AW144"/>
  <c r="V144"/>
  <c r="AZ144"/>
  <c r="AZ110" i="28" s="1"/>
  <c r="AK144" i="27"/>
  <c r="AG144"/>
  <c r="AG110" i="28" s="1"/>
  <c r="AL146" i="27"/>
  <c r="X146"/>
  <c r="AC146"/>
  <c r="AB146"/>
  <c r="AR146"/>
  <c r="AI146"/>
  <c r="AE146"/>
  <c r="AE112" i="28" s="1"/>
  <c r="BE140" i="27"/>
  <c r="BE106" i="28" s="1"/>
  <c r="AL140" i="27"/>
  <c r="AE140"/>
  <c r="AE106" i="28" s="1"/>
  <c r="P140" i="27"/>
  <c r="AB140"/>
  <c r="AY140"/>
  <c r="AY106" i="28" s="1"/>
  <c r="AH143" i="27"/>
  <c r="AH109" i="28" s="1"/>
  <c r="T143" i="27"/>
  <c r="BA143"/>
  <c r="BA109" i="28" s="1"/>
  <c r="N143" i="27"/>
  <c r="BD143"/>
  <c r="BD109" i="28" s="1"/>
  <c r="AF143" i="27"/>
  <c r="AF109" i="28" s="1"/>
  <c r="AP143" i="27"/>
  <c r="BG136"/>
  <c r="BG102" i="28" s="1"/>
  <c r="AB136" i="27"/>
  <c r="S136"/>
  <c r="AQ136"/>
  <c r="AP136"/>
  <c r="AK136"/>
  <c r="N136"/>
  <c r="S144"/>
  <c r="N144"/>
  <c r="AC144"/>
  <c r="AP144"/>
  <c r="AE144"/>
  <c r="AE110" i="28" s="1"/>
  <c r="U144" i="27"/>
  <c r="AJ144"/>
  <c r="P146"/>
  <c r="N146"/>
  <c r="H146"/>
  <c r="AW146"/>
  <c r="S146"/>
  <c r="BD146"/>
  <c r="BD112" i="28" s="1"/>
  <c r="AD146" i="27"/>
  <c r="AD112" i="28" s="1"/>
  <c r="N140" i="27"/>
  <c r="K140"/>
  <c r="K106" i="28" s="1"/>
  <c r="BA140" i="27"/>
  <c r="BA106" i="28" s="1"/>
  <c r="AM140" i="27"/>
  <c r="Y140"/>
  <c r="BC127"/>
  <c r="BC93" i="28" s="1"/>
  <c r="BB127" i="27"/>
  <c r="BB93" i="28" s="1"/>
  <c r="BA127" i="27"/>
  <c r="BA93" i="28" s="1"/>
  <c r="P127" i="27"/>
  <c r="AS127"/>
  <c r="T127"/>
  <c r="H127"/>
  <c r="BG127"/>
  <c r="BG93" i="28" s="1"/>
  <c r="V127" i="27"/>
  <c r="AF127"/>
  <c r="AF93" i="28" s="1"/>
  <c r="F127" i="27"/>
  <c r="AT127"/>
  <c r="G127"/>
  <c r="K123"/>
  <c r="K89" i="28" s="1"/>
  <c r="S123" i="27"/>
  <c r="AA123"/>
  <c r="AJ123"/>
  <c r="AR123"/>
  <c r="AZ123"/>
  <c r="AZ89" i="28" s="1"/>
  <c r="F123" i="27"/>
  <c r="N123"/>
  <c r="V123"/>
  <c r="AD123"/>
  <c r="AD89" i="28" s="1"/>
  <c r="AM123" i="27"/>
  <c r="AU123"/>
  <c r="BC123"/>
  <c r="BC89" i="28" s="1"/>
  <c r="AD126" i="27"/>
  <c r="AD92" i="28" s="1"/>
  <c r="G126" i="27"/>
  <c r="AN126"/>
  <c r="AQ126"/>
  <c r="M126"/>
  <c r="AF126"/>
  <c r="AF92" i="28" s="1"/>
  <c r="Q126" i="27"/>
  <c r="AI126"/>
  <c r="AT126"/>
  <c r="AX126"/>
  <c r="P126"/>
  <c r="BE126"/>
  <c r="BE92" i="28" s="1"/>
  <c r="AP126" i="27"/>
  <c r="AG126"/>
  <c r="AG92" i="28" s="1"/>
  <c r="BD118" i="27"/>
  <c r="BF118"/>
  <c r="AF118"/>
  <c r="BI148"/>
  <c r="BJ148" s="1"/>
  <c r="AY118"/>
  <c r="AH118"/>
  <c r="BE118"/>
  <c r="Q118"/>
  <c r="AR118"/>
  <c r="AJ118"/>
  <c r="AA118"/>
  <c r="AP118"/>
  <c r="P118"/>
  <c r="AK118"/>
  <c r="AR143"/>
  <c r="U143"/>
  <c r="E143"/>
  <c r="Y143"/>
  <c r="AU143"/>
  <c r="W143"/>
  <c r="P143"/>
  <c r="AJ136"/>
  <c r="P136"/>
  <c r="AS136"/>
  <c r="F136"/>
  <c r="AW136"/>
  <c r="BE136"/>
  <c r="BE102" i="28" s="1"/>
  <c r="AH136" i="27"/>
  <c r="AH102" i="28" s="1"/>
  <c r="G144" i="27"/>
  <c r="Y144"/>
  <c r="L144"/>
  <c r="AX144"/>
  <c r="R144"/>
  <c r="AB144"/>
  <c r="AQ144"/>
  <c r="K146"/>
  <c r="K112" i="28" s="1"/>
  <c r="BA146" i="27"/>
  <c r="BA112" i="28" s="1"/>
  <c r="AZ146" i="27"/>
  <c r="AZ112" i="28" s="1"/>
  <c r="AA146" i="27"/>
  <c r="F146"/>
  <c r="O146"/>
  <c r="E146"/>
  <c r="BF140"/>
  <c r="BF106" i="28" s="1"/>
  <c r="AS140" i="27"/>
  <c r="V140"/>
  <c r="F140"/>
  <c r="M140"/>
  <c r="O140"/>
  <c r="Q140"/>
  <c r="I143"/>
  <c r="AM143"/>
  <c r="X143"/>
  <c r="AN143"/>
  <c r="S143"/>
  <c r="F143"/>
  <c r="J136"/>
  <c r="T136"/>
  <c r="AD136"/>
  <c r="AD102" i="28" s="1"/>
  <c r="L136" i="27"/>
  <c r="AL136"/>
  <c r="AZ136"/>
  <c r="AZ102" i="28" s="1"/>
  <c r="BA136" i="27"/>
  <c r="BA102" i="28" s="1"/>
  <c r="E144" i="27"/>
  <c r="AF144"/>
  <c r="AF110" i="28" s="1"/>
  <c r="AU144" i="27"/>
  <c r="Q144"/>
  <c r="AV144"/>
  <c r="W144"/>
  <c r="BB144"/>
  <c r="BB110" i="28" s="1"/>
  <c r="AF146" i="27"/>
  <c r="AF112" i="28" s="1"/>
  <c r="AJ146" i="27"/>
  <c r="J146"/>
  <c r="M146"/>
  <c r="BE146"/>
  <c r="BE112" i="28" s="1"/>
  <c r="AQ146" i="27"/>
  <c r="U146"/>
  <c r="AW140"/>
  <c r="W140"/>
  <c r="H140"/>
  <c r="AO140"/>
  <c r="AJ140"/>
  <c r="AK140"/>
  <c r="L140"/>
  <c r="Z127"/>
  <c r="X127"/>
  <c r="AR127"/>
  <c r="AH127"/>
  <c r="AH93" i="28" s="1"/>
  <c r="AP127" i="27"/>
  <c r="W127"/>
  <c r="Q127"/>
  <c r="BD127"/>
  <c r="BD93" i="28" s="1"/>
  <c r="AY127" i="27"/>
  <c r="AY93" i="28" s="1"/>
  <c r="J127" i="27"/>
  <c r="AE127"/>
  <c r="AE93" i="28" s="1"/>
  <c r="Y127" i="27"/>
  <c r="AC127"/>
  <c r="AG127"/>
  <c r="AG93" i="28" s="1"/>
  <c r="I123" i="27"/>
  <c r="Q123"/>
  <c r="Y123"/>
  <c r="AH123"/>
  <c r="AH89" i="28" s="1"/>
  <c r="AP123" i="27"/>
  <c r="AX123"/>
  <c r="BF123"/>
  <c r="BF89" i="28" s="1"/>
  <c r="L123" i="27"/>
  <c r="L89" i="28" s="1"/>
  <c r="T123" i="27"/>
  <c r="AB123"/>
  <c r="AK123"/>
  <c r="AS123"/>
  <c r="BA123"/>
  <c r="BA89" i="28" s="1"/>
  <c r="AG123" i="27"/>
  <c r="AG89" i="28" s="1"/>
  <c r="AE126" i="27"/>
  <c r="AE92" i="28" s="1"/>
  <c r="AJ126" i="27"/>
  <c r="F126"/>
  <c r="Y126"/>
  <c r="H126"/>
  <c r="AW126"/>
  <c r="AA126"/>
  <c r="AO126"/>
  <c r="AL126"/>
  <c r="I126"/>
  <c r="S126"/>
  <c r="X126"/>
  <c r="BF126"/>
  <c r="BF92" i="28" s="1"/>
  <c r="AU126" i="27"/>
  <c r="AE118"/>
  <c r="J118"/>
  <c r="I118"/>
  <c r="AL118"/>
  <c r="AX118"/>
  <c r="E118"/>
  <c r="K118"/>
  <c r="AN118"/>
  <c r="L118"/>
  <c r="BB118"/>
  <c r="AC118"/>
  <c r="F118"/>
  <c r="AS118"/>
  <c r="X118"/>
  <c r="AZ143"/>
  <c r="AZ109" i="28" s="1"/>
  <c r="AE143" i="27"/>
  <c r="AE109" i="28" s="1"/>
  <c r="R143" i="27"/>
  <c r="AY143"/>
  <c r="AY109" i="28" s="1"/>
  <c r="O143" i="27"/>
  <c r="AT143"/>
  <c r="BB143"/>
  <c r="BB109" i="28" s="1"/>
  <c r="AU136" i="27"/>
  <c r="BF136"/>
  <c r="BF102" i="28" s="1"/>
  <c r="G136" i="27"/>
  <c r="AY136"/>
  <c r="AY102" i="28" s="1"/>
  <c r="AC136" i="27"/>
  <c r="BD136"/>
  <c r="BD102" i="28" s="1"/>
  <c r="AM136" i="27"/>
  <c r="I144"/>
  <c r="Z144"/>
  <c r="AI144"/>
  <c r="BG144"/>
  <c r="BG110" i="28" s="1"/>
  <c r="AD144" i="27"/>
  <c r="AD110" i="28" s="1"/>
  <c r="BC144" i="27"/>
  <c r="BC110" i="28" s="1"/>
  <c r="O144" i="27"/>
  <c r="I146"/>
  <c r="L146"/>
  <c r="AK146"/>
  <c r="AX146"/>
  <c r="BB146"/>
  <c r="BB112" i="28" s="1"/>
  <c r="AM146" i="27"/>
  <c r="AS146"/>
  <c r="AZ140"/>
  <c r="AZ106" i="28" s="1"/>
  <c r="AN140" i="27"/>
  <c r="G140"/>
  <c r="AH140"/>
  <c r="AH106" i="28" s="1"/>
  <c r="U140" i="27"/>
  <c r="I140"/>
  <c r="BC140"/>
  <c r="BC106" i="28" s="1"/>
  <c r="L143" i="27"/>
  <c r="BE143"/>
  <c r="BE109" i="28" s="1"/>
  <c r="AL143" i="27"/>
  <c r="AI143"/>
  <c r="BG143"/>
  <c r="BG109" i="28" s="1"/>
  <c r="AB143" i="27"/>
  <c r="BC143"/>
  <c r="BC109" i="28" s="1"/>
  <c r="H136" i="27"/>
  <c r="AF136"/>
  <c r="AF102" i="28" s="1"/>
  <c r="AV136" i="27"/>
  <c r="O136"/>
  <c r="K136"/>
  <c r="K102" i="28" s="1"/>
  <c r="E136" i="27"/>
  <c r="AG136"/>
  <c r="AG102" i="28" s="1"/>
  <c r="K144" i="27"/>
  <c r="K110" i="28" s="1"/>
  <c r="BF144" i="27"/>
  <c r="BF110" i="28" s="1"/>
  <c r="AT144" i="27"/>
  <c r="AO144"/>
  <c r="AS144"/>
  <c r="AY144"/>
  <c r="AY110" i="28" s="1"/>
  <c r="AN146" i="27"/>
  <c r="T146"/>
  <c r="R146"/>
  <c r="Z146"/>
  <c r="AU146"/>
  <c r="AY146"/>
  <c r="AY112" i="28" s="1"/>
  <c r="BF146" i="27"/>
  <c r="BF112" i="28" s="1"/>
  <c r="AC140" i="27"/>
  <c r="BD140"/>
  <c r="BD106" i="28" s="1"/>
  <c r="AP140" i="27"/>
  <c r="X140"/>
  <c r="AA140"/>
  <c r="AQ140"/>
  <c r="AF140"/>
  <c r="AF106" i="28" s="1"/>
  <c r="K127" i="27"/>
  <c r="K93" i="28" s="1"/>
  <c r="U127" i="27"/>
  <c r="AX127"/>
  <c r="I127"/>
  <c r="AW127"/>
  <c r="AD127"/>
  <c r="AD93" i="28" s="1"/>
  <c r="R127" i="27"/>
  <c r="AN127"/>
  <c r="AU127"/>
  <c r="AQ127"/>
  <c r="L127"/>
  <c r="AB127"/>
  <c r="AV127"/>
  <c r="S127"/>
  <c r="G123"/>
  <c r="O123"/>
  <c r="W123"/>
  <c r="AE123"/>
  <c r="AE89" i="28" s="1"/>
  <c r="AN123" i="27"/>
  <c r="AV123"/>
  <c r="BD123"/>
  <c r="BD89" i="28" s="1"/>
  <c r="J123" i="27"/>
  <c r="R123"/>
  <c r="Z123"/>
  <c r="AI123"/>
  <c r="AQ123"/>
  <c r="AY123"/>
  <c r="AY89" i="28" s="1"/>
  <c r="BG123" i="27"/>
  <c r="BG89" i="28" s="1"/>
  <c r="AZ126" i="27"/>
  <c r="AZ92" i="28" s="1"/>
  <c r="BA126" i="27"/>
  <c r="BA92" i="28" s="1"/>
  <c r="AY126" i="27"/>
  <c r="AY92" i="28" s="1"/>
  <c r="R126" i="27"/>
  <c r="BC126"/>
  <c r="BC92" i="28" s="1"/>
  <c r="AC126" i="27"/>
  <c r="K126"/>
  <c r="K92" i="28" s="1"/>
  <c r="BB126" i="27"/>
  <c r="BB92" i="28" s="1"/>
  <c r="V126" i="27"/>
  <c r="W126"/>
  <c r="AH126"/>
  <c r="AH92" i="28" s="1"/>
  <c r="AM126" i="27"/>
  <c r="AB126"/>
  <c r="AS126"/>
  <c r="AM118"/>
  <c r="O118"/>
  <c r="AI118"/>
  <c r="AD118"/>
  <c r="W118"/>
  <c r="AV118"/>
  <c r="AB118"/>
  <c r="U118"/>
  <c r="S118"/>
  <c r="AW118"/>
  <c r="T118"/>
  <c r="N118"/>
  <c r="V118"/>
  <c r="AG118"/>
  <c r="AW143"/>
  <c r="Z143"/>
  <c r="M143"/>
  <c r="G143"/>
  <c r="H143"/>
  <c r="AJ143"/>
  <c r="AG143"/>
  <c r="AG109" i="28" s="1"/>
  <c r="AX136" i="27"/>
  <c r="AA136"/>
  <c r="Q136"/>
  <c r="AR136"/>
  <c r="W136"/>
  <c r="AE136"/>
  <c r="AE102" i="28" s="1"/>
  <c r="AH144" i="27"/>
  <c r="AH110" i="28" s="1"/>
  <c r="BA144" i="27"/>
  <c r="BA110" i="28" s="1"/>
  <c r="BE144" i="27"/>
  <c r="BE110" i="28" s="1"/>
  <c r="P144" i="27"/>
  <c r="F144"/>
  <c r="H144"/>
  <c r="BD144"/>
  <c r="BD110" i="28" s="1"/>
  <c r="AG146" i="27"/>
  <c r="AG112" i="28" s="1"/>
  <c r="AH146" i="27"/>
  <c r="AH112" i="28" s="1"/>
  <c r="Q146" i="27"/>
  <c r="AT146"/>
  <c r="AO146"/>
  <c r="V146"/>
  <c r="Y146"/>
  <c r="Z140"/>
  <c r="AX140"/>
  <c r="BB140"/>
  <c r="BB106" i="28" s="1"/>
  <c r="AU140" i="27"/>
  <c r="R140"/>
  <c r="AT140"/>
  <c r="AI140"/>
  <c r="V143"/>
  <c r="AS143"/>
  <c r="Q143"/>
  <c r="AA143"/>
  <c r="BF143"/>
  <c r="BF109" i="28" s="1"/>
  <c r="AV143" i="27"/>
  <c r="AK143"/>
  <c r="Y136"/>
  <c r="X136"/>
  <c r="I136"/>
  <c r="U136"/>
  <c r="R136"/>
  <c r="AI136"/>
  <c r="AO136"/>
  <c r="AA144"/>
  <c r="AL144"/>
  <c r="AN144"/>
  <c r="J144"/>
  <c r="AM144"/>
  <c r="AR144"/>
  <c r="T144"/>
  <c r="BG146"/>
  <c r="BG112" i="28" s="1"/>
  <c r="AP146" i="27"/>
  <c r="W146"/>
  <c r="BC146"/>
  <c r="BC112" i="28" s="1"/>
  <c r="G146" i="27"/>
  <c r="AV146"/>
  <c r="BG140"/>
  <c r="BG106" i="28" s="1"/>
  <c r="AV140" i="27"/>
  <c r="T140"/>
  <c r="J140"/>
  <c r="AD140"/>
  <c r="AD106" i="28" s="1"/>
  <c r="AR140" i="27"/>
  <c r="E140"/>
  <c r="BD129"/>
  <c r="BD95" i="28" s="1"/>
  <c r="AR129" i="27"/>
  <c r="S129"/>
  <c r="AS129"/>
  <c r="AC129"/>
  <c r="AF129"/>
  <c r="AF95" i="28" s="1"/>
  <c r="K129" i="27"/>
  <c r="K95" i="28" s="1"/>
  <c r="Y129" i="27"/>
  <c r="AM129"/>
  <c r="AE129"/>
  <c r="AE95" i="28" s="1"/>
  <c r="U129" i="27"/>
  <c r="AX129"/>
  <c r="L129"/>
  <c r="L95" i="28" s="1"/>
  <c r="BE129" i="27"/>
  <c r="BE95" i="28" s="1"/>
  <c r="AD147" i="27"/>
  <c r="AD113" i="28" s="1"/>
  <c r="G147" i="27"/>
  <c r="V147"/>
  <c r="AT147"/>
  <c r="Z147"/>
  <c r="BE147"/>
  <c r="BE113" i="28" s="1"/>
  <c r="AU141" i="27"/>
  <c r="E141"/>
  <c r="Q141"/>
  <c r="AF141"/>
  <c r="AF107" i="28" s="1"/>
  <c r="N141" i="27"/>
  <c r="AM141"/>
  <c r="F141"/>
  <c r="Y145"/>
  <c r="M145"/>
  <c r="AB145"/>
  <c r="AM145"/>
  <c r="AZ145"/>
  <c r="AZ111" i="28" s="1"/>
  <c r="AS145" i="27"/>
  <c r="S145"/>
  <c r="N142"/>
  <c r="E142"/>
  <c r="AZ142"/>
  <c r="AZ108" i="28" s="1"/>
  <c r="BB142" i="27"/>
  <c r="BB108" i="28" s="1"/>
  <c r="I142" i="27"/>
  <c r="AJ142"/>
  <c r="T142"/>
  <c r="V137"/>
  <c r="AM137"/>
  <c r="H137"/>
  <c r="F137"/>
  <c r="AT137"/>
  <c r="M137"/>
  <c r="BA137"/>
  <c r="BA103" i="28" s="1"/>
  <c r="AG139" i="27"/>
  <c r="AG105" i="28" s="1"/>
  <c r="AC139" i="27"/>
  <c r="T139"/>
  <c r="E139"/>
  <c r="W139"/>
  <c r="AR139"/>
  <c r="AV139"/>
  <c r="AC138"/>
  <c r="BG138"/>
  <c r="BG104" i="28" s="1"/>
  <c r="AK138" i="27"/>
  <c r="AJ138"/>
  <c r="AF138"/>
  <c r="AF104" i="28" s="1"/>
  <c r="BD138" i="27"/>
  <c r="BD104" i="28" s="1"/>
  <c r="AT138" i="27"/>
  <c r="AI129"/>
  <c r="J129"/>
  <c r="AW129"/>
  <c r="H129"/>
  <c r="AL129"/>
  <c r="AV129"/>
  <c r="BF129"/>
  <c r="BF95" i="28" s="1"/>
  <c r="BB129" i="27"/>
  <c r="BB95" i="28" s="1"/>
  <c r="AK129" i="27"/>
  <c r="O129"/>
  <c r="AD129"/>
  <c r="AD95" i="28" s="1"/>
  <c r="X129" i="27"/>
  <c r="M129"/>
  <c r="R129"/>
  <c r="BC147"/>
  <c r="BC113" i="28" s="1"/>
  <c r="AY147" i="27"/>
  <c r="AY113" i="28" s="1"/>
  <c r="AU147" i="27"/>
  <c r="AI147"/>
  <c r="Y147"/>
  <c r="R147"/>
  <c r="AA147"/>
  <c r="P141"/>
  <c r="S141"/>
  <c r="Y141"/>
  <c r="AV141"/>
  <c r="BG141"/>
  <c r="BG107" i="28" s="1"/>
  <c r="AP141" i="27"/>
  <c r="AJ141"/>
  <c r="BC145"/>
  <c r="BC111" i="28" s="1"/>
  <c r="AJ145" i="27"/>
  <c r="BG145"/>
  <c r="BG111" i="28" s="1"/>
  <c r="BF145" i="27"/>
  <c r="BF111" i="28" s="1"/>
  <c r="BE145" i="27"/>
  <c r="BE111" i="28" s="1"/>
  <c r="AK145" i="27"/>
  <c r="Q145"/>
  <c r="AM142"/>
  <c r="H142"/>
  <c r="AE142"/>
  <c r="AE108" i="28" s="1"/>
  <c r="AO142" i="27"/>
  <c r="AS142"/>
  <c r="AW142"/>
  <c r="BA142"/>
  <c r="BA108" i="28" s="1"/>
  <c r="G137" i="27"/>
  <c r="J137"/>
  <c r="AC137"/>
  <c r="U137"/>
  <c r="AV137"/>
  <c r="Y137"/>
  <c r="X137"/>
  <c r="AB139"/>
  <c r="J139"/>
  <c r="BC139"/>
  <c r="BC105" i="28" s="1"/>
  <c r="BA139" i="27"/>
  <c r="BA105" i="28" s="1"/>
  <c r="S139" i="27"/>
  <c r="V139"/>
  <c r="AD139"/>
  <c r="AD105" i="28" s="1"/>
  <c r="Z138" i="27"/>
  <c r="AZ138"/>
  <c r="AZ104" i="28" s="1"/>
  <c r="AI138" i="27"/>
  <c r="H138"/>
  <c r="U138"/>
  <c r="V138"/>
  <c r="AG140"/>
  <c r="AG106" i="28" s="1"/>
  <c r="AO129" i="27"/>
  <c r="AT129"/>
  <c r="AP129"/>
  <c r="Z129"/>
  <c r="AH129"/>
  <c r="AH95" i="28" s="1"/>
  <c r="Q129" i="27"/>
  <c r="G129"/>
  <c r="N129"/>
  <c r="AZ129"/>
  <c r="AZ95" i="28" s="1"/>
  <c r="P129" i="27"/>
  <c r="T129"/>
  <c r="AN129"/>
  <c r="AA129"/>
  <c r="P147"/>
  <c r="U147"/>
  <c r="BB147"/>
  <c r="BB113" i="28" s="1"/>
  <c r="F147" i="27"/>
  <c r="O147"/>
  <c r="AQ147"/>
  <c r="Q147"/>
  <c r="AK141"/>
  <c r="AS141"/>
  <c r="AA141"/>
  <c r="AN141"/>
  <c r="AT141"/>
  <c r="X141"/>
  <c r="AD141"/>
  <c r="AD107" i="28" s="1"/>
  <c r="AP145" i="27"/>
  <c r="K145"/>
  <c r="K111" i="28" s="1"/>
  <c r="V145" i="27"/>
  <c r="AT145"/>
  <c r="AU145"/>
  <c r="H145"/>
  <c r="AI145"/>
  <c r="AF142"/>
  <c r="AF108" i="28" s="1"/>
  <c r="P142" i="27"/>
  <c r="K142"/>
  <c r="K108" i="28" s="1"/>
  <c r="AN142" i="27"/>
  <c r="AY142"/>
  <c r="AY108" i="28" s="1"/>
  <c r="AB142" i="27"/>
  <c r="AL142"/>
  <c r="AF137"/>
  <c r="AF103" i="28" s="1"/>
  <c r="AD137" i="27"/>
  <c r="AD103" i="28" s="1"/>
  <c r="AH137" i="27"/>
  <c r="AH103" i="28" s="1"/>
  <c r="BB137" i="27"/>
  <c r="BB103" i="28" s="1"/>
  <c r="K137" i="27"/>
  <c r="K103" i="28" s="1"/>
  <c r="AW137" i="27"/>
  <c r="W137"/>
  <c r="AS139"/>
  <c r="AT139"/>
  <c r="H139"/>
  <c r="Q139"/>
  <c r="AZ139"/>
  <c r="AZ105" i="28" s="1"/>
  <c r="X139" i="27"/>
  <c r="AF139"/>
  <c r="AF105" i="28" s="1"/>
  <c r="AV138" i="27"/>
  <c r="AO138"/>
  <c r="Y138"/>
  <c r="Q138"/>
  <c r="AM138"/>
  <c r="J138"/>
  <c r="AQ138"/>
  <c r="S140"/>
  <c r="AJ129"/>
  <c r="BC129"/>
  <c r="BC95" i="28" s="1"/>
  <c r="AU129" i="27"/>
  <c r="BA129"/>
  <c r="BA95" i="28" s="1"/>
  <c r="W129" i="27"/>
  <c r="V129"/>
  <c r="AQ129"/>
  <c r="E129"/>
  <c r="F129"/>
  <c r="I129"/>
  <c r="AY129"/>
  <c r="AY95" i="28" s="1"/>
  <c r="AB129" i="27"/>
  <c r="BG129"/>
  <c r="BG95" i="28" s="1"/>
  <c r="AG129" i="27"/>
  <c r="AG95" i="28" s="1"/>
  <c r="L147" i="27"/>
  <c r="AC147"/>
  <c r="X147"/>
  <c r="AN147"/>
  <c r="H147"/>
  <c r="BF147"/>
  <c r="BF113" i="28" s="1"/>
  <c r="AR147" i="27"/>
  <c r="AB141"/>
  <c r="L141"/>
  <c r="AI141"/>
  <c r="AR141"/>
  <c r="AW141"/>
  <c r="W141"/>
  <c r="W145"/>
  <c r="AO145"/>
  <c r="R145"/>
  <c r="L145"/>
  <c r="Z145"/>
  <c r="AH145"/>
  <c r="AH111" i="28" s="1"/>
  <c r="AG142" i="27"/>
  <c r="AG108" i="28" s="1"/>
  <c r="AV142" i="27"/>
  <c r="BF142"/>
  <c r="BF108" i="28" s="1"/>
  <c r="AH142" i="27"/>
  <c r="AH108" i="28" s="1"/>
  <c r="Z142" i="27"/>
  <c r="X142"/>
  <c r="AX142"/>
  <c r="AR137"/>
  <c r="AU137"/>
  <c r="AS137"/>
  <c r="O137"/>
  <c r="AY137"/>
  <c r="AY103" i="28" s="1"/>
  <c r="BD137" i="27"/>
  <c r="BD103" i="28" s="1"/>
  <c r="BD139" i="27"/>
  <c r="BD105" i="28" s="1"/>
  <c r="K139" i="27"/>
  <c r="K105" i="28" s="1"/>
  <c r="G139" i="27"/>
  <c r="AI139"/>
  <c r="AO139"/>
  <c r="AH139"/>
  <c r="AH105" i="28" s="1"/>
  <c r="AM139" i="27"/>
  <c r="M138"/>
  <c r="G138"/>
  <c r="BE138"/>
  <c r="BE104" i="28" s="1"/>
  <c r="AA138" i="27"/>
  <c r="AR138"/>
  <c r="O138"/>
  <c r="AE138"/>
  <c r="AE104" i="28" s="1"/>
  <c r="L314" i="25"/>
  <c r="L349"/>
  <c r="M1500"/>
  <c r="M430"/>
  <c r="U395"/>
  <c r="K46" i="28"/>
  <c r="K39"/>
  <c r="K33"/>
  <c r="K41"/>
  <c r="K25"/>
  <c r="K16"/>
  <c r="K43"/>
  <c r="K42"/>
  <c r="K19"/>
  <c r="K23"/>
  <c r="K15"/>
  <c r="K40"/>
  <c r="K17"/>
  <c r="K29"/>
  <c r="K28"/>
  <c r="K32"/>
  <c r="K35"/>
  <c r="K22"/>
  <c r="K26"/>
  <c r="K20"/>
  <c r="K27"/>
  <c r="K21"/>
  <c r="K34"/>
  <c r="K31"/>
  <c r="K14"/>
  <c r="K36"/>
  <c r="K37"/>
  <c r="K38"/>
  <c r="K18"/>
  <c r="K30"/>
  <c r="K24"/>
  <c r="X38" i="26"/>
  <c r="AK38" s="1"/>
  <c r="AR38"/>
  <c r="BI264" i="27"/>
  <c r="N173" i="25"/>
  <c r="N105"/>
  <c r="N139"/>
  <c r="K250"/>
  <c r="K286"/>
  <c r="L362"/>
  <c r="L327"/>
  <c r="H36" i="23"/>
  <c r="H38" s="1"/>
  <c r="H45" s="1"/>
  <c r="K20" i="25"/>
  <c r="K1281"/>
  <c r="K1290"/>
  <c r="J49"/>
  <c r="J48" s="1"/>
  <c r="J1509"/>
  <c r="J1522"/>
  <c r="J1514"/>
  <c r="K193"/>
  <c r="AB180" i="27"/>
  <c r="R180"/>
  <c r="AF180"/>
  <c r="AF147" i="28" s="1"/>
  <c r="AV180" i="27"/>
  <c r="AN153"/>
  <c r="N174"/>
  <c r="I175"/>
  <c r="Z172"/>
  <c r="X178"/>
  <c r="AT159"/>
  <c r="AU155"/>
  <c r="BF154"/>
  <c r="BF121" i="28" s="1"/>
  <c r="M168" i="27"/>
  <c r="AQ159"/>
  <c r="AD155"/>
  <c r="AD122" i="28" s="1"/>
  <c r="BD176" i="27"/>
  <c r="BD143" i="28" s="1"/>
  <c r="AA176" i="27"/>
  <c r="T152"/>
  <c r="K51" i="25"/>
  <c r="L387" s="1"/>
  <c r="Q160" i="27"/>
  <c r="N274" i="25"/>
  <c r="N238"/>
  <c r="M142"/>
  <c r="M176"/>
  <c r="BI233" i="27"/>
  <c r="M147" i="25"/>
  <c r="M181"/>
  <c r="BI238" i="27"/>
  <c r="K50" i="25"/>
  <c r="L385" s="1"/>
  <c r="M74"/>
  <c r="L1706"/>
  <c r="L1672"/>
  <c r="K463"/>
  <c r="K505" s="1"/>
  <c r="K538" s="1"/>
  <c r="T430"/>
  <c r="L1735"/>
  <c r="L1764" s="1"/>
  <c r="L1558"/>
  <c r="L1611"/>
  <c r="L1640" s="1"/>
  <c r="AM15" i="26"/>
  <c r="Z60"/>
  <c r="BI190" i="27"/>
  <c r="L99" i="25"/>
  <c r="L133"/>
  <c r="L167"/>
  <c r="F1400"/>
  <c r="F1396"/>
  <c r="F1397"/>
  <c r="H1686" s="1"/>
  <c r="G39" i="26" s="1"/>
  <c r="J388" i="25"/>
  <c r="Q407" s="1"/>
  <c r="I407" s="1"/>
  <c r="G1385" s="1"/>
  <c r="I1684" s="1"/>
  <c r="H1382"/>
  <c r="AR60" i="26"/>
  <c r="AY15"/>
  <c r="AY60" s="1"/>
  <c r="AT23"/>
  <c r="AM67"/>
  <c r="K386" i="25"/>
  <c r="I1370"/>
  <c r="N175"/>
  <c r="BI266" i="27"/>
  <c r="N141" i="25"/>
  <c r="J256" i="30"/>
  <c r="K21" i="29"/>
  <c r="K23" s="1"/>
  <c r="K1397" i="25"/>
  <c r="M1686" s="1"/>
  <c r="L39" i="26" s="1"/>
  <c r="K1400" i="25"/>
  <c r="K1396"/>
  <c r="I1502"/>
  <c r="J159"/>
  <c r="I1504"/>
  <c r="K210"/>
  <c r="BJ228" i="28"/>
  <c r="L286" i="9"/>
  <c r="L358" s="1"/>
  <c r="L322"/>
  <c r="BJ475" i="28"/>
  <c r="AS15" i="26"/>
  <c r="AL60"/>
  <c r="M141" i="25"/>
  <c r="BI232" i="27"/>
  <c r="M175" i="25"/>
  <c r="L332" i="9"/>
  <c r="L368"/>
  <c r="L30" i="25" s="1"/>
  <c r="N73" s="1"/>
  <c r="AS167" i="27"/>
  <c r="S167"/>
  <c r="AF167"/>
  <c r="AF134" i="28" s="1"/>
  <c r="AE167" i="27"/>
  <c r="AE134" i="28" s="1"/>
  <c r="AN167" i="27"/>
  <c r="Y266" i="30"/>
  <c r="AF266" s="1"/>
  <c r="R302"/>
  <c r="G1650" i="25"/>
  <c r="N208"/>
  <c r="L212"/>
  <c r="K284" s="1"/>
  <c r="M213"/>
  <c r="L285" s="1"/>
  <c r="K159"/>
  <c r="J1506"/>
  <c r="J1507"/>
  <c r="AC163" i="27"/>
  <c r="AF163"/>
  <c r="AF130" i="28" s="1"/>
  <c r="J1519" i="25"/>
  <c r="AV34" i="26"/>
  <c r="G123" s="1"/>
  <c r="G192" s="1"/>
  <c r="G254" s="1"/>
  <c r="H172" i="27"/>
  <c r="H164"/>
  <c r="BG172"/>
  <c r="BG139" i="28" s="1"/>
  <c r="L164" i="27"/>
  <c r="L131" i="28" s="1"/>
  <c r="J172" i="27"/>
  <c r="Y181"/>
  <c r="AH164"/>
  <c r="AH131" i="28" s="1"/>
  <c r="AX175" i="27"/>
  <c r="AY179"/>
  <c r="P181"/>
  <c r="AP153"/>
  <c r="AO153"/>
  <c r="AI153"/>
  <c r="H153"/>
  <c r="BC157"/>
  <c r="BC124" i="28" s="1"/>
  <c r="T161" i="27"/>
  <c r="AR175"/>
  <c r="AK179"/>
  <c r="AP157"/>
  <c r="P161"/>
  <c r="L172"/>
  <c r="L139" i="28" s="1"/>
  <c r="BC174" i="27"/>
  <c r="BC141" i="28" s="1"/>
  <c r="AH180" i="27"/>
  <c r="AH147" i="28" s="1"/>
  <c r="AD157" i="27"/>
  <c r="AD124" i="28" s="1"/>
  <c r="AR178" i="27"/>
  <c r="AW175"/>
  <c r="O179"/>
  <c r="AN157"/>
  <c r="BA161"/>
  <c r="BA128" i="28" s="1"/>
  <c r="AR172" i="27"/>
  <c r="I174"/>
  <c r="V180"/>
  <c r="Q162"/>
  <c r="E159"/>
  <c r="AM168"/>
  <c r="G154"/>
  <c r="AD158"/>
  <c r="AD125" i="28" s="1"/>
  <c r="AX181" i="27"/>
  <c r="AI162"/>
  <c r="AT168"/>
  <c r="AS154"/>
  <c r="T158"/>
  <c r="T155"/>
  <c r="V162"/>
  <c r="AB159"/>
  <c r="AG168"/>
  <c r="AG135" i="28" s="1"/>
  <c r="S158" i="27"/>
  <c r="I155"/>
  <c r="W162"/>
  <c r="H159"/>
  <c r="AE168"/>
  <c r="AE135" i="28" s="1"/>
  <c r="AG154" i="27"/>
  <c r="AG121" i="28" s="1"/>
  <c r="AV155" i="27"/>
  <c r="U176"/>
  <c r="Y176"/>
  <c r="R176"/>
  <c r="AO169"/>
  <c r="X173"/>
  <c r="N152"/>
  <c r="O169"/>
  <c r="L176"/>
  <c r="L143" i="28" s="1"/>
  <c r="AD176" i="27"/>
  <c r="AD143" i="28" s="1"/>
  <c r="AQ152" i="27"/>
  <c r="AJ169"/>
  <c r="BE176"/>
  <c r="BE143" i="28" s="1"/>
  <c r="AJ173" i="27"/>
  <c r="U169"/>
  <c r="AO160"/>
  <c r="AA160"/>
  <c r="AM160"/>
  <c r="AB160"/>
  <c r="K355" i="25"/>
  <c r="K320"/>
  <c r="BJ235" i="28"/>
  <c r="BJ482"/>
  <c r="L329" i="9"/>
  <c r="L293"/>
  <c r="L365" s="1"/>
  <c r="L27" i="25" s="1"/>
  <c r="AR34" i="26"/>
  <c r="X34"/>
  <c r="AK34" s="1"/>
  <c r="H1396" i="25"/>
  <c r="H1397"/>
  <c r="J1686" s="1"/>
  <c r="I39" i="26" s="1"/>
  <c r="H1400" i="25"/>
  <c r="M163"/>
  <c r="M129"/>
  <c r="BI220" i="27"/>
  <c r="M95" i="25"/>
  <c r="J1400"/>
  <c r="J1396"/>
  <c r="J1397"/>
  <c r="L1686" s="1"/>
  <c r="K39" i="26" s="1"/>
  <c r="W34"/>
  <c r="AJ34" s="1"/>
  <c r="AQ34"/>
  <c r="I802" i="25"/>
  <c r="J573"/>
  <c r="J615" s="1"/>
  <c r="J648" s="1"/>
  <c r="J683" s="1"/>
  <c r="J725" s="1"/>
  <c r="J758" s="1"/>
  <c r="AT34" i="26"/>
  <c r="Z34"/>
  <c r="AM34" s="1"/>
  <c r="K828" i="25"/>
  <c r="K834"/>
  <c r="K271"/>
  <c r="K235"/>
  <c r="BI201" i="27"/>
  <c r="L178" i="25"/>
  <c r="L144"/>
  <c r="L110"/>
  <c r="G1396"/>
  <c r="G1400"/>
  <c r="G1397"/>
  <c r="I1686" s="1"/>
  <c r="H39" i="26" s="1"/>
  <c r="K358" i="25"/>
  <c r="K323"/>
  <c r="C100" i="23"/>
  <c r="C116"/>
  <c r="M237" i="25"/>
  <c r="M273"/>
  <c r="N130"/>
  <c r="N164"/>
  <c r="N96"/>
  <c r="BI255" i="27"/>
  <c r="I1333" i="25"/>
  <c r="I1324"/>
  <c r="N103"/>
  <c r="N137"/>
  <c r="BI262" i="27"/>
  <c r="N171" i="25"/>
  <c r="H1372"/>
  <c r="H1376"/>
  <c r="H1378" s="1"/>
  <c r="L371" i="9"/>
  <c r="L33" i="25" s="1"/>
  <c r="N76" s="1"/>
  <c r="L335" i="9"/>
  <c r="K1204" i="25"/>
  <c r="K1212" s="1"/>
  <c r="L1247" s="1"/>
  <c r="K1195"/>
  <c r="N64"/>
  <c r="M34" i="28"/>
  <c r="M31"/>
  <c r="M28"/>
  <c r="M41"/>
  <c r="M36"/>
  <c r="M46"/>
  <c r="M43"/>
  <c r="M20"/>
  <c r="M33"/>
  <c r="M38"/>
  <c r="M17"/>
  <c r="M30"/>
  <c r="M22"/>
  <c r="M26"/>
  <c r="M39"/>
  <c r="M23"/>
  <c r="M40"/>
  <c r="M24"/>
  <c r="M35"/>
  <c r="M21"/>
  <c r="M42"/>
  <c r="M29"/>
  <c r="M25"/>
  <c r="M27"/>
  <c r="M15"/>
  <c r="M19"/>
  <c r="M14"/>
  <c r="M18"/>
  <c r="M16"/>
  <c r="M32"/>
  <c r="M37"/>
  <c r="L282" i="9"/>
  <c r="L354" s="1"/>
  <c r="L16" i="25" s="1"/>
  <c r="L318" i="9"/>
  <c r="BJ224" i="28"/>
  <c r="BJ471"/>
  <c r="M212" i="25"/>
  <c r="L284" s="1"/>
  <c r="N205"/>
  <c r="J1502"/>
  <c r="N215"/>
  <c r="J1516"/>
  <c r="F163" i="27"/>
  <c r="AI163"/>
  <c r="AJ163"/>
  <c r="Q163"/>
  <c r="J1512" i="25"/>
  <c r="O172" i="27"/>
  <c r="S174"/>
  <c r="AU180"/>
  <c r="AF164"/>
  <c r="AF131" i="28" s="1"/>
  <c r="AA172" i="27"/>
  <c r="BG174"/>
  <c r="BG141" i="28" s="1"/>
  <c r="AD181" i="27"/>
  <c r="AD148" i="28" s="1"/>
  <c r="BB164" i="27"/>
  <c r="AU172"/>
  <c r="V179"/>
  <c r="AN181"/>
  <c r="AY164"/>
  <c r="U175"/>
  <c r="AM179"/>
  <c r="BA181"/>
  <c r="AT153"/>
  <c r="AR153"/>
  <c r="E153"/>
  <c r="O153"/>
  <c r="P157"/>
  <c r="K161"/>
  <c r="K128" i="28" s="1"/>
  <c r="E172" i="27"/>
  <c r="X179"/>
  <c r="BF157"/>
  <c r="BF124" i="28" s="1"/>
  <c r="X161" i="27"/>
  <c r="Z178"/>
  <c r="AK174"/>
  <c r="AO180"/>
  <c r="AU157"/>
  <c r="AG161"/>
  <c r="AG128" i="28" s="1"/>
  <c r="BC175" i="27"/>
  <c r="BC142" i="28" s="1"/>
  <c r="M179" i="27"/>
  <c r="BD157"/>
  <c r="BD124" i="28" s="1"/>
  <c r="N161" i="27"/>
  <c r="F172"/>
  <c r="BA174"/>
  <c r="BA141" i="28" s="1"/>
  <c r="AR180" i="27"/>
  <c r="J162"/>
  <c r="W159"/>
  <c r="BC168"/>
  <c r="BC135" i="28" s="1"/>
  <c r="AN154" i="27"/>
  <c r="AV158"/>
  <c r="BE181"/>
  <c r="BE148" i="28" s="1"/>
  <c r="O162" i="27"/>
  <c r="E168"/>
  <c r="AF154"/>
  <c r="AF121" i="28" s="1"/>
  <c r="P158" i="27"/>
  <c r="AQ155"/>
  <c r="BA162"/>
  <c r="BA129" i="28" s="1"/>
  <c r="AN159" i="27"/>
  <c r="AW168"/>
  <c r="AK168"/>
  <c r="Z154"/>
  <c r="AW158"/>
  <c r="BG158"/>
  <c r="BG125" i="28" s="1"/>
  <c r="BD155" i="27"/>
  <c r="BD122" i="28" s="1"/>
  <c r="AJ155" i="27"/>
  <c r="H162"/>
  <c r="AG162"/>
  <c r="AG129" i="28" s="1"/>
  <c r="AH159" i="27"/>
  <c r="AH126" i="28" s="1"/>
  <c r="Z168" i="27"/>
  <c r="AO168"/>
  <c r="AA154"/>
  <c r="L154"/>
  <c r="L121" i="28" s="1"/>
  <c r="AL158" i="27"/>
  <c r="AI155"/>
  <c r="AX155"/>
  <c r="K152"/>
  <c r="BG176"/>
  <c r="BG143" i="28" s="1"/>
  <c r="AL176" i="27"/>
  <c r="R152"/>
  <c r="AD173"/>
  <c r="AD140" i="28" s="1"/>
  <c r="AN169" i="27"/>
  <c r="AT169"/>
  <c r="AK152"/>
  <c r="AZ176"/>
  <c r="AZ143" i="28" s="1"/>
  <c r="AB176" i="27"/>
  <c r="Z176"/>
  <c r="BA176"/>
  <c r="BA143" i="28" s="1"/>
  <c r="AC169" i="27"/>
  <c r="E169"/>
  <c r="AU152"/>
  <c r="P173"/>
  <c r="O152"/>
  <c r="BB152"/>
  <c r="BB119" i="28" s="1"/>
  <c r="E176" i="27"/>
  <c r="BD169"/>
  <c r="BD136" i="28" s="1"/>
  <c r="AK169" i="27"/>
  <c r="BG173"/>
  <c r="BG140" i="28" s="1"/>
  <c r="AN176" i="27"/>
  <c r="T176"/>
  <c r="G173"/>
  <c r="AL173"/>
  <c r="AS169"/>
  <c r="AH169"/>
  <c r="AH136" i="28" s="1"/>
  <c r="L203" i="25"/>
  <c r="AZ160" i="27"/>
  <c r="AZ127" i="28" s="1"/>
  <c r="J160" i="27"/>
  <c r="U160"/>
  <c r="R160"/>
  <c r="T160"/>
  <c r="AV160"/>
  <c r="Z160"/>
  <c r="AR102" i="26"/>
  <c r="AY102" s="1"/>
  <c r="J173" s="1"/>
  <c r="J235" s="1"/>
  <c r="J297" s="1"/>
  <c r="AF302" i="6"/>
  <c r="E997" i="25"/>
  <c r="E1032" s="1"/>
  <c r="F988"/>
  <c r="G997"/>
  <c r="G1032" s="1"/>
  <c r="H988"/>
  <c r="F997"/>
  <c r="F1032" s="1"/>
  <c r="G988"/>
  <c r="I988"/>
  <c r="H997"/>
  <c r="H1032" s="1"/>
  <c r="H964"/>
  <c r="G1007" s="1"/>
  <c r="G1042" s="1"/>
  <c r="R34" i="28"/>
  <c r="H968" i="25"/>
  <c r="G1011" s="1"/>
  <c r="G1046" s="1"/>
  <c r="H960"/>
  <c r="G1003" s="1"/>
  <c r="G1038" s="1"/>
  <c r="R29" i="28"/>
  <c r="P42"/>
  <c r="P17"/>
  <c r="P15"/>
  <c r="P41"/>
  <c r="P34"/>
  <c r="P39"/>
  <c r="P30"/>
  <c r="P16"/>
  <c r="P33"/>
  <c r="P20"/>
  <c r="P24"/>
  <c r="P28"/>
  <c r="P37"/>
  <c r="P19"/>
  <c r="P32"/>
  <c r="P18"/>
  <c r="P27"/>
  <c r="P25"/>
  <c r="P31"/>
  <c r="P21"/>
  <c r="P38"/>
  <c r="P26"/>
  <c r="P29"/>
  <c r="P40"/>
  <c r="P36"/>
  <c r="P23"/>
  <c r="P14"/>
  <c r="P22"/>
  <c r="P43"/>
  <c r="P35"/>
  <c r="R26"/>
  <c r="R17"/>
  <c r="R41"/>
  <c r="R30"/>
  <c r="R38"/>
  <c r="R28"/>
  <c r="H982" i="25"/>
  <c r="G1025" s="1"/>
  <c r="G1060" s="1"/>
  <c r="H983"/>
  <c r="G1026" s="1"/>
  <c r="G1061" s="1"/>
  <c r="H978"/>
  <c r="G1021" s="1"/>
  <c r="G1056" s="1"/>
  <c r="R40" i="28"/>
  <c r="R35"/>
  <c r="R20"/>
  <c r="R27"/>
  <c r="H979" i="25"/>
  <c r="G1022" s="1"/>
  <c r="G1057" s="1"/>
  <c r="H959"/>
  <c r="G1002" s="1"/>
  <c r="G1037" s="1"/>
  <c r="H976"/>
  <c r="G1019" s="1"/>
  <c r="G1054" s="1"/>
  <c r="H963"/>
  <c r="G1006" s="1"/>
  <c r="G1041" s="1"/>
  <c r="H970"/>
  <c r="G1013" s="1"/>
  <c r="G1048" s="1"/>
  <c r="I381"/>
  <c r="H971"/>
  <c r="G1014" s="1"/>
  <c r="G1049" s="1"/>
  <c r="H975"/>
  <c r="H990" s="1"/>
  <c r="G1340"/>
  <c r="G1342" s="1"/>
  <c r="H973"/>
  <c r="G1016" s="1"/>
  <c r="G1051" s="1"/>
  <c r="H962"/>
  <c r="G1005" s="1"/>
  <c r="G1040" s="1"/>
  <c r="H957"/>
  <c r="G1000" s="1"/>
  <c r="G1035" s="1"/>
  <c r="H980"/>
  <c r="G1023" s="1"/>
  <c r="G1058" s="1"/>
  <c r="H972"/>
  <c r="G1015" s="1"/>
  <c r="G1050" s="1"/>
  <c r="H965"/>
  <c r="G1008" s="1"/>
  <c r="G1043" s="1"/>
  <c r="H956"/>
  <c r="G999" s="1"/>
  <c r="H977"/>
  <c r="G1020" s="1"/>
  <c r="G1055" s="1"/>
  <c r="H966"/>
  <c r="G1009" s="1"/>
  <c r="G1044" s="1"/>
  <c r="H958"/>
  <c r="G1001" s="1"/>
  <c r="G1036" s="1"/>
  <c r="H981"/>
  <c r="G1024" s="1"/>
  <c r="G1059" s="1"/>
  <c r="H974"/>
  <c r="G1017" s="1"/>
  <c r="G1052" s="1"/>
  <c r="H967"/>
  <c r="G1010" s="1"/>
  <c r="G1045" s="1"/>
  <c r="AR97" i="26"/>
  <c r="AY97" s="1"/>
  <c r="J168" s="1"/>
  <c r="J230" s="1"/>
  <c r="J292" s="1"/>
  <c r="AF297" i="6"/>
  <c r="AR99" i="26"/>
  <c r="AY99" s="1"/>
  <c r="J170" s="1"/>
  <c r="J232" s="1"/>
  <c r="J294" s="1"/>
  <c r="AF299" i="6"/>
  <c r="BB131" i="28"/>
  <c r="AY146"/>
  <c r="AY131"/>
  <c r="BA148"/>
  <c r="AF298" i="6"/>
  <c r="AR98" i="26"/>
  <c r="AY98" s="1"/>
  <c r="J169" s="1"/>
  <c r="J231" s="1"/>
  <c r="J293" s="1"/>
  <c r="AF300" i="6"/>
  <c r="AR100" i="26"/>
  <c r="AY100" s="1"/>
  <c r="J171" s="1"/>
  <c r="J233" s="1"/>
  <c r="J295" s="1"/>
  <c r="AR103"/>
  <c r="AY103" s="1"/>
  <c r="J174" s="1"/>
  <c r="J236" s="1"/>
  <c r="J298" s="1"/>
  <c r="AF303" i="6"/>
  <c r="Q44" i="28"/>
  <c r="Q45" s="1"/>
  <c r="R15"/>
  <c r="R33"/>
  <c r="R18"/>
  <c r="R19"/>
  <c r="R37"/>
  <c r="R16"/>
  <c r="R21"/>
  <c r="R32"/>
  <c r="R14"/>
  <c r="R42"/>
  <c r="R43"/>
  <c r="R22"/>
  <c r="R23"/>
  <c r="R36"/>
  <c r="R39"/>
  <c r="R24"/>
  <c r="R25"/>
  <c r="AO35" i="26"/>
  <c r="U35"/>
  <c r="AH35" s="1"/>
  <c r="AP36"/>
  <c r="V36"/>
  <c r="AI36" s="1"/>
  <c r="G1622" i="25"/>
  <c r="G1746" s="1"/>
  <c r="F91" i="26" s="1"/>
  <c r="F41"/>
  <c r="E1418" i="25"/>
  <c r="E1414"/>
  <c r="E1415"/>
  <c r="G1689" s="1"/>
  <c r="T40" i="26"/>
  <c r="AG40" s="1"/>
  <c r="AN40"/>
  <c r="F957" i="25"/>
  <c r="F959"/>
  <c r="E1002" s="1"/>
  <c r="E1037" s="1"/>
  <c r="F962"/>
  <c r="E1005" s="1"/>
  <c r="E1040" s="1"/>
  <c r="F968"/>
  <c r="E1011" s="1"/>
  <c r="E1046" s="1"/>
  <c r="F973"/>
  <c r="E1016" s="1"/>
  <c r="E1051" s="1"/>
  <c r="F979"/>
  <c r="E1022" s="1"/>
  <c r="E1057" s="1"/>
  <c r="F975"/>
  <c r="F961"/>
  <c r="E1004" s="1"/>
  <c r="E1039" s="1"/>
  <c r="F964"/>
  <c r="E1007" s="1"/>
  <c r="E1042" s="1"/>
  <c r="F967"/>
  <c r="E1010" s="1"/>
  <c r="E1045" s="1"/>
  <c r="F971"/>
  <c r="E1014" s="1"/>
  <c r="E1049" s="1"/>
  <c r="F974"/>
  <c r="E1017" s="1"/>
  <c r="E1052" s="1"/>
  <c r="F978"/>
  <c r="E1021" s="1"/>
  <c r="E1056" s="1"/>
  <c r="F981"/>
  <c r="E1024" s="1"/>
  <c r="E1059" s="1"/>
  <c r="G381"/>
  <c r="F958"/>
  <c r="E1001" s="1"/>
  <c r="E1036" s="1"/>
  <c r="F960"/>
  <c r="E1003" s="1"/>
  <c r="E1038" s="1"/>
  <c r="F966"/>
  <c r="E1009" s="1"/>
  <c r="E1044" s="1"/>
  <c r="F970"/>
  <c r="E1013" s="1"/>
  <c r="E1048" s="1"/>
  <c r="F977"/>
  <c r="E1020" s="1"/>
  <c r="E1055" s="1"/>
  <c r="F983"/>
  <c r="E1026" s="1"/>
  <c r="E1061" s="1"/>
  <c r="F956"/>
  <c r="F963"/>
  <c r="E1006" s="1"/>
  <c r="E1041" s="1"/>
  <c r="F965"/>
  <c r="E1008" s="1"/>
  <c r="E1043" s="1"/>
  <c r="F969"/>
  <c r="E1012" s="1"/>
  <c r="E1047" s="1"/>
  <c r="F972"/>
  <c r="E1015" s="1"/>
  <c r="E1050" s="1"/>
  <c r="F976"/>
  <c r="E1019" s="1"/>
  <c r="E1054" s="1"/>
  <c r="F980"/>
  <c r="E1023" s="1"/>
  <c r="E1058" s="1"/>
  <c r="F982"/>
  <c r="E1025" s="1"/>
  <c r="E1060" s="1"/>
  <c r="E1340"/>
  <c r="G1711"/>
  <c r="G1769"/>
  <c r="F100" i="6" s="1"/>
  <c r="G132" s="1"/>
  <c r="F285" s="1"/>
  <c r="G1715" i="25"/>
  <c r="G1773"/>
  <c r="F104" i="6" s="1"/>
  <c r="G136" s="1"/>
  <c r="F289" s="1"/>
  <c r="G1774" i="25"/>
  <c r="F105" i="6" s="1"/>
  <c r="G137" s="1"/>
  <c r="F290" s="1"/>
  <c r="G1716" i="25"/>
  <c r="G1771"/>
  <c r="F102" i="6" s="1"/>
  <c r="G134" s="1"/>
  <c r="F287" s="1"/>
  <c r="M287" s="1"/>
  <c r="N287" s="1"/>
  <c r="O287" s="1"/>
  <c r="P287" s="1"/>
  <c r="G1713" i="25"/>
  <c r="H339"/>
  <c r="I374"/>
  <c r="G975"/>
  <c r="G961"/>
  <c r="F1004" s="1"/>
  <c r="F1039" s="1"/>
  <c r="G964"/>
  <c r="F1007" s="1"/>
  <c r="F1042" s="1"/>
  <c r="G967"/>
  <c r="F1010" s="1"/>
  <c r="F1045" s="1"/>
  <c r="G971"/>
  <c r="F1014" s="1"/>
  <c r="F1049" s="1"/>
  <c r="G974"/>
  <c r="F1017" s="1"/>
  <c r="F1052" s="1"/>
  <c r="G978"/>
  <c r="F1021" s="1"/>
  <c r="F1056" s="1"/>
  <c r="G981"/>
  <c r="F1024" s="1"/>
  <c r="F1059" s="1"/>
  <c r="G957"/>
  <c r="G959"/>
  <c r="F1002" s="1"/>
  <c r="F1037" s="1"/>
  <c r="G962"/>
  <c r="F1005" s="1"/>
  <c r="F1040" s="1"/>
  <c r="G968"/>
  <c r="F1011" s="1"/>
  <c r="F1046" s="1"/>
  <c r="G973"/>
  <c r="F1016" s="1"/>
  <c r="F1051" s="1"/>
  <c r="G979"/>
  <c r="F1022" s="1"/>
  <c r="F1057" s="1"/>
  <c r="F1340"/>
  <c r="F1342" s="1"/>
  <c r="H381"/>
  <c r="G956"/>
  <c r="G963"/>
  <c r="F1006" s="1"/>
  <c r="F1041" s="1"/>
  <c r="G965"/>
  <c r="F1008" s="1"/>
  <c r="F1043" s="1"/>
  <c r="G969"/>
  <c r="F1012" s="1"/>
  <c r="F1047" s="1"/>
  <c r="G972"/>
  <c r="F1015" s="1"/>
  <c r="F1050" s="1"/>
  <c r="G976"/>
  <c r="F1019" s="1"/>
  <c r="F1054" s="1"/>
  <c r="G980"/>
  <c r="F1023" s="1"/>
  <c r="F1058" s="1"/>
  <c r="G982"/>
  <c r="F1025" s="1"/>
  <c r="F1060" s="1"/>
  <c r="G958"/>
  <c r="F1001" s="1"/>
  <c r="F1036" s="1"/>
  <c r="G960"/>
  <c r="F1003" s="1"/>
  <c r="F1038" s="1"/>
  <c r="G966"/>
  <c r="F1009" s="1"/>
  <c r="F1044" s="1"/>
  <c r="G970"/>
  <c r="F1013" s="1"/>
  <c r="F1048" s="1"/>
  <c r="G977"/>
  <c r="F1020" s="1"/>
  <c r="F1055" s="1"/>
  <c r="G983"/>
  <c r="F1026" s="1"/>
  <c r="F1061" s="1"/>
  <c r="G1714"/>
  <c r="G1772"/>
  <c r="F103" i="6" s="1"/>
  <c r="G135" s="1"/>
  <c r="F288" s="1"/>
  <c r="M288" s="1"/>
  <c r="N288" s="1"/>
  <c r="O288" s="1"/>
  <c r="P288" s="1"/>
  <c r="G1770" i="25"/>
  <c r="F101" i="6" s="1"/>
  <c r="G133" s="1"/>
  <c r="F286" s="1"/>
  <c r="G1712" i="25"/>
  <c r="H374"/>
  <c r="I339"/>
  <c r="I375" s="1"/>
  <c r="F255" i="26"/>
  <c r="O23" i="28"/>
  <c r="O27"/>
  <c r="O15"/>
  <c r="O16"/>
  <c r="O26"/>
  <c r="O40"/>
  <c r="O24"/>
  <c r="O28"/>
  <c r="O21"/>
  <c r="O37"/>
  <c r="O30"/>
  <c r="O41"/>
  <c r="O32"/>
  <c r="O20"/>
  <c r="O31"/>
  <c r="O17"/>
  <c r="O36"/>
  <c r="O34"/>
  <c r="O38"/>
  <c r="O39"/>
  <c r="O19"/>
  <c r="O22"/>
  <c r="O29"/>
  <c r="O33"/>
  <c r="O25"/>
  <c r="O42"/>
  <c r="O35"/>
  <c r="O43"/>
  <c r="O14"/>
  <c r="O18"/>
  <c r="G256" i="26"/>
  <c r="O207" i="25" l="1"/>
  <c r="AY34" i="26"/>
  <c r="J123" s="1"/>
  <c r="J192" s="1"/>
  <c r="J254" s="1"/>
  <c r="R165" i="27"/>
  <c r="AM163"/>
  <c r="AX163"/>
  <c r="AV163"/>
  <c r="AY175"/>
  <c r="AY142" i="28" s="1"/>
  <c r="P179" i="27"/>
  <c r="L181"/>
  <c r="L148" i="28" s="1"/>
  <c r="I178" i="27"/>
  <c r="AT175"/>
  <c r="AR179"/>
  <c r="AW164"/>
  <c r="AZ178"/>
  <c r="AZ145" i="28" s="1"/>
  <c r="AN175" i="27"/>
  <c r="N179"/>
  <c r="AJ164"/>
  <c r="BG178"/>
  <c r="BG145" i="28" s="1"/>
  <c r="AJ175" i="27"/>
  <c r="BA180"/>
  <c r="BA147" i="28" s="1"/>
  <c r="M164" i="27"/>
  <c r="BB153"/>
  <c r="BB120" i="28" s="1"/>
  <c r="AA153" i="27"/>
  <c r="Y153"/>
  <c r="BG153"/>
  <c r="BG120" i="28" s="1"/>
  <c r="AA161" i="27"/>
  <c r="Y178"/>
  <c r="Z175"/>
  <c r="W180"/>
  <c r="O157"/>
  <c r="AO161"/>
  <c r="BB172"/>
  <c r="BB139" i="28" s="1"/>
  <c r="J179" i="27"/>
  <c r="AT157"/>
  <c r="AK161"/>
  <c r="R178"/>
  <c r="AG174"/>
  <c r="AG141" i="28" s="1"/>
  <c r="BB180" i="27"/>
  <c r="BB147" i="28" s="1"/>
  <c r="L157" i="27"/>
  <c r="L124" i="28" s="1"/>
  <c r="AI161" i="27"/>
  <c r="AN172"/>
  <c r="K179"/>
  <c r="K146" i="28" s="1"/>
  <c r="BB181" i="27"/>
  <c r="BB148" i="28" s="1"/>
  <c r="BB162" i="27"/>
  <c r="BB129" i="28" s="1"/>
  <c r="AA159" i="27"/>
  <c r="N154"/>
  <c r="AF158"/>
  <c r="AF125" i="28" s="1"/>
  <c r="AN155" i="27"/>
  <c r="F162"/>
  <c r="AV159"/>
  <c r="W168"/>
  <c r="I154"/>
  <c r="AO158"/>
  <c r="X181"/>
  <c r="AP159"/>
  <c r="J168"/>
  <c r="J154"/>
  <c r="BE158"/>
  <c r="BE125" i="28" s="1"/>
  <c r="AH155" i="27"/>
  <c r="AH122" i="28" s="1"/>
  <c r="AT162" i="27"/>
  <c r="AB168"/>
  <c r="BD154"/>
  <c r="BD121" i="28" s="1"/>
  <c r="AU158" i="27"/>
  <c r="AW155"/>
  <c r="BA152"/>
  <c r="BA119" i="28" s="1"/>
  <c r="BC176" i="27"/>
  <c r="BC143" i="28" s="1"/>
  <c r="AM152" i="27"/>
  <c r="AC176"/>
  <c r="S173"/>
  <c r="BI182"/>
  <c r="BJ182" s="1"/>
  <c r="BF169"/>
  <c r="BF136" i="28" s="1"/>
  <c r="H176" i="27"/>
  <c r="H152"/>
  <c r="J169"/>
  <c r="AP173"/>
  <c r="P152"/>
  <c r="O176"/>
  <c r="BG169"/>
  <c r="BG136" i="28" s="1"/>
  <c r="AL160" i="27"/>
  <c r="P160"/>
  <c r="AK160"/>
  <c r="S160"/>
  <c r="N167"/>
  <c r="Q167"/>
  <c r="J167"/>
  <c r="Z167"/>
  <c r="O167"/>
  <c r="F167"/>
  <c r="BE167"/>
  <c r="BE134" i="28" s="1"/>
  <c r="M167" i="27"/>
  <c r="G167"/>
  <c r="BA167"/>
  <c r="BA134" i="28" s="1"/>
  <c r="AW167" i="27"/>
  <c r="T167"/>
  <c r="I167"/>
  <c r="L167"/>
  <c r="L134" i="28" s="1"/>
  <c r="AB163" i="27"/>
  <c r="E163"/>
  <c r="V163"/>
  <c r="AE163"/>
  <c r="AE130" i="28" s="1"/>
  <c r="S178" i="27"/>
  <c r="AJ174"/>
  <c r="T180"/>
  <c r="AD164"/>
  <c r="AD131" i="28" s="1"/>
  <c r="AZ172" i="27"/>
  <c r="AZ139" i="28" s="1"/>
  <c r="AD174" i="27"/>
  <c r="AD141" i="28" s="1"/>
  <c r="AA180" i="27"/>
  <c r="AG164"/>
  <c r="AG131" i="28" s="1"/>
  <c r="AK172" i="27"/>
  <c r="J174"/>
  <c r="H180"/>
  <c r="BC164"/>
  <c r="BC131" i="28" s="1"/>
  <c r="V172" i="27"/>
  <c r="AA179"/>
  <c r="AB181"/>
  <c r="AC164"/>
  <c r="AD153"/>
  <c r="AD120" i="28" s="1"/>
  <c r="AS153" i="27"/>
  <c r="W153"/>
  <c r="K157"/>
  <c r="K124" i="28" s="1"/>
  <c r="BG161" i="27"/>
  <c r="BG128" i="28" s="1"/>
  <c r="AE172" i="27"/>
  <c r="AE139" i="28" s="1"/>
  <c r="BB174" i="27"/>
  <c r="BB141" i="28" s="1"/>
  <c r="AP181" i="27"/>
  <c r="J157"/>
  <c r="AT178"/>
  <c r="P175"/>
  <c r="K180"/>
  <c r="K147" i="28" s="1"/>
  <c r="AO157" i="27"/>
  <c r="AB161"/>
  <c r="AX172"/>
  <c r="W179"/>
  <c r="AX157"/>
  <c r="AR161"/>
  <c r="O178"/>
  <c r="AB175"/>
  <c r="AX180"/>
  <c r="AS162"/>
  <c r="AU159"/>
  <c r="AH168"/>
  <c r="AH135" i="28" s="1"/>
  <c r="AE154" i="27"/>
  <c r="AE121" i="28" s="1"/>
  <c r="Y158" i="27"/>
  <c r="Y155"/>
  <c r="M162"/>
  <c r="BC159"/>
  <c r="BC126" i="28" s="1"/>
  <c r="F154" i="27"/>
  <c r="V158"/>
  <c r="R155"/>
  <c r="Y162"/>
  <c r="U159"/>
  <c r="L168"/>
  <c r="L135" i="28" s="1"/>
  <c r="AD154" i="27"/>
  <c r="AD121" i="28" s="1"/>
  <c r="AA155" i="27"/>
  <c r="AC162"/>
  <c r="G159"/>
  <c r="AJ168"/>
  <c r="BC154"/>
  <c r="BC121" i="28" s="1"/>
  <c r="AI158" i="27"/>
  <c r="BG155"/>
  <c r="BG122" i="28" s="1"/>
  <c r="E173" i="27"/>
  <c r="AH176"/>
  <c r="AH143" i="28" s="1"/>
  <c r="AY169" i="27"/>
  <c r="AY136" i="28" s="1"/>
  <c r="Y173" i="27"/>
  <c r="J176"/>
  <c r="AB173"/>
  <c r="AV152"/>
  <c r="L152"/>
  <c r="L119" i="28" s="1"/>
  <c r="AS152" i="27"/>
  <c r="AB169"/>
  <c r="BA173"/>
  <c r="BA140" i="28" s="1"/>
  <c r="AH152" i="27"/>
  <c r="AH119" i="28" s="1"/>
  <c r="AG173" i="27"/>
  <c r="AG140" i="28" s="1"/>
  <c r="AG160" i="27"/>
  <c r="AG127" i="28" s="1"/>
  <c r="F160" i="27"/>
  <c r="O160"/>
  <c r="AC160"/>
  <c r="AH163"/>
  <c r="AH130" i="28" s="1"/>
  <c r="W163" i="27"/>
  <c r="U163"/>
  <c r="AQ163"/>
  <c r="AF178"/>
  <c r="AF145" i="28" s="1"/>
  <c r="O174" i="27"/>
  <c r="E180"/>
  <c r="BG164"/>
  <c r="BG131" i="28" s="1"/>
  <c r="AJ172" i="27"/>
  <c r="M174"/>
  <c r="S180"/>
  <c r="AR164"/>
  <c r="X172"/>
  <c r="AA174"/>
  <c r="AS180"/>
  <c r="V164"/>
  <c r="BA172"/>
  <c r="BA139" i="28" s="1"/>
  <c r="H174" i="27"/>
  <c r="BD181"/>
  <c r="BD148" i="28" s="1"/>
  <c r="F164" i="27"/>
  <c r="Z153"/>
  <c r="AV153"/>
  <c r="AW153"/>
  <c r="AA157"/>
  <c r="AH161"/>
  <c r="AH128" i="28" s="1"/>
  <c r="M172" i="27"/>
  <c r="AS174"/>
  <c r="I180"/>
  <c r="Z157"/>
  <c r="L178"/>
  <c r="L145" i="28" s="1"/>
  <c r="AA175" i="27"/>
  <c r="AZ180"/>
  <c r="AZ147" i="28" s="1"/>
  <c r="BE157" i="27"/>
  <c r="BE124" i="28" s="1"/>
  <c r="W161" i="27"/>
  <c r="AH172"/>
  <c r="AH139" i="28" s="1"/>
  <c r="F174" i="27"/>
  <c r="BC181"/>
  <c r="BC148" i="28" s="1"/>
  <c r="O161" i="27"/>
  <c r="AX178"/>
  <c r="BB175"/>
  <c r="BB142" i="28" s="1"/>
  <c r="AY180" i="27"/>
  <c r="AY147" i="28" s="1"/>
  <c r="AN162" i="27"/>
  <c r="Q159"/>
  <c r="AI168"/>
  <c r="AV154"/>
  <c r="BB158"/>
  <c r="BB125" i="28" s="1"/>
  <c r="BE155" i="27"/>
  <c r="BE122" i="28" s="1"/>
  <c r="T162" i="27"/>
  <c r="AF159"/>
  <c r="AF126" i="28" s="1"/>
  <c r="O168" i="27"/>
  <c r="H158"/>
  <c r="E155"/>
  <c r="I162"/>
  <c r="M159"/>
  <c r="BD168"/>
  <c r="BD135" i="28" s="1"/>
  <c r="E154" i="27"/>
  <c r="AG158"/>
  <c r="AG125" i="28" s="1"/>
  <c r="AA162" i="27"/>
  <c r="O159"/>
  <c r="AN168"/>
  <c r="AP154"/>
  <c r="BF158"/>
  <c r="BF125" i="28" s="1"/>
  <c r="V155" i="27"/>
  <c r="N176"/>
  <c r="M173"/>
  <c r="Z169"/>
  <c r="AF152"/>
  <c r="AF119" i="28" s="1"/>
  <c r="AV173" i="27"/>
  <c r="G176"/>
  <c r="H169"/>
  <c r="I176"/>
  <c r="AZ152"/>
  <c r="AZ119" i="28" s="1"/>
  <c r="AP169" i="27"/>
  <c r="AE176"/>
  <c r="AE143" i="28" s="1"/>
  <c r="K173" i="27"/>
  <c r="K140" i="28" s="1"/>
  <c r="AG152" i="27"/>
  <c r="AH160"/>
  <c r="AH127" i="28" s="1"/>
  <c r="AE160" i="27"/>
  <c r="AE127" i="28" s="1"/>
  <c r="AR160" i="27"/>
  <c r="BE163"/>
  <c r="BE130" i="28" s="1"/>
  <c r="S163" i="27"/>
  <c r="AW163"/>
  <c r="I172"/>
  <c r="Q174"/>
  <c r="J181"/>
  <c r="AO164"/>
  <c r="AM172"/>
  <c r="AV179"/>
  <c r="AF181"/>
  <c r="AF148" i="28" s="1"/>
  <c r="S164" i="27"/>
  <c r="T175"/>
  <c r="AF179"/>
  <c r="AF146" i="28" s="1"/>
  <c r="BF181" i="27"/>
  <c r="BF148" i="28" s="1"/>
  <c r="AL164" i="27"/>
  <c r="AK175"/>
  <c r="AL179"/>
  <c r="E164"/>
  <c r="Q153"/>
  <c r="AB153"/>
  <c r="J153"/>
  <c r="N153"/>
  <c r="AM157"/>
  <c r="Z161"/>
  <c r="K175"/>
  <c r="K142" i="28" s="1"/>
  <c r="S179" i="27"/>
  <c r="Y157"/>
  <c r="V161"/>
  <c r="Y172"/>
  <c r="AZ174"/>
  <c r="AZ141" i="28" s="1"/>
  <c r="BE180" i="27"/>
  <c r="BE147" i="28" s="1"/>
  <c r="N157" i="27"/>
  <c r="AL178"/>
  <c r="AL175"/>
  <c r="AX179"/>
  <c r="W157"/>
  <c r="AP161"/>
  <c r="AO172"/>
  <c r="BD174"/>
  <c r="BD141" i="28" s="1"/>
  <c r="AM181" i="27"/>
  <c r="BC162"/>
  <c r="BC129" i="28" s="1"/>
  <c r="AR159" i="27"/>
  <c r="BE168"/>
  <c r="BE135" i="28" s="1"/>
  <c r="AZ154" i="27"/>
  <c r="AZ121" i="28" s="1"/>
  <c r="X155" i="27"/>
  <c r="M181"/>
  <c r="AC159"/>
  <c r="S168"/>
  <c r="R154"/>
  <c r="AQ158"/>
  <c r="H155"/>
  <c r="AP162"/>
  <c r="Z159"/>
  <c r="M154"/>
  <c r="AA158"/>
  <c r="F155"/>
  <c r="BG162"/>
  <c r="BG129" i="28" s="1"/>
  <c r="L159" i="27"/>
  <c r="L126" i="28" s="1"/>
  <c r="T168" i="27"/>
  <c r="BC158"/>
  <c r="BC125" i="28" s="1"/>
  <c r="Q155" i="27"/>
  <c r="J173"/>
  <c r="T173"/>
  <c r="S176"/>
  <c r="AE169"/>
  <c r="AE136" i="28" s="1"/>
  <c r="BF152" i="27"/>
  <c r="Z152"/>
  <c r="Q169"/>
  <c r="AL152"/>
  <c r="AX173"/>
  <c r="P176"/>
  <c r="R169"/>
  <c r="U173"/>
  <c r="AE173"/>
  <c r="AE140" i="28" s="1"/>
  <c r="V169" i="27"/>
  <c r="AW160"/>
  <c r="BF160"/>
  <c r="BF127" i="28" s="1"/>
  <c r="I160" i="27"/>
  <c r="AF160"/>
  <c r="AF127" i="28" s="1"/>
  <c r="BD167" i="27"/>
  <c r="BD134" i="28" s="1"/>
  <c r="AP167" i="27"/>
  <c r="AB167"/>
  <c r="AI167"/>
  <c r="BC167"/>
  <c r="BC134" i="28" s="1"/>
  <c r="BG167" i="27"/>
  <c r="BG134" i="28" s="1"/>
  <c r="AR167" i="27"/>
  <c r="AK167"/>
  <c r="AH167"/>
  <c r="AH134" i="28" s="1"/>
  <c r="AL167" i="27"/>
  <c r="AZ167"/>
  <c r="AZ134" i="28" s="1"/>
  <c r="W167" i="27"/>
  <c r="Y167"/>
  <c r="K167"/>
  <c r="K134" i="28" s="1"/>
  <c r="AL163" i="27"/>
  <c r="BB163"/>
  <c r="BB130" i="28" s="1"/>
  <c r="I163" i="27"/>
  <c r="R163"/>
  <c r="T178"/>
  <c r="AQ175"/>
  <c r="T179"/>
  <c r="BD164"/>
  <c r="BD131" i="28" s="1"/>
  <c r="AB178" i="27"/>
  <c r="AD175"/>
  <c r="AD142" i="28" s="1"/>
  <c r="F180" i="27"/>
  <c r="J164"/>
  <c r="BF178"/>
  <c r="BF145" i="28" s="1"/>
  <c r="BF174" i="27"/>
  <c r="BF141" i="28" s="1"/>
  <c r="AL180" i="27"/>
  <c r="BF164"/>
  <c r="BF131" i="28" s="1"/>
  <c r="AV178" i="27"/>
  <c r="AW174"/>
  <c r="M180"/>
  <c r="AV164"/>
  <c r="X153"/>
  <c r="AC153"/>
  <c r="AM153"/>
  <c r="U157"/>
  <c r="AD161"/>
  <c r="AD128" i="28" s="1"/>
  <c r="F178" i="27"/>
  <c r="AN174"/>
  <c r="AG180"/>
  <c r="AG147" i="28" s="1"/>
  <c r="T157" i="27"/>
  <c r="AM161"/>
  <c r="Q175"/>
  <c r="AC179"/>
  <c r="AZ157"/>
  <c r="AZ124" i="28" s="1"/>
  <c r="J161" i="27"/>
  <c r="W172"/>
  <c r="X174"/>
  <c r="Y180"/>
  <c r="R157"/>
  <c r="BE178"/>
  <c r="BE145" i="28" s="1"/>
  <c r="AM175" i="27"/>
  <c r="AW179"/>
  <c r="G181"/>
  <c r="S162"/>
  <c r="AP168"/>
  <c r="AR154"/>
  <c r="X158"/>
  <c r="P155"/>
  <c r="AM162"/>
  <c r="BF159"/>
  <c r="BF126" i="28" s="1"/>
  <c r="Q168" i="27"/>
  <c r="AC154"/>
  <c r="BB155"/>
  <c r="BB122" i="28" s="1"/>
  <c r="AB162" i="27"/>
  <c r="AM159"/>
  <c r="AZ168"/>
  <c r="AZ135" i="28" s="1"/>
  <c r="AU154" i="27"/>
  <c r="I158"/>
  <c r="L155"/>
  <c r="L122" i="28" s="1"/>
  <c r="T159" i="27"/>
  <c r="X168"/>
  <c r="AX154"/>
  <c r="AJ158"/>
  <c r="K155"/>
  <c r="K122" i="28" s="1"/>
  <c r="AI176" i="27"/>
  <c r="AH173"/>
  <c r="AH140" i="28" s="1"/>
  <c r="F169" i="27"/>
  <c r="AS173"/>
  <c r="AO152"/>
  <c r="G152"/>
  <c r="AD169"/>
  <c r="AD136" i="28" s="1"/>
  <c r="U152" i="27"/>
  <c r="I152"/>
  <c r="L169"/>
  <c r="L136" i="28" s="1"/>
  <c r="F176" i="27"/>
  <c r="AX152"/>
  <c r="O173"/>
  <c r="T169"/>
  <c r="Y160"/>
  <c r="BG160"/>
  <c r="BG127" i="28" s="1"/>
  <c r="AX160" i="27"/>
  <c r="AA163"/>
  <c r="BC163"/>
  <c r="BC130" i="28" s="1"/>
  <c r="BG163" i="27"/>
  <c r="BG130" i="28" s="1"/>
  <c r="U178" i="27"/>
  <c r="W175"/>
  <c r="BE179"/>
  <c r="BE146" i="28" s="1"/>
  <c r="BA164" i="27"/>
  <c r="BA131" i="28" s="1"/>
  <c r="BB178" i="27"/>
  <c r="BB145" i="28" s="1"/>
  <c r="N175" i="27"/>
  <c r="U180"/>
  <c r="AP164"/>
  <c r="AO178"/>
  <c r="L175"/>
  <c r="L142" i="28" s="1"/>
  <c r="P180" i="27"/>
  <c r="AZ164"/>
  <c r="AZ131" i="28" s="1"/>
  <c r="AI178" i="27"/>
  <c r="AE174"/>
  <c r="AE141" i="28" s="1"/>
  <c r="AK180" i="27"/>
  <c r="AQ164"/>
  <c r="AE153"/>
  <c r="AE120" i="28" s="1"/>
  <c r="AK153" i="27"/>
  <c r="BE153"/>
  <c r="BE120" i="28" s="1"/>
  <c r="AL157" i="27"/>
  <c r="R161"/>
  <c r="AU178"/>
  <c r="AL174"/>
  <c r="BF180"/>
  <c r="BF147" i="28" s="1"/>
  <c r="AK157" i="27"/>
  <c r="U161"/>
  <c r="AF175"/>
  <c r="AF142" i="28" s="1"/>
  <c r="AG179" i="27"/>
  <c r="AG146" i="28" s="1"/>
  <c r="M157" i="27"/>
  <c r="AX161"/>
  <c r="BE172"/>
  <c r="BE139" i="28" s="1"/>
  <c r="AP174" i="27"/>
  <c r="N180"/>
  <c r="AI157"/>
  <c r="Q161"/>
  <c r="AE175"/>
  <c r="AE142" i="28" s="1"/>
  <c r="I179" i="27"/>
  <c r="AQ181"/>
  <c r="AH162"/>
  <c r="AH129" i="28" s="1"/>
  <c r="BG168" i="27"/>
  <c r="BG135" i="28" s="1"/>
  <c r="BG154" i="27"/>
  <c r="BG121" i="28" s="1"/>
  <c r="J158" i="27"/>
  <c r="AO155"/>
  <c r="X162"/>
  <c r="AE159"/>
  <c r="AE126" i="28" s="1"/>
  <c r="BF168" i="27"/>
  <c r="BF135" i="28" s="1"/>
  <c r="T154" i="27"/>
  <c r="AG155"/>
  <c r="AG122" i="28" s="1"/>
  <c r="AY181" i="27"/>
  <c r="AY148" i="28" s="1"/>
  <c r="AX159" i="27"/>
  <c r="AN163"/>
  <c r="N163"/>
  <c r="BD163"/>
  <c r="BD130" i="28" s="1"/>
  <c r="Z163" i="27"/>
  <c r="AV172"/>
  <c r="G174"/>
  <c r="Q180"/>
  <c r="AS164"/>
  <c r="AT172"/>
  <c r="V174"/>
  <c r="BC180"/>
  <c r="BC147" i="28" s="1"/>
  <c r="AT164" i="27"/>
  <c r="AB172"/>
  <c r="K174"/>
  <c r="K141" i="28" s="1"/>
  <c r="AG181" i="27"/>
  <c r="AG148" i="28" s="1"/>
  <c r="X164" i="27"/>
  <c r="AL172"/>
  <c r="AO179"/>
  <c r="AR181"/>
  <c r="R164"/>
  <c r="AG153"/>
  <c r="AG120" i="28" s="1"/>
  <c r="AU153" i="27"/>
  <c r="K153"/>
  <c r="K120" i="28" s="1"/>
  <c r="AW157" i="27"/>
  <c r="AC161"/>
  <c r="BC172"/>
  <c r="BC139" i="28" s="1"/>
  <c r="AU174" i="27"/>
  <c r="AV181"/>
  <c r="M161"/>
  <c r="AS178"/>
  <c r="AH174"/>
  <c r="AH141" i="28" s="1"/>
  <c r="BG180" i="27"/>
  <c r="BG147" i="28" s="1"/>
  <c r="X157" i="27"/>
  <c r="AT161"/>
  <c r="T172"/>
  <c r="AI179"/>
  <c r="AH157"/>
  <c r="AH124" i="28" s="1"/>
  <c r="BD161" i="27"/>
  <c r="BD128" i="28" s="1"/>
  <c r="M178" i="27"/>
  <c r="L174"/>
  <c r="L141" i="28" s="1"/>
  <c r="AE180" i="27"/>
  <c r="AE147" i="28" s="1"/>
  <c r="AR162" i="27"/>
  <c r="F159"/>
  <c r="I168"/>
  <c r="AB154"/>
  <c r="AC158"/>
  <c r="U155"/>
  <c r="P162"/>
  <c r="I159"/>
  <c r="AI154"/>
  <c r="AE158"/>
  <c r="AE125" i="28" s="1"/>
  <c r="AE155" i="27"/>
  <c r="AE122" i="28" s="1"/>
  <c r="BF162" i="27"/>
  <c r="BF129" i="28" s="1"/>
  <c r="AD159" i="27"/>
  <c r="AD126" i="28" s="1"/>
  <c r="H168" i="27"/>
  <c r="AL154"/>
  <c r="N155"/>
  <c r="AE162"/>
  <c r="AE129" i="28" s="1"/>
  <c r="AJ159" i="27"/>
  <c r="Y168"/>
  <c r="K154"/>
  <c r="K121" i="28" s="1"/>
  <c r="W158" i="27"/>
  <c r="Q173"/>
  <c r="S152"/>
  <c r="AN173"/>
  <c r="M169"/>
  <c r="AA152"/>
  <c r="AT173"/>
  <c r="AF173"/>
  <c r="AF140" i="28" s="1"/>
  <c r="AO176" i="27"/>
  <c r="AV176"/>
  <c r="J152"/>
  <c r="AQ169"/>
  <c r="BC152"/>
  <c r="BC119" i="28" s="1"/>
  <c r="AJ176" i="27"/>
  <c r="AV169"/>
  <c r="AD160"/>
  <c r="AD127" i="28" s="1"/>
  <c r="BC160" i="27"/>
  <c r="BC127" i="28" s="1"/>
  <c r="AI160" i="27"/>
  <c r="AG167"/>
  <c r="AG134" i="28" s="1"/>
  <c r="R167" i="27"/>
  <c r="P167"/>
  <c r="V167"/>
  <c r="AU167"/>
  <c r="X167"/>
  <c r="AY167"/>
  <c r="AY134" i="28" s="1"/>
  <c r="AT167" i="27"/>
  <c r="E167"/>
  <c r="H167"/>
  <c r="BB167"/>
  <c r="BB134" i="28" s="1"/>
  <c r="AC167" i="27"/>
  <c r="AQ167"/>
  <c r="AX167"/>
  <c r="AG163"/>
  <c r="AG130" i="28" s="1"/>
  <c r="AY163" i="27"/>
  <c r="AY130" i="28" s="1"/>
  <c r="K163" i="27"/>
  <c r="K130" i="28" s="1"/>
  <c r="AH175" i="27"/>
  <c r="AH142" i="28" s="1"/>
  <c r="BA179" i="27"/>
  <c r="BA146" i="28" s="1"/>
  <c r="AJ181" i="27"/>
  <c r="BA178"/>
  <c r="BA145" i="28" s="1"/>
  <c r="BA175" i="27"/>
  <c r="BA142" i="28" s="1"/>
  <c r="AU179" i="27"/>
  <c r="W181"/>
  <c r="AK178"/>
  <c r="O175"/>
  <c r="AZ179"/>
  <c r="AZ146" i="28" s="1"/>
  <c r="BE164" i="27"/>
  <c r="BE131" i="28" s="1"/>
  <c r="P178" i="27"/>
  <c r="BF175"/>
  <c r="BF142" i="28" s="1"/>
  <c r="AW180" i="27"/>
  <c r="P164"/>
  <c r="AZ153"/>
  <c r="AZ120" i="28" s="1"/>
  <c r="BF153" i="27"/>
  <c r="BF120" i="28" s="1"/>
  <c r="AX153" i="27"/>
  <c r="BC153"/>
  <c r="BC120" i="28" s="1"/>
  <c r="BC161" i="27"/>
  <c r="BC128" i="28" s="1"/>
  <c r="H178" i="27"/>
  <c r="R175"/>
  <c r="AJ179"/>
  <c r="AE157"/>
  <c r="AE124" i="28" s="1"/>
  <c r="AN161" i="27"/>
  <c r="BD172"/>
  <c r="BD139" i="28" s="1"/>
  <c r="BC179" i="27"/>
  <c r="BC146" i="28" s="1"/>
  <c r="Z181" i="27"/>
  <c r="G161"/>
  <c r="AH178"/>
  <c r="AH145" i="28" s="1"/>
  <c r="BE175" i="27"/>
  <c r="BE142" i="28" s="1"/>
  <c r="AP180" i="27"/>
  <c r="AB157"/>
  <c r="AU161"/>
  <c r="AY172"/>
  <c r="AY139" i="28" s="1"/>
  <c r="BB179" i="27"/>
  <c r="BB146" i="28" s="1"/>
  <c r="Q181" i="27"/>
  <c r="E162"/>
  <c r="AL159"/>
  <c r="AD168"/>
  <c r="AD135" i="28" s="1"/>
  <c r="E158" i="27"/>
  <c r="AP155"/>
  <c r="BD162"/>
  <c r="BD129" i="28" s="1"/>
  <c r="S159" i="27"/>
  <c r="AA168"/>
  <c r="AK154"/>
  <c r="AS158"/>
  <c r="M155"/>
  <c r="AJ162"/>
  <c r="F168"/>
  <c r="AT154"/>
  <c r="L158"/>
  <c r="L125" i="28" s="1"/>
  <c r="AM155" i="27"/>
  <c r="BE162"/>
  <c r="BE129" i="28" s="1"/>
  <c r="K159" i="27"/>
  <c r="K126" i="28" s="1"/>
  <c r="Q154" i="27"/>
  <c r="F158"/>
  <c r="BA155"/>
  <c r="BA122" i="28" s="1"/>
  <c r="AY173" i="27"/>
  <c r="AY140" i="28" s="1"/>
  <c r="AC173" i="27"/>
  <c r="AK176"/>
  <c r="AG169"/>
  <c r="AG136" i="28" s="1"/>
  <c r="BF173" i="27"/>
  <c r="BF140" i="28" s="1"/>
  <c r="AF176" i="27"/>
  <c r="AF143" i="28" s="1"/>
  <c r="S169" i="27"/>
  <c r="F173"/>
  <c r="X176"/>
  <c r="AB152"/>
  <c r="BE173"/>
  <c r="BE140" i="28" s="1"/>
  <c r="AR176" i="27"/>
  <c r="BB173"/>
  <c r="BB140" i="28" s="1"/>
  <c r="N169" i="27"/>
  <c r="AQ160"/>
  <c r="AS160"/>
  <c r="BE160"/>
  <c r="BE127" i="28" s="1"/>
  <c r="G163" i="27"/>
  <c r="AZ163"/>
  <c r="AZ130" i="28" s="1"/>
  <c r="J163" i="27"/>
  <c r="AQ172"/>
  <c r="Z179"/>
  <c r="V181"/>
  <c r="G164"/>
  <c r="AV175"/>
  <c r="F179"/>
  <c r="I181"/>
  <c r="AG178"/>
  <c r="AG145" i="28" s="1"/>
  <c r="H175" i="27"/>
  <c r="R179"/>
  <c r="BG181"/>
  <c r="BG148" i="28" s="1"/>
  <c r="AE178" i="27"/>
  <c r="AE145" i="28" s="1"/>
  <c r="AS175" i="27"/>
  <c r="Z180"/>
  <c r="AB164"/>
  <c r="AL153"/>
  <c r="I153"/>
  <c r="AY153"/>
  <c r="AY120" i="28" s="1"/>
  <c r="G153" i="27"/>
  <c r="F157"/>
  <c r="AC178"/>
  <c r="AC175"/>
  <c r="AD179"/>
  <c r="AD146" i="28" s="1"/>
  <c r="AV157" i="27"/>
  <c r="Y161"/>
  <c r="AF172"/>
  <c r="AF139" i="28" s="1"/>
  <c r="AF174" i="27"/>
  <c r="AF141" i="28" s="1"/>
  <c r="AT181" i="27"/>
  <c r="AJ161"/>
  <c r="E178"/>
  <c r="AO175"/>
  <c r="AT180"/>
  <c r="AS157"/>
  <c r="BF161"/>
  <c r="BF128" i="28" s="1"/>
  <c r="AS172" i="27"/>
  <c r="AB174"/>
  <c r="E181"/>
  <c r="L162"/>
  <c r="L129" i="28" s="1"/>
  <c r="BB159" i="27"/>
  <c r="BB126" i="28" s="1"/>
  <c r="U168" i="27"/>
  <c r="AB158"/>
  <c r="BF155"/>
  <c r="BF122" i="28" s="1"/>
  <c r="AW162" i="27"/>
  <c r="R159"/>
  <c r="AX168"/>
  <c r="BA154"/>
  <c r="BA121" i="28" s="1"/>
  <c r="N158" i="27"/>
  <c r="AY155"/>
  <c r="AY122" i="28" s="1"/>
  <c r="AD162" i="27"/>
  <c r="AD129" i="28" s="1"/>
  <c r="G168" i="27"/>
  <c r="AO154"/>
  <c r="AN158"/>
  <c r="W155"/>
  <c r="AY162"/>
  <c r="AY129" i="28" s="1"/>
  <c r="BE159" i="27"/>
  <c r="BE126" i="28" s="1"/>
  <c r="U154" i="27"/>
  <c r="AK158"/>
  <c r="Z155"/>
  <c r="AN152"/>
  <c r="L173"/>
  <c r="L140" i="28" s="1"/>
  <c r="AC152" i="27"/>
  <c r="AL169"/>
  <c r="AI152"/>
  <c r="AY152"/>
  <c r="AY119" i="28" s="1"/>
  <c r="BE169" i="27"/>
  <c r="BE136" i="28" s="1"/>
  <c r="M152" i="27"/>
  <c r="AP152"/>
  <c r="AQ176"/>
  <c r="AM173"/>
  <c r="BE152"/>
  <c r="BE119" i="28" s="1"/>
  <c r="I173" i="27"/>
  <c r="G169"/>
  <c r="M160"/>
  <c r="H160"/>
  <c r="AJ160"/>
  <c r="BD179"/>
  <c r="BD146" i="28" s="1"/>
  <c r="AP179" i="27"/>
  <c r="Y174"/>
  <c r="AT163"/>
  <c r="AD167"/>
  <c r="AD134" i="28" s="1"/>
  <c r="AM167" i="27"/>
  <c r="U167"/>
  <c r="AP160"/>
  <c r="K176"/>
  <c r="K143" i="28" s="1"/>
  <c r="AU176" i="27"/>
  <c r="W152"/>
  <c r="AW173"/>
  <c r="N168"/>
  <c r="BB154"/>
  <c r="BB121" i="28" s="1"/>
  <c r="J155" i="27"/>
  <c r="AZ162"/>
  <c r="AZ129" i="28" s="1"/>
  <c r="AR168" i="27"/>
  <c r="AU175"/>
  <c r="AC174"/>
  <c r="AQ179"/>
  <c r="BD180"/>
  <c r="BD147" i="28" s="1"/>
  <c r="E157" i="27"/>
  <c r="U164"/>
  <c r="AE164"/>
  <c r="AE131" i="28" s="1"/>
  <c r="AA164" i="27"/>
  <c r="O164"/>
  <c r="AU163"/>
  <c r="G1018" i="25"/>
  <c r="G1053" s="1"/>
  <c r="G1067" s="1"/>
  <c r="AE181" i="27"/>
  <c r="AE148" i="28" s="1"/>
  <c r="O181" i="27"/>
  <c r="AO167"/>
  <c r="BF167"/>
  <c r="BF134" i="28" s="1"/>
  <c r="AA167" i="27"/>
  <c r="AT160"/>
  <c r="BC169"/>
  <c r="BC136" i="28" s="1"/>
  <c r="P169" i="27"/>
  <c r="BF176"/>
  <c r="BF143" i="28" s="1"/>
  <c r="Q152" i="27"/>
  <c r="V154"/>
  <c r="AX158"/>
  <c r="AK162"/>
  <c r="BD159"/>
  <c r="BD126" i="28" s="1"/>
  <c r="AQ154" i="27"/>
  <c r="BF179"/>
  <c r="BF146" i="28" s="1"/>
  <c r="S181" i="27"/>
  <c r="AJ157"/>
  <c r="BG157"/>
  <c r="BG124" i="28" s="1"/>
  <c r="AZ161" i="27"/>
  <c r="AZ128" i="28" s="1"/>
  <c r="F153" i="27"/>
  <c r="U172"/>
  <c r="AA178"/>
  <c r="J178"/>
  <c r="V178"/>
  <c r="AP163"/>
  <c r="AJ167"/>
  <c r="AV167"/>
  <c r="BD152"/>
  <c r="BD119" i="28" s="1"/>
  <c r="W169" i="27"/>
  <c r="AU169"/>
  <c r="AR158"/>
  <c r="T181"/>
  <c r="AZ159"/>
  <c r="AZ126" i="28" s="1"/>
  <c r="BA168" i="27"/>
  <c r="BA135" i="28" s="1"/>
  <c r="BD158" i="27"/>
  <c r="BD125" i="28" s="1"/>
  <c r="AI181" i="27"/>
  <c r="AG157"/>
  <c r="AG124" i="28" s="1"/>
  <c r="S161" i="27"/>
  <c r="E161"/>
  <c r="AG172"/>
  <c r="AG139" i="28" s="1"/>
  <c r="S153" i="27"/>
  <c r="E174"/>
  <c r="R174"/>
  <c r="AR174"/>
  <c r="E175"/>
  <c r="T163"/>
  <c r="L112" i="28"/>
  <c r="L85"/>
  <c r="L105"/>
  <c r="L88"/>
  <c r="L104"/>
  <c r="L86"/>
  <c r="L96"/>
  <c r="L107"/>
  <c r="L113"/>
  <c r="L93"/>
  <c r="L109"/>
  <c r="L106"/>
  <c r="L102"/>
  <c r="L110"/>
  <c r="L103"/>
  <c r="L87"/>
  <c r="L91"/>
  <c r="K79"/>
  <c r="K80" s="1"/>
  <c r="L101"/>
  <c r="AV37" i="26"/>
  <c r="G126" s="1"/>
  <c r="G195" s="1"/>
  <c r="G257" s="1"/>
  <c r="L217" i="25"/>
  <c r="K289" s="1"/>
  <c r="M211"/>
  <c r="L283" s="1"/>
  <c r="AX38" i="26"/>
  <c r="I127" s="1"/>
  <c r="I196" s="1"/>
  <c r="I258" s="1"/>
  <c r="Q120" i="28" s="1"/>
  <c r="N217" i="25"/>
  <c r="M289" s="1"/>
  <c r="AT194" i="27"/>
  <c r="N216" i="25"/>
  <c r="AX34" i="26"/>
  <c r="I123" s="1"/>
  <c r="I192" s="1"/>
  <c r="I254" s="1"/>
  <c r="M127" i="28" s="1"/>
  <c r="I200" i="27"/>
  <c r="N213" i="25"/>
  <c r="M285" s="1"/>
  <c r="M323" s="1"/>
  <c r="M241"/>
  <c r="M277"/>
  <c r="M346"/>
  <c r="M311"/>
  <c r="U201" i="27"/>
  <c r="S201"/>
  <c r="AF201"/>
  <c r="AF169" i="28" s="1"/>
  <c r="BC201" i="27"/>
  <c r="BC169" i="28" s="1"/>
  <c r="K201" i="27"/>
  <c r="K169" i="28" s="1"/>
  <c r="W201" i="27"/>
  <c r="AJ201"/>
  <c r="BB201"/>
  <c r="BF201"/>
  <c r="BF169" i="28" s="1"/>
  <c r="AZ201" i="27"/>
  <c r="V201"/>
  <c r="AL201"/>
  <c r="AV201"/>
  <c r="AD201"/>
  <c r="AD169" i="28" s="1"/>
  <c r="AH201" i="27"/>
  <c r="AH169" i="28" s="1"/>
  <c r="P201" i="27"/>
  <c r="J201"/>
  <c r="R201"/>
  <c r="AP201"/>
  <c r="AW201"/>
  <c r="G201"/>
  <c r="X201"/>
  <c r="AK201"/>
  <c r="AY201"/>
  <c r="AA201"/>
  <c r="F201"/>
  <c r="AE201"/>
  <c r="AE169" i="28" s="1"/>
  <c r="I201" i="27"/>
  <c r="L201"/>
  <c r="L169" i="28" s="1"/>
  <c r="Y201" i="27"/>
  <c r="H201"/>
  <c r="AU201"/>
  <c r="E201"/>
  <c r="M201"/>
  <c r="M169" i="28" s="1"/>
  <c r="BG201" i="27"/>
  <c r="BG169" i="28" s="1"/>
  <c r="Z201" i="27"/>
  <c r="AQ201"/>
  <c r="AO201"/>
  <c r="O201"/>
  <c r="BA201"/>
  <c r="Q201"/>
  <c r="AM201"/>
  <c r="AT201"/>
  <c r="AG201"/>
  <c r="AG169" i="28" s="1"/>
  <c r="BE201" i="27"/>
  <c r="AS201"/>
  <c r="BD201"/>
  <c r="AC201"/>
  <c r="AN201"/>
  <c r="AR201"/>
  <c r="AB201"/>
  <c r="T201"/>
  <c r="AI201"/>
  <c r="N201"/>
  <c r="AX201"/>
  <c r="AS39" i="26"/>
  <c r="Y39"/>
  <c r="AL39" s="1"/>
  <c r="N199" i="25"/>
  <c r="H1402"/>
  <c r="H1403"/>
  <c r="J1687" s="1"/>
  <c r="H1406"/>
  <c r="M244"/>
  <c r="M280"/>
  <c r="AZ15" i="26"/>
  <c r="AZ60" s="1"/>
  <c r="AS60"/>
  <c r="AT67"/>
  <c r="BA23"/>
  <c r="BA67" s="1"/>
  <c r="I1620" i="25"/>
  <c r="I1744" s="1"/>
  <c r="H89" i="26" s="1"/>
  <c r="H37"/>
  <c r="M144" i="25"/>
  <c r="M110"/>
  <c r="BI235" i="27"/>
  <c r="M178" i="25"/>
  <c r="BF119" i="28"/>
  <c r="M1558" i="25"/>
  <c r="L463"/>
  <c r="L505" s="1"/>
  <c r="L538" s="1"/>
  <c r="M1672"/>
  <c r="M1611"/>
  <c r="M1640" s="1"/>
  <c r="M1735"/>
  <c r="M1764" s="1"/>
  <c r="U430"/>
  <c r="M1706"/>
  <c r="AG148" i="27"/>
  <c r="AG84" i="28"/>
  <c r="AG114" s="1"/>
  <c r="AG115" s="1"/>
  <c r="K84"/>
  <c r="K114" s="1"/>
  <c r="K115" s="1"/>
  <c r="K148" i="27"/>
  <c r="AL198"/>
  <c r="L198"/>
  <c r="L166" i="28" s="1"/>
  <c r="I198" i="27"/>
  <c r="AR198"/>
  <c r="AJ198"/>
  <c r="BA198"/>
  <c r="AG198"/>
  <c r="AG166" i="28" s="1"/>
  <c r="AU198" i="27"/>
  <c r="AT198"/>
  <c r="AE198"/>
  <c r="AE166" i="28" s="1"/>
  <c r="AN198" i="27"/>
  <c r="BC198"/>
  <c r="BC166" i="28" s="1"/>
  <c r="R198" i="27"/>
  <c r="AD198"/>
  <c r="AD166" i="28" s="1"/>
  <c r="X198" i="27"/>
  <c r="Z198"/>
  <c r="J198"/>
  <c r="N198"/>
  <c r="AS198"/>
  <c r="AA198"/>
  <c r="P198"/>
  <c r="S198"/>
  <c r="AM198"/>
  <c r="AI198"/>
  <c r="BE198"/>
  <c r="BE166" i="28" s="1"/>
  <c r="BG198" i="27"/>
  <c r="BG166" i="28" s="1"/>
  <c r="E198" i="27"/>
  <c r="H198"/>
  <c r="AC198"/>
  <c r="AV198"/>
  <c r="AY198"/>
  <c r="AP198"/>
  <c r="Q198"/>
  <c r="BB198"/>
  <c r="K198"/>
  <c r="K166" i="28" s="1"/>
  <c r="M198" i="27"/>
  <c r="M166" i="28" s="1"/>
  <c r="AX198" i="27"/>
  <c r="AH198"/>
  <c r="AH166" i="28" s="1"/>
  <c r="O198" i="27"/>
  <c r="U198"/>
  <c r="G198"/>
  <c r="Y198"/>
  <c r="BF198"/>
  <c r="BF166" i="28" s="1"/>
  <c r="AF198" i="27"/>
  <c r="AF166" i="28" s="1"/>
  <c r="T198" i="27"/>
  <c r="AO198"/>
  <c r="AQ198"/>
  <c r="AW198"/>
  <c r="AB198"/>
  <c r="V198"/>
  <c r="AZ198"/>
  <c r="BD198"/>
  <c r="AK198"/>
  <c r="W198"/>
  <c r="F198"/>
  <c r="L53" i="25"/>
  <c r="N77"/>
  <c r="N316"/>
  <c r="N351"/>
  <c r="L288"/>
  <c r="L252"/>
  <c r="L50"/>
  <c r="M385" s="1"/>
  <c r="N74"/>
  <c r="K1503"/>
  <c r="K1501"/>
  <c r="M199"/>
  <c r="L125"/>
  <c r="K1517"/>
  <c r="L193"/>
  <c r="H382"/>
  <c r="AU204" i="27"/>
  <c r="BA204"/>
  <c r="AT204"/>
  <c r="AH204"/>
  <c r="AH172" i="28" s="1"/>
  <c r="BE204" i="27"/>
  <c r="AC204"/>
  <c r="R204"/>
  <c r="AD204"/>
  <c r="AD172" i="28" s="1"/>
  <c r="M204" i="27"/>
  <c r="M172" i="28" s="1"/>
  <c r="I204" i="27"/>
  <c r="AY204"/>
  <c r="S204"/>
  <c r="AQ204"/>
  <c r="AV204"/>
  <c r="N212" i="25"/>
  <c r="M284" s="1"/>
  <c r="O209"/>
  <c r="AY38" i="26"/>
  <c r="J127" s="1"/>
  <c r="J196" s="1"/>
  <c r="J258" s="1"/>
  <c r="AS203" i="27"/>
  <c r="AY203"/>
  <c r="P203"/>
  <c r="BB203"/>
  <c r="AF203"/>
  <c r="AF171" i="28" s="1"/>
  <c r="BC203" i="27"/>
  <c r="BC171" i="28" s="1"/>
  <c r="BG203" i="27"/>
  <c r="BG171" i="28" s="1"/>
  <c r="E203" i="27"/>
  <c r="AA203"/>
  <c r="BE203"/>
  <c r="Q203"/>
  <c r="V203"/>
  <c r="AX203"/>
  <c r="AJ203"/>
  <c r="AW148"/>
  <c r="AV148"/>
  <c r="O148"/>
  <c r="AC148"/>
  <c r="I148"/>
  <c r="AP148"/>
  <c r="Q148"/>
  <c r="AU148"/>
  <c r="AQ148"/>
  <c r="AO148"/>
  <c r="AT148"/>
  <c r="M210" i="25"/>
  <c r="L282" s="1"/>
  <c r="AW38" i="26"/>
  <c r="H127" s="1"/>
  <c r="H196" s="1"/>
  <c r="H258" s="1"/>
  <c r="AK200" i="27"/>
  <c r="E200"/>
  <c r="AH200"/>
  <c r="AH168" i="28" s="1"/>
  <c r="AD200" i="27"/>
  <c r="AD168" i="28" s="1"/>
  <c r="BG200" i="27"/>
  <c r="BG168" i="28" s="1"/>
  <c r="BA200" i="27"/>
  <c r="AG200"/>
  <c r="AG168" i="28" s="1"/>
  <c r="AF200" i="27"/>
  <c r="AF168" i="28" s="1"/>
  <c r="AI200" i="27"/>
  <c r="AZ200"/>
  <c r="AU200"/>
  <c r="K200"/>
  <c r="K168" i="28" s="1"/>
  <c r="AR200" i="27"/>
  <c r="N160"/>
  <c r="E160"/>
  <c r="X160"/>
  <c r="AZ169"/>
  <c r="AZ136" i="28" s="1"/>
  <c r="AT152" i="27"/>
  <c r="W173"/>
  <c r="AE152"/>
  <c r="K169"/>
  <c r="K136" i="28" s="1"/>
  <c r="AM176" i="27"/>
  <c r="AI173"/>
  <c r="AX169"/>
  <c r="R173"/>
  <c r="N173"/>
  <c r="AS176"/>
  <c r="AG176"/>
  <c r="AG143" i="28" s="1"/>
  <c r="BG152" i="27"/>
  <c r="AX176"/>
  <c r="AF155"/>
  <c r="AF122" i="28" s="1"/>
  <c r="O158" i="27"/>
  <c r="P154"/>
  <c r="AV168"/>
  <c r="Z162"/>
  <c r="BC155"/>
  <c r="BC122" i="28" s="1"/>
  <c r="BA158" i="27"/>
  <c r="BA125" i="28" s="1"/>
  <c r="AH154" i="27"/>
  <c r="AH121" i="28" s="1"/>
  <c r="AF168" i="27"/>
  <c r="AF135" i="28" s="1"/>
  <c r="AO159" i="27"/>
  <c r="AL181"/>
  <c r="AP158"/>
  <c r="W154"/>
  <c r="V168"/>
  <c r="AW159"/>
  <c r="K162"/>
  <c r="K129" i="28" s="1"/>
  <c r="S155" i="27"/>
  <c r="K158"/>
  <c r="K125" i="28" s="1"/>
  <c r="AY154" i="27"/>
  <c r="AY121" i="28" s="1"/>
  <c r="AY159" i="27"/>
  <c r="AY126" i="28" s="1"/>
  <c r="U162" i="27"/>
  <c r="H181"/>
  <c r="AT179"/>
  <c r="AI175"/>
  <c r="L161"/>
  <c r="L128" i="28" s="1"/>
  <c r="AY157" i="27"/>
  <c r="AY124" i="28" s="1"/>
  <c r="AC180" i="27"/>
  <c r="T174"/>
  <c r="BD178"/>
  <c r="BD145" i="28" s="1"/>
  <c r="BE161" i="27"/>
  <c r="BE128" i="28" s="1"/>
  <c r="AC157" i="27"/>
  <c r="E179"/>
  <c r="K172"/>
  <c r="K139" i="28" s="1"/>
  <c r="H161" i="27"/>
  <c r="BA157"/>
  <c r="BA124" i="28" s="1"/>
  <c r="X180" i="27"/>
  <c r="AP175"/>
  <c r="AP178"/>
  <c r="F161"/>
  <c r="BB157"/>
  <c r="BB124" i="28" s="1"/>
  <c r="P153" i="27"/>
  <c r="AH153"/>
  <c r="AH120" i="28" s="1"/>
  <c r="M153" i="27"/>
  <c r="AK164"/>
  <c r="AQ180"/>
  <c r="U174"/>
  <c r="Q178"/>
  <c r="Y164"/>
  <c r="G180"/>
  <c r="Y175"/>
  <c r="AD178"/>
  <c r="AD145" i="28" s="1"/>
  <c r="I164" i="27"/>
  <c r="BG179"/>
  <c r="BG146" i="28" s="1"/>
  <c r="S175" i="27"/>
  <c r="N178"/>
  <c r="AW181"/>
  <c r="G179"/>
  <c r="X175"/>
  <c r="AJ178"/>
  <c r="P163"/>
  <c r="X163"/>
  <c r="L163"/>
  <c r="L130" i="28" s="1"/>
  <c r="AQ171" i="27"/>
  <c r="AR171"/>
  <c r="AR177"/>
  <c r="AQ177"/>
  <c r="AV171"/>
  <c r="AM177"/>
  <c r="AZ177"/>
  <c r="AZ144" i="28" s="1"/>
  <c r="AP171" i="27"/>
  <c r="X171"/>
  <c r="K177"/>
  <c r="K144" i="28" s="1"/>
  <c r="AW171" i="27"/>
  <c r="AN171"/>
  <c r="E177"/>
  <c r="AP177"/>
  <c r="AJ171"/>
  <c r="AG171"/>
  <c r="AG138" i="28" s="1"/>
  <c r="U177" i="27"/>
  <c r="BG171"/>
  <c r="BG138" i="28" s="1"/>
  <c r="Q171" i="27"/>
  <c r="Q138" i="28" s="1"/>
  <c r="S177" i="27"/>
  <c r="G177"/>
  <c r="BF171"/>
  <c r="BF138" i="28" s="1"/>
  <c r="AB177" i="27"/>
  <c r="AK177"/>
  <c r="AC171"/>
  <c r="AI171"/>
  <c r="O177"/>
  <c r="AG177"/>
  <c r="AG144" i="28" s="1"/>
  <c r="BD156" i="27"/>
  <c r="BD123" i="28" s="1"/>
  <c r="AS156" i="27"/>
  <c r="AH156"/>
  <c r="AH123" i="28" s="1"/>
  <c r="V156" i="27"/>
  <c r="K156"/>
  <c r="K123" i="28" s="1"/>
  <c r="BB156" i="27"/>
  <c r="BB123" i="28" s="1"/>
  <c r="BG156" i="27"/>
  <c r="BG123" i="28" s="1"/>
  <c r="AV156" i="27"/>
  <c r="AK156"/>
  <c r="Y156"/>
  <c r="AD156"/>
  <c r="AD123" i="28" s="1"/>
  <c r="S156" i="27"/>
  <c r="H156"/>
  <c r="R166"/>
  <c r="I166"/>
  <c r="BF166"/>
  <c r="BF133" i="28" s="1"/>
  <c r="AF166" i="27"/>
  <c r="AF133" i="28" s="1"/>
  <c r="G166" i="27"/>
  <c r="BE166"/>
  <c r="BE133" i="28" s="1"/>
  <c r="H166" i="27"/>
  <c r="AW166"/>
  <c r="S166"/>
  <c r="AV166"/>
  <c r="AY166"/>
  <c r="AY133" i="28" s="1"/>
  <c r="BD166" i="27"/>
  <c r="BD133" i="28" s="1"/>
  <c r="Z166" i="27"/>
  <c r="P166"/>
  <c r="N204" i="25"/>
  <c r="AK199" i="27"/>
  <c r="BD199"/>
  <c r="BB199"/>
  <c r="Q199"/>
  <c r="Q167" i="28" s="1"/>
  <c r="AW199" i="27"/>
  <c r="Z199"/>
  <c r="V199"/>
  <c r="AZ199"/>
  <c r="AZ167" i="28" s="1"/>
  <c r="AL199" i="27"/>
  <c r="AX199"/>
  <c r="N199"/>
  <c r="AY199"/>
  <c r="AN199"/>
  <c r="AS199"/>
  <c r="AQ194"/>
  <c r="S194"/>
  <c r="AO194"/>
  <c r="O194"/>
  <c r="M194"/>
  <c r="M162" i="28" s="1"/>
  <c r="V194" i="27"/>
  <c r="BA194"/>
  <c r="AN194"/>
  <c r="BF194"/>
  <c r="BF162" i="28" s="1"/>
  <c r="X194" i="27"/>
  <c r="AX194"/>
  <c r="AY194"/>
  <c r="AE165"/>
  <c r="AE132" i="28" s="1"/>
  <c r="AR165" i="27"/>
  <c r="AH165"/>
  <c r="AH132" i="28" s="1"/>
  <c r="BC165" i="27"/>
  <c r="BC132" i="28" s="1"/>
  <c r="AX165" i="27"/>
  <c r="W165"/>
  <c r="O165"/>
  <c r="AO165"/>
  <c r="AS165"/>
  <c r="AV165"/>
  <c r="M165"/>
  <c r="M132" i="28" s="1"/>
  <c r="E165" i="27"/>
  <c r="AQ165"/>
  <c r="J1504" i="25"/>
  <c r="AG119" i="28"/>
  <c r="N180" i="25"/>
  <c r="N112"/>
  <c r="N146"/>
  <c r="BI271" i="27"/>
  <c r="C101" i="23"/>
  <c r="C118" s="1"/>
  <c r="C117"/>
  <c r="G1402" i="25"/>
  <c r="G1406"/>
  <c r="G1403"/>
  <c r="I1687" s="1"/>
  <c r="K357"/>
  <c r="K322"/>
  <c r="I36" i="23"/>
  <c r="I38" s="1"/>
  <c r="I45" s="1"/>
  <c r="L20" i="25"/>
  <c r="AT39" i="26"/>
  <c r="Z39"/>
  <c r="AM39" s="1"/>
  <c r="H1384" i="25"/>
  <c r="H1385"/>
  <c r="J1684" s="1"/>
  <c r="F1406"/>
  <c r="F1402"/>
  <c r="F1403"/>
  <c r="H1687" s="1"/>
  <c r="AZ190" i="27"/>
  <c r="AO190"/>
  <c r="I190"/>
  <c r="BB190"/>
  <c r="BG190"/>
  <c r="BG158" i="28" s="1"/>
  <c r="AA190" i="27"/>
  <c r="N190"/>
  <c r="Z190"/>
  <c r="AS190"/>
  <c r="M190"/>
  <c r="M158" i="28" s="1"/>
  <c r="AT190" i="27"/>
  <c r="BC190"/>
  <c r="BC158" i="28" s="1"/>
  <c r="W190" i="27"/>
  <c r="J190"/>
  <c r="AH190"/>
  <c r="AH158" i="28" s="1"/>
  <c r="AW190" i="27"/>
  <c r="Q190"/>
  <c r="Q158" i="28" s="1"/>
  <c r="E190" i="27"/>
  <c r="AN190"/>
  <c r="AI190"/>
  <c r="V190"/>
  <c r="AP190"/>
  <c r="BA190"/>
  <c r="U190"/>
  <c r="H190"/>
  <c r="AF190"/>
  <c r="AF158" i="28" s="1"/>
  <c r="AE190" i="27"/>
  <c r="AE158" i="28" s="1"/>
  <c r="R190" i="27"/>
  <c r="AX190"/>
  <c r="BE190"/>
  <c r="BE158" i="28" s="1"/>
  <c r="Y190" i="27"/>
  <c r="L190"/>
  <c r="L158" i="28" s="1"/>
  <c r="BD190" i="27"/>
  <c r="AQ190"/>
  <c r="K190"/>
  <c r="K158" i="28" s="1"/>
  <c r="BF190" i="27"/>
  <c r="BF158" i="28" s="1"/>
  <c r="AB190" i="27"/>
  <c r="AC190"/>
  <c r="P190"/>
  <c r="AV190"/>
  <c r="AM190"/>
  <c r="G190"/>
  <c r="AJ190"/>
  <c r="AG190"/>
  <c r="AG158" i="28" s="1"/>
  <c r="T190" i="27"/>
  <c r="AL190"/>
  <c r="AY190"/>
  <c r="S190"/>
  <c r="F190"/>
  <c r="AR190"/>
  <c r="AK190"/>
  <c r="X190"/>
  <c r="AD190"/>
  <c r="AD158" i="28" s="1"/>
  <c r="AU190" i="27"/>
  <c r="O190"/>
  <c r="J1333" i="25"/>
  <c r="J1324"/>
  <c r="AY148" i="27"/>
  <c r="AY84" i="28"/>
  <c r="AY114" s="1"/>
  <c r="AY115" s="1"/>
  <c r="BD84"/>
  <c r="BD114" s="1"/>
  <c r="BD115" s="1"/>
  <c r="BD148" i="27"/>
  <c r="BC148"/>
  <c r="BC84" i="28"/>
  <c r="BC114" s="1"/>
  <c r="BC115" s="1"/>
  <c r="L356" i="25"/>
  <c r="L321"/>
  <c r="AA170" i="27"/>
  <c r="AE170"/>
  <c r="AE137" i="28" s="1"/>
  <c r="E170" i="27"/>
  <c r="BB170"/>
  <c r="BB137" i="28" s="1"/>
  <c r="AX170" i="27"/>
  <c r="BD170"/>
  <c r="BD137" i="28" s="1"/>
  <c r="J170" i="27"/>
  <c r="R170"/>
  <c r="L170"/>
  <c r="L137" i="28" s="1"/>
  <c r="AF170" i="27"/>
  <c r="AF137" i="28" s="1"/>
  <c r="AK170" i="27"/>
  <c r="O170"/>
  <c r="AM170"/>
  <c r="AQ170"/>
  <c r="V170"/>
  <c r="I170"/>
  <c r="AH170"/>
  <c r="AH137" i="28" s="1"/>
  <c r="AS170" i="27"/>
  <c r="Z170"/>
  <c r="AU170"/>
  <c r="P170"/>
  <c r="BA170"/>
  <c r="BA137" i="28" s="1"/>
  <c r="K170" i="27"/>
  <c r="K137" i="28" s="1"/>
  <c r="F170" i="27"/>
  <c r="AN170"/>
  <c r="AB170"/>
  <c r="AY170"/>
  <c r="AY137" i="28" s="1"/>
  <c r="AO170" i="27"/>
  <c r="BE170"/>
  <c r="BE137" i="28" s="1"/>
  <c r="Q170" i="27"/>
  <c r="Q137" i="28" s="1"/>
  <c r="AJ170" i="27"/>
  <c r="T170"/>
  <c r="AI170"/>
  <c r="H170"/>
  <c r="AZ170"/>
  <c r="AZ137" i="28" s="1"/>
  <c r="G170" i="27"/>
  <c r="U170"/>
  <c r="AV170"/>
  <c r="BC170"/>
  <c r="BC137" i="28" s="1"/>
  <c r="AW170" i="27"/>
  <c r="Y170"/>
  <c r="N170"/>
  <c r="AL170"/>
  <c r="AD170"/>
  <c r="AD137" i="28" s="1"/>
  <c r="AT170" i="27"/>
  <c r="AP170"/>
  <c r="BG170"/>
  <c r="BG137" i="28" s="1"/>
  <c r="AG170" i="27"/>
  <c r="AG137" i="28" s="1"/>
  <c r="AC170" i="27"/>
  <c r="BF170"/>
  <c r="BF137" i="28" s="1"/>
  <c r="AR170" i="27"/>
  <c r="W170"/>
  <c r="X170"/>
  <c r="S170"/>
  <c r="M170"/>
  <c r="M137" i="28" s="1"/>
  <c r="M358" i="25"/>
  <c r="M252"/>
  <c r="M288"/>
  <c r="L310"/>
  <c r="L345"/>
  <c r="I1619"/>
  <c r="I1743" s="1"/>
  <c r="H88" i="26" s="1"/>
  <c r="H35"/>
  <c r="AP196" i="27"/>
  <c r="AF196"/>
  <c r="AF164" i="28" s="1"/>
  <c r="I196" i="27"/>
  <c r="J196"/>
  <c r="AH196"/>
  <c r="AH164" i="28" s="1"/>
  <c r="H196" i="27"/>
  <c r="AI196"/>
  <c r="L196"/>
  <c r="L164" i="28" s="1"/>
  <c r="AX196" i="27"/>
  <c r="AJ196"/>
  <c r="Q196"/>
  <c r="Q164" i="28" s="1"/>
  <c r="V196" i="27"/>
  <c r="M196"/>
  <c r="M164" i="28" s="1"/>
  <c r="P196" i="27"/>
  <c r="L192"/>
  <c r="L160" i="28" s="1"/>
  <c r="AI192" i="27"/>
  <c r="U192"/>
  <c r="AQ192"/>
  <c r="AW192"/>
  <c r="AX192"/>
  <c r="S192"/>
  <c r="Z192"/>
  <c r="AU192"/>
  <c r="AY192"/>
  <c r="W192"/>
  <c r="AT192"/>
  <c r="AL192"/>
  <c r="AZ192"/>
  <c r="AW195"/>
  <c r="V195"/>
  <c r="BD195"/>
  <c r="AG195"/>
  <c r="AG163" i="28" s="1"/>
  <c r="AL195" i="27"/>
  <c r="S195"/>
  <c r="AB195"/>
  <c r="BE195"/>
  <c r="AM195"/>
  <c r="K195"/>
  <c r="K163" i="28" s="1"/>
  <c r="X195" i="27"/>
  <c r="BF195"/>
  <c r="BF163" i="28" s="1"/>
  <c r="Z195" i="27"/>
  <c r="AD188"/>
  <c r="AD156" i="28" s="1"/>
  <c r="AV188" i="27"/>
  <c r="K188"/>
  <c r="K156" i="28" s="1"/>
  <c r="X188" i="27"/>
  <c r="E188"/>
  <c r="AJ188"/>
  <c r="P188"/>
  <c r="R188"/>
  <c r="S188"/>
  <c r="O188"/>
  <c r="AA188"/>
  <c r="AG188"/>
  <c r="AG156" i="28" s="1"/>
  <c r="W188" i="27"/>
  <c r="AN196"/>
  <c r="AE196"/>
  <c r="AE164" i="28" s="1"/>
  <c r="R196" i="27"/>
  <c r="E196"/>
  <c r="BE196"/>
  <c r="AU196"/>
  <c r="AW196"/>
  <c r="AL196"/>
  <c r="Z196"/>
  <c r="AG196"/>
  <c r="AG164" i="28" s="1"/>
  <c r="O196" i="27"/>
  <c r="AK196"/>
  <c r="AB196"/>
  <c r="AY196"/>
  <c r="AH192"/>
  <c r="AH160" i="28" s="1"/>
  <c r="AK192" i="27"/>
  <c r="E192"/>
  <c r="R192"/>
  <c r="AA192"/>
  <c r="F192"/>
  <c r="AG192"/>
  <c r="AG160" i="28" s="1"/>
  <c r="AF192" i="27"/>
  <c r="AF160" i="28" s="1"/>
  <c r="AJ192" i="27"/>
  <c r="X192"/>
  <c r="BA192"/>
  <c r="AD192"/>
  <c r="AD160" i="28" s="1"/>
  <c r="BC192" i="27"/>
  <c r="BC160" i="28" s="1"/>
  <c r="P195" i="27"/>
  <c r="AI195"/>
  <c r="BG195"/>
  <c r="BG163" i="28" s="1"/>
  <c r="T195" i="27"/>
  <c r="AX195"/>
  <c r="AN195"/>
  <c r="AD195"/>
  <c r="AD163" i="28" s="1"/>
  <c r="AZ195" i="27"/>
  <c r="AH195"/>
  <c r="AH163" i="28" s="1"/>
  <c r="AQ195" i="27"/>
  <c r="AO195"/>
  <c r="R195"/>
  <c r="AF195"/>
  <c r="AF163" i="28" s="1"/>
  <c r="N195" i="27"/>
  <c r="AY188"/>
  <c r="AZ188"/>
  <c r="Q188"/>
  <c r="Q156" i="28" s="1"/>
  <c r="BD188" i="27"/>
  <c r="AI188"/>
  <c r="AK188"/>
  <c r="BA188"/>
  <c r="I188"/>
  <c r="AQ188"/>
  <c r="AR188"/>
  <c r="U188"/>
  <c r="AL188"/>
  <c r="M188"/>
  <c r="M156" i="28" s="1"/>
  <c r="F188" i="27"/>
  <c r="AT196"/>
  <c r="BC196"/>
  <c r="BC164" i="28" s="1"/>
  <c r="AD196" i="27"/>
  <c r="AD164" i="28" s="1"/>
  <c r="X196" i="27"/>
  <c r="AQ196"/>
  <c r="AV196"/>
  <c r="BF196"/>
  <c r="BF164" i="28" s="1"/>
  <c r="AR196" i="27"/>
  <c r="AO196"/>
  <c r="W196"/>
  <c r="N196"/>
  <c r="S196"/>
  <c r="BA196"/>
  <c r="K196"/>
  <c r="K164" i="28" s="1"/>
  <c r="AS192" i="27"/>
  <c r="AN192"/>
  <c r="P192"/>
  <c r="V192"/>
  <c r="AV192"/>
  <c r="Q192"/>
  <c r="Q160" i="28" s="1"/>
  <c r="BB192" i="27"/>
  <c r="BB160" i="28" s="1"/>
  <c r="AE192" i="27"/>
  <c r="AE160" i="28" s="1"/>
  <c r="M192" i="27"/>
  <c r="M160" i="28" s="1"/>
  <c r="J192" i="27"/>
  <c r="AR192"/>
  <c r="AM192"/>
  <c r="BE192"/>
  <c r="Y192"/>
  <c r="BA195"/>
  <c r="AU195"/>
  <c r="AV195"/>
  <c r="O195"/>
  <c r="AA195"/>
  <c r="W195"/>
  <c r="Y195"/>
  <c r="AR195"/>
  <c r="AE195"/>
  <c r="AE163" i="28" s="1"/>
  <c r="L195" i="27"/>
  <c r="L163" i="28" s="1"/>
  <c r="I195" i="27"/>
  <c r="J195"/>
  <c r="AC195"/>
  <c r="AT195"/>
  <c r="AX188"/>
  <c r="BG188"/>
  <c r="BG156" i="28" s="1"/>
  <c r="AC188" i="27"/>
  <c r="AO188"/>
  <c r="V188"/>
  <c r="BE188"/>
  <c r="L188"/>
  <c r="L156" i="28" s="1"/>
  <c r="AB188" i="27"/>
  <c r="AH188"/>
  <c r="AH156" i="28" s="1"/>
  <c r="T188" i="27"/>
  <c r="G188"/>
  <c r="AP188"/>
  <c r="BB188"/>
  <c r="AE188"/>
  <c r="AE156" i="28" s="1"/>
  <c r="G196" i="27"/>
  <c r="F196"/>
  <c r="AM196"/>
  <c r="T196"/>
  <c r="BB196"/>
  <c r="BB164" i="28" s="1"/>
  <c r="BG196" i="27"/>
  <c r="BG164" i="28" s="1"/>
  <c r="AZ196" i="27"/>
  <c r="BD196"/>
  <c r="AC196"/>
  <c r="Y196"/>
  <c r="AA196"/>
  <c r="AS196"/>
  <c r="U196"/>
  <c r="G192"/>
  <c r="BG192"/>
  <c r="BG160" i="28" s="1"/>
  <c r="N192" i="27"/>
  <c r="O192"/>
  <c r="BF192"/>
  <c r="BF160" i="28" s="1"/>
  <c r="I192" i="27"/>
  <c r="AB192"/>
  <c r="T192"/>
  <c r="AO192"/>
  <c r="BD192"/>
  <c r="AC192"/>
  <c r="K192"/>
  <c r="K160" i="28" s="1"/>
  <c r="AP192" i="27"/>
  <c r="H192"/>
  <c r="AS195"/>
  <c r="AK195"/>
  <c r="AP195"/>
  <c r="AJ195"/>
  <c r="AY195"/>
  <c r="Q195"/>
  <c r="Q163" i="28" s="1"/>
  <c r="E195" i="27"/>
  <c r="BB195"/>
  <c r="H195"/>
  <c r="F195"/>
  <c r="M195"/>
  <c r="M163" i="28" s="1"/>
  <c r="U195" i="27"/>
  <c r="BC195"/>
  <c r="BC163" i="28" s="1"/>
  <c r="G195" i="27"/>
  <c r="N188"/>
  <c r="Y188"/>
  <c r="BF188"/>
  <c r="BF156" i="28" s="1"/>
  <c r="AN188" i="27"/>
  <c r="AU188"/>
  <c r="AM188"/>
  <c r="Z188"/>
  <c r="J188"/>
  <c r="AT188"/>
  <c r="AW188"/>
  <c r="AS188"/>
  <c r="AF188"/>
  <c r="AF156" i="28" s="1"/>
  <c r="H188" i="27"/>
  <c r="BC188"/>
  <c r="BC156" i="28" s="1"/>
  <c r="AR205" i="27"/>
  <c r="X205"/>
  <c r="O205"/>
  <c r="BG206"/>
  <c r="BG174" i="28" s="1"/>
  <c r="AN206" i="27"/>
  <c r="BE206"/>
  <c r="K206"/>
  <c r="K174" i="28" s="1"/>
  <c r="AN207" i="27"/>
  <c r="Z207"/>
  <c r="AZ207"/>
  <c r="X208"/>
  <c r="L208"/>
  <c r="L176" i="28" s="1"/>
  <c r="AG208" i="27"/>
  <c r="AG176" i="28" s="1"/>
  <c r="AC208" i="27"/>
  <c r="AA209"/>
  <c r="AO209"/>
  <c r="V209"/>
  <c r="AM210"/>
  <c r="AW210"/>
  <c r="AI210"/>
  <c r="AA211"/>
  <c r="O211"/>
  <c r="BG211"/>
  <c r="BG179" i="28" s="1"/>
  <c r="BC211" i="27"/>
  <c r="BC179" i="28" s="1"/>
  <c r="AU212" i="27"/>
  <c r="BG212"/>
  <c r="BG180" i="28" s="1"/>
  <c r="AE212" i="27"/>
  <c r="AE180" i="28" s="1"/>
  <c r="BG213" i="27"/>
  <c r="BG181" i="28" s="1"/>
  <c r="BD213" i="27"/>
  <c r="Z213"/>
  <c r="M213"/>
  <c r="M181" i="28" s="1"/>
  <c r="W214" i="27"/>
  <c r="AC214"/>
  <c r="AA214"/>
  <c r="AR215"/>
  <c r="BA215"/>
  <c r="W215"/>
  <c r="BD215"/>
  <c r="R186"/>
  <c r="K186"/>
  <c r="AC186"/>
  <c r="AX205"/>
  <c r="AQ205"/>
  <c r="V205"/>
  <c r="AU206"/>
  <c r="AH206"/>
  <c r="AH174" i="28" s="1"/>
  <c r="U206" i="27"/>
  <c r="AG206"/>
  <c r="AG174" i="28" s="1"/>
  <c r="BE207" i="27"/>
  <c r="AB207"/>
  <c r="R207"/>
  <c r="G208"/>
  <c r="U208"/>
  <c r="N208"/>
  <c r="BC208"/>
  <c r="BC176" i="28" s="1"/>
  <c r="AH209" i="27"/>
  <c r="AH177" i="28" s="1"/>
  <c r="P209" i="27"/>
  <c r="AN209"/>
  <c r="AC210"/>
  <c r="E210"/>
  <c r="AT210"/>
  <c r="AY210"/>
  <c r="AY178" i="28" s="1"/>
  <c r="AX211" i="27"/>
  <c r="H211"/>
  <c r="T211"/>
  <c r="AS212"/>
  <c r="U212"/>
  <c r="F212"/>
  <c r="AY213"/>
  <c r="W213"/>
  <c r="AK213"/>
  <c r="BE213"/>
  <c r="AQ214"/>
  <c r="T214"/>
  <c r="AT214"/>
  <c r="H215"/>
  <c r="BC215"/>
  <c r="BC183" i="28" s="1"/>
  <c r="L215" i="27"/>
  <c r="L183" i="28" s="1"/>
  <c r="J215" i="27"/>
  <c r="AU186"/>
  <c r="AT186"/>
  <c r="BA186"/>
  <c r="BB186"/>
  <c r="AY205"/>
  <c r="I205"/>
  <c r="L205"/>
  <c r="L173" i="28" s="1"/>
  <c r="AC205" i="27"/>
  <c r="BB206"/>
  <c r="AZ206"/>
  <c r="O206"/>
  <c r="AD207"/>
  <c r="AD175" i="28" s="1"/>
  <c r="P207" i="27"/>
  <c r="AU207"/>
  <c r="V207"/>
  <c r="I208"/>
  <c r="AL208"/>
  <c r="BG208"/>
  <c r="BG176" i="28" s="1"/>
  <c r="X209" i="27"/>
  <c r="AY209"/>
  <c r="F209"/>
  <c r="I209"/>
  <c r="I210"/>
  <c r="AZ210"/>
  <c r="AF210"/>
  <c r="AF178" i="28" s="1"/>
  <c r="AM211" i="27"/>
  <c r="AI211"/>
  <c r="X211"/>
  <c r="BC212"/>
  <c r="BC180" i="28" s="1"/>
  <c r="AN212" i="27"/>
  <c r="Q212"/>
  <c r="Q180" i="28" s="1"/>
  <c r="BF212" i="27"/>
  <c r="BF180" i="28" s="1"/>
  <c r="O213" i="27"/>
  <c r="AW213"/>
  <c r="X213"/>
  <c r="BA214"/>
  <c r="U214"/>
  <c r="AN214"/>
  <c r="AM214"/>
  <c r="AA215"/>
  <c r="BG215"/>
  <c r="BG183" i="28" s="1"/>
  <c r="BE215" i="27"/>
  <c r="AK186"/>
  <c r="AQ186"/>
  <c r="AF186"/>
  <c r="BA205"/>
  <c r="AU205"/>
  <c r="N205"/>
  <c r="V206"/>
  <c r="AI206"/>
  <c r="S206"/>
  <c r="BA207"/>
  <c r="S207"/>
  <c r="AF207"/>
  <c r="AF175" i="28" s="1"/>
  <c r="F207" i="27"/>
  <c r="E208"/>
  <c r="H208"/>
  <c r="BF208"/>
  <c r="BF176" i="28" s="1"/>
  <c r="J209" i="27"/>
  <c r="AQ209"/>
  <c r="AF209"/>
  <c r="AF177" i="28" s="1"/>
  <c r="BC209" i="27"/>
  <c r="BC177" i="28" s="1"/>
  <c r="AD210" i="27"/>
  <c r="AD178" i="28" s="1"/>
  <c r="V210" i="27"/>
  <c r="N210"/>
  <c r="AW211"/>
  <c r="AG211"/>
  <c r="AG179" i="28" s="1"/>
  <c r="AT211" i="27"/>
  <c r="AH211"/>
  <c r="AH179" i="28" s="1"/>
  <c r="J212" i="27"/>
  <c r="K212"/>
  <c r="K180" i="28" s="1"/>
  <c r="O212" i="27"/>
  <c r="AA213"/>
  <c r="S213"/>
  <c r="AG213"/>
  <c r="AG181" i="28" s="1"/>
  <c r="AI213" i="27"/>
  <c r="AG214"/>
  <c r="AG182" i="28" s="1"/>
  <c r="AS214" i="27"/>
  <c r="R214"/>
  <c r="AG215"/>
  <c r="AG183" i="28" s="1"/>
  <c r="V215" i="27"/>
  <c r="AJ215"/>
  <c r="AV186"/>
  <c r="AP186"/>
  <c r="AS186"/>
  <c r="V186"/>
  <c r="BE205"/>
  <c r="J205"/>
  <c r="Y205"/>
  <c r="BA206"/>
  <c r="AJ206"/>
  <c r="AQ206"/>
  <c r="Z206"/>
  <c r="AP207"/>
  <c r="Q207"/>
  <c r="Q175" i="28" s="1"/>
  <c r="I207" i="27"/>
  <c r="AE208"/>
  <c r="AE176" i="28" s="1"/>
  <c r="AW208" i="27"/>
  <c r="AI208"/>
  <c r="AM208"/>
  <c r="K209"/>
  <c r="K177" i="28" s="1"/>
  <c r="Y209" i="27"/>
  <c r="AV209"/>
  <c r="L210"/>
  <c r="L178" i="28" s="1"/>
  <c r="BD210" i="27"/>
  <c r="U210"/>
  <c r="S210"/>
  <c r="BB211"/>
  <c r="AY211"/>
  <c r="AO211"/>
  <c r="AH212"/>
  <c r="AH180" i="28" s="1"/>
  <c r="AK212" i="27"/>
  <c r="AZ212"/>
  <c r="R212"/>
  <c r="N213"/>
  <c r="AH213"/>
  <c r="AH181" i="28" s="1"/>
  <c r="F213" i="27"/>
  <c r="AZ214"/>
  <c r="M214"/>
  <c r="M182" i="28" s="1"/>
  <c r="BC214" i="27"/>
  <c r="BC182" i="28" s="1"/>
  <c r="M215" i="27"/>
  <c r="M183" i="28" s="1"/>
  <c r="S215" i="27"/>
  <c r="N215"/>
  <c r="AE215"/>
  <c r="AE183" i="28" s="1"/>
  <c r="S186" i="27"/>
  <c r="AR186"/>
  <c r="AI186"/>
  <c r="AG205"/>
  <c r="AG173" i="28" s="1"/>
  <c r="BF205" i="27"/>
  <c r="BF173" i="28" s="1"/>
  <c r="R205" i="27"/>
  <c r="F205"/>
  <c r="AS206"/>
  <c r="Y206"/>
  <c r="AP206"/>
  <c r="AT207"/>
  <c r="N207"/>
  <c r="AH207"/>
  <c r="AH175" i="28" s="1"/>
  <c r="AQ207" i="27"/>
  <c r="AU208"/>
  <c r="AN208"/>
  <c r="P208"/>
  <c r="AC209"/>
  <c r="Q209"/>
  <c r="Q177" i="28" s="1"/>
  <c r="L209" i="27"/>
  <c r="L177" i="28" s="1"/>
  <c r="P210" i="27"/>
  <c r="AJ210"/>
  <c r="T210"/>
  <c r="G210"/>
  <c r="AJ211"/>
  <c r="U211"/>
  <c r="V211"/>
  <c r="H212"/>
  <c r="BB212"/>
  <c r="AF212"/>
  <c r="AF180" i="28" s="1"/>
  <c r="BE212" i="27"/>
  <c r="AU213"/>
  <c r="AJ213"/>
  <c r="I213"/>
  <c r="BB214"/>
  <c r="BB182" i="28" s="1"/>
  <c r="BG214" i="27"/>
  <c r="BG182" i="28" s="1"/>
  <c r="F214" i="27"/>
  <c r="K214"/>
  <c r="K182" i="28" s="1"/>
  <c r="E215" i="27"/>
  <c r="R215"/>
  <c r="AH215"/>
  <c r="AH183" i="28" s="1"/>
  <c r="AB186" i="27"/>
  <c r="Q186"/>
  <c r="AO186"/>
  <c r="BD186"/>
  <c r="P205"/>
  <c r="BD205"/>
  <c r="AE205"/>
  <c r="AE173" i="28" s="1"/>
  <c r="BC206" i="27"/>
  <c r="BC174" i="28" s="1"/>
  <c r="AO206" i="27"/>
  <c r="AC206"/>
  <c r="X206"/>
  <c r="AC207"/>
  <c r="O207"/>
  <c r="BF207"/>
  <c r="BF175" i="28" s="1"/>
  <c r="AV208" i="27"/>
  <c r="AY208"/>
  <c r="AK208"/>
  <c r="G209"/>
  <c r="BF209"/>
  <c r="BF177" i="28" s="1"/>
  <c r="AT209" i="27"/>
  <c r="H209"/>
  <c r="AN210"/>
  <c r="BB210"/>
  <c r="Z210"/>
  <c r="R211"/>
  <c r="BA211"/>
  <c r="BA179" i="28" s="1"/>
  <c r="G211" i="27"/>
  <c r="E211"/>
  <c r="AG212"/>
  <c r="AG180" i="28" s="1"/>
  <c r="BD212" i="27"/>
  <c r="BD180" i="28" s="1"/>
  <c r="E212" i="27"/>
  <c r="AB213"/>
  <c r="AO213"/>
  <c r="BF213"/>
  <c r="BF181" i="28" s="1"/>
  <c r="AQ213" i="27"/>
  <c r="AI214"/>
  <c r="AH214"/>
  <c r="AH182" i="28" s="1"/>
  <c r="I214" i="27"/>
  <c r="AS215"/>
  <c r="BB215"/>
  <c r="K215"/>
  <c r="K183" i="28" s="1"/>
  <c r="P186" i="27"/>
  <c r="Z186"/>
  <c r="AN186"/>
  <c r="AW205"/>
  <c r="AD205"/>
  <c r="AD173" i="28" s="1"/>
  <c r="AJ205" i="27"/>
  <c r="P206"/>
  <c r="AK206"/>
  <c r="N206"/>
  <c r="AV206"/>
  <c r="AI207"/>
  <c r="AX207"/>
  <c r="AY207"/>
  <c r="AY175" i="28" s="1"/>
  <c r="AA208" i="27"/>
  <c r="AJ208"/>
  <c r="AQ208"/>
  <c r="W208"/>
  <c r="AW209"/>
  <c r="AL209"/>
  <c r="S209"/>
  <c r="O210"/>
  <c r="AP210"/>
  <c r="AL210"/>
  <c r="AU211"/>
  <c r="I211"/>
  <c r="AD211"/>
  <c r="AD179" i="28" s="1"/>
  <c r="S211" i="27"/>
  <c r="AY212"/>
  <c r="AP212"/>
  <c r="AT212"/>
  <c r="E213"/>
  <c r="AV213"/>
  <c r="G213"/>
  <c r="AL213"/>
  <c r="O214"/>
  <c r="AK214"/>
  <c r="AU214"/>
  <c r="AK215"/>
  <c r="Z215"/>
  <c r="AL215"/>
  <c r="AC215"/>
  <c r="AA186"/>
  <c r="J186"/>
  <c r="F186"/>
  <c r="M186"/>
  <c r="AV205"/>
  <c r="AA205"/>
  <c r="Q205"/>
  <c r="Q173" i="28" s="1"/>
  <c r="T205" i="27"/>
  <c r="AY206"/>
  <c r="AW206"/>
  <c r="AT206"/>
  <c r="AM207"/>
  <c r="H207"/>
  <c r="AK207"/>
  <c r="BC207"/>
  <c r="BC175" i="28" s="1"/>
  <c r="BA208" i="27"/>
  <c r="R208"/>
  <c r="AB208"/>
  <c r="AM209"/>
  <c r="AX209"/>
  <c r="AK209"/>
  <c r="BC210"/>
  <c r="BC178" i="28" s="1"/>
  <c r="AA210" i="27"/>
  <c r="H210"/>
  <c r="X210"/>
  <c r="BF211"/>
  <c r="BF179" i="28" s="1"/>
  <c r="AC211" i="27"/>
  <c r="BE211"/>
  <c r="AO212"/>
  <c r="S212"/>
  <c r="T212"/>
  <c r="AB212"/>
  <c r="BB213"/>
  <c r="AM213"/>
  <c r="Q213"/>
  <c r="Q181" i="28" s="1"/>
  <c r="AO214" i="27"/>
  <c r="BE214"/>
  <c r="J214"/>
  <c r="AF214"/>
  <c r="AF182" i="28" s="1"/>
  <c r="AM215" i="27"/>
  <c r="U215"/>
  <c r="AX215"/>
  <c r="AH186"/>
  <c r="AD186"/>
  <c r="BF186"/>
  <c r="AP205"/>
  <c r="G205"/>
  <c r="AZ205"/>
  <c r="E205"/>
  <c r="F206"/>
  <c r="W206"/>
  <c r="AX206"/>
  <c r="AA207"/>
  <c r="K207"/>
  <c r="K175" i="28" s="1"/>
  <c r="Y207" i="27"/>
  <c r="AV207"/>
  <c r="AT208"/>
  <c r="K208"/>
  <c r="K176" i="28" s="1"/>
  <c r="O208" i="27"/>
  <c r="AD209"/>
  <c r="AD177" i="28" s="1"/>
  <c r="N209" i="27"/>
  <c r="AG209"/>
  <c r="AG177" i="28" s="1"/>
  <c r="AB209" i="27"/>
  <c r="AB210"/>
  <c r="F210"/>
  <c r="AE210"/>
  <c r="AE178" i="28" s="1"/>
  <c r="Q211" i="27"/>
  <c r="Q179" i="28" s="1"/>
  <c r="AR211" i="27"/>
  <c r="F211"/>
  <c r="Y211"/>
  <c r="AA212"/>
  <c r="I212"/>
  <c r="AC212"/>
  <c r="AP213"/>
  <c r="AE213"/>
  <c r="AE181" i="28" s="1"/>
  <c r="R213" i="27"/>
  <c r="AX214"/>
  <c r="AL214"/>
  <c r="G214"/>
  <c r="AD214"/>
  <c r="AD182" i="28" s="1"/>
  <c r="AF215" i="27"/>
  <c r="AF183" i="28" s="1"/>
  <c r="BF215" i="27"/>
  <c r="BF183" i="28" s="1"/>
  <c r="AP215" i="27"/>
  <c r="W186"/>
  <c r="E186"/>
  <c r="BG186"/>
  <c r="BI216"/>
  <c r="BJ216" s="1"/>
  <c r="S205"/>
  <c r="AL205"/>
  <c r="BG205"/>
  <c r="BG173" i="28" s="1"/>
  <c r="E206" i="27"/>
  <c r="AA206"/>
  <c r="AL206"/>
  <c r="AR206"/>
  <c r="AS207"/>
  <c r="BB207"/>
  <c r="U207"/>
  <c r="AR208"/>
  <c r="AS208"/>
  <c r="AZ208"/>
  <c r="AZ176" i="28" s="1"/>
  <c r="Z208" i="27"/>
  <c r="AJ209"/>
  <c r="R209"/>
  <c r="AP209"/>
  <c r="J210"/>
  <c r="AH210"/>
  <c r="AH178" i="28" s="1"/>
  <c r="AX210" i="27"/>
  <c r="Q210"/>
  <c r="Q178" i="28" s="1"/>
  <c r="M211" i="27"/>
  <c r="M179" i="28" s="1"/>
  <c r="J211" i="27"/>
  <c r="AE211"/>
  <c r="AE179" i="28" s="1"/>
  <c r="AL212" i="27"/>
  <c r="AW212"/>
  <c r="AJ212"/>
  <c r="AF213"/>
  <c r="AF181" i="28" s="1"/>
  <c r="AX213" i="27"/>
  <c r="V213"/>
  <c r="AS213"/>
  <c r="X214"/>
  <c r="AE214"/>
  <c r="AE182" i="28" s="1"/>
  <c r="H214" i="27"/>
  <c r="Q215"/>
  <c r="Q183" i="28" s="1"/>
  <c r="AB215" i="27"/>
  <c r="AO215"/>
  <c r="AD215"/>
  <c r="AD183" i="28" s="1"/>
  <c r="AZ186" i="27"/>
  <c r="N186"/>
  <c r="X186"/>
  <c r="AT205"/>
  <c r="H205"/>
  <c r="Z205"/>
  <c r="AN205"/>
  <c r="T206"/>
  <c r="AE206"/>
  <c r="AE174" i="28" s="1"/>
  <c r="BF206" i="27"/>
  <c r="BF174" i="28" s="1"/>
  <c r="BD207" i="27"/>
  <c r="M207"/>
  <c r="M175" i="28" s="1"/>
  <c r="L207" i="27"/>
  <c r="L175" i="28" s="1"/>
  <c r="Q208" i="27"/>
  <c r="Q176" i="28" s="1"/>
  <c r="J208" i="27"/>
  <c r="S208"/>
  <c r="AD208"/>
  <c r="AD176" i="28" s="1"/>
  <c r="AI209" i="27"/>
  <c r="AE209"/>
  <c r="AE177" i="28" s="1"/>
  <c r="AR209" i="27"/>
  <c r="BA210"/>
  <c r="AV210"/>
  <c r="AR210"/>
  <c r="K210"/>
  <c r="K178" i="28" s="1"/>
  <c r="L211" i="27"/>
  <c r="L179" i="28" s="1"/>
  <c r="AQ211" i="27"/>
  <c r="AB211"/>
  <c r="Y212"/>
  <c r="P212"/>
  <c r="L212"/>
  <c r="L180" i="28" s="1"/>
  <c r="Z212" i="27"/>
  <c r="AD213"/>
  <c r="AD181" i="28" s="1"/>
  <c r="BC213" i="27"/>
  <c r="BC181" i="28" s="1"/>
  <c r="AZ213" i="27"/>
  <c r="Y214"/>
  <c r="AY214"/>
  <c r="L214"/>
  <c r="L182" i="28" s="1"/>
  <c r="AN215" i="27"/>
  <c r="AV215"/>
  <c r="O215"/>
  <c r="X215"/>
  <c r="I186"/>
  <c r="U186"/>
  <c r="L186"/>
  <c r="Y186"/>
  <c r="BB205"/>
  <c r="AH205"/>
  <c r="AH173" i="28" s="1"/>
  <c r="AO205" i="27"/>
  <c r="AD206"/>
  <c r="AD174" i="28" s="1"/>
  <c r="Q206" i="27"/>
  <c r="Q174" i="28" s="1"/>
  <c r="L206" i="27"/>
  <c r="L174" i="28" s="1"/>
  <c r="AG207" i="27"/>
  <c r="AG175" i="28" s="1"/>
  <c r="AR207" i="27"/>
  <c r="AO207"/>
  <c r="G207"/>
  <c r="V208"/>
  <c r="BB208"/>
  <c r="AF208"/>
  <c r="AF176" i="28" s="1"/>
  <c r="O209" i="27"/>
  <c r="M209"/>
  <c r="M177" i="28" s="1"/>
  <c r="AU209" i="27"/>
  <c r="E209"/>
  <c r="AO210"/>
  <c r="AG210"/>
  <c r="AG178" i="28" s="1"/>
  <c r="Y210" i="27"/>
  <c r="AK211"/>
  <c r="AZ211"/>
  <c r="AZ179" i="28" s="1"/>
  <c r="Z211" i="27"/>
  <c r="AS211"/>
  <c r="V212"/>
  <c r="N212"/>
  <c r="AR212"/>
  <c r="P213"/>
  <c r="BA213"/>
  <c r="T213"/>
  <c r="BD214"/>
  <c r="P214"/>
  <c r="AP214"/>
  <c r="BF214"/>
  <c r="BF182" i="28" s="1"/>
  <c r="AU215" i="27"/>
  <c r="G215"/>
  <c r="AQ215"/>
  <c r="O186"/>
  <c r="AJ186"/>
  <c r="AW186"/>
  <c r="AF205"/>
  <c r="AF173" i="28" s="1"/>
  <c r="AK205" i="27"/>
  <c r="U205"/>
  <c r="AM206"/>
  <c r="G206"/>
  <c r="J206"/>
  <c r="H206"/>
  <c r="T207"/>
  <c r="E207"/>
  <c r="AE207"/>
  <c r="AE175" i="28" s="1"/>
  <c r="AX208" i="27"/>
  <c r="T208"/>
  <c r="AP208"/>
  <c r="BA209"/>
  <c r="U209"/>
  <c r="Z209"/>
  <c r="T209"/>
  <c r="AS210"/>
  <c r="AK210"/>
  <c r="W210"/>
  <c r="P211"/>
  <c r="BD211"/>
  <c r="BD179" i="28" s="1"/>
  <c r="K211" i="27"/>
  <c r="K179" i="28" s="1"/>
  <c r="AV211" i="27"/>
  <c r="X212"/>
  <c r="AV212"/>
  <c r="AD212"/>
  <c r="AD180" i="28" s="1"/>
  <c r="Y213" i="27"/>
  <c r="L213"/>
  <c r="L181" i="28" s="1"/>
  <c r="U213" i="27"/>
  <c r="H213"/>
  <c r="V214"/>
  <c r="E214"/>
  <c r="AB214"/>
  <c r="AY215"/>
  <c r="I215"/>
  <c r="AI215"/>
  <c r="AW215"/>
  <c r="G186"/>
  <c r="AL186"/>
  <c r="T186"/>
  <c r="AG186"/>
  <c r="K205"/>
  <c r="K173" i="28" s="1"/>
  <c r="AM205" i="27"/>
  <c r="M205"/>
  <c r="M173" i="28" s="1"/>
  <c r="AB205" i="27"/>
  <c r="R206"/>
  <c r="BD206"/>
  <c r="AF206"/>
  <c r="AF174" i="28" s="1"/>
  <c r="AW207" i="27"/>
  <c r="W207"/>
  <c r="AJ207"/>
  <c r="Y208"/>
  <c r="AO208"/>
  <c r="BE208"/>
  <c r="AH208"/>
  <c r="AH176" i="28" s="1"/>
  <c r="BB209" i="27"/>
  <c r="AZ209"/>
  <c r="AZ177" i="28" s="1"/>
  <c r="BG209" i="27"/>
  <c r="BG177" i="28" s="1"/>
  <c r="BE210" i="27"/>
  <c r="AQ210"/>
  <c r="AU210"/>
  <c r="R210"/>
  <c r="AF211"/>
  <c r="AF179" i="28" s="1"/>
  <c r="W211" i="27"/>
  <c r="AN211"/>
  <c r="G212"/>
  <c r="AX212"/>
  <c r="AQ212"/>
  <c r="W212"/>
  <c r="J213"/>
  <c r="AR213"/>
  <c r="AC213"/>
  <c r="Q214"/>
  <c r="Q182" i="28" s="1"/>
  <c r="AW214" i="27"/>
  <c r="AV214"/>
  <c r="AR214"/>
  <c r="Y215"/>
  <c r="AT215"/>
  <c r="T215"/>
  <c r="BE186"/>
  <c r="BC186"/>
  <c r="H186"/>
  <c r="AS205"/>
  <c r="AI205"/>
  <c r="BC205"/>
  <c r="BC173" i="28" s="1"/>
  <c r="W205" i="27"/>
  <c r="M206"/>
  <c r="M174" i="28" s="1"/>
  <c r="I206" i="27"/>
  <c r="AB206"/>
  <c r="J207"/>
  <c r="X207"/>
  <c r="AL207"/>
  <c r="BG207"/>
  <c r="BG175" i="28" s="1"/>
  <c r="BD208" i="27"/>
  <c r="F208"/>
  <c r="M208"/>
  <c r="M176" i="28" s="1"/>
  <c r="AS209" i="27"/>
  <c r="BE209"/>
  <c r="W209"/>
  <c r="BD209"/>
  <c r="BF210"/>
  <c r="BF178" i="28" s="1"/>
  <c r="M210" i="27"/>
  <c r="M178" i="28" s="1"/>
  <c r="BG210" i="27"/>
  <c r="BG178" i="28" s="1"/>
  <c r="AL211" i="27"/>
  <c r="AP211"/>
  <c r="N211"/>
  <c r="AI212"/>
  <c r="BA212"/>
  <c r="AM212"/>
  <c r="M212"/>
  <c r="M180" i="28" s="1"/>
  <c r="AT213" i="27"/>
  <c r="AN213"/>
  <c r="K213"/>
  <c r="K181" i="28" s="1"/>
  <c r="Z214" i="27"/>
  <c r="S214"/>
  <c r="N214"/>
  <c r="AJ214"/>
  <c r="AZ215"/>
  <c r="P215"/>
  <c r="F215"/>
  <c r="AX186"/>
  <c r="AE186"/>
  <c r="AM186"/>
  <c r="AY186"/>
  <c r="AF193"/>
  <c r="AF161" i="28" s="1"/>
  <c r="AI193" i="27"/>
  <c r="Y193"/>
  <c r="AD193"/>
  <c r="AD161" i="28" s="1"/>
  <c r="AV193" i="27"/>
  <c r="AZ193"/>
  <c r="U193"/>
  <c r="AP193"/>
  <c r="F193"/>
  <c r="H193"/>
  <c r="N193"/>
  <c r="P193"/>
  <c r="AW193"/>
  <c r="AX193"/>
  <c r="AO189"/>
  <c r="AR189"/>
  <c r="AJ189"/>
  <c r="AH189"/>
  <c r="AH157" i="28" s="1"/>
  <c r="AW189" i="27"/>
  <c r="BA189"/>
  <c r="AZ189"/>
  <c r="AZ157" i="28" s="1"/>
  <c r="AE189" i="27"/>
  <c r="AE157" i="28" s="1"/>
  <c r="S189" i="27"/>
  <c r="R189"/>
  <c r="H189"/>
  <c r="AC189"/>
  <c r="AM189"/>
  <c r="BB189"/>
  <c r="O193"/>
  <c r="BE193"/>
  <c r="T193"/>
  <c r="S193"/>
  <c r="AT193"/>
  <c r="M193"/>
  <c r="M161" i="28" s="1"/>
  <c r="G193" i="27"/>
  <c r="AM193"/>
  <c r="AQ193"/>
  <c r="X193"/>
  <c r="J193"/>
  <c r="Q193"/>
  <c r="Q161" i="28" s="1"/>
  <c r="AH193" i="27"/>
  <c r="AH161" i="28" s="1"/>
  <c r="BF193" i="27"/>
  <c r="BF161" i="28" s="1"/>
  <c r="Q189" i="27"/>
  <c r="Q157" i="28" s="1"/>
  <c r="BG189" i="27"/>
  <c r="BG157" i="28" s="1"/>
  <c r="AI189" i="27"/>
  <c r="F189"/>
  <c r="W189"/>
  <c r="AG189"/>
  <c r="AG157" i="28" s="1"/>
  <c r="AL189" i="27"/>
  <c r="AT189"/>
  <c r="P189"/>
  <c r="AX189"/>
  <c r="G189"/>
  <c r="AK189"/>
  <c r="J189"/>
  <c r="R193"/>
  <c r="W193"/>
  <c r="AN193"/>
  <c r="V193"/>
  <c r="AB193"/>
  <c r="AC193"/>
  <c r="K193"/>
  <c r="K161" i="28" s="1"/>
  <c r="AO193" i="27"/>
  <c r="L193"/>
  <c r="L161" i="28" s="1"/>
  <c r="AK193" i="27"/>
  <c r="AJ193"/>
  <c r="AU193"/>
  <c r="BA193"/>
  <c r="AS193"/>
  <c r="AP189"/>
  <c r="AN189"/>
  <c r="V189"/>
  <c r="AB189"/>
  <c r="AS189"/>
  <c r="I189"/>
  <c r="AF189"/>
  <c r="AF157" i="28" s="1"/>
  <c r="AY189" i="27"/>
  <c r="AY157" i="28" s="1"/>
  <c r="BC189" i="27"/>
  <c r="BC157" i="28" s="1"/>
  <c r="AU189" i="27"/>
  <c r="AV189"/>
  <c r="L189"/>
  <c r="L157" i="28" s="1"/>
  <c r="K189" i="27"/>
  <c r="K157" i="28" s="1"/>
  <c r="AA189" i="27"/>
  <c r="AL193"/>
  <c r="E193"/>
  <c r="AA193"/>
  <c r="I193"/>
  <c r="BG193"/>
  <c r="BG161" i="28" s="1"/>
  <c r="AY193" i="27"/>
  <c r="AE193"/>
  <c r="AE161" i="28" s="1"/>
  <c r="AG193" i="27"/>
  <c r="AG161" i="28" s="1"/>
  <c r="BD193" i="27"/>
  <c r="AR193"/>
  <c r="Z193"/>
  <c r="BC193"/>
  <c r="BC161" i="28" s="1"/>
  <c r="BB193" i="27"/>
  <c r="BB161" i="28" s="1"/>
  <c r="N189" i="27"/>
  <c r="Z189"/>
  <c r="X189"/>
  <c r="AQ189"/>
  <c r="BD189"/>
  <c r="BD157" i="28" s="1"/>
  <c r="U189" i="27"/>
  <c r="E189"/>
  <c r="BF189"/>
  <c r="BF157" i="28" s="1"/>
  <c r="Y189" i="27"/>
  <c r="T189"/>
  <c r="O189"/>
  <c r="AD189"/>
  <c r="AD157" i="28" s="1"/>
  <c r="BE189" i="27"/>
  <c r="BE157" i="28" s="1"/>
  <c r="M189" i="27"/>
  <c r="M157" i="28" s="1"/>
  <c r="M187" i="27"/>
  <c r="M155" i="28" s="1"/>
  <c r="AF187" i="27"/>
  <c r="AF155" i="28" s="1"/>
  <c r="O187" i="27"/>
  <c r="AT187"/>
  <c r="AA187"/>
  <c r="AL187"/>
  <c r="AU187"/>
  <c r="P187"/>
  <c r="AP187"/>
  <c r="BD187"/>
  <c r="Z187"/>
  <c r="AO187"/>
  <c r="AG187"/>
  <c r="AG155" i="28" s="1"/>
  <c r="AP202" i="27"/>
  <c r="BG202"/>
  <c r="BG170" i="28" s="1"/>
  <c r="AC202" i="27"/>
  <c r="S202"/>
  <c r="AJ202"/>
  <c r="N202"/>
  <c r="O202"/>
  <c r="AO202"/>
  <c r="AE202"/>
  <c r="AE170" i="28" s="1"/>
  <c r="I202" i="27"/>
  <c r="J202"/>
  <c r="M202"/>
  <c r="M170" i="28" s="1"/>
  <c r="BA202" i="27"/>
  <c r="BA170" i="28" s="1"/>
  <c r="AM202" i="27"/>
  <c r="G191"/>
  <c r="AR191"/>
  <c r="V191"/>
  <c r="X191"/>
  <c r="J191"/>
  <c r="AQ191"/>
  <c r="U191"/>
  <c r="AX191"/>
  <c r="AB191"/>
  <c r="F191"/>
  <c r="AE191"/>
  <c r="AE159" i="28" s="1"/>
  <c r="Q191" i="27"/>
  <c r="Q159" i="28" s="1"/>
  <c r="AT191" i="27"/>
  <c r="AX187"/>
  <c r="AZ187"/>
  <c r="AZ155" i="28" s="1"/>
  <c r="AM187" i="27"/>
  <c r="S187"/>
  <c r="AH187"/>
  <c r="AH155" i="28" s="1"/>
  <c r="AB187" i="27"/>
  <c r="AD187"/>
  <c r="AD155" i="28" s="1"/>
  <c r="F187" i="27"/>
  <c r="AQ187"/>
  <c r="R187"/>
  <c r="Y187"/>
  <c r="I187"/>
  <c r="H187"/>
  <c r="U187"/>
  <c r="U202"/>
  <c r="L202"/>
  <c r="L170" i="28" s="1"/>
  <c r="V202" i="27"/>
  <c r="AI202"/>
  <c r="AT202"/>
  <c r="R202"/>
  <c r="K202"/>
  <c r="K170" i="28" s="1"/>
  <c r="P202" i="27"/>
  <c r="AK202"/>
  <c r="AX202"/>
  <c r="AQ202"/>
  <c r="BB202"/>
  <c r="BB170" i="28" s="1"/>
  <c r="X202" i="27"/>
  <c r="Y202"/>
  <c r="AM191"/>
  <c r="Y191"/>
  <c r="BB191"/>
  <c r="BD191"/>
  <c r="AP191"/>
  <c r="T191"/>
  <c r="BA191"/>
  <c r="W191"/>
  <c r="I191"/>
  <c r="AL191"/>
  <c r="H191"/>
  <c r="AW191"/>
  <c r="AA191"/>
  <c r="E191"/>
  <c r="L187"/>
  <c r="L155" i="28" s="1"/>
  <c r="Q187" i="27"/>
  <c r="Q155" i="28" s="1"/>
  <c r="J187" i="27"/>
  <c r="AR187"/>
  <c r="G187"/>
  <c r="AJ187"/>
  <c r="BB187"/>
  <c r="AK187"/>
  <c r="T187"/>
  <c r="AY187"/>
  <c r="BE187"/>
  <c r="W187"/>
  <c r="AS187"/>
  <c r="V187"/>
  <c r="T202"/>
  <c r="AN202"/>
  <c r="AH202"/>
  <c r="AH170" i="28" s="1"/>
  <c r="AD202" i="27"/>
  <c r="AD170" i="28" s="1"/>
  <c r="Z202" i="27"/>
  <c r="AV202"/>
  <c r="AS202"/>
  <c r="AU202"/>
  <c r="BF202"/>
  <c r="BF170" i="28" s="1"/>
  <c r="AW202" i="27"/>
  <c r="Q202"/>
  <c r="Q170" i="28" s="1"/>
  <c r="F202" i="27"/>
  <c r="E202"/>
  <c r="W202"/>
  <c r="P191"/>
  <c r="BE191"/>
  <c r="AI191"/>
  <c r="M191"/>
  <c r="M159" i="28" s="1"/>
  <c r="O191" i="27"/>
  <c r="AZ191"/>
  <c r="AD191"/>
  <c r="AD159" i="28" s="1"/>
  <c r="BC191" i="27"/>
  <c r="BC159" i="28" s="1"/>
  <c r="AO191" i="27"/>
  <c r="S191"/>
  <c r="AN191"/>
  <c r="Z191"/>
  <c r="BG191"/>
  <c r="BG159" i="28" s="1"/>
  <c r="AK191" i="27"/>
  <c r="BF187"/>
  <c r="BF155" i="28" s="1"/>
  <c r="AV187" i="27"/>
  <c r="K187"/>
  <c r="K155" i="28" s="1"/>
  <c r="AW187" i="27"/>
  <c r="AC187"/>
  <c r="BC187"/>
  <c r="BC155" i="28" s="1"/>
  <c r="AN187" i="27"/>
  <c r="AI187"/>
  <c r="E187"/>
  <c r="N187"/>
  <c r="BG187"/>
  <c r="BG155" i="28" s="1"/>
  <c r="X187" i="27"/>
  <c r="AE187"/>
  <c r="AE155" i="28" s="1"/>
  <c r="BA187" i="27"/>
  <c r="AA202"/>
  <c r="AF202"/>
  <c r="AF170" i="28" s="1"/>
  <c r="AG202" i="27"/>
  <c r="AG170" i="28" s="1"/>
  <c r="AY202" i="27"/>
  <c r="AY170" i="28" s="1"/>
  <c r="H202" i="27"/>
  <c r="BE202"/>
  <c r="AL202"/>
  <c r="BC202"/>
  <c r="BC170" i="28" s="1"/>
  <c r="AB202" i="27"/>
  <c r="AR202"/>
  <c r="AZ202"/>
  <c r="G202"/>
  <c r="BD202"/>
  <c r="AV191"/>
  <c r="AH191"/>
  <c r="AH159" i="28" s="1"/>
  <c r="L191" i="27"/>
  <c r="L159" i="28" s="1"/>
  <c r="AS191" i="27"/>
  <c r="AU191"/>
  <c r="AG191"/>
  <c r="AG159" i="28" s="1"/>
  <c r="K191" i="27"/>
  <c r="K159" i="28" s="1"/>
  <c r="AF191" i="27"/>
  <c r="AF159" i="28" s="1"/>
  <c r="R191" i="27"/>
  <c r="AY191"/>
  <c r="AC191"/>
  <c r="BF191"/>
  <c r="BF159" i="28" s="1"/>
  <c r="AJ191" i="27"/>
  <c r="N191"/>
  <c r="M44" i="28"/>
  <c r="M45" s="1"/>
  <c r="AB204" i="27"/>
  <c r="AS204"/>
  <c r="E204"/>
  <c r="AF204"/>
  <c r="AF172" i="28" s="1"/>
  <c r="BC204" i="27"/>
  <c r="BC172" i="28" s="1"/>
  <c r="AX204" i="27"/>
  <c r="AO204"/>
  <c r="AW204"/>
  <c r="AE204"/>
  <c r="AE172" i="28" s="1"/>
  <c r="W204" i="27"/>
  <c r="AL204"/>
  <c r="Y204"/>
  <c r="BG204"/>
  <c r="BG172" i="28" s="1"/>
  <c r="M134"/>
  <c r="M131"/>
  <c r="K194" i="25"/>
  <c r="K44" i="28"/>
  <c r="K45" s="1"/>
  <c r="BF203" i="27"/>
  <c r="BF171" i="28" s="1"/>
  <c r="H203" i="27"/>
  <c r="AN203"/>
  <c r="AW203"/>
  <c r="AP203"/>
  <c r="M203"/>
  <c r="M171" i="28" s="1"/>
  <c r="X203" i="27"/>
  <c r="AV203"/>
  <c r="W203"/>
  <c r="AD203"/>
  <c r="AD171" i="28" s="1"/>
  <c r="N203" i="27"/>
  <c r="AC203"/>
  <c r="T203"/>
  <c r="T148"/>
  <c r="AB148"/>
  <c r="AI148"/>
  <c r="F148"/>
  <c r="AN148"/>
  <c r="AL148"/>
  <c r="P148"/>
  <c r="AR148"/>
  <c r="H148"/>
  <c r="Z148"/>
  <c r="G148"/>
  <c r="O205" i="25"/>
  <c r="AS200" i="27"/>
  <c r="AT200"/>
  <c r="AA200"/>
  <c r="AL200"/>
  <c r="AW200"/>
  <c r="AV200"/>
  <c r="Q200"/>
  <c r="Q168" i="28" s="1"/>
  <c r="AC200" i="27"/>
  <c r="AX200"/>
  <c r="P200"/>
  <c r="G200"/>
  <c r="AE200"/>
  <c r="AE168" i="28" s="1"/>
  <c r="BB200" i="27"/>
  <c r="AJ200"/>
  <c r="G160"/>
  <c r="BD160"/>
  <c r="BD127" i="28" s="1"/>
  <c r="BA160" i="27"/>
  <c r="BA127" i="28" s="1"/>
  <c r="L160" i="27"/>
  <c r="L127" i="28" s="1"/>
  <c r="V173" i="27"/>
  <c r="AO173"/>
  <c r="Y152"/>
  <c r="BA169"/>
  <c r="BA136" i="28" s="1"/>
  <c r="AU173" i="27"/>
  <c r="W176"/>
  <c r="BB169"/>
  <c r="BB136" i="28" s="1"/>
  <c r="V152" i="27"/>
  <c r="AR152"/>
  <c r="AK173"/>
  <c r="AI169"/>
  <c r="AJ152"/>
  <c r="F152"/>
  <c r="AC155"/>
  <c r="AY158"/>
  <c r="AY125" i="28" s="1"/>
  <c r="AW154" i="27"/>
  <c r="AL168"/>
  <c r="AI159"/>
  <c r="N162"/>
  <c r="AM158"/>
  <c r="O154"/>
  <c r="P168"/>
  <c r="Y159"/>
  <c r="AX162"/>
  <c r="AT155"/>
  <c r="AZ158"/>
  <c r="AZ125" i="28" s="1"/>
  <c r="AQ168" i="27"/>
  <c r="P159"/>
  <c r="G162"/>
  <c r="AK155"/>
  <c r="AH158"/>
  <c r="AH125" i="28" s="1"/>
  <c r="X154" i="27"/>
  <c r="AC168"/>
  <c r="AK159"/>
  <c r="AO181"/>
  <c r="AD180"/>
  <c r="AD147" i="28" s="1"/>
  <c r="F175" i="27"/>
  <c r="W178"/>
  <c r="AS161"/>
  <c r="AU181"/>
  <c r="AY174"/>
  <c r="AY141" i="28" s="1"/>
  <c r="P172" i="27"/>
  <c r="AY161"/>
  <c r="AY128" i="28" s="1"/>
  <c r="S157" i="27"/>
  <c r="AS179"/>
  <c r="BD175"/>
  <c r="BD142" i="28" s="1"/>
  <c r="BC178" i="27"/>
  <c r="BC145" i="28" s="1"/>
  <c r="AQ157" i="27"/>
  <c r="AI180"/>
  <c r="P174"/>
  <c r="Q172"/>
  <c r="Q139" i="28" s="1"/>
  <c r="AF161" i="27"/>
  <c r="AF128" i="28" s="1"/>
  <c r="AR157" i="27"/>
  <c r="L153"/>
  <c r="L120" i="28" s="1"/>
  <c r="U153" i="27"/>
  <c r="R153"/>
  <c r="K164"/>
  <c r="K131" i="28" s="1"/>
  <c r="AZ181" i="27"/>
  <c r="AZ148" i="28" s="1"/>
  <c r="W174" i="27"/>
  <c r="AI172"/>
  <c r="N164"/>
  <c r="O180"/>
  <c r="BE174"/>
  <c r="BE141" i="28" s="1"/>
  <c r="AP172" i="27"/>
  <c r="AI164"/>
  <c r="L180"/>
  <c r="L147" i="28" s="1"/>
  <c r="Z174" i="27"/>
  <c r="AN178"/>
  <c r="AU164"/>
  <c r="AJ180"/>
  <c r="BG175"/>
  <c r="BG142" i="28" s="1"/>
  <c r="AY178" i="27"/>
  <c r="AY145" i="28" s="1"/>
  <c r="BF163" i="27"/>
  <c r="BF130" i="28" s="1"/>
  <c r="M163" i="27"/>
  <c r="M130" i="28" s="1"/>
  <c r="AO163" i="27"/>
  <c r="L171"/>
  <c r="L138" i="28" s="1"/>
  <c r="K171" i="27"/>
  <c r="K138" i="28" s="1"/>
  <c r="AA177" i="27"/>
  <c r="AJ177"/>
  <c r="U171"/>
  <c r="AY171"/>
  <c r="AY138" i="28" s="1"/>
  <c r="H177" i="27"/>
  <c r="AM171"/>
  <c r="AO171"/>
  <c r="AI177"/>
  <c r="W177"/>
  <c r="H171"/>
  <c r="AY177"/>
  <c r="AY144" i="28" s="1"/>
  <c r="AV177" i="27"/>
  <c r="Y171"/>
  <c r="I171"/>
  <c r="L177"/>
  <c r="L144" i="28" s="1"/>
  <c r="AT171" i="27"/>
  <c r="BA171"/>
  <c r="BA138" i="28" s="1"/>
  <c r="BB177" i="27"/>
  <c r="BB144" i="28" s="1"/>
  <c r="M177" i="27"/>
  <c r="M144" i="28" s="1"/>
  <c r="F171" i="27"/>
  <c r="AF171"/>
  <c r="AF138" i="28" s="1"/>
  <c r="AH177" i="27"/>
  <c r="AH144" i="28" s="1"/>
  <c r="R171" i="27"/>
  <c r="W171"/>
  <c r="N177"/>
  <c r="BE177"/>
  <c r="BE144" i="28" s="1"/>
  <c r="R156" i="27"/>
  <c r="G156"/>
  <c r="AX156"/>
  <c r="AM156"/>
  <c r="AA156"/>
  <c r="P156"/>
  <c r="E156"/>
  <c r="J156"/>
  <c r="BA156"/>
  <c r="BA123" i="28" s="1"/>
  <c r="AP156" i="27"/>
  <c r="AU156"/>
  <c r="AJ156"/>
  <c r="X156"/>
  <c r="M156"/>
  <c r="M123" i="28" s="1"/>
  <c r="L79"/>
  <c r="L80" s="1"/>
  <c r="AO166" i="27"/>
  <c r="BB166"/>
  <c r="BB133" i="28" s="1"/>
  <c r="E166" i="27"/>
  <c r="AG166"/>
  <c r="AG133" i="28" s="1"/>
  <c r="AH166" i="27"/>
  <c r="AH133" i="28" s="1"/>
  <c r="AB166" i="27"/>
  <c r="T166"/>
  <c r="AM166"/>
  <c r="N166"/>
  <c r="AT166"/>
  <c r="AE166"/>
  <c r="AE133" i="28" s="1"/>
  <c r="AR166" i="27"/>
  <c r="AN166"/>
  <c r="M166"/>
  <c r="M133" i="28" s="1"/>
  <c r="O215" i="25"/>
  <c r="AV38" i="26"/>
  <c r="G127" s="1"/>
  <c r="G196" s="1"/>
  <c r="G258" s="1"/>
  <c r="M199" i="27"/>
  <c r="M167" i="28" s="1"/>
  <c r="G199" i="27"/>
  <c r="AV199"/>
  <c r="R199"/>
  <c r="E199"/>
  <c r="AA199"/>
  <c r="H199"/>
  <c r="AE199"/>
  <c r="AE167" i="28" s="1"/>
  <c r="AB199" i="27"/>
  <c r="J199"/>
  <c r="AM199"/>
  <c r="L199"/>
  <c r="L167" i="28" s="1"/>
  <c r="F199" i="27"/>
  <c r="BC199"/>
  <c r="BC167" i="28" s="1"/>
  <c r="AG194" i="27"/>
  <c r="AG162" i="28" s="1"/>
  <c r="Q194" i="27"/>
  <c r="Q162" i="28" s="1"/>
  <c r="P194" i="27"/>
  <c r="E194"/>
  <c r="I194"/>
  <c r="AL194"/>
  <c r="AA194"/>
  <c r="AW194"/>
  <c r="L194"/>
  <c r="L162" i="28" s="1"/>
  <c r="BE194" i="27"/>
  <c r="AI194"/>
  <c r="AH194"/>
  <c r="AH162" i="28" s="1"/>
  <c r="BC194" i="27"/>
  <c r="BC162" i="28" s="1"/>
  <c r="AM194" i="27"/>
  <c r="AF165"/>
  <c r="AF132" i="28" s="1"/>
  <c r="N165" i="27"/>
  <c r="AM165"/>
  <c r="AY165"/>
  <c r="AY132" i="28" s="1"/>
  <c r="L165" i="27"/>
  <c r="L132" i="28" s="1"/>
  <c r="U165" i="27"/>
  <c r="AZ165"/>
  <c r="AZ132" i="28" s="1"/>
  <c r="T165" i="27"/>
  <c r="AW165"/>
  <c r="Z165"/>
  <c r="Y165"/>
  <c r="G165"/>
  <c r="K165"/>
  <c r="K132" i="28" s="1"/>
  <c r="N207" i="25"/>
  <c r="K275"/>
  <c r="K239"/>
  <c r="K119" i="28"/>
  <c r="M287" i="25"/>
  <c r="M251"/>
  <c r="N59"/>
  <c r="N100"/>
  <c r="BI259" i="27"/>
  <c r="N134" i="25"/>
  <c r="N168"/>
  <c r="V39" i="26"/>
  <c r="AI39" s="1"/>
  <c r="AP39"/>
  <c r="K301" i="25"/>
  <c r="K309"/>
  <c r="K344"/>
  <c r="J1402"/>
  <c r="J1406"/>
  <c r="J1403"/>
  <c r="L1687" s="1"/>
  <c r="M73" i="28"/>
  <c r="M71"/>
  <c r="M59"/>
  <c r="M64"/>
  <c r="M72"/>
  <c r="M55"/>
  <c r="M56"/>
  <c r="M60"/>
  <c r="M50"/>
  <c r="M53"/>
  <c r="M77"/>
  <c r="M51"/>
  <c r="M52"/>
  <c r="M62"/>
  <c r="M61"/>
  <c r="M58"/>
  <c r="M65"/>
  <c r="M75"/>
  <c r="M67"/>
  <c r="M66"/>
  <c r="M57"/>
  <c r="M74"/>
  <c r="M68"/>
  <c r="M78"/>
  <c r="M76"/>
  <c r="M63"/>
  <c r="M70"/>
  <c r="M49"/>
  <c r="M69"/>
  <c r="M54"/>
  <c r="L358" i="25"/>
  <c r="L323"/>
  <c r="N143"/>
  <c r="N177"/>
  <c r="BI268" i="27"/>
  <c r="K1403" i="25"/>
  <c r="M1687" s="1"/>
  <c r="K1406"/>
  <c r="K1402"/>
  <c r="R405"/>
  <c r="J405" s="1"/>
  <c r="H1373" s="1"/>
  <c r="J1682" s="1"/>
  <c r="R406"/>
  <c r="J406" s="1"/>
  <c r="H1379" s="1"/>
  <c r="J1683" s="1"/>
  <c r="I36" i="26" s="1"/>
  <c r="N312" i="25"/>
  <c r="N347"/>
  <c r="AD148" i="27"/>
  <c r="AD84" i="28"/>
  <c r="AD114" s="1"/>
  <c r="AD115" s="1"/>
  <c r="L84"/>
  <c r="L148" i="27"/>
  <c r="AE84" i="28"/>
  <c r="AE114" s="1"/>
  <c r="AE115" s="1"/>
  <c r="AE148" i="27"/>
  <c r="AH148"/>
  <c r="AH84" i="28"/>
  <c r="AH114" s="1"/>
  <c r="AH115" s="1"/>
  <c r="BF84"/>
  <c r="BF114" s="1"/>
  <c r="BF115" s="1"/>
  <c r="BF148" i="27"/>
  <c r="AZ148"/>
  <c r="AZ84" i="28"/>
  <c r="AZ114" s="1"/>
  <c r="AZ115" s="1"/>
  <c r="Y197" i="27"/>
  <c r="E197"/>
  <c r="BD197"/>
  <c r="AW197"/>
  <c r="J197"/>
  <c r="AH197"/>
  <c r="AH165" i="28" s="1"/>
  <c r="AQ197" i="27"/>
  <c r="AD197"/>
  <c r="AD165" i="28" s="1"/>
  <c r="AF197" i="27"/>
  <c r="AF165" i="28" s="1"/>
  <c r="BG197" i="27"/>
  <c r="BG165" i="28" s="1"/>
  <c r="G197" i="27"/>
  <c r="AP197"/>
  <c r="BB197"/>
  <c r="BB165" i="28" s="1"/>
  <c r="P197" i="27"/>
  <c r="AL197"/>
  <c r="Z197"/>
  <c r="AB197"/>
  <c r="AY197"/>
  <c r="AN197"/>
  <c r="AO197"/>
  <c r="X197"/>
  <c r="BE197"/>
  <c r="AU197"/>
  <c r="U197"/>
  <c r="AX197"/>
  <c r="AE197"/>
  <c r="AE165" i="28" s="1"/>
  <c r="R197" i="27"/>
  <c r="AI197"/>
  <c r="I197"/>
  <c r="AR197"/>
  <c r="AK197"/>
  <c r="W197"/>
  <c r="F197"/>
  <c r="AJ197"/>
  <c r="L197"/>
  <c r="L165" i="28" s="1"/>
  <c r="AA197" i="27"/>
  <c r="BF197"/>
  <c r="BF165" i="28" s="1"/>
  <c r="AG197" i="27"/>
  <c r="AG165" i="28" s="1"/>
  <c r="AM197" i="27"/>
  <c r="AZ197"/>
  <c r="AZ165" i="28" s="1"/>
  <c r="AV197" i="27"/>
  <c r="BC197"/>
  <c r="BC165" i="28" s="1"/>
  <c r="K197" i="27"/>
  <c r="K165" i="28" s="1"/>
  <c r="O197" i="27"/>
  <c r="H197"/>
  <c r="M197"/>
  <c r="M165" i="28" s="1"/>
  <c r="AC197" i="27"/>
  <c r="BA197"/>
  <c r="BA165" i="28" s="1"/>
  <c r="T197" i="27"/>
  <c r="V197"/>
  <c r="Q197"/>
  <c r="Q165" i="28" s="1"/>
  <c r="AT197" i="27"/>
  <c r="S197"/>
  <c r="N197"/>
  <c r="AS197"/>
  <c r="N72" i="25"/>
  <c r="L51"/>
  <c r="M387" s="1"/>
  <c r="K327"/>
  <c r="K362"/>
  <c r="M272"/>
  <c r="M236"/>
  <c r="I1403"/>
  <c r="K1687" s="1"/>
  <c r="I1402"/>
  <c r="I1406"/>
  <c r="I1384"/>
  <c r="BA34" i="26"/>
  <c r="L123" s="1"/>
  <c r="L192" s="1"/>
  <c r="L254" s="1"/>
  <c r="M122" i="28"/>
  <c r="AA204" i="27"/>
  <c r="U204"/>
  <c r="G204"/>
  <c r="AG204"/>
  <c r="AG172" i="28" s="1"/>
  <c r="P204" i="27"/>
  <c r="AJ204"/>
  <c r="N204"/>
  <c r="AP204"/>
  <c r="L204"/>
  <c r="L172" i="28" s="1"/>
  <c r="V204" i="27"/>
  <c r="AZ204"/>
  <c r="AN204"/>
  <c r="J204"/>
  <c r="O204"/>
  <c r="N211" i="25"/>
  <c r="M283" s="1"/>
  <c r="O211"/>
  <c r="N283" s="1"/>
  <c r="M203"/>
  <c r="M135" i="28"/>
  <c r="K203" i="27"/>
  <c r="K171" i="28" s="1"/>
  <c r="AU203" i="27"/>
  <c r="G203"/>
  <c r="AI203"/>
  <c r="R203"/>
  <c r="Y203"/>
  <c r="AR203"/>
  <c r="U203"/>
  <c r="AB203"/>
  <c r="Z203"/>
  <c r="AQ203"/>
  <c r="F203"/>
  <c r="AL203"/>
  <c r="L203"/>
  <c r="L171" i="28" s="1"/>
  <c r="N148" i="27"/>
  <c r="U148"/>
  <c r="AS148"/>
  <c r="AX148"/>
  <c r="AK148"/>
  <c r="AJ148"/>
  <c r="R148"/>
  <c r="Y148"/>
  <c r="X200"/>
  <c r="BE200"/>
  <c r="BE168" i="28" s="1"/>
  <c r="W200" i="27"/>
  <c r="H200"/>
  <c r="AQ200"/>
  <c r="Z200"/>
  <c r="N200"/>
  <c r="AM200"/>
  <c r="R200"/>
  <c r="Y200"/>
  <c r="J200"/>
  <c r="BC200"/>
  <c r="BC168" i="28" s="1"/>
  <c r="U200" i="27"/>
  <c r="L44" i="28"/>
  <c r="L45" s="1"/>
  <c r="AY160" i="27"/>
  <c r="AY127" i="28" s="1"/>
  <c r="BB160" i="27"/>
  <c r="BB127" i="28" s="1"/>
  <c r="AN160" i="27"/>
  <c r="W160"/>
  <c r="Y169"/>
  <c r="AP176"/>
  <c r="BD173"/>
  <c r="BD140" i="28" s="1"/>
  <c r="AW169" i="27"/>
  <c r="AQ173"/>
  <c r="AA173"/>
  <c r="E152"/>
  <c r="AR169"/>
  <c r="AT176"/>
  <c r="Q176"/>
  <c r="Q143" i="28" s="1"/>
  <c r="AA169" i="27"/>
  <c r="AZ173"/>
  <c r="AZ140" i="28" s="1"/>
  <c r="BB176" i="27"/>
  <c r="BB143" i="28" s="1"/>
  <c r="AW176" i="27"/>
  <c r="M158"/>
  <c r="M125" i="28" s="1"/>
  <c r="S154" i="27"/>
  <c r="BB168"/>
  <c r="BB135" i="28" s="1"/>
  <c r="AG159" i="27"/>
  <c r="AG126" i="28" s="1"/>
  <c r="AU162" i="27"/>
  <c r="O155"/>
  <c r="U158"/>
  <c r="AU168"/>
  <c r="V159"/>
  <c r="AO162"/>
  <c r="AS155"/>
  <c r="Q158"/>
  <c r="Q125" i="28" s="1"/>
  <c r="BE154" i="27"/>
  <c r="BE121" i="28" s="1"/>
  <c r="X159" i="27"/>
  <c r="R162"/>
  <c r="AZ155"/>
  <c r="AZ122" i="28" s="1"/>
  <c r="Z158" i="27"/>
  <c r="H154"/>
  <c r="AS168"/>
  <c r="BG159"/>
  <c r="BG126" i="28" s="1"/>
  <c r="AF162" i="27"/>
  <c r="AF129" i="28" s="1"/>
  <c r="AN180" i="27"/>
  <c r="AI174"/>
  <c r="AW178"/>
  <c r="AE161"/>
  <c r="AE128" i="28" s="1"/>
  <c r="Q157" i="27"/>
  <c r="Q124" i="28" s="1"/>
  <c r="U179" i="27"/>
  <c r="J175"/>
  <c r="AV161"/>
  <c r="H157"/>
  <c r="AM180"/>
  <c r="AQ174"/>
  <c r="K178"/>
  <c r="K145" i="28" s="1"/>
  <c r="AW161" i="27"/>
  <c r="N181"/>
  <c r="AB179"/>
  <c r="AD172"/>
  <c r="AD139" i="28" s="1"/>
  <c r="AL161" i="27"/>
  <c r="AF157"/>
  <c r="AF124" i="28" s="1"/>
  <c r="AF153" i="27"/>
  <c r="AF120" i="28" s="1"/>
  <c r="V153" i="27"/>
  <c r="AJ153"/>
  <c r="W164"/>
  <c r="F181"/>
  <c r="AH179"/>
  <c r="AH146" i="28" s="1"/>
  <c r="R172" i="27"/>
  <c r="T164"/>
  <c r="K181"/>
  <c r="K148" i="28" s="1"/>
  <c r="AT174" i="27"/>
  <c r="S172"/>
  <c r="AM164"/>
  <c r="AK181"/>
  <c r="AV174"/>
  <c r="BF172"/>
  <c r="BF139" i="28" s="1"/>
  <c r="Q164" i="27"/>
  <c r="Q131" i="28" s="1"/>
  <c r="J180" i="27"/>
  <c r="AX174"/>
  <c r="N172"/>
  <c r="BA163"/>
  <c r="BA130" i="28" s="1"/>
  <c r="O163" i="27"/>
  <c r="Y163"/>
  <c r="AD163"/>
  <c r="AD130" i="28" s="1"/>
  <c r="AH171" i="27"/>
  <c r="AH138" i="28" s="1"/>
  <c r="J177" i="27"/>
  <c r="AL177"/>
  <c r="BB171"/>
  <c r="BB138" i="28" s="1"/>
  <c r="N171" i="27"/>
  <c r="AN177"/>
  <c r="AD177"/>
  <c r="AD144" i="28" s="1"/>
  <c r="AK171" i="27"/>
  <c r="T177"/>
  <c r="BF177"/>
  <c r="BF144" i="28" s="1"/>
  <c r="Z171" i="27"/>
  <c r="AE171"/>
  <c r="AE138" i="28" s="1"/>
  <c r="Z177" i="27"/>
  <c r="AU171"/>
  <c r="AL171"/>
  <c r="BC177"/>
  <c r="BC144" i="28" s="1"/>
  <c r="BG177" i="27"/>
  <c r="BG144" i="28" s="1"/>
  <c r="AA171" i="27"/>
  <c r="AT177"/>
  <c r="F177"/>
  <c r="E171"/>
  <c r="P171"/>
  <c r="R177"/>
  <c r="AW177"/>
  <c r="AD171"/>
  <c r="AD138" i="28" s="1"/>
  <c r="I177" i="27"/>
  <c r="AF177"/>
  <c r="AF144" i="28" s="1"/>
  <c r="AI156" i="27"/>
  <c r="W156"/>
  <c r="L156"/>
  <c r="L123" i="28" s="1"/>
  <c r="BC156" i="27"/>
  <c r="BC123" i="28" s="1"/>
  <c r="AR156" i="27"/>
  <c r="AF156"/>
  <c r="AF123" i="28" s="1"/>
  <c r="U156" i="27"/>
  <c r="Z156"/>
  <c r="O156"/>
  <c r="BF156"/>
  <c r="BF123" i="28" s="1"/>
  <c r="AG156" i="27"/>
  <c r="AG123" i="28" s="1"/>
  <c r="AZ156" i="27"/>
  <c r="AZ123" i="28" s="1"/>
  <c r="AO156" i="27"/>
  <c r="AC156"/>
  <c r="J194" i="25"/>
  <c r="AZ166" i="27"/>
  <c r="AZ133" i="28" s="1"/>
  <c r="W166" i="27"/>
  <c r="AQ166"/>
  <c r="BA166"/>
  <c r="BA133" i="28" s="1"/>
  <c r="AL166" i="27"/>
  <c r="AS166"/>
  <c r="J166"/>
  <c r="U166"/>
  <c r="X166"/>
  <c r="L166"/>
  <c r="L133" i="28" s="1"/>
  <c r="O166" i="27"/>
  <c r="AP166"/>
  <c r="AJ166"/>
  <c r="AK166"/>
  <c r="AQ199"/>
  <c r="P199"/>
  <c r="AG199"/>
  <c r="AG167" i="28" s="1"/>
  <c r="BA199" i="27"/>
  <c r="BA167" i="28" s="1"/>
  <c r="AI199" i="27"/>
  <c r="I199"/>
  <c r="AC199"/>
  <c r="AH199"/>
  <c r="AH167" i="28" s="1"/>
  <c r="BE199" i="27"/>
  <c r="AF199"/>
  <c r="AF167" i="28" s="1"/>
  <c r="AJ199" i="27"/>
  <c r="Y199"/>
  <c r="AT199"/>
  <c r="K199"/>
  <c r="K167" i="28" s="1"/>
  <c r="AE194" i="27"/>
  <c r="AE162" i="28" s="1"/>
  <c r="J194" i="27"/>
  <c r="G194"/>
  <c r="W194"/>
  <c r="AC194"/>
  <c r="AD194"/>
  <c r="AD162" i="28" s="1"/>
  <c r="AR194" i="27"/>
  <c r="AS194"/>
  <c r="Y194"/>
  <c r="T194"/>
  <c r="R194"/>
  <c r="AJ194"/>
  <c r="AB194"/>
  <c r="F194"/>
  <c r="AD165"/>
  <c r="AD132" i="28" s="1"/>
  <c r="S165" i="27"/>
  <c r="BE165"/>
  <c r="BE132" i="28" s="1"/>
  <c r="AJ165" i="27"/>
  <c r="BG165"/>
  <c r="BG132" i="28" s="1"/>
  <c r="V165" i="27"/>
  <c r="AC165"/>
  <c r="Q165"/>
  <c r="Q132" i="28" s="1"/>
  <c r="AK165" i="27"/>
  <c r="H165"/>
  <c r="BF165"/>
  <c r="BF132" i="28" s="1"/>
  <c r="AG165" i="27"/>
  <c r="AG132" i="28" s="1"/>
  <c r="P165" i="27"/>
  <c r="X165"/>
  <c r="M119" i="28"/>
  <c r="L322" i="25"/>
  <c r="L357"/>
  <c r="L1290"/>
  <c r="L1281"/>
  <c r="N243"/>
  <c r="N279"/>
  <c r="I796"/>
  <c r="I810"/>
  <c r="I817" s="1"/>
  <c r="I824" s="1"/>
  <c r="I831" s="1"/>
  <c r="W39" i="26"/>
  <c r="AJ39" s="1"/>
  <c r="AQ39"/>
  <c r="L52" i="25"/>
  <c r="N70"/>
  <c r="J282"/>
  <c r="K229"/>
  <c r="I379" s="1"/>
  <c r="I380" s="1"/>
  <c r="L256" i="30"/>
  <c r="Q256" s="1"/>
  <c r="O256"/>
  <c r="I1372" i="25"/>
  <c r="I1376"/>
  <c r="AO39" i="26"/>
  <c r="U39"/>
  <c r="AH39" s="1"/>
  <c r="AM60"/>
  <c r="AT15"/>
  <c r="K573" i="25"/>
  <c r="K615" s="1"/>
  <c r="K648" s="1"/>
  <c r="K683" s="1"/>
  <c r="K725" s="1"/>
  <c r="K758" s="1"/>
  <c r="J802"/>
  <c r="J1370"/>
  <c r="L386"/>
  <c r="M362"/>
  <c r="M327"/>
  <c r="J1382"/>
  <c r="J1384" s="1"/>
  <c r="L388"/>
  <c r="S407" s="1"/>
  <c r="K407" s="1"/>
  <c r="I1385" s="1"/>
  <c r="K1684" s="1"/>
  <c r="M63"/>
  <c r="K49"/>
  <c r="K48" s="1"/>
  <c r="K359"/>
  <c r="K324"/>
  <c r="BB148" i="27"/>
  <c r="BB84" i="28"/>
  <c r="BB114" s="1"/>
  <c r="BB115" s="1"/>
  <c r="BE148" i="27"/>
  <c r="BE84" i="28"/>
  <c r="BE114" s="1"/>
  <c r="BE115" s="1"/>
  <c r="AF148" i="27"/>
  <c r="AF84" i="28"/>
  <c r="AF114" s="1"/>
  <c r="AF115" s="1"/>
  <c r="BG84"/>
  <c r="BG114" s="1"/>
  <c r="BG115" s="1"/>
  <c r="BG148" i="27"/>
  <c r="M148"/>
  <c r="BA84" i="28"/>
  <c r="BA114" s="1"/>
  <c r="BA115" s="1"/>
  <c r="BA148" i="27"/>
  <c r="BI231"/>
  <c r="M140" i="25"/>
  <c r="M174"/>
  <c r="L352"/>
  <c r="L317"/>
  <c r="K317"/>
  <c r="K352"/>
  <c r="L111" i="28"/>
  <c r="L98"/>
  <c r="M278" i="25"/>
  <c r="M242"/>
  <c r="AR39" i="26"/>
  <c r="X39"/>
  <c r="AK39" s="1"/>
  <c r="K1502" i="25"/>
  <c r="L159"/>
  <c r="K1504"/>
  <c r="N346"/>
  <c r="N311"/>
  <c r="O200"/>
  <c r="M214"/>
  <c r="K265"/>
  <c r="M147" i="28"/>
  <c r="BB204" i="27"/>
  <c r="BB172" i="28" s="1"/>
  <c r="Z204" i="27"/>
  <c r="F204"/>
  <c r="K204"/>
  <c r="K172" i="28" s="1"/>
  <c r="AM204" i="27"/>
  <c r="Q204"/>
  <c r="Q172" i="28" s="1"/>
  <c r="AK204" i="27"/>
  <c r="T204"/>
  <c r="H204"/>
  <c r="BD204"/>
  <c r="BD172" i="28" s="1"/>
  <c r="AR204" i="27"/>
  <c r="BF204"/>
  <c r="BF172" i="28" s="1"/>
  <c r="X204" i="27"/>
  <c r="AI204"/>
  <c r="M145" i="28"/>
  <c r="M128"/>
  <c r="AG203" i="27"/>
  <c r="AG171" i="28" s="1"/>
  <c r="AT203" i="27"/>
  <c r="AE203"/>
  <c r="AE171" i="28" s="1"/>
  <c r="AO203" i="27"/>
  <c r="AZ203"/>
  <c r="AZ171" i="28" s="1"/>
  <c r="I203" i="27"/>
  <c r="BD203"/>
  <c r="BD171" i="28" s="1"/>
  <c r="AK203" i="27"/>
  <c r="AM203"/>
  <c r="AH203"/>
  <c r="AH171" i="28" s="1"/>
  <c r="S203" i="27"/>
  <c r="BA203"/>
  <c r="BA171" i="28" s="1"/>
  <c r="O203" i="27"/>
  <c r="J203"/>
  <c r="V148"/>
  <c r="S148"/>
  <c r="W148"/>
  <c r="AM148"/>
  <c r="X148"/>
  <c r="E148"/>
  <c r="J148"/>
  <c r="AA148"/>
  <c r="Q87" i="28"/>
  <c r="BD200" i="27"/>
  <c r="BD168" i="28" s="1"/>
  <c r="T200" i="27"/>
  <c r="AY200"/>
  <c r="AY168" i="28" s="1"/>
  <c r="AO200" i="27"/>
  <c r="M200"/>
  <c r="M168" i="28" s="1"/>
  <c r="F200" i="27"/>
  <c r="S200"/>
  <c r="AN200"/>
  <c r="AB200"/>
  <c r="BF200"/>
  <c r="BF168" i="28" s="1"/>
  <c r="O200" i="27"/>
  <c r="AP200"/>
  <c r="L200"/>
  <c r="L168" i="28" s="1"/>
  <c r="V200" i="27"/>
  <c r="AU160"/>
  <c r="V160"/>
  <c r="K160"/>
  <c r="K127" i="28" s="1"/>
  <c r="AF169" i="27"/>
  <c r="AF136" i="28" s="1"/>
  <c r="X152" i="27"/>
  <c r="Z173"/>
  <c r="AM169"/>
  <c r="BC173"/>
  <c r="BC140" i="28" s="1"/>
  <c r="M176" i="27"/>
  <c r="M143" i="28" s="1"/>
  <c r="AY176" i="27"/>
  <c r="AY143" i="28" s="1"/>
  <c r="X169" i="27"/>
  <c r="AD152"/>
  <c r="AW152"/>
  <c r="I169"/>
  <c r="H173"/>
  <c r="AR173"/>
  <c r="V176"/>
  <c r="G155"/>
  <c r="G158"/>
  <c r="K168"/>
  <c r="K135" i="28" s="1"/>
  <c r="N159" i="27"/>
  <c r="AL162"/>
  <c r="AL155"/>
  <c r="R158"/>
  <c r="AJ154"/>
  <c r="AS159"/>
  <c r="AQ162"/>
  <c r="AB155"/>
  <c r="AT158"/>
  <c r="Y154"/>
  <c r="R168"/>
  <c r="BA159"/>
  <c r="BA126" i="28" s="1"/>
  <c r="AS181" i="27"/>
  <c r="AR155"/>
  <c r="AM154"/>
  <c r="AY168"/>
  <c r="AY135" i="28" s="1"/>
  <c r="J159" i="27"/>
  <c r="AV162"/>
  <c r="AH181"/>
  <c r="AH148" i="28" s="1"/>
  <c r="AO174" i="27"/>
  <c r="AW172"/>
  <c r="BB161"/>
  <c r="BB128" i="28" s="1"/>
  <c r="G157" i="27"/>
  <c r="AE179"/>
  <c r="AE146" i="28" s="1"/>
  <c r="V175" i="27"/>
  <c r="AM178"/>
  <c r="I161"/>
  <c r="U181"/>
  <c r="AM174"/>
  <c r="AC172"/>
  <c r="AQ161"/>
  <c r="I157"/>
  <c r="AN179"/>
  <c r="G175"/>
  <c r="G178"/>
  <c r="V157"/>
  <c r="AQ153"/>
  <c r="BD153"/>
  <c r="BD120" i="28" s="1"/>
  <c r="T153" i="27"/>
  <c r="BA153"/>
  <c r="BA120" i="28" s="1"/>
  <c r="AN164" i="27"/>
  <c r="Q179"/>
  <c r="Q146" i="28" s="1"/>
  <c r="AG175" i="27"/>
  <c r="AG142" i="28" s="1"/>
  <c r="AQ178" i="27"/>
  <c r="AA181"/>
  <c r="L179"/>
  <c r="L146" i="28" s="1"/>
  <c r="M175" i="27"/>
  <c r="M142" i="28" s="1"/>
  <c r="Z164" i="27"/>
  <c r="R181"/>
  <c r="H179"/>
  <c r="AZ175"/>
  <c r="AZ142" i="28" s="1"/>
  <c r="AX164" i="27"/>
  <c r="AC181"/>
  <c r="Y179"/>
  <c r="G172"/>
  <c r="AR163"/>
  <c r="AK163"/>
  <c r="AS163"/>
  <c r="H163"/>
  <c r="AW34" i="26"/>
  <c r="H123" s="1"/>
  <c r="H192" s="1"/>
  <c r="H254" s="1"/>
  <c r="AB171" i="27"/>
  <c r="O171"/>
  <c r="Q177"/>
  <c r="Q144" i="28" s="1"/>
  <c r="M171" i="27"/>
  <c r="M138" i="28" s="1"/>
  <c r="BC171" i="27"/>
  <c r="BC138" i="28" s="1"/>
  <c r="AO177" i="27"/>
  <c r="V177"/>
  <c r="J171"/>
  <c r="AE177"/>
  <c r="AE144" i="28" s="1"/>
  <c r="Y177" i="27"/>
  <c r="G171"/>
  <c r="V171"/>
  <c r="AU177"/>
  <c r="BA177"/>
  <c r="BA144" i="28" s="1"/>
  <c r="AS171" i="27"/>
  <c r="BD177"/>
  <c r="BD144" i="28" s="1"/>
  <c r="AX177" i="27"/>
  <c r="T171"/>
  <c r="BE171"/>
  <c r="BE138" i="28" s="1"/>
  <c r="X177" i="27"/>
  <c r="AZ171"/>
  <c r="AZ138" i="28" s="1"/>
  <c r="BD171" i="27"/>
  <c r="BD138" i="28" s="1"/>
  <c r="AS177" i="27"/>
  <c r="P177"/>
  <c r="S171"/>
  <c r="AX171"/>
  <c r="AC177"/>
  <c r="AY156"/>
  <c r="AY123" i="28" s="1"/>
  <c r="AN156" i="27"/>
  <c r="AB156"/>
  <c r="Q156"/>
  <c r="Q123" i="28" s="1"/>
  <c r="F156" i="27"/>
  <c r="AW156"/>
  <c r="AL156"/>
  <c r="AQ156"/>
  <c r="AE156"/>
  <c r="AE123" i="28" s="1"/>
  <c r="T156" i="27"/>
  <c r="I156"/>
  <c r="N156"/>
  <c r="BE156"/>
  <c r="BE123" i="28" s="1"/>
  <c r="AT156" i="27"/>
  <c r="O208" i="25"/>
  <c r="Y166" i="27"/>
  <c r="AA166"/>
  <c r="AC166"/>
  <c r="AI166"/>
  <c r="V166"/>
  <c r="AX166"/>
  <c r="Q166"/>
  <c r="Q133" i="28" s="1"/>
  <c r="K166" i="27"/>
  <c r="K133" i="28" s="1"/>
  <c r="BG166" i="27"/>
  <c r="BG133" i="28" s="1"/>
  <c r="BC166" i="27"/>
  <c r="BC133" i="28" s="1"/>
  <c r="F166" i="27"/>
  <c r="AD166"/>
  <c r="AD133" i="28" s="1"/>
  <c r="AU166" i="27"/>
  <c r="U199"/>
  <c r="BF199"/>
  <c r="BF167" i="28" s="1"/>
  <c r="X199" i="27"/>
  <c r="W199"/>
  <c r="S199"/>
  <c r="AP199"/>
  <c r="BG199"/>
  <c r="BG167" i="28" s="1"/>
  <c r="AD199" i="27"/>
  <c r="AD167" i="28" s="1"/>
  <c r="AR199" i="27"/>
  <c r="AU199"/>
  <c r="AO199"/>
  <c r="T199"/>
  <c r="O199"/>
  <c r="AP194"/>
  <c r="N194"/>
  <c r="AZ194"/>
  <c r="AZ162" i="28" s="1"/>
  <c r="U194" i="27"/>
  <c r="AK194"/>
  <c r="AU194"/>
  <c r="AF194"/>
  <c r="AF162" i="28" s="1"/>
  <c r="BB194" i="27"/>
  <c r="BB162" i="28" s="1"/>
  <c r="BD194" i="27"/>
  <c r="BD162" i="28" s="1"/>
  <c r="AV194" i="27"/>
  <c r="BG194"/>
  <c r="BG162" i="28" s="1"/>
  <c r="K194" i="27"/>
  <c r="K162" i="28" s="1"/>
  <c r="H194" i="27"/>
  <c r="Z194"/>
  <c r="F165"/>
  <c r="AA165"/>
  <c r="AN165"/>
  <c r="BA165"/>
  <c r="BA132" i="28" s="1"/>
  <c r="AP165" i="27"/>
  <c r="AL165"/>
  <c r="I165"/>
  <c r="AU165"/>
  <c r="J165"/>
  <c r="AI165"/>
  <c r="AT165"/>
  <c r="BD165"/>
  <c r="BD132" i="28" s="1"/>
  <c r="BB165" i="27"/>
  <c r="BB132" i="28" s="1"/>
  <c r="AB165" i="27"/>
  <c r="AS102" i="26"/>
  <c r="AZ102" s="1"/>
  <c r="K173" s="1"/>
  <c r="K235" s="1"/>
  <c r="K297" s="1"/>
  <c r="AG302" i="6"/>
  <c r="AT102" i="26" s="1"/>
  <c r="BA102" s="1"/>
  <c r="L173" s="1"/>
  <c r="L235" s="1"/>
  <c r="L297" s="1"/>
  <c r="BD161" i="28"/>
  <c r="BD154"/>
  <c r="BD175"/>
  <c r="BD165"/>
  <c r="BD176"/>
  <c r="BD155"/>
  <c r="BD166"/>
  <c r="BD164"/>
  <c r="BD156"/>
  <c r="BD158"/>
  <c r="BD163"/>
  <c r="BD159"/>
  <c r="BD174"/>
  <c r="BD182"/>
  <c r="BD181"/>
  <c r="BD160"/>
  <c r="BD169"/>
  <c r="BD183"/>
  <c r="BD170"/>
  <c r="BD167"/>
  <c r="BD178"/>
  <c r="BD173"/>
  <c r="BD177"/>
  <c r="H992" i="25"/>
  <c r="H991"/>
  <c r="P44" i="28"/>
  <c r="P45" s="1"/>
  <c r="G1068" i="25"/>
  <c r="T287" i="6"/>
  <c r="M87" i="26" s="1"/>
  <c r="T87" s="1"/>
  <c r="AG87" s="1"/>
  <c r="H984" i="25"/>
  <c r="H985" s="1"/>
  <c r="T288" i="6"/>
  <c r="AA288" s="1"/>
  <c r="BE169" i="28"/>
  <c r="BE177"/>
  <c r="BE178"/>
  <c r="BE176"/>
  <c r="BE180"/>
  <c r="BE156"/>
  <c r="BE155"/>
  <c r="BE159"/>
  <c r="BE160"/>
  <c r="BE165"/>
  <c r="BE161"/>
  <c r="BE173"/>
  <c r="BE162"/>
  <c r="BE163"/>
  <c r="BE167"/>
  <c r="BE174"/>
  <c r="BE181"/>
  <c r="BE171"/>
  <c r="BE170"/>
  <c r="BE164"/>
  <c r="BE179"/>
  <c r="BE182"/>
  <c r="BE183"/>
  <c r="BE175"/>
  <c r="BE172"/>
  <c r="BE154"/>
  <c r="AG300" i="6"/>
  <c r="AT100" i="26" s="1"/>
  <c r="BA100" s="1"/>
  <c r="L171" s="1"/>
  <c r="L233" s="1"/>
  <c r="L295" s="1"/>
  <c r="AS100"/>
  <c r="AZ100" s="1"/>
  <c r="K171" s="1"/>
  <c r="K233" s="1"/>
  <c r="K295" s="1"/>
  <c r="AG298" i="6"/>
  <c r="AT98" i="26" s="1"/>
  <c r="BA98" s="1"/>
  <c r="L169" s="1"/>
  <c r="L231" s="1"/>
  <c r="L293" s="1"/>
  <c r="AS98"/>
  <c r="AZ98" s="1"/>
  <c r="K169" s="1"/>
  <c r="K231" s="1"/>
  <c r="K293" s="1"/>
  <c r="BA154" i="28"/>
  <c r="BA175"/>
  <c r="BA182"/>
  <c r="BA162"/>
  <c r="BA156"/>
  <c r="BA155"/>
  <c r="BA168"/>
  <c r="BA163"/>
  <c r="BA178"/>
  <c r="BA173"/>
  <c r="BA183"/>
  <c r="BA176"/>
  <c r="BA159"/>
  <c r="BA160"/>
  <c r="BA166"/>
  <c r="BA180"/>
  <c r="BA172"/>
  <c r="BA177"/>
  <c r="BA181"/>
  <c r="BA174"/>
  <c r="BA164"/>
  <c r="BA158"/>
  <c r="BA161"/>
  <c r="BA157"/>
  <c r="BA169"/>
  <c r="AY182"/>
  <c r="AY177"/>
  <c r="AY173"/>
  <c r="AY181"/>
  <c r="AY174"/>
  <c r="AY163"/>
  <c r="AY161"/>
  <c r="AY166"/>
  <c r="AY180"/>
  <c r="AY179"/>
  <c r="AY172"/>
  <c r="AY155"/>
  <c r="AY159"/>
  <c r="AY167"/>
  <c r="AY158"/>
  <c r="AY171"/>
  <c r="AY162"/>
  <c r="AY156"/>
  <c r="AY164"/>
  <c r="AY154"/>
  <c r="AY169"/>
  <c r="AY176"/>
  <c r="AY183"/>
  <c r="AY160"/>
  <c r="AY165"/>
  <c r="AG303" i="6"/>
  <c r="AT103" i="26" s="1"/>
  <c r="BA103" s="1"/>
  <c r="L174" s="1"/>
  <c r="L236" s="1"/>
  <c r="L298" s="1"/>
  <c r="AS103"/>
  <c r="AZ103" s="1"/>
  <c r="K174" s="1"/>
  <c r="K236" s="1"/>
  <c r="K298" s="1"/>
  <c r="BB154" i="28"/>
  <c r="BB183"/>
  <c r="BB173"/>
  <c r="BB156"/>
  <c r="BB158"/>
  <c r="BB177"/>
  <c r="BB180"/>
  <c r="BB179"/>
  <c r="BB159"/>
  <c r="BB166"/>
  <c r="BB168"/>
  <c r="BB157"/>
  <c r="BB171"/>
  <c r="BB176"/>
  <c r="BB178"/>
  <c r="BB167"/>
  <c r="BB163"/>
  <c r="BB175"/>
  <c r="BB169"/>
  <c r="BB155"/>
  <c r="BB181"/>
  <c r="BB174"/>
  <c r="AZ169"/>
  <c r="AZ183"/>
  <c r="AZ182"/>
  <c r="AZ170"/>
  <c r="AZ159"/>
  <c r="AZ181"/>
  <c r="AZ168"/>
  <c r="AZ154"/>
  <c r="AZ163"/>
  <c r="AZ174"/>
  <c r="AZ160"/>
  <c r="AZ180"/>
  <c r="AZ158"/>
  <c r="AZ164"/>
  <c r="AZ156"/>
  <c r="AZ166"/>
  <c r="AZ161"/>
  <c r="AZ175"/>
  <c r="AZ173"/>
  <c r="AZ178"/>
  <c r="AZ172"/>
  <c r="AG299" i="6"/>
  <c r="AT99" i="26" s="1"/>
  <c r="BA99" s="1"/>
  <c r="L170" s="1"/>
  <c r="L232" s="1"/>
  <c r="L294" s="1"/>
  <c r="AS99"/>
  <c r="AZ99" s="1"/>
  <c r="K170" s="1"/>
  <c r="K232" s="1"/>
  <c r="K294" s="1"/>
  <c r="AG297" i="6"/>
  <c r="AT97" i="26" s="1"/>
  <c r="BA97" s="1"/>
  <c r="L168" s="1"/>
  <c r="L230" s="1"/>
  <c r="L292" s="1"/>
  <c r="AS97"/>
  <c r="AZ97" s="1"/>
  <c r="K168" s="1"/>
  <c r="K230" s="1"/>
  <c r="K292" s="1"/>
  <c r="R44" i="28"/>
  <c r="R45" s="1"/>
  <c r="AV35" i="26"/>
  <c r="G124" s="1"/>
  <c r="G193" s="1"/>
  <c r="G255" s="1"/>
  <c r="AN41"/>
  <c r="T41"/>
  <c r="AG41" s="1"/>
  <c r="AU40"/>
  <c r="F129" s="1"/>
  <c r="F198" s="1"/>
  <c r="F260" s="1"/>
  <c r="AW36"/>
  <c r="H125" s="1"/>
  <c r="H194" s="1"/>
  <c r="H256" s="1"/>
  <c r="G1651" i="25"/>
  <c r="F42" i="26"/>
  <c r="G1623" i="25"/>
  <c r="E1424"/>
  <c r="E1420"/>
  <c r="E1421"/>
  <c r="G1690" s="1"/>
  <c r="F1251"/>
  <c r="F1294" s="1"/>
  <c r="F1253"/>
  <c r="F1296" s="1"/>
  <c r="F1259"/>
  <c r="F1302" s="1"/>
  <c r="F1263"/>
  <c r="F1306" s="1"/>
  <c r="F1270"/>
  <c r="F1313" s="1"/>
  <c r="F1276"/>
  <c r="F1319" s="1"/>
  <c r="F1256"/>
  <c r="F1299" s="1"/>
  <c r="F1258"/>
  <c r="F1301" s="1"/>
  <c r="F1262"/>
  <c r="F1305" s="1"/>
  <c r="F1265"/>
  <c r="F1308" s="1"/>
  <c r="F1269"/>
  <c r="F1312" s="1"/>
  <c r="F1273"/>
  <c r="F1316" s="1"/>
  <c r="F1275"/>
  <c r="F1318" s="1"/>
  <c r="F1250"/>
  <c r="G391"/>
  <c r="F1252"/>
  <c r="F1295" s="1"/>
  <c r="F1255"/>
  <c r="F1298" s="1"/>
  <c r="F1261"/>
  <c r="F1304" s="1"/>
  <c r="F1266"/>
  <c r="F1309" s="1"/>
  <c r="F1272"/>
  <c r="F1315" s="1"/>
  <c r="F1254"/>
  <c r="F1297" s="1"/>
  <c r="F1257"/>
  <c r="F1300" s="1"/>
  <c r="F1260"/>
  <c r="F1303" s="1"/>
  <c r="F1264"/>
  <c r="F1307" s="1"/>
  <c r="F1267"/>
  <c r="F1310" s="1"/>
  <c r="F1271"/>
  <c r="F1314" s="1"/>
  <c r="F1274"/>
  <c r="F1317" s="1"/>
  <c r="F1268"/>
  <c r="F1249"/>
  <c r="M286" i="6"/>
  <c r="N286" s="1"/>
  <c r="G992" i="25"/>
  <c r="F999"/>
  <c r="G984"/>
  <c r="G985" s="1"/>
  <c r="G991"/>
  <c r="F1000"/>
  <c r="F1035" s="1"/>
  <c r="F1068" s="1"/>
  <c r="G990"/>
  <c r="F1018"/>
  <c r="F1053" s="1"/>
  <c r="F1067" s="1"/>
  <c r="F1123"/>
  <c r="F1166" s="1"/>
  <c r="F1126"/>
  <c r="F1169" s="1"/>
  <c r="F1132"/>
  <c r="F1175" s="1"/>
  <c r="F1137"/>
  <c r="F1180" s="1"/>
  <c r="F1143"/>
  <c r="F1186" s="1"/>
  <c r="F1125"/>
  <c r="F1168" s="1"/>
  <c r="F1128"/>
  <c r="F1171" s="1"/>
  <c r="F1131"/>
  <c r="F1174" s="1"/>
  <c r="F1135"/>
  <c r="F1178" s="1"/>
  <c r="F1138"/>
  <c r="F1181" s="1"/>
  <c r="F1142"/>
  <c r="F1185" s="1"/>
  <c r="F1145"/>
  <c r="F1188" s="1"/>
  <c r="F1139"/>
  <c r="F1120"/>
  <c r="F1122"/>
  <c r="F1165" s="1"/>
  <c r="F1124"/>
  <c r="F1167" s="1"/>
  <c r="F1130"/>
  <c r="F1173" s="1"/>
  <c r="F1134"/>
  <c r="F1177" s="1"/>
  <c r="F1141"/>
  <c r="F1184" s="1"/>
  <c r="F1147"/>
  <c r="F1190" s="1"/>
  <c r="F1127"/>
  <c r="F1170" s="1"/>
  <c r="F1129"/>
  <c r="F1172" s="1"/>
  <c r="F1133"/>
  <c r="F1176" s="1"/>
  <c r="F1136"/>
  <c r="F1179" s="1"/>
  <c r="F1140"/>
  <c r="F1183" s="1"/>
  <c r="F1144"/>
  <c r="F1187" s="1"/>
  <c r="F1146"/>
  <c r="F1189" s="1"/>
  <c r="F1121"/>
  <c r="G389"/>
  <c r="M289" i="6"/>
  <c r="N289" s="1"/>
  <c r="M285"/>
  <c r="N285" s="1"/>
  <c r="E1342" i="25"/>
  <c r="F992"/>
  <c r="E999"/>
  <c r="F984"/>
  <c r="F985" s="1"/>
  <c r="I382"/>
  <c r="G1139"/>
  <c r="G1120"/>
  <c r="G1123"/>
  <c r="G1166" s="1"/>
  <c r="G1126"/>
  <c r="G1169" s="1"/>
  <c r="G1132"/>
  <c r="G1175" s="1"/>
  <c r="G1137"/>
  <c r="G1180" s="1"/>
  <c r="G1143"/>
  <c r="G1186" s="1"/>
  <c r="G1125"/>
  <c r="G1168" s="1"/>
  <c r="G1128"/>
  <c r="G1171" s="1"/>
  <c r="G1131"/>
  <c r="G1174" s="1"/>
  <c r="G1135"/>
  <c r="G1178" s="1"/>
  <c r="G1138"/>
  <c r="G1181" s="1"/>
  <c r="G1142"/>
  <c r="G1185" s="1"/>
  <c r="G1145"/>
  <c r="G1188" s="1"/>
  <c r="H389"/>
  <c r="G1121"/>
  <c r="G1122"/>
  <c r="G1165" s="1"/>
  <c r="G1124"/>
  <c r="G1167" s="1"/>
  <c r="G1130"/>
  <c r="G1173" s="1"/>
  <c r="G1134"/>
  <c r="G1177" s="1"/>
  <c r="G1141"/>
  <c r="G1184" s="1"/>
  <c r="G1147"/>
  <c r="G1190" s="1"/>
  <c r="G1127"/>
  <c r="G1170" s="1"/>
  <c r="G1129"/>
  <c r="G1172" s="1"/>
  <c r="G1133"/>
  <c r="G1176" s="1"/>
  <c r="G1136"/>
  <c r="G1179" s="1"/>
  <c r="G1140"/>
  <c r="G1183" s="1"/>
  <c r="G1144"/>
  <c r="G1187" s="1"/>
  <c r="G1146"/>
  <c r="G1189" s="1"/>
  <c r="G1027"/>
  <c r="G1034"/>
  <c r="O400"/>
  <c r="G400" s="1"/>
  <c r="E1343" s="1"/>
  <c r="G1677" s="1"/>
  <c r="O431"/>
  <c r="G431" s="1"/>
  <c r="G1530" s="1"/>
  <c r="G1559" s="1"/>
  <c r="O433"/>
  <c r="G433" s="1"/>
  <c r="G1532" s="1"/>
  <c r="G1561" s="1"/>
  <c r="G1268"/>
  <c r="G1249"/>
  <c r="G1252"/>
  <c r="G1295" s="1"/>
  <c r="G1255"/>
  <c r="G1298" s="1"/>
  <c r="G1261"/>
  <c r="G1304" s="1"/>
  <c r="G1266"/>
  <c r="G1309" s="1"/>
  <c r="G1272"/>
  <c r="G1315" s="1"/>
  <c r="G1254"/>
  <c r="G1297" s="1"/>
  <c r="G1257"/>
  <c r="G1300" s="1"/>
  <c r="G1260"/>
  <c r="G1303" s="1"/>
  <c r="G1264"/>
  <c r="G1307" s="1"/>
  <c r="G1267"/>
  <c r="G1310" s="1"/>
  <c r="G1271"/>
  <c r="G1314" s="1"/>
  <c r="G1274"/>
  <c r="G1317" s="1"/>
  <c r="H391"/>
  <c r="G1250"/>
  <c r="G1251"/>
  <c r="G1294" s="1"/>
  <c r="G1253"/>
  <c r="G1296" s="1"/>
  <c r="G1259"/>
  <c r="G1302" s="1"/>
  <c r="G1263"/>
  <c r="G1306" s="1"/>
  <c r="G1270"/>
  <c r="G1313" s="1"/>
  <c r="G1276"/>
  <c r="G1319" s="1"/>
  <c r="G1256"/>
  <c r="G1299" s="1"/>
  <c r="G1258"/>
  <c r="G1301" s="1"/>
  <c r="G1262"/>
  <c r="G1305" s="1"/>
  <c r="G1265"/>
  <c r="G1308" s="1"/>
  <c r="G1269"/>
  <c r="G1312" s="1"/>
  <c r="G1273"/>
  <c r="G1316" s="1"/>
  <c r="G1275"/>
  <c r="G1318" s="1"/>
  <c r="M290" i="6"/>
  <c r="N290" s="1"/>
  <c r="F990" i="25"/>
  <c r="E1018"/>
  <c r="E1053" s="1"/>
  <c r="E1067" s="1"/>
  <c r="F991"/>
  <c r="E1000"/>
  <c r="E1035" s="1"/>
  <c r="E1068" s="1"/>
  <c r="H375"/>
  <c r="N23" i="28"/>
  <c r="N41"/>
  <c r="N37"/>
  <c r="N34"/>
  <c r="N43"/>
  <c r="N32"/>
  <c r="N35"/>
  <c r="N21"/>
  <c r="N39"/>
  <c r="N29"/>
  <c r="N22"/>
  <c r="N28"/>
  <c r="N20"/>
  <c r="N17"/>
  <c r="N25"/>
  <c r="N33"/>
  <c r="N31"/>
  <c r="N42"/>
  <c r="N24"/>
  <c r="N30"/>
  <c r="N14"/>
  <c r="N26"/>
  <c r="N15"/>
  <c r="N16"/>
  <c r="N27"/>
  <c r="N38"/>
  <c r="N19"/>
  <c r="N40"/>
  <c r="N36"/>
  <c r="N18"/>
  <c r="Q288" i="6"/>
  <c r="Q287"/>
  <c r="O44" i="28"/>
  <c r="O45" s="1"/>
  <c r="O62"/>
  <c r="O60"/>
  <c r="O52"/>
  <c r="O50"/>
  <c r="O56"/>
  <c r="O66"/>
  <c r="O58"/>
  <c r="O54"/>
  <c r="O63"/>
  <c r="O61"/>
  <c r="O76"/>
  <c r="O74"/>
  <c r="O73"/>
  <c r="O72"/>
  <c r="O70"/>
  <c r="O78"/>
  <c r="O77"/>
  <c r="O75"/>
  <c r="O71"/>
  <c r="O69"/>
  <c r="O68"/>
  <c r="O67"/>
  <c r="O53"/>
  <c r="O57"/>
  <c r="O65"/>
  <c r="O59"/>
  <c r="O49"/>
  <c r="O55"/>
  <c r="O64"/>
  <c r="O51"/>
  <c r="L229" i="25" l="1"/>
  <c r="J379" s="1"/>
  <c r="AY149" i="28"/>
  <c r="AY150" s="1"/>
  <c r="BD149"/>
  <c r="BD150" s="1"/>
  <c r="BA149"/>
  <c r="BA150" s="1"/>
  <c r="BB149"/>
  <c r="BB150" s="1"/>
  <c r="N182" i="27"/>
  <c r="BE149" i="28"/>
  <c r="BE150" s="1"/>
  <c r="Q171"/>
  <c r="Q145"/>
  <c r="M120"/>
  <c r="M121"/>
  <c r="M129"/>
  <c r="M148"/>
  <c r="M88" i="26"/>
  <c r="T88" s="1"/>
  <c r="AG88" s="1"/>
  <c r="M136" i="28"/>
  <c r="AZ149"/>
  <c r="AZ150" s="1"/>
  <c r="H993" i="25"/>
  <c r="AI182" i="27"/>
  <c r="AA182"/>
  <c r="U182"/>
  <c r="P58" i="28"/>
  <c r="P71"/>
  <c r="P67"/>
  <c r="P64"/>
  <c r="P54"/>
  <c r="P69"/>
  <c r="P51"/>
  <c r="P75"/>
  <c r="P50"/>
  <c r="P56"/>
  <c r="P77"/>
  <c r="P70"/>
  <c r="P65"/>
  <c r="P66"/>
  <c r="P76"/>
  <c r="P68"/>
  <c r="P57"/>
  <c r="P62"/>
  <c r="P60"/>
  <c r="P73"/>
  <c r="P49"/>
  <c r="P61"/>
  <c r="P78"/>
  <c r="P72"/>
  <c r="P53"/>
  <c r="P52"/>
  <c r="P63"/>
  <c r="P74"/>
  <c r="P55"/>
  <c r="P59"/>
  <c r="S182" i="27"/>
  <c r="M79" i="28"/>
  <c r="M80" s="1"/>
  <c r="AZ39" i="26"/>
  <c r="K128" s="1"/>
  <c r="K197" s="1"/>
  <c r="K259" s="1"/>
  <c r="AA287" i="6"/>
  <c r="AB287" s="1"/>
  <c r="AC182" i="27"/>
  <c r="O213" i="25"/>
  <c r="N285" s="1"/>
  <c r="N358" s="1"/>
  <c r="AW39" i="26"/>
  <c r="H128" s="1"/>
  <c r="H197" s="1"/>
  <c r="H259" s="1"/>
  <c r="T182" i="27"/>
  <c r="AM182"/>
  <c r="AL182"/>
  <c r="AX39" i="26"/>
  <c r="I128" s="1"/>
  <c r="I197" s="1"/>
  <c r="I259" s="1"/>
  <c r="AV182" i="27"/>
  <c r="M139" i="28"/>
  <c r="M146"/>
  <c r="AX182" i="27"/>
  <c r="AO182"/>
  <c r="AB182"/>
  <c r="W182"/>
  <c r="AS182"/>
  <c r="AK182"/>
  <c r="N214" i="25"/>
  <c r="M250" s="1"/>
  <c r="M141" i="28"/>
  <c r="Q128"/>
  <c r="Q134"/>
  <c r="Q148"/>
  <c r="Q141"/>
  <c r="Q147"/>
  <c r="Q127"/>
  <c r="Q122"/>
  <c r="Q119"/>
  <c r="Q126"/>
  <c r="Q136"/>
  <c r="Q135"/>
  <c r="Q140"/>
  <c r="Q121"/>
  <c r="Q130"/>
  <c r="Q129"/>
  <c r="AQ182" i="27"/>
  <c r="J182"/>
  <c r="AU182"/>
  <c r="M140" i="28"/>
  <c r="M124"/>
  <c r="H390" i="25"/>
  <c r="O401" s="1"/>
  <c r="G401" s="1"/>
  <c r="I182" i="27"/>
  <c r="G182"/>
  <c r="N210" i="25"/>
  <c r="M282" s="1"/>
  <c r="M320" s="1"/>
  <c r="R182" i="27"/>
  <c r="M126" i="28"/>
  <c r="Q142"/>
  <c r="K1620" i="25"/>
  <c r="K1744" s="1"/>
  <c r="J89" i="26" s="1"/>
  <c r="J37"/>
  <c r="M104" i="28"/>
  <c r="M98"/>
  <c r="AD119"/>
  <c r="AD149" s="1"/>
  <c r="AD150" s="1"/>
  <c r="AD182" i="27"/>
  <c r="L286" i="25"/>
  <c r="L250"/>
  <c r="M355"/>
  <c r="S405"/>
  <c r="K405" s="1"/>
  <c r="I1373" s="1"/>
  <c r="K1682" s="1"/>
  <c r="S406"/>
  <c r="K406" s="1"/>
  <c r="I1379" s="1"/>
  <c r="K1683" s="1"/>
  <c r="J36" i="26" s="1"/>
  <c r="AT60"/>
  <c r="BA15"/>
  <c r="BA60" s="1"/>
  <c r="I1378" i="25"/>
  <c r="P440"/>
  <c r="H440" s="1"/>
  <c r="H1539" s="1"/>
  <c r="H1568" s="1"/>
  <c r="P445"/>
  <c r="H445" s="1"/>
  <c r="H1544" s="1"/>
  <c r="H1573" s="1"/>
  <c r="P438"/>
  <c r="H438" s="1"/>
  <c r="H1537" s="1"/>
  <c r="H1566" s="1"/>
  <c r="H1648" s="1"/>
  <c r="P442"/>
  <c r="H442" s="1"/>
  <c r="H1541" s="1"/>
  <c r="H1570" s="1"/>
  <c r="P435"/>
  <c r="H435" s="1"/>
  <c r="H1534" s="1"/>
  <c r="H1563" s="1"/>
  <c r="H1645" s="1"/>
  <c r="P444"/>
  <c r="H444" s="1"/>
  <c r="H1543" s="1"/>
  <c r="H1572" s="1"/>
  <c r="P446"/>
  <c r="H446" s="1"/>
  <c r="H1545" s="1"/>
  <c r="H1574" s="1"/>
  <c r="P436"/>
  <c r="H436" s="1"/>
  <c r="H1535" s="1"/>
  <c r="H1564" s="1"/>
  <c r="H1646" s="1"/>
  <c r="P441"/>
  <c r="H441" s="1"/>
  <c r="H1540" s="1"/>
  <c r="H1569" s="1"/>
  <c r="P439"/>
  <c r="H439" s="1"/>
  <c r="H1538" s="1"/>
  <c r="H1567" s="1"/>
  <c r="H1649" s="1"/>
  <c r="P437"/>
  <c r="H437" s="1"/>
  <c r="H1536" s="1"/>
  <c r="H1565" s="1"/>
  <c r="H1647" s="1"/>
  <c r="P443"/>
  <c r="H443" s="1"/>
  <c r="H1542" s="1"/>
  <c r="H1571" s="1"/>
  <c r="I841"/>
  <c r="I847" s="1"/>
  <c r="I855" s="1"/>
  <c r="I862" s="1"/>
  <c r="I869" s="1"/>
  <c r="I880" s="1"/>
  <c r="I886" s="1"/>
  <c r="I894" s="1"/>
  <c r="I901" s="1"/>
  <c r="I908" s="1"/>
  <c r="I919"/>
  <c r="J954" s="1"/>
  <c r="M321"/>
  <c r="M356"/>
  <c r="I1409"/>
  <c r="K1688" s="1"/>
  <c r="I1412"/>
  <c r="I1408"/>
  <c r="I35" i="26"/>
  <c r="J1619" i="25"/>
  <c r="J1743" s="1"/>
  <c r="I88" i="26" s="1"/>
  <c r="J1408" i="25"/>
  <c r="J1412"/>
  <c r="J1409"/>
  <c r="L1688" s="1"/>
  <c r="K348"/>
  <c r="K374" s="1"/>
  <c r="K313"/>
  <c r="K339" s="1"/>
  <c r="BC216" i="27"/>
  <c r="BC154" i="28"/>
  <c r="BC184" s="1"/>
  <c r="BC185" s="1"/>
  <c r="AG154"/>
  <c r="AG184" s="1"/>
  <c r="AG185" s="1"/>
  <c r="AG216" i="27"/>
  <c r="O216"/>
  <c r="AD216"/>
  <c r="AD154" i="28"/>
  <c r="AD184" s="1"/>
  <c r="AD185" s="1"/>
  <c r="M216" i="27"/>
  <c r="M154" i="28"/>
  <c r="M184" s="1"/>
  <c r="M185" s="1"/>
  <c r="P216" i="27"/>
  <c r="Q216"/>
  <c r="Q154" i="28"/>
  <c r="J1620" i="25"/>
  <c r="J1744" s="1"/>
  <c r="I89" i="26" s="1"/>
  <c r="I37"/>
  <c r="G1409" i="25"/>
  <c r="I1688" s="1"/>
  <c r="G1408"/>
  <c r="G1412"/>
  <c r="BG119" i="28"/>
  <c r="BG149" s="1"/>
  <c r="BG150" s="1"/>
  <c r="BG182" i="27"/>
  <c r="K802" i="25"/>
  <c r="L573"/>
  <c r="L615" s="1"/>
  <c r="L648" s="1"/>
  <c r="L683" s="1"/>
  <c r="L725" s="1"/>
  <c r="L758" s="1"/>
  <c r="AP37" i="26"/>
  <c r="V37"/>
  <c r="AI37" s="1"/>
  <c r="H1409" i="25"/>
  <c r="J1688" s="1"/>
  <c r="H1412"/>
  <c r="H1408"/>
  <c r="V182" i="27"/>
  <c r="M108" i="28"/>
  <c r="M103"/>
  <c r="AY182" i="27"/>
  <c r="Z182"/>
  <c r="M94" i="28"/>
  <c r="Q182" i="27"/>
  <c r="L114" i="28"/>
  <c r="L115" s="1"/>
  <c r="K182" i="27"/>
  <c r="F182"/>
  <c r="AR182"/>
  <c r="M99" i="28"/>
  <c r="M113"/>
  <c r="M111"/>
  <c r="AX216" i="27"/>
  <c r="U216"/>
  <c r="X216"/>
  <c r="W216"/>
  <c r="AI216"/>
  <c r="AV216"/>
  <c r="AK216"/>
  <c r="BA216"/>
  <c r="AF149" i="28"/>
  <c r="AF150" s="1"/>
  <c r="M90"/>
  <c r="M93"/>
  <c r="L149"/>
  <c r="L150" s="1"/>
  <c r="I979" i="25"/>
  <c r="H1022" s="1"/>
  <c r="H1057" s="1"/>
  <c r="I966"/>
  <c r="H1009" s="1"/>
  <c r="H1044" s="1"/>
  <c r="I968"/>
  <c r="H1011" s="1"/>
  <c r="H1046" s="1"/>
  <c r="I977"/>
  <c r="H1020" s="1"/>
  <c r="H1055" s="1"/>
  <c r="I957"/>
  <c r="I973"/>
  <c r="H1016" s="1"/>
  <c r="H1051" s="1"/>
  <c r="I964"/>
  <c r="H1007" s="1"/>
  <c r="H1042" s="1"/>
  <c r="I978"/>
  <c r="H1021" s="1"/>
  <c r="H1056" s="1"/>
  <c r="I960"/>
  <c r="H1003" s="1"/>
  <c r="H1038" s="1"/>
  <c r="I983"/>
  <c r="H1026" s="1"/>
  <c r="H1061" s="1"/>
  <c r="I969"/>
  <c r="H1012" s="1"/>
  <c r="H1047" s="1"/>
  <c r="I982"/>
  <c r="H1025" s="1"/>
  <c r="H1060" s="1"/>
  <c r="I974"/>
  <c r="H1017" s="1"/>
  <c r="H1052" s="1"/>
  <c r="I975"/>
  <c r="I980"/>
  <c r="H1023" s="1"/>
  <c r="H1058" s="1"/>
  <c r="I962"/>
  <c r="H1005" s="1"/>
  <c r="H1040" s="1"/>
  <c r="H1340"/>
  <c r="H1342" s="1"/>
  <c r="I971"/>
  <c r="H1014" s="1"/>
  <c r="H1049" s="1"/>
  <c r="J381"/>
  <c r="J382" s="1"/>
  <c r="I970"/>
  <c r="H1013" s="1"/>
  <c r="H1048" s="1"/>
  <c r="I963"/>
  <c r="H1006" s="1"/>
  <c r="H1041" s="1"/>
  <c r="I976"/>
  <c r="H1019" s="1"/>
  <c r="H1054" s="1"/>
  <c r="I959"/>
  <c r="H1002" s="1"/>
  <c r="H1037" s="1"/>
  <c r="I967"/>
  <c r="H1010" s="1"/>
  <c r="H1045" s="1"/>
  <c r="I981"/>
  <c r="H1024" s="1"/>
  <c r="H1059" s="1"/>
  <c r="I956"/>
  <c r="I972"/>
  <c r="H1015" s="1"/>
  <c r="H1050" s="1"/>
  <c r="I961"/>
  <c r="H1004" s="1"/>
  <c r="H1039" s="1"/>
  <c r="I958"/>
  <c r="H1001" s="1"/>
  <c r="H1036" s="1"/>
  <c r="I965"/>
  <c r="H1008" s="1"/>
  <c r="H1043" s="1"/>
  <c r="N321"/>
  <c r="N356"/>
  <c r="M345"/>
  <c r="M310"/>
  <c r="BI267" i="27"/>
  <c r="N142" i="25"/>
  <c r="N176"/>
  <c r="W36" i="26"/>
  <c r="AJ36" s="1"/>
  <c r="AQ36"/>
  <c r="L40"/>
  <c r="M1621" i="25"/>
  <c r="M1745" s="1"/>
  <c r="L90" i="26" s="1"/>
  <c r="L1621" i="25"/>
  <c r="L1745" s="1"/>
  <c r="K90" i="26" s="1"/>
  <c r="K40"/>
  <c r="BI254" i="27"/>
  <c r="N163" i="25"/>
  <c r="N95"/>
  <c r="N129"/>
  <c r="M243"/>
  <c r="M279"/>
  <c r="N277"/>
  <c r="N241"/>
  <c r="AE216" i="27"/>
  <c r="AE154" i="28"/>
  <c r="AE184" s="1"/>
  <c r="AE185" s="1"/>
  <c r="L216" i="27"/>
  <c r="L154" i="28"/>
  <c r="L184" s="1"/>
  <c r="L185" s="1"/>
  <c r="BF216" i="27"/>
  <c r="BF154" i="28"/>
  <c r="BF184" s="1"/>
  <c r="BF185" s="1"/>
  <c r="F1412" i="25"/>
  <c r="F1408"/>
  <c r="F1409"/>
  <c r="H1688" s="1"/>
  <c r="N63"/>
  <c r="M1515" s="1"/>
  <c r="L49"/>
  <c r="L48" s="1"/>
  <c r="H40" i="26"/>
  <c r="I1621" i="25"/>
  <c r="I1745" s="1"/>
  <c r="H90" i="26" s="1"/>
  <c r="M276" i="25"/>
  <c r="M240"/>
  <c r="N281"/>
  <c r="N245"/>
  <c r="M357"/>
  <c r="M322"/>
  <c r="L361"/>
  <c r="L326"/>
  <c r="AW182" i="27"/>
  <c r="X182"/>
  <c r="M106" i="28"/>
  <c r="M109"/>
  <c r="M84"/>
  <c r="BC149"/>
  <c r="BC150" s="1"/>
  <c r="M96"/>
  <c r="M89"/>
  <c r="K149"/>
  <c r="K150" s="1"/>
  <c r="M87"/>
  <c r="H216" i="27"/>
  <c r="G216"/>
  <c r="AJ216"/>
  <c r="E216"/>
  <c r="AA216"/>
  <c r="Z216"/>
  <c r="AO216"/>
  <c r="AP216"/>
  <c r="AQ216"/>
  <c r="BB216"/>
  <c r="R216"/>
  <c r="AF182"/>
  <c r="AT182"/>
  <c r="M100" i="28"/>
  <c r="M85"/>
  <c r="L194" i="25"/>
  <c r="BF149" i="28"/>
  <c r="BF150" s="1"/>
  <c r="AH149"/>
  <c r="AH150" s="1"/>
  <c r="Q169"/>
  <c r="J380" i="25"/>
  <c r="N244"/>
  <c r="N280"/>
  <c r="J796"/>
  <c r="J810"/>
  <c r="J817" s="1"/>
  <c r="J824" s="1"/>
  <c r="J831" s="1"/>
  <c r="N352"/>
  <c r="N317"/>
  <c r="L239"/>
  <c r="L275"/>
  <c r="K1621"/>
  <c r="K1745" s="1"/>
  <c r="J90" i="26" s="1"/>
  <c r="J40"/>
  <c r="M388" i="25"/>
  <c r="K1382"/>
  <c r="K1384" s="1"/>
  <c r="K1409"/>
  <c r="M1688" s="1"/>
  <c r="K1408"/>
  <c r="K1412"/>
  <c r="M325"/>
  <c r="M360"/>
  <c r="N287"/>
  <c r="N251"/>
  <c r="BG216" i="27"/>
  <c r="BG154" i="28"/>
  <c r="BG184" s="1"/>
  <c r="BG185" s="1"/>
  <c r="AF154"/>
  <c r="AF184" s="1"/>
  <c r="AF185" s="1"/>
  <c r="AF216" i="27"/>
  <c r="K154" i="28"/>
  <c r="K184" s="1"/>
  <c r="K185" s="1"/>
  <c r="K216" i="27"/>
  <c r="V35" i="26"/>
  <c r="AI35" s="1"/>
  <c r="AP35"/>
  <c r="M326" i="25"/>
  <c r="M361"/>
  <c r="L355"/>
  <c r="L320"/>
  <c r="L235"/>
  <c r="L271"/>
  <c r="M229"/>
  <c r="K379" s="1"/>
  <c r="K1370"/>
  <c r="M386"/>
  <c r="N181"/>
  <c r="BI272" i="27"/>
  <c r="N147" i="25"/>
  <c r="M353"/>
  <c r="M318"/>
  <c r="M271"/>
  <c r="M235"/>
  <c r="M86" i="28"/>
  <c r="AY39" i="26"/>
  <c r="J128" s="1"/>
  <c r="J197" s="1"/>
  <c r="J259" s="1"/>
  <c r="BC182" i="27"/>
  <c r="AV39" i="26"/>
  <c r="G128" s="1"/>
  <c r="G197" s="1"/>
  <c r="G259" s="1"/>
  <c r="M105" i="28"/>
  <c r="BD182" i="27"/>
  <c r="O204" i="25"/>
  <c r="O182" i="27"/>
  <c r="H182"/>
  <c r="Y182"/>
  <c r="M91" i="28"/>
  <c r="M110"/>
  <c r="BA182" i="27"/>
  <c r="AM216"/>
  <c r="AL216"/>
  <c r="AW216"/>
  <c r="Y216"/>
  <c r="AZ216"/>
  <c r="J216"/>
  <c r="AN216"/>
  <c r="BD216"/>
  <c r="S216"/>
  <c r="AS216"/>
  <c r="AU216"/>
  <c r="AG149" i="28"/>
  <c r="AG150" s="1"/>
  <c r="BB182" i="27"/>
  <c r="Q166" i="28"/>
  <c r="BF182" i="27"/>
  <c r="AH182"/>
  <c r="N272" i="25"/>
  <c r="N236"/>
  <c r="M351"/>
  <c r="M316"/>
  <c r="BI224" i="27"/>
  <c r="T231" s="1"/>
  <c r="M99" i="25"/>
  <c r="M167"/>
  <c r="M133"/>
  <c r="L1520"/>
  <c r="L1512"/>
  <c r="L1515"/>
  <c r="L1519"/>
  <c r="L1507"/>
  <c r="L1511"/>
  <c r="L1524"/>
  <c r="L1521"/>
  <c r="L1505"/>
  <c r="L1523"/>
  <c r="L1522"/>
  <c r="L1514"/>
  <c r="L1508"/>
  <c r="L1510"/>
  <c r="L1513"/>
  <c r="L1518"/>
  <c r="L1506"/>
  <c r="L1509"/>
  <c r="L1525"/>
  <c r="M89"/>
  <c r="L1516"/>
  <c r="J1376"/>
  <c r="J1372"/>
  <c r="J355"/>
  <c r="J374" s="1"/>
  <c r="J320"/>
  <c r="J339" s="1"/>
  <c r="J301"/>
  <c r="N140"/>
  <c r="N174"/>
  <c r="BI265" i="27"/>
  <c r="K1333" i="25"/>
  <c r="K1324"/>
  <c r="Q70" i="28"/>
  <c r="Q60"/>
  <c r="Q59"/>
  <c r="Q68"/>
  <c r="Q76"/>
  <c r="Q64"/>
  <c r="Q65"/>
  <c r="Q72"/>
  <c r="Q75"/>
  <c r="Q55"/>
  <c r="Q74"/>
  <c r="Q61"/>
  <c r="Q50"/>
  <c r="Q53"/>
  <c r="Q54"/>
  <c r="Q78"/>
  <c r="Q52"/>
  <c r="Q56"/>
  <c r="Q71"/>
  <c r="Q66"/>
  <c r="Q63"/>
  <c r="Q77"/>
  <c r="Q69"/>
  <c r="Q57"/>
  <c r="Q73"/>
  <c r="Q67"/>
  <c r="Q51"/>
  <c r="Q62"/>
  <c r="Q58"/>
  <c r="Q49"/>
  <c r="N216" i="27"/>
  <c r="AH216"/>
  <c r="AH154" i="28"/>
  <c r="AH184" s="1"/>
  <c r="AH185" s="1"/>
  <c r="H1621" i="25"/>
  <c r="H1745" s="1"/>
  <c r="G90" i="26" s="1"/>
  <c r="G40"/>
  <c r="AE119" i="28"/>
  <c r="AE149" s="1"/>
  <c r="AE150" s="1"/>
  <c r="AE182" i="27"/>
  <c r="Q101" i="28"/>
  <c r="Q92"/>
  <c r="Q95"/>
  <c r="Q88"/>
  <c r="Q113"/>
  <c r="Q112"/>
  <c r="Q94"/>
  <c r="Q89"/>
  <c r="Q100"/>
  <c r="Q98"/>
  <c r="Q104"/>
  <c r="Q90"/>
  <c r="Q111"/>
  <c r="Q106"/>
  <c r="Q105"/>
  <c r="Q96"/>
  <c r="Q102"/>
  <c r="Q99"/>
  <c r="Q109"/>
  <c r="Q84"/>
  <c r="Q97"/>
  <c r="Q103"/>
  <c r="Q110"/>
  <c r="Q86"/>
  <c r="Q85"/>
  <c r="Q91"/>
  <c r="Q93"/>
  <c r="Q108"/>
  <c r="Q107"/>
  <c r="N110" i="25"/>
  <c r="N144"/>
  <c r="BI269" i="27"/>
  <c r="N178" i="25"/>
  <c r="X235" i="27"/>
  <c r="M235"/>
  <c r="M204" i="28" s="1"/>
  <c r="K235" i="27"/>
  <c r="K204" i="28" s="1"/>
  <c r="G235" i="27"/>
  <c r="AW235"/>
  <c r="AR235"/>
  <c r="AE235"/>
  <c r="AE204" i="28" s="1"/>
  <c r="J235" i="27"/>
  <c r="S235"/>
  <c r="AS235"/>
  <c r="AG235"/>
  <c r="AG204" i="28" s="1"/>
  <c r="AY235" i="27"/>
  <c r="W235"/>
  <c r="N235"/>
  <c r="R235"/>
  <c r="BE235"/>
  <c r="Q235"/>
  <c r="Q204" i="28" s="1"/>
  <c r="Y235" i="27"/>
  <c r="AA235"/>
  <c r="Z235"/>
  <c r="AI235"/>
  <c r="L235"/>
  <c r="L204" i="28" s="1"/>
  <c r="BB235" i="27"/>
  <c r="BB204" i="28" s="1"/>
  <c r="U235" i="27"/>
  <c r="AO235"/>
  <c r="BF235"/>
  <c r="BF204" i="28" s="1"/>
  <c r="AF235" i="27"/>
  <c r="AF204" i="28" s="1"/>
  <c r="AV235" i="27"/>
  <c r="AQ235"/>
  <c r="AH235"/>
  <c r="AH204" i="28" s="1"/>
  <c r="AM235" i="27"/>
  <c r="V235"/>
  <c r="AN235"/>
  <c r="AD235"/>
  <c r="AD204" i="28" s="1"/>
  <c r="H235" i="27"/>
  <c r="AU235"/>
  <c r="BA235"/>
  <c r="BA204" i="28" s="1"/>
  <c r="AJ235" i="27"/>
  <c r="O235"/>
  <c r="AK235"/>
  <c r="P235"/>
  <c r="F235"/>
  <c r="AX235"/>
  <c r="E235"/>
  <c r="BD235"/>
  <c r="BD204" i="28" s="1"/>
  <c r="AP235" i="27"/>
  <c r="T235"/>
  <c r="AT235"/>
  <c r="AL235"/>
  <c r="AC235"/>
  <c r="I235"/>
  <c r="I40" i="26"/>
  <c r="J1621" i="25"/>
  <c r="J1745" s="1"/>
  <c r="I90" i="26" s="1"/>
  <c r="M315" i="25"/>
  <c r="M350"/>
  <c r="M92" i="28"/>
  <c r="M95"/>
  <c r="BE182" i="27"/>
  <c r="M182"/>
  <c r="P182"/>
  <c r="E182"/>
  <c r="M107" i="28"/>
  <c r="AJ182" i="27"/>
  <c r="M97" i="28"/>
  <c r="M88"/>
  <c r="M102"/>
  <c r="M112"/>
  <c r="AZ182" i="27"/>
  <c r="AY216"/>
  <c r="BE216"/>
  <c r="T216"/>
  <c r="I216"/>
  <c r="F216"/>
  <c r="AB216"/>
  <c r="AR216"/>
  <c r="V216"/>
  <c r="AT216"/>
  <c r="AC216"/>
  <c r="BA39" i="26"/>
  <c r="L128" s="1"/>
  <c r="L197" s="1"/>
  <c r="L259" s="1"/>
  <c r="O216" i="25"/>
  <c r="AG182" i="27"/>
  <c r="AN182"/>
  <c r="AP182"/>
  <c r="M101" i="28"/>
  <c r="L182" i="27"/>
  <c r="BD184" i="28"/>
  <c r="BD185" s="1"/>
  <c r="AZ184"/>
  <c r="AZ185" s="1"/>
  <c r="BB184"/>
  <c r="BB185" s="1"/>
  <c r="AY184"/>
  <c r="AY185" s="1"/>
  <c r="BA184"/>
  <c r="BA185" s="1"/>
  <c r="BE184"/>
  <c r="BE185" s="1"/>
  <c r="AY204"/>
  <c r="BE204"/>
  <c r="H392" i="25"/>
  <c r="G993"/>
  <c r="N62" i="28"/>
  <c r="N66"/>
  <c r="N52"/>
  <c r="N54"/>
  <c r="N60"/>
  <c r="N75"/>
  <c r="N71"/>
  <c r="N68"/>
  <c r="N78"/>
  <c r="N73"/>
  <c r="N69"/>
  <c r="N51"/>
  <c r="N57"/>
  <c r="N65"/>
  <c r="N49"/>
  <c r="N63"/>
  <c r="N61"/>
  <c r="N56"/>
  <c r="N58"/>
  <c r="N50"/>
  <c r="N76"/>
  <c r="N74"/>
  <c r="N70"/>
  <c r="N67"/>
  <c r="N77"/>
  <c r="N72"/>
  <c r="N53"/>
  <c r="N55"/>
  <c r="N59"/>
  <c r="N64"/>
  <c r="AU41" i="26"/>
  <c r="F130" s="1"/>
  <c r="F199" s="1"/>
  <c r="F261" s="1"/>
  <c r="T34" i="28" s="1"/>
  <c r="G1747" i="25"/>
  <c r="F92" i="26" s="1"/>
  <c r="G1652" i="25"/>
  <c r="O89" i="28"/>
  <c r="O91"/>
  <c r="O94"/>
  <c r="O107"/>
  <c r="O113"/>
  <c r="O101"/>
  <c r="O104"/>
  <c r="O106"/>
  <c r="O95"/>
  <c r="O110"/>
  <c r="O111"/>
  <c r="O105"/>
  <c r="O109"/>
  <c r="O108"/>
  <c r="O85"/>
  <c r="O84"/>
  <c r="O87"/>
  <c r="O90"/>
  <c r="O86"/>
  <c r="O88"/>
  <c r="O112"/>
  <c r="O96"/>
  <c r="O97"/>
  <c r="O103"/>
  <c r="O102"/>
  <c r="O99"/>
  <c r="O92"/>
  <c r="O93"/>
  <c r="O100"/>
  <c r="O98"/>
  <c r="G1624" i="25"/>
  <c r="F43" i="26"/>
  <c r="E1430" i="25"/>
  <c r="E1426"/>
  <c r="E1427"/>
  <c r="G1691" s="1"/>
  <c r="T42" i="26"/>
  <c r="AG42" s="1"/>
  <c r="AN42"/>
  <c r="G1775" i="25"/>
  <c r="F106" i="6" s="1"/>
  <c r="G138" s="1"/>
  <c r="F291" s="1"/>
  <c r="G1717" i="25"/>
  <c r="S33" i="28"/>
  <c r="S18"/>
  <c r="S26"/>
  <c r="S35"/>
  <c r="S30"/>
  <c r="S28"/>
  <c r="S34"/>
  <c r="S31"/>
  <c r="S36"/>
  <c r="S19"/>
  <c r="S42"/>
  <c r="S41"/>
  <c r="S17"/>
  <c r="S29"/>
  <c r="S27"/>
  <c r="S40"/>
  <c r="S23"/>
  <c r="S15"/>
  <c r="S20"/>
  <c r="S24"/>
  <c r="S21"/>
  <c r="S32"/>
  <c r="S37"/>
  <c r="S38"/>
  <c r="S22"/>
  <c r="S39"/>
  <c r="S43"/>
  <c r="S16"/>
  <c r="S25"/>
  <c r="S14"/>
  <c r="T24"/>
  <c r="T286" i="6"/>
  <c r="M86" i="26" s="1"/>
  <c r="T86" s="1"/>
  <c r="AG86" s="1"/>
  <c r="F30"/>
  <c r="G1614" i="25"/>
  <c r="G1738" s="1"/>
  <c r="F83" i="26" s="1"/>
  <c r="O290" i="6"/>
  <c r="P290" s="1"/>
  <c r="Q290" s="1"/>
  <c r="R290" s="1"/>
  <c r="G1283" i="25"/>
  <c r="G1311"/>
  <c r="F1325" s="1"/>
  <c r="G1164"/>
  <c r="F1197" s="1"/>
  <c r="G1155"/>
  <c r="G1156"/>
  <c r="G1163"/>
  <c r="G1148"/>
  <c r="G1149" s="1"/>
  <c r="F1155"/>
  <c r="F1164"/>
  <c r="E1197" s="1"/>
  <c r="F1156"/>
  <c r="F1163"/>
  <c r="F1148"/>
  <c r="F1149" s="1"/>
  <c r="O286" i="6"/>
  <c r="P286" s="1"/>
  <c r="F1311" i="25"/>
  <c r="E1325" s="1"/>
  <c r="F1283"/>
  <c r="F1284"/>
  <c r="F1293"/>
  <c r="E1326" s="1"/>
  <c r="F993"/>
  <c r="T285" i="6"/>
  <c r="T289"/>
  <c r="G1284" i="25"/>
  <c r="G1293"/>
  <c r="F1326" s="1"/>
  <c r="G1292"/>
  <c r="G1285"/>
  <c r="G1277"/>
  <c r="G1278" s="1"/>
  <c r="G1062"/>
  <c r="I1675" s="1"/>
  <c r="G1069"/>
  <c r="O434"/>
  <c r="G434" s="1"/>
  <c r="G1533" s="1"/>
  <c r="G1562" s="1"/>
  <c r="G1182"/>
  <c r="F1196" s="1"/>
  <c r="G1154"/>
  <c r="P431"/>
  <c r="H431" s="1"/>
  <c r="H1530" s="1"/>
  <c r="H1559" s="1"/>
  <c r="P400"/>
  <c r="H400" s="1"/>
  <c r="F1343" s="1"/>
  <c r="H1677" s="1"/>
  <c r="P433"/>
  <c r="H433" s="1"/>
  <c r="H1532" s="1"/>
  <c r="H1561" s="1"/>
  <c r="E1034"/>
  <c r="E1027"/>
  <c r="O285" i="6"/>
  <c r="P285" s="1"/>
  <c r="O289"/>
  <c r="P289" s="1"/>
  <c r="F1182" i="25"/>
  <c r="E1196" s="1"/>
  <c r="F1154"/>
  <c r="F1034"/>
  <c r="F1027"/>
  <c r="F1285"/>
  <c r="F1292"/>
  <c r="F1277"/>
  <c r="F1278" s="1"/>
  <c r="T290" i="6"/>
  <c r="AB288"/>
  <c r="AN88" i="26"/>
  <c r="R287" i="6"/>
  <c r="R288"/>
  <c r="O79" i="28"/>
  <c r="O80" s="1"/>
  <c r="N44"/>
  <c r="N45" s="1"/>
  <c r="AN87" i="26" l="1"/>
  <c r="AU87" s="1"/>
  <c r="F158" s="1"/>
  <c r="F220" s="1"/>
  <c r="N323" i="25"/>
  <c r="M286"/>
  <c r="O417"/>
  <c r="G417" s="1"/>
  <c r="O432"/>
  <c r="G432" s="1"/>
  <c r="G1531" s="1"/>
  <c r="G1560" s="1"/>
  <c r="O416"/>
  <c r="G416" s="1"/>
  <c r="O447"/>
  <c r="G447" s="1"/>
  <c r="G1546" s="1"/>
  <c r="G1575" s="1"/>
  <c r="R204" i="28"/>
  <c r="K380" i="25"/>
  <c r="AU88" i="26"/>
  <c r="F159" s="1"/>
  <c r="F221" s="1"/>
  <c r="AW37"/>
  <c r="H126" s="1"/>
  <c r="H195" s="1"/>
  <c r="H257" s="1"/>
  <c r="M149" i="28"/>
  <c r="M150" s="1"/>
  <c r="AA231" i="27"/>
  <c r="AX36" i="26"/>
  <c r="I125" s="1"/>
  <c r="I194" s="1"/>
  <c r="I256" s="1"/>
  <c r="O133" i="28" s="1"/>
  <c r="T15"/>
  <c r="O210" i="25"/>
  <c r="N282" s="1"/>
  <c r="O217"/>
  <c r="N289" s="1"/>
  <c r="P79" i="28"/>
  <c r="P80" s="1"/>
  <c r="T32"/>
  <c r="AP231" i="27"/>
  <c r="Q149" i="28"/>
  <c r="Q150" s="1"/>
  <c r="R112"/>
  <c r="R95"/>
  <c r="R89"/>
  <c r="R85"/>
  <c r="R102"/>
  <c r="R90"/>
  <c r="R113"/>
  <c r="R106"/>
  <c r="R109"/>
  <c r="R99"/>
  <c r="R104"/>
  <c r="R86"/>
  <c r="R98"/>
  <c r="R84"/>
  <c r="R88"/>
  <c r="R111"/>
  <c r="R103"/>
  <c r="R100"/>
  <c r="R107"/>
  <c r="R92"/>
  <c r="R97"/>
  <c r="R94"/>
  <c r="R93"/>
  <c r="R91"/>
  <c r="R108"/>
  <c r="R110"/>
  <c r="R96"/>
  <c r="R105"/>
  <c r="R101"/>
  <c r="R87"/>
  <c r="AX231" i="27"/>
  <c r="L265" i="25"/>
  <c r="AZ235" i="27"/>
  <c r="AZ204" i="28" s="1"/>
  <c r="BG235" i="27"/>
  <c r="BG204" i="28" s="1"/>
  <c r="L231" i="27"/>
  <c r="L200" i="28" s="1"/>
  <c r="AL231" i="27"/>
  <c r="BB231"/>
  <c r="BB200" i="28" s="1"/>
  <c r="U231" i="27"/>
  <c r="AG231"/>
  <c r="AG200" i="28" s="1"/>
  <c r="BD231" i="27"/>
  <c r="BD200" i="28" s="1"/>
  <c r="AM231" i="27"/>
  <c r="BC235"/>
  <c r="BC204" i="28" s="1"/>
  <c r="AB235" i="27"/>
  <c r="AF231"/>
  <c r="AF200" i="28" s="1"/>
  <c r="BF231" i="27"/>
  <c r="BF200" i="28" s="1"/>
  <c r="AH231" i="27"/>
  <c r="AH200" i="28" s="1"/>
  <c r="AT231" i="27"/>
  <c r="AS231"/>
  <c r="N231"/>
  <c r="BA231"/>
  <c r="BA200" i="28" s="1"/>
  <c r="O231" i="27"/>
  <c r="AK231"/>
  <c r="AV231"/>
  <c r="AZ231"/>
  <c r="AZ200" i="28" s="1"/>
  <c r="J231" i="27"/>
  <c r="BC231"/>
  <c r="BC200" i="28" s="1"/>
  <c r="R146"/>
  <c r="R134"/>
  <c r="R119"/>
  <c r="R123"/>
  <c r="R143"/>
  <c r="R132"/>
  <c r="R126"/>
  <c r="R144"/>
  <c r="R125"/>
  <c r="R140"/>
  <c r="R131"/>
  <c r="R137"/>
  <c r="R147"/>
  <c r="R129"/>
  <c r="R138"/>
  <c r="R145"/>
  <c r="R121"/>
  <c r="R148"/>
  <c r="R124"/>
  <c r="R139"/>
  <c r="R142"/>
  <c r="R122"/>
  <c r="R127"/>
  <c r="R133"/>
  <c r="R135"/>
  <c r="R141"/>
  <c r="R120"/>
  <c r="R136"/>
  <c r="R128"/>
  <c r="R130"/>
  <c r="AN231" i="27"/>
  <c r="V231"/>
  <c r="AJ231"/>
  <c r="N288" i="25"/>
  <c r="N252"/>
  <c r="W40" i="26"/>
  <c r="AJ40" s="1"/>
  <c r="AQ40"/>
  <c r="I389" i="25"/>
  <c r="I390" s="1"/>
  <c r="P401" s="1"/>
  <c r="H401" s="1"/>
  <c r="H1130"/>
  <c r="H1173" s="1"/>
  <c r="H1127"/>
  <c r="H1170" s="1"/>
  <c r="H1140"/>
  <c r="H1183" s="1"/>
  <c r="H1120"/>
  <c r="H1137"/>
  <c r="H1180" s="1"/>
  <c r="H1131"/>
  <c r="H1174" s="1"/>
  <c r="H1145"/>
  <c r="H1188" s="1"/>
  <c r="H1126"/>
  <c r="H1169" s="1"/>
  <c r="H1138"/>
  <c r="H1181" s="1"/>
  <c r="H1124"/>
  <c r="H1167" s="1"/>
  <c r="H1147"/>
  <c r="H1190" s="1"/>
  <c r="H1136"/>
  <c r="H1179" s="1"/>
  <c r="H1139"/>
  <c r="H1132"/>
  <c r="H1175" s="1"/>
  <c r="H1128"/>
  <c r="H1171" s="1"/>
  <c r="H1142"/>
  <c r="H1185" s="1"/>
  <c r="H1122"/>
  <c r="H1165" s="1"/>
  <c r="H1141"/>
  <c r="H1184" s="1"/>
  <c r="H1133"/>
  <c r="H1176" s="1"/>
  <c r="H1146"/>
  <c r="H1189" s="1"/>
  <c r="H1125"/>
  <c r="H1168" s="1"/>
  <c r="H1121"/>
  <c r="H1134"/>
  <c r="H1177" s="1"/>
  <c r="H1129"/>
  <c r="H1172" s="1"/>
  <c r="H1144"/>
  <c r="H1187" s="1"/>
  <c r="H1123"/>
  <c r="H1166" s="1"/>
  <c r="H1143"/>
  <c r="H1186" s="1"/>
  <c r="H1135"/>
  <c r="H1178" s="1"/>
  <c r="J375"/>
  <c r="P224" i="27"/>
  <c r="X224"/>
  <c r="AO224"/>
  <c r="BE224"/>
  <c r="BE193" i="28" s="1"/>
  <c r="AA224" i="27"/>
  <c r="AR224"/>
  <c r="F224"/>
  <c r="K224"/>
  <c r="K193" i="28" s="1"/>
  <c r="AD224" i="27"/>
  <c r="AD193" i="28" s="1"/>
  <c r="AU224" i="27"/>
  <c r="I224"/>
  <c r="AC224"/>
  <c r="AT224"/>
  <c r="L224"/>
  <c r="L193" i="28" s="1"/>
  <c r="T224" i="27"/>
  <c r="AK224"/>
  <c r="BA224"/>
  <c r="BA193" i="28" s="1"/>
  <c r="W224" i="27"/>
  <c r="AN224"/>
  <c r="BD224"/>
  <c r="BD193" i="28" s="1"/>
  <c r="E224" i="27"/>
  <c r="Z224"/>
  <c r="AQ224"/>
  <c r="BG224"/>
  <c r="BG193" i="28" s="1"/>
  <c r="Y224" i="27"/>
  <c r="AP224"/>
  <c r="BF224"/>
  <c r="BF193" i="28" s="1"/>
  <c r="H224" i="27"/>
  <c r="O224"/>
  <c r="AF224"/>
  <c r="AF193" i="28" s="1"/>
  <c r="AW224" i="27"/>
  <c r="S224"/>
  <c r="AJ224"/>
  <c r="AZ224"/>
  <c r="AZ193" i="28" s="1"/>
  <c r="N224" i="27"/>
  <c r="V224"/>
  <c r="AM224"/>
  <c r="BC224"/>
  <c r="BC193" i="28" s="1"/>
  <c r="U224" i="27"/>
  <c r="AL224"/>
  <c r="BB224"/>
  <c r="BB193" i="28" s="1"/>
  <c r="AG224" i="27"/>
  <c r="AG193" i="28" s="1"/>
  <c r="G224" i="27"/>
  <c r="AB224"/>
  <c r="AS224"/>
  <c r="M224"/>
  <c r="M193" i="28" s="1"/>
  <c r="AE224" i="27"/>
  <c r="AE193" i="28" s="1"/>
  <c r="AV224" i="27"/>
  <c r="J224"/>
  <c r="R224"/>
  <c r="R193" i="28" s="1"/>
  <c r="AI224" i="27"/>
  <c r="AY224"/>
  <c r="AY193" i="28" s="1"/>
  <c r="Q224" i="27"/>
  <c r="Q193" i="28" s="1"/>
  <c r="AH224" i="27"/>
  <c r="AH193" i="28" s="1"/>
  <c r="AX224" i="27"/>
  <c r="J228"/>
  <c r="AQ228"/>
  <c r="AU228"/>
  <c r="AP228"/>
  <c r="F228"/>
  <c r="W228"/>
  <c r="AX228"/>
  <c r="AA228"/>
  <c r="BG228"/>
  <c r="BG197" i="28" s="1"/>
  <c r="Q228" i="27"/>
  <c r="Q197" i="28" s="1"/>
  <c r="G228" i="27"/>
  <c r="AL228"/>
  <c r="Z228"/>
  <c r="AY228"/>
  <c r="AY197" i="28" s="1"/>
  <c r="AE226" i="27"/>
  <c r="AE195" i="28" s="1"/>
  <c r="AJ226" i="27"/>
  <c r="Y226"/>
  <c r="N227"/>
  <c r="BG227"/>
  <c r="BG196" i="28" s="1"/>
  <c r="AU227" i="27"/>
  <c r="BE227"/>
  <c r="BE196" i="28" s="1"/>
  <c r="J221" i="27"/>
  <c r="AX221"/>
  <c r="AQ221"/>
  <c r="AV236"/>
  <c r="I236"/>
  <c r="AW236"/>
  <c r="AT229"/>
  <c r="AA229"/>
  <c r="AX229"/>
  <c r="Z223"/>
  <c r="AD223"/>
  <c r="AD192" i="28" s="1"/>
  <c r="AB223" i="27"/>
  <c r="P223"/>
  <c r="K223"/>
  <c r="K192" i="28" s="1"/>
  <c r="F223" i="27"/>
  <c r="AM223"/>
  <c r="U223"/>
  <c r="X223"/>
  <c r="Y223"/>
  <c r="AY223"/>
  <c r="AY192" i="28" s="1"/>
  <c r="AX223" i="27"/>
  <c r="AP223"/>
  <c r="J223"/>
  <c r="K241"/>
  <c r="K210" i="28" s="1"/>
  <c r="AU249" i="27"/>
  <c r="I220"/>
  <c r="Y249"/>
  <c r="AC244"/>
  <c r="AG249"/>
  <c r="AG218" i="28" s="1"/>
  <c r="BF239" i="27"/>
  <c r="BF208" i="28" s="1"/>
  <c r="AE249" i="27"/>
  <c r="AE218" i="28" s="1"/>
  <c r="AA247" i="27"/>
  <c r="AD239"/>
  <c r="AD208" i="28" s="1"/>
  <c r="AV239" i="27"/>
  <c r="T243"/>
  <c r="E245"/>
  <c r="AU246"/>
  <c r="J242"/>
  <c r="Z245"/>
  <c r="F244"/>
  <c r="AK246"/>
  <c r="BF220"/>
  <c r="V245"/>
  <c r="BA245"/>
  <c r="BA214" i="28" s="1"/>
  <c r="AM239" i="27"/>
  <c r="BC245"/>
  <c r="BC214" i="28" s="1"/>
  <c r="R241" i="27"/>
  <c r="R210" i="28" s="1"/>
  <c r="G249" i="27"/>
  <c r="J249"/>
  <c r="AD246"/>
  <c r="AD215" i="28" s="1"/>
  <c r="R239" i="27"/>
  <c r="R208" i="28" s="1"/>
  <c r="AI243" i="27"/>
  <c r="BE240"/>
  <c r="BE209" i="28" s="1"/>
  <c r="E247" i="27"/>
  <c r="BD248"/>
  <c r="BD217" i="28" s="1"/>
  <c r="AQ220" i="27"/>
  <c r="U241"/>
  <c r="AY242"/>
  <c r="AY211" i="28" s="1"/>
  <c r="AP244" i="27"/>
  <c r="AH248"/>
  <c r="AH217" i="28" s="1"/>
  <c r="AY220" i="27"/>
  <c r="AD220"/>
  <c r="AR248"/>
  <c r="X220"/>
  <c r="BG243"/>
  <c r="BG212" i="28" s="1"/>
  <c r="AR240" i="27"/>
  <c r="V241"/>
  <c r="BC244"/>
  <c r="BC213" i="28" s="1"/>
  <c r="AQ249" i="27"/>
  <c r="AT246"/>
  <c r="AR245"/>
  <c r="U239"/>
  <c r="W246"/>
  <c r="V220"/>
  <c r="K240"/>
  <c r="K209" i="28" s="1"/>
  <c r="G240" i="27"/>
  <c r="AF241"/>
  <c r="AF210" i="28" s="1"/>
  <c r="AK245" i="27"/>
  <c r="AC220"/>
  <c r="AE220"/>
  <c r="AN243"/>
  <c r="X249"/>
  <c r="AJ244"/>
  <c r="AR239"/>
  <c r="AB245"/>
  <c r="P248"/>
  <c r="AE239"/>
  <c r="AE208" i="28" s="1"/>
  <c r="BA246" i="27"/>
  <c r="BA215" i="28" s="1"/>
  <c r="I245" i="27"/>
  <c r="AG220"/>
  <c r="AO246"/>
  <c r="BD220"/>
  <c r="AD242"/>
  <c r="AD211" i="28" s="1"/>
  <c r="AT220" i="27"/>
  <c r="AV242"/>
  <c r="AC243"/>
  <c r="AX244"/>
  <c r="BD242"/>
  <c r="BD211" i="28" s="1"/>
  <c r="Q246" i="27"/>
  <c r="Q215" i="28" s="1"/>
  <c r="BG240" i="27"/>
  <c r="BG209" i="28" s="1"/>
  <c r="AA241" i="27"/>
  <c r="S243"/>
  <c r="AU242"/>
  <c r="BG247"/>
  <c r="BG216" i="28" s="1"/>
  <c r="O248" i="27"/>
  <c r="T249"/>
  <c r="BA249"/>
  <c r="BA218" i="28" s="1"/>
  <c r="K220" i="27"/>
  <c r="G241"/>
  <c r="AL242"/>
  <c r="AT241"/>
  <c r="AB220"/>
  <c r="AZ246"/>
  <c r="AZ215" i="28" s="1"/>
  <c r="AA245" i="27"/>
  <c r="AF245"/>
  <c r="AF214" i="28" s="1"/>
  <c r="AL245" i="27"/>
  <c r="AY240"/>
  <c r="AY209" i="28" s="1"/>
  <c r="BB245" i="27"/>
  <c r="BB214" i="28" s="1"/>
  <c r="AE243" i="27"/>
  <c r="AE212" i="28" s="1"/>
  <c r="AF243" i="27"/>
  <c r="AF212" i="28" s="1"/>
  <c r="E240" i="27"/>
  <c r="AI248"/>
  <c r="AA242"/>
  <c r="BG220"/>
  <c r="AV220"/>
  <c r="AR247"/>
  <c r="BE244"/>
  <c r="BE213" i="28" s="1"/>
  <c r="Y245" i="27"/>
  <c r="AP245"/>
  <c r="AC249"/>
  <c r="AD245"/>
  <c r="AD214" i="28" s="1"/>
  <c r="AD248" i="27"/>
  <c r="AD217" i="28" s="1"/>
  <c r="AE244" i="27"/>
  <c r="AE213" i="28" s="1"/>
  <c r="AS244" i="27"/>
  <c r="I241"/>
  <c r="V240"/>
  <c r="AO242"/>
  <c r="M240"/>
  <c r="M209" i="28" s="1"/>
  <c r="AR242" i="27"/>
  <c r="AE241"/>
  <c r="AE210" i="28" s="1"/>
  <c r="AO245" i="27"/>
  <c r="L239"/>
  <c r="L208" i="28" s="1"/>
  <c r="BC246" i="27"/>
  <c r="BC215" i="28" s="1"/>
  <c r="I246" i="27"/>
  <c r="I249"/>
  <c r="AA239"/>
  <c r="M242"/>
  <c r="M211" i="28" s="1"/>
  <c r="N240" i="27"/>
  <c r="Y243"/>
  <c r="AT247"/>
  <c r="BA240"/>
  <c r="BA209" i="28" s="1"/>
  <c r="AH242" i="27"/>
  <c r="AH211" i="28" s="1"/>
  <c r="AO241" i="27"/>
  <c r="M245"/>
  <c r="M214" i="28" s="1"/>
  <c r="AZ241" i="27"/>
  <c r="AZ210" i="28" s="1"/>
  <c r="AV248" i="27"/>
  <c r="Q248"/>
  <c r="Q217" i="28" s="1"/>
  <c r="BE247" i="27"/>
  <c r="BE216" i="28" s="1"/>
  <c r="AF242" i="27"/>
  <c r="AF211" i="28" s="1"/>
  <c r="AX241" i="27"/>
  <c r="BB243"/>
  <c r="BB212" i="28" s="1"/>
  <c r="AB241" i="27"/>
  <c r="AJ245"/>
  <c r="AU243"/>
  <c r="AB243"/>
  <c r="AX249"/>
  <c r="AL247"/>
  <c r="AJ242"/>
  <c r="BE245"/>
  <c r="BE214" i="28" s="1"/>
  <c r="AD240" i="27"/>
  <c r="AD209" i="28" s="1"/>
  <c r="K249" i="27"/>
  <c r="K218" i="28" s="1"/>
  <c r="AY246" i="27"/>
  <c r="AY215" i="28" s="1"/>
  <c r="G239" i="27"/>
  <c r="AZ242"/>
  <c r="AZ211" i="28" s="1"/>
  <c r="AJ239" i="27"/>
  <c r="AR243"/>
  <c r="K239"/>
  <c r="K208" i="28" s="1"/>
  <c r="T247" i="27"/>
  <c r="W243"/>
  <c r="AM247"/>
  <c r="AP239"/>
  <c r="U220"/>
  <c r="T242"/>
  <c r="BA247"/>
  <c r="BA216" i="28" s="1"/>
  <c r="Y239" i="27"/>
  <c r="AH240"/>
  <c r="AH209" i="28" s="1"/>
  <c r="AI246" i="27"/>
  <c r="BF243"/>
  <c r="BF212" i="28" s="1"/>
  <c r="M222" i="27"/>
  <c r="M191" i="28" s="1"/>
  <c r="X222" i="27"/>
  <c r="AA222"/>
  <c r="F222"/>
  <c r="AQ230"/>
  <c r="Z230"/>
  <c r="Y230"/>
  <c r="N222"/>
  <c r="S222"/>
  <c r="W222"/>
  <c r="O222"/>
  <c r="AU230"/>
  <c r="AS230"/>
  <c r="AR230"/>
  <c r="AD222"/>
  <c r="AD191" i="28" s="1"/>
  <c r="AW222" i="27"/>
  <c r="Q222"/>
  <c r="Q191" i="28" s="1"/>
  <c r="BE222" i="27"/>
  <c r="BE191" i="28" s="1"/>
  <c r="AZ230" i="27"/>
  <c r="AZ199" i="28" s="1"/>
  <c r="AV230" i="27"/>
  <c r="J230"/>
  <c r="AP222"/>
  <c r="AL222"/>
  <c r="AT222"/>
  <c r="BG230"/>
  <c r="BG199" i="28" s="1"/>
  <c r="BB230" i="27"/>
  <c r="BB199" i="28" s="1"/>
  <c r="AW230" i="27"/>
  <c r="AE230"/>
  <c r="AE199" i="28" s="1"/>
  <c r="S238" i="27"/>
  <c r="AN238"/>
  <c r="AX238"/>
  <c r="BD238"/>
  <c r="BD207" i="28" s="1"/>
  <c r="AV238" i="27"/>
  <c r="AR238"/>
  <c r="AD238"/>
  <c r="AD207" i="28" s="1"/>
  <c r="AH238" i="27"/>
  <c r="AH207" i="28" s="1"/>
  <c r="Q238" i="27"/>
  <c r="Q207" i="28" s="1"/>
  <c r="M238" i="27"/>
  <c r="M207" i="28" s="1"/>
  <c r="AZ238" i="27"/>
  <c r="AZ207" i="28" s="1"/>
  <c r="AL238" i="27"/>
  <c r="BG238"/>
  <c r="BG207" i="28" s="1"/>
  <c r="AY238" i="27"/>
  <c r="AY207" i="28" s="1"/>
  <c r="AW226" i="27"/>
  <c r="AV226"/>
  <c r="X226"/>
  <c r="H226"/>
  <c r="AO227"/>
  <c r="AJ227"/>
  <c r="F227"/>
  <c r="AE221"/>
  <c r="AE190" i="28" s="1"/>
  <c r="AZ221" i="27"/>
  <c r="AZ190" i="28" s="1"/>
  <c r="I221" i="27"/>
  <c r="AJ221"/>
  <c r="BA236"/>
  <c r="BA205" i="28" s="1"/>
  <c r="S236" i="27"/>
  <c r="AQ236"/>
  <c r="AD236"/>
  <c r="AD205" i="28" s="1"/>
  <c r="K229" i="27"/>
  <c r="K198" i="28" s="1"/>
  <c r="O229" i="27"/>
  <c r="AC229"/>
  <c r="AF229"/>
  <c r="AF198" i="28" s="1"/>
  <c r="AM233" i="27"/>
  <c r="W233"/>
  <c r="AI233"/>
  <c r="AT233"/>
  <c r="AX233"/>
  <c r="N233"/>
  <c r="AZ233"/>
  <c r="AZ202" i="28" s="1"/>
  <c r="AA233" i="27"/>
  <c r="AF233"/>
  <c r="AF202" i="28" s="1"/>
  <c r="Q233" i="27"/>
  <c r="Q202" i="28" s="1"/>
  <c r="O233" i="27"/>
  <c r="AP233"/>
  <c r="J233"/>
  <c r="BC233"/>
  <c r="BC202" i="28" s="1"/>
  <c r="AX237" i="27"/>
  <c r="BG237"/>
  <c r="BG206" i="28" s="1"/>
  <c r="BC237" i="27"/>
  <c r="BC206" i="28" s="1"/>
  <c r="AR237" i="27"/>
  <c r="AL237"/>
  <c r="AN237"/>
  <c r="Y237"/>
  <c r="AW237"/>
  <c r="AT237"/>
  <c r="S237"/>
  <c r="W237"/>
  <c r="AB237"/>
  <c r="AH237"/>
  <c r="AH206" i="28" s="1"/>
  <c r="H237" i="27"/>
  <c r="Q225"/>
  <c r="Q194" i="28" s="1"/>
  <c r="Z225" i="27"/>
  <c r="AE225"/>
  <c r="AE194" i="28" s="1"/>
  <c r="AS225" i="27"/>
  <c r="F225"/>
  <c r="K225"/>
  <c r="K194" i="28" s="1"/>
  <c r="X225" i="27"/>
  <c r="Y225"/>
  <c r="AI225"/>
  <c r="AN225"/>
  <c r="BA225"/>
  <c r="BA194" i="28" s="1"/>
  <c r="BB225" i="27"/>
  <c r="BB194" i="28" s="1"/>
  <c r="AG225" i="27"/>
  <c r="AG194" i="28" s="1"/>
  <c r="P225" i="27"/>
  <c r="E226"/>
  <c r="AX226"/>
  <c r="M226"/>
  <c r="M195" i="28" s="1"/>
  <c r="AU226" i="27"/>
  <c r="AL227"/>
  <c r="S227"/>
  <c r="AX227"/>
  <c r="AW221"/>
  <c r="AA221"/>
  <c r="BD221"/>
  <c r="BD190" i="28" s="1"/>
  <c r="H221" i="27"/>
  <c r="P236"/>
  <c r="AB236"/>
  <c r="BC236"/>
  <c r="BC205" i="28" s="1"/>
  <c r="T229" i="27"/>
  <c r="AI229"/>
  <c r="AV229"/>
  <c r="J232"/>
  <c r="AO232"/>
  <c r="AL232"/>
  <c r="AH232"/>
  <c r="AH201" i="28" s="1"/>
  <c r="AJ232" i="27"/>
  <c r="H232"/>
  <c r="AI232"/>
  <c r="P232"/>
  <c r="AE232"/>
  <c r="AE201" i="28" s="1"/>
  <c r="BB232" i="27"/>
  <c r="BB201" i="28" s="1"/>
  <c r="Q232" i="27"/>
  <c r="Q201" i="28" s="1"/>
  <c r="V232" i="27"/>
  <c r="N232"/>
  <c r="AL234"/>
  <c r="BA234"/>
  <c r="BA203" i="28" s="1"/>
  <c r="AR234" i="27"/>
  <c r="L234"/>
  <c r="L203" i="28" s="1"/>
  <c r="BD234" i="27"/>
  <c r="BD203" i="28" s="1"/>
  <c r="K234" i="27"/>
  <c r="K203" i="28" s="1"/>
  <c r="BC234" i="27"/>
  <c r="BC203" i="28" s="1"/>
  <c r="AI234" i="27"/>
  <c r="AY234"/>
  <c r="AY203" i="28" s="1"/>
  <c r="AH234" i="27"/>
  <c r="AH203" i="28" s="1"/>
  <c r="BF234" i="27"/>
  <c r="BF203" i="28" s="1"/>
  <c r="AP234" i="27"/>
  <c r="T234"/>
  <c r="BA226"/>
  <c r="BA195" i="28" s="1"/>
  <c r="AQ226" i="27"/>
  <c r="AS226"/>
  <c r="V226"/>
  <c r="W227"/>
  <c r="Z227"/>
  <c r="BD227"/>
  <c r="BD196" i="28" s="1"/>
  <c r="AU221" i="27"/>
  <c r="F221"/>
  <c r="AL221"/>
  <c r="H236"/>
  <c r="AP236"/>
  <c r="AO236"/>
  <c r="E236"/>
  <c r="I229"/>
  <c r="AW229"/>
  <c r="AL229"/>
  <c r="X229"/>
  <c r="K228"/>
  <c r="K197" i="28" s="1"/>
  <c r="AF228" i="27"/>
  <c r="AF197" i="28" s="1"/>
  <c r="AS228" i="27"/>
  <c r="AK228"/>
  <c r="I228"/>
  <c r="AN228"/>
  <c r="AD228"/>
  <c r="AD197" i="28" s="1"/>
  <c r="S228" i="27"/>
  <c r="BE228"/>
  <c r="BE197" i="28" s="1"/>
  <c r="AJ228" i="27"/>
  <c r="Y228"/>
  <c r="BD228"/>
  <c r="BD197" i="28" s="1"/>
  <c r="AZ228" i="27"/>
  <c r="AZ197" i="28" s="1"/>
  <c r="E228" i="27"/>
  <c r="L226"/>
  <c r="L195" i="28" s="1"/>
  <c r="AG226" i="27"/>
  <c r="AG195" i="28" s="1"/>
  <c r="N226" i="27"/>
  <c r="AF227"/>
  <c r="AF196" i="28" s="1"/>
  <c r="K227" i="27"/>
  <c r="K196" i="28" s="1"/>
  <c r="R227" i="27"/>
  <c r="R196" i="28" s="1"/>
  <c r="G227" i="27"/>
  <c r="T221"/>
  <c r="AI221"/>
  <c r="X221"/>
  <c r="AL236"/>
  <c r="AJ236"/>
  <c r="AR236"/>
  <c r="V236"/>
  <c r="BC229"/>
  <c r="BC198" i="28" s="1"/>
  <c r="S229" i="27"/>
  <c r="R229"/>
  <c r="R198" i="28" s="1"/>
  <c r="AJ223" i="27"/>
  <c r="AU223"/>
  <c r="AO223"/>
  <c r="T223"/>
  <c r="AW223"/>
  <c r="L223"/>
  <c r="L192" i="28" s="1"/>
  <c r="BF223" i="27"/>
  <c r="BF192" i="28" s="1"/>
  <c r="N223" i="27"/>
  <c r="AG223"/>
  <c r="AG192" i="28" s="1"/>
  <c r="I223" i="27"/>
  <c r="AC223"/>
  <c r="AQ223"/>
  <c r="AT223"/>
  <c r="AK223"/>
  <c r="AG243"/>
  <c r="AG212" i="28" s="1"/>
  <c r="U246" i="27"/>
  <c r="AL246"/>
  <c r="X244"/>
  <c r="AP247"/>
  <c r="AG241"/>
  <c r="AG210" i="28" s="1"/>
  <c r="AJ247" i="27"/>
  <c r="N220"/>
  <c r="BA248"/>
  <c r="BA217" i="28" s="1"/>
  <c r="W245" i="27"/>
  <c r="X246"/>
  <c r="AT242"/>
  <c r="BG239"/>
  <c r="BG208" i="28" s="1"/>
  <c r="AG245" i="27"/>
  <c r="AG214" i="28" s="1"/>
  <c r="AX248" i="27"/>
  <c r="M248"/>
  <c r="M217" i="28" s="1"/>
  <c r="S220" i="27"/>
  <c r="BC249"/>
  <c r="BC218" i="28" s="1"/>
  <c r="AX247" i="27"/>
  <c r="T244"/>
  <c r="V242"/>
  <c r="G247"/>
  <c r="AZ249"/>
  <c r="AZ218" i="28" s="1"/>
  <c r="BC240" i="27"/>
  <c r="BC209" i="28" s="1"/>
  <c r="AZ220" i="27"/>
  <c r="BA220"/>
  <c r="I243"/>
  <c r="E242"/>
  <c r="W242"/>
  <c r="AE245"/>
  <c r="AE214" i="28" s="1"/>
  <c r="T245" i="27"/>
  <c r="Q240"/>
  <c r="Q209" i="28" s="1"/>
  <c r="AS249" i="27"/>
  <c r="J245"/>
  <c r="L249"/>
  <c r="L218" i="28" s="1"/>
  <c r="AA244" i="27"/>
  <c r="AQ242"/>
  <c r="AD249"/>
  <c r="AD218" i="28" s="1"/>
  <c r="AO243" i="27"/>
  <c r="AF244"/>
  <c r="AF213" i="28" s="1"/>
  <c r="AL220" i="27"/>
  <c r="BB247"/>
  <c r="BB216" i="28" s="1"/>
  <c r="Q242" i="27"/>
  <c r="Q211" i="28" s="1"/>
  <c r="AV249" i="27"/>
  <c r="R248"/>
  <c r="R217" i="28" s="1"/>
  <c r="S247" i="27"/>
  <c r="P247"/>
  <c r="AK247"/>
  <c r="O240"/>
  <c r="AN240"/>
  <c r="AT239"/>
  <c r="J244"/>
  <c r="AI240"/>
  <c r="H246"/>
  <c r="AB239"/>
  <c r="G220"/>
  <c r="AW244"/>
  <c r="M244"/>
  <c r="M213" i="28" s="1"/>
  <c r="W248" i="27"/>
  <c r="AA246"/>
  <c r="T248"/>
  <c r="AF240"/>
  <c r="AF209" i="28" s="1"/>
  <c r="Y242" i="27"/>
  <c r="T241"/>
  <c r="O246"/>
  <c r="O247"/>
  <c r="R244"/>
  <c r="R213" i="28" s="1"/>
  <c r="Z244" i="27"/>
  <c r="AE248"/>
  <c r="AE217" i="28" s="1"/>
  <c r="AK242" i="27"/>
  <c r="BG248"/>
  <c r="BG217" i="28" s="1"/>
  <c r="AQ240" i="27"/>
  <c r="AU239"/>
  <c r="P246"/>
  <c r="AN239"/>
  <c r="V247"/>
  <c r="BE239"/>
  <c r="BE208" i="28" s="1"/>
  <c r="AW241" i="27"/>
  <c r="AN249"/>
  <c r="AR220"/>
  <c r="R249"/>
  <c r="R218" i="28" s="1"/>
  <c r="F220" i="27"/>
  <c r="O249"/>
  <c r="AI247"/>
  <c r="AQ243"/>
  <c r="L242"/>
  <c r="L211" i="28" s="1"/>
  <c r="AK249" i="27"/>
  <c r="J248"/>
  <c r="V248"/>
  <c r="AX246"/>
  <c r="AO220"/>
  <c r="AC241"/>
  <c r="P220"/>
  <c r="N242"/>
  <c r="G248"/>
  <c r="BB220"/>
  <c r="AB244"/>
  <c r="BB240"/>
  <c r="BB209" i="28" s="1"/>
  <c r="Q243" i="27"/>
  <c r="Q212" i="28" s="1"/>
  <c r="BD246" i="27"/>
  <c r="BD215" i="28" s="1"/>
  <c r="BE243" i="27"/>
  <c r="BE212" i="28" s="1"/>
  <c r="R242" i="27"/>
  <c r="R211" i="28" s="1"/>
  <c r="P245" i="27"/>
  <c r="AG248"/>
  <c r="AG217" i="28" s="1"/>
  <c r="BF242" i="27"/>
  <c r="BF211" i="28" s="1"/>
  <c r="BB241" i="27"/>
  <c r="BB210" i="28" s="1"/>
  <c r="AN241" i="27"/>
  <c r="O241"/>
  <c r="AF239"/>
  <c r="AF208" i="28" s="1"/>
  <c r="F239" i="27"/>
  <c r="U245"/>
  <c r="AN242"/>
  <c r="X247"/>
  <c r="AY241"/>
  <c r="AY210" i="28" s="1"/>
  <c r="AL243" i="27"/>
  <c r="BG249"/>
  <c r="BG218" i="28" s="1"/>
  <c r="U247" i="27"/>
  <c r="W247"/>
  <c r="AH247"/>
  <c r="AH216" i="28" s="1"/>
  <c r="AK240" i="27"/>
  <c r="BD241"/>
  <c r="BD210" i="28" s="1"/>
  <c r="AV241" i="27"/>
  <c r="E246"/>
  <c r="AS245"/>
  <c r="AK241"/>
  <c r="P241"/>
  <c r="Z240"/>
  <c r="AS247"/>
  <c r="H244"/>
  <c r="AS242"/>
  <c r="P240"/>
  <c r="AU248"/>
  <c r="AM241"/>
  <c r="AA220"/>
  <c r="BD239"/>
  <c r="BD208" i="28" s="1"/>
  <c r="AA240" i="27"/>
  <c r="BE248"/>
  <c r="BE217" i="28" s="1"/>
  <c r="O239" i="27"/>
  <c r="H241"/>
  <c r="E220"/>
  <c r="AU245"/>
  <c r="AB248"/>
  <c r="F249"/>
  <c r="AP241"/>
  <c r="AJ240"/>
  <c r="AQ247"/>
  <c r="W240"/>
  <c r="M249"/>
  <c r="M218" i="28" s="1"/>
  <c r="AW220" i="27"/>
  <c r="AZ245"/>
  <c r="AZ214" i="28" s="1"/>
  <c r="BF246" i="27"/>
  <c r="BF215" i="28" s="1"/>
  <c r="X241" i="27"/>
  <c r="K243"/>
  <c r="K212" i="28" s="1"/>
  <c r="F240" i="27"/>
  <c r="X245"/>
  <c r="J243"/>
  <c r="O245"/>
  <c r="P244"/>
  <c r="AE247"/>
  <c r="AE216" i="28" s="1"/>
  <c r="BA244" i="27"/>
  <c r="BA213" i="28" s="1"/>
  <c r="Y246" i="27"/>
  <c r="E244"/>
  <c r="AJ243"/>
  <c r="AZ239"/>
  <c r="AZ208" i="28" s="1"/>
  <c r="Q241" i="27"/>
  <c r="Q210" i="28" s="1"/>
  <c r="AS222" i="27"/>
  <c r="AI222"/>
  <c r="AY222"/>
  <c r="AY191" i="28" s="1"/>
  <c r="AU222" i="27"/>
  <c r="BD230"/>
  <c r="BD199" i="28" s="1"/>
  <c r="AF230" i="27"/>
  <c r="AF199" i="28" s="1"/>
  <c r="M230" i="27"/>
  <c r="M199" i="28" s="1"/>
  <c r="Z222" i="27"/>
  <c r="AF222"/>
  <c r="AF191" i="28" s="1"/>
  <c r="AE222" i="27"/>
  <c r="AE191" i="28" s="1"/>
  <c r="AK222" i="27"/>
  <c r="AN230"/>
  <c r="AL230"/>
  <c r="AG230"/>
  <c r="AG199" i="28" s="1"/>
  <c r="AG222" i="27"/>
  <c r="AG191" i="28" s="1"/>
  <c r="BA222" i="27"/>
  <c r="BA191" i="28" s="1"/>
  <c r="AJ222" i="27"/>
  <c r="AC222"/>
  <c r="S230"/>
  <c r="L230"/>
  <c r="L199" i="28" s="1"/>
  <c r="BE230" i="27"/>
  <c r="BE199" i="28" s="1"/>
  <c r="G222" i="27"/>
  <c r="T222"/>
  <c r="L222"/>
  <c r="L191" i="28" s="1"/>
  <c r="BC222" i="27"/>
  <c r="BC191" i="28" s="1"/>
  <c r="H230" i="27"/>
  <c r="AK230"/>
  <c r="T230"/>
  <c r="AP238"/>
  <c r="K238"/>
  <c r="K207" i="28" s="1"/>
  <c r="E238" i="27"/>
  <c r="AF238"/>
  <c r="AF207" i="28" s="1"/>
  <c r="AI238" i="27"/>
  <c r="BA238"/>
  <c r="BA207" i="28" s="1"/>
  <c r="AW238" i="27"/>
  <c r="AE238"/>
  <c r="AE207" i="28" s="1"/>
  <c r="AS238" i="27"/>
  <c r="BC238"/>
  <c r="BC207" i="28" s="1"/>
  <c r="Y238" i="27"/>
  <c r="AT238"/>
  <c r="V238"/>
  <c r="AL226"/>
  <c r="AN226"/>
  <c r="AM226"/>
  <c r="AK226"/>
  <c r="I227"/>
  <c r="AZ227"/>
  <c r="AZ196" i="28" s="1"/>
  <c r="U227" i="27"/>
  <c r="BG221"/>
  <c r="BG190" i="28" s="1"/>
  <c r="AN221" i="27"/>
  <c r="AV221"/>
  <c r="AC221"/>
  <c r="N236"/>
  <c r="AX236"/>
  <c r="O236"/>
  <c r="Q236"/>
  <c r="Q205" i="28" s="1"/>
  <c r="AN229" i="27"/>
  <c r="BG229"/>
  <c r="BG198" i="28" s="1"/>
  <c r="G229" i="27"/>
  <c r="AO229"/>
  <c r="AQ233"/>
  <c r="BD233"/>
  <c r="BD202" i="28" s="1"/>
  <c r="BG233" i="27"/>
  <c r="BG202" i="28" s="1"/>
  <c r="AD233" i="27"/>
  <c r="AD202" i="28" s="1"/>
  <c r="AL233" i="27"/>
  <c r="AG233"/>
  <c r="AG202" i="28" s="1"/>
  <c r="K233" i="27"/>
  <c r="K202" i="28" s="1"/>
  <c r="AS233" i="27"/>
  <c r="E233"/>
  <c r="BF233"/>
  <c r="BF202" i="28" s="1"/>
  <c r="S233" i="27"/>
  <c r="AH233"/>
  <c r="AH202" i="28" s="1"/>
  <c r="X233" i="27"/>
  <c r="I233"/>
  <c r="AC237"/>
  <c r="L237"/>
  <c r="L206" i="28" s="1"/>
  <c r="O237" i="27"/>
  <c r="BA237"/>
  <c r="BA206" i="28" s="1"/>
  <c r="K237" i="27"/>
  <c r="K206" i="28" s="1"/>
  <c r="AM237" i="27"/>
  <c r="BD237"/>
  <c r="BD206" i="28" s="1"/>
  <c r="I237" i="27"/>
  <c r="J237"/>
  <c r="AO237"/>
  <c r="N237"/>
  <c r="P237"/>
  <c r="AE237"/>
  <c r="AE206" i="28" s="1"/>
  <c r="J225" i="27"/>
  <c r="O225"/>
  <c r="AB225"/>
  <c r="AT225"/>
  <c r="BC225"/>
  <c r="BC194" i="28" s="1"/>
  <c r="H225" i="27"/>
  <c r="I225"/>
  <c r="R225"/>
  <c r="R194" i="28" s="1"/>
  <c r="W225" i="27"/>
  <c r="AK225"/>
  <c r="AL225"/>
  <c r="AU225"/>
  <c r="AZ225"/>
  <c r="AZ194" i="28" s="1"/>
  <c r="AP226" i="27"/>
  <c r="AI226"/>
  <c r="AH226"/>
  <c r="AH195" i="28" s="1"/>
  <c r="AT227" i="27"/>
  <c r="M227"/>
  <c r="M196" i="28" s="1"/>
  <c r="AM227" i="27"/>
  <c r="AQ227"/>
  <c r="AF221"/>
  <c r="AF190" i="28" s="1"/>
  <c r="N221" i="27"/>
  <c r="BA221"/>
  <c r="BA190" i="28" s="1"/>
  <c r="AN236" i="27"/>
  <c r="AM236"/>
  <c r="T236"/>
  <c r="AR229"/>
  <c r="AJ229"/>
  <c r="AQ229"/>
  <c r="AY229"/>
  <c r="AY198" i="28" s="1"/>
  <c r="W232" i="27"/>
  <c r="AA232"/>
  <c r="S232"/>
  <c r="O232"/>
  <c r="AQ232"/>
  <c r="AS232"/>
  <c r="R232"/>
  <c r="R201" i="28" s="1"/>
  <c r="AU232" i="27"/>
  <c r="L232"/>
  <c r="L201" i="28" s="1"/>
  <c r="BG232" i="27"/>
  <c r="BG201" i="28" s="1"/>
  <c r="X232" i="27"/>
  <c r="AM232"/>
  <c r="AP232"/>
  <c r="E232"/>
  <c r="X234"/>
  <c r="U234"/>
  <c r="AB234"/>
  <c r="I234"/>
  <c r="AN234"/>
  <c r="AF234"/>
  <c r="AF203" i="28" s="1"/>
  <c r="V234" i="27"/>
  <c r="Z234"/>
  <c r="AC234"/>
  <c r="BE234"/>
  <c r="BE203" i="28" s="1"/>
  <c r="AT234" i="27"/>
  <c r="AW234"/>
  <c r="J234"/>
  <c r="W234"/>
  <c r="BB226"/>
  <c r="BB195" i="28" s="1"/>
  <c r="BD226" i="27"/>
  <c r="BD195" i="28" s="1"/>
  <c r="AA226" i="27"/>
  <c r="P227"/>
  <c r="AV227"/>
  <c r="E227"/>
  <c r="S221"/>
  <c r="BC221"/>
  <c r="BC190" i="28" s="1"/>
  <c r="AG221" i="27"/>
  <c r="AG190" i="28" s="1"/>
  <c r="AH221" i="27"/>
  <c r="AH190" i="28" s="1"/>
  <c r="M236" i="27"/>
  <c r="M205" i="28" s="1"/>
  <c r="G236" i="27"/>
  <c r="K236"/>
  <c r="K205" i="28" s="1"/>
  <c r="AK229" i="27"/>
  <c r="U229"/>
  <c r="BA229"/>
  <c r="BA198" i="28" s="1"/>
  <c r="AB228" i="27"/>
  <c r="BF228"/>
  <c r="BF197" i="28" s="1"/>
  <c r="AH228" i="27"/>
  <c r="AH197" i="28" s="1"/>
  <c r="T228" i="27"/>
  <c r="V228"/>
  <c r="AT228"/>
  <c r="N228"/>
  <c r="BC228"/>
  <c r="BC197" i="28" s="1"/>
  <c r="M228" i="27"/>
  <c r="M197" i="28" s="1"/>
  <c r="BA228" i="27"/>
  <c r="BA197" i="28" s="1"/>
  <c r="R228" i="27"/>
  <c r="R197" i="28" s="1"/>
  <c r="AM228" i="27"/>
  <c r="U228"/>
  <c r="I226"/>
  <c r="K226"/>
  <c r="K195" i="28" s="1"/>
  <c r="G226" i="27"/>
  <c r="Q226"/>
  <c r="Q195" i="28" s="1"/>
  <c r="L227" i="27"/>
  <c r="L196" i="28" s="1"/>
  <c r="AN227" i="27"/>
  <c r="O227"/>
  <c r="R221"/>
  <c r="R190" i="28" s="1"/>
  <c r="Q221" i="27"/>
  <c r="Q190" i="28" s="1"/>
  <c r="BB221" i="27"/>
  <c r="BB190" i="28" s="1"/>
  <c r="W236" i="27"/>
  <c r="BG236"/>
  <c r="BG205" i="28" s="1"/>
  <c r="BD236" i="27"/>
  <c r="BD205" i="28" s="1"/>
  <c r="AS236" i="27"/>
  <c r="AB229"/>
  <c r="M229"/>
  <c r="M198" i="28" s="1"/>
  <c r="AG229" i="27"/>
  <c r="AG198" i="28" s="1"/>
  <c r="AI223" i="27"/>
  <c r="AA223"/>
  <c r="AV223"/>
  <c r="Q223"/>
  <c r="Q192" i="28" s="1"/>
  <c r="E223" i="27"/>
  <c r="AZ223"/>
  <c r="AZ192" i="28" s="1"/>
  <c r="BC223" i="27"/>
  <c r="BC192" i="28" s="1"/>
  <c r="AS223" i="27"/>
  <c r="R223"/>
  <c r="R192" i="28" s="1"/>
  <c r="BD223" i="27"/>
  <c r="BD192" i="28" s="1"/>
  <c r="M223" i="27"/>
  <c r="M192" i="28" s="1"/>
  <c r="W223" i="27"/>
  <c r="AL223"/>
  <c r="AK220"/>
  <c r="I242"/>
  <c r="AK243"/>
  <c r="BD240"/>
  <c r="BD209" i="28" s="1"/>
  <c r="AZ240" i="27"/>
  <c r="AZ209" i="28" s="1"/>
  <c r="AU241" i="27"/>
  <c r="G243"/>
  <c r="R243"/>
  <c r="R212" i="28" s="1"/>
  <c r="AH244" i="27"/>
  <c r="AH213" i="28" s="1"/>
  <c r="AO244" i="27"/>
  <c r="AG247"/>
  <c r="AG216" i="28" s="1"/>
  <c r="H245" i="27"/>
  <c r="L248"/>
  <c r="L217" i="28" s="1"/>
  <c r="AF220" i="27"/>
  <c r="AL249"/>
  <c r="AX239"/>
  <c r="AN246"/>
  <c r="AI245"/>
  <c r="AP240"/>
  <c r="BC242"/>
  <c r="BC211" i="28" s="1"/>
  <c r="U240" i="27"/>
  <c r="AH245"/>
  <c r="AH214" i="28" s="1"/>
  <c r="BA241" i="27"/>
  <c r="BA210" i="28" s="1"/>
  <c r="Y220" i="27"/>
  <c r="BD249"/>
  <c r="BD218" i="28" s="1"/>
  <c r="AL241" i="27"/>
  <c r="Z239"/>
  <c r="AK244"/>
  <c r="AQ241"/>
  <c r="L244"/>
  <c r="L213" i="28" s="1"/>
  <c r="AG244" i="27"/>
  <c r="AG213" i="28" s="1"/>
  <c r="AT243" i="27"/>
  <c r="AH246"/>
  <c r="AH215" i="28" s="1"/>
  <c r="H239" i="27"/>
  <c r="AO239"/>
  <c r="AY245"/>
  <c r="AY214" i="28" s="1"/>
  <c r="BC241" i="27"/>
  <c r="BC210" i="28" s="1"/>
  <c r="L245" i="27"/>
  <c r="L214" i="28" s="1"/>
  <c r="X248" i="27"/>
  <c r="AU240"/>
  <c r="L247"/>
  <c r="L216" i="28" s="1"/>
  <c r="V243" i="27"/>
  <c r="Q249"/>
  <c r="Q218" i="28" s="1"/>
  <c r="T240" i="27"/>
  <c r="AK248"/>
  <c r="AB249"/>
  <c r="AQ246"/>
  <c r="K245"/>
  <c r="K214" i="28" s="1"/>
  <c r="H249" i="27"/>
  <c r="AX242"/>
  <c r="BE249"/>
  <c r="BE218" i="28" s="1"/>
  <c r="AM246" i="27"/>
  <c r="AF249"/>
  <c r="AF218" i="28" s="1"/>
  <c r="F245" i="27"/>
  <c r="AJ246"/>
  <c r="AX240"/>
  <c r="AI244"/>
  <c r="AL248"/>
  <c r="AH243"/>
  <c r="AH212" i="28" s="1"/>
  <c r="Q239" i="27"/>
  <c r="Q208" i="28" s="1"/>
  <c r="E243" i="27"/>
  <c r="AR244"/>
  <c r="AW246"/>
  <c r="BD243"/>
  <c r="BD212" i="28" s="1"/>
  <c r="R240" i="27"/>
  <c r="R209" i="28" s="1"/>
  <c r="AM220" i="27"/>
  <c r="AV240"/>
  <c r="AD247"/>
  <c r="AD216" i="28" s="1"/>
  <c r="BC239" i="27"/>
  <c r="BC208" i="28" s="1"/>
  <c r="BB248" i="27"/>
  <c r="BB217" i="28" s="1"/>
  <c r="AW245" i="27"/>
  <c r="AP243"/>
  <c r="R247"/>
  <c r="R216" i="28" s="1"/>
  <c r="AA248" i="27"/>
  <c r="BE242"/>
  <c r="BE211" i="28" s="1"/>
  <c r="AC248" i="27"/>
  <c r="AJ220"/>
  <c r="AT248"/>
  <c r="T239"/>
  <c r="S240"/>
  <c r="AE242"/>
  <c r="AE211" i="28" s="1"/>
  <c r="Y244" i="27"/>
  <c r="V249"/>
  <c r="AA243"/>
  <c r="AJ248"/>
  <c r="AN248"/>
  <c r="AM243"/>
  <c r="AL244"/>
  <c r="N241"/>
  <c r="L241"/>
  <c r="L210" i="28" s="1"/>
  <c r="AC246" i="27"/>
  <c r="AC245"/>
  <c r="S245"/>
  <c r="AZ243"/>
  <c r="AZ212" i="28" s="1"/>
  <c r="G246" i="27"/>
  <c r="R220"/>
  <c r="BG245"/>
  <c r="BG214" i="28" s="1"/>
  <c r="J246" i="27"/>
  <c r="AH239"/>
  <c r="AH208" i="28" s="1"/>
  <c r="AL239" i="27"/>
  <c r="J247"/>
  <c r="Z246"/>
  <c r="BG241"/>
  <c r="BG210" i="28" s="1"/>
  <c r="AG240" i="27"/>
  <c r="AG209" i="28" s="1"/>
  <c r="AS220" i="27"/>
  <c r="AE240"/>
  <c r="AE209" i="28" s="1"/>
  <c r="H247" i="27"/>
  <c r="N243"/>
  <c r="AP249"/>
  <c r="T246"/>
  <c r="AW240"/>
  <c r="L243"/>
  <c r="L212" i="28" s="1"/>
  <c r="BF249" i="27"/>
  <c r="BF218" i="28" s="1"/>
  <c r="I244" i="27"/>
  <c r="AS240"/>
  <c r="J240"/>
  <c r="BF245"/>
  <c r="BF214" i="28" s="1"/>
  <c r="BB244" i="27"/>
  <c r="BB213" i="28" s="1"/>
  <c r="K244" i="27"/>
  <c r="K213" i="28" s="1"/>
  <c r="AU247" i="27"/>
  <c r="E248"/>
  <c r="U248"/>
  <c r="AO248"/>
  <c r="AI241"/>
  <c r="X240"/>
  <c r="AM244"/>
  <c r="I247"/>
  <c r="AT249"/>
  <c r="Y247"/>
  <c r="AH241"/>
  <c r="AH210" i="28" s="1"/>
  <c r="AO240" i="27"/>
  <c r="K246"/>
  <c r="K215" i="28" s="1"/>
  <c r="Z243" i="27"/>
  <c r="BD244"/>
  <c r="BD213" i="28" s="1"/>
  <c r="V239" i="27"/>
  <c r="P249"/>
  <c r="AO247"/>
  <c r="AR246"/>
  <c r="H243"/>
  <c r="AY249"/>
  <c r="AY218" i="28" s="1"/>
  <c r="AG246" i="27"/>
  <c r="AG215" i="28" s="1"/>
  <c r="AL240" i="27"/>
  <c r="AC242"/>
  <c r="G244"/>
  <c r="M247"/>
  <c r="M216" i="28" s="1"/>
  <c r="AM248" i="27"/>
  <c r="AD243"/>
  <c r="AD212" i="28" s="1"/>
  <c r="AC239" i="27"/>
  <c r="AR249"/>
  <c r="Y240"/>
  <c r="J239"/>
  <c r="AM249"/>
  <c r="P242"/>
  <c r="BB246"/>
  <c r="BB215" i="28" s="1"/>
  <c r="AC240" i="27"/>
  <c r="AF246"/>
  <c r="AF215" i="28" s="1"/>
  <c r="F242" i="27"/>
  <c r="BD247"/>
  <c r="BD216" i="28" s="1"/>
  <c r="AT240" i="27"/>
  <c r="BA239"/>
  <c r="BA208" i="28" s="1"/>
  <c r="O244" i="27"/>
  <c r="W239"/>
  <c r="K242"/>
  <c r="K211" i="28" s="1"/>
  <c r="L220" i="27"/>
  <c r="F247"/>
  <c r="BE246"/>
  <c r="BE215" i="28" s="1"/>
  <c r="I222" i="27"/>
  <c r="AX222"/>
  <c r="BD222"/>
  <c r="BD191" i="28" s="1"/>
  <c r="X230" i="27"/>
  <c r="BA230"/>
  <c r="BA199" i="28" s="1"/>
  <c r="AX230" i="27"/>
  <c r="U230"/>
  <c r="AZ222"/>
  <c r="AZ191" i="28" s="1"/>
  <c r="AB222" i="27"/>
  <c r="U222"/>
  <c r="AH230"/>
  <c r="AH199" i="28" s="1"/>
  <c r="BF230" i="27"/>
  <c r="BF199" i="28" s="1"/>
  <c r="I230" i="27"/>
  <c r="N230"/>
  <c r="AH222"/>
  <c r="AH191" i="28" s="1"/>
  <c r="R222" i="27"/>
  <c r="R191" i="28" s="1"/>
  <c r="K222" i="27"/>
  <c r="K191" i="28" s="1"/>
  <c r="W230" i="27"/>
  <c r="AB230"/>
  <c r="G230"/>
  <c r="E230"/>
  <c r="BB222"/>
  <c r="BB191" i="28" s="1"/>
  <c r="V222" i="27"/>
  <c r="H222"/>
  <c r="V230"/>
  <c r="K230"/>
  <c r="K199" i="28" s="1"/>
  <c r="BC230" i="27"/>
  <c r="BC199" i="28" s="1"/>
  <c r="H238" i="27"/>
  <c r="R238"/>
  <c r="R207" i="28" s="1"/>
  <c r="N238" i="27"/>
  <c r="G238"/>
  <c r="AB238"/>
  <c r="AM238"/>
  <c r="I238"/>
  <c r="AA238"/>
  <c r="BE238"/>
  <c r="BE207" i="28" s="1"/>
  <c r="T238" i="27"/>
  <c r="Z238"/>
  <c r="AG238"/>
  <c r="AG207" i="28" s="1"/>
  <c r="AU238" i="27"/>
  <c r="AC238"/>
  <c r="AF226"/>
  <c r="AF195" i="28" s="1"/>
  <c r="AB226" i="27"/>
  <c r="O226"/>
  <c r="AS227"/>
  <c r="AR227"/>
  <c r="V227"/>
  <c r="BA227"/>
  <c r="BA196" i="28" s="1"/>
  <c r="AM221" i="27"/>
  <c r="AO221"/>
  <c r="U221"/>
  <c r="BE236"/>
  <c r="BE205" i="28" s="1"/>
  <c r="L236" i="27"/>
  <c r="L205" i="28" s="1"/>
  <c r="F236" i="27"/>
  <c r="BB229"/>
  <c r="BB198" i="28" s="1"/>
  <c r="AP229" i="27"/>
  <c r="E229"/>
  <c r="AY233"/>
  <c r="AY202" i="28" s="1"/>
  <c r="BE233" i="27"/>
  <c r="BE202" i="28" s="1"/>
  <c r="Y233" i="27"/>
  <c r="AC233"/>
  <c r="AB233"/>
  <c r="AO233"/>
  <c r="R233"/>
  <c r="R202" i="28" s="1"/>
  <c r="AU233" i="27"/>
  <c r="L233"/>
  <c r="L202" i="28" s="1"/>
  <c r="V233" i="27"/>
  <c r="AV233"/>
  <c r="BB233"/>
  <c r="BB202" i="28" s="1"/>
  <c r="F233" i="27"/>
  <c r="U237"/>
  <c r="AD237"/>
  <c r="AD206" i="28" s="1"/>
  <c r="T237" i="27"/>
  <c r="AG237"/>
  <c r="AG206" i="28" s="1"/>
  <c r="Z237" i="27"/>
  <c r="R237"/>
  <c r="R206" i="28" s="1"/>
  <c r="BB237" i="27"/>
  <c r="BB206" i="28" s="1"/>
  <c r="AV237" i="27"/>
  <c r="M237"/>
  <c r="M206" i="28" s="1"/>
  <c r="AU237" i="27"/>
  <c r="AK237"/>
  <c r="V237"/>
  <c r="AJ237"/>
  <c r="AZ237"/>
  <c r="AZ206" i="28" s="1"/>
  <c r="AX225" i="27"/>
  <c r="BG225"/>
  <c r="BG194" i="28" s="1"/>
  <c r="L225" i="27"/>
  <c r="L194" i="28" s="1"/>
  <c r="AC225" i="27"/>
  <c r="AM225"/>
  <c r="AR225"/>
  <c r="BE225"/>
  <c r="BE194" i="28" s="1"/>
  <c r="BF225" i="27"/>
  <c r="BF194" i="28" s="1"/>
  <c r="G225" i="27"/>
  <c r="T225"/>
  <c r="U225"/>
  <c r="AD225"/>
  <c r="AD194" i="28" s="1"/>
  <c r="AJ225" i="27"/>
  <c r="AW225"/>
  <c r="AZ226"/>
  <c r="AZ195" i="28" s="1"/>
  <c r="BF226" i="27"/>
  <c r="BF195" i="28" s="1"/>
  <c r="J226" i="27"/>
  <c r="AP227"/>
  <c r="AD227"/>
  <c r="AD196" i="28" s="1"/>
  <c r="AE227" i="27"/>
  <c r="AE196" i="28" s="1"/>
  <c r="AG227" i="27"/>
  <c r="AG196" i="28" s="1"/>
  <c r="K221" i="27"/>
  <c r="K190" i="28" s="1"/>
  <c r="AK221" i="27"/>
  <c r="BE221"/>
  <c r="BE190" i="28" s="1"/>
  <c r="AE236" i="27"/>
  <c r="AE205" i="28" s="1"/>
  <c r="AY236" i="27"/>
  <c r="AY205" i="28" s="1"/>
  <c r="Z236" i="27"/>
  <c r="Q229"/>
  <c r="Q198" i="28" s="1"/>
  <c r="Y229" i="27"/>
  <c r="AU229"/>
  <c r="AD229"/>
  <c r="AD198" i="28" s="1"/>
  <c r="AF232" i="27"/>
  <c r="AF201" i="28" s="1"/>
  <c r="G232" i="27"/>
  <c r="Z232"/>
  <c r="BA232"/>
  <c r="BA201" i="28" s="1"/>
  <c r="BE232" i="27"/>
  <c r="BE201" i="28" s="1"/>
  <c r="AV232" i="27"/>
  <c r="K232"/>
  <c r="K201" i="28" s="1"/>
  <c r="F232" i="27"/>
  <c r="AB232"/>
  <c r="AR232"/>
  <c r="AG232"/>
  <c r="AG201" i="28" s="1"/>
  <c r="AN232" i="27"/>
  <c r="BC232"/>
  <c r="BC201" i="28" s="1"/>
  <c r="BF232" i="27"/>
  <c r="BF201" i="28" s="1"/>
  <c r="F234" i="27"/>
  <c r="BB234"/>
  <c r="BB203" i="28" s="1"/>
  <c r="AZ234" i="27"/>
  <c r="AZ203" i="28" s="1"/>
  <c r="H234" i="27"/>
  <c r="AQ234"/>
  <c r="E234"/>
  <c r="AA234"/>
  <c r="AE234"/>
  <c r="AE203" i="28" s="1"/>
  <c r="AK234" i="27"/>
  <c r="N234"/>
  <c r="Q234"/>
  <c r="Q203" i="28" s="1"/>
  <c r="AM234" i="27"/>
  <c r="Y234"/>
  <c r="AJ234"/>
  <c r="AC226"/>
  <c r="AR226"/>
  <c r="BE226"/>
  <c r="BE195" i="28" s="1"/>
  <c r="Y227" i="27"/>
  <c r="Q227"/>
  <c r="Q196" i="28" s="1"/>
  <c r="AY227" i="27"/>
  <c r="AY196" i="28" s="1"/>
  <c r="Y221" i="27"/>
  <c r="O221"/>
  <c r="AP221"/>
  <c r="Z221"/>
  <c r="AZ236"/>
  <c r="AZ205" i="28" s="1"/>
  <c r="AH236" i="27"/>
  <c r="AH205" i="28" s="1"/>
  <c r="BB236" i="27"/>
  <c r="BB205" i="28" s="1"/>
  <c r="AZ229" i="27"/>
  <c r="AZ198" i="28" s="1"/>
  <c r="V229" i="27"/>
  <c r="F229"/>
  <c r="L229"/>
  <c r="L198" i="28" s="1"/>
  <c r="AE228" i="27"/>
  <c r="AE197" i="28" s="1"/>
  <c r="AW228" i="27"/>
  <c r="BB228"/>
  <c r="BB197" i="28" s="1"/>
  <c r="AG228" i="27"/>
  <c r="AG197" i="28" s="1"/>
  <c r="O228" i="27"/>
  <c r="P228"/>
  <c r="AC228"/>
  <c r="L228"/>
  <c r="L197" i="28" s="1"/>
  <c r="AO228" i="27"/>
  <c r="AR228"/>
  <c r="AV228"/>
  <c r="X228"/>
  <c r="H228"/>
  <c r="AI228"/>
  <c r="R226"/>
  <c r="R195" i="28" s="1"/>
  <c r="Z226" i="27"/>
  <c r="P226"/>
  <c r="BC226"/>
  <c r="BC195" i="28" s="1"/>
  <c r="AC227" i="27"/>
  <c r="AB227"/>
  <c r="AA227"/>
  <c r="E221"/>
  <c r="BF221"/>
  <c r="BF190" i="28" s="1"/>
  <c r="AD221" i="27"/>
  <c r="AD190" i="28" s="1"/>
  <c r="AR221" i="27"/>
  <c r="AC236"/>
  <c r="AU236"/>
  <c r="R236"/>
  <c r="R205" i="28" s="1"/>
  <c r="H229" i="27"/>
  <c r="P229"/>
  <c r="BE229"/>
  <c r="BE198" i="28" s="1"/>
  <c r="AE223" i="27"/>
  <c r="AE192" i="28" s="1"/>
  <c r="G223" i="27"/>
  <c r="BE223"/>
  <c r="BE192" i="28" s="1"/>
  <c r="AF223" i="27"/>
  <c r="AF192" i="28" s="1"/>
  <c r="AR223" i="27"/>
  <c r="AH223"/>
  <c r="AH192" i="28" s="1"/>
  <c r="V223" i="27"/>
  <c r="H223"/>
  <c r="BB223"/>
  <c r="BB192" i="28" s="1"/>
  <c r="BA223" i="27"/>
  <c r="BA192" i="28" s="1"/>
  <c r="S223" i="27"/>
  <c r="BG223"/>
  <c r="BG192" i="28" s="1"/>
  <c r="O223" i="27"/>
  <c r="AN223"/>
  <c r="T220"/>
  <c r="AQ239"/>
  <c r="AN220"/>
  <c r="S242"/>
  <c r="F241"/>
  <c r="N239"/>
  <c r="AR241"/>
  <c r="AW247"/>
  <c r="X239"/>
  <c r="AG239"/>
  <c r="AG208" i="28" s="1"/>
  <c r="V246" i="27"/>
  <c r="U243"/>
  <c r="AS239"/>
  <c r="H242"/>
  <c r="G242"/>
  <c r="AM242"/>
  <c r="I239"/>
  <c r="AW249"/>
  <c r="AX243"/>
  <c r="Z249"/>
  <c r="K248"/>
  <c r="K217" i="28" s="1"/>
  <c r="BG246" i="27"/>
  <c r="BG215" i="28" s="1"/>
  <c r="AF247" i="27"/>
  <c r="AF216" i="28" s="1"/>
  <c r="BF248" i="27"/>
  <c r="BF217" i="28" s="1"/>
  <c r="E249" i="27"/>
  <c r="BF247"/>
  <c r="BF216" i="28" s="1"/>
  <c r="AQ245" i="27"/>
  <c r="AW243"/>
  <c r="K247"/>
  <c r="K216" i="28" s="1"/>
  <c r="AH220" i="27"/>
  <c r="M241"/>
  <c r="M210" i="28" s="1"/>
  <c r="Q247" i="27"/>
  <c r="Q216" i="28" s="1"/>
  <c r="AU220" i="27"/>
  <c r="W241"/>
  <c r="AD244"/>
  <c r="AD213" i="28" s="1"/>
  <c r="AT245" i="27"/>
  <c r="U244"/>
  <c r="I240"/>
  <c r="AJ241"/>
  <c r="AY247"/>
  <c r="AY216" i="28" s="1"/>
  <c r="M246" i="27"/>
  <c r="M215" i="28" s="1"/>
  <c r="Z248" i="27"/>
  <c r="S248"/>
  <c r="AW239"/>
  <c r="F246"/>
  <c r="BB239"/>
  <c r="BB208" i="28" s="1"/>
  <c r="AD241" i="27"/>
  <c r="AD210" i="28" s="1"/>
  <c r="AI249" i="27"/>
  <c r="S246"/>
  <c r="Q245"/>
  <c r="Q214" i="28" s="1"/>
  <c r="M239" i="27"/>
  <c r="M208" i="28" s="1"/>
  <c r="AT244" i="27"/>
  <c r="S249"/>
  <c r="AY239"/>
  <c r="AY208" i="28" s="1"/>
  <c r="AE246" i="27"/>
  <c r="AE215" i="28" s="1"/>
  <c r="AB247" i="27"/>
  <c r="X242"/>
  <c r="P239"/>
  <c r="E241"/>
  <c r="AB240"/>
  <c r="AP220"/>
  <c r="AM240"/>
  <c r="BD245"/>
  <c r="BD214" i="28" s="1"/>
  <c r="F243" i="27"/>
  <c r="L246"/>
  <c r="L215" i="28" s="1"/>
  <c r="AY243" i="27"/>
  <c r="AY212" i="28" s="1"/>
  <c r="AG242" i="27"/>
  <c r="AG211" i="28" s="1"/>
  <c r="H248" i="27"/>
  <c r="W244"/>
  <c r="AN247"/>
  <c r="Z220"/>
  <c r="Y248"/>
  <c r="AV243"/>
  <c r="AQ244"/>
  <c r="AW242"/>
  <c r="R245"/>
  <c r="R214" i="28" s="1"/>
  <c r="Y241" i="27"/>
  <c r="AX245"/>
  <c r="AS241"/>
  <c r="BC248"/>
  <c r="BC217" i="28" s="1"/>
  <c r="AY248" i="27"/>
  <c r="AY217" i="28" s="1"/>
  <c r="AV245" i="27"/>
  <c r="I248"/>
  <c r="Z247"/>
  <c r="AU244"/>
  <c r="O243"/>
  <c r="AF248"/>
  <c r="AF217" i="28" s="1"/>
  <c r="N248" i="27"/>
  <c r="BC247"/>
  <c r="BC216" i="28" s="1"/>
  <c r="Q244" i="27"/>
  <c r="Q213" i="28" s="1"/>
  <c r="BA242" i="27"/>
  <c r="BA211" i="28" s="1"/>
  <c r="U242" i="27"/>
  <c r="AS248"/>
  <c r="AI239"/>
  <c r="AV244"/>
  <c r="AV247"/>
  <c r="E239"/>
  <c r="Q220"/>
  <c r="AS243"/>
  <c r="AS246"/>
  <c r="O220"/>
  <c r="AX220"/>
  <c r="AP248"/>
  <c r="AP246"/>
  <c r="BA243"/>
  <c r="BA212" i="28" s="1"/>
  <c r="BC220" i="27"/>
  <c r="AA249"/>
  <c r="AI220"/>
  <c r="AW248"/>
  <c r="W220"/>
  <c r="AQ248"/>
  <c r="AZ244"/>
  <c r="AZ213" i="28" s="1"/>
  <c r="Z242" i="27"/>
  <c r="AM245"/>
  <c r="AO249"/>
  <c r="BG244"/>
  <c r="BG213" i="28" s="1"/>
  <c r="N249" i="27"/>
  <c r="O242"/>
  <c r="BG242"/>
  <c r="BG211" i="28" s="1"/>
  <c r="BE220" i="27"/>
  <c r="AB246"/>
  <c r="BE241"/>
  <c r="BE210" i="28" s="1"/>
  <c r="BB242" i="27"/>
  <c r="BB211" i="28" s="1"/>
  <c r="AP242" i="27"/>
  <c r="N247"/>
  <c r="AZ247"/>
  <c r="AZ216" i="28" s="1"/>
  <c r="G245" i="27"/>
  <c r="M220"/>
  <c r="AK239"/>
  <c r="X243"/>
  <c r="N246"/>
  <c r="BB249"/>
  <c r="BB218" i="28" s="1"/>
  <c r="N245" i="27"/>
  <c r="AC247"/>
  <c r="AV246"/>
  <c r="S239"/>
  <c r="F248"/>
  <c r="AN244"/>
  <c r="V244"/>
  <c r="BF240"/>
  <c r="BF209" i="28" s="1"/>
  <c r="BF241" i="27"/>
  <c r="BF210" i="28" s="1"/>
  <c r="BC243" i="27"/>
  <c r="BC212" i="28" s="1"/>
  <c r="H240" i="27"/>
  <c r="N244"/>
  <c r="U249"/>
  <c r="S244"/>
  <c r="W249"/>
  <c r="AN245"/>
  <c r="R246"/>
  <c r="R215" i="28" s="1"/>
  <c r="Z241" i="27"/>
  <c r="BF244"/>
  <c r="BF213" i="28" s="1"/>
  <c r="J220" i="27"/>
  <c r="L240"/>
  <c r="L209" i="28" s="1"/>
  <c r="AY244" i="27"/>
  <c r="AY213" i="28" s="1"/>
  <c r="AJ249" i="27"/>
  <c r="J241"/>
  <c r="AZ248"/>
  <c r="AZ217" i="28" s="1"/>
  <c r="H220" i="27"/>
  <c r="AB242"/>
  <c r="AI242"/>
  <c r="BI250"/>
  <c r="BJ250" s="1"/>
  <c r="M243"/>
  <c r="M212" i="28" s="1"/>
  <c r="AH249" i="27"/>
  <c r="AH218" i="28" s="1"/>
  <c r="S241" i="27"/>
  <c r="P243"/>
  <c r="BF222"/>
  <c r="BF191" i="28" s="1"/>
  <c r="Y222" i="27"/>
  <c r="J222"/>
  <c r="AC230"/>
  <c r="R230"/>
  <c r="R199" i="28" s="1"/>
  <c r="AP230" i="27"/>
  <c r="AY230"/>
  <c r="AY199" i="28" s="1"/>
  <c r="AV222" i="27"/>
  <c r="AQ222"/>
  <c r="P222"/>
  <c r="F230"/>
  <c r="AO230"/>
  <c r="Q230"/>
  <c r="Q199" i="28" s="1"/>
  <c r="O230" i="27"/>
  <c r="AM222"/>
  <c r="E222"/>
  <c r="AN222"/>
  <c r="AT230"/>
  <c r="AA230"/>
  <c r="AI230"/>
  <c r="AJ230"/>
  <c r="AO222"/>
  <c r="BG222"/>
  <c r="BG191" i="28" s="1"/>
  <c r="AR222" i="27"/>
  <c r="AM230"/>
  <c r="AD230"/>
  <c r="AD199" i="28" s="1"/>
  <c r="P230" i="27"/>
  <c r="BF238"/>
  <c r="BF207" i="28" s="1"/>
  <c r="AQ238" i="27"/>
  <c r="AJ238"/>
  <c r="P238"/>
  <c r="U238"/>
  <c r="AO238"/>
  <c r="W238"/>
  <c r="X238"/>
  <c r="F238"/>
  <c r="L238"/>
  <c r="L207" i="28" s="1"/>
  <c r="AK238" i="27"/>
  <c r="O238"/>
  <c r="J238"/>
  <c r="BB238"/>
  <c r="BB207" i="28" s="1"/>
  <c r="U226" i="27"/>
  <c r="BG226"/>
  <c r="BG195" i="28" s="1"/>
  <c r="F226" i="27"/>
  <c r="J227"/>
  <c r="BF227"/>
  <c r="BF196" i="28" s="1"/>
  <c r="AW227" i="27"/>
  <c r="T227"/>
  <c r="G221"/>
  <c r="AY221"/>
  <c r="AY190" i="28" s="1"/>
  <c r="P221" i="27"/>
  <c r="AG236"/>
  <c r="AG205" i="28" s="1"/>
  <c r="J236" i="27"/>
  <c r="U236"/>
  <c r="BD229"/>
  <c r="BD198" i="28" s="1"/>
  <c r="BF229" i="27"/>
  <c r="BF198" i="28" s="1"/>
  <c r="N229" i="27"/>
  <c r="U233"/>
  <c r="H233"/>
  <c r="T233"/>
  <c r="AJ233"/>
  <c r="BA233"/>
  <c r="BA202" i="28" s="1"/>
  <c r="Z233" i="27"/>
  <c r="M233"/>
  <c r="M202" i="28" s="1"/>
  <c r="AE233" i="27"/>
  <c r="AE202" i="28" s="1"/>
  <c r="AW233" i="27"/>
  <c r="AN233"/>
  <c r="G233"/>
  <c r="AR233"/>
  <c r="AK233"/>
  <c r="P233"/>
  <c r="E237"/>
  <c r="G237"/>
  <c r="BF237"/>
  <c r="BF206" i="28" s="1"/>
  <c r="Q237" i="27"/>
  <c r="Q206" i="28" s="1"/>
  <c r="AP237" i="27"/>
  <c r="AS237"/>
  <c r="AQ237"/>
  <c r="AA237"/>
  <c r="F237"/>
  <c r="AI237"/>
  <c r="X237"/>
  <c r="AY237"/>
  <c r="AY206" i="28" s="1"/>
  <c r="BE237" i="27"/>
  <c r="BE206" i="28" s="1"/>
  <c r="AF237" i="27"/>
  <c r="AF206" i="28" s="1"/>
  <c r="AH225" i="27"/>
  <c r="AH194" i="28" s="1"/>
  <c r="AQ225" i="27"/>
  <c r="AV225"/>
  <c r="M225"/>
  <c r="M194" i="28" s="1"/>
  <c r="V225" i="27"/>
  <c r="AA225"/>
  <c r="AO225"/>
  <c r="AP225"/>
  <c r="AY225"/>
  <c r="AY194" i="28" s="1"/>
  <c r="BD225" i="27"/>
  <c r="BD194" i="28" s="1"/>
  <c r="E225" i="27"/>
  <c r="N225"/>
  <c r="S225"/>
  <c r="AF225"/>
  <c r="AF194" i="28" s="1"/>
  <c r="AT226" i="27"/>
  <c r="AY226"/>
  <c r="AY195" i="28" s="1"/>
  <c r="AO226" i="27"/>
  <c r="T226"/>
  <c r="BB227"/>
  <c r="BB196" i="28" s="1"/>
  <c r="BC227" i="27"/>
  <c r="BC196" i="28" s="1"/>
  <c r="H227" i="27"/>
  <c r="AT221"/>
  <c r="AS221"/>
  <c r="AB221"/>
  <c r="L221"/>
  <c r="L190" i="28" s="1"/>
  <c r="AA236" i="27"/>
  <c r="AT236"/>
  <c r="AK236"/>
  <c r="AF236"/>
  <c r="AF205" i="28" s="1"/>
  <c r="AM229" i="27"/>
  <c r="J229"/>
  <c r="Z229"/>
  <c r="AD232"/>
  <c r="AD201" i="28" s="1"/>
  <c r="AZ232" i="27"/>
  <c r="AZ201" i="28" s="1"/>
  <c r="M232" i="27"/>
  <c r="M201" i="28" s="1"/>
  <c r="BD232" i="27"/>
  <c r="BD201" i="28" s="1"/>
  <c r="I232" i="27"/>
  <c r="AT232"/>
  <c r="U232"/>
  <c r="Y232"/>
  <c r="AY232"/>
  <c r="AY201" i="28" s="1"/>
  <c r="AC232" i="27"/>
  <c r="AK232"/>
  <c r="AW232"/>
  <c r="T232"/>
  <c r="AX232"/>
  <c r="AO234"/>
  <c r="P234"/>
  <c r="S234"/>
  <c r="AU234"/>
  <c r="AV234"/>
  <c r="M234"/>
  <c r="M203" i="28" s="1"/>
  <c r="BG234" i="27"/>
  <c r="BG203" i="28" s="1"/>
  <c r="AG234" i="27"/>
  <c r="AG203" i="28" s="1"/>
  <c r="AX234" i="27"/>
  <c r="AS234"/>
  <c r="O234"/>
  <c r="R234"/>
  <c r="R203" i="28" s="1"/>
  <c r="G234" i="27"/>
  <c r="AD234"/>
  <c r="AD203" i="28" s="1"/>
  <c r="W226" i="27"/>
  <c r="S226"/>
  <c r="AD226"/>
  <c r="AD195" i="28" s="1"/>
  <c r="AI227" i="27"/>
  <c r="AH227"/>
  <c r="AH196" i="28" s="1"/>
  <c r="AK227" i="27"/>
  <c r="X227"/>
  <c r="M221"/>
  <c r="M190" i="28" s="1"/>
  <c r="W221" i="27"/>
  <c r="V221"/>
  <c r="AI236"/>
  <c r="Y236"/>
  <c r="X236"/>
  <c r="BF236"/>
  <c r="BF205" i="28" s="1"/>
  <c r="AH229" i="27"/>
  <c r="AH198" i="28" s="1"/>
  <c r="AS229" i="27"/>
  <c r="W229"/>
  <c r="AE229"/>
  <c r="AE198" i="28" s="1"/>
  <c r="M324" i="25"/>
  <c r="M359"/>
  <c r="L309"/>
  <c r="L344"/>
  <c r="L301"/>
  <c r="K1415"/>
  <c r="M1689" s="1"/>
  <c r="K1414"/>
  <c r="K1418"/>
  <c r="T407"/>
  <c r="L407" s="1"/>
  <c r="J1385" s="1"/>
  <c r="L1684" s="1"/>
  <c r="N388"/>
  <c r="U407" s="1"/>
  <c r="M407" s="1"/>
  <c r="K1385" s="1"/>
  <c r="M1684" s="1"/>
  <c r="AP40" i="26"/>
  <c r="V40"/>
  <c r="AI40" s="1"/>
  <c r="AT40"/>
  <c r="Z40"/>
  <c r="AM40" s="1"/>
  <c r="W37"/>
  <c r="AJ37" s="1"/>
  <c r="AQ37"/>
  <c r="K1622" i="25"/>
  <c r="K1746" s="1"/>
  <c r="J91" i="26" s="1"/>
  <c r="J41"/>
  <c r="H1769" i="25"/>
  <c r="I100" i="6" s="1"/>
  <c r="H132" s="1"/>
  <c r="G285" s="1"/>
  <c r="U285" s="1"/>
  <c r="N85" i="26" s="1"/>
  <c r="U85" s="1"/>
  <c r="AH85" s="1"/>
  <c r="H1711" i="25"/>
  <c r="T20" i="28"/>
  <c r="E231" i="27"/>
  <c r="AW231"/>
  <c r="M231"/>
  <c r="M200" i="28" s="1"/>
  <c r="AI231" i="27"/>
  <c r="BG231"/>
  <c r="BG200" i="28" s="1"/>
  <c r="AR231" i="27"/>
  <c r="S231"/>
  <c r="P231"/>
  <c r="AO231"/>
  <c r="AD231"/>
  <c r="AD200" i="28" s="1"/>
  <c r="AQ231" i="27"/>
  <c r="G231"/>
  <c r="AE231"/>
  <c r="AE200" i="28" s="1"/>
  <c r="M114"/>
  <c r="M115" s="1"/>
  <c r="M1510" i="25"/>
  <c r="M1522"/>
  <c r="M1506"/>
  <c r="M1514"/>
  <c r="M1523"/>
  <c r="M1508"/>
  <c r="O212"/>
  <c r="N284" s="1"/>
  <c r="H1650"/>
  <c r="U40" i="26"/>
  <c r="AH40" s="1"/>
  <c r="AO40"/>
  <c r="J1378" i="25"/>
  <c r="N203"/>
  <c r="L1501"/>
  <c r="L1503"/>
  <c r="M125"/>
  <c r="N310"/>
  <c r="N345"/>
  <c r="I1261"/>
  <c r="I1304" s="1"/>
  <c r="I1257"/>
  <c r="I1300" s="1"/>
  <c r="I1271"/>
  <c r="I1314" s="1"/>
  <c r="I1251"/>
  <c r="I1294" s="1"/>
  <c r="I1270"/>
  <c r="I1313" s="1"/>
  <c r="I1262"/>
  <c r="I1305" s="1"/>
  <c r="I1274"/>
  <c r="I1317" s="1"/>
  <c r="I1255"/>
  <c r="I1298" s="1"/>
  <c r="I1254"/>
  <c r="I1297" s="1"/>
  <c r="I1249"/>
  <c r="I1250"/>
  <c r="I1272"/>
  <c r="I1315" s="1"/>
  <c r="I1275"/>
  <c r="I1318" s="1"/>
  <c r="I1269"/>
  <c r="I1312" s="1"/>
  <c r="I1267"/>
  <c r="I1310" s="1"/>
  <c r="I1263"/>
  <c r="I1306" s="1"/>
  <c r="I1258"/>
  <c r="I1301" s="1"/>
  <c r="I1252"/>
  <c r="I1295" s="1"/>
  <c r="I1259"/>
  <c r="I1302" s="1"/>
  <c r="J391"/>
  <c r="I1264"/>
  <c r="I1307" s="1"/>
  <c r="I1256"/>
  <c r="I1299" s="1"/>
  <c r="I1266"/>
  <c r="I1309" s="1"/>
  <c r="I1260"/>
  <c r="I1303" s="1"/>
  <c r="I1273"/>
  <c r="I1316" s="1"/>
  <c r="I1253"/>
  <c r="I1296" s="1"/>
  <c r="I1276"/>
  <c r="I1319" s="1"/>
  <c r="I1265"/>
  <c r="I1308" s="1"/>
  <c r="I1268"/>
  <c r="R158" i="28"/>
  <c r="R163"/>
  <c r="R179"/>
  <c r="R180"/>
  <c r="R177"/>
  <c r="R160"/>
  <c r="R178"/>
  <c r="R154"/>
  <c r="R170"/>
  <c r="R157"/>
  <c r="R172"/>
  <c r="R155"/>
  <c r="R161"/>
  <c r="R175"/>
  <c r="R171"/>
  <c r="R173"/>
  <c r="R168"/>
  <c r="R162"/>
  <c r="R166"/>
  <c r="R159"/>
  <c r="R181"/>
  <c r="R183"/>
  <c r="R169"/>
  <c r="R182"/>
  <c r="R167"/>
  <c r="R174"/>
  <c r="R165"/>
  <c r="R176"/>
  <c r="R164"/>
  <c r="R156"/>
  <c r="R438" i="25"/>
  <c r="J438" s="1"/>
  <c r="J1537" s="1"/>
  <c r="J1566" s="1"/>
  <c r="J1648" s="1"/>
  <c r="R445"/>
  <c r="J445" s="1"/>
  <c r="J1544" s="1"/>
  <c r="J1573" s="1"/>
  <c r="R439"/>
  <c r="J439" s="1"/>
  <c r="J1538" s="1"/>
  <c r="J1567" s="1"/>
  <c r="J1649" s="1"/>
  <c r="R436"/>
  <c r="J436" s="1"/>
  <c r="J1535" s="1"/>
  <c r="J1564" s="1"/>
  <c r="J1646" s="1"/>
  <c r="R444"/>
  <c r="J444" s="1"/>
  <c r="J1543" s="1"/>
  <c r="J1572" s="1"/>
  <c r="R442"/>
  <c r="J442" s="1"/>
  <c r="J1541" s="1"/>
  <c r="J1570" s="1"/>
  <c r="R435"/>
  <c r="J435" s="1"/>
  <c r="J1534" s="1"/>
  <c r="J1563" s="1"/>
  <c r="J1645" s="1"/>
  <c r="R443"/>
  <c r="J443" s="1"/>
  <c r="J1542" s="1"/>
  <c r="J1571" s="1"/>
  <c r="R440"/>
  <c r="J440" s="1"/>
  <c r="J1539" s="1"/>
  <c r="J1568" s="1"/>
  <c r="J1650" s="1"/>
  <c r="R441"/>
  <c r="J441" s="1"/>
  <c r="J1540" s="1"/>
  <c r="J1569" s="1"/>
  <c r="R446"/>
  <c r="J446" s="1"/>
  <c r="J1545" s="1"/>
  <c r="J1574" s="1"/>
  <c r="R437"/>
  <c r="J437" s="1"/>
  <c r="J1536" s="1"/>
  <c r="J1565" s="1"/>
  <c r="J1647" s="1"/>
  <c r="N325"/>
  <c r="N360"/>
  <c r="L348"/>
  <c r="L313"/>
  <c r="J919"/>
  <c r="K954" s="1"/>
  <c r="J841"/>
  <c r="J847" s="1"/>
  <c r="J855" s="1"/>
  <c r="J862" s="1"/>
  <c r="J869" s="1"/>
  <c r="J880" s="1"/>
  <c r="J886" s="1"/>
  <c r="J894" s="1"/>
  <c r="J901" s="1"/>
  <c r="J908" s="1"/>
  <c r="Q436"/>
  <c r="I436" s="1"/>
  <c r="I1535" s="1"/>
  <c r="I1564" s="1"/>
  <c r="I1646" s="1"/>
  <c r="Q439"/>
  <c r="I439" s="1"/>
  <c r="I1538" s="1"/>
  <c r="I1567" s="1"/>
  <c r="I1649" s="1"/>
  <c r="Q442"/>
  <c r="I442" s="1"/>
  <c r="I1541" s="1"/>
  <c r="I1570" s="1"/>
  <c r="Q437"/>
  <c r="I437" s="1"/>
  <c r="I1536" s="1"/>
  <c r="I1565" s="1"/>
  <c r="I1647" s="1"/>
  <c r="Q445"/>
  <c r="I445" s="1"/>
  <c r="I1544" s="1"/>
  <c r="I1573" s="1"/>
  <c r="Q440"/>
  <c r="I440" s="1"/>
  <c r="I1539" s="1"/>
  <c r="I1568" s="1"/>
  <c r="I1650" s="1"/>
  <c r="Q443"/>
  <c r="I443" s="1"/>
  <c r="I1542" s="1"/>
  <c r="I1571" s="1"/>
  <c r="Q438"/>
  <c r="I438" s="1"/>
  <c r="I1537" s="1"/>
  <c r="I1566" s="1"/>
  <c r="I1648" s="1"/>
  <c r="Q446"/>
  <c r="I446" s="1"/>
  <c r="I1545" s="1"/>
  <c r="I1574" s="1"/>
  <c r="Q441"/>
  <c r="I441" s="1"/>
  <c r="I1540" s="1"/>
  <c r="I1569" s="1"/>
  <c r="Q444"/>
  <c r="I444" s="1"/>
  <c r="I1543" s="1"/>
  <c r="I1572" s="1"/>
  <c r="Q435"/>
  <c r="I435" s="1"/>
  <c r="I1534" s="1"/>
  <c r="I1563" s="1"/>
  <c r="I1645" s="1"/>
  <c r="M349"/>
  <c r="M314"/>
  <c r="G41" i="26"/>
  <c r="H1622" i="25"/>
  <c r="H1746" s="1"/>
  <c r="G91" i="26" s="1"/>
  <c r="O199" i="25"/>
  <c r="H1000"/>
  <c r="H1035" s="1"/>
  <c r="H1068" s="1"/>
  <c r="I991"/>
  <c r="P102" i="28"/>
  <c r="P105"/>
  <c r="P85"/>
  <c r="P113"/>
  <c r="P91"/>
  <c r="P103"/>
  <c r="P98"/>
  <c r="P99"/>
  <c r="P97"/>
  <c r="P84"/>
  <c r="P90"/>
  <c r="P110"/>
  <c r="P95"/>
  <c r="P112"/>
  <c r="P96"/>
  <c r="P108"/>
  <c r="P93"/>
  <c r="P101"/>
  <c r="P109"/>
  <c r="P92"/>
  <c r="P89"/>
  <c r="P86"/>
  <c r="P88"/>
  <c r="P94"/>
  <c r="P104"/>
  <c r="P106"/>
  <c r="P100"/>
  <c r="P111"/>
  <c r="P107"/>
  <c r="P87"/>
  <c r="I1622" i="25"/>
  <c r="I1746" s="1"/>
  <c r="H91" i="26" s="1"/>
  <c r="H41"/>
  <c r="J1415" i="25"/>
  <c r="L1689" s="1"/>
  <c r="J1418"/>
  <c r="J1414"/>
  <c r="I1415"/>
  <c r="K1689" s="1"/>
  <c r="I1414"/>
  <c r="I1418"/>
  <c r="J988"/>
  <c r="I997"/>
  <c r="I1032" s="1"/>
  <c r="H1715"/>
  <c r="H1773"/>
  <c r="I104" i="6" s="1"/>
  <c r="H136" s="1"/>
  <c r="G289" s="1"/>
  <c r="U289" s="1"/>
  <c r="N89" i="26" s="1"/>
  <c r="U89" s="1"/>
  <c r="AH89" s="1"/>
  <c r="X37"/>
  <c r="AK37" s="1"/>
  <c r="AR37"/>
  <c r="O214" i="25"/>
  <c r="K231" i="27"/>
  <c r="K200" i="28" s="1"/>
  <c r="H231" i="27"/>
  <c r="AU231"/>
  <c r="X231"/>
  <c r="BE231"/>
  <c r="BE200" i="28" s="1"/>
  <c r="R231" i="27"/>
  <c r="R200" i="28" s="1"/>
  <c r="Z231" i="27"/>
  <c r="AW35" i="26"/>
  <c r="H124" s="1"/>
  <c r="H193" s="1"/>
  <c r="H255" s="1"/>
  <c r="M1519" i="25"/>
  <c r="M1511"/>
  <c r="M1521"/>
  <c r="N355"/>
  <c r="N320"/>
  <c r="M193"/>
  <c r="L1517"/>
  <c r="N240"/>
  <c r="N276"/>
  <c r="N327"/>
  <c r="N362"/>
  <c r="K1372"/>
  <c r="K1376"/>
  <c r="K1378" s="1"/>
  <c r="M1622"/>
  <c r="M1746" s="1"/>
  <c r="L91" i="26" s="1"/>
  <c r="L41"/>
  <c r="BI258" i="27"/>
  <c r="BG265" s="1"/>
  <c r="BG235" i="28" s="1"/>
  <c r="N167" i="25"/>
  <c r="N193" s="1"/>
  <c r="N99"/>
  <c r="M1501" s="1"/>
  <c r="N133"/>
  <c r="M1504" s="1"/>
  <c r="M352"/>
  <c r="M317"/>
  <c r="O141" i="28"/>
  <c r="O136"/>
  <c r="O124"/>
  <c r="O119"/>
  <c r="O129"/>
  <c r="O128"/>
  <c r="O148"/>
  <c r="O131"/>
  <c r="O140"/>
  <c r="O127"/>
  <c r="O145"/>
  <c r="O135"/>
  <c r="O146"/>
  <c r="O134"/>
  <c r="O139"/>
  <c r="O142"/>
  <c r="O126"/>
  <c r="O143"/>
  <c r="O120"/>
  <c r="I984" i="25"/>
  <c r="H999"/>
  <c r="I992"/>
  <c r="H1018"/>
  <c r="H1053" s="1"/>
  <c r="H1067" s="1"/>
  <c r="I990"/>
  <c r="I41" i="26"/>
  <c r="J1622" i="25"/>
  <c r="J1746" s="1"/>
  <c r="I91" i="26" s="1"/>
  <c r="K810" i="25"/>
  <c r="K817" s="1"/>
  <c r="K824" s="1"/>
  <c r="K831" s="1"/>
  <c r="K796"/>
  <c r="L1622"/>
  <c r="L1746" s="1"/>
  <c r="K91" i="26" s="1"/>
  <c r="K41"/>
  <c r="H1713" i="25"/>
  <c r="H1771"/>
  <c r="I102" i="6" s="1"/>
  <c r="H134" s="1"/>
  <c r="G287" s="1"/>
  <c r="U287" s="1"/>
  <c r="N87" i="26" s="1"/>
  <c r="U87" s="1"/>
  <c r="AH87" s="1"/>
  <c r="H1714" i="25"/>
  <c r="H1772"/>
  <c r="I103" i="6" s="1"/>
  <c r="H135" s="1"/>
  <c r="G288" s="1"/>
  <c r="U288" s="1"/>
  <c r="N88" i="26" s="1"/>
  <c r="U88" s="1"/>
  <c r="AH88" s="1"/>
  <c r="J35"/>
  <c r="K1619" i="25"/>
  <c r="K1743" s="1"/>
  <c r="J88" i="26" s="1"/>
  <c r="L359" i="25"/>
  <c r="L324"/>
  <c r="Y231" i="27"/>
  <c r="AC231"/>
  <c r="M1518" i="25"/>
  <c r="M1505"/>
  <c r="M1512"/>
  <c r="M1520"/>
  <c r="M1507"/>
  <c r="M1516"/>
  <c r="O122" i="28"/>
  <c r="Q184"/>
  <c r="Q185" s="1"/>
  <c r="H1268" i="25"/>
  <c r="H1261"/>
  <c r="H1304" s="1"/>
  <c r="H1257"/>
  <c r="H1300" s="1"/>
  <c r="H1271"/>
  <c r="H1314" s="1"/>
  <c r="H1251"/>
  <c r="H1294" s="1"/>
  <c r="H1270"/>
  <c r="H1313" s="1"/>
  <c r="H1262"/>
  <c r="H1305" s="1"/>
  <c r="H1275"/>
  <c r="H1318" s="1"/>
  <c r="H1264"/>
  <c r="H1307" s="1"/>
  <c r="H1269"/>
  <c r="H1312" s="1"/>
  <c r="H1255"/>
  <c r="H1298" s="1"/>
  <c r="H1254"/>
  <c r="H1297" s="1"/>
  <c r="H1267"/>
  <c r="H1310" s="1"/>
  <c r="H1250"/>
  <c r="H1263"/>
  <c r="H1306" s="1"/>
  <c r="H1258"/>
  <c r="H1301" s="1"/>
  <c r="H1273"/>
  <c r="H1316" s="1"/>
  <c r="H1252"/>
  <c r="H1295" s="1"/>
  <c r="H1272"/>
  <c r="H1315" s="1"/>
  <c r="I391"/>
  <c r="I392" s="1"/>
  <c r="H1256"/>
  <c r="H1299" s="1"/>
  <c r="H1259"/>
  <c r="H1302" s="1"/>
  <c r="H1249"/>
  <c r="H1266"/>
  <c r="H1309" s="1"/>
  <c r="H1260"/>
  <c r="H1303" s="1"/>
  <c r="H1274"/>
  <c r="H1317" s="1"/>
  <c r="H1253"/>
  <c r="H1296" s="1"/>
  <c r="H1276"/>
  <c r="H1319" s="1"/>
  <c r="H1265"/>
  <c r="H1308" s="1"/>
  <c r="L1502"/>
  <c r="M159"/>
  <c r="L1504"/>
  <c r="R70" i="28"/>
  <c r="R71"/>
  <c r="R51"/>
  <c r="R50"/>
  <c r="R73"/>
  <c r="R58"/>
  <c r="R69"/>
  <c r="R72"/>
  <c r="R75"/>
  <c r="R59"/>
  <c r="R55"/>
  <c r="R62"/>
  <c r="R63"/>
  <c r="R77"/>
  <c r="R66"/>
  <c r="R74"/>
  <c r="R49"/>
  <c r="R64"/>
  <c r="R78"/>
  <c r="R76"/>
  <c r="R68"/>
  <c r="R60"/>
  <c r="R61"/>
  <c r="R52"/>
  <c r="R65"/>
  <c r="R67"/>
  <c r="R56"/>
  <c r="R54"/>
  <c r="R53"/>
  <c r="R57"/>
  <c r="M309" i="25"/>
  <c r="M344"/>
  <c r="T405"/>
  <c r="L405" s="1"/>
  <c r="J1373" s="1"/>
  <c r="L1682" s="1"/>
  <c r="T406"/>
  <c r="L406" s="1"/>
  <c r="J1379" s="1"/>
  <c r="L1683" s="1"/>
  <c r="K36" i="26" s="1"/>
  <c r="N386" i="25"/>
  <c r="J957"/>
  <c r="J961"/>
  <c r="I1004" s="1"/>
  <c r="I1039" s="1"/>
  <c r="J956"/>
  <c r="J974"/>
  <c r="I1017" s="1"/>
  <c r="I1052" s="1"/>
  <c r="J970"/>
  <c r="I1013" s="1"/>
  <c r="I1048" s="1"/>
  <c r="J971"/>
  <c r="I1014" s="1"/>
  <c r="I1049" s="1"/>
  <c r="J980"/>
  <c r="I1023" s="1"/>
  <c r="I1058" s="1"/>
  <c r="J958"/>
  <c r="I1001" s="1"/>
  <c r="I1036" s="1"/>
  <c r="J963"/>
  <c r="I1006" s="1"/>
  <c r="I1041" s="1"/>
  <c r="J967"/>
  <c r="I1010" s="1"/>
  <c r="I1045" s="1"/>
  <c r="J978"/>
  <c r="I1021" s="1"/>
  <c r="I1056" s="1"/>
  <c r="J960"/>
  <c r="I1003" s="1"/>
  <c r="I1038" s="1"/>
  <c r="J959"/>
  <c r="I1002" s="1"/>
  <c r="I1037" s="1"/>
  <c r="J966"/>
  <c r="I1009" s="1"/>
  <c r="I1044" s="1"/>
  <c r="J969"/>
  <c r="I1012" s="1"/>
  <c r="I1047" s="1"/>
  <c r="J962"/>
  <c r="I1005" s="1"/>
  <c r="I1040" s="1"/>
  <c r="J981"/>
  <c r="I1024" s="1"/>
  <c r="I1059" s="1"/>
  <c r="J968"/>
  <c r="I1011" s="1"/>
  <c r="I1046" s="1"/>
  <c r="J983"/>
  <c r="I1026" s="1"/>
  <c r="I1061" s="1"/>
  <c r="J979"/>
  <c r="I1022" s="1"/>
  <c r="I1057" s="1"/>
  <c r="J977"/>
  <c r="I1020" s="1"/>
  <c r="I1055" s="1"/>
  <c r="J976"/>
  <c r="I1019" s="1"/>
  <c r="I1054" s="1"/>
  <c r="J973"/>
  <c r="I1016" s="1"/>
  <c r="I1051" s="1"/>
  <c r="K381"/>
  <c r="K382" s="1"/>
  <c r="J972"/>
  <c r="I1015" s="1"/>
  <c r="I1050" s="1"/>
  <c r="J964"/>
  <c r="I1007" s="1"/>
  <c r="I1042" s="1"/>
  <c r="J965"/>
  <c r="I1008" s="1"/>
  <c r="I1043" s="1"/>
  <c r="J975"/>
  <c r="J982"/>
  <c r="I1025" s="1"/>
  <c r="I1060" s="1"/>
  <c r="I1340"/>
  <c r="AR40" i="26"/>
  <c r="X40"/>
  <c r="AK40" s="1"/>
  <c r="N353" i="25"/>
  <c r="N318"/>
  <c r="I1124"/>
  <c r="I1167" s="1"/>
  <c r="I1147"/>
  <c r="I1190" s="1"/>
  <c r="I1136"/>
  <c r="I1179" s="1"/>
  <c r="I1139"/>
  <c r="I1132"/>
  <c r="I1175" s="1"/>
  <c r="I1128"/>
  <c r="I1171" s="1"/>
  <c r="I1142"/>
  <c r="I1185" s="1"/>
  <c r="I1144"/>
  <c r="I1187" s="1"/>
  <c r="I1121"/>
  <c r="K375"/>
  <c r="I1122"/>
  <c r="I1165" s="1"/>
  <c r="I1141"/>
  <c r="I1184" s="1"/>
  <c r="I1133"/>
  <c r="I1176" s="1"/>
  <c r="I1146"/>
  <c r="I1189" s="1"/>
  <c r="I1126"/>
  <c r="I1169" s="1"/>
  <c r="I1125"/>
  <c r="I1168" s="1"/>
  <c r="I1138"/>
  <c r="I1181" s="1"/>
  <c r="I1120"/>
  <c r="I1129"/>
  <c r="I1172" s="1"/>
  <c r="I1123"/>
  <c r="I1166" s="1"/>
  <c r="I1135"/>
  <c r="I1178" s="1"/>
  <c r="I1134"/>
  <c r="I1177" s="1"/>
  <c r="I1143"/>
  <c r="I1186" s="1"/>
  <c r="I1130"/>
  <c r="I1173" s="1"/>
  <c r="I1127"/>
  <c r="I1170" s="1"/>
  <c r="I1140"/>
  <c r="I1183" s="1"/>
  <c r="J389"/>
  <c r="J390" s="1"/>
  <c r="Q434" s="1"/>
  <c r="I434" s="1"/>
  <c r="I1533" s="1"/>
  <c r="I1562" s="1"/>
  <c r="I1137"/>
  <c r="I1180" s="1"/>
  <c r="I1131"/>
  <c r="I1174" s="1"/>
  <c r="I1145"/>
  <c r="I1188" s="1"/>
  <c r="N354"/>
  <c r="N319"/>
  <c r="F1418"/>
  <c r="F1414"/>
  <c r="F1415"/>
  <c r="H1689" s="1"/>
  <c r="N315"/>
  <c r="N350"/>
  <c r="AS40" i="26"/>
  <c r="Y40"/>
  <c r="AL40" s="1"/>
  <c r="Q431" i="25"/>
  <c r="I431" s="1"/>
  <c r="I1530" s="1"/>
  <c r="I1559" s="1"/>
  <c r="Q433"/>
  <c r="I433" s="1"/>
  <c r="I1532" s="1"/>
  <c r="I1561" s="1"/>
  <c r="Q400"/>
  <c r="I400" s="1"/>
  <c r="G1343" s="1"/>
  <c r="I1677" s="1"/>
  <c r="H1418"/>
  <c r="H1415"/>
  <c r="J1689" s="1"/>
  <c r="H1414"/>
  <c r="G1414"/>
  <c r="G1418"/>
  <c r="G1415"/>
  <c r="I1689" s="1"/>
  <c r="W35" i="26"/>
  <c r="AJ35" s="1"/>
  <c r="AQ35"/>
  <c r="H1712" i="25"/>
  <c r="H1770"/>
  <c r="I101" i="6" s="1"/>
  <c r="H133" s="1"/>
  <c r="G286" s="1"/>
  <c r="U286" s="1"/>
  <c r="N86" i="26" s="1"/>
  <c r="U86" s="1"/>
  <c r="AH86" s="1"/>
  <c r="AR36"/>
  <c r="X36"/>
  <c r="AK36" s="1"/>
  <c r="Q114" i="28"/>
  <c r="Q115" s="1"/>
  <c r="Q79"/>
  <c r="Q80" s="1"/>
  <c r="F231" i="27"/>
  <c r="AY231"/>
  <c r="AY200" i="28" s="1"/>
  <c r="AB231" i="27"/>
  <c r="W231"/>
  <c r="I231"/>
  <c r="Q231"/>
  <c r="Q200" i="28" s="1"/>
  <c r="N89" i="25"/>
  <c r="M1509"/>
  <c r="M1525"/>
  <c r="M1513"/>
  <c r="M1524"/>
  <c r="AA286" i="6"/>
  <c r="AB286" s="1"/>
  <c r="T43" i="28"/>
  <c r="T26"/>
  <c r="T17"/>
  <c r="T29"/>
  <c r="P417" i="25"/>
  <c r="H417" s="1"/>
  <c r="T40" i="28"/>
  <c r="T33"/>
  <c r="T27"/>
  <c r="T14"/>
  <c r="T16"/>
  <c r="T38"/>
  <c r="T22"/>
  <c r="G1643" i="25"/>
  <c r="G1767" s="1"/>
  <c r="F98" i="6" s="1"/>
  <c r="G130" s="1"/>
  <c r="F283" s="1"/>
  <c r="P434" i="25"/>
  <c r="H434" s="1"/>
  <c r="H1533" s="1"/>
  <c r="H1562" s="1"/>
  <c r="P416"/>
  <c r="H416" s="1"/>
  <c r="F1157"/>
  <c r="P447"/>
  <c r="H447" s="1"/>
  <c r="H1546" s="1"/>
  <c r="H1575" s="1"/>
  <c r="P432"/>
  <c r="H432" s="1"/>
  <c r="H1531" s="1"/>
  <c r="H1560" s="1"/>
  <c r="G1157"/>
  <c r="T35" i="28"/>
  <c r="T23"/>
  <c r="T25"/>
  <c r="T28"/>
  <c r="T39"/>
  <c r="T18"/>
  <c r="T36"/>
  <c r="T21"/>
  <c r="T19"/>
  <c r="T30"/>
  <c r="T37"/>
  <c r="T42"/>
  <c r="T31"/>
  <c r="T41"/>
  <c r="AU42" i="26"/>
  <c r="F131" s="1"/>
  <c r="F200" s="1"/>
  <c r="F262" s="1"/>
  <c r="U39" i="28" s="1"/>
  <c r="N79"/>
  <c r="N80" s="1"/>
  <c r="F44" i="26"/>
  <c r="G1625" i="25"/>
  <c r="E1436"/>
  <c r="E1439" s="1"/>
  <c r="G1693" s="1"/>
  <c r="F46" i="26" s="1"/>
  <c r="E1432" i="25"/>
  <c r="E1433"/>
  <c r="G1692" s="1"/>
  <c r="G1748"/>
  <c r="F93" i="26" s="1"/>
  <c r="G1653" i="25"/>
  <c r="S44" i="28"/>
  <c r="S45" s="1"/>
  <c r="M291" i="6"/>
  <c r="N291" s="1"/>
  <c r="AN43" i="26"/>
  <c r="T43"/>
  <c r="AG43" s="1"/>
  <c r="G1718" i="25"/>
  <c r="G1776"/>
  <c r="F107" i="6" s="1"/>
  <c r="G139" s="1"/>
  <c r="F292" s="1"/>
  <c r="O114" i="28"/>
  <c r="O115" s="1"/>
  <c r="F1320" i="25"/>
  <c r="E1327"/>
  <c r="E1334" s="1"/>
  <c r="G1697" s="1"/>
  <c r="F50" i="26" s="1"/>
  <c r="Q289" i="6"/>
  <c r="Q285"/>
  <c r="E1069" i="25"/>
  <c r="E1062"/>
  <c r="G1675" s="1"/>
  <c r="H28" i="26"/>
  <c r="I1588" i="25"/>
  <c r="AA289" i="6"/>
  <c r="M89" i="26"/>
  <c r="T89" s="1"/>
  <c r="AG89" s="1"/>
  <c r="Q286" i="6"/>
  <c r="E1198" i="25"/>
  <c r="E1205" s="1"/>
  <c r="G1674" s="1"/>
  <c r="F27" i="26" s="1"/>
  <c r="F1191" i="25"/>
  <c r="E1346" s="1"/>
  <c r="AN30" i="26"/>
  <c r="T30"/>
  <c r="AG30" s="1"/>
  <c r="F72"/>
  <c r="T72" s="1"/>
  <c r="AG72" s="1"/>
  <c r="AN72" s="1"/>
  <c r="AU72" s="1"/>
  <c r="F1286" i="25"/>
  <c r="G1286"/>
  <c r="M90" i="26"/>
  <c r="T90" s="1"/>
  <c r="AG90" s="1"/>
  <c r="AA290" i="6"/>
  <c r="F1069" i="25"/>
  <c r="F1062"/>
  <c r="H1675" s="1"/>
  <c r="G30" i="26"/>
  <c r="H1614" i="25"/>
  <c r="H1738" s="1"/>
  <c r="G83" i="26" s="1"/>
  <c r="G1076" i="25"/>
  <c r="I1673" s="1"/>
  <c r="H26" i="26" s="1"/>
  <c r="G1070" i="25"/>
  <c r="G1071"/>
  <c r="F1327"/>
  <c r="F1334" s="1"/>
  <c r="H1697" s="1"/>
  <c r="G50" i="26" s="1"/>
  <c r="G1320" i="25"/>
  <c r="AA285" i="6"/>
  <c r="M85" i="26"/>
  <c r="T85" s="1"/>
  <c r="AG85" s="1"/>
  <c r="F1198" i="25"/>
  <c r="F1205" s="1"/>
  <c r="H1674" s="1"/>
  <c r="G27" i="26" s="1"/>
  <c r="G1191" i="25"/>
  <c r="F1346" s="1"/>
  <c r="F282" i="26"/>
  <c r="F283"/>
  <c r="AC287" i="6"/>
  <c r="AO87" i="26"/>
  <c r="AC288" i="6"/>
  <c r="AO88" i="26"/>
  <c r="S290" i="6"/>
  <c r="S288"/>
  <c r="S287"/>
  <c r="T268" i="27" l="1"/>
  <c r="G268"/>
  <c r="BG268"/>
  <c r="BG238" i="28" s="1"/>
  <c r="BE267" i="27"/>
  <c r="BE237" i="28" s="1"/>
  <c r="U267" i="27"/>
  <c r="O125" i="28"/>
  <c r="X269" i="27"/>
  <c r="AS267"/>
  <c r="X267"/>
  <c r="BF269"/>
  <c r="BF239" i="28" s="1"/>
  <c r="O132"/>
  <c r="Q267" i="27"/>
  <c r="Q237" i="28" s="1"/>
  <c r="Y267" i="27"/>
  <c r="AM269"/>
  <c r="O147" i="28"/>
  <c r="AS268" i="27"/>
  <c r="H267"/>
  <c r="AL267"/>
  <c r="T267"/>
  <c r="L269"/>
  <c r="L239" i="28" s="1"/>
  <c r="O123"/>
  <c r="O137"/>
  <c r="AE269" i="27"/>
  <c r="AE239" i="28" s="1"/>
  <c r="E269" i="27"/>
  <c r="W267"/>
  <c r="AE267"/>
  <c r="AE237" i="28" s="1"/>
  <c r="AF267" i="27"/>
  <c r="AF237" i="28" s="1"/>
  <c r="AH267" i="27"/>
  <c r="AH237" i="28" s="1"/>
  <c r="BE269" i="27"/>
  <c r="BE239" i="28" s="1"/>
  <c r="I268" i="27"/>
  <c r="X268"/>
  <c r="AD268"/>
  <c r="AD238" i="28" s="1"/>
  <c r="AY268" i="27"/>
  <c r="AY238" i="28" s="1"/>
  <c r="AC267" i="27"/>
  <c r="AZ267"/>
  <c r="AZ237" i="28" s="1"/>
  <c r="E267" i="27"/>
  <c r="AI267"/>
  <c r="O267"/>
  <c r="BD267"/>
  <c r="BD237" i="28" s="1"/>
  <c r="AB267" i="27"/>
  <c r="L267"/>
  <c r="L237" i="28" s="1"/>
  <c r="AY267" i="27"/>
  <c r="AY237" i="28" s="1"/>
  <c r="AK267" i="27"/>
  <c r="S267"/>
  <c r="AQ267"/>
  <c r="AD267"/>
  <c r="AD237" i="28" s="1"/>
  <c r="AV267" i="27"/>
  <c r="AL269"/>
  <c r="BC269"/>
  <c r="BC239" i="28" s="1"/>
  <c r="Q269" i="27"/>
  <c r="Q239" i="28" s="1"/>
  <c r="S269" i="27"/>
  <c r="J269"/>
  <c r="N269"/>
  <c r="AC268"/>
  <c r="AE268"/>
  <c r="AE238" i="28" s="1"/>
  <c r="AM268" i="27"/>
  <c r="Z268"/>
  <c r="AR268"/>
  <c r="BG267"/>
  <c r="BG237" i="28" s="1"/>
  <c r="AA267" i="27"/>
  <c r="AN267"/>
  <c r="F267"/>
  <c r="AM267"/>
  <c r="AJ267"/>
  <c r="R267"/>
  <c r="R237" i="28" s="1"/>
  <c r="G267" i="27"/>
  <c r="AP267"/>
  <c r="BC267"/>
  <c r="BC237" i="28" s="1"/>
  <c r="N267" i="27"/>
  <c r="BF267"/>
  <c r="BF237" i="28" s="1"/>
  <c r="M267" i="27"/>
  <c r="M237" i="28" s="1"/>
  <c r="AT267" i="27"/>
  <c r="H269"/>
  <c r="AS269"/>
  <c r="BB269"/>
  <c r="BB239" i="28" s="1"/>
  <c r="BG269" i="27"/>
  <c r="BG239" i="28" s="1"/>
  <c r="M269" i="27"/>
  <c r="M239" i="28" s="1"/>
  <c r="AW269" i="27"/>
  <c r="BB268"/>
  <c r="BB238" i="28" s="1"/>
  <c r="BE268" i="27"/>
  <c r="BE238" i="28" s="1"/>
  <c r="AJ268" i="27"/>
  <c r="Q401" i="25"/>
  <c r="I401" s="1"/>
  <c r="AN268" i="27"/>
  <c r="AV268"/>
  <c r="H268"/>
  <c r="R268"/>
  <c r="R238" i="28" s="1"/>
  <c r="J267" i="27"/>
  <c r="AU267"/>
  <c r="AW267"/>
  <c r="AO267"/>
  <c r="AR267"/>
  <c r="I267"/>
  <c r="P267"/>
  <c r="BA267"/>
  <c r="BA237" i="28" s="1"/>
  <c r="AX267" i="27"/>
  <c r="BB267"/>
  <c r="BB237" i="28" s="1"/>
  <c r="V267" i="27"/>
  <c r="Z267"/>
  <c r="K267"/>
  <c r="K237" i="28" s="1"/>
  <c r="AG267" i="27"/>
  <c r="AG237" i="28" s="1"/>
  <c r="AQ269" i="27"/>
  <c r="BA269"/>
  <c r="BA239" i="28" s="1"/>
  <c r="G269" i="27"/>
  <c r="AD269"/>
  <c r="AD239" i="28" s="1"/>
  <c r="O269" i="27"/>
  <c r="I269"/>
  <c r="S268"/>
  <c r="AX40" i="26"/>
  <c r="I129" s="1"/>
  <c r="I198" s="1"/>
  <c r="I260" s="1"/>
  <c r="AO269" i="27"/>
  <c r="AT269"/>
  <c r="AP269"/>
  <c r="AU269"/>
  <c r="AT268"/>
  <c r="AX262"/>
  <c r="O121" i="28"/>
  <c r="O144"/>
  <c r="O130"/>
  <c r="K269" i="27"/>
  <c r="K239" i="28" s="1"/>
  <c r="AH269" i="27"/>
  <c r="AH239" i="28" s="1"/>
  <c r="Z269" i="27"/>
  <c r="AV269"/>
  <c r="AX269"/>
  <c r="T269"/>
  <c r="AR269"/>
  <c r="W269"/>
  <c r="V269"/>
  <c r="R269"/>
  <c r="R239" i="28" s="1"/>
  <c r="P269" i="27"/>
  <c r="AN269"/>
  <c r="AI268"/>
  <c r="AH268"/>
  <c r="AH238" i="28" s="1"/>
  <c r="AZ268" i="27"/>
  <c r="AZ238" i="28" s="1"/>
  <c r="AJ269" i="27"/>
  <c r="AA269"/>
  <c r="U269"/>
  <c r="Y269"/>
  <c r="F269"/>
  <c r="AG269"/>
  <c r="AG239" i="28" s="1"/>
  <c r="AF269" i="27"/>
  <c r="AF239" i="28" s="1"/>
  <c r="AY269" i="27"/>
  <c r="AY239" i="28" s="1"/>
  <c r="AI269" i="27"/>
  <c r="AC269"/>
  <c r="AK269"/>
  <c r="BD269"/>
  <c r="BD239" i="28" s="1"/>
  <c r="AB269" i="27"/>
  <c r="AZ269"/>
  <c r="AZ239" i="28" s="1"/>
  <c r="AQ268" i="27"/>
  <c r="E268"/>
  <c r="J268"/>
  <c r="F268"/>
  <c r="BC268"/>
  <c r="BC238" i="28" s="1"/>
  <c r="AZ264" i="27"/>
  <c r="AZ234" i="28" s="1"/>
  <c r="O138"/>
  <c r="F264" i="27"/>
  <c r="R260"/>
  <c r="R230" i="28" s="1"/>
  <c r="Q264" i="27"/>
  <c r="Q234" i="28" s="1"/>
  <c r="AW260" i="27"/>
  <c r="BA270"/>
  <c r="BA240" i="28" s="1"/>
  <c r="AL270" i="27"/>
  <c r="E1328" i="25"/>
  <c r="G1696" s="1"/>
  <c r="AY40" i="26"/>
  <c r="J129" s="1"/>
  <c r="J198" s="1"/>
  <c r="J260" s="1"/>
  <c r="BF268" i="27"/>
  <c r="BF238" i="28" s="1"/>
  <c r="H270" i="27"/>
  <c r="AH270"/>
  <c r="AH240" i="28" s="1"/>
  <c r="BC255" i="27"/>
  <c r="BC225" i="28" s="1"/>
  <c r="AA263" i="27"/>
  <c r="BC261"/>
  <c r="BC231" i="28" s="1"/>
  <c r="Z270" i="27"/>
  <c r="BF263"/>
  <c r="BF233" i="28" s="1"/>
  <c r="AR263" i="27"/>
  <c r="AM262"/>
  <c r="BF266"/>
  <c r="BF236" i="28" s="1"/>
  <c r="AV88" i="26"/>
  <c r="G159" s="1"/>
  <c r="G221" s="1"/>
  <c r="T264" i="27"/>
  <c r="AG255"/>
  <c r="AG225" i="28" s="1"/>
  <c r="L262" i="27"/>
  <c r="L232" i="28" s="1"/>
  <c r="AG260" i="27"/>
  <c r="AG230" i="28" s="1"/>
  <c r="AY255" i="27"/>
  <c r="AY225" i="28" s="1"/>
  <c r="H255" i="27"/>
  <c r="AV40" i="26"/>
  <c r="G129" s="1"/>
  <c r="G198" s="1"/>
  <c r="G260" s="1"/>
  <c r="S62" i="28" s="1"/>
  <c r="AW40" i="26"/>
  <c r="H129" s="1"/>
  <c r="H198" s="1"/>
  <c r="H260" s="1"/>
  <c r="U270" i="27"/>
  <c r="P266"/>
  <c r="T263"/>
  <c r="AA270"/>
  <c r="AO266"/>
  <c r="N263"/>
  <c r="AS270"/>
  <c r="AF266"/>
  <c r="AF236" i="28" s="1"/>
  <c r="AW263" i="27"/>
  <c r="E270"/>
  <c r="J262"/>
  <c r="H1651" i="25"/>
  <c r="R114" i="28"/>
  <c r="R115" s="1"/>
  <c r="K260" i="27"/>
  <c r="K230" i="28" s="1"/>
  <c r="AR262" i="27"/>
  <c r="AR255"/>
  <c r="BE260"/>
  <c r="BE230" i="28" s="1"/>
  <c r="R266" i="27"/>
  <c r="R236" i="28" s="1"/>
  <c r="G255" i="27"/>
  <c r="Z260"/>
  <c r="AN266"/>
  <c r="AC255"/>
  <c r="AJ260"/>
  <c r="Z263"/>
  <c r="Q417" i="25"/>
  <c r="I417" s="1"/>
  <c r="Q432"/>
  <c r="I432" s="1"/>
  <c r="I1531" s="1"/>
  <c r="I1560" s="1"/>
  <c r="Q447"/>
  <c r="I447" s="1"/>
  <c r="I1546" s="1"/>
  <c r="I1575" s="1"/>
  <c r="AY36" i="26"/>
  <c r="J125" s="1"/>
  <c r="J194" s="1"/>
  <c r="J256" s="1"/>
  <c r="AU268" i="27"/>
  <c r="AB270"/>
  <c r="BD260"/>
  <c r="BD230" i="28" s="1"/>
  <c r="AT264" i="27"/>
  <c r="AQ266"/>
  <c r="AJ262"/>
  <c r="E255"/>
  <c r="AJ270"/>
  <c r="AD260"/>
  <c r="AD230" i="28" s="1"/>
  <c r="AK264" i="27"/>
  <c r="AY266"/>
  <c r="AY236" i="28" s="1"/>
  <c r="BF262" i="27"/>
  <c r="BF232" i="28" s="1"/>
  <c r="AQ255" i="27"/>
  <c r="AE270"/>
  <c r="AE240" i="28" s="1"/>
  <c r="J260" i="27"/>
  <c r="Z264"/>
  <c r="AV266"/>
  <c r="AV262"/>
  <c r="AZ255"/>
  <c r="AZ225" i="28" s="1"/>
  <c r="BB270" i="27"/>
  <c r="BB240" i="28" s="1"/>
  <c r="W260" i="27"/>
  <c r="S264"/>
  <c r="Q266"/>
  <c r="Q236" i="28" s="1"/>
  <c r="G262" i="27"/>
  <c r="T255"/>
  <c r="U261"/>
  <c r="Q416" i="25"/>
  <c r="I416" s="1"/>
  <c r="AN86" i="26"/>
  <c r="AU86" s="1"/>
  <c r="F157" s="1"/>
  <c r="F219" s="1"/>
  <c r="F281" s="1"/>
  <c r="H260" i="27"/>
  <c r="L264"/>
  <c r="L234" i="28" s="1"/>
  <c r="Z266" i="27"/>
  <c r="AB262"/>
  <c r="BD263"/>
  <c r="BD233" i="28" s="1"/>
  <c r="M255" i="27"/>
  <c r="M225" i="28" s="1"/>
  <c r="AP260" i="27"/>
  <c r="BE264"/>
  <c r="BE234" i="28" s="1"/>
  <c r="AW266" i="27"/>
  <c r="V262"/>
  <c r="AD263"/>
  <c r="AD233" i="28" s="1"/>
  <c r="BG255" i="27"/>
  <c r="BG225" i="28" s="1"/>
  <c r="AL260" i="27"/>
  <c r="O264"/>
  <c r="AG266"/>
  <c r="AG236" i="28" s="1"/>
  <c r="AI262" i="27"/>
  <c r="X263"/>
  <c r="S255"/>
  <c r="AZ260"/>
  <c r="AZ230" i="28" s="1"/>
  <c r="J264" i="27"/>
  <c r="BG266"/>
  <c r="BG236" i="28" s="1"/>
  <c r="BE262" i="27"/>
  <c r="BE232" i="28" s="1"/>
  <c r="AC263" i="27"/>
  <c r="AN255"/>
  <c r="AX37" i="26"/>
  <c r="I126" s="1"/>
  <c r="I195" s="1"/>
  <c r="I257" s="1"/>
  <c r="P140" i="28" s="1"/>
  <c r="R149"/>
  <c r="R150" s="1"/>
  <c r="P264" i="27"/>
  <c r="AT262"/>
  <c r="AZ263"/>
  <c r="AZ233" i="28" s="1"/>
  <c r="AW255" i="27"/>
  <c r="BF261"/>
  <c r="BF231" i="28" s="1"/>
  <c r="Y36" i="26"/>
  <c r="AL36" s="1"/>
  <c r="AS36"/>
  <c r="U41"/>
  <c r="AH41" s="1"/>
  <c r="AO41"/>
  <c r="J997" i="25"/>
  <c r="J1032" s="1"/>
  <c r="K988"/>
  <c r="J1716"/>
  <c r="J1774"/>
  <c r="O105" i="6" s="1"/>
  <c r="J137" s="1"/>
  <c r="I290" s="1"/>
  <c r="W290" s="1"/>
  <c r="P90" i="26" s="1"/>
  <c r="W90" s="1"/>
  <c r="AJ90" s="1"/>
  <c r="J1714" i="25"/>
  <c r="J1772"/>
  <c r="O103" i="6" s="1"/>
  <c r="J135" s="1"/>
  <c r="I288" s="1"/>
  <c r="W288" s="1"/>
  <c r="P88" i="26" s="1"/>
  <c r="W88" s="1"/>
  <c r="AJ88" s="1"/>
  <c r="I1284" i="25"/>
  <c r="I1293"/>
  <c r="H1326" s="1"/>
  <c r="M239"/>
  <c r="M265" s="1"/>
  <c r="M275"/>
  <c r="N229"/>
  <c r="L379" s="1"/>
  <c r="L380" s="1"/>
  <c r="S75" i="28"/>
  <c r="S57"/>
  <c r="S60"/>
  <c r="S50"/>
  <c r="S70"/>
  <c r="S71"/>
  <c r="S72"/>
  <c r="S73"/>
  <c r="M1620" i="25"/>
  <c r="M1744" s="1"/>
  <c r="L89" i="26" s="1"/>
  <c r="L37"/>
  <c r="M1623" i="25"/>
  <c r="M1747" s="1"/>
  <c r="L92" i="26" s="1"/>
  <c r="L42"/>
  <c r="W250" i="27"/>
  <c r="BC250"/>
  <c r="BC189" i="28"/>
  <c r="BC219" s="1"/>
  <c r="BC220" s="1"/>
  <c r="Q189"/>
  <c r="Q219" s="1"/>
  <c r="Q220" s="1"/>
  <c r="Q250" i="27"/>
  <c r="AH250"/>
  <c r="AH189" i="28"/>
  <c r="AH219" s="1"/>
  <c r="AH220" s="1"/>
  <c r="BA250" i="27"/>
  <c r="BA189" i="28"/>
  <c r="BA219" s="1"/>
  <c r="BA220" s="1"/>
  <c r="H1148" i="25"/>
  <c r="H1156"/>
  <c r="H1163"/>
  <c r="BD261" i="27"/>
  <c r="BD231" i="28" s="1"/>
  <c r="AZ261" i="27"/>
  <c r="AZ231" i="28" s="1"/>
  <c r="AK261" i="27"/>
  <c r="AW261"/>
  <c r="AF261"/>
  <c r="AF231" i="28" s="1"/>
  <c r="R261" i="27"/>
  <c r="R231" i="28" s="1"/>
  <c r="V261" i="27"/>
  <c r="P261"/>
  <c r="AT261"/>
  <c r="K261"/>
  <c r="K231" i="28" s="1"/>
  <c r="AF256" i="27"/>
  <c r="AF226" i="28" s="1"/>
  <c r="AK256" i="27"/>
  <c r="U256"/>
  <c r="H256"/>
  <c r="L257"/>
  <c r="L227" i="28" s="1"/>
  <c r="AI257" i="27"/>
  <c r="AY257"/>
  <c r="AY227" i="28" s="1"/>
  <c r="AA256" i="27"/>
  <c r="AB256"/>
  <c r="AO256"/>
  <c r="BD256"/>
  <c r="BD226" i="28" s="1"/>
  <c r="Q257" i="27"/>
  <c r="Q227" i="28" s="1"/>
  <c r="AM257" i="27"/>
  <c r="AP257"/>
  <c r="P256"/>
  <c r="AV256"/>
  <c r="AM256"/>
  <c r="BB257"/>
  <c r="BB227" i="28" s="1"/>
  <c r="AV257" i="27"/>
  <c r="AC257"/>
  <c r="BD257"/>
  <c r="BD227" i="28" s="1"/>
  <c r="BC256" i="27"/>
  <c r="BC226" i="28" s="1"/>
  <c r="AL256" i="27"/>
  <c r="AD256"/>
  <c r="AD226" i="28" s="1"/>
  <c r="AQ257" i="27"/>
  <c r="N257"/>
  <c r="S257"/>
  <c r="F257"/>
  <c r="AU280"/>
  <c r="AR280"/>
  <c r="AL276"/>
  <c r="M281"/>
  <c r="M251" i="28" s="1"/>
  <c r="AX281" i="27"/>
  <c r="AL277"/>
  <c r="AQ277"/>
  <c r="S273"/>
  <c r="AG273"/>
  <c r="AG243" i="28" s="1"/>
  <c r="AT280" i="27"/>
  <c r="AB276"/>
  <c r="BD276"/>
  <c r="BD246" i="28" s="1"/>
  <c r="P281" i="27"/>
  <c r="AD277"/>
  <c r="AD247" i="28" s="1"/>
  <c r="BA273" i="27"/>
  <c r="BA243" i="28" s="1"/>
  <c r="I282" i="27"/>
  <c r="G278"/>
  <c r="BB254"/>
  <c r="W283"/>
  <c r="AU279"/>
  <c r="AC275"/>
  <c r="AY282"/>
  <c r="AY252" i="28" s="1"/>
  <c r="AY274" i="27"/>
  <c r="AY244" i="28" s="1"/>
  <c r="R254" i="27"/>
  <c r="AA283"/>
  <c r="AO279"/>
  <c r="L275"/>
  <c r="L245" i="28" s="1"/>
  <c r="BC280" i="27"/>
  <c r="BC250" i="28" s="1"/>
  <c r="U276" i="27"/>
  <c r="G276"/>
  <c r="BF281"/>
  <c r="BF251" i="28" s="1"/>
  <c r="AE281" i="27"/>
  <c r="AE251" i="28" s="1"/>
  <c r="X277" i="27"/>
  <c r="AS277"/>
  <c r="Z273"/>
  <c r="J280"/>
  <c r="U280"/>
  <c r="AF276"/>
  <c r="AF246" i="28" s="1"/>
  <c r="BC276" i="27"/>
  <c r="BC246" i="28" s="1"/>
  <c r="AQ281" i="27"/>
  <c r="V277"/>
  <c r="X273"/>
  <c r="H282"/>
  <c r="X274"/>
  <c r="H254"/>
  <c r="M283"/>
  <c r="M253" i="28" s="1"/>
  <c r="AQ279" i="27"/>
  <c r="AO275"/>
  <c r="Z278"/>
  <c r="AA274"/>
  <c r="AN254"/>
  <c r="G283"/>
  <c r="AR279"/>
  <c r="AW275"/>
  <c r="AZ280"/>
  <c r="AZ250" i="28" s="1"/>
  <c r="Q276" i="27"/>
  <c r="Q246" i="28" s="1"/>
  <c r="AY276" i="27"/>
  <c r="AY246" i="28" s="1"/>
  <c r="AA281" i="27"/>
  <c r="Z281"/>
  <c r="K277"/>
  <c r="K247" i="28" s="1"/>
  <c r="AA273" i="27"/>
  <c r="AK273"/>
  <c r="AC280"/>
  <c r="AK280"/>
  <c r="AS276"/>
  <c r="AT276"/>
  <c r="L281"/>
  <c r="L251" i="28" s="1"/>
  <c r="M277" i="27"/>
  <c r="M247" i="28" s="1"/>
  <c r="AR273" i="27"/>
  <c r="AJ278"/>
  <c r="W274"/>
  <c r="J254"/>
  <c r="BE283"/>
  <c r="BE253" i="28" s="1"/>
  <c r="J279" i="27"/>
  <c r="AB275"/>
  <c r="AG282"/>
  <c r="AG252" i="28" s="1"/>
  <c r="AQ274" i="27"/>
  <c r="BG254"/>
  <c r="AX283"/>
  <c r="BD279"/>
  <c r="BD249" i="28" s="1"/>
  <c r="H275" i="27"/>
  <c r="F280"/>
  <c r="AV276"/>
  <c r="M276"/>
  <c r="M246" i="28" s="1"/>
  <c r="AL281" i="27"/>
  <c r="AU281"/>
  <c r="F277"/>
  <c r="AS273"/>
  <c r="L273"/>
  <c r="L243" i="28" s="1"/>
  <c r="BG280" i="27"/>
  <c r="BG250" i="28" s="1"/>
  <c r="AW280" i="27"/>
  <c r="AX276"/>
  <c r="BE276"/>
  <c r="BE246" i="28" s="1"/>
  <c r="AF281" i="27"/>
  <c r="AF251" i="28" s="1"/>
  <c r="U277" i="27"/>
  <c r="BD273"/>
  <c r="BD243" i="28" s="1"/>
  <c r="W278" i="27"/>
  <c r="BC274"/>
  <c r="BC244" i="28" s="1"/>
  <c r="BE254" i="27"/>
  <c r="H283"/>
  <c r="AH279"/>
  <c r="AH249" i="28" s="1"/>
  <c r="R275" i="27"/>
  <c r="R245" i="28" s="1"/>
  <c r="P282" i="27"/>
  <c r="AV274"/>
  <c r="AX254"/>
  <c r="P283"/>
  <c r="AL279"/>
  <c r="BC275"/>
  <c r="BC245" i="28" s="1"/>
  <c r="T281" i="27"/>
  <c r="BC277"/>
  <c r="BC247" i="28" s="1"/>
  <c r="Z277" i="27"/>
  <c r="O273"/>
  <c r="AI282"/>
  <c r="BF282"/>
  <c r="BF252" i="28" s="1"/>
  <c r="AX278" i="27"/>
  <c r="K278"/>
  <c r="K248" i="28" s="1"/>
  <c r="BB274" i="27"/>
  <c r="BB244" i="28" s="1"/>
  <c r="AB274" i="27"/>
  <c r="BD254"/>
  <c r="AD283"/>
  <c r="AD253" i="28" s="1"/>
  <c r="S283" i="27"/>
  <c r="AN279"/>
  <c r="AY279"/>
  <c r="AY249" i="28" s="1"/>
  <c r="P275" i="27"/>
  <c r="AG275"/>
  <c r="AG245" i="28" s="1"/>
  <c r="BD282" i="27"/>
  <c r="BD252" i="28" s="1"/>
  <c r="N278" i="27"/>
  <c r="O278"/>
  <c r="P274"/>
  <c r="BD274"/>
  <c r="BD244" i="28" s="1"/>
  <c r="AA254" i="27"/>
  <c r="T254"/>
  <c r="AE283"/>
  <c r="AE253" i="28" s="1"/>
  <c r="AM279" i="27"/>
  <c r="W279"/>
  <c r="M275"/>
  <c r="M245" i="28" s="1"/>
  <c r="BF275" i="27"/>
  <c r="BF245" i="28" s="1"/>
  <c r="AW281" i="27"/>
  <c r="Q277"/>
  <c r="Q247" i="28" s="1"/>
  <c r="AX273" i="27"/>
  <c r="K273"/>
  <c r="K243" i="28" s="1"/>
  <c r="K282" i="27"/>
  <c r="K252" i="28" s="1"/>
  <c r="BA282" i="27"/>
  <c r="BA252" i="28" s="1"/>
  <c r="AT278" i="27"/>
  <c r="AG278"/>
  <c r="AG248" i="28" s="1"/>
  <c r="AK274" i="27"/>
  <c r="N254"/>
  <c r="E254"/>
  <c r="O283"/>
  <c r="AV283"/>
  <c r="N279"/>
  <c r="I275"/>
  <c r="AU275"/>
  <c r="V282"/>
  <c r="BC282"/>
  <c r="BC252" i="28" s="1"/>
  <c r="AO278" i="27"/>
  <c r="AR278"/>
  <c r="AJ274"/>
  <c r="AJ254"/>
  <c r="AK254"/>
  <c r="K283"/>
  <c r="K253" i="28" s="1"/>
  <c r="BD283" i="27"/>
  <c r="BD253" i="28" s="1"/>
  <c r="V279" i="27"/>
  <c r="U275"/>
  <c r="K275"/>
  <c r="K245" i="28" s="1"/>
  <c r="AQ272" i="27"/>
  <c r="U272"/>
  <c r="V272"/>
  <c r="P272"/>
  <c r="L272"/>
  <c r="L242" i="28" s="1"/>
  <c r="M272" i="27"/>
  <c r="M242" i="28" s="1"/>
  <c r="AI272" i="27"/>
  <c r="BG272"/>
  <c r="BG242" i="28" s="1"/>
  <c r="Q272" i="27"/>
  <c r="Q242" i="28" s="1"/>
  <c r="BE272" i="27"/>
  <c r="BE242" i="28" s="1"/>
  <c r="AU272" i="27"/>
  <c r="BC272"/>
  <c r="BC242" i="28" s="1"/>
  <c r="E272" i="27"/>
  <c r="AB268"/>
  <c r="O268"/>
  <c r="V268"/>
  <c r="N159" i="25"/>
  <c r="H250" i="27"/>
  <c r="AX250"/>
  <c r="AS250"/>
  <c r="AJ250"/>
  <c r="AK250"/>
  <c r="AA250"/>
  <c r="F250"/>
  <c r="AC250"/>
  <c r="AX265"/>
  <c r="Z265"/>
  <c r="Y265"/>
  <c r="O265"/>
  <c r="BE265"/>
  <c r="BE235" i="28" s="1"/>
  <c r="AJ265" i="27"/>
  <c r="AL265"/>
  <c r="AB265"/>
  <c r="AR265"/>
  <c r="AS265"/>
  <c r="AY265"/>
  <c r="AY235" i="28" s="1"/>
  <c r="J265" i="27"/>
  <c r="BA265"/>
  <c r="BA235" i="28" s="1"/>
  <c r="AO268" i="27"/>
  <c r="G1421" i="25"/>
  <c r="I1690" s="1"/>
  <c r="G1420"/>
  <c r="G1424"/>
  <c r="H1420"/>
  <c r="H1424"/>
  <c r="H1421"/>
  <c r="J1690" s="1"/>
  <c r="I1182"/>
  <c r="H1196" s="1"/>
  <c r="I1154"/>
  <c r="I999"/>
  <c r="J992"/>
  <c r="J984"/>
  <c r="I1424"/>
  <c r="I1421"/>
  <c r="K1690" s="1"/>
  <c r="I1420"/>
  <c r="H42" i="26"/>
  <c r="I1623" i="25"/>
  <c r="J1623"/>
  <c r="I42" i="26"/>
  <c r="F1424" i="25"/>
  <c r="F1420"/>
  <c r="F1421"/>
  <c r="H1690" s="1"/>
  <c r="I1164"/>
  <c r="H1197" s="1"/>
  <c r="I1155"/>
  <c r="J990"/>
  <c r="I1018"/>
  <c r="I1053" s="1"/>
  <c r="I1067" s="1"/>
  <c r="R433"/>
  <c r="J433" s="1"/>
  <c r="J1532" s="1"/>
  <c r="J1561" s="1"/>
  <c r="R400"/>
  <c r="J400" s="1"/>
  <c r="H1343" s="1"/>
  <c r="J1677" s="1"/>
  <c r="R431"/>
  <c r="J431" s="1"/>
  <c r="J1530" s="1"/>
  <c r="J1559" s="1"/>
  <c r="U406"/>
  <c r="M406" s="1"/>
  <c r="K1379" s="1"/>
  <c r="M1683" s="1"/>
  <c r="L36" i="26" s="1"/>
  <c r="U405" i="25"/>
  <c r="M405" s="1"/>
  <c r="K1373" s="1"/>
  <c r="M1682" s="1"/>
  <c r="W41" i="26"/>
  <c r="AJ41" s="1"/>
  <c r="AQ41"/>
  <c r="H1027" i="25"/>
  <c r="H1034"/>
  <c r="N286"/>
  <c r="N250"/>
  <c r="I1769"/>
  <c r="L100" i="6" s="1"/>
  <c r="I132" s="1"/>
  <c r="H285" s="1"/>
  <c r="V285" s="1"/>
  <c r="O85" i="26" s="1"/>
  <c r="V85" s="1"/>
  <c r="AI85" s="1"/>
  <c r="I1711" i="25"/>
  <c r="I1714"/>
  <c r="I1772"/>
  <c r="L103" i="6" s="1"/>
  <c r="I135" s="1"/>
  <c r="H288" s="1"/>
  <c r="V288" s="1"/>
  <c r="O88" i="26" s="1"/>
  <c r="V88" s="1"/>
  <c r="AI88" s="1"/>
  <c r="I1713" i="25"/>
  <c r="I1771"/>
  <c r="L102" i="6" s="1"/>
  <c r="I134" s="1"/>
  <c r="H287" s="1"/>
  <c r="V287" s="1"/>
  <c r="O87" i="26" s="1"/>
  <c r="V87" s="1"/>
  <c r="AI87" s="1"/>
  <c r="N322" i="25"/>
  <c r="N357"/>
  <c r="AF250" i="27"/>
  <c r="AF189" i="28"/>
  <c r="AF219" s="1"/>
  <c r="AF220" s="1"/>
  <c r="BG250" i="27"/>
  <c r="BG189" i="28"/>
  <c r="BG219" s="1"/>
  <c r="BG220" s="1"/>
  <c r="K250" i="27"/>
  <c r="K189" i="28"/>
  <c r="K219" s="1"/>
  <c r="K220" s="1"/>
  <c r="BD250" i="27"/>
  <c r="BD189" i="28"/>
  <c r="BD219" s="1"/>
  <c r="BD220" s="1"/>
  <c r="AE250" i="27"/>
  <c r="AE189" i="28"/>
  <c r="AE219" s="1"/>
  <c r="AE220" s="1"/>
  <c r="H1154" i="25"/>
  <c r="H1182"/>
  <c r="G1196" s="1"/>
  <c r="N361"/>
  <c r="N326"/>
  <c r="O149" i="28"/>
  <c r="O150" s="1"/>
  <c r="P114"/>
  <c r="P115" s="1"/>
  <c r="AV87" i="26"/>
  <c r="G158" s="1"/>
  <c r="G220" s="1"/>
  <c r="AZ40"/>
  <c r="K129" s="1"/>
  <c r="K198" s="1"/>
  <c r="K260" s="1"/>
  <c r="O203" i="25"/>
  <c r="M194"/>
  <c r="AA268" i="27"/>
  <c r="W268"/>
  <c r="AP268"/>
  <c r="AY37" i="26"/>
  <c r="J126" s="1"/>
  <c r="J195" s="1"/>
  <c r="J257" s="1"/>
  <c r="M270" i="27"/>
  <c r="M240" i="28" s="1"/>
  <c r="AU270" i="27"/>
  <c r="BF270"/>
  <c r="BF240" i="28" s="1"/>
  <c r="AE260" i="27"/>
  <c r="AE230" i="28" s="1"/>
  <c r="N260" i="27"/>
  <c r="V260"/>
  <c r="L260"/>
  <c r="L230" i="28" s="1"/>
  <c r="AH264" i="27"/>
  <c r="AH234" i="28" s="1"/>
  <c r="H264" i="27"/>
  <c r="BF264"/>
  <c r="BF234" i="28" s="1"/>
  <c r="AD266" i="27"/>
  <c r="AD236" i="28" s="1"/>
  <c r="O266" i="27"/>
  <c r="AU266"/>
  <c r="BB266"/>
  <c r="BB236" i="28" s="1"/>
  <c r="AA262" i="27"/>
  <c r="AW262"/>
  <c r="AN262"/>
  <c r="AM263"/>
  <c r="Y263"/>
  <c r="AL263"/>
  <c r="G263"/>
  <c r="AV255"/>
  <c r="O255"/>
  <c r="BB255"/>
  <c r="BB225" i="28" s="1"/>
  <c r="AV270" i="27"/>
  <c r="I270"/>
  <c r="N270"/>
  <c r="BA260"/>
  <c r="BA230" i="28" s="1"/>
  <c r="Y260" i="27"/>
  <c r="AO260"/>
  <c r="AB260"/>
  <c r="R264"/>
  <c r="R234" i="28" s="1"/>
  <c r="X264" i="27"/>
  <c r="AD264"/>
  <c r="AD234" i="28" s="1"/>
  <c r="AL266" i="27"/>
  <c r="U266"/>
  <c r="L266"/>
  <c r="L236" i="28" s="1"/>
  <c r="BC266" i="27"/>
  <c r="BC236" i="28" s="1"/>
  <c r="R262" i="27"/>
  <c r="R232" i="28" s="1"/>
  <c r="U262" i="27"/>
  <c r="AO262"/>
  <c r="P263"/>
  <c r="AU263"/>
  <c r="AK263"/>
  <c r="K263"/>
  <c r="K233" i="28" s="1"/>
  <c r="N255" i="27"/>
  <c r="F255"/>
  <c r="BE255"/>
  <c r="BE225" i="28" s="1"/>
  <c r="P270" i="27"/>
  <c r="Q270"/>
  <c r="Q240" i="28" s="1"/>
  <c r="J270" i="27"/>
  <c r="W270"/>
  <c r="I260"/>
  <c r="AH260"/>
  <c r="AH230" i="28" s="1"/>
  <c r="AV260" i="27"/>
  <c r="M264"/>
  <c r="M234" i="28" s="1"/>
  <c r="AA264" i="27"/>
  <c r="AJ264"/>
  <c r="AX266"/>
  <c r="E266"/>
  <c r="V266"/>
  <c r="I266"/>
  <c r="AF262"/>
  <c r="AF232" i="28" s="1"/>
  <c r="F262" i="27"/>
  <c r="E262"/>
  <c r="AY263"/>
  <c r="AY233" i="28" s="1"/>
  <c r="AE263" i="27"/>
  <c r="AE233" i="28" s="1"/>
  <c r="AH263" i="27"/>
  <c r="AH233" i="28" s="1"/>
  <c r="R263" i="27"/>
  <c r="R233" i="28" s="1"/>
  <c r="K255" i="27"/>
  <c r="K225" i="28" s="1"/>
  <c r="W255" i="27"/>
  <c r="AA255"/>
  <c r="AP270"/>
  <c r="BC270"/>
  <c r="BC240" i="28" s="1"/>
  <c r="S270" i="27"/>
  <c r="AD270"/>
  <c r="AD240" i="28" s="1"/>
  <c r="AN260" i="27"/>
  <c r="BC260"/>
  <c r="BC230" i="28" s="1"/>
  <c r="Q260" i="27"/>
  <c r="Q230" i="28" s="1"/>
  <c r="AY264" i="27"/>
  <c r="AY234" i="28" s="1"/>
  <c r="BD264" i="27"/>
  <c r="BD234" i="28" s="1"/>
  <c r="AL264" i="27"/>
  <c r="Y266"/>
  <c r="S266"/>
  <c r="BA266"/>
  <c r="BA236" i="28" s="1"/>
  <c r="AM266" i="27"/>
  <c r="AY262"/>
  <c r="AY232" i="28" s="1"/>
  <c r="P262" i="27"/>
  <c r="BB262"/>
  <c r="BB232" i="28" s="1"/>
  <c r="M263" i="27"/>
  <c r="M233" i="28" s="1"/>
  <c r="H263" i="27"/>
  <c r="U263"/>
  <c r="BA263"/>
  <c r="BA233" i="28" s="1"/>
  <c r="P255" i="27"/>
  <c r="U255"/>
  <c r="AS255"/>
  <c r="AY261"/>
  <c r="AY231" i="28" s="1"/>
  <c r="T261" i="27"/>
  <c r="O261"/>
  <c r="Q261"/>
  <c r="Q231" i="28" s="1"/>
  <c r="AC261" i="27"/>
  <c r="AA261"/>
  <c r="AL261"/>
  <c r="AQ261"/>
  <c r="BB261"/>
  <c r="BB231" i="28" s="1"/>
  <c r="E261" i="27"/>
  <c r="AR261"/>
  <c r="AV261"/>
  <c r="S261"/>
  <c r="N261"/>
  <c r="AX256"/>
  <c r="AR256"/>
  <c r="M256"/>
  <c r="M226" i="28" s="1"/>
  <c r="AD257" i="27"/>
  <c r="AD227" i="28" s="1"/>
  <c r="K257" i="27"/>
  <c r="K227" i="28" s="1"/>
  <c r="G257" i="27"/>
  <c r="G256"/>
  <c r="R256"/>
  <c r="R226" i="28" s="1"/>
  <c r="BB256" i="27"/>
  <c r="BB226" i="28" s="1"/>
  <c r="AG256" i="27"/>
  <c r="AG226" i="28" s="1"/>
  <c r="H257" i="27"/>
  <c r="AW257"/>
  <c r="BF257"/>
  <c r="BF227" i="28" s="1"/>
  <c r="AH256" i="27"/>
  <c r="AH226" i="28" s="1"/>
  <c r="X256" i="27"/>
  <c r="AZ256"/>
  <c r="AZ226" i="28" s="1"/>
  <c r="AN256" i="27"/>
  <c r="AK257"/>
  <c r="AA257"/>
  <c r="U257"/>
  <c r="AJ256"/>
  <c r="N256"/>
  <c r="BF256"/>
  <c r="BF226" i="28" s="1"/>
  <c r="AT256" i="27"/>
  <c r="AZ257"/>
  <c r="AZ227" i="28" s="1"/>
  <c r="Z257" i="27"/>
  <c r="AH257"/>
  <c r="AH227" i="28" s="1"/>
  <c r="L280" i="27"/>
  <c r="L250" i="28" s="1"/>
  <c r="AQ280" i="27"/>
  <c r="AC276"/>
  <c r="AJ276"/>
  <c r="R281"/>
  <c r="R251" i="28" s="1"/>
  <c r="I277" i="27"/>
  <c r="AR277"/>
  <c r="AO273"/>
  <c r="AD273"/>
  <c r="AD243" i="28" s="1"/>
  <c r="AV280" i="27"/>
  <c r="AG280"/>
  <c r="AG250" i="28" s="1"/>
  <c r="K276" i="27"/>
  <c r="K246" i="28" s="1"/>
  <c r="AO281" i="27"/>
  <c r="AE277"/>
  <c r="AE247" i="28" s="1"/>
  <c r="AZ273" i="27"/>
  <c r="AZ243" i="28" s="1"/>
  <c r="AX282" i="27"/>
  <c r="AY278"/>
  <c r="AY248" i="28" s="1"/>
  <c r="BF274" i="27"/>
  <c r="BF244" i="28" s="1"/>
  <c r="BF254" i="27"/>
  <c r="AE279"/>
  <c r="AE249" i="28" s="1"/>
  <c r="AH275" i="27"/>
  <c r="AH245" i="28" s="1"/>
  <c r="E282" i="27"/>
  <c r="AW278"/>
  <c r="AI274"/>
  <c r="AQ283"/>
  <c r="AZ279"/>
  <c r="AZ249" i="28" s="1"/>
  <c r="AY275" i="27"/>
  <c r="AY245" i="28" s="1"/>
  <c r="E280" i="27"/>
  <c r="S280"/>
  <c r="BF276"/>
  <c r="BF246" i="28" s="1"/>
  <c r="X281" i="27"/>
  <c r="AC281"/>
  <c r="BA277"/>
  <c r="BA247" i="28" s="1"/>
  <c r="AN277" i="27"/>
  <c r="M273"/>
  <c r="M243" i="28" s="1"/>
  <c r="BC273" i="27"/>
  <c r="BC243" i="28" s="1"/>
  <c r="AE280" i="27"/>
  <c r="AE250" i="28" s="1"/>
  <c r="V276" i="27"/>
  <c r="X276"/>
  <c r="BD281"/>
  <c r="BD251" i="28" s="1"/>
  <c r="E277" i="27"/>
  <c r="AC273"/>
  <c r="Z282"/>
  <c r="AQ278"/>
  <c r="U274"/>
  <c r="F283"/>
  <c r="AB279"/>
  <c r="BB275"/>
  <c r="BB245" i="28" s="1"/>
  <c r="T282" i="27"/>
  <c r="AP278"/>
  <c r="AD254"/>
  <c r="Q283"/>
  <c r="Q253" i="28" s="1"/>
  <c r="AW279" i="27"/>
  <c r="V275"/>
  <c r="AA280"/>
  <c r="W276"/>
  <c r="O276"/>
  <c r="I281"/>
  <c r="S281"/>
  <c r="AC277"/>
  <c r="W277"/>
  <c r="V273"/>
  <c r="W280"/>
  <c r="Y280"/>
  <c r="L276"/>
  <c r="L246" i="28" s="1"/>
  <c r="Z276" i="27"/>
  <c r="V281"/>
  <c r="AX277"/>
  <c r="N273"/>
  <c r="U282"/>
  <c r="F274"/>
  <c r="M254"/>
  <c r="X283"/>
  <c r="Y279"/>
  <c r="AN275"/>
  <c r="G282"/>
  <c r="J278"/>
  <c r="Y254"/>
  <c r="L283"/>
  <c r="L253" i="28" s="1"/>
  <c r="U279" i="27"/>
  <c r="AX275"/>
  <c r="T280"/>
  <c r="N280"/>
  <c r="P276"/>
  <c r="J281"/>
  <c r="AM281"/>
  <c r="R277"/>
  <c r="R247" i="28" s="1"/>
  <c r="BE277" i="27"/>
  <c r="BE247" i="28" s="1"/>
  <c r="AV273" i="27"/>
  <c r="AS280"/>
  <c r="P280"/>
  <c r="AR276"/>
  <c r="T276"/>
  <c r="BE281"/>
  <c r="BE251" i="28" s="1"/>
  <c r="BG277" i="27"/>
  <c r="BG247" i="28" s="1"/>
  <c r="BE273" i="27"/>
  <c r="BE243" i="28" s="1"/>
  <c r="M282" i="27"/>
  <c r="M252" i="28" s="1"/>
  <c r="I278" i="27"/>
  <c r="AP254"/>
  <c r="AC283"/>
  <c r="F279"/>
  <c r="AR275"/>
  <c r="BE282"/>
  <c r="BE252" i="28" s="1"/>
  <c r="AZ278" i="27"/>
  <c r="AZ248" i="28" s="1"/>
  <c r="AF274" i="27"/>
  <c r="AF244" i="28" s="1"/>
  <c r="R283" i="27"/>
  <c r="R253" i="28" s="1"/>
  <c r="P279" i="27"/>
  <c r="AF275"/>
  <c r="AF245" i="28" s="1"/>
  <c r="AP281" i="27"/>
  <c r="AH277"/>
  <c r="AH247" i="28" s="1"/>
  <c r="G277" i="27"/>
  <c r="AH273"/>
  <c r="AH243" i="28" s="1"/>
  <c r="AF273" i="27"/>
  <c r="AF243" i="28" s="1"/>
  <c r="AN282" i="27"/>
  <c r="AS278"/>
  <c r="T278"/>
  <c r="AL274"/>
  <c r="AR274"/>
  <c r="F254"/>
  <c r="AG254"/>
  <c r="AH283"/>
  <c r="AH253" i="28" s="1"/>
  <c r="Q279" i="27"/>
  <c r="Q249" i="28" s="1"/>
  <c r="K279" i="27"/>
  <c r="K249" i="28" s="1"/>
  <c r="O275" i="27"/>
  <c r="AK275"/>
  <c r="AF282"/>
  <c r="AF252" i="28" s="1"/>
  <c r="J282" i="27"/>
  <c r="BE278"/>
  <c r="BE248" i="28" s="1"/>
  <c r="AM274" i="27"/>
  <c r="Z274"/>
  <c r="AU254"/>
  <c r="AY254"/>
  <c r="AB283"/>
  <c r="U283"/>
  <c r="AK279"/>
  <c r="AJ275"/>
  <c r="J275"/>
  <c r="U281"/>
  <c r="AT277"/>
  <c r="S277"/>
  <c r="U273"/>
  <c r="BB282"/>
  <c r="BB252" i="28" s="1"/>
  <c r="AP282" i="27"/>
  <c r="BD278"/>
  <c r="BD248" i="28" s="1"/>
  <c r="AM278" i="27"/>
  <c r="AX274"/>
  <c r="AB254"/>
  <c r="AL254"/>
  <c r="J283"/>
  <c r="AS283"/>
  <c r="BG279"/>
  <c r="BG249" i="28" s="1"/>
  <c r="R279" i="27"/>
  <c r="R249" i="28" s="1"/>
  <c r="BA275" i="27"/>
  <c r="BA245" i="28" s="1"/>
  <c r="AW282" i="27"/>
  <c r="AJ282"/>
  <c r="AA278"/>
  <c r="BG278"/>
  <c r="BG248" i="28" s="1"/>
  <c r="T274" i="27"/>
  <c r="AG274"/>
  <c r="AG244" i="28" s="1"/>
  <c r="AZ254" i="27"/>
  <c r="AN283"/>
  <c r="AF283"/>
  <c r="AF253" i="28" s="1"/>
  <c r="G279" i="27"/>
  <c r="I279"/>
  <c r="AE275"/>
  <c r="AE245" i="28" s="1"/>
  <c r="M1503" i="25"/>
  <c r="J1651"/>
  <c r="AM272" i="27"/>
  <c r="G272"/>
  <c r="X272"/>
  <c r="AW272"/>
  <c r="AC272"/>
  <c r="AB272"/>
  <c r="Z272"/>
  <c r="J272"/>
  <c r="AE272"/>
  <c r="AE242" i="28" s="1"/>
  <c r="AZ272" i="27"/>
  <c r="AZ242" i="28" s="1"/>
  <c r="N272" i="27"/>
  <c r="S272"/>
  <c r="BD272"/>
  <c r="BD242" i="28" s="1"/>
  <c r="W272" i="27"/>
  <c r="J392" i="25"/>
  <c r="AK268" i="27"/>
  <c r="Y268"/>
  <c r="BD268"/>
  <c r="BD238" i="28" s="1"/>
  <c r="M1502" i="25"/>
  <c r="L339"/>
  <c r="S203" i="28"/>
  <c r="S194"/>
  <c r="Z250" i="27"/>
  <c r="S217" i="28"/>
  <c r="AN250" i="27"/>
  <c r="AM250"/>
  <c r="AO250"/>
  <c r="S197" i="28"/>
  <c r="AB250" i="27"/>
  <c r="X250"/>
  <c r="AQ250"/>
  <c r="S193" i="28"/>
  <c r="AD265" i="27"/>
  <c r="AD235" i="28" s="1"/>
  <c r="AI265" i="27"/>
  <c r="S265"/>
  <c r="N265"/>
  <c r="AK265"/>
  <c r="AH265"/>
  <c r="AH235" i="28" s="1"/>
  <c r="AZ265" i="27"/>
  <c r="AZ235" i="28" s="1"/>
  <c r="P265" i="27"/>
  <c r="AM265"/>
  <c r="R265"/>
  <c r="R235" i="28" s="1"/>
  <c r="H265" i="27"/>
  <c r="AT265"/>
  <c r="M265"/>
  <c r="M235" i="28" s="1"/>
  <c r="AG265" i="27"/>
  <c r="AG235" i="28" s="1"/>
  <c r="H1277" i="25"/>
  <c r="H1285"/>
  <c r="H1292"/>
  <c r="J1420"/>
  <c r="J1424"/>
  <c r="J1421"/>
  <c r="L1690" s="1"/>
  <c r="I1148"/>
  <c r="I1163"/>
  <c r="I1156"/>
  <c r="J991"/>
  <c r="I1000"/>
  <c r="I1035" s="1"/>
  <c r="I1068" s="1"/>
  <c r="H1283"/>
  <c r="H1311"/>
  <c r="G1325" s="1"/>
  <c r="AS41" i="26"/>
  <c r="Y41"/>
  <c r="AL41" s="1"/>
  <c r="Z41"/>
  <c r="AM41" s="1"/>
  <c r="AT41"/>
  <c r="J42"/>
  <c r="K1623" i="25"/>
  <c r="K1747" s="1"/>
  <c r="J92" i="26" s="1"/>
  <c r="AP41"/>
  <c r="V41"/>
  <c r="AI41" s="1"/>
  <c r="I1770" i="25"/>
  <c r="L101" i="6" s="1"/>
  <c r="I133" s="1"/>
  <c r="H286" s="1"/>
  <c r="V286" s="1"/>
  <c r="O86" i="26" s="1"/>
  <c r="V86" s="1"/>
  <c r="AI86" s="1"/>
  <c r="I1712" i="25"/>
  <c r="J1711"/>
  <c r="J1769"/>
  <c r="O100" i="6" s="1"/>
  <c r="J132" s="1"/>
  <c r="I285" s="1"/>
  <c r="W285" s="1"/>
  <c r="P85" i="26" s="1"/>
  <c r="W85" s="1"/>
  <c r="AJ85" s="1"/>
  <c r="J1715" i="25"/>
  <c r="J1773"/>
  <c r="O104" i="6" s="1"/>
  <c r="J136" s="1"/>
  <c r="I289" s="1"/>
  <c r="W289" s="1"/>
  <c r="P89" i="26" s="1"/>
  <c r="W89" s="1"/>
  <c r="AJ89" s="1"/>
  <c r="I1311" i="25"/>
  <c r="H1325" s="1"/>
  <c r="I1283"/>
  <c r="H1717"/>
  <c r="H1775"/>
  <c r="I106" i="6" s="1"/>
  <c r="H138" s="1"/>
  <c r="G291" s="1"/>
  <c r="K1421" i="25"/>
  <c r="M1690" s="1"/>
  <c r="K1420"/>
  <c r="K1424"/>
  <c r="M189" i="28"/>
  <c r="M219" s="1"/>
  <c r="M220" s="1"/>
  <c r="M250" i="27"/>
  <c r="BE250"/>
  <c r="BE189" i="28"/>
  <c r="BE219" s="1"/>
  <c r="BE220" s="1"/>
  <c r="BB250" i="27"/>
  <c r="BB189" i="28"/>
  <c r="BB219" s="1"/>
  <c r="BB220" s="1"/>
  <c r="N250" i="27"/>
  <c r="AY250"/>
  <c r="AY189" i="28"/>
  <c r="AY219" s="1"/>
  <c r="AY220" s="1"/>
  <c r="H1164" i="25"/>
  <c r="G1197" s="1"/>
  <c r="H1155"/>
  <c r="AX35" i="26"/>
  <c r="I124" s="1"/>
  <c r="I193" s="1"/>
  <c r="I255" s="1"/>
  <c r="M1517" i="25"/>
  <c r="R79" i="28"/>
  <c r="R80" s="1"/>
  <c r="AW268" i="27"/>
  <c r="AF268"/>
  <c r="AF238" i="28" s="1"/>
  <c r="AL268" i="27"/>
  <c r="AC270"/>
  <c r="BD270"/>
  <c r="BD240" i="28" s="1"/>
  <c r="V270" i="27"/>
  <c r="AQ260"/>
  <c r="AF260"/>
  <c r="AF230" i="28" s="1"/>
  <c r="AC260" i="27"/>
  <c r="AA260"/>
  <c r="AM264"/>
  <c r="AO264"/>
  <c r="G264"/>
  <c r="AJ266"/>
  <c r="AE266"/>
  <c r="AE236" i="28" s="1"/>
  <c r="H266" i="27"/>
  <c r="M266"/>
  <c r="M236" i="28" s="1"/>
  <c r="AH262" i="27"/>
  <c r="AH232" i="28" s="1"/>
  <c r="AL262" i="27"/>
  <c r="K262"/>
  <c r="K232" i="28" s="1"/>
  <c r="W263" i="27"/>
  <c r="AX263"/>
  <c r="AQ263"/>
  <c r="AB263"/>
  <c r="BA255"/>
  <c r="BA225" i="28" s="1"/>
  <c r="AB255" i="27"/>
  <c r="AF255"/>
  <c r="AF225" i="28" s="1"/>
  <c r="AT270" i="27"/>
  <c r="BG270"/>
  <c r="BG240" i="28" s="1"/>
  <c r="O270" i="27"/>
  <c r="AI270"/>
  <c r="AU260"/>
  <c r="AT260"/>
  <c r="AR260"/>
  <c r="N264"/>
  <c r="AG264"/>
  <c r="AG234" i="28" s="1"/>
  <c r="W264" i="27"/>
  <c r="I264"/>
  <c r="AC266"/>
  <c r="AT266"/>
  <c r="AK266"/>
  <c r="BC262"/>
  <c r="BC232" i="28" s="1"/>
  <c r="Y262" i="27"/>
  <c r="O262"/>
  <c r="L263"/>
  <c r="L233" i="28" s="1"/>
  <c r="AJ263" i="27"/>
  <c r="BE263"/>
  <c r="BE233" i="28" s="1"/>
  <c r="AP263" i="27"/>
  <c r="AT255"/>
  <c r="AO255"/>
  <c r="L255"/>
  <c r="L225" i="28" s="1"/>
  <c r="L270" i="27"/>
  <c r="L240" i="28" s="1"/>
  <c r="AR270" i="27"/>
  <c r="AF270"/>
  <c r="AF240" i="28" s="1"/>
  <c r="BE270" i="27"/>
  <c r="BE240" i="28" s="1"/>
  <c r="U260" i="27"/>
  <c r="E260"/>
  <c r="T260"/>
  <c r="AQ264"/>
  <c r="K264"/>
  <c r="K234" i="28" s="1"/>
  <c r="AS264" i="27"/>
  <c r="AV264"/>
  <c r="W266"/>
  <c r="AZ266"/>
  <c r="AZ236" i="28" s="1"/>
  <c r="AS266" i="27"/>
  <c r="AP262"/>
  <c r="AU262"/>
  <c r="AD262"/>
  <c r="AD232" i="28" s="1"/>
  <c r="AG262" i="27"/>
  <c r="AG232" i="28" s="1"/>
  <c r="S263" i="27"/>
  <c r="AO263"/>
  <c r="AN263"/>
  <c r="AX255"/>
  <c r="X255"/>
  <c r="AU255"/>
  <c r="AX270"/>
  <c r="K270"/>
  <c r="K240" i="28" s="1"/>
  <c r="R270" i="27"/>
  <c r="R240" i="28" s="1"/>
  <c r="AQ270" i="27"/>
  <c r="AI260"/>
  <c r="BB260"/>
  <c r="BB230" i="28" s="1"/>
  <c r="BG260" i="27"/>
  <c r="BG230" i="28" s="1"/>
  <c r="AC264" i="27"/>
  <c r="AW264"/>
  <c r="AB264"/>
  <c r="AU264"/>
  <c r="AH266"/>
  <c r="AH236" i="28" s="1"/>
  <c r="AI266" i="27"/>
  <c r="J266"/>
  <c r="T262"/>
  <c r="M262"/>
  <c r="M232" i="28" s="1"/>
  <c r="AE262" i="27"/>
  <c r="AE232" i="28" s="1"/>
  <c r="V263" i="27"/>
  <c r="AS263"/>
  <c r="AG263"/>
  <c r="AG233" i="28" s="1"/>
  <c r="BC263" i="27"/>
  <c r="BC233" i="28" s="1"/>
  <c r="AP255" i="27"/>
  <c r="J255"/>
  <c r="AH255"/>
  <c r="AH225" i="28" s="1"/>
  <c r="L261" i="27"/>
  <c r="L231" i="28" s="1"/>
  <c r="BA261" i="27"/>
  <c r="BA231" i="28" s="1"/>
  <c r="AI261" i="27"/>
  <c r="AE261"/>
  <c r="AE231" i="28" s="1"/>
  <c r="AD261" i="27"/>
  <c r="AD231" i="28" s="1"/>
  <c r="H261" i="27"/>
  <c r="AH261"/>
  <c r="AH231" i="28" s="1"/>
  <c r="W261" i="27"/>
  <c r="F261"/>
  <c r="BG261"/>
  <c r="BG231" i="28" s="1"/>
  <c r="AB261" i="27"/>
  <c r="AX261"/>
  <c r="G261"/>
  <c r="AP261"/>
  <c r="O256"/>
  <c r="S256"/>
  <c r="V256"/>
  <c r="W257"/>
  <c r="Y257"/>
  <c r="V257"/>
  <c r="AJ257"/>
  <c r="BA256"/>
  <c r="BA226" i="28" s="1"/>
  <c r="F256" i="27"/>
  <c r="J256"/>
  <c r="AT257"/>
  <c r="T257"/>
  <c r="AE257"/>
  <c r="AE227" i="28" s="1"/>
  <c r="AF257" i="27"/>
  <c r="AF227" i="28" s="1"/>
  <c r="I256" i="27"/>
  <c r="AY256"/>
  <c r="AY226" i="28" s="1"/>
  <c r="Q256" i="27"/>
  <c r="Q226" i="28" s="1"/>
  <c r="R257" i="27"/>
  <c r="R227" i="28" s="1"/>
  <c r="M257" i="27"/>
  <c r="M227" i="28" s="1"/>
  <c r="AN257" i="27"/>
  <c r="Y256"/>
  <c r="L256"/>
  <c r="L226" i="28" s="1"/>
  <c r="T256" i="27"/>
  <c r="AW256"/>
  <c r="AX257"/>
  <c r="O257"/>
  <c r="AG257"/>
  <c r="AG227" i="28" s="1"/>
  <c r="BA280" i="27"/>
  <c r="BA250" i="28" s="1"/>
  <c r="Q280" i="27"/>
  <c r="Q250" i="28" s="1"/>
  <c r="AQ276" i="27"/>
  <c r="AK276"/>
  <c r="K281"/>
  <c r="K251" i="28" s="1"/>
  <c r="AB281" i="27"/>
  <c r="J277"/>
  <c r="AM273"/>
  <c r="I273"/>
  <c r="I280"/>
  <c r="AJ280"/>
  <c r="AZ276"/>
  <c r="AZ246" i="28" s="1"/>
  <c r="AT281" i="27"/>
  <c r="E281"/>
  <c r="AU277"/>
  <c r="AA282"/>
  <c r="E278"/>
  <c r="R274"/>
  <c r="R244" i="28" s="1"/>
  <c r="G254" i="27"/>
  <c r="AZ283"/>
  <c r="AZ253" i="28" s="1"/>
  <c r="AA279" i="27"/>
  <c r="Y282"/>
  <c r="AU278"/>
  <c r="N274"/>
  <c r="BI284"/>
  <c r="BJ284" s="1"/>
  <c r="BC283"/>
  <c r="BC253" i="28" s="1"/>
  <c r="BD275" i="27"/>
  <c r="BD245" i="28" s="1"/>
  <c r="O280" i="27"/>
  <c r="AY280"/>
  <c r="AY250" i="28" s="1"/>
  <c r="AI276" i="27"/>
  <c r="AO276"/>
  <c r="AZ281"/>
  <c r="AZ251" i="28" s="1"/>
  <c r="AV277" i="27"/>
  <c r="AO277"/>
  <c r="R273"/>
  <c r="R243" i="28" s="1"/>
  <c r="AJ273" i="27"/>
  <c r="AX280"/>
  <c r="V280"/>
  <c r="H276"/>
  <c r="O281"/>
  <c r="O277"/>
  <c r="H273"/>
  <c r="O282"/>
  <c r="L278"/>
  <c r="L248" i="28" s="1"/>
  <c r="V274" i="27"/>
  <c r="AR254"/>
  <c r="AG283"/>
  <c r="AG253" i="28" s="1"/>
  <c r="Y275" i="27"/>
  <c r="BG282"/>
  <c r="BG252" i="28" s="1"/>
  <c r="V278" i="27"/>
  <c r="BG274"/>
  <c r="BG244" i="28" s="1"/>
  <c r="AE254" i="27"/>
  <c r="S279"/>
  <c r="Q275"/>
  <c r="Q245" i="28" s="1"/>
  <c r="AB280" i="27"/>
  <c r="BF280"/>
  <c r="BF250" i="28" s="1"/>
  <c r="BA276" i="27"/>
  <c r="BA246" i="28" s="1"/>
  <c r="AK281" i="27"/>
  <c r="N281"/>
  <c r="Y277"/>
  <c r="BF277"/>
  <c r="BF247" i="28" s="1"/>
  <c r="AY273" i="27"/>
  <c r="AY243" i="28" s="1"/>
  <c r="E273" i="27"/>
  <c r="AL280"/>
  <c r="AW276"/>
  <c r="AH276"/>
  <c r="AH246" i="28" s="1"/>
  <c r="BG281" i="27"/>
  <c r="BG251" i="28" s="1"/>
  <c r="T277" i="27"/>
  <c r="BB273"/>
  <c r="BB243" i="28" s="1"/>
  <c r="AK282" i="27"/>
  <c r="Q278"/>
  <c r="Q248" i="28" s="1"/>
  <c r="Y274" i="27"/>
  <c r="BG283"/>
  <c r="BG253" i="28" s="1"/>
  <c r="AT279" i="27"/>
  <c r="AL275"/>
  <c r="R282"/>
  <c r="R252" i="28" s="1"/>
  <c r="S278" i="27"/>
  <c r="O274"/>
  <c r="S254"/>
  <c r="M279"/>
  <c r="M249" i="28" s="1"/>
  <c r="AV275" i="27"/>
  <c r="R280"/>
  <c r="R250" i="28" s="1"/>
  <c r="X280" i="27"/>
  <c r="S276"/>
  <c r="AG276"/>
  <c r="AG246" i="28" s="1"/>
  <c r="H281" i="27"/>
  <c r="H277"/>
  <c r="P277"/>
  <c r="W273"/>
  <c r="T273"/>
  <c r="Z280"/>
  <c r="AM276"/>
  <c r="N276"/>
  <c r="AR281"/>
  <c r="AY277"/>
  <c r="AY247" i="28" s="1"/>
  <c r="Y273" i="27"/>
  <c r="AZ282"/>
  <c r="AZ252" i="28" s="1"/>
  <c r="AI278" i="27"/>
  <c r="AP274"/>
  <c r="AH254"/>
  <c r="AP279"/>
  <c r="AZ275"/>
  <c r="AZ245" i="28" s="1"/>
  <c r="L282" i="27"/>
  <c r="L252" i="28" s="1"/>
  <c r="AH278" i="27"/>
  <c r="AH248" i="28" s="1"/>
  <c r="AD274" i="27"/>
  <c r="AD244" i="28" s="1"/>
  <c r="O254" i="27"/>
  <c r="BF283"/>
  <c r="BF253" i="28" s="1"/>
  <c r="S275" i="27"/>
  <c r="AI281"/>
  <c r="F281"/>
  <c r="AF277"/>
  <c r="AF247" i="28" s="1"/>
  <c r="P273" i="27"/>
  <c r="AB273"/>
  <c r="AU282"/>
  <c r="AS282"/>
  <c r="AV278"/>
  <c r="AE274"/>
  <c r="AE244" i="28" s="1"/>
  <c r="AU274" i="27"/>
  <c r="AI254"/>
  <c r="AW254"/>
  <c r="AK283"/>
  <c r="V283"/>
  <c r="E279"/>
  <c r="F275"/>
  <c r="X275"/>
  <c r="AR282"/>
  <c r="AC282"/>
  <c r="AK278"/>
  <c r="BC278"/>
  <c r="BC248" i="28" s="1"/>
  <c r="J274" i="27"/>
  <c r="Q254"/>
  <c r="AT254"/>
  <c r="AR283"/>
  <c r="AT283"/>
  <c r="AX279"/>
  <c r="BC279"/>
  <c r="BC249" i="28" s="1"/>
  <c r="N275" i="27"/>
  <c r="G275"/>
  <c r="BB277"/>
  <c r="BB247" i="28" s="1"/>
  <c r="L277" i="27"/>
  <c r="L247" i="28" s="1"/>
  <c r="AW273" i="27"/>
  <c r="AE273"/>
  <c r="AE243" i="28" s="1"/>
  <c r="X282" i="27"/>
  <c r="R278"/>
  <c r="R248" i="28" s="1"/>
  <c r="AB278" i="27"/>
  <c r="AH274"/>
  <c r="AH244" i="28" s="1"/>
  <c r="BE274" i="27"/>
  <c r="BE244" i="28" s="1"/>
  <c r="AO254" i="27"/>
  <c r="AW283"/>
  <c r="AM283"/>
  <c r="BA279"/>
  <c r="BA249" i="28" s="1"/>
  <c r="AD279" i="27"/>
  <c r="AD249" i="28" s="1"/>
  <c r="AT275" i="27"/>
  <c r="T275"/>
  <c r="AE282"/>
  <c r="AE252" i="28" s="1"/>
  <c r="AE278" i="27"/>
  <c r="AE248" i="28" s="1"/>
  <c r="Y278" i="27"/>
  <c r="I274"/>
  <c r="H274"/>
  <c r="AC254"/>
  <c r="AF254"/>
  <c r="I283"/>
  <c r="AF279"/>
  <c r="AF249" i="28" s="1"/>
  <c r="AV279" i="27"/>
  <c r="Z275"/>
  <c r="E275"/>
  <c r="N125" i="25"/>
  <c r="AK272" i="27"/>
  <c r="I272"/>
  <c r="AV272"/>
  <c r="AF272"/>
  <c r="AF242" i="28" s="1"/>
  <c r="AT272" i="27"/>
  <c r="AA272"/>
  <c r="AS272"/>
  <c r="AH272"/>
  <c r="AH242" i="28" s="1"/>
  <c r="AG272" i="27"/>
  <c r="AG242" i="28" s="1"/>
  <c r="AX272" i="27"/>
  <c r="BA272"/>
  <c r="BA242" i="28" s="1"/>
  <c r="AL272" i="27"/>
  <c r="AJ272"/>
  <c r="BB272"/>
  <c r="BB242" i="28" s="1"/>
  <c r="R184"/>
  <c r="R185" s="1"/>
  <c r="AX268" i="27"/>
  <c r="L268"/>
  <c r="L238" i="28" s="1"/>
  <c r="P268" i="27"/>
  <c r="L374" i="25"/>
  <c r="S195" i="28"/>
  <c r="J250" i="27"/>
  <c r="S208" i="28"/>
  <c r="AI250" i="27"/>
  <c r="S211" i="28"/>
  <c r="S202"/>
  <c r="S199"/>
  <c r="E250" i="27"/>
  <c r="AR250"/>
  <c r="G250"/>
  <c r="S196" i="28"/>
  <c r="S206"/>
  <c r="S207"/>
  <c r="S191"/>
  <c r="AV250" i="27"/>
  <c r="AU265"/>
  <c r="AW265"/>
  <c r="BD265"/>
  <c r="BD235" i="28" s="1"/>
  <c r="AC265" i="27"/>
  <c r="Q265"/>
  <c r="Q235" i="28" s="1"/>
  <c r="BB265" i="27"/>
  <c r="BB235" i="28" s="1"/>
  <c r="BC265" i="27"/>
  <c r="BC235" i="28" s="1"/>
  <c r="G265" i="27"/>
  <c r="T265"/>
  <c r="AN265"/>
  <c r="U265"/>
  <c r="W265"/>
  <c r="K265"/>
  <c r="K235" i="28" s="1"/>
  <c r="I985" i="25"/>
  <c r="I993"/>
  <c r="N349"/>
  <c r="N314"/>
  <c r="O161" i="28"/>
  <c r="O171"/>
  <c r="O157"/>
  <c r="O175"/>
  <c r="O154"/>
  <c r="O159"/>
  <c r="O177"/>
  <c r="O178"/>
  <c r="O166"/>
  <c r="O165"/>
  <c r="O170"/>
  <c r="O167"/>
  <c r="O158"/>
  <c r="O172"/>
  <c r="O162"/>
  <c r="O155"/>
  <c r="O174"/>
  <c r="O160"/>
  <c r="O173"/>
  <c r="O181"/>
  <c r="O176"/>
  <c r="O164"/>
  <c r="O169"/>
  <c r="O179"/>
  <c r="O168"/>
  <c r="O183"/>
  <c r="O180"/>
  <c r="O156"/>
  <c r="O182"/>
  <c r="O163"/>
  <c r="H30" i="26"/>
  <c r="I1614" i="25"/>
  <c r="G42" i="26"/>
  <c r="H1623" i="25"/>
  <c r="I1342"/>
  <c r="L1619"/>
  <c r="L1743" s="1"/>
  <c r="K88" i="26" s="1"/>
  <c r="K35"/>
  <c r="H1293" i="25"/>
  <c r="G1326" s="1"/>
  <c r="H1284"/>
  <c r="AR35" i="26"/>
  <c r="X35"/>
  <c r="AK35" s="1"/>
  <c r="K841" i="25"/>
  <c r="K847" s="1"/>
  <c r="K855" s="1"/>
  <c r="K862" s="1"/>
  <c r="K869" s="1"/>
  <c r="K880" s="1"/>
  <c r="K886" s="1"/>
  <c r="K894" s="1"/>
  <c r="K901" s="1"/>
  <c r="K908" s="1"/>
  <c r="K919"/>
  <c r="L954" s="1"/>
  <c r="P258" i="27"/>
  <c r="AF258"/>
  <c r="AF228" i="28" s="1"/>
  <c r="AW258" i="27"/>
  <c r="I258"/>
  <c r="Y258"/>
  <c r="AP258"/>
  <c r="BF258"/>
  <c r="BF228" i="28" s="1"/>
  <c r="R258" i="27"/>
  <c r="R228" i="28" s="1"/>
  <c r="AI258" i="27"/>
  <c r="AY258"/>
  <c r="AY228" i="28" s="1"/>
  <c r="K258" i="27"/>
  <c r="K228" i="28" s="1"/>
  <c r="AA258" i="27"/>
  <c r="AR258"/>
  <c r="L258"/>
  <c r="L228" i="28" s="1"/>
  <c r="AB258" i="27"/>
  <c r="AS258"/>
  <c r="E258"/>
  <c r="U258"/>
  <c r="AL258"/>
  <c r="BB258"/>
  <c r="BB228" i="28" s="1"/>
  <c r="N258" i="27"/>
  <c r="AD258"/>
  <c r="AD228" i="28" s="1"/>
  <c r="AU258" i="27"/>
  <c r="G258"/>
  <c r="W258"/>
  <c r="AN258"/>
  <c r="BD258"/>
  <c r="BD228" i="28" s="1"/>
  <c r="H258" i="27"/>
  <c r="X258"/>
  <c r="AO258"/>
  <c r="BE258"/>
  <c r="BE228" i="28" s="1"/>
  <c r="Q258" i="27"/>
  <c r="Q228" i="28" s="1"/>
  <c r="AH258" i="27"/>
  <c r="AH228" i="28" s="1"/>
  <c r="AX258" i="27"/>
  <c r="J258"/>
  <c r="Z258"/>
  <c r="AQ258"/>
  <c r="BG258"/>
  <c r="BG228" i="28" s="1"/>
  <c r="S258" i="27"/>
  <c r="AJ258"/>
  <c r="AZ258"/>
  <c r="AZ228" i="28" s="1"/>
  <c r="AG258" i="27"/>
  <c r="AG228" i="28" s="1"/>
  <c r="T258" i="27"/>
  <c r="AK258"/>
  <c r="BA258"/>
  <c r="BA228" i="28" s="1"/>
  <c r="M258" i="27"/>
  <c r="M228" i="28" s="1"/>
  <c r="AC258" i="27"/>
  <c r="AT258"/>
  <c r="F258"/>
  <c r="V258"/>
  <c r="AM258"/>
  <c r="BC258"/>
  <c r="BC228" i="28" s="1"/>
  <c r="O258" i="27"/>
  <c r="AE258"/>
  <c r="AE228" i="28" s="1"/>
  <c r="AV258" i="27"/>
  <c r="K271"/>
  <c r="K241" i="28" s="1"/>
  <c r="J271" i="27"/>
  <c r="T271"/>
  <c r="Y271"/>
  <c r="O271"/>
  <c r="F271"/>
  <c r="P271"/>
  <c r="AR271"/>
  <c r="U271"/>
  <c r="AV271"/>
  <c r="X271"/>
  <c r="W271"/>
  <c r="AU271"/>
  <c r="AB271"/>
  <c r="R259"/>
  <c r="R229" i="28" s="1"/>
  <c r="AA259" i="27"/>
  <c r="AK259"/>
  <c r="AT259"/>
  <c r="G259"/>
  <c r="P259"/>
  <c r="Y259"/>
  <c r="Z259"/>
  <c r="AJ259"/>
  <c r="AS259"/>
  <c r="BB259"/>
  <c r="BB229" i="28" s="1"/>
  <c r="BC259" i="27"/>
  <c r="BC229" i="28" s="1"/>
  <c r="H259" i="27"/>
  <c r="Q259"/>
  <c r="Q229" i="28" s="1"/>
  <c r="AE271" i="27"/>
  <c r="AE241" i="28" s="1"/>
  <c r="AY271" i="27"/>
  <c r="AY241" i="28" s="1"/>
  <c r="AZ271" i="27"/>
  <c r="AZ241" i="28" s="1"/>
  <c r="N271" i="27"/>
  <c r="G271"/>
  <c r="BB271"/>
  <c r="BB241" i="28" s="1"/>
  <c r="AA271" i="27"/>
  <c r="AG271"/>
  <c r="AG241" i="28" s="1"/>
  <c r="H271" i="27"/>
  <c r="AC271"/>
  <c r="AH271"/>
  <c r="AH241" i="28" s="1"/>
  <c r="BD271" i="27"/>
  <c r="BD241" i="28" s="1"/>
  <c r="AL271" i="27"/>
  <c r="BA271"/>
  <c r="BA241" i="28" s="1"/>
  <c r="K259" i="27"/>
  <c r="K229" i="28" s="1"/>
  <c r="T259" i="27"/>
  <c r="AC259"/>
  <c r="AU259"/>
  <c r="BD259"/>
  <c r="BD229" i="28" s="1"/>
  <c r="I259" i="27"/>
  <c r="J259"/>
  <c r="S259"/>
  <c r="AB259"/>
  <c r="AL259"/>
  <c r="AM259"/>
  <c r="AV259"/>
  <c r="BE259"/>
  <c r="BE229" i="28" s="1"/>
  <c r="I271" i="27"/>
  <c r="AK271"/>
  <c r="AW271"/>
  <c r="BE271"/>
  <c r="BE241" i="28" s="1"/>
  <c r="AO271" i="27"/>
  <c r="R271"/>
  <c r="R241" i="28" s="1"/>
  <c r="AX271" i="27"/>
  <c r="AS271"/>
  <c r="E271"/>
  <c r="AP271"/>
  <c r="Z271"/>
  <c r="AT271"/>
  <c r="Q271"/>
  <c r="Q241" i="28" s="1"/>
  <c r="AY259" i="27"/>
  <c r="AY229" i="28" s="1"/>
  <c r="AG259" i="27"/>
  <c r="AG229" i="28" s="1"/>
  <c r="M259" i="27"/>
  <c r="M229" i="28" s="1"/>
  <c r="AD259" i="27"/>
  <c r="AD229" i="28" s="1"/>
  <c r="AN259" i="27"/>
  <c r="AW259"/>
  <c r="BF259"/>
  <c r="BF229" i="28" s="1"/>
  <c r="BG259" i="27"/>
  <c r="BG229" i="28" s="1"/>
  <c r="L259" i="27"/>
  <c r="L229" i="28" s="1"/>
  <c r="U259" i="27"/>
  <c r="V259"/>
  <c r="AE259"/>
  <c r="AE229" i="28" s="1"/>
  <c r="AO259" i="27"/>
  <c r="AX259"/>
  <c r="M271"/>
  <c r="M241" i="28" s="1"/>
  <c r="S271" i="27"/>
  <c r="BF271"/>
  <c r="BF241" i="28" s="1"/>
  <c r="L271" i="27"/>
  <c r="L241" i="28" s="1"/>
  <c r="AN271" i="27"/>
  <c r="AJ271"/>
  <c r="AI271"/>
  <c r="AQ271"/>
  <c r="BG271"/>
  <c r="BG241" i="28" s="1"/>
  <c r="AD271" i="27"/>
  <c r="AD241" i="28" s="1"/>
  <c r="AM271" i="27"/>
  <c r="AF271"/>
  <c r="AF241" i="28" s="1"/>
  <c r="V271" i="27"/>
  <c r="BC271"/>
  <c r="BC241" i="28" s="1"/>
  <c r="AI259" i="27"/>
  <c r="AR259"/>
  <c r="BA259"/>
  <c r="BA229" i="28" s="1"/>
  <c r="N259" i="27"/>
  <c r="W259"/>
  <c r="AF259"/>
  <c r="AF229" i="28" s="1"/>
  <c r="AP259" i="27"/>
  <c r="AQ259"/>
  <c r="AZ259"/>
  <c r="AZ229" i="28" s="1"/>
  <c r="E259" i="27"/>
  <c r="F259"/>
  <c r="O259"/>
  <c r="X259"/>
  <c r="AH259"/>
  <c r="AH229" i="28" s="1"/>
  <c r="N96"/>
  <c r="N101"/>
  <c r="N93"/>
  <c r="N104"/>
  <c r="N113"/>
  <c r="N103"/>
  <c r="N109"/>
  <c r="N97"/>
  <c r="N111"/>
  <c r="N85"/>
  <c r="N95"/>
  <c r="N100"/>
  <c r="N105"/>
  <c r="N112"/>
  <c r="N90"/>
  <c r="N87"/>
  <c r="N89"/>
  <c r="N98"/>
  <c r="N102"/>
  <c r="N106"/>
  <c r="N108"/>
  <c r="N92"/>
  <c r="N91"/>
  <c r="N86"/>
  <c r="N94"/>
  <c r="N107"/>
  <c r="N99"/>
  <c r="N88"/>
  <c r="N84"/>
  <c r="N110"/>
  <c r="L1623" i="25"/>
  <c r="L1747" s="1"/>
  <c r="K92" i="26" s="1"/>
  <c r="K42"/>
  <c r="N235" i="25"/>
  <c r="N271"/>
  <c r="O229"/>
  <c r="M379" s="1"/>
  <c r="M380" s="1"/>
  <c r="I1716"/>
  <c r="I1774"/>
  <c r="L105" i="6" s="1"/>
  <c r="I137" s="1"/>
  <c r="H290" s="1"/>
  <c r="V290" s="1"/>
  <c r="O90" i="26" s="1"/>
  <c r="V90" s="1"/>
  <c r="AI90" s="1"/>
  <c r="I1773" i="25"/>
  <c r="L104" i="6" s="1"/>
  <c r="I136" s="1"/>
  <c r="H289" s="1"/>
  <c r="V289" s="1"/>
  <c r="O89" i="26" s="1"/>
  <c r="V89" s="1"/>
  <c r="AI89" s="1"/>
  <c r="I1715" i="25"/>
  <c r="J1713"/>
  <c r="J1771"/>
  <c r="O102" i="6" s="1"/>
  <c r="J134" s="1"/>
  <c r="I287" s="1"/>
  <c r="W287" s="1"/>
  <c r="P87" i="26" s="1"/>
  <c r="W87" s="1"/>
  <c r="AJ87" s="1"/>
  <c r="J1712" i="25"/>
  <c r="J1770"/>
  <c r="O101" i="6" s="1"/>
  <c r="J133" s="1"/>
  <c r="I286" s="1"/>
  <c r="W286" s="1"/>
  <c r="P86" i="26" s="1"/>
  <c r="W86" s="1"/>
  <c r="AJ86" s="1"/>
  <c r="I1285" i="25"/>
  <c r="I1292"/>
  <c r="I1277"/>
  <c r="H1774"/>
  <c r="I105" i="6" s="1"/>
  <c r="H137" s="1"/>
  <c r="G290" s="1"/>
  <c r="U290" s="1"/>
  <c r="N90" i="26" s="1"/>
  <c r="U90" s="1"/>
  <c r="AH90" s="1"/>
  <c r="H1716" i="25"/>
  <c r="X41" i="26"/>
  <c r="AK41" s="1"/>
  <c r="AR41"/>
  <c r="K37"/>
  <c r="L1620" i="25"/>
  <c r="L1744" s="1"/>
  <c r="K89" i="26" s="1"/>
  <c r="O250" i="27"/>
  <c r="T250"/>
  <c r="L250"/>
  <c r="L189" i="28"/>
  <c r="L219" s="1"/>
  <c r="L220" s="1"/>
  <c r="R250" i="27"/>
  <c r="R189" i="28"/>
  <c r="R219" s="1"/>
  <c r="R220" s="1"/>
  <c r="P250" i="27"/>
  <c r="AZ250"/>
  <c r="AZ189" i="28"/>
  <c r="AZ219" s="1"/>
  <c r="AZ220" s="1"/>
  <c r="S189"/>
  <c r="S250" i="27"/>
  <c r="U250"/>
  <c r="AG250"/>
  <c r="AG189" i="28"/>
  <c r="AG219" s="1"/>
  <c r="AG220" s="1"/>
  <c r="V250" i="27"/>
  <c r="AD250"/>
  <c r="AD189" i="28"/>
  <c r="AD219" s="1"/>
  <c r="AD220" s="1"/>
  <c r="BF250" i="27"/>
  <c r="BF189" i="28"/>
  <c r="BF219" s="1"/>
  <c r="BF220" s="1"/>
  <c r="S147"/>
  <c r="S132"/>
  <c r="N268" i="27"/>
  <c r="AG268"/>
  <c r="AG238" i="28" s="1"/>
  <c r="BA268" i="27"/>
  <c r="BA238" i="28" s="1"/>
  <c r="Q268" i="27"/>
  <c r="Q238" i="28" s="1"/>
  <c r="AZ270" i="27"/>
  <c r="AZ240" i="28" s="1"/>
  <c r="AK270" i="27"/>
  <c r="X270"/>
  <c r="AN270"/>
  <c r="S260"/>
  <c r="F260"/>
  <c r="AK260"/>
  <c r="BB264"/>
  <c r="BB234" i="28" s="1"/>
  <c r="E264" i="27"/>
  <c r="AN264"/>
  <c r="BG264"/>
  <c r="BG234" i="28" s="1"/>
  <c r="AA266" i="27"/>
  <c r="F266"/>
  <c r="G266"/>
  <c r="Z262"/>
  <c r="AQ262"/>
  <c r="X262"/>
  <c r="AZ262"/>
  <c r="AZ232" i="28" s="1"/>
  <c r="Q263" i="27"/>
  <c r="Q233" i="28" s="1"/>
  <c r="AI263" i="27"/>
  <c r="E263"/>
  <c r="AJ255"/>
  <c r="BF255"/>
  <c r="BF225" i="28" s="1"/>
  <c r="AK255" i="27"/>
  <c r="AE255"/>
  <c r="AE225" i="28" s="1"/>
  <c r="T270" i="27"/>
  <c r="AW270"/>
  <c r="Y270"/>
  <c r="AM260"/>
  <c r="BF260"/>
  <c r="BF230" i="28" s="1"/>
  <c r="O260" i="27"/>
  <c r="AI264"/>
  <c r="Y264"/>
  <c r="AF264"/>
  <c r="AF234" i="28" s="1"/>
  <c r="V264" i="27"/>
  <c r="T266"/>
  <c r="AR266"/>
  <c r="AP266"/>
  <c r="S262"/>
  <c r="AC262"/>
  <c r="AK262"/>
  <c r="H262"/>
  <c r="J263"/>
  <c r="AF263"/>
  <c r="AF233" i="28" s="1"/>
  <c r="F263" i="27"/>
  <c r="Z255"/>
  <c r="AM255"/>
  <c r="Q255"/>
  <c r="Q225" i="28" s="1"/>
  <c r="Y255" i="27"/>
  <c r="F270"/>
  <c r="AM270"/>
  <c r="G270"/>
  <c r="G260"/>
  <c r="X260"/>
  <c r="AS260"/>
  <c r="AX260"/>
  <c r="AR264"/>
  <c r="BA264"/>
  <c r="BA234" i="28" s="1"/>
  <c r="AE264" i="27"/>
  <c r="AE234" i="28" s="1"/>
  <c r="N266" i="27"/>
  <c r="BD266"/>
  <c r="BD236" i="28" s="1"/>
  <c r="X266" i="27"/>
  <c r="BA262"/>
  <c r="BA232" i="28" s="1"/>
  <c r="I262" i="27"/>
  <c r="W262"/>
  <c r="AS262"/>
  <c r="AV263"/>
  <c r="O263"/>
  <c r="I263"/>
  <c r="AL255"/>
  <c r="R255"/>
  <c r="R225" i="28" s="1"/>
  <c r="V255" i="27"/>
  <c r="AI255"/>
  <c r="AG270"/>
  <c r="AG240" i="28" s="1"/>
  <c r="AY270" i="27"/>
  <c r="AY240" i="28" s="1"/>
  <c r="AO270" i="27"/>
  <c r="M260"/>
  <c r="M230" i="28" s="1"/>
  <c r="AY260" i="27"/>
  <c r="AY230" i="28" s="1"/>
  <c r="P260" i="27"/>
  <c r="AX264"/>
  <c r="U264"/>
  <c r="AP264"/>
  <c r="BC264"/>
  <c r="BC234" i="28" s="1"/>
  <c r="K266" i="27"/>
  <c r="K236" i="28" s="1"/>
  <c r="BE266" i="27"/>
  <c r="BE236" i="28" s="1"/>
  <c r="AB266" i="27"/>
  <c r="Q262"/>
  <c r="Q232" i="28" s="1"/>
  <c r="BG262" i="27"/>
  <c r="BG232" i="28" s="1"/>
  <c r="N262" i="27"/>
  <c r="BD262"/>
  <c r="BD232" i="28" s="1"/>
  <c r="BB263" i="27"/>
  <c r="BB233" i="28" s="1"/>
  <c r="AT263" i="27"/>
  <c r="BG263"/>
  <c r="BG233" i="28" s="1"/>
  <c r="AD255" i="27"/>
  <c r="AD225" i="28" s="1"/>
  <c r="I255" i="27"/>
  <c r="BD255"/>
  <c r="BD225" i="28" s="1"/>
  <c r="AM261" i="27"/>
  <c r="X261"/>
  <c r="AJ261"/>
  <c r="BE261"/>
  <c r="BE231" i="28" s="1"/>
  <c r="AU261" i="27"/>
  <c r="Z261"/>
  <c r="AN261"/>
  <c r="AO261"/>
  <c r="J261"/>
  <c r="AS261"/>
  <c r="Y261"/>
  <c r="AG261"/>
  <c r="AG231" i="28" s="1"/>
  <c r="I261" i="27"/>
  <c r="M261"/>
  <c r="M231" i="28" s="1"/>
  <c r="AC256" i="27"/>
  <c r="AQ256"/>
  <c r="W256"/>
  <c r="BE256"/>
  <c r="BE226" i="28" s="1"/>
  <c r="AL257" i="27"/>
  <c r="I257"/>
  <c r="BE257"/>
  <c r="BE227" i="28" s="1"/>
  <c r="AI256" i="27"/>
  <c r="AE256"/>
  <c r="AE226" i="28" s="1"/>
  <c r="BG256" i="27"/>
  <c r="BG226" i="28" s="1"/>
  <c r="AU257" i="27"/>
  <c r="AB257"/>
  <c r="BC257"/>
  <c r="BC227" i="28" s="1"/>
  <c r="AO257" i="27"/>
  <c r="AP256"/>
  <c r="AU256"/>
  <c r="K256"/>
  <c r="K226" i="28" s="1"/>
  <c r="X257" i="27"/>
  <c r="P257"/>
  <c r="BA257"/>
  <c r="BA227" i="28" s="1"/>
  <c r="AR257" i="27"/>
  <c r="E256"/>
  <c r="Z256"/>
  <c r="AS256"/>
  <c r="BG257"/>
  <c r="BG227" i="28" s="1"/>
  <c r="AS257" i="27"/>
  <c r="J257"/>
  <c r="E257"/>
  <c r="M280"/>
  <c r="M250" i="28" s="1"/>
  <c r="AA276" i="27"/>
  <c r="I276"/>
  <c r="Q281"/>
  <c r="Q251" i="28" s="1"/>
  <c r="BC281" i="27"/>
  <c r="BC251" i="28" s="1"/>
  <c r="AJ277" i="27"/>
  <c r="AW277"/>
  <c r="F273"/>
  <c r="G280"/>
  <c r="AD280"/>
  <c r="AD250" i="28" s="1"/>
  <c r="AE276" i="27"/>
  <c r="AE246" i="28" s="1"/>
  <c r="AN276" i="27"/>
  <c r="Y281"/>
  <c r="AB277"/>
  <c r="AQ273"/>
  <c r="U278"/>
  <c r="AS274"/>
  <c r="AM254"/>
  <c r="Z283"/>
  <c r="BB279"/>
  <c r="BB249" i="28" s="1"/>
  <c r="AM275" i="27"/>
  <c r="AC278"/>
  <c r="L274"/>
  <c r="L244" i="28" s="1"/>
  <c r="I254" i="27"/>
  <c r="AO283"/>
  <c r="AS279"/>
  <c r="BB280"/>
  <c r="BB250" i="28" s="1"/>
  <c r="AF280" i="27"/>
  <c r="AF250" i="28" s="1"/>
  <c r="AP276" i="27"/>
  <c r="Y276"/>
  <c r="AY281"/>
  <c r="AY251" i="28" s="1"/>
  <c r="BA281" i="27"/>
  <c r="BA251" i="28" s="1"/>
  <c r="AA277" i="27"/>
  <c r="Q273"/>
  <c r="Q243" i="28" s="1"/>
  <c r="AI273" i="27"/>
  <c r="BE280"/>
  <c r="BE250" i="28" s="1"/>
  <c r="H280" i="27"/>
  <c r="F276"/>
  <c r="BB276"/>
  <c r="BB246" i="28" s="1"/>
  <c r="BB281" i="27"/>
  <c r="BB251" i="28" s="1"/>
  <c r="AM277" i="27"/>
  <c r="AM282"/>
  <c r="AN278"/>
  <c r="E274"/>
  <c r="P254"/>
  <c r="AP283"/>
  <c r="AC279"/>
  <c r="F282"/>
  <c r="AF278"/>
  <c r="AF248" i="28" s="1"/>
  <c r="AT274" i="27"/>
  <c r="Z254"/>
  <c r="T283"/>
  <c r="AG279"/>
  <c r="AG249" i="28" s="1"/>
  <c r="AM280" i="27"/>
  <c r="K280"/>
  <c r="K250" i="28" s="1"/>
  <c r="R276" i="27"/>
  <c r="R246" i="28" s="1"/>
  <c r="AD276" i="27"/>
  <c r="AD246" i="28" s="1"/>
  <c r="W281" i="27"/>
  <c r="BD277"/>
  <c r="BD247" i="28" s="1"/>
  <c r="AI277" i="27"/>
  <c r="AP273"/>
  <c r="AL273"/>
  <c r="AO280"/>
  <c r="AN280"/>
  <c r="J276"/>
  <c r="AS281"/>
  <c r="AV281"/>
  <c r="AN273"/>
  <c r="AQ282"/>
  <c r="X278"/>
  <c r="K274"/>
  <c r="K244" i="28" s="1"/>
  <c r="U254" i="27"/>
  <c r="AU283"/>
  <c r="BE275"/>
  <c r="BE245" i="28" s="1"/>
  <c r="N282" i="27"/>
  <c r="H278"/>
  <c r="M274"/>
  <c r="M244" i="28" s="1"/>
  <c r="AV254" i="27"/>
  <c r="AJ283"/>
  <c r="BE279"/>
  <c r="BE249" i="28" s="1"/>
  <c r="AP280" i="27"/>
  <c r="BD280"/>
  <c r="BD250" i="28" s="1"/>
  <c r="E276" i="27"/>
  <c r="BG276"/>
  <c r="BG246" i="28" s="1"/>
  <c r="AD281" i="27"/>
  <c r="AD251" i="28" s="1"/>
  <c r="AG281" i="27"/>
  <c r="AG251" i="28" s="1"/>
  <c r="AK277" i="27"/>
  <c r="BG273"/>
  <c r="BG243" i="28" s="1"/>
  <c r="AT273" i="27"/>
  <c r="AH280"/>
  <c r="AH250" i="28" s="1"/>
  <c r="AI280" i="27"/>
  <c r="AU276"/>
  <c r="AH281"/>
  <c r="AH251" i="28" s="1"/>
  <c r="AN281" i="27"/>
  <c r="G273"/>
  <c r="AV282"/>
  <c r="M278"/>
  <c r="M248" i="28" s="1"/>
  <c r="AC274" i="27"/>
  <c r="AS254"/>
  <c r="E283"/>
  <c r="AI275"/>
  <c r="AH282"/>
  <c r="AH252" i="28" s="1"/>
  <c r="BB278" i="27"/>
  <c r="BB248" i="28" s="1"/>
  <c r="G274" i="27"/>
  <c r="X254"/>
  <c r="N283"/>
  <c r="AJ279"/>
  <c r="G281"/>
  <c r="AJ281"/>
  <c r="N277"/>
  <c r="AG277"/>
  <c r="AG247" i="28" s="1"/>
  <c r="BF273" i="27"/>
  <c r="BF243" i="28" s="1"/>
  <c r="Q282" i="27"/>
  <c r="Q252" i="28" s="1"/>
  <c r="W282" i="27"/>
  <c r="AD278"/>
  <c r="AD248" i="28" s="1"/>
  <c r="AL278" i="27"/>
  <c r="AN274"/>
  <c r="BC254"/>
  <c r="L254"/>
  <c r="BB283"/>
  <c r="BB253" i="28" s="1"/>
  <c r="AI283" i="27"/>
  <c r="T279"/>
  <c r="Z279"/>
  <c r="AQ275"/>
  <c r="S282"/>
  <c r="AB282"/>
  <c r="BA278"/>
  <c r="BA248" i="28" s="1"/>
  <c r="P278" i="27"/>
  <c r="AZ274"/>
  <c r="AZ244" i="28" s="1"/>
  <c r="AO274" i="27"/>
  <c r="K254"/>
  <c r="AL283"/>
  <c r="AY283"/>
  <c r="AY253" i="28" s="1"/>
  <c r="O279" i="27"/>
  <c r="L279"/>
  <c r="L249" i="28" s="1"/>
  <c r="AA275" i="27"/>
  <c r="W275"/>
  <c r="AP277"/>
  <c r="AZ277"/>
  <c r="AZ247" i="28" s="1"/>
  <c r="AU273" i="27"/>
  <c r="J273"/>
  <c r="AO282"/>
  <c r="AD282"/>
  <c r="AD252" i="28" s="1"/>
  <c r="BF278" i="27"/>
  <c r="BF248" i="28" s="1"/>
  <c r="Q274" i="27"/>
  <c r="Q244" i="28" s="1"/>
  <c r="S274" i="27"/>
  <c r="W254"/>
  <c r="AQ254"/>
  <c r="Y283"/>
  <c r="BF279"/>
  <c r="BF249" i="28" s="1"/>
  <c r="H279" i="27"/>
  <c r="AP275"/>
  <c r="AS275"/>
  <c r="AL282"/>
  <c r="AT282"/>
  <c r="F278"/>
  <c r="BA274"/>
  <c r="BA244" i="28" s="1"/>
  <c r="AW274" i="27"/>
  <c r="V254"/>
  <c r="BA254"/>
  <c r="BA283"/>
  <c r="BA253" i="28" s="1"/>
  <c r="AI279" i="27"/>
  <c r="X279"/>
  <c r="AD275"/>
  <c r="AD245" i="28" s="1"/>
  <c r="BG275" i="27"/>
  <c r="BG245" i="28" s="1"/>
  <c r="I1651" i="25"/>
  <c r="AD272" i="27"/>
  <c r="AD242" i="28" s="1"/>
  <c r="AO272" i="27"/>
  <c r="O272"/>
  <c r="Y272"/>
  <c r="AN272"/>
  <c r="AY272"/>
  <c r="AY242" i="28" s="1"/>
  <c r="T272" i="27"/>
  <c r="K272"/>
  <c r="K242" i="28" s="1"/>
  <c r="F272" i="27"/>
  <c r="AR272"/>
  <c r="AP272"/>
  <c r="H272"/>
  <c r="BF272"/>
  <c r="BF242" i="28" s="1"/>
  <c r="R272" i="27"/>
  <c r="R242" i="28" s="1"/>
  <c r="U268" i="27"/>
  <c r="K268"/>
  <c r="K238" i="28" s="1"/>
  <c r="M268" i="27"/>
  <c r="M238" i="28" s="1"/>
  <c r="S200"/>
  <c r="BA40" i="26"/>
  <c r="L129" s="1"/>
  <c r="L198" s="1"/>
  <c r="L260" s="1"/>
  <c r="AP250" i="27"/>
  <c r="S218" i="28"/>
  <c r="S215"/>
  <c r="AU250" i="27"/>
  <c r="S192" i="28"/>
  <c r="S209"/>
  <c r="Y250" i="27"/>
  <c r="S190" i="28"/>
  <c r="S201"/>
  <c r="AW250" i="27"/>
  <c r="AL250"/>
  <c r="S198" i="28"/>
  <c r="S212"/>
  <c r="AT250" i="27"/>
  <c r="I250"/>
  <c r="X265"/>
  <c r="AV265"/>
  <c r="AE265"/>
  <c r="AE235" i="28" s="1"/>
  <c r="L265" i="27"/>
  <c r="L235" i="28" s="1"/>
  <c r="V265" i="27"/>
  <c r="AQ265"/>
  <c r="I265"/>
  <c r="E265"/>
  <c r="BF265"/>
  <c r="BF235" i="28" s="1"/>
  <c r="AF265" i="27"/>
  <c r="AF235" i="28" s="1"/>
  <c r="AP265" i="27"/>
  <c r="AA265"/>
  <c r="F265"/>
  <c r="AO265"/>
  <c r="AN37" i="28"/>
  <c r="AN29"/>
  <c r="AN21"/>
  <c r="AN42"/>
  <c r="AN34"/>
  <c r="AN26"/>
  <c r="AN18"/>
  <c r="G1709" i="25"/>
  <c r="U15" i="28"/>
  <c r="U18"/>
  <c r="U17"/>
  <c r="E1200" i="25"/>
  <c r="T44" i="28"/>
  <c r="T45" s="1"/>
  <c r="U34"/>
  <c r="U25"/>
  <c r="U36"/>
  <c r="U37"/>
  <c r="U14"/>
  <c r="U24"/>
  <c r="U42"/>
  <c r="U33"/>
  <c r="U29"/>
  <c r="U28"/>
  <c r="U16"/>
  <c r="U38"/>
  <c r="F1329" i="25"/>
  <c r="AN43" i="28"/>
  <c r="AN39"/>
  <c r="AN35"/>
  <c r="AN31"/>
  <c r="AN27"/>
  <c r="AN23"/>
  <c r="AN19"/>
  <c r="AN15"/>
  <c r="AN40"/>
  <c r="AN36"/>
  <c r="AN32"/>
  <c r="AN28"/>
  <c r="AN24"/>
  <c r="AN20"/>
  <c r="F1328" i="25"/>
  <c r="H1696" s="1"/>
  <c r="H1590" s="1"/>
  <c r="H1597" s="1"/>
  <c r="E1329"/>
  <c r="E1199"/>
  <c r="G1676" s="1"/>
  <c r="G1589" s="1"/>
  <c r="U31" i="28"/>
  <c r="U27"/>
  <c r="U26"/>
  <c r="U41"/>
  <c r="U30"/>
  <c r="U40"/>
  <c r="U35"/>
  <c r="U23"/>
  <c r="U22"/>
  <c r="U32"/>
  <c r="U21"/>
  <c r="U20"/>
  <c r="U43"/>
  <c r="U19"/>
  <c r="T46" i="26"/>
  <c r="AG46" s="1"/>
  <c r="AN46"/>
  <c r="M292" i="6"/>
  <c r="N292" s="1"/>
  <c r="G1719" i="25"/>
  <c r="G1777"/>
  <c r="F108" i="6" s="1"/>
  <c r="G140" s="1"/>
  <c r="F293" s="1"/>
  <c r="G1626" i="25"/>
  <c r="F45" i="26"/>
  <c r="E1442" i="25"/>
  <c r="E1438"/>
  <c r="T44" i="26"/>
  <c r="AG44" s="1"/>
  <c r="AN44"/>
  <c r="AU43"/>
  <c r="F132" s="1"/>
  <c r="F201" s="1"/>
  <c r="F263" s="1"/>
  <c r="T291" i="6"/>
  <c r="O291"/>
  <c r="U291"/>
  <c r="N91" i="26" s="1"/>
  <c r="U91" s="1"/>
  <c r="AH91" s="1"/>
  <c r="G1749" i="25"/>
  <c r="F94" i="26" s="1"/>
  <c r="G1654" i="25"/>
  <c r="F1348"/>
  <c r="F1349"/>
  <c r="H1678" s="1"/>
  <c r="AO50" i="26"/>
  <c r="U50"/>
  <c r="AH50" s="1"/>
  <c r="V26"/>
  <c r="AP26"/>
  <c r="AN27"/>
  <c r="T27"/>
  <c r="AG27" s="1"/>
  <c r="F1071" i="25"/>
  <c r="F1076"/>
  <c r="H1673" s="1"/>
  <c r="G26" i="26" s="1"/>
  <c r="F1070" i="25"/>
  <c r="V28" i="26"/>
  <c r="AI28" s="1"/>
  <c r="AP28"/>
  <c r="E1070" i="25"/>
  <c r="E1076"/>
  <c r="G1673" s="1"/>
  <c r="F26" i="26" s="1"/>
  <c r="E1071" i="25"/>
  <c r="R285" i="6"/>
  <c r="R289"/>
  <c r="AC286"/>
  <c r="AO86" i="26"/>
  <c r="AV86" s="1"/>
  <c r="G157" s="1"/>
  <c r="G219" s="1"/>
  <c r="G281" s="1"/>
  <c r="AN62" i="28" s="1"/>
  <c r="H1643" i="25"/>
  <c r="AU30" i="26"/>
  <c r="F119" s="1"/>
  <c r="F188" s="1"/>
  <c r="F250" s="1"/>
  <c r="I40" i="28" s="1"/>
  <c r="F1199" i="25"/>
  <c r="H1676" s="1"/>
  <c r="AO27" i="26"/>
  <c r="U27"/>
  <c r="AH27" s="1"/>
  <c r="G1590" i="25"/>
  <c r="G1597" s="1"/>
  <c r="F49" i="26"/>
  <c r="AN85"/>
  <c r="AU85" s="1"/>
  <c r="F156" s="1"/>
  <c r="F218" s="1"/>
  <c r="F280" s="1"/>
  <c r="AB285" i="6"/>
  <c r="U30" i="26"/>
  <c r="AH30" s="1"/>
  <c r="G72"/>
  <c r="U72" s="1"/>
  <c r="AH72" s="1"/>
  <c r="AO30"/>
  <c r="G28"/>
  <c r="H1588" i="25"/>
  <c r="AB290" i="6"/>
  <c r="AN90" i="26"/>
  <c r="AU90" s="1"/>
  <c r="F161" s="1"/>
  <c r="F223" s="1"/>
  <c r="F285" s="1"/>
  <c r="M283" i="6"/>
  <c r="N283" s="1"/>
  <c r="O283" s="1"/>
  <c r="E1349" i="25"/>
  <c r="G1678" s="1"/>
  <c r="E1348"/>
  <c r="R286" i="6"/>
  <c r="AB289"/>
  <c r="AN89" i="26"/>
  <c r="AU89" s="1"/>
  <c r="F160" s="1"/>
  <c r="F222" s="1"/>
  <c r="F284" s="1"/>
  <c r="G1588" i="25"/>
  <c r="F28" i="26"/>
  <c r="AN50"/>
  <c r="T50"/>
  <c r="AG50" s="1"/>
  <c r="F1200" i="25"/>
  <c r="AD288" i="6"/>
  <c r="AP88" i="26"/>
  <c r="AW88" s="1"/>
  <c r="H159" s="1"/>
  <c r="H221" s="1"/>
  <c r="AD287" i="6"/>
  <c r="AP87" i="26"/>
  <c r="AW87" s="1"/>
  <c r="H158" s="1"/>
  <c r="H220" s="1"/>
  <c r="AO14" i="28"/>
  <c r="AO15"/>
  <c r="AO17"/>
  <c r="AO19"/>
  <c r="AO21"/>
  <c r="AO23"/>
  <c r="AO25"/>
  <c r="AO27"/>
  <c r="AO29"/>
  <c r="AO31"/>
  <c r="AO33"/>
  <c r="AO35"/>
  <c r="AO37"/>
  <c r="AO39"/>
  <c r="AO41"/>
  <c r="AO43"/>
  <c r="AO16"/>
  <c r="AO18"/>
  <c r="AO20"/>
  <c r="AO22"/>
  <c r="AO24"/>
  <c r="AO26"/>
  <c r="AO28"/>
  <c r="AO30"/>
  <c r="AO32"/>
  <c r="AO34"/>
  <c r="AO36"/>
  <c r="AO38"/>
  <c r="AO40"/>
  <c r="AO42"/>
  <c r="G283" i="26"/>
  <c r="G282"/>
  <c r="AP14" i="28"/>
  <c r="AP16"/>
  <c r="AP18"/>
  <c r="AP20"/>
  <c r="AP22"/>
  <c r="AP24"/>
  <c r="AP26"/>
  <c r="AP28"/>
  <c r="AP30"/>
  <c r="AP32"/>
  <c r="AP34"/>
  <c r="AP36"/>
  <c r="AP38"/>
  <c r="AP40"/>
  <c r="AP42"/>
  <c r="AP15"/>
  <c r="AP17"/>
  <c r="AP19"/>
  <c r="AP21"/>
  <c r="AP23"/>
  <c r="AP25"/>
  <c r="AP27"/>
  <c r="AP29"/>
  <c r="AP31"/>
  <c r="AP33"/>
  <c r="AP35"/>
  <c r="AP37"/>
  <c r="AP39"/>
  <c r="AP41"/>
  <c r="AP43"/>
  <c r="AN63" l="1"/>
  <c r="P139"/>
  <c r="S61"/>
  <c r="S59"/>
  <c r="S51"/>
  <c r="S77"/>
  <c r="S58"/>
  <c r="S55"/>
  <c r="S53"/>
  <c r="S52"/>
  <c r="S56"/>
  <c r="S65"/>
  <c r="S54"/>
  <c r="S74"/>
  <c r="S78"/>
  <c r="S69"/>
  <c r="S64"/>
  <c r="P141"/>
  <c r="S63"/>
  <c r="S76"/>
  <c r="S49"/>
  <c r="S68"/>
  <c r="S66"/>
  <c r="S67"/>
  <c r="AV41" i="26"/>
  <c r="G130" s="1"/>
  <c r="G199" s="1"/>
  <c r="G261" s="1"/>
  <c r="S128" i="28"/>
  <c r="S124"/>
  <c r="S129"/>
  <c r="S131"/>
  <c r="S143"/>
  <c r="S127"/>
  <c r="S121"/>
  <c r="S130"/>
  <c r="S133"/>
  <c r="S136"/>
  <c r="S138"/>
  <c r="S139"/>
  <c r="S141"/>
  <c r="S119"/>
  <c r="S120"/>
  <c r="S126"/>
  <c r="S123"/>
  <c r="S142"/>
  <c r="S144"/>
  <c r="S122"/>
  <c r="S140"/>
  <c r="S137"/>
  <c r="S145"/>
  <c r="S146"/>
  <c r="S135"/>
  <c r="S134"/>
  <c r="S125"/>
  <c r="S148"/>
  <c r="P130"/>
  <c r="P137"/>
  <c r="AN69"/>
  <c r="P119"/>
  <c r="P148"/>
  <c r="AN55"/>
  <c r="W284" i="27"/>
  <c r="P136" i="28"/>
  <c r="P120"/>
  <c r="I25"/>
  <c r="AN58"/>
  <c r="AN73"/>
  <c r="P132"/>
  <c r="P123"/>
  <c r="P124"/>
  <c r="P144"/>
  <c r="P146"/>
  <c r="P134"/>
  <c r="P131"/>
  <c r="P129"/>
  <c r="P138"/>
  <c r="P143"/>
  <c r="G49" i="26"/>
  <c r="U49" s="1"/>
  <c r="AH49" s="1"/>
  <c r="S159" i="28"/>
  <c r="S171"/>
  <c r="S172"/>
  <c r="S183"/>
  <c r="S176"/>
  <c r="S170"/>
  <c r="S177"/>
  <c r="S164"/>
  <c r="S166"/>
  <c r="S174"/>
  <c r="S161"/>
  <c r="S181"/>
  <c r="S155"/>
  <c r="S179"/>
  <c r="S160"/>
  <c r="S167"/>
  <c r="S158"/>
  <c r="S154"/>
  <c r="S157"/>
  <c r="S173"/>
  <c r="S182"/>
  <c r="S163"/>
  <c r="S180"/>
  <c r="S175"/>
  <c r="S168"/>
  <c r="S165"/>
  <c r="S156"/>
  <c r="S169"/>
  <c r="S178"/>
  <c r="S162"/>
  <c r="I18"/>
  <c r="AX41" i="26"/>
  <c r="I130" s="1"/>
  <c r="I199" s="1"/>
  <c r="I261" s="1"/>
  <c r="P145" i="28"/>
  <c r="P142"/>
  <c r="P127"/>
  <c r="P125"/>
  <c r="P122"/>
  <c r="S105"/>
  <c r="S84"/>
  <c r="S86"/>
  <c r="S111"/>
  <c r="S108"/>
  <c r="S104"/>
  <c r="S93"/>
  <c r="S102"/>
  <c r="S89"/>
  <c r="S101"/>
  <c r="S113"/>
  <c r="S88"/>
  <c r="S106"/>
  <c r="S91"/>
  <c r="S90"/>
  <c r="S96"/>
  <c r="S103"/>
  <c r="S100"/>
  <c r="S112"/>
  <c r="S94"/>
  <c r="S98"/>
  <c r="S95"/>
  <c r="S109"/>
  <c r="S92"/>
  <c r="S107"/>
  <c r="S87"/>
  <c r="S110"/>
  <c r="S85"/>
  <c r="S99"/>
  <c r="S97"/>
  <c r="P128"/>
  <c r="P121"/>
  <c r="P126"/>
  <c r="P133"/>
  <c r="P135"/>
  <c r="P147"/>
  <c r="AN68"/>
  <c r="F29" i="26"/>
  <c r="AW41"/>
  <c r="H130" s="1"/>
  <c r="H199" s="1"/>
  <c r="H261" s="1"/>
  <c r="I15" i="28"/>
  <c r="I17"/>
  <c r="I30"/>
  <c r="I28"/>
  <c r="I41"/>
  <c r="I36"/>
  <c r="I23"/>
  <c r="I14"/>
  <c r="I31"/>
  <c r="I46"/>
  <c r="I38"/>
  <c r="AN59"/>
  <c r="AN54"/>
  <c r="AZ41" i="26"/>
  <c r="K130" s="1"/>
  <c r="K199" s="1"/>
  <c r="K261" s="1"/>
  <c r="T211" i="28" s="1"/>
  <c r="N194" i="25"/>
  <c r="AN16" i="28"/>
  <c r="AN33"/>
  <c r="AN22"/>
  <c r="AN25"/>
  <c r="AN38"/>
  <c r="AN30"/>
  <c r="AN14"/>
  <c r="AN17"/>
  <c r="AN41"/>
  <c r="I39"/>
  <c r="I35"/>
  <c r="I29"/>
  <c r="BA284" i="27"/>
  <c r="BA224" i="28"/>
  <c r="BA254" s="1"/>
  <c r="BA255" s="1"/>
  <c r="I1278" i="25"/>
  <c r="I1286"/>
  <c r="N344"/>
  <c r="N309"/>
  <c r="AP30" i="26"/>
  <c r="H72"/>
  <c r="V72" s="1"/>
  <c r="AI72" s="1"/>
  <c r="AP72" s="1"/>
  <c r="AW72" s="1"/>
  <c r="V30"/>
  <c r="AI30" s="1"/>
  <c r="J1263" i="25"/>
  <c r="J1306" s="1"/>
  <c r="J1258"/>
  <c r="J1301" s="1"/>
  <c r="J1273"/>
  <c r="J1316" s="1"/>
  <c r="J1252"/>
  <c r="J1295" s="1"/>
  <c r="J1272"/>
  <c r="J1315" s="1"/>
  <c r="J1264"/>
  <c r="J1307" s="1"/>
  <c r="J1268"/>
  <c r="J1266"/>
  <c r="J1309" s="1"/>
  <c r="J1261"/>
  <c r="J1304" s="1"/>
  <c r="J1259"/>
  <c r="J1302" s="1"/>
  <c r="J1256"/>
  <c r="J1299" s="1"/>
  <c r="J1269"/>
  <c r="J1312" s="1"/>
  <c r="K391"/>
  <c r="K392" s="1"/>
  <c r="J1260"/>
  <c r="J1303" s="1"/>
  <c r="J1274"/>
  <c r="J1317" s="1"/>
  <c r="J1253"/>
  <c r="J1296" s="1"/>
  <c r="J1265"/>
  <c r="J1308" s="1"/>
  <c r="J1257"/>
  <c r="J1300" s="1"/>
  <c r="J1276"/>
  <c r="J1319" s="1"/>
  <c r="J1250"/>
  <c r="J1271"/>
  <c r="J1314" s="1"/>
  <c r="J1251"/>
  <c r="J1294" s="1"/>
  <c r="J1270"/>
  <c r="J1313" s="1"/>
  <c r="J1262"/>
  <c r="J1305" s="1"/>
  <c r="J1275"/>
  <c r="J1318" s="1"/>
  <c r="J1255"/>
  <c r="J1298" s="1"/>
  <c r="J1254"/>
  <c r="J1297" s="1"/>
  <c r="J1267"/>
  <c r="J1310" s="1"/>
  <c r="J1249"/>
  <c r="O284" i="27"/>
  <c r="N135" i="28"/>
  <c r="N124"/>
  <c r="N147"/>
  <c r="N120"/>
  <c r="N134"/>
  <c r="N143"/>
  <c r="N136"/>
  <c r="N121"/>
  <c r="N125"/>
  <c r="N146"/>
  <c r="N122"/>
  <c r="N142"/>
  <c r="N141"/>
  <c r="N119"/>
  <c r="N130"/>
  <c r="N128"/>
  <c r="N145"/>
  <c r="N148"/>
  <c r="N140"/>
  <c r="N133"/>
  <c r="N144"/>
  <c r="N139"/>
  <c r="N126"/>
  <c r="N132"/>
  <c r="N137"/>
  <c r="N127"/>
  <c r="N129"/>
  <c r="N131"/>
  <c r="N138"/>
  <c r="N123"/>
  <c r="L43" i="26"/>
  <c r="M1624" i="25"/>
  <c r="M1748" s="1"/>
  <c r="L93" i="26" s="1"/>
  <c r="I1191" i="25"/>
  <c r="H1198"/>
  <c r="AZ284" i="27"/>
  <c r="AZ224" i="28"/>
  <c r="AZ254" s="1"/>
  <c r="AZ255" s="1"/>
  <c r="AY284" i="27"/>
  <c r="AY224" i="28"/>
  <c r="AY254" s="1"/>
  <c r="AY255" s="1"/>
  <c r="AG284" i="27"/>
  <c r="AG224" i="28"/>
  <c r="AG254" s="1"/>
  <c r="AG255" s="1"/>
  <c r="M284" i="27"/>
  <c r="M224" i="28"/>
  <c r="M254" s="1"/>
  <c r="M255" s="1"/>
  <c r="S210"/>
  <c r="S204"/>
  <c r="H1069" i="25"/>
  <c r="H1062"/>
  <c r="M1619"/>
  <c r="M1743" s="1"/>
  <c r="L88" i="26" s="1"/>
  <c r="L35"/>
  <c r="W42"/>
  <c r="AJ42" s="1"/>
  <c r="AQ42"/>
  <c r="I43"/>
  <c r="J1624" i="25"/>
  <c r="R284" i="27"/>
  <c r="R224" i="28"/>
  <c r="R254" s="1"/>
  <c r="R255" s="1"/>
  <c r="G1198" i="25"/>
  <c r="H1191"/>
  <c r="AQ284" i="27"/>
  <c r="U284"/>
  <c r="I284"/>
  <c r="S241" i="28"/>
  <c r="S228"/>
  <c r="AR284" i="27"/>
  <c r="S233" i="28"/>
  <c r="BA41" i="26"/>
  <c r="L130" s="1"/>
  <c r="L199" s="1"/>
  <c r="L261" s="1"/>
  <c r="AL284" i="27"/>
  <c r="S247" i="28"/>
  <c r="S231"/>
  <c r="T193"/>
  <c r="S213"/>
  <c r="AK284" i="27"/>
  <c r="E284"/>
  <c r="T284"/>
  <c r="J284"/>
  <c r="S243" i="28"/>
  <c r="AZ36" i="26"/>
  <c r="K125" s="1"/>
  <c r="K194" s="1"/>
  <c r="K256" s="1"/>
  <c r="S238" i="28"/>
  <c r="S234"/>
  <c r="S239"/>
  <c r="S225"/>
  <c r="S237"/>
  <c r="P284" i="27"/>
  <c r="Y37" i="26"/>
  <c r="AL37" s="1"/>
  <c r="AS37"/>
  <c r="T435" i="25"/>
  <c r="L435" s="1"/>
  <c r="L1534" s="1"/>
  <c r="L1563" s="1"/>
  <c r="L1645" s="1"/>
  <c r="T436"/>
  <c r="L436" s="1"/>
  <c r="L1535" s="1"/>
  <c r="L1564" s="1"/>
  <c r="L1646" s="1"/>
  <c r="T442"/>
  <c r="L442" s="1"/>
  <c r="L1541" s="1"/>
  <c r="L1570" s="1"/>
  <c r="L1652" s="1"/>
  <c r="T437"/>
  <c r="L437" s="1"/>
  <c r="L1536" s="1"/>
  <c r="L1565" s="1"/>
  <c r="L1647" s="1"/>
  <c r="T445"/>
  <c r="L445" s="1"/>
  <c r="L1544" s="1"/>
  <c r="L1573" s="1"/>
  <c r="T443"/>
  <c r="L443" s="1"/>
  <c r="L1542" s="1"/>
  <c r="L1571" s="1"/>
  <c r="T438"/>
  <c r="L438" s="1"/>
  <c r="L1537" s="1"/>
  <c r="L1566" s="1"/>
  <c r="L1648" s="1"/>
  <c r="T446"/>
  <c r="L446" s="1"/>
  <c r="L1545" s="1"/>
  <c r="L1574" s="1"/>
  <c r="T441"/>
  <c r="L441" s="1"/>
  <c r="L1540" s="1"/>
  <c r="L1569" s="1"/>
  <c r="L1651" s="1"/>
  <c r="N380"/>
  <c r="T444"/>
  <c r="L444" s="1"/>
  <c r="L1543" s="1"/>
  <c r="L1572" s="1"/>
  <c r="T439"/>
  <c r="L439" s="1"/>
  <c r="L1538" s="1"/>
  <c r="L1567" s="1"/>
  <c r="L1649" s="1"/>
  <c r="T440"/>
  <c r="L440" s="1"/>
  <c r="L1539" s="1"/>
  <c r="L1568" s="1"/>
  <c r="L1650" s="1"/>
  <c r="L988"/>
  <c r="K997"/>
  <c r="K1032" s="1"/>
  <c r="I1738"/>
  <c r="H83" i="26" s="1"/>
  <c r="I1643" i="25"/>
  <c r="Q284" i="27"/>
  <c r="Q224" i="28"/>
  <c r="Q254" s="1"/>
  <c r="Q255" s="1"/>
  <c r="S284" i="27"/>
  <c r="S224" i="28"/>
  <c r="J1426" i="25"/>
  <c r="J1430"/>
  <c r="J1427"/>
  <c r="L1691" s="1"/>
  <c r="H1278"/>
  <c r="H1286"/>
  <c r="N324"/>
  <c r="N359"/>
  <c r="J1614"/>
  <c r="I30" i="26"/>
  <c r="F1430" i="25"/>
  <c r="F1426"/>
  <c r="F1427"/>
  <c r="H1691" s="1"/>
  <c r="AP42" i="26"/>
  <c r="V42"/>
  <c r="AI42" s="1"/>
  <c r="J985" i="25"/>
  <c r="J993"/>
  <c r="G1426"/>
  <c r="G1430"/>
  <c r="G1427"/>
  <c r="I1691" s="1"/>
  <c r="AT37" i="26"/>
  <c r="Z37"/>
  <c r="AM37" s="1"/>
  <c r="K956" i="25"/>
  <c r="K969"/>
  <c r="J1012" s="1"/>
  <c r="J1047" s="1"/>
  <c r="K974"/>
  <c r="J1017" s="1"/>
  <c r="J1052" s="1"/>
  <c r="L381"/>
  <c r="L382" s="1"/>
  <c r="K961"/>
  <c r="J1004" s="1"/>
  <c r="J1039" s="1"/>
  <c r="K979"/>
  <c r="J1022" s="1"/>
  <c r="J1057" s="1"/>
  <c r="K970"/>
  <c r="J1013" s="1"/>
  <c r="J1048" s="1"/>
  <c r="K982"/>
  <c r="J1025" s="1"/>
  <c r="J1060" s="1"/>
  <c r="K959"/>
  <c r="J1002" s="1"/>
  <c r="J1037" s="1"/>
  <c r="K968"/>
  <c r="J1011" s="1"/>
  <c r="J1046" s="1"/>
  <c r="K960"/>
  <c r="J1003" s="1"/>
  <c r="J1038" s="1"/>
  <c r="J1340"/>
  <c r="J1342" s="1"/>
  <c r="K978"/>
  <c r="J1021" s="1"/>
  <c r="J1056" s="1"/>
  <c r="K977"/>
  <c r="J1020" s="1"/>
  <c r="J1055" s="1"/>
  <c r="K972"/>
  <c r="J1015" s="1"/>
  <c r="J1050" s="1"/>
  <c r="K983"/>
  <c r="J1026" s="1"/>
  <c r="J1061" s="1"/>
  <c r="K957"/>
  <c r="K975"/>
  <c r="K980"/>
  <c r="J1023" s="1"/>
  <c r="J1058" s="1"/>
  <c r="K963"/>
  <c r="J1006" s="1"/>
  <c r="J1041" s="1"/>
  <c r="K964"/>
  <c r="J1007" s="1"/>
  <c r="J1042" s="1"/>
  <c r="K958"/>
  <c r="J1001" s="1"/>
  <c r="J1036" s="1"/>
  <c r="K967"/>
  <c r="J1010" s="1"/>
  <c r="J1045" s="1"/>
  <c r="K962"/>
  <c r="J1005" s="1"/>
  <c r="J1040" s="1"/>
  <c r="K981"/>
  <c r="J1024" s="1"/>
  <c r="J1059" s="1"/>
  <c r="K976"/>
  <c r="J1019" s="1"/>
  <c r="J1054" s="1"/>
  <c r="K973"/>
  <c r="J1016" s="1"/>
  <c r="J1051" s="1"/>
  <c r="K971"/>
  <c r="J1014" s="1"/>
  <c r="J1049" s="1"/>
  <c r="K966"/>
  <c r="J1009" s="1"/>
  <c r="J1044" s="1"/>
  <c r="K965"/>
  <c r="J1008" s="1"/>
  <c r="J1043" s="1"/>
  <c r="S252" i="28"/>
  <c r="X284" i="27"/>
  <c r="S232" i="28"/>
  <c r="AI284" i="27"/>
  <c r="G284"/>
  <c r="S226" i="28"/>
  <c r="S235"/>
  <c r="S250"/>
  <c r="S253"/>
  <c r="AX284" i="27"/>
  <c r="H284"/>
  <c r="I1717" i="25"/>
  <c r="I1775"/>
  <c r="L106" i="6" s="1"/>
  <c r="I138" s="1"/>
  <c r="H291" s="1"/>
  <c r="V291" s="1"/>
  <c r="O91" i="26" s="1"/>
  <c r="V91" s="1"/>
  <c r="AI91" s="1"/>
  <c r="BC284" i="27"/>
  <c r="BC224" i="28"/>
  <c r="BC254" s="1"/>
  <c r="BC255" s="1"/>
  <c r="AS42" i="26"/>
  <c r="Y42"/>
  <c r="AL42" s="1"/>
  <c r="AO42"/>
  <c r="U42"/>
  <c r="AH42" s="1"/>
  <c r="AH284" i="27"/>
  <c r="AH224" i="28"/>
  <c r="AH254" s="1"/>
  <c r="AH255" s="1"/>
  <c r="AE284" i="27"/>
  <c r="AE224" i="28"/>
  <c r="AE254" s="1"/>
  <c r="AE255" s="1"/>
  <c r="K1427" i="25"/>
  <c r="M1691" s="1"/>
  <c r="K1426"/>
  <c r="K1430"/>
  <c r="AR42" i="26"/>
  <c r="X42"/>
  <c r="AK42" s="1"/>
  <c r="K43"/>
  <c r="L1624" i="25"/>
  <c r="L1748" s="1"/>
  <c r="K93" i="26" s="1"/>
  <c r="N275" i="25"/>
  <c r="N301" s="1"/>
  <c r="N239"/>
  <c r="N265" s="1"/>
  <c r="I1652"/>
  <c r="I1747"/>
  <c r="H92" i="26" s="1"/>
  <c r="I1426" i="25"/>
  <c r="I1430"/>
  <c r="I1427"/>
  <c r="K1691" s="1"/>
  <c r="BG284" i="27"/>
  <c r="BG224" i="28"/>
  <c r="BG254" s="1"/>
  <c r="BG255" s="1"/>
  <c r="BB284" i="27"/>
  <c r="BB224" i="28"/>
  <c r="BB254" s="1"/>
  <c r="BB255" s="1"/>
  <c r="H1149" i="25"/>
  <c r="H1157"/>
  <c r="M348"/>
  <c r="M374" s="1"/>
  <c r="M313"/>
  <c r="M339" s="1"/>
  <c r="M301"/>
  <c r="S244" i="28"/>
  <c r="AV284" i="27"/>
  <c r="AM284"/>
  <c r="S229" i="28"/>
  <c r="O184"/>
  <c r="O185" s="1"/>
  <c r="AC284" i="27"/>
  <c r="AO284"/>
  <c r="AT284"/>
  <c r="AW284"/>
  <c r="S245" i="28"/>
  <c r="S246"/>
  <c r="Y284" i="27"/>
  <c r="S240" i="28"/>
  <c r="S205"/>
  <c r="K284" i="27"/>
  <c r="K224" i="28"/>
  <c r="K254" s="1"/>
  <c r="K255" s="1"/>
  <c r="L284" i="27"/>
  <c r="L224" i="28"/>
  <c r="L254" s="1"/>
  <c r="L255" s="1"/>
  <c r="I1320" i="25"/>
  <c r="H1327"/>
  <c r="AS35" i="26"/>
  <c r="Y35"/>
  <c r="AL35" s="1"/>
  <c r="H1747" i="25"/>
  <c r="G92" i="26" s="1"/>
  <c r="H1652" i="25"/>
  <c r="AF224" i="28"/>
  <c r="AF254" s="1"/>
  <c r="AF255" s="1"/>
  <c r="AF284" i="27"/>
  <c r="I1149" i="25"/>
  <c r="I1157"/>
  <c r="H1320"/>
  <c r="G1327"/>
  <c r="G1334" s="1"/>
  <c r="I1697" s="1"/>
  <c r="H50" i="26" s="1"/>
  <c r="J1137" i="25"/>
  <c r="J1180" s="1"/>
  <c r="J1131"/>
  <c r="J1174" s="1"/>
  <c r="J1145"/>
  <c r="J1188" s="1"/>
  <c r="J1122"/>
  <c r="J1165" s="1"/>
  <c r="J1141"/>
  <c r="J1184" s="1"/>
  <c r="J1133"/>
  <c r="J1176" s="1"/>
  <c r="J1146"/>
  <c r="J1189" s="1"/>
  <c r="J1140"/>
  <c r="J1183" s="1"/>
  <c r="J1132"/>
  <c r="J1175" s="1"/>
  <c r="J1128"/>
  <c r="J1171" s="1"/>
  <c r="J1142"/>
  <c r="J1185" s="1"/>
  <c r="J1134"/>
  <c r="J1177" s="1"/>
  <c r="J1129"/>
  <c r="J1172" s="1"/>
  <c r="J1144"/>
  <c r="J1187" s="1"/>
  <c r="J1125"/>
  <c r="J1168" s="1"/>
  <c r="J1121"/>
  <c r="J1130"/>
  <c r="J1173" s="1"/>
  <c r="J1120"/>
  <c r="J1126"/>
  <c r="J1169" s="1"/>
  <c r="J1138"/>
  <c r="J1181" s="1"/>
  <c r="J1127"/>
  <c r="J1170" s="1"/>
  <c r="J1123"/>
  <c r="J1166" s="1"/>
  <c r="J1143"/>
  <c r="J1186" s="1"/>
  <c r="J1135"/>
  <c r="J1178" s="1"/>
  <c r="K389"/>
  <c r="K390" s="1"/>
  <c r="J1124"/>
  <c r="J1167" s="1"/>
  <c r="J1147"/>
  <c r="J1190" s="1"/>
  <c r="J1136"/>
  <c r="J1179" s="1"/>
  <c r="J1139"/>
  <c r="L375"/>
  <c r="J1717"/>
  <c r="J1775"/>
  <c r="O106" i="6" s="1"/>
  <c r="J138" s="1"/>
  <c r="I291" s="1"/>
  <c r="AD224" i="28"/>
  <c r="AD254" s="1"/>
  <c r="AD255" s="1"/>
  <c r="AD284" i="27"/>
  <c r="BF284"/>
  <c r="BF224" i="28"/>
  <c r="BF254" s="1"/>
  <c r="BF255" s="1"/>
  <c r="P166"/>
  <c r="P167"/>
  <c r="P159"/>
  <c r="P163"/>
  <c r="P155"/>
  <c r="P172"/>
  <c r="P183"/>
  <c r="P181"/>
  <c r="P158"/>
  <c r="P179"/>
  <c r="P160"/>
  <c r="P182"/>
  <c r="P175"/>
  <c r="P168"/>
  <c r="P161"/>
  <c r="P162"/>
  <c r="P180"/>
  <c r="P174"/>
  <c r="P176"/>
  <c r="P156"/>
  <c r="P170"/>
  <c r="P177"/>
  <c r="P154"/>
  <c r="P164"/>
  <c r="P169"/>
  <c r="P171"/>
  <c r="P157"/>
  <c r="P178"/>
  <c r="P165"/>
  <c r="P173"/>
  <c r="AT36" i="26"/>
  <c r="Z36"/>
  <c r="AM36" s="1"/>
  <c r="G43"/>
  <c r="H1624" i="25"/>
  <c r="J1652"/>
  <c r="J1747"/>
  <c r="I92" i="26" s="1"/>
  <c r="K1624" i="25"/>
  <c r="K1748" s="1"/>
  <c r="J93" i="26" s="1"/>
  <c r="J43"/>
  <c r="I1034" i="25"/>
  <c r="I1027"/>
  <c r="H1426"/>
  <c r="H1430"/>
  <c r="H1427"/>
  <c r="J1691" s="1"/>
  <c r="H43" i="26"/>
  <c r="I1624" i="25"/>
  <c r="N284" i="27"/>
  <c r="BD284"/>
  <c r="BD224" i="28"/>
  <c r="BD254" s="1"/>
  <c r="BD255" s="1"/>
  <c r="BE284" i="27"/>
  <c r="BE224" i="28"/>
  <c r="BE254" s="1"/>
  <c r="BE255" s="1"/>
  <c r="Z42" i="26"/>
  <c r="AM42" s="1"/>
  <c r="AT42"/>
  <c r="S439" i="25"/>
  <c r="K439" s="1"/>
  <c r="K1538" s="1"/>
  <c r="K1567" s="1"/>
  <c r="K1649" s="1"/>
  <c r="S437"/>
  <c r="K437" s="1"/>
  <c r="K1536" s="1"/>
  <c r="K1565" s="1"/>
  <c r="K1647" s="1"/>
  <c r="S442"/>
  <c r="K442" s="1"/>
  <c r="K1541" s="1"/>
  <c r="K1570" s="1"/>
  <c r="K1652" s="1"/>
  <c r="S438"/>
  <c r="K438" s="1"/>
  <c r="K1537" s="1"/>
  <c r="K1566" s="1"/>
  <c r="K1648" s="1"/>
  <c r="S445"/>
  <c r="K445" s="1"/>
  <c r="K1544" s="1"/>
  <c r="K1573" s="1"/>
  <c r="S441"/>
  <c r="K441" s="1"/>
  <c r="K1540" s="1"/>
  <c r="K1569" s="1"/>
  <c r="K1651" s="1"/>
  <c r="S446"/>
  <c r="K446" s="1"/>
  <c r="K1545" s="1"/>
  <c r="K1574" s="1"/>
  <c r="S435"/>
  <c r="K435" s="1"/>
  <c r="K1534" s="1"/>
  <c r="K1563" s="1"/>
  <c r="K1645" s="1"/>
  <c r="S440"/>
  <c r="K440" s="1"/>
  <c r="K1539" s="1"/>
  <c r="K1568" s="1"/>
  <c r="K1650" s="1"/>
  <c r="S444"/>
  <c r="K444" s="1"/>
  <c r="K1543" s="1"/>
  <c r="K1572" s="1"/>
  <c r="S436"/>
  <c r="K436" s="1"/>
  <c r="K1535" s="1"/>
  <c r="K1564" s="1"/>
  <c r="K1646" s="1"/>
  <c r="S443"/>
  <c r="K443" s="1"/>
  <c r="K1542" s="1"/>
  <c r="K1571" s="1"/>
  <c r="T73" i="28"/>
  <c r="T69"/>
  <c r="T76"/>
  <c r="T67"/>
  <c r="T64"/>
  <c r="T63"/>
  <c r="T70"/>
  <c r="T77"/>
  <c r="T75"/>
  <c r="T52"/>
  <c r="T56"/>
  <c r="T51"/>
  <c r="T72"/>
  <c r="T54"/>
  <c r="T53"/>
  <c r="T49"/>
  <c r="T74"/>
  <c r="T68"/>
  <c r="T71"/>
  <c r="T65"/>
  <c r="T55"/>
  <c r="T60"/>
  <c r="T66"/>
  <c r="T62"/>
  <c r="T61"/>
  <c r="T57"/>
  <c r="T78"/>
  <c r="T59"/>
  <c r="T50"/>
  <c r="T58"/>
  <c r="V284" i="27"/>
  <c r="AS284"/>
  <c r="Z284"/>
  <c r="S230" i="28"/>
  <c r="AY41" i="26"/>
  <c r="J130" s="1"/>
  <c r="J199" s="1"/>
  <c r="J261" s="1"/>
  <c r="N114" i="28"/>
  <c r="N115" s="1"/>
  <c r="AY35" i="26"/>
  <c r="J124" s="1"/>
  <c r="J193" s="1"/>
  <c r="J255" s="1"/>
  <c r="S248" i="28"/>
  <c r="S249"/>
  <c r="S242"/>
  <c r="AB284" i="27"/>
  <c r="AU284"/>
  <c r="F284"/>
  <c r="AP284"/>
  <c r="S251" i="28"/>
  <c r="S236"/>
  <c r="S216"/>
  <c r="S214"/>
  <c r="AJ284" i="27"/>
  <c r="AA284"/>
  <c r="AN284"/>
  <c r="S227" i="28"/>
  <c r="S79"/>
  <c r="S80" s="1"/>
  <c r="AN65"/>
  <c r="AN49"/>
  <c r="AN70"/>
  <c r="AN76"/>
  <c r="AN77"/>
  <c r="AN52"/>
  <c r="AN60"/>
  <c r="I22"/>
  <c r="I27"/>
  <c r="I32"/>
  <c r="I34"/>
  <c r="I19"/>
  <c r="I33"/>
  <c r="I20"/>
  <c r="I42"/>
  <c r="I37"/>
  <c r="I16"/>
  <c r="I26"/>
  <c r="I24"/>
  <c r="I21"/>
  <c r="I43"/>
  <c r="P283" i="6"/>
  <c r="Q283" s="1"/>
  <c r="AN64" i="28"/>
  <c r="AN51"/>
  <c r="AN57"/>
  <c r="AN53"/>
  <c r="AN67"/>
  <c r="AN75"/>
  <c r="AN74"/>
  <c r="AN72"/>
  <c r="AN78"/>
  <c r="AN71"/>
  <c r="AN50"/>
  <c r="AN66"/>
  <c r="AN61"/>
  <c r="AN56"/>
  <c r="AU46" i="26"/>
  <c r="F135" s="1"/>
  <c r="F204" s="1"/>
  <c r="F266" s="1"/>
  <c r="Y19" i="28" s="1"/>
  <c r="U44"/>
  <c r="U45" s="1"/>
  <c r="AW28" i="26"/>
  <c r="T292" i="6"/>
  <c r="AA292" s="1"/>
  <c r="AU50" i="26"/>
  <c r="F139" s="1"/>
  <c r="F208" s="1"/>
  <c r="F270" s="1"/>
  <c r="P291" i="6"/>
  <c r="E1448" i="25"/>
  <c r="E1444"/>
  <c r="E1445"/>
  <c r="G1694" s="1"/>
  <c r="F47" i="26" s="1"/>
  <c r="G1750" i="25"/>
  <c r="F95" i="26" s="1"/>
  <c r="G1655" i="25"/>
  <c r="O292" i="6"/>
  <c r="P292" s="1"/>
  <c r="Q292" s="1"/>
  <c r="R292" s="1"/>
  <c r="AU44" i="26"/>
  <c r="F133" s="1"/>
  <c r="F202" s="1"/>
  <c r="F264" s="1"/>
  <c r="G1778" i="25"/>
  <c r="F109" i="6" s="1"/>
  <c r="G141" s="1"/>
  <c r="F294" s="1"/>
  <c r="G1720" i="25"/>
  <c r="AA291" i="6"/>
  <c r="M91" i="26"/>
  <c r="T91" s="1"/>
  <c r="AG91" s="1"/>
  <c r="V24" i="28"/>
  <c r="V35"/>
  <c r="V30"/>
  <c r="V43"/>
  <c r="V21"/>
  <c r="V25"/>
  <c r="V22"/>
  <c r="V27"/>
  <c r="V38"/>
  <c r="V36"/>
  <c r="V31"/>
  <c r="V29"/>
  <c r="V14"/>
  <c r="V32"/>
  <c r="V26"/>
  <c r="V42"/>
  <c r="V15"/>
  <c r="V41"/>
  <c r="V40"/>
  <c r="V39"/>
  <c r="V37"/>
  <c r="V33"/>
  <c r="V20"/>
  <c r="V34"/>
  <c r="V16"/>
  <c r="V28"/>
  <c r="V23"/>
  <c r="V17"/>
  <c r="V19"/>
  <c r="V18"/>
  <c r="AN45" i="26"/>
  <c r="T45"/>
  <c r="AG45" s="1"/>
  <c r="M293" i="6"/>
  <c r="N293" s="1"/>
  <c r="AV50" i="26"/>
  <c r="G139" s="1"/>
  <c r="G208" s="1"/>
  <c r="G270" s="1"/>
  <c r="AQ14" i="28"/>
  <c r="AQ17"/>
  <c r="AQ21"/>
  <c r="AQ25"/>
  <c r="AQ29"/>
  <c r="AQ33"/>
  <c r="AQ37"/>
  <c r="AQ41"/>
  <c r="AQ16"/>
  <c r="AQ20"/>
  <c r="AQ24"/>
  <c r="AQ28"/>
  <c r="AQ32"/>
  <c r="AQ36"/>
  <c r="AQ40"/>
  <c r="AQ15"/>
  <c r="AQ19"/>
  <c r="AQ23"/>
  <c r="AQ27"/>
  <c r="AQ31"/>
  <c r="AQ35"/>
  <c r="AQ39"/>
  <c r="AQ43"/>
  <c r="AQ18"/>
  <c r="AQ22"/>
  <c r="AQ26"/>
  <c r="AQ30"/>
  <c r="AQ34"/>
  <c r="AQ38"/>
  <c r="AQ42"/>
  <c r="AM14"/>
  <c r="AM17"/>
  <c r="AM21"/>
  <c r="AM25"/>
  <c r="AM29"/>
  <c r="AM33"/>
  <c r="AM37"/>
  <c r="AM41"/>
  <c r="AM16"/>
  <c r="AM20"/>
  <c r="AM24"/>
  <c r="AM28"/>
  <c r="AM32"/>
  <c r="AM36"/>
  <c r="AM40"/>
  <c r="AM15"/>
  <c r="AM19"/>
  <c r="AM23"/>
  <c r="AM27"/>
  <c r="AM31"/>
  <c r="AM35"/>
  <c r="AM39"/>
  <c r="AM43"/>
  <c r="AM18"/>
  <c r="AM22"/>
  <c r="AM26"/>
  <c r="AM30"/>
  <c r="AM34"/>
  <c r="AM38"/>
  <c r="AM42"/>
  <c r="G1591" i="25"/>
  <c r="G1596"/>
  <c r="G1594" s="1"/>
  <c r="F31" i="26"/>
  <c r="G1615" i="25"/>
  <c r="AC290" i="6"/>
  <c r="AO90" i="26"/>
  <c r="AV90" s="1"/>
  <c r="G161" s="1"/>
  <c r="G223" s="1"/>
  <c r="G285" s="1"/>
  <c r="AO28"/>
  <c r="U28"/>
  <c r="AH28" s="1"/>
  <c r="AO72"/>
  <c r="AV72" s="1"/>
  <c r="AC285" i="6"/>
  <c r="AO85" i="26"/>
  <c r="AV85" s="1"/>
  <c r="G156" s="1"/>
  <c r="G218" s="1"/>
  <c r="G280" s="1"/>
  <c r="AN49"/>
  <c r="T49"/>
  <c r="AG49" s="1"/>
  <c r="H1709" i="25"/>
  <c r="H1767"/>
  <c r="I98" i="6" s="1"/>
  <c r="H130" s="1"/>
  <c r="G283" s="1"/>
  <c r="U283" s="1"/>
  <c r="N83" i="26" s="1"/>
  <c r="U83" s="1"/>
  <c r="AH83" s="1"/>
  <c r="AD286" i="6"/>
  <c r="AP86" i="26"/>
  <c r="AW86" s="1"/>
  <c r="H157" s="1"/>
  <c r="H219" s="1"/>
  <c r="H281" s="1"/>
  <c r="AN86" i="28" s="1"/>
  <c r="T26" i="26"/>
  <c r="AN26"/>
  <c r="AO26"/>
  <c r="U26"/>
  <c r="AI26"/>
  <c r="AO49"/>
  <c r="T283" i="6"/>
  <c r="AV27" i="26"/>
  <c r="G116" s="1"/>
  <c r="G185" s="1"/>
  <c r="G247" s="1"/>
  <c r="AU27"/>
  <c r="F116" s="1"/>
  <c r="F185" s="1"/>
  <c r="F247" s="1"/>
  <c r="G1595" i="25"/>
  <c r="T28" i="26"/>
  <c r="AG28" s="1"/>
  <c r="AN28"/>
  <c r="AC289" i="6"/>
  <c r="AO89" i="26"/>
  <c r="AV89" s="1"/>
  <c r="G160" s="1"/>
  <c r="G222" s="1"/>
  <c r="G284" s="1"/>
  <c r="S286" i="6"/>
  <c r="AR14" i="28"/>
  <c r="AR18"/>
  <c r="AR22"/>
  <c r="AR26"/>
  <c r="AR30"/>
  <c r="AR34"/>
  <c r="AR38"/>
  <c r="AR42"/>
  <c r="AR17"/>
  <c r="AR21"/>
  <c r="AR25"/>
  <c r="AR29"/>
  <c r="AR33"/>
  <c r="AR37"/>
  <c r="AR41"/>
  <c r="AR16"/>
  <c r="AR20"/>
  <c r="AR24"/>
  <c r="AR28"/>
  <c r="AR32"/>
  <c r="AR36"/>
  <c r="AR40"/>
  <c r="AR15"/>
  <c r="AR19"/>
  <c r="AR23"/>
  <c r="AR27"/>
  <c r="AR31"/>
  <c r="AR35"/>
  <c r="AR39"/>
  <c r="AR43"/>
  <c r="H1589" i="25"/>
  <c r="H1595" s="1"/>
  <c r="G29" i="26"/>
  <c r="S289" i="6"/>
  <c r="S285"/>
  <c r="AN29" i="26"/>
  <c r="T29"/>
  <c r="AG29" s="1"/>
  <c r="H1615" i="25"/>
  <c r="G31" i="26"/>
  <c r="AV30"/>
  <c r="AP61" i="28"/>
  <c r="AP62"/>
  <c r="AP63"/>
  <c r="AP60"/>
  <c r="AP58"/>
  <c r="AP54"/>
  <c r="AP56"/>
  <c r="AP52"/>
  <c r="AP66"/>
  <c r="AP50"/>
  <c r="AP75"/>
  <c r="AP73"/>
  <c r="AP67"/>
  <c r="AP76"/>
  <c r="AP74"/>
  <c r="AP72"/>
  <c r="AP78"/>
  <c r="AP70"/>
  <c r="AP68"/>
  <c r="AP77"/>
  <c r="AP71"/>
  <c r="AP69"/>
  <c r="AP59"/>
  <c r="AP64"/>
  <c r="AP53"/>
  <c r="AP65"/>
  <c r="AP49"/>
  <c r="AP57"/>
  <c r="AP55"/>
  <c r="AP51"/>
  <c r="H282" i="26"/>
  <c r="AE288" i="6"/>
  <c r="AQ88" i="26"/>
  <c r="AX88" s="1"/>
  <c r="I159" s="1"/>
  <c r="I221" s="1"/>
  <c r="AP44" i="28"/>
  <c r="AP45" s="1"/>
  <c r="AO60"/>
  <c r="AO66"/>
  <c r="AO54"/>
  <c r="AO62"/>
  <c r="AO63"/>
  <c r="AO61"/>
  <c r="AO56"/>
  <c r="AO50"/>
  <c r="AO52"/>
  <c r="AO58"/>
  <c r="AO78"/>
  <c r="AO77"/>
  <c r="AO74"/>
  <c r="AO72"/>
  <c r="AO69"/>
  <c r="AO68"/>
  <c r="AO76"/>
  <c r="AO75"/>
  <c r="AO73"/>
  <c r="AO71"/>
  <c r="AO70"/>
  <c r="AO67"/>
  <c r="AO49"/>
  <c r="AO65"/>
  <c r="AO55"/>
  <c r="AO59"/>
  <c r="AO64"/>
  <c r="AO53"/>
  <c r="AO57"/>
  <c r="AO51"/>
  <c r="AE287" i="6"/>
  <c r="AQ87" i="26"/>
  <c r="AX87" s="1"/>
  <c r="I158" s="1"/>
  <c r="I220" s="1"/>
  <c r="H283"/>
  <c r="AO44" i="28"/>
  <c r="AO45" s="1"/>
  <c r="AN99" l="1"/>
  <c r="AN103"/>
  <c r="AN112"/>
  <c r="AN96"/>
  <c r="AN100"/>
  <c r="T214"/>
  <c r="T212"/>
  <c r="S149"/>
  <c r="S150" s="1"/>
  <c r="M92" i="26"/>
  <c r="T92" s="1"/>
  <c r="AG92" s="1"/>
  <c r="AN87" i="28"/>
  <c r="AN84"/>
  <c r="AN44"/>
  <c r="AN45" s="1"/>
  <c r="P149"/>
  <c r="P150" s="1"/>
  <c r="T200"/>
  <c r="T201"/>
  <c r="T192"/>
  <c r="T204"/>
  <c r="T205"/>
  <c r="AZ42" i="26"/>
  <c r="K131" s="1"/>
  <c r="K200" s="1"/>
  <c r="K262" s="1"/>
  <c r="U200" i="28" s="1"/>
  <c r="T215"/>
  <c r="AN111"/>
  <c r="AN95"/>
  <c r="AN108"/>
  <c r="AN92"/>
  <c r="Y21"/>
  <c r="I44"/>
  <c r="I45" s="1"/>
  <c r="K1653" i="25"/>
  <c r="AZ37" i="26"/>
  <c r="K126" s="1"/>
  <c r="K195" s="1"/>
  <c r="K257" s="1"/>
  <c r="P207" i="28" s="1"/>
  <c r="Y26"/>
  <c r="S184"/>
  <c r="S185" s="1"/>
  <c r="T129"/>
  <c r="T134"/>
  <c r="T126"/>
  <c r="T145"/>
  <c r="T147"/>
  <c r="T135"/>
  <c r="T121"/>
  <c r="T127"/>
  <c r="T132"/>
  <c r="T138"/>
  <c r="T122"/>
  <c r="T123"/>
  <c r="T125"/>
  <c r="T119"/>
  <c r="T139"/>
  <c r="T131"/>
  <c r="T130"/>
  <c r="T143"/>
  <c r="T146"/>
  <c r="T128"/>
  <c r="T137"/>
  <c r="T120"/>
  <c r="T142"/>
  <c r="T144"/>
  <c r="T136"/>
  <c r="T141"/>
  <c r="T148"/>
  <c r="T140"/>
  <c r="T124"/>
  <c r="T133"/>
  <c r="AN107"/>
  <c r="AN91"/>
  <c r="AN104"/>
  <c r="AN88"/>
  <c r="Y31"/>
  <c r="S114"/>
  <c r="S115" s="1"/>
  <c r="T85"/>
  <c r="T108"/>
  <c r="T113"/>
  <c r="T102"/>
  <c r="T99"/>
  <c r="T89"/>
  <c r="T101"/>
  <c r="T105"/>
  <c r="T107"/>
  <c r="T106"/>
  <c r="T92"/>
  <c r="T86"/>
  <c r="T93"/>
  <c r="T96"/>
  <c r="T110"/>
  <c r="T97"/>
  <c r="T103"/>
  <c r="T84"/>
  <c r="T94"/>
  <c r="T109"/>
  <c r="T111"/>
  <c r="T100"/>
  <c r="T91"/>
  <c r="T112"/>
  <c r="T87"/>
  <c r="T95"/>
  <c r="T90"/>
  <c r="T98"/>
  <c r="T88"/>
  <c r="T104"/>
  <c r="S219"/>
  <c r="S220" s="1"/>
  <c r="AW30" i="26"/>
  <c r="H119" s="1"/>
  <c r="H188" s="1"/>
  <c r="H250" s="1"/>
  <c r="I113" i="28" s="1"/>
  <c r="Y34"/>
  <c r="AN79"/>
  <c r="AN80" s="1"/>
  <c r="AX42" i="26"/>
  <c r="I131" s="1"/>
  <c r="I200" s="1"/>
  <c r="I262" s="1"/>
  <c r="G1329" i="25"/>
  <c r="H1329"/>
  <c r="AV42" i="26"/>
  <c r="G131" s="1"/>
  <c r="G200" s="1"/>
  <c r="G262" s="1"/>
  <c r="U69" i="28" s="1"/>
  <c r="AW42" i="26"/>
  <c r="H131" s="1"/>
  <c r="H200" s="1"/>
  <c r="H262" s="1"/>
  <c r="T197" i="28"/>
  <c r="T207"/>
  <c r="T194"/>
  <c r="T217"/>
  <c r="T203"/>
  <c r="T206"/>
  <c r="T191"/>
  <c r="T210"/>
  <c r="T190"/>
  <c r="T218"/>
  <c r="T195"/>
  <c r="T196"/>
  <c r="T209"/>
  <c r="T199"/>
  <c r="T216"/>
  <c r="T208"/>
  <c r="T213"/>
  <c r="T189"/>
  <c r="T202"/>
  <c r="T198"/>
  <c r="Y32"/>
  <c r="K1712" i="25"/>
  <c r="K1770"/>
  <c r="R101" i="6" s="1"/>
  <c r="K133" s="1"/>
  <c r="J286" s="1"/>
  <c r="X286" s="1"/>
  <c r="Q86" i="26" s="1"/>
  <c r="X86" s="1"/>
  <c r="AK86" s="1"/>
  <c r="K1718" i="25"/>
  <c r="K1776"/>
  <c r="R107" i="6" s="1"/>
  <c r="K139" s="1"/>
  <c r="J292" s="1"/>
  <c r="X292" s="1"/>
  <c r="Q92" i="26" s="1"/>
  <c r="X92" s="1"/>
  <c r="AK92" s="1"/>
  <c r="AP43"/>
  <c r="V43"/>
  <c r="AI43" s="1"/>
  <c r="J1163" i="25"/>
  <c r="J1148"/>
  <c r="J1156"/>
  <c r="K1251"/>
  <c r="K1294" s="1"/>
  <c r="K1270"/>
  <c r="K1313" s="1"/>
  <c r="K1262"/>
  <c r="K1305" s="1"/>
  <c r="K1275"/>
  <c r="K1318" s="1"/>
  <c r="K1255"/>
  <c r="K1298" s="1"/>
  <c r="K1254"/>
  <c r="K1297" s="1"/>
  <c r="K1267"/>
  <c r="K1310" s="1"/>
  <c r="K1250"/>
  <c r="K1263"/>
  <c r="K1306" s="1"/>
  <c r="K1258"/>
  <c r="K1301" s="1"/>
  <c r="K1273"/>
  <c r="K1316" s="1"/>
  <c r="K1252"/>
  <c r="K1295" s="1"/>
  <c r="K1272"/>
  <c r="K1315" s="1"/>
  <c r="K1264"/>
  <c r="K1307" s="1"/>
  <c r="L391"/>
  <c r="L392" s="1"/>
  <c r="K1259"/>
  <c r="K1302" s="1"/>
  <c r="K1256"/>
  <c r="K1299" s="1"/>
  <c r="K1269"/>
  <c r="K1312" s="1"/>
  <c r="K1249"/>
  <c r="K1266"/>
  <c r="K1309" s="1"/>
  <c r="K1260"/>
  <c r="K1303" s="1"/>
  <c r="K1274"/>
  <c r="K1317" s="1"/>
  <c r="K1253"/>
  <c r="K1296" s="1"/>
  <c r="K1276"/>
  <c r="K1319" s="1"/>
  <c r="K1265"/>
  <c r="K1308" s="1"/>
  <c r="K1268"/>
  <c r="K1261"/>
  <c r="K1304" s="1"/>
  <c r="K1257"/>
  <c r="K1300" s="1"/>
  <c r="K1271"/>
  <c r="K1314" s="1"/>
  <c r="I1433"/>
  <c r="K1692" s="1"/>
  <c r="I1432"/>
  <c r="I1436"/>
  <c r="M1625"/>
  <c r="M1749" s="1"/>
  <c r="L94" i="26" s="1"/>
  <c r="L44"/>
  <c r="S400" i="25"/>
  <c r="K400" s="1"/>
  <c r="I1343" s="1"/>
  <c r="K1677" s="1"/>
  <c r="S433"/>
  <c r="K433" s="1"/>
  <c r="K1532" s="1"/>
  <c r="K1561" s="1"/>
  <c r="S431"/>
  <c r="K431" s="1"/>
  <c r="K1530" s="1"/>
  <c r="K1559" s="1"/>
  <c r="W30" i="26"/>
  <c r="AJ30" s="1"/>
  <c r="AQ30"/>
  <c r="I72"/>
  <c r="W72" s="1"/>
  <c r="AJ72" s="1"/>
  <c r="AQ72" s="1"/>
  <c r="AX72" s="1"/>
  <c r="U439" i="25"/>
  <c r="M439" s="1"/>
  <c r="M1538" s="1"/>
  <c r="M1567" s="1"/>
  <c r="M1649" s="1"/>
  <c r="U435"/>
  <c r="M435" s="1"/>
  <c r="M1534" s="1"/>
  <c r="M1563" s="1"/>
  <c r="M1645" s="1"/>
  <c r="U444"/>
  <c r="M444" s="1"/>
  <c r="M1543" s="1"/>
  <c r="M1572" s="1"/>
  <c r="U443"/>
  <c r="M443" s="1"/>
  <c r="M1542" s="1"/>
  <c r="M1571" s="1"/>
  <c r="M1653" s="1"/>
  <c r="U436"/>
  <c r="M436" s="1"/>
  <c r="M1535" s="1"/>
  <c r="M1564" s="1"/>
  <c r="M1646" s="1"/>
  <c r="U437"/>
  <c r="M437" s="1"/>
  <c r="M1536" s="1"/>
  <c r="M1565" s="1"/>
  <c r="M1647" s="1"/>
  <c r="U445"/>
  <c r="M445" s="1"/>
  <c r="M1544" s="1"/>
  <c r="M1573" s="1"/>
  <c r="U442"/>
  <c r="M442" s="1"/>
  <c r="M1541" s="1"/>
  <c r="M1570" s="1"/>
  <c r="M1652" s="1"/>
  <c r="U440"/>
  <c r="M440" s="1"/>
  <c r="M1539" s="1"/>
  <c r="M1568" s="1"/>
  <c r="M1650" s="1"/>
  <c r="U441"/>
  <c r="M441" s="1"/>
  <c r="M1540" s="1"/>
  <c r="M1569" s="1"/>
  <c r="M1651" s="1"/>
  <c r="U438"/>
  <c r="M438" s="1"/>
  <c r="M1537" s="1"/>
  <c r="M1566" s="1"/>
  <c r="M1648" s="1"/>
  <c r="U446"/>
  <c r="M446" s="1"/>
  <c r="M1545" s="1"/>
  <c r="M1574" s="1"/>
  <c r="L1712"/>
  <c r="L1770"/>
  <c r="U101" i="6" s="1"/>
  <c r="L133" s="1"/>
  <c r="K286" s="1"/>
  <c r="Y286" s="1"/>
  <c r="R86" i="26" s="1"/>
  <c r="Y86" s="1"/>
  <c r="AL86" s="1"/>
  <c r="T224" i="28"/>
  <c r="T249"/>
  <c r="T234"/>
  <c r="T235"/>
  <c r="T253"/>
  <c r="T237"/>
  <c r="T250"/>
  <c r="T241"/>
  <c r="T229"/>
  <c r="T248"/>
  <c r="T230"/>
  <c r="T246"/>
  <c r="T236"/>
  <c r="T228"/>
  <c r="T251"/>
  <c r="T242"/>
  <c r="T238"/>
  <c r="T243"/>
  <c r="T233"/>
  <c r="T232"/>
  <c r="T252"/>
  <c r="T231"/>
  <c r="T245"/>
  <c r="T225"/>
  <c r="T239"/>
  <c r="T227"/>
  <c r="T244"/>
  <c r="T247"/>
  <c r="T240"/>
  <c r="T226"/>
  <c r="G1346" i="25"/>
  <c r="G1200"/>
  <c r="J1748"/>
  <c r="I93" i="26" s="1"/>
  <c r="J1653" i="25"/>
  <c r="Z35" i="26"/>
  <c r="AM35" s="1"/>
  <c r="AT35"/>
  <c r="J1283" i="25"/>
  <c r="J1311"/>
  <c r="I1325" s="1"/>
  <c r="Y23" i="28"/>
  <c r="Y42"/>
  <c r="BA42" i="26"/>
  <c r="L131" s="1"/>
  <c r="L200" s="1"/>
  <c r="L262" s="1"/>
  <c r="AZ35"/>
  <c r="K124" s="1"/>
  <c r="K193" s="1"/>
  <c r="K255" s="1"/>
  <c r="AY42"/>
  <c r="J131" s="1"/>
  <c r="J200" s="1"/>
  <c r="J262" s="1"/>
  <c r="G1328" i="25"/>
  <c r="I1696" s="1"/>
  <c r="BA37" i="26"/>
  <c r="L126" s="1"/>
  <c r="L195" s="1"/>
  <c r="L257" s="1"/>
  <c r="L1653" i="25"/>
  <c r="N168" i="28"/>
  <c r="N174"/>
  <c r="N176"/>
  <c r="N163"/>
  <c r="N165"/>
  <c r="N160"/>
  <c r="N166"/>
  <c r="N172"/>
  <c r="N157"/>
  <c r="N181"/>
  <c r="N167"/>
  <c r="N177"/>
  <c r="N175"/>
  <c r="N156"/>
  <c r="N159"/>
  <c r="N162"/>
  <c r="N180"/>
  <c r="N183"/>
  <c r="N171"/>
  <c r="N173"/>
  <c r="N161"/>
  <c r="N154"/>
  <c r="N170"/>
  <c r="N179"/>
  <c r="N178"/>
  <c r="N164"/>
  <c r="N158"/>
  <c r="N169"/>
  <c r="N155"/>
  <c r="N182"/>
  <c r="T166"/>
  <c r="T159"/>
  <c r="T161"/>
  <c r="T175"/>
  <c r="T167"/>
  <c r="T179"/>
  <c r="T178"/>
  <c r="T165"/>
  <c r="T173"/>
  <c r="T157"/>
  <c r="T177"/>
  <c r="T156"/>
  <c r="T174"/>
  <c r="T183"/>
  <c r="T164"/>
  <c r="T180"/>
  <c r="T160"/>
  <c r="T171"/>
  <c r="T162"/>
  <c r="T168"/>
  <c r="T172"/>
  <c r="T155"/>
  <c r="T158"/>
  <c r="T182"/>
  <c r="T163"/>
  <c r="T169"/>
  <c r="T181"/>
  <c r="T170"/>
  <c r="T154"/>
  <c r="T176"/>
  <c r="K1711" i="25"/>
  <c r="K1769"/>
  <c r="R100" i="6" s="1"/>
  <c r="K132" s="1"/>
  <c r="J285" s="1"/>
  <c r="X285" s="1"/>
  <c r="Q85" i="26" s="1"/>
  <c r="X85" s="1"/>
  <c r="AK85" s="1"/>
  <c r="K1714" i="25"/>
  <c r="K1772"/>
  <c r="R103" i="6" s="1"/>
  <c r="K135" s="1"/>
  <c r="J288" s="1"/>
  <c r="X288" s="1"/>
  <c r="Q88" i="26" s="1"/>
  <c r="X88" s="1"/>
  <c r="AK88" s="1"/>
  <c r="I1653" i="25"/>
  <c r="I1748"/>
  <c r="H93" i="26" s="1"/>
  <c r="AO43"/>
  <c r="U43"/>
  <c r="AH43" s="1"/>
  <c r="L389" i="25"/>
  <c r="L390" s="1"/>
  <c r="K1130"/>
  <c r="K1173" s="1"/>
  <c r="K1127"/>
  <c r="K1170" s="1"/>
  <c r="K1140"/>
  <c r="K1183" s="1"/>
  <c r="K1120"/>
  <c r="K1137"/>
  <c r="K1180" s="1"/>
  <c r="K1131"/>
  <c r="K1174" s="1"/>
  <c r="K1145"/>
  <c r="K1188" s="1"/>
  <c r="K1141"/>
  <c r="K1184" s="1"/>
  <c r="K1146"/>
  <c r="K1189" s="1"/>
  <c r="K1125"/>
  <c r="K1168" s="1"/>
  <c r="K1124"/>
  <c r="K1167" s="1"/>
  <c r="K1147"/>
  <c r="K1190" s="1"/>
  <c r="K1136"/>
  <c r="K1179" s="1"/>
  <c r="K1139"/>
  <c r="K1132"/>
  <c r="K1175" s="1"/>
  <c r="K1128"/>
  <c r="K1171" s="1"/>
  <c r="K1142"/>
  <c r="K1185" s="1"/>
  <c r="K1122"/>
  <c r="K1165" s="1"/>
  <c r="K1133"/>
  <c r="K1176" s="1"/>
  <c r="K1126"/>
  <c r="K1169" s="1"/>
  <c r="K1138"/>
  <c r="K1181" s="1"/>
  <c r="K1121"/>
  <c r="K1134"/>
  <c r="K1177" s="1"/>
  <c r="K1129"/>
  <c r="K1172" s="1"/>
  <c r="K1144"/>
  <c r="K1187" s="1"/>
  <c r="K1123"/>
  <c r="K1166" s="1"/>
  <c r="K1143"/>
  <c r="K1186" s="1"/>
  <c r="K1135"/>
  <c r="K1178" s="1"/>
  <c r="J44" i="26"/>
  <c r="K1625" i="25"/>
  <c r="I1776"/>
  <c r="L107" i="6" s="1"/>
  <c r="I139" s="1"/>
  <c r="H292" s="1"/>
  <c r="V292" s="1"/>
  <c r="O92" i="26" s="1"/>
  <c r="V92" s="1"/>
  <c r="AI92" s="1"/>
  <c r="I1718" i="25"/>
  <c r="Y43" i="26"/>
  <c r="AL43" s="1"/>
  <c r="AS43"/>
  <c r="U201" i="28"/>
  <c r="U214"/>
  <c r="U206"/>
  <c r="U210"/>
  <c r="U194"/>
  <c r="U211"/>
  <c r="U216"/>
  <c r="U197"/>
  <c r="J1000" i="25"/>
  <c r="J1035" s="1"/>
  <c r="J1068" s="1"/>
  <c r="K991"/>
  <c r="K992"/>
  <c r="J999"/>
  <c r="K984"/>
  <c r="G1433"/>
  <c r="I1692" s="1"/>
  <c r="G1432"/>
  <c r="G1436"/>
  <c r="F1436"/>
  <c r="F1432"/>
  <c r="F1433"/>
  <c r="H1692" s="1"/>
  <c r="J1432"/>
  <c r="J1436"/>
  <c r="J1433"/>
  <c r="L1692" s="1"/>
  <c r="L1772"/>
  <c r="U103" i="6" s="1"/>
  <c r="L135" s="1"/>
  <c r="K288" s="1"/>
  <c r="Y288" s="1"/>
  <c r="R88" i="26" s="1"/>
  <c r="Y88" s="1"/>
  <c r="AL88" s="1"/>
  <c r="L1714" i="25"/>
  <c r="L1776"/>
  <c r="U107" i="6" s="1"/>
  <c r="L139" s="1"/>
  <c r="K292" s="1"/>
  <c r="L1718" i="25"/>
  <c r="P200" i="28"/>
  <c r="P206"/>
  <c r="O204"/>
  <c r="O200"/>
  <c r="O212"/>
  <c r="O190"/>
  <c r="O206"/>
  <c r="O208"/>
  <c r="O191"/>
  <c r="O203"/>
  <c r="O205"/>
  <c r="O210"/>
  <c r="O193"/>
  <c r="O214"/>
  <c r="O215"/>
  <c r="O201"/>
  <c r="O216"/>
  <c r="O195"/>
  <c r="O218"/>
  <c r="O202"/>
  <c r="O207"/>
  <c r="O197"/>
  <c r="O211"/>
  <c r="O196"/>
  <c r="O194"/>
  <c r="O198"/>
  <c r="O192"/>
  <c r="O209"/>
  <c r="O213"/>
  <c r="O199"/>
  <c r="O217"/>
  <c r="O189"/>
  <c r="H1070" i="25"/>
  <c r="H1076"/>
  <c r="J1673" s="1"/>
  <c r="I26" i="26" s="1"/>
  <c r="H1346" i="25"/>
  <c r="H1200"/>
  <c r="J1293"/>
  <c r="I1326" s="1"/>
  <c r="J1284"/>
  <c r="T79" i="28"/>
  <c r="T80" s="1"/>
  <c r="P184"/>
  <c r="P185" s="1"/>
  <c r="L975" i="25"/>
  <c r="L964"/>
  <c r="K1007" s="1"/>
  <c r="K1042" s="1"/>
  <c r="L959"/>
  <c r="K1002" s="1"/>
  <c r="K1037" s="1"/>
  <c r="L982"/>
  <c r="K1025" s="1"/>
  <c r="K1060" s="1"/>
  <c r="M381"/>
  <c r="M382" s="1"/>
  <c r="L966"/>
  <c r="K1009" s="1"/>
  <c r="K1044" s="1"/>
  <c r="L961"/>
  <c r="K1004" s="1"/>
  <c r="K1039" s="1"/>
  <c r="L974"/>
  <c r="K1017" s="1"/>
  <c r="K1052" s="1"/>
  <c r="L957"/>
  <c r="L973"/>
  <c r="K1016" s="1"/>
  <c r="K1051" s="1"/>
  <c r="L965"/>
  <c r="K1008" s="1"/>
  <c r="K1043" s="1"/>
  <c r="L980"/>
  <c r="K1023" s="1"/>
  <c r="K1058" s="1"/>
  <c r="L983"/>
  <c r="K1026" s="1"/>
  <c r="K1061" s="1"/>
  <c r="L963"/>
  <c r="K1006" s="1"/>
  <c r="K1041" s="1"/>
  <c r="L958"/>
  <c r="K1001" s="1"/>
  <c r="K1036" s="1"/>
  <c r="L977"/>
  <c r="K1020" s="1"/>
  <c r="K1055" s="1"/>
  <c r="L967"/>
  <c r="K1010" s="1"/>
  <c r="K1045" s="1"/>
  <c r="L981"/>
  <c r="K1024" s="1"/>
  <c r="K1059" s="1"/>
  <c r="L962"/>
  <c r="K1005" s="1"/>
  <c r="K1040" s="1"/>
  <c r="L956"/>
  <c r="L972"/>
  <c r="K1015" s="1"/>
  <c r="K1050" s="1"/>
  <c r="K1340"/>
  <c r="K1342" s="1"/>
  <c r="L970"/>
  <c r="K1013" s="1"/>
  <c r="K1048" s="1"/>
  <c r="L978"/>
  <c r="K1021" s="1"/>
  <c r="K1056" s="1"/>
  <c r="L979"/>
  <c r="K1022" s="1"/>
  <c r="K1057" s="1"/>
  <c r="L969"/>
  <c r="K1012" s="1"/>
  <c r="K1047" s="1"/>
  <c r="L960"/>
  <c r="K1003" s="1"/>
  <c r="K1038" s="1"/>
  <c r="L971"/>
  <c r="K1014" s="1"/>
  <c r="K1049" s="1"/>
  <c r="L968"/>
  <c r="K1011" s="1"/>
  <c r="K1046" s="1"/>
  <c r="L976"/>
  <c r="K1019" s="1"/>
  <c r="K1054" s="1"/>
  <c r="K1774"/>
  <c r="R105" i="6" s="1"/>
  <c r="K137" s="1"/>
  <c r="J290" s="1"/>
  <c r="X290" s="1"/>
  <c r="Q90" i="26" s="1"/>
  <c r="X90" s="1"/>
  <c r="AK90" s="1"/>
  <c r="K1716" i="25"/>
  <c r="K1773"/>
  <c r="R104" i="6" s="1"/>
  <c r="K136" s="1"/>
  <c r="J289" s="1"/>
  <c r="X289" s="1"/>
  <c r="Q89" i="26" s="1"/>
  <c r="X89" s="1"/>
  <c r="AK89" s="1"/>
  <c r="K1715" i="25"/>
  <c r="H1436"/>
  <c r="H1432"/>
  <c r="H1433"/>
  <c r="J1692" s="1"/>
  <c r="X43" i="26"/>
  <c r="AK43" s="1"/>
  <c r="AR43"/>
  <c r="H1748" i="25"/>
  <c r="G93" i="26" s="1"/>
  <c r="H1653" i="25"/>
  <c r="J1155"/>
  <c r="J1164"/>
  <c r="I1197" s="1"/>
  <c r="V50" i="26"/>
  <c r="AI50" s="1"/>
  <c r="AP50"/>
  <c r="H1776" i="25"/>
  <c r="I107" i="6" s="1"/>
  <c r="H139" s="1"/>
  <c r="G292" s="1"/>
  <c r="U292" s="1"/>
  <c r="N92" i="26" s="1"/>
  <c r="U92" s="1"/>
  <c r="AH92" s="1"/>
  <c r="H1718" i="25"/>
  <c r="H1328"/>
  <c r="J1696" s="1"/>
  <c r="H1334"/>
  <c r="J1697" s="1"/>
  <c r="I50" i="26" s="1"/>
  <c r="K1433" i="25"/>
  <c r="M1692" s="1"/>
  <c r="K1432"/>
  <c r="K1436"/>
  <c r="K990"/>
  <c r="J1018"/>
  <c r="J1053" s="1"/>
  <c r="J1067" s="1"/>
  <c r="I1625"/>
  <c r="H44" i="26"/>
  <c r="L1625" i="25"/>
  <c r="L1749" s="1"/>
  <c r="K94" i="26" s="1"/>
  <c r="K44"/>
  <c r="L1715" i="25"/>
  <c r="L1773"/>
  <c r="U104" i="6" s="1"/>
  <c r="L136" s="1"/>
  <c r="K289" s="1"/>
  <c r="Y289" s="1"/>
  <c r="R89" i="26" s="1"/>
  <c r="Y89" s="1"/>
  <c r="AL89" s="1"/>
  <c r="L1713" i="25"/>
  <c r="L1771"/>
  <c r="U102" i="6" s="1"/>
  <c r="L134" s="1"/>
  <c r="K287" s="1"/>
  <c r="Y287" s="1"/>
  <c r="R87" i="26" s="1"/>
  <c r="Y87" s="1"/>
  <c r="AL87" s="1"/>
  <c r="J1675" i="25"/>
  <c r="H1071"/>
  <c r="H1205"/>
  <c r="J1674" s="1"/>
  <c r="I27" i="26" s="1"/>
  <c r="H1199" i="25"/>
  <c r="J1676" s="1"/>
  <c r="J1285"/>
  <c r="J1277"/>
  <c r="J1292"/>
  <c r="Y16" i="28"/>
  <c r="Y39"/>
  <c r="BA36" i="26"/>
  <c r="L125" s="1"/>
  <c r="L194" s="1"/>
  <c r="L256" s="1"/>
  <c r="N149" i="28"/>
  <c r="N150" s="1"/>
  <c r="K1775" i="25"/>
  <c r="R106" i="6" s="1"/>
  <c r="K138" s="1"/>
  <c r="J291" s="1"/>
  <c r="K1717" i="25"/>
  <c r="K1771"/>
  <c r="R102" i="6" s="1"/>
  <c r="K134" s="1"/>
  <c r="J287" s="1"/>
  <c r="X287" s="1"/>
  <c r="Q87" i="26" s="1"/>
  <c r="X87" s="1"/>
  <c r="AK87" s="1"/>
  <c r="K1713" i="25"/>
  <c r="I44" i="26"/>
  <c r="J1625" i="25"/>
  <c r="I1069"/>
  <c r="I1062"/>
  <c r="K1675" s="1"/>
  <c r="J1776"/>
  <c r="O107" i="6" s="1"/>
  <c r="J139" s="1"/>
  <c r="I292" s="1"/>
  <c r="W292" s="1"/>
  <c r="P92" i="26" s="1"/>
  <c r="W92" s="1"/>
  <c r="AJ92" s="1"/>
  <c r="J1718" i="25"/>
  <c r="J1154"/>
  <c r="J1182"/>
  <c r="I1196" s="1"/>
  <c r="R434"/>
  <c r="J434" s="1"/>
  <c r="J1533" s="1"/>
  <c r="J1562" s="1"/>
  <c r="R447"/>
  <c r="J447" s="1"/>
  <c r="J1546" s="1"/>
  <c r="J1575" s="1"/>
  <c r="R432"/>
  <c r="J432" s="1"/>
  <c r="J1531" s="1"/>
  <c r="J1560" s="1"/>
  <c r="R417"/>
  <c r="J417" s="1"/>
  <c r="R401"/>
  <c r="J401" s="1"/>
  <c r="R416"/>
  <c r="J416" s="1"/>
  <c r="N313"/>
  <c r="N339" s="1"/>
  <c r="N348"/>
  <c r="N374" s="1"/>
  <c r="U71" i="28"/>
  <c r="U67"/>
  <c r="H1625" i="25"/>
  <c r="G44" i="26"/>
  <c r="J1738" i="25"/>
  <c r="I83" i="26" s="1"/>
  <c r="J1643" i="25"/>
  <c r="I1767"/>
  <c r="L98" i="6" s="1"/>
  <c r="I130" s="1"/>
  <c r="H283" s="1"/>
  <c r="V283" s="1"/>
  <c r="O83" i="26" s="1"/>
  <c r="V83" s="1"/>
  <c r="AI83" s="1"/>
  <c r="I1709" i="25"/>
  <c r="L1716"/>
  <c r="L1774"/>
  <c r="U105" i="6" s="1"/>
  <c r="L137" s="1"/>
  <c r="K290" s="1"/>
  <c r="Y290" s="1"/>
  <c r="R90" i="26" s="1"/>
  <c r="Y90" s="1"/>
  <c r="AL90" s="1"/>
  <c r="L1775" i="25"/>
  <c r="U106" i="6" s="1"/>
  <c r="L138" s="1"/>
  <c r="K291" s="1"/>
  <c r="L1717" i="25"/>
  <c r="L1711"/>
  <c r="L1769"/>
  <c r="U100" i="6" s="1"/>
  <c r="L132" s="1"/>
  <c r="K285" s="1"/>
  <c r="Y285" s="1"/>
  <c r="R85" i="26" s="1"/>
  <c r="Y85" s="1"/>
  <c r="AL85" s="1"/>
  <c r="G1205" i="25"/>
  <c r="I1674" s="1"/>
  <c r="H27" i="26" s="1"/>
  <c r="G1199" i="25"/>
  <c r="I1676" s="1"/>
  <c r="W43" i="26"/>
  <c r="AJ43" s="1"/>
  <c r="AQ43"/>
  <c r="AT43"/>
  <c r="Z43"/>
  <c r="AM43" s="1"/>
  <c r="M375" i="25"/>
  <c r="S254" i="28"/>
  <c r="S255" s="1"/>
  <c r="G1599" i="25"/>
  <c r="Y37" i="28"/>
  <c r="Y38"/>
  <c r="Y14"/>
  <c r="Y41"/>
  <c r="Y40"/>
  <c r="Y30"/>
  <c r="Y33"/>
  <c r="Y29"/>
  <c r="AN113"/>
  <c r="AN109"/>
  <c r="AN105"/>
  <c r="AN101"/>
  <c r="AN97"/>
  <c r="AN93"/>
  <c r="AN89"/>
  <c r="AN85"/>
  <c r="AN110"/>
  <c r="AN106"/>
  <c r="AN102"/>
  <c r="AN98"/>
  <c r="AN94"/>
  <c r="AN90"/>
  <c r="G1602" i="25"/>
  <c r="F71" i="26" s="1"/>
  <c r="T71" s="1"/>
  <c r="AG71" s="1"/>
  <c r="AN71" s="1"/>
  <c r="AU71" s="1"/>
  <c r="Y20" i="28"/>
  <c r="Y36"/>
  <c r="Y15"/>
  <c r="Y28"/>
  <c r="Y27"/>
  <c r="Y35"/>
  <c r="Y18"/>
  <c r="Y25"/>
  <c r="Y17"/>
  <c r="Y22"/>
  <c r="Y43"/>
  <c r="Y24"/>
  <c r="AV28" i="26"/>
  <c r="AC25" i="28"/>
  <c r="AC24"/>
  <c r="AC19"/>
  <c r="AC20"/>
  <c r="AC16"/>
  <c r="AC14"/>
  <c r="AC36"/>
  <c r="AC31"/>
  <c r="AC32"/>
  <c r="AC38"/>
  <c r="AC26"/>
  <c r="AC42"/>
  <c r="AC35"/>
  <c r="AC28"/>
  <c r="AC41"/>
  <c r="AC33"/>
  <c r="AC37"/>
  <c r="AC27"/>
  <c r="AC17"/>
  <c r="AC43"/>
  <c r="AC34"/>
  <c r="AC29"/>
  <c r="AC15"/>
  <c r="AC40"/>
  <c r="AC30"/>
  <c r="AC22"/>
  <c r="AC23"/>
  <c r="AC18"/>
  <c r="AC21"/>
  <c r="AC39"/>
  <c r="AN92" i="26"/>
  <c r="AB292" i="6"/>
  <c r="W40" i="28"/>
  <c r="W22"/>
  <c r="W23"/>
  <c r="W21"/>
  <c r="W27"/>
  <c r="W42"/>
  <c r="W38"/>
  <c r="W26"/>
  <c r="W15"/>
  <c r="W16"/>
  <c r="W20"/>
  <c r="W24"/>
  <c r="W25"/>
  <c r="W30"/>
  <c r="W31"/>
  <c r="W41"/>
  <c r="W18"/>
  <c r="W43"/>
  <c r="W17"/>
  <c r="W34"/>
  <c r="W36"/>
  <c r="W39"/>
  <c r="W19"/>
  <c r="W35"/>
  <c r="W33"/>
  <c r="W37"/>
  <c r="W29"/>
  <c r="W28"/>
  <c r="W32"/>
  <c r="W14"/>
  <c r="G1779" i="25"/>
  <c r="F110" i="6" s="1"/>
  <c r="G142" s="1"/>
  <c r="F295" s="1"/>
  <c r="G1721" i="25"/>
  <c r="AN47" i="26"/>
  <c r="T47"/>
  <c r="AG47" s="1"/>
  <c r="E1450" i="25"/>
  <c r="E1451"/>
  <c r="G1695" s="1"/>
  <c r="Q291" i="6"/>
  <c r="W291"/>
  <c r="P91" i="26" s="1"/>
  <c r="W91" s="1"/>
  <c r="AJ91" s="1"/>
  <c r="AU28"/>
  <c r="T293" i="6"/>
  <c r="AU45" i="26"/>
  <c r="F134" s="1"/>
  <c r="F203" s="1"/>
  <c r="F265" s="1"/>
  <c r="O293" i="6"/>
  <c r="P293" s="1"/>
  <c r="Q293" s="1"/>
  <c r="R293" s="1"/>
  <c r="AB291"/>
  <c r="AN91" i="26"/>
  <c r="AU91" s="1"/>
  <c r="F162" s="1"/>
  <c r="F224" s="1"/>
  <c r="F286" s="1"/>
  <c r="M294" i="6"/>
  <c r="N294" s="1"/>
  <c r="S292"/>
  <c r="Y292"/>
  <c r="R92" i="26" s="1"/>
  <c r="Y92" s="1"/>
  <c r="AL92" s="1"/>
  <c r="V44" i="28"/>
  <c r="V45" s="1"/>
  <c r="AU29" i="26"/>
  <c r="H1596" i="25"/>
  <c r="H1602" s="1"/>
  <c r="AU49" i="26"/>
  <c r="F138" s="1"/>
  <c r="F207" s="1"/>
  <c r="F269" s="1"/>
  <c r="AB37" i="28" s="1"/>
  <c r="AC63"/>
  <c r="AC61"/>
  <c r="AC52"/>
  <c r="AC54"/>
  <c r="AC56"/>
  <c r="AC78"/>
  <c r="AC75"/>
  <c r="AC69"/>
  <c r="AC74"/>
  <c r="AC71"/>
  <c r="AC68"/>
  <c r="AC57"/>
  <c r="AC49"/>
  <c r="AC55"/>
  <c r="AC53"/>
  <c r="AC62"/>
  <c r="AC60"/>
  <c r="AC58"/>
  <c r="AC50"/>
  <c r="AC66"/>
  <c r="AC76"/>
  <c r="AC72"/>
  <c r="AC77"/>
  <c r="AC73"/>
  <c r="AC70"/>
  <c r="AC67"/>
  <c r="AC59"/>
  <c r="AC65"/>
  <c r="AC51"/>
  <c r="AC64"/>
  <c r="H1644" i="25"/>
  <c r="H1739"/>
  <c r="G84" i="26" s="1"/>
  <c r="AQ66" i="28"/>
  <c r="AQ54"/>
  <c r="AQ61"/>
  <c r="AQ52"/>
  <c r="AQ60"/>
  <c r="AQ78"/>
  <c r="AQ73"/>
  <c r="AQ71"/>
  <c r="AQ68"/>
  <c r="AQ76"/>
  <c r="AQ74"/>
  <c r="AQ49"/>
  <c r="AQ57"/>
  <c r="AQ53"/>
  <c r="AQ51"/>
  <c r="AQ63"/>
  <c r="AQ62"/>
  <c r="AQ56"/>
  <c r="AQ50"/>
  <c r="AQ58"/>
  <c r="AQ77"/>
  <c r="AQ72"/>
  <c r="AQ69"/>
  <c r="AQ67"/>
  <c r="AQ75"/>
  <c r="AQ70"/>
  <c r="AQ64"/>
  <c r="AQ55"/>
  <c r="AQ65"/>
  <c r="AQ59"/>
  <c r="F17"/>
  <c r="F38"/>
  <c r="F25"/>
  <c r="F36"/>
  <c r="F43"/>
  <c r="F20"/>
  <c r="F33"/>
  <c r="F39"/>
  <c r="F46"/>
  <c r="F37"/>
  <c r="F31"/>
  <c r="F34"/>
  <c r="F26"/>
  <c r="F32"/>
  <c r="F19"/>
  <c r="F14"/>
  <c r="F27"/>
  <c r="F23"/>
  <c r="F29"/>
  <c r="F35"/>
  <c r="F18"/>
  <c r="F16"/>
  <c r="F41"/>
  <c r="F22"/>
  <c r="F24"/>
  <c r="F40"/>
  <c r="F30"/>
  <c r="F42"/>
  <c r="F21"/>
  <c r="F28"/>
  <c r="F15"/>
  <c r="I99"/>
  <c r="I93"/>
  <c r="I104"/>
  <c r="I107"/>
  <c r="I102"/>
  <c r="I101"/>
  <c r="I85"/>
  <c r="M83" i="26"/>
  <c r="T83" s="1"/>
  <c r="AG83" s="1"/>
  <c r="AA283" i="6"/>
  <c r="AH26" i="26"/>
  <c r="AG26"/>
  <c r="AE286" i="6"/>
  <c r="AQ86" i="26"/>
  <c r="AX86" s="1"/>
  <c r="I157" s="1"/>
  <c r="I219" s="1"/>
  <c r="I281" s="1"/>
  <c r="AN133" i="28" s="1"/>
  <c r="AP85" i="26"/>
  <c r="AW85" s="1"/>
  <c r="H156" s="1"/>
  <c r="H218" s="1"/>
  <c r="H280" s="1"/>
  <c r="AD285" i="6"/>
  <c r="AD290"/>
  <c r="AP90" i="26"/>
  <c r="AW90" s="1"/>
  <c r="H161" s="1"/>
  <c r="H223" s="1"/>
  <c r="H285" s="1"/>
  <c r="T31"/>
  <c r="AG31" s="1"/>
  <c r="F73"/>
  <c r="T73" s="1"/>
  <c r="AG73" s="1"/>
  <c r="AN31"/>
  <c r="G119"/>
  <c r="G188" s="1"/>
  <c r="G250" s="1"/>
  <c r="H1591" i="25"/>
  <c r="AV49" i="26"/>
  <c r="G138" s="1"/>
  <c r="G207" s="1"/>
  <c r="G269" s="1"/>
  <c r="AM44" i="28"/>
  <c r="AM45" s="1"/>
  <c r="AQ44"/>
  <c r="AQ45" s="1"/>
  <c r="U31" i="26"/>
  <c r="AH31" s="1"/>
  <c r="G73"/>
  <c r="U73" s="1"/>
  <c r="AH73" s="1"/>
  <c r="AO73" s="1"/>
  <c r="AV73" s="1"/>
  <c r="AO31"/>
  <c r="AO29"/>
  <c r="U29"/>
  <c r="AH29" s="1"/>
  <c r="AP89"/>
  <c r="AW89" s="1"/>
  <c r="H160" s="1"/>
  <c r="H222" s="1"/>
  <c r="H284" s="1"/>
  <c r="AD289" i="6"/>
  <c r="F62" i="28"/>
  <c r="F60"/>
  <c r="F50"/>
  <c r="F66"/>
  <c r="F54"/>
  <c r="F76"/>
  <c r="F68"/>
  <c r="F75"/>
  <c r="F73"/>
  <c r="F70"/>
  <c r="F67"/>
  <c r="F49"/>
  <c r="F51"/>
  <c r="F57"/>
  <c r="F64"/>
  <c r="F63"/>
  <c r="F61"/>
  <c r="F56"/>
  <c r="F52"/>
  <c r="F58"/>
  <c r="F77"/>
  <c r="F72"/>
  <c r="F78"/>
  <c r="F74"/>
  <c r="F71"/>
  <c r="F69"/>
  <c r="F53"/>
  <c r="F59"/>
  <c r="F55"/>
  <c r="F65"/>
  <c r="AW26" i="26"/>
  <c r="AM66" i="28"/>
  <c r="AM54"/>
  <c r="AM62"/>
  <c r="AM58"/>
  <c r="AM50"/>
  <c r="AM76"/>
  <c r="AM73"/>
  <c r="AM70"/>
  <c r="AM78"/>
  <c r="AM71"/>
  <c r="AM67"/>
  <c r="AM49"/>
  <c r="AM65"/>
  <c r="AM64"/>
  <c r="AM51"/>
  <c r="AM60"/>
  <c r="AM61"/>
  <c r="AM63"/>
  <c r="AM52"/>
  <c r="AM56"/>
  <c r="AM77"/>
  <c r="AM75"/>
  <c r="AM72"/>
  <c r="AM68"/>
  <c r="AM74"/>
  <c r="AM69"/>
  <c r="AM59"/>
  <c r="AM53"/>
  <c r="AM55"/>
  <c r="AM57"/>
  <c r="AR61"/>
  <c r="AR62"/>
  <c r="AR50"/>
  <c r="AR52"/>
  <c r="AR58"/>
  <c r="AR77"/>
  <c r="AR69"/>
  <c r="AR76"/>
  <c r="AR72"/>
  <c r="AR78"/>
  <c r="AR75"/>
  <c r="AR55"/>
  <c r="AR65"/>
  <c r="AR64"/>
  <c r="AR53"/>
  <c r="AR63"/>
  <c r="AR60"/>
  <c r="AR56"/>
  <c r="AR66"/>
  <c r="AR54"/>
  <c r="AR73"/>
  <c r="AR67"/>
  <c r="AR74"/>
  <c r="AR70"/>
  <c r="AR68"/>
  <c r="AR71"/>
  <c r="AR49"/>
  <c r="AR59"/>
  <c r="AR57"/>
  <c r="AR51"/>
  <c r="G1739" i="25"/>
  <c r="F84" i="26" s="1"/>
  <c r="G1644" i="25"/>
  <c r="G1601"/>
  <c r="G1598"/>
  <c r="AR44" i="28"/>
  <c r="AR45" s="1"/>
  <c r="AP84"/>
  <c r="AP86"/>
  <c r="AP88"/>
  <c r="AP90"/>
  <c r="AP92"/>
  <c r="AP94"/>
  <c r="AP96"/>
  <c r="AP98"/>
  <c r="AP100"/>
  <c r="AP102"/>
  <c r="AP104"/>
  <c r="AP106"/>
  <c r="AP108"/>
  <c r="AP110"/>
  <c r="AP112"/>
  <c r="AP85"/>
  <c r="AP87"/>
  <c r="AP89"/>
  <c r="AP91"/>
  <c r="AP93"/>
  <c r="AP95"/>
  <c r="AP97"/>
  <c r="AP99"/>
  <c r="AP101"/>
  <c r="AP103"/>
  <c r="AP105"/>
  <c r="AP107"/>
  <c r="AP109"/>
  <c r="AP111"/>
  <c r="AP113"/>
  <c r="I282" i="26"/>
  <c r="R283" i="6"/>
  <c r="AF288"/>
  <c r="AR88" i="26"/>
  <c r="AF287" i="6"/>
  <c r="AR87" i="26"/>
  <c r="AN127" i="28"/>
  <c r="AN132"/>
  <c r="AN123"/>
  <c r="I283" i="26"/>
  <c r="AO85" i="28"/>
  <c r="AO87"/>
  <c r="AO89"/>
  <c r="AO91"/>
  <c r="AO93"/>
  <c r="AO95"/>
  <c r="AO97"/>
  <c r="AO99"/>
  <c r="AO101"/>
  <c r="AO103"/>
  <c r="AO105"/>
  <c r="AO107"/>
  <c r="AO109"/>
  <c r="AO111"/>
  <c r="AO113"/>
  <c r="AO84"/>
  <c r="AO86"/>
  <c r="AO88"/>
  <c r="AO90"/>
  <c r="AO92"/>
  <c r="AO94"/>
  <c r="AO96"/>
  <c r="AO98"/>
  <c r="AO100"/>
  <c r="AO102"/>
  <c r="AO104"/>
  <c r="AO106"/>
  <c r="AO108"/>
  <c r="AO110"/>
  <c r="AO112"/>
  <c r="AO79"/>
  <c r="AO80" s="1"/>
  <c r="AP79"/>
  <c r="AP80" s="1"/>
  <c r="AY88" i="26" l="1"/>
  <c r="J159" s="1"/>
  <c r="J221" s="1"/>
  <c r="H1594" i="25"/>
  <c r="AU92" i="26"/>
  <c r="F163" s="1"/>
  <c r="F225" s="1"/>
  <c r="F287" s="1"/>
  <c r="AT16" i="28" s="1"/>
  <c r="U217"/>
  <c r="U196"/>
  <c r="U205"/>
  <c r="U191"/>
  <c r="U195"/>
  <c r="U192"/>
  <c r="U199"/>
  <c r="AB21"/>
  <c r="AB29"/>
  <c r="AB16"/>
  <c r="AB19"/>
  <c r="I88"/>
  <c r="I92"/>
  <c r="I98"/>
  <c r="AN143"/>
  <c r="AY87" i="26"/>
  <c r="J158" s="1"/>
  <c r="J220" s="1"/>
  <c r="J282" s="1"/>
  <c r="AB38" i="28"/>
  <c r="AB22"/>
  <c r="AB14"/>
  <c r="AB24"/>
  <c r="I103"/>
  <c r="I87"/>
  <c r="I86"/>
  <c r="I91"/>
  <c r="I100"/>
  <c r="I105"/>
  <c r="I94"/>
  <c r="I111"/>
  <c r="U207"/>
  <c r="U190"/>
  <c r="U189"/>
  <c r="U203"/>
  <c r="U218"/>
  <c r="U209"/>
  <c r="U208"/>
  <c r="U204"/>
  <c r="AB36"/>
  <c r="AB33"/>
  <c r="I106"/>
  <c r="I112"/>
  <c r="I110"/>
  <c r="I97"/>
  <c r="AN126"/>
  <c r="AN144"/>
  <c r="AB40"/>
  <c r="AB35"/>
  <c r="AB28"/>
  <c r="I90"/>
  <c r="I89"/>
  <c r="I108"/>
  <c r="I95"/>
  <c r="I109"/>
  <c r="I84"/>
  <c r="I96"/>
  <c r="U202"/>
  <c r="U198"/>
  <c r="U215"/>
  <c r="U213"/>
  <c r="U193"/>
  <c r="U212"/>
  <c r="U53"/>
  <c r="U74"/>
  <c r="P199"/>
  <c r="P198"/>
  <c r="U64"/>
  <c r="U73"/>
  <c r="P217"/>
  <c r="P205"/>
  <c r="U55"/>
  <c r="U78"/>
  <c r="P195"/>
  <c r="P196"/>
  <c r="AB25"/>
  <c r="U66"/>
  <c r="U61"/>
  <c r="U49"/>
  <c r="U59"/>
  <c r="U51"/>
  <c r="U65"/>
  <c r="U75"/>
  <c r="P193"/>
  <c r="P216"/>
  <c r="P203"/>
  <c r="P201"/>
  <c r="P210"/>
  <c r="P194"/>
  <c r="P197"/>
  <c r="U50"/>
  <c r="U70"/>
  <c r="U77"/>
  <c r="U56"/>
  <c r="U62"/>
  <c r="U72"/>
  <c r="U68"/>
  <c r="P189"/>
  <c r="P202"/>
  <c r="P208"/>
  <c r="P190"/>
  <c r="P215"/>
  <c r="P209"/>
  <c r="P218"/>
  <c r="P204"/>
  <c r="U57"/>
  <c r="U52"/>
  <c r="U58"/>
  <c r="U63"/>
  <c r="U54"/>
  <c r="U60"/>
  <c r="U76"/>
  <c r="P192"/>
  <c r="P214"/>
  <c r="P212"/>
  <c r="P191"/>
  <c r="P211"/>
  <c r="P213"/>
  <c r="AN136"/>
  <c r="AN141"/>
  <c r="AB15"/>
  <c r="AB42"/>
  <c r="AB31"/>
  <c r="AB43"/>
  <c r="AB17"/>
  <c r="AB27"/>
  <c r="AB18"/>
  <c r="AB32"/>
  <c r="K1719" i="25"/>
  <c r="K1777"/>
  <c r="R108" i="6" s="1"/>
  <c r="K140" s="1"/>
  <c r="J293" s="1"/>
  <c r="X293" s="1"/>
  <c r="Q93" i="26" s="1"/>
  <c r="X93" s="1"/>
  <c r="AK93" s="1"/>
  <c r="AN130" i="28"/>
  <c r="AN145"/>
  <c r="AN128"/>
  <c r="AB23"/>
  <c r="AB34"/>
  <c r="AB20"/>
  <c r="AB26"/>
  <c r="AB41"/>
  <c r="AB30"/>
  <c r="AB39"/>
  <c r="T149"/>
  <c r="T150" s="1"/>
  <c r="AY43" i="26"/>
  <c r="J132" s="1"/>
  <c r="J201" s="1"/>
  <c r="J263" s="1"/>
  <c r="V182" i="28" s="1"/>
  <c r="T114"/>
  <c r="T115" s="1"/>
  <c r="L1654" i="25"/>
  <c r="AV43" i="26"/>
  <c r="G132" s="1"/>
  <c r="G201" s="1"/>
  <c r="G263" s="1"/>
  <c r="V73" i="28" s="1"/>
  <c r="T219"/>
  <c r="T220" s="1"/>
  <c r="M1654" i="25"/>
  <c r="U134" i="28"/>
  <c r="U128"/>
  <c r="U127"/>
  <c r="U120"/>
  <c r="U148"/>
  <c r="U129"/>
  <c r="U133"/>
  <c r="U124"/>
  <c r="U121"/>
  <c r="U126"/>
  <c r="U123"/>
  <c r="U137"/>
  <c r="U147"/>
  <c r="U139"/>
  <c r="U143"/>
  <c r="U130"/>
  <c r="U125"/>
  <c r="U140"/>
  <c r="U122"/>
  <c r="U131"/>
  <c r="U132"/>
  <c r="U146"/>
  <c r="U119"/>
  <c r="U144"/>
  <c r="U138"/>
  <c r="U141"/>
  <c r="U145"/>
  <c r="U142"/>
  <c r="U135"/>
  <c r="U136"/>
  <c r="AN125"/>
  <c r="AN139"/>
  <c r="AN119"/>
  <c r="AN147"/>
  <c r="G1613" i="25"/>
  <c r="G1737" s="1"/>
  <c r="F82" i="26" s="1"/>
  <c r="AW43"/>
  <c r="H132" s="1"/>
  <c r="H201" s="1"/>
  <c r="H263" s="1"/>
  <c r="V107" i="28" s="1"/>
  <c r="U113"/>
  <c r="U86"/>
  <c r="U110"/>
  <c r="U85"/>
  <c r="U97"/>
  <c r="U102"/>
  <c r="U87"/>
  <c r="U111"/>
  <c r="U99"/>
  <c r="U103"/>
  <c r="U96"/>
  <c r="U89"/>
  <c r="U100"/>
  <c r="U107"/>
  <c r="U104"/>
  <c r="U88"/>
  <c r="U91"/>
  <c r="U92"/>
  <c r="U105"/>
  <c r="U95"/>
  <c r="U108"/>
  <c r="U101"/>
  <c r="U109"/>
  <c r="U94"/>
  <c r="U106"/>
  <c r="U98"/>
  <c r="U84"/>
  <c r="U93"/>
  <c r="U90"/>
  <c r="U112"/>
  <c r="AX30" i="26"/>
  <c r="I119" s="1"/>
  <c r="I188" s="1"/>
  <c r="I250" s="1"/>
  <c r="I142" i="28" s="1"/>
  <c r="L1120" i="25"/>
  <c r="L1145"/>
  <c r="L1188" s="1"/>
  <c r="L1140"/>
  <c r="L1183" s="1"/>
  <c r="L1137"/>
  <c r="L1180" s="1"/>
  <c r="L1125"/>
  <c r="L1168" s="1"/>
  <c r="L1141"/>
  <c r="L1184" s="1"/>
  <c r="M389"/>
  <c r="M390" s="1"/>
  <c r="L1143"/>
  <c r="L1186" s="1"/>
  <c r="L1144"/>
  <c r="L1187" s="1"/>
  <c r="L1134"/>
  <c r="L1177" s="1"/>
  <c r="L1127"/>
  <c r="L1170" s="1"/>
  <c r="L1138"/>
  <c r="L1181" s="1"/>
  <c r="L1133"/>
  <c r="L1176" s="1"/>
  <c r="L1128"/>
  <c r="L1171" s="1"/>
  <c r="L1121"/>
  <c r="L1147"/>
  <c r="L1190" s="1"/>
  <c r="L1139"/>
  <c r="L1146"/>
  <c r="L1189" s="1"/>
  <c r="L1135"/>
  <c r="L1178" s="1"/>
  <c r="L1123"/>
  <c r="L1166" s="1"/>
  <c r="L1129"/>
  <c r="L1172" s="1"/>
  <c r="L1130"/>
  <c r="L1173" s="1"/>
  <c r="L1131"/>
  <c r="L1174" s="1"/>
  <c r="L1126"/>
  <c r="L1169" s="1"/>
  <c r="L1122"/>
  <c r="L1165" s="1"/>
  <c r="L1142"/>
  <c r="L1185" s="1"/>
  <c r="L1132"/>
  <c r="L1175" s="1"/>
  <c r="L1136"/>
  <c r="L1179" s="1"/>
  <c r="L1124"/>
  <c r="L1167" s="1"/>
  <c r="N375"/>
  <c r="L1249"/>
  <c r="L1270"/>
  <c r="L1313" s="1"/>
  <c r="L1254"/>
  <c r="L1297" s="1"/>
  <c r="L1275"/>
  <c r="L1318" s="1"/>
  <c r="L1262"/>
  <c r="L1305" s="1"/>
  <c r="L1268"/>
  <c r="L1257"/>
  <c r="L1300" s="1"/>
  <c r="L1250"/>
  <c r="L1276"/>
  <c r="L1319" s="1"/>
  <c r="L1255"/>
  <c r="L1298" s="1"/>
  <c r="L1266"/>
  <c r="L1309" s="1"/>
  <c r="L1259"/>
  <c r="L1302" s="1"/>
  <c r="L1264"/>
  <c r="L1307" s="1"/>
  <c r="L1252"/>
  <c r="L1295" s="1"/>
  <c r="L1258"/>
  <c r="L1301" s="1"/>
  <c r="L1267"/>
  <c r="L1310" s="1"/>
  <c r="L1260"/>
  <c r="L1303" s="1"/>
  <c r="L1256"/>
  <c r="L1299" s="1"/>
  <c r="L1271"/>
  <c r="L1314" s="1"/>
  <c r="L1261"/>
  <c r="L1304" s="1"/>
  <c r="L1265"/>
  <c r="L1308" s="1"/>
  <c r="L1253"/>
  <c r="L1296" s="1"/>
  <c r="L1251"/>
  <c r="L1294" s="1"/>
  <c r="L1274"/>
  <c r="L1317" s="1"/>
  <c r="L1269"/>
  <c r="L1312" s="1"/>
  <c r="M391"/>
  <c r="M392" s="1"/>
  <c r="N392" s="1"/>
  <c r="L1272"/>
  <c r="L1315" s="1"/>
  <c r="L1273"/>
  <c r="L1316" s="1"/>
  <c r="L1263"/>
  <c r="L1306" s="1"/>
  <c r="H29" i="26"/>
  <c r="I1589" i="25"/>
  <c r="AO44" i="26"/>
  <c r="U44"/>
  <c r="AH44" s="1"/>
  <c r="K1588" i="25"/>
  <c r="J28" i="26"/>
  <c r="J1278" i="25"/>
  <c r="J1286"/>
  <c r="V44" i="26"/>
  <c r="AI44" s="1"/>
  <c r="AP44"/>
  <c r="K1438" i="25"/>
  <c r="K1442"/>
  <c r="J1590"/>
  <c r="J1597" s="1"/>
  <c r="I49" i="26"/>
  <c r="K1000" i="25"/>
  <c r="K1035" s="1"/>
  <c r="K1068" s="1"/>
  <c r="L991"/>
  <c r="T433"/>
  <c r="L433" s="1"/>
  <c r="L1532" s="1"/>
  <c r="L1561" s="1"/>
  <c r="N382"/>
  <c r="T431"/>
  <c r="L431" s="1"/>
  <c r="L1530" s="1"/>
  <c r="L1559" s="1"/>
  <c r="T400"/>
  <c r="L400" s="1"/>
  <c r="J1343" s="1"/>
  <c r="L1677" s="1"/>
  <c r="K1018"/>
  <c r="K1053" s="1"/>
  <c r="K1067" s="1"/>
  <c r="L990"/>
  <c r="H1348"/>
  <c r="H1349"/>
  <c r="J1678" s="1"/>
  <c r="J1442"/>
  <c r="J1438"/>
  <c r="F1442"/>
  <c r="F1438"/>
  <c r="F1439"/>
  <c r="H1693" s="1"/>
  <c r="G46" i="26" s="1"/>
  <c r="K985" i="25"/>
  <c r="K993"/>
  <c r="AR44" i="26"/>
  <c r="X44"/>
  <c r="AK44" s="1"/>
  <c r="P236" i="28"/>
  <c r="P234"/>
  <c r="P239"/>
  <c r="P237"/>
  <c r="P233"/>
  <c r="P244"/>
  <c r="P251"/>
  <c r="P231"/>
  <c r="P248"/>
  <c r="P240"/>
  <c r="P228"/>
  <c r="P247"/>
  <c r="P238"/>
  <c r="P250"/>
  <c r="P232"/>
  <c r="P229"/>
  <c r="P245"/>
  <c r="P225"/>
  <c r="P242"/>
  <c r="P253"/>
  <c r="P252"/>
  <c r="P246"/>
  <c r="P224"/>
  <c r="P230"/>
  <c r="P243"/>
  <c r="P235"/>
  <c r="P227"/>
  <c r="P241"/>
  <c r="P249"/>
  <c r="P226"/>
  <c r="U253"/>
  <c r="U246"/>
  <c r="U244"/>
  <c r="U228"/>
  <c r="U251"/>
  <c r="U238"/>
  <c r="U224"/>
  <c r="U241"/>
  <c r="U231"/>
  <c r="U252"/>
  <c r="U227"/>
  <c r="U237"/>
  <c r="U225"/>
  <c r="U239"/>
  <c r="U234"/>
  <c r="U233"/>
  <c r="U247"/>
  <c r="U249"/>
  <c r="U240"/>
  <c r="U230"/>
  <c r="U235"/>
  <c r="U232"/>
  <c r="U245"/>
  <c r="U250"/>
  <c r="U242"/>
  <c r="U236"/>
  <c r="U243"/>
  <c r="U226"/>
  <c r="U248"/>
  <c r="U229"/>
  <c r="J1719" i="25"/>
  <c r="J1777"/>
  <c r="O108" i="6" s="1"/>
  <c r="J140" s="1"/>
  <c r="I293" s="1"/>
  <c r="W293" s="1"/>
  <c r="P93" i="26" s="1"/>
  <c r="W93" s="1"/>
  <c r="AJ93" s="1"/>
  <c r="M1718" i="25"/>
  <c r="M1776"/>
  <c r="X107" i="6" s="1"/>
  <c r="M139" s="1"/>
  <c r="L292" s="1"/>
  <c r="Z292" s="1"/>
  <c r="S92" i="26" s="1"/>
  <c r="Z92" s="1"/>
  <c r="AM92" s="1"/>
  <c r="M1777" i="25"/>
  <c r="X108" i="6" s="1"/>
  <c r="M140" s="1"/>
  <c r="L293" s="1"/>
  <c r="M1719" i="25"/>
  <c r="I1438"/>
  <c r="I1442"/>
  <c r="K1284"/>
  <c r="K1293"/>
  <c r="J1326" s="1"/>
  <c r="BA43" i="26"/>
  <c r="L132" s="1"/>
  <c r="L201" s="1"/>
  <c r="L263" s="1"/>
  <c r="AW50"/>
  <c r="H139" s="1"/>
  <c r="H208" s="1"/>
  <c r="H270" s="1"/>
  <c r="AZ43"/>
  <c r="K132" s="1"/>
  <c r="K201" s="1"/>
  <c r="K263" s="1"/>
  <c r="N184" i="28"/>
  <c r="N185" s="1"/>
  <c r="AQ44" i="26"/>
  <c r="W44"/>
  <c r="AJ44" s="1"/>
  <c r="J1320" i="25"/>
  <c r="I1327"/>
  <c r="I1328" s="1"/>
  <c r="K1696" s="1"/>
  <c r="W27" i="26"/>
  <c r="AJ27" s="1"/>
  <c r="AQ27"/>
  <c r="AQ50"/>
  <c r="W50"/>
  <c r="AJ50" s="1"/>
  <c r="H1719" i="25"/>
  <c r="H1777"/>
  <c r="I108" i="6" s="1"/>
  <c r="H140" s="1"/>
  <c r="G293" s="1"/>
  <c r="U293" s="1"/>
  <c r="N93" i="26" s="1"/>
  <c r="U93" s="1"/>
  <c r="AH93" s="1"/>
  <c r="J1626" i="25"/>
  <c r="I45" i="26"/>
  <c r="K45"/>
  <c r="L1626" i="25"/>
  <c r="I1626"/>
  <c r="H45" i="26"/>
  <c r="K1654" i="25"/>
  <c r="K1749"/>
  <c r="J94" i="26" s="1"/>
  <c r="K1155" i="25"/>
  <c r="K1164"/>
  <c r="J1197" s="1"/>
  <c r="K1182"/>
  <c r="J1196" s="1"/>
  <c r="K1154"/>
  <c r="L1719"/>
  <c r="L1777"/>
  <c r="U108" i="6" s="1"/>
  <c r="L140" s="1"/>
  <c r="K293" s="1"/>
  <c r="Y293" s="1"/>
  <c r="R93" i="26" s="1"/>
  <c r="Y93" s="1"/>
  <c r="AL93" s="1"/>
  <c r="N204" i="28"/>
  <c r="N200"/>
  <c r="N211"/>
  <c r="N202"/>
  <c r="N193"/>
  <c r="N191"/>
  <c r="N214"/>
  <c r="N207"/>
  <c r="N198"/>
  <c r="N208"/>
  <c r="N206"/>
  <c r="N192"/>
  <c r="N189"/>
  <c r="N213"/>
  <c r="N217"/>
  <c r="N201"/>
  <c r="N194"/>
  <c r="N195"/>
  <c r="N196"/>
  <c r="N218"/>
  <c r="N199"/>
  <c r="N203"/>
  <c r="N210"/>
  <c r="N190"/>
  <c r="N205"/>
  <c r="N215"/>
  <c r="N209"/>
  <c r="N216"/>
  <c r="N212"/>
  <c r="N197"/>
  <c r="G1348" i="25"/>
  <c r="G1349"/>
  <c r="I1678" s="1"/>
  <c r="M1716"/>
  <c r="M1774"/>
  <c r="X105" i="6" s="1"/>
  <c r="M137" s="1"/>
  <c r="L290" s="1"/>
  <c r="Z290" s="1"/>
  <c r="S90" i="26" s="1"/>
  <c r="Z90" s="1"/>
  <c r="AM90" s="1"/>
  <c r="M1712" i="25"/>
  <c r="M1770"/>
  <c r="X101" i="6" s="1"/>
  <c r="M133" s="1"/>
  <c r="L286" s="1"/>
  <c r="Z286" s="1"/>
  <c r="S86" i="26" s="1"/>
  <c r="Z86" s="1"/>
  <c r="AM86" s="1"/>
  <c r="M1773" i="25"/>
  <c r="X104" i="6" s="1"/>
  <c r="M136" s="1"/>
  <c r="L289" s="1"/>
  <c r="Z289" s="1"/>
  <c r="S89" i="26" s="1"/>
  <c r="Z89" s="1"/>
  <c r="AM89" s="1"/>
  <c r="M1715" i="25"/>
  <c r="V106" i="28"/>
  <c r="V90"/>
  <c r="V96"/>
  <c r="V98"/>
  <c r="V95"/>
  <c r="V110"/>
  <c r="V87"/>
  <c r="V101"/>
  <c r="AX43" i="26"/>
  <c r="I132" s="1"/>
  <c r="I201" s="1"/>
  <c r="I263" s="1"/>
  <c r="O219" i="28"/>
  <c r="O220" s="1"/>
  <c r="T184"/>
  <c r="T185" s="1"/>
  <c r="BA35" i="26"/>
  <c r="L124" s="1"/>
  <c r="L193" s="1"/>
  <c r="L255" s="1"/>
  <c r="J1767" i="25"/>
  <c r="O98" i="6" s="1"/>
  <c r="J130" s="1"/>
  <c r="I283" s="1"/>
  <c r="W283" s="1"/>
  <c r="P83" i="26" s="1"/>
  <c r="W83" s="1"/>
  <c r="AJ83" s="1"/>
  <c r="J1709" i="25"/>
  <c r="J1749"/>
  <c r="I94" i="26" s="1"/>
  <c r="J1654" i="25"/>
  <c r="O237" i="28"/>
  <c r="O234"/>
  <c r="O239"/>
  <c r="O244"/>
  <c r="O240"/>
  <c r="O245"/>
  <c r="O252"/>
  <c r="O232"/>
  <c r="O225"/>
  <c r="O247"/>
  <c r="O243"/>
  <c r="O230"/>
  <c r="O246"/>
  <c r="O253"/>
  <c r="O229"/>
  <c r="O226"/>
  <c r="O242"/>
  <c r="O227"/>
  <c r="O233"/>
  <c r="O250"/>
  <c r="O224"/>
  <c r="O235"/>
  <c r="O238"/>
  <c r="O248"/>
  <c r="O241"/>
  <c r="O249"/>
  <c r="O228"/>
  <c r="O251"/>
  <c r="O231"/>
  <c r="O236"/>
  <c r="I29" i="26"/>
  <c r="J1589" i="25"/>
  <c r="Y44" i="26"/>
  <c r="AL44" s="1"/>
  <c r="AS44"/>
  <c r="L45"/>
  <c r="M1626" i="25"/>
  <c r="V175" i="28"/>
  <c r="L1720" i="25"/>
  <c r="L1778"/>
  <c r="U109" i="6" s="1"/>
  <c r="L141" s="1"/>
  <c r="K294" s="1"/>
  <c r="G45" i="26"/>
  <c r="H1626" i="25"/>
  <c r="V67" i="28"/>
  <c r="V71"/>
  <c r="V75"/>
  <c r="V74"/>
  <c r="V61"/>
  <c r="V68"/>
  <c r="V50"/>
  <c r="V57"/>
  <c r="V70"/>
  <c r="V51"/>
  <c r="V55"/>
  <c r="V77"/>
  <c r="V60"/>
  <c r="V62"/>
  <c r="V69"/>
  <c r="U160"/>
  <c r="U163"/>
  <c r="U182"/>
  <c r="U159"/>
  <c r="U162"/>
  <c r="U180"/>
  <c r="U181"/>
  <c r="U178"/>
  <c r="U154"/>
  <c r="U166"/>
  <c r="U165"/>
  <c r="U171"/>
  <c r="U170"/>
  <c r="U169"/>
  <c r="U183"/>
  <c r="U173"/>
  <c r="U156"/>
  <c r="U157"/>
  <c r="U167"/>
  <c r="U168"/>
  <c r="U172"/>
  <c r="U174"/>
  <c r="U177"/>
  <c r="U175"/>
  <c r="U161"/>
  <c r="U164"/>
  <c r="U155"/>
  <c r="U158"/>
  <c r="U176"/>
  <c r="U179"/>
  <c r="M1717" i="25"/>
  <c r="M1775"/>
  <c r="X106" i="6" s="1"/>
  <c r="M138" s="1"/>
  <c r="L291" s="1"/>
  <c r="M1771" i="25"/>
  <c r="X102" i="6" s="1"/>
  <c r="M134" s="1"/>
  <c r="L287" s="1"/>
  <c r="Z287" s="1"/>
  <c r="S87" i="26" s="1"/>
  <c r="Z87" s="1"/>
  <c r="AM87" s="1"/>
  <c r="M1713" i="25"/>
  <c r="M1769"/>
  <c r="X100" i="6" s="1"/>
  <c r="M132" s="1"/>
  <c r="L285" s="1"/>
  <c r="Z285" s="1"/>
  <c r="S85" i="26" s="1"/>
  <c r="Z85" s="1"/>
  <c r="AM85" s="1"/>
  <c r="M1711" i="25"/>
  <c r="Z44" i="26"/>
  <c r="AM44" s="1"/>
  <c r="AT44"/>
  <c r="K1626" i="25"/>
  <c r="J45" i="26"/>
  <c r="K1283" i="25"/>
  <c r="K1311"/>
  <c r="J1325" s="1"/>
  <c r="J1191"/>
  <c r="I1198"/>
  <c r="I1205" s="1"/>
  <c r="K1674" s="1"/>
  <c r="J27" i="26" s="1"/>
  <c r="V27"/>
  <c r="AI27" s="1"/>
  <c r="AP27"/>
  <c r="H1749" i="25"/>
  <c r="G94" i="26" s="1"/>
  <c r="H1654" i="25"/>
  <c r="I1070"/>
  <c r="I1071" s="1"/>
  <c r="I1076"/>
  <c r="K1673" s="1"/>
  <c r="J26" i="26" s="1"/>
  <c r="I28"/>
  <c r="J1588" i="25"/>
  <c r="I1749"/>
  <c r="H94" i="26" s="1"/>
  <c r="I1654" i="25"/>
  <c r="H1439"/>
  <c r="J1693" s="1"/>
  <c r="I46" i="26" s="1"/>
  <c r="H1438" i="25"/>
  <c r="H1442"/>
  <c r="L984"/>
  <c r="K999"/>
  <c r="L992"/>
  <c r="AQ26" i="26"/>
  <c r="W26"/>
  <c r="AJ26" s="1"/>
  <c r="G1439" i="25"/>
  <c r="I1693" s="1"/>
  <c r="H46" i="26" s="1"/>
  <c r="G1438" i="25"/>
  <c r="G1442"/>
  <c r="J1027"/>
  <c r="J1034"/>
  <c r="K1148"/>
  <c r="K1156"/>
  <c r="K1163"/>
  <c r="S417"/>
  <c r="K417" s="1"/>
  <c r="S416"/>
  <c r="K416" s="1"/>
  <c r="I1439" s="1"/>
  <c r="K1693" s="1"/>
  <c r="J46" i="26" s="1"/>
  <c r="S434" i="25"/>
  <c r="K434" s="1"/>
  <c r="K1533" s="1"/>
  <c r="K1562" s="1"/>
  <c r="S401"/>
  <c r="K401" s="1"/>
  <c r="S447"/>
  <c r="K447" s="1"/>
  <c r="K1546" s="1"/>
  <c r="K1575" s="1"/>
  <c r="S432"/>
  <c r="K432" s="1"/>
  <c r="K1531" s="1"/>
  <c r="K1560" s="1"/>
  <c r="I1777"/>
  <c r="L108" i="6" s="1"/>
  <c r="I140" s="1"/>
  <c r="H293" s="1"/>
  <c r="V293" s="1"/>
  <c r="O93" i="26" s="1"/>
  <c r="V93" s="1"/>
  <c r="AI93" s="1"/>
  <c r="I1719" i="25"/>
  <c r="H49" i="26"/>
  <c r="I1590" i="25"/>
  <c r="I1597" s="1"/>
  <c r="M1714"/>
  <c r="M1772"/>
  <c r="X103" i="6" s="1"/>
  <c r="M135" s="1"/>
  <c r="L288" s="1"/>
  <c r="Z288" s="1"/>
  <c r="S88" i="26" s="1"/>
  <c r="Z88" s="1"/>
  <c r="AM88" s="1"/>
  <c r="J30"/>
  <c r="K1614" i="25"/>
  <c r="K1738" s="1"/>
  <c r="J83" i="26" s="1"/>
  <c r="K1285" i="25"/>
  <c r="K1277"/>
  <c r="K1292"/>
  <c r="J1149"/>
  <c r="J1157"/>
  <c r="T254" i="28"/>
  <c r="T255" s="1"/>
  <c r="AN114"/>
  <c r="AN115" s="1"/>
  <c r="G1607" i="25"/>
  <c r="G97" i="6" s="1"/>
  <c r="F118" i="26"/>
  <c r="F187" s="1"/>
  <c r="F249" s="1"/>
  <c r="H15" i="28" s="1"/>
  <c r="AN135"/>
  <c r="AN122"/>
  <c r="AN146"/>
  <c r="AN140"/>
  <c r="AN138"/>
  <c r="AN131"/>
  <c r="AN129"/>
  <c r="AN142"/>
  <c r="AN134"/>
  <c r="AN124"/>
  <c r="AN121"/>
  <c r="AN120"/>
  <c r="AN137"/>
  <c r="AN148"/>
  <c r="T294" i="6"/>
  <c r="M94" i="26" s="1"/>
  <c r="T94" s="1"/>
  <c r="AG94" s="1"/>
  <c r="Y44" i="28"/>
  <c r="Y45" s="1"/>
  <c r="AC44"/>
  <c r="AC45" s="1"/>
  <c r="AU47" i="26"/>
  <c r="F136" s="1"/>
  <c r="F205" s="1"/>
  <c r="F267" s="1"/>
  <c r="Z19" i="28" s="1"/>
  <c r="W44"/>
  <c r="W45" s="1"/>
  <c r="O294" i="6"/>
  <c r="P294" s="1"/>
  <c r="Q294" s="1"/>
  <c r="R294" s="1"/>
  <c r="AC291"/>
  <c r="AO91" i="26"/>
  <c r="AV91" s="1"/>
  <c r="G162" s="1"/>
  <c r="G224" s="1"/>
  <c r="G286" s="1"/>
  <c r="X42" i="28"/>
  <c r="X16"/>
  <c r="X40"/>
  <c r="X31"/>
  <c r="X22"/>
  <c r="X43"/>
  <c r="X39"/>
  <c r="X25"/>
  <c r="X23"/>
  <c r="X30"/>
  <c r="X33"/>
  <c r="X26"/>
  <c r="X19"/>
  <c r="X14"/>
  <c r="X32"/>
  <c r="X29"/>
  <c r="X20"/>
  <c r="X37"/>
  <c r="X34"/>
  <c r="X27"/>
  <c r="X28"/>
  <c r="X21"/>
  <c r="X18"/>
  <c r="X41"/>
  <c r="X15"/>
  <c r="X36"/>
  <c r="X17"/>
  <c r="X24"/>
  <c r="X38"/>
  <c r="X35"/>
  <c r="R291" i="6"/>
  <c r="X291"/>
  <c r="Q91" i="26" s="1"/>
  <c r="X91" s="1"/>
  <c r="AK91" s="1"/>
  <c r="M295" i="6"/>
  <c r="N295" s="1"/>
  <c r="AT20" i="28"/>
  <c r="AT28"/>
  <c r="AT36"/>
  <c r="AT15"/>
  <c r="AT23"/>
  <c r="AT31"/>
  <c r="AT39"/>
  <c r="AT14"/>
  <c r="AT22"/>
  <c r="AT30"/>
  <c r="AT38"/>
  <c r="AT17"/>
  <c r="AT25"/>
  <c r="AT33"/>
  <c r="AT41"/>
  <c r="AS15"/>
  <c r="AS19"/>
  <c r="AS23"/>
  <c r="AS27"/>
  <c r="AS31"/>
  <c r="AS35"/>
  <c r="AS39"/>
  <c r="AS43"/>
  <c r="AS18"/>
  <c r="AS22"/>
  <c r="AS26"/>
  <c r="AS30"/>
  <c r="AS34"/>
  <c r="AS38"/>
  <c r="AS42"/>
  <c r="AS14"/>
  <c r="AS17"/>
  <c r="AS21"/>
  <c r="AS25"/>
  <c r="AS29"/>
  <c r="AS33"/>
  <c r="AS37"/>
  <c r="AS41"/>
  <c r="AS16"/>
  <c r="AS20"/>
  <c r="AS24"/>
  <c r="AS28"/>
  <c r="AS32"/>
  <c r="AS36"/>
  <c r="AS40"/>
  <c r="S293" i="6"/>
  <c r="M93" i="26"/>
  <c r="T93" s="1"/>
  <c r="AG93" s="1"/>
  <c r="AA293" i="6"/>
  <c r="F48" i="26"/>
  <c r="G1627" i="25"/>
  <c r="AC292" i="6"/>
  <c r="AO92" i="26"/>
  <c r="AV92" s="1"/>
  <c r="G163" s="1"/>
  <c r="G225" s="1"/>
  <c r="G287" s="1"/>
  <c r="AC79" i="28"/>
  <c r="AC80" s="1"/>
  <c r="I144"/>
  <c r="I139"/>
  <c r="I124"/>
  <c r="I119"/>
  <c r="I123"/>
  <c r="G1612" i="25"/>
  <c r="G1603"/>
  <c r="G1604" s="1"/>
  <c r="F70" i="26"/>
  <c r="T70" s="1"/>
  <c r="AG70" s="1"/>
  <c r="AN70" s="1"/>
  <c r="AU70" s="1"/>
  <c r="F117" s="1"/>
  <c r="F186" s="1"/>
  <c r="F248" s="1"/>
  <c r="G19" i="28" s="1"/>
  <c r="H115" i="26"/>
  <c r="H184" s="1"/>
  <c r="H246" s="1"/>
  <c r="AQ89"/>
  <c r="AX89" s="1"/>
  <c r="I160" s="1"/>
  <c r="I222" s="1"/>
  <c r="I284" s="1"/>
  <c r="AE289" i="6"/>
  <c r="H1598" i="25"/>
  <c r="H1601"/>
  <c r="AB61" i="28"/>
  <c r="AB54"/>
  <c r="AB56"/>
  <c r="AB66"/>
  <c r="AB62"/>
  <c r="AB75"/>
  <c r="AB73"/>
  <c r="AB69"/>
  <c r="AB67"/>
  <c r="AB76"/>
  <c r="AB71"/>
  <c r="AB65"/>
  <c r="AB49"/>
  <c r="AB53"/>
  <c r="AB64"/>
  <c r="AB63"/>
  <c r="AB60"/>
  <c r="AB50"/>
  <c r="AB52"/>
  <c r="AB58"/>
  <c r="AB78"/>
  <c r="AB74"/>
  <c r="AB70"/>
  <c r="AB68"/>
  <c r="AB77"/>
  <c r="AB72"/>
  <c r="AB57"/>
  <c r="AB59"/>
  <c r="AB55"/>
  <c r="AB51"/>
  <c r="G71" i="26"/>
  <c r="U71" s="1"/>
  <c r="AH71" s="1"/>
  <c r="AO71" s="1"/>
  <c r="AV71" s="1"/>
  <c r="H1607" i="25"/>
  <c r="J97" i="6" s="1"/>
  <c r="H1613" i="25"/>
  <c r="H1737" s="1"/>
  <c r="G82" i="26" s="1"/>
  <c r="AE290" i="6"/>
  <c r="AQ90" i="26"/>
  <c r="AX90" s="1"/>
  <c r="I161" s="1"/>
  <c r="I223" s="1"/>
  <c r="I285" s="1"/>
  <c r="AM85" i="28"/>
  <c r="AM89"/>
  <c r="AM93"/>
  <c r="AM97"/>
  <c r="AM101"/>
  <c r="AM105"/>
  <c r="AM109"/>
  <c r="AM113"/>
  <c r="AM86"/>
  <c r="AM90"/>
  <c r="AM94"/>
  <c r="AM98"/>
  <c r="AM102"/>
  <c r="AM106"/>
  <c r="AM110"/>
  <c r="AM87"/>
  <c r="AM91"/>
  <c r="AM95"/>
  <c r="AM99"/>
  <c r="AM103"/>
  <c r="AM107"/>
  <c r="AM111"/>
  <c r="AM84"/>
  <c r="AM88"/>
  <c r="AM92"/>
  <c r="AM96"/>
  <c r="AM100"/>
  <c r="AM104"/>
  <c r="AM108"/>
  <c r="AM112"/>
  <c r="AF286" i="6"/>
  <c r="AR86" i="26"/>
  <c r="AY86" s="1"/>
  <c r="J157" s="1"/>
  <c r="J219" s="1"/>
  <c r="J281" s="1"/>
  <c r="AN155" i="28" s="1"/>
  <c r="AU26" i="26"/>
  <c r="AV26"/>
  <c r="AB283" i="6"/>
  <c r="AN83" i="26"/>
  <c r="AU83" s="1"/>
  <c r="F154" s="1"/>
  <c r="F216" s="1"/>
  <c r="F278" s="1"/>
  <c r="AR79" i="28"/>
  <c r="AR80" s="1"/>
  <c r="AU31" i="26"/>
  <c r="G1710" i="25"/>
  <c r="G1768"/>
  <c r="F99" i="6" s="1"/>
  <c r="G131" s="1"/>
  <c r="F284" s="1"/>
  <c r="AQ87" i="28"/>
  <c r="AQ91"/>
  <c r="AQ95"/>
  <c r="AQ99"/>
  <c r="AQ103"/>
  <c r="AQ107"/>
  <c r="AQ111"/>
  <c r="AQ84"/>
  <c r="AQ88"/>
  <c r="AQ92"/>
  <c r="AQ96"/>
  <c r="AQ100"/>
  <c r="AQ104"/>
  <c r="AQ108"/>
  <c r="AQ112"/>
  <c r="AQ85"/>
  <c r="AQ89"/>
  <c r="AQ93"/>
  <c r="AQ97"/>
  <c r="AQ101"/>
  <c r="AQ105"/>
  <c r="AQ109"/>
  <c r="AQ113"/>
  <c r="AQ86"/>
  <c r="AQ90"/>
  <c r="AQ94"/>
  <c r="AQ98"/>
  <c r="AQ102"/>
  <c r="AQ106"/>
  <c r="AQ110"/>
  <c r="I63"/>
  <c r="I54"/>
  <c r="I52"/>
  <c r="I58"/>
  <c r="I61"/>
  <c r="I75"/>
  <c r="I68"/>
  <c r="I77"/>
  <c r="I74"/>
  <c r="I72"/>
  <c r="I69"/>
  <c r="I65"/>
  <c r="I59"/>
  <c r="I55"/>
  <c r="I51"/>
  <c r="I56"/>
  <c r="I50"/>
  <c r="I66"/>
  <c r="I62"/>
  <c r="I60"/>
  <c r="I71"/>
  <c r="I78"/>
  <c r="I76"/>
  <c r="I73"/>
  <c r="I70"/>
  <c r="I67"/>
  <c r="I53"/>
  <c r="I57"/>
  <c r="I64"/>
  <c r="I49"/>
  <c r="AN73" i="26"/>
  <c r="AU73" s="1"/>
  <c r="AR84" i="28"/>
  <c r="AR88"/>
  <c r="AR92"/>
  <c r="AR96"/>
  <c r="AR100"/>
  <c r="AR104"/>
  <c r="AR108"/>
  <c r="AR112"/>
  <c r="AR87"/>
  <c r="AR91"/>
  <c r="AR95"/>
  <c r="AR99"/>
  <c r="AR103"/>
  <c r="AR107"/>
  <c r="AR111"/>
  <c r="AR86"/>
  <c r="AR90"/>
  <c r="AR94"/>
  <c r="AR98"/>
  <c r="AR102"/>
  <c r="AR106"/>
  <c r="AR110"/>
  <c r="AR85"/>
  <c r="AR89"/>
  <c r="AR93"/>
  <c r="AR97"/>
  <c r="AR101"/>
  <c r="AR105"/>
  <c r="AR109"/>
  <c r="AR113"/>
  <c r="AE285" i="6"/>
  <c r="AQ85" i="26"/>
  <c r="AX85" s="1"/>
  <c r="I156" s="1"/>
  <c r="I218" s="1"/>
  <c r="I280" s="1"/>
  <c r="H1710" i="25"/>
  <c r="H1768"/>
  <c r="I99" i="6" s="1"/>
  <c r="H131" s="1"/>
  <c r="G284" s="1"/>
  <c r="AM79" i="28"/>
  <c r="AM80" s="1"/>
  <c r="F79"/>
  <c r="F80" s="1"/>
  <c r="H1599" i="25"/>
  <c r="AV29" i="26"/>
  <c r="AV31"/>
  <c r="G120" s="1"/>
  <c r="G189" s="1"/>
  <c r="G251" s="1"/>
  <c r="F44" i="28"/>
  <c r="F45" s="1"/>
  <c r="AQ79"/>
  <c r="AQ80" s="1"/>
  <c r="AG288" i="6"/>
  <c r="AT88" i="26" s="1"/>
  <c r="BA88" s="1"/>
  <c r="L159" s="1"/>
  <c r="L221" s="1"/>
  <c r="AS88"/>
  <c r="AZ88" s="1"/>
  <c r="K159" s="1"/>
  <c r="K221" s="1"/>
  <c r="S283" i="6"/>
  <c r="AP114" i="28"/>
  <c r="AP115" s="1"/>
  <c r="AP136"/>
  <c r="AP128"/>
  <c r="AP121"/>
  <c r="AP148"/>
  <c r="AP144"/>
  <c r="AP119"/>
  <c r="AP141"/>
  <c r="AP147"/>
  <c r="AP140"/>
  <c r="AP120"/>
  <c r="AP142"/>
  <c r="AP143"/>
  <c r="AP134"/>
  <c r="AP129"/>
  <c r="AP130"/>
  <c r="AP138"/>
  <c r="AP131"/>
  <c r="AP132"/>
  <c r="AP124"/>
  <c r="AP139"/>
  <c r="AP145"/>
  <c r="AP126"/>
  <c r="AP135"/>
  <c r="AP137"/>
  <c r="AP127"/>
  <c r="AP125"/>
  <c r="AP133"/>
  <c r="AP122"/>
  <c r="AP123"/>
  <c r="AP146"/>
  <c r="AG287" i="6"/>
  <c r="AT87" i="26" s="1"/>
  <c r="AS87"/>
  <c r="AZ87" s="1"/>
  <c r="K158" s="1"/>
  <c r="K220" s="1"/>
  <c r="J283"/>
  <c r="AO147" i="28"/>
  <c r="AO144"/>
  <c r="AO119"/>
  <c r="AO140"/>
  <c r="AO148"/>
  <c r="AO129"/>
  <c r="AO128"/>
  <c r="AO126"/>
  <c r="AO141"/>
  <c r="AO135"/>
  <c r="AO134"/>
  <c r="AO124"/>
  <c r="AO142"/>
  <c r="AO121"/>
  <c r="AO143"/>
  <c r="AO139"/>
  <c r="AO131"/>
  <c r="AO136"/>
  <c r="AO138"/>
  <c r="AO137"/>
  <c r="AO130"/>
  <c r="AO125"/>
  <c r="AO133"/>
  <c r="AO132"/>
  <c r="AO120"/>
  <c r="AO127"/>
  <c r="AO122"/>
  <c r="AO123"/>
  <c r="AO146"/>
  <c r="AO145"/>
  <c r="G41"/>
  <c r="AO114"/>
  <c r="AO115" s="1"/>
  <c r="G31" l="1"/>
  <c r="G33"/>
  <c r="Z293" i="6"/>
  <c r="S93" i="26" s="1"/>
  <c r="Z93" s="1"/>
  <c r="AM93" s="1"/>
  <c r="AT37" i="28"/>
  <c r="AT29"/>
  <c r="AT21"/>
  <c r="AT42"/>
  <c r="AT34"/>
  <c r="AT26"/>
  <c r="AT18"/>
  <c r="AT43"/>
  <c r="AT35"/>
  <c r="AT27"/>
  <c r="AT19"/>
  <c r="AT40"/>
  <c r="AT32"/>
  <c r="AT24"/>
  <c r="AX26" i="26"/>
  <c r="V66" i="28"/>
  <c r="V59"/>
  <c r="V64"/>
  <c r="V76"/>
  <c r="V72"/>
  <c r="V52"/>
  <c r="V79" s="1"/>
  <c r="V80" s="1"/>
  <c r="V54"/>
  <c r="V53"/>
  <c r="V65"/>
  <c r="V58"/>
  <c r="V49"/>
  <c r="V63"/>
  <c r="V78"/>
  <c r="V56"/>
  <c r="V85"/>
  <c r="V100"/>
  <c r="V84"/>
  <c r="V109"/>
  <c r="V105"/>
  <c r="V89"/>
  <c r="V112"/>
  <c r="AN179"/>
  <c r="U219"/>
  <c r="U220" s="1"/>
  <c r="BA87" i="26"/>
  <c r="L158" s="1"/>
  <c r="L220" s="1"/>
  <c r="L282" s="1"/>
  <c r="I143" i="28"/>
  <c r="I146"/>
  <c r="I121"/>
  <c r="I131"/>
  <c r="I136"/>
  <c r="I133"/>
  <c r="V161"/>
  <c r="I135"/>
  <c r="I134"/>
  <c r="I127"/>
  <c r="I141"/>
  <c r="I138"/>
  <c r="I148"/>
  <c r="V168"/>
  <c r="V179"/>
  <c r="I129"/>
  <c r="I140"/>
  <c r="I130"/>
  <c r="I137"/>
  <c r="I128"/>
  <c r="V166"/>
  <c r="U79"/>
  <c r="U80" s="1"/>
  <c r="I114"/>
  <c r="I115" s="1"/>
  <c r="AB44"/>
  <c r="AB45" s="1"/>
  <c r="H32"/>
  <c r="V156"/>
  <c r="V164"/>
  <c r="V154"/>
  <c r="V180"/>
  <c r="V162"/>
  <c r="V157"/>
  <c r="V172"/>
  <c r="V183"/>
  <c r="V181"/>
  <c r="V177"/>
  <c r="V169"/>
  <c r="V170"/>
  <c r="V155"/>
  <c r="V176"/>
  <c r="V167"/>
  <c r="V165"/>
  <c r="V171"/>
  <c r="V173"/>
  <c r="P219"/>
  <c r="P220" s="1"/>
  <c r="G16"/>
  <c r="AN159"/>
  <c r="AA294" i="6"/>
  <c r="AN94" i="26" s="1"/>
  <c r="AU94" s="1"/>
  <c r="F165" s="1"/>
  <c r="F227" s="1"/>
  <c r="F289" s="1"/>
  <c r="Z24" i="28"/>
  <c r="G25"/>
  <c r="G35"/>
  <c r="AN166"/>
  <c r="I145"/>
  <c r="I132"/>
  <c r="I126"/>
  <c r="I147"/>
  <c r="I122"/>
  <c r="I120"/>
  <c r="I125"/>
  <c r="AN180"/>
  <c r="Z21"/>
  <c r="Z18"/>
  <c r="Z38"/>
  <c r="Z30"/>
  <c r="AN162"/>
  <c r="Z23"/>
  <c r="AW27" i="26"/>
  <c r="H116" s="1"/>
  <c r="H185" s="1"/>
  <c r="H247" s="1"/>
  <c r="F101" i="28" s="1"/>
  <c r="BA44" i="26"/>
  <c r="L133" s="1"/>
  <c r="L202" s="1"/>
  <c r="L264" s="1"/>
  <c r="W244" i="28" s="1"/>
  <c r="V160"/>
  <c r="V158"/>
  <c r="V178"/>
  <c r="V163"/>
  <c r="V174"/>
  <c r="V159"/>
  <c r="M1778" i="25"/>
  <c r="X109" i="6" s="1"/>
  <c r="M141" s="1"/>
  <c r="L294" s="1"/>
  <c r="M1720" i="25"/>
  <c r="G42" i="28"/>
  <c r="G36"/>
  <c r="AN177"/>
  <c r="AN172"/>
  <c r="Z14"/>
  <c r="Z27"/>
  <c r="H29"/>
  <c r="AX27" i="26"/>
  <c r="I116" s="1"/>
  <c r="I185" s="1"/>
  <c r="I247" s="1"/>
  <c r="F144" i="28" s="1"/>
  <c r="H31"/>
  <c r="H24"/>
  <c r="AX50" i="26"/>
  <c r="I139" s="1"/>
  <c r="I208" s="1"/>
  <c r="I270" s="1"/>
  <c r="AC134" i="28" s="1"/>
  <c r="G46"/>
  <c r="G38"/>
  <c r="AN175"/>
  <c r="AN163"/>
  <c r="AN156"/>
  <c r="AN183"/>
  <c r="G34"/>
  <c r="G21"/>
  <c r="G27"/>
  <c r="G29"/>
  <c r="AN165"/>
  <c r="AN160"/>
  <c r="AN173"/>
  <c r="Z42"/>
  <c r="Z33"/>
  <c r="Z29"/>
  <c r="Z37"/>
  <c r="H36"/>
  <c r="H46"/>
  <c r="AZ44" i="26"/>
  <c r="K133" s="1"/>
  <c r="K202" s="1"/>
  <c r="K264" s="1"/>
  <c r="W200" i="28" s="1"/>
  <c r="AW44" i="26"/>
  <c r="H133" s="1"/>
  <c r="H202" s="1"/>
  <c r="H264" s="1"/>
  <c r="W111" i="28" s="1"/>
  <c r="U114"/>
  <c r="U115" s="1"/>
  <c r="V88"/>
  <c r="V113"/>
  <c r="V108"/>
  <c r="V93"/>
  <c r="V97"/>
  <c r="V92"/>
  <c r="V94"/>
  <c r="V91"/>
  <c r="V86"/>
  <c r="V99"/>
  <c r="V111"/>
  <c r="V103"/>
  <c r="V104"/>
  <c r="V102"/>
  <c r="AN164"/>
  <c r="U149"/>
  <c r="U150" s="1"/>
  <c r="G20"/>
  <c r="Z40"/>
  <c r="Z41"/>
  <c r="Z31"/>
  <c r="AR46" i="26"/>
  <c r="X46"/>
  <c r="AK46" s="1"/>
  <c r="K1278" i="25"/>
  <c r="K1286"/>
  <c r="K1191"/>
  <c r="J1198"/>
  <c r="J1205" s="1"/>
  <c r="L1674" s="1"/>
  <c r="K27" i="26" s="1"/>
  <c r="L985" i="25"/>
  <c r="L993"/>
  <c r="I1778"/>
  <c r="L109" i="6" s="1"/>
  <c r="I141" s="1"/>
  <c r="H294" s="1"/>
  <c r="V294" s="1"/>
  <c r="O94" i="26" s="1"/>
  <c r="V94" s="1"/>
  <c r="AI94" s="1"/>
  <c r="I1720" i="25"/>
  <c r="AR26" i="26"/>
  <c r="X26"/>
  <c r="AK26" s="1"/>
  <c r="H1750" i="25"/>
  <c r="G95" i="26" s="1"/>
  <c r="H1655" i="25"/>
  <c r="M1655"/>
  <c r="M1750"/>
  <c r="L95" i="26" s="1"/>
  <c r="I1655" i="25"/>
  <c r="I1750"/>
  <c r="H95" i="26" s="1"/>
  <c r="J1750" i="25"/>
  <c r="I95" i="26" s="1"/>
  <c r="J1655" i="25"/>
  <c r="I1444"/>
  <c r="I1448"/>
  <c r="I1445"/>
  <c r="K1694" s="1"/>
  <c r="J47" i="26" s="1"/>
  <c r="U433" i="25"/>
  <c r="M433" s="1"/>
  <c r="M1532" s="1"/>
  <c r="M1561" s="1"/>
  <c r="U400"/>
  <c r="M400" s="1"/>
  <c r="K1343" s="1"/>
  <c r="M1677" s="1"/>
  <c r="U431"/>
  <c r="M431" s="1"/>
  <c r="M1530" s="1"/>
  <c r="M1559" s="1"/>
  <c r="AQ49" i="26"/>
  <c r="W49"/>
  <c r="AJ49" s="1"/>
  <c r="AR28"/>
  <c r="X28"/>
  <c r="AK28" s="1"/>
  <c r="I1596" i="25"/>
  <c r="I1591"/>
  <c r="I1595"/>
  <c r="L1182"/>
  <c r="K1196" s="1"/>
  <c r="L1154"/>
  <c r="L1163"/>
  <c r="L1156"/>
  <c r="L1148"/>
  <c r="H14" i="28"/>
  <c r="I1329" i="25"/>
  <c r="I1334"/>
  <c r="K1697" s="1"/>
  <c r="J50" i="26" s="1"/>
  <c r="I1199" i="25"/>
  <c r="K1676" s="1"/>
  <c r="U254" i="28"/>
  <c r="U255" s="1"/>
  <c r="K1320" i="25"/>
  <c r="J1327"/>
  <c r="J1328" s="1"/>
  <c r="L1696" s="1"/>
  <c r="AR30" i="26"/>
  <c r="J72"/>
  <c r="X72" s="1"/>
  <c r="AK72" s="1"/>
  <c r="AR72" s="1"/>
  <c r="AY72" s="1"/>
  <c r="X30"/>
  <c r="AK30" s="1"/>
  <c r="V49"/>
  <c r="AI49" s="1"/>
  <c r="AP49"/>
  <c r="J1062" i="25"/>
  <c r="J1069"/>
  <c r="V46" i="26"/>
  <c r="AI46" s="1"/>
  <c r="AP46"/>
  <c r="K1034" i="25"/>
  <c r="K1027"/>
  <c r="W46" i="26"/>
  <c r="AJ46" s="1"/>
  <c r="AQ46"/>
  <c r="AQ28"/>
  <c r="W28"/>
  <c r="AJ28" s="1"/>
  <c r="I1346" i="25"/>
  <c r="I1200"/>
  <c r="K1655"/>
  <c r="K1750"/>
  <c r="J95" i="26" s="1"/>
  <c r="AQ29"/>
  <c r="W29"/>
  <c r="AJ29" s="1"/>
  <c r="H31"/>
  <c r="I1615" i="25"/>
  <c r="AP45" i="26"/>
  <c r="V45"/>
  <c r="AI45" s="1"/>
  <c r="W45"/>
  <c r="AJ45" s="1"/>
  <c r="AQ45"/>
  <c r="AC132" i="28"/>
  <c r="AC136"/>
  <c r="AC135"/>
  <c r="J49" i="26"/>
  <c r="K1590" i="25"/>
  <c r="K1597" s="1"/>
  <c r="AC107" i="28"/>
  <c r="AC94"/>
  <c r="AC85"/>
  <c r="AC108"/>
  <c r="AC91"/>
  <c r="AC93"/>
  <c r="AC100"/>
  <c r="AC98"/>
  <c r="AC112"/>
  <c r="AC104"/>
  <c r="AC110"/>
  <c r="AC101"/>
  <c r="AC99"/>
  <c r="AC88"/>
  <c r="AC109"/>
  <c r="AC103"/>
  <c r="AC106"/>
  <c r="AC97"/>
  <c r="AC89"/>
  <c r="AC113"/>
  <c r="AC105"/>
  <c r="AC96"/>
  <c r="AC102"/>
  <c r="AC92"/>
  <c r="AC84"/>
  <c r="AC95"/>
  <c r="AC86"/>
  <c r="AC111"/>
  <c r="AC87"/>
  <c r="AC90"/>
  <c r="F1448" i="25"/>
  <c r="F1444"/>
  <c r="F1445"/>
  <c r="H1694" s="1"/>
  <c r="G47" i="26" s="1"/>
  <c r="L1293" i="25"/>
  <c r="K1326" s="1"/>
  <c r="L1284"/>
  <c r="K1643"/>
  <c r="K1149"/>
  <c r="K1157"/>
  <c r="J1596"/>
  <c r="J1594" s="1"/>
  <c r="J1591"/>
  <c r="H1720"/>
  <c r="H1778"/>
  <c r="I109" i="6" s="1"/>
  <c r="H141" s="1"/>
  <c r="G294" s="1"/>
  <c r="U294" s="1"/>
  <c r="N94" i="26" s="1"/>
  <c r="U94" s="1"/>
  <c r="AH94" s="1"/>
  <c r="AR27"/>
  <c r="X27"/>
  <c r="AK27" s="1"/>
  <c r="X45"/>
  <c r="AK45" s="1"/>
  <c r="AR45"/>
  <c r="J1720" i="25"/>
  <c r="J1778"/>
  <c r="O109" i="6" s="1"/>
  <c r="J141" s="1"/>
  <c r="I294" s="1"/>
  <c r="W294" s="1"/>
  <c r="P94" i="26" s="1"/>
  <c r="W94" s="1"/>
  <c r="AJ94" s="1"/>
  <c r="N237" i="28"/>
  <c r="N239"/>
  <c r="N233"/>
  <c r="N230"/>
  <c r="N234"/>
  <c r="N224"/>
  <c r="N238"/>
  <c r="N245"/>
  <c r="N250"/>
  <c r="N229"/>
  <c r="N251"/>
  <c r="N225"/>
  <c r="N253"/>
  <c r="N236"/>
  <c r="N244"/>
  <c r="N242"/>
  <c r="N240"/>
  <c r="N227"/>
  <c r="N252"/>
  <c r="N249"/>
  <c r="N243"/>
  <c r="N247"/>
  <c r="N228"/>
  <c r="N235"/>
  <c r="N232"/>
  <c r="N226"/>
  <c r="N241"/>
  <c r="N231"/>
  <c r="N246"/>
  <c r="N248"/>
  <c r="K1778" i="25"/>
  <c r="R109" i="6" s="1"/>
  <c r="K141" s="1"/>
  <c r="J294" s="1"/>
  <c r="X294" s="1"/>
  <c r="Q94" i="26" s="1"/>
  <c r="X94" s="1"/>
  <c r="AK94" s="1"/>
  <c r="K1720" i="25"/>
  <c r="Y45" i="26"/>
  <c r="AL45" s="1"/>
  <c r="AS45"/>
  <c r="F135" i="28"/>
  <c r="V193"/>
  <c r="V204"/>
  <c r="V200"/>
  <c r="V202"/>
  <c r="V210"/>
  <c r="V194"/>
  <c r="V213"/>
  <c r="V215"/>
  <c r="V212"/>
  <c r="V218"/>
  <c r="V195"/>
  <c r="V191"/>
  <c r="V203"/>
  <c r="V205"/>
  <c r="V208"/>
  <c r="V189"/>
  <c r="V206"/>
  <c r="V217"/>
  <c r="V196"/>
  <c r="V207"/>
  <c r="V197"/>
  <c r="V209"/>
  <c r="V190"/>
  <c r="V199"/>
  <c r="V216"/>
  <c r="V192"/>
  <c r="V214"/>
  <c r="V201"/>
  <c r="V198"/>
  <c r="V211"/>
  <c r="J1615" i="25"/>
  <c r="I31" i="26"/>
  <c r="L1614" i="25"/>
  <c r="L1738" s="1"/>
  <c r="K83" i="26" s="1"/>
  <c r="K30"/>
  <c r="K1448" i="25"/>
  <c r="K1444"/>
  <c r="L1285"/>
  <c r="L1292"/>
  <c r="L1277"/>
  <c r="L1164"/>
  <c r="K1197" s="1"/>
  <c r="L1155"/>
  <c r="T401"/>
  <c r="L401" s="1"/>
  <c r="T417"/>
  <c r="L417" s="1"/>
  <c r="J1445" s="1"/>
  <c r="L1694" s="1"/>
  <c r="K47" i="26" s="1"/>
  <c r="T447" i="25"/>
  <c r="L447" s="1"/>
  <c r="L1546" s="1"/>
  <c r="L1575" s="1"/>
  <c r="N390"/>
  <c r="T432"/>
  <c r="L432" s="1"/>
  <c r="L1531" s="1"/>
  <c r="L1560" s="1"/>
  <c r="T434"/>
  <c r="L434" s="1"/>
  <c r="L1533" s="1"/>
  <c r="L1562" s="1"/>
  <c r="T416"/>
  <c r="L416" s="1"/>
  <c r="J1439" s="1"/>
  <c r="L1693" s="1"/>
  <c r="K46" i="26" s="1"/>
  <c r="J1595" i="25"/>
  <c r="N219" i="28"/>
  <c r="N220" s="1"/>
  <c r="J1199" i="25"/>
  <c r="L1676" s="1"/>
  <c r="P254" i="28"/>
  <c r="P255" s="1"/>
  <c r="AV44" i="26"/>
  <c r="G133" s="1"/>
  <c r="G202" s="1"/>
  <c r="G264" s="1"/>
  <c r="G1445" i="25"/>
  <c r="I1694" s="1"/>
  <c r="H47" i="26" s="1"/>
  <c r="G1444" i="25"/>
  <c r="G1448"/>
  <c r="H1445"/>
  <c r="J1694" s="1"/>
  <c r="I47" i="26" s="1"/>
  <c r="H1444" i="25"/>
  <c r="H1448"/>
  <c r="F110" i="28"/>
  <c r="F93"/>
  <c r="F108"/>
  <c r="AO45" i="26"/>
  <c r="U45"/>
  <c r="Z45"/>
  <c r="AM45" s="1"/>
  <c r="AT45"/>
  <c r="W204" i="28"/>
  <c r="W207"/>
  <c r="W201"/>
  <c r="W211"/>
  <c r="W216"/>
  <c r="W218"/>
  <c r="W213"/>
  <c r="W193"/>
  <c r="W210"/>
  <c r="W190"/>
  <c r="W192"/>
  <c r="W205"/>
  <c r="W214"/>
  <c r="W202"/>
  <c r="W199"/>
  <c r="V121"/>
  <c r="V119"/>
  <c r="V124"/>
  <c r="V131"/>
  <c r="V126"/>
  <c r="V141"/>
  <c r="V143"/>
  <c r="V148"/>
  <c r="V130"/>
  <c r="V142"/>
  <c r="V140"/>
  <c r="V139"/>
  <c r="V123"/>
  <c r="V145"/>
  <c r="V146"/>
  <c r="V133"/>
  <c r="V129"/>
  <c r="V120"/>
  <c r="V132"/>
  <c r="V147"/>
  <c r="V138"/>
  <c r="V128"/>
  <c r="V127"/>
  <c r="V144"/>
  <c r="V134"/>
  <c r="V125"/>
  <c r="V135"/>
  <c r="V137"/>
  <c r="V136"/>
  <c r="V122"/>
  <c r="L1750" i="25"/>
  <c r="K95" i="26" s="1"/>
  <c r="L1655" i="25"/>
  <c r="V231" i="28"/>
  <c r="V227"/>
  <c r="V251"/>
  <c r="V250"/>
  <c r="V252"/>
  <c r="V245"/>
  <c r="V226"/>
  <c r="V239"/>
  <c r="V243"/>
  <c r="V246"/>
  <c r="V233"/>
  <c r="V234"/>
  <c r="V224"/>
  <c r="V238"/>
  <c r="V230"/>
  <c r="V242"/>
  <c r="V237"/>
  <c r="V229"/>
  <c r="V228"/>
  <c r="V232"/>
  <c r="V247"/>
  <c r="V249"/>
  <c r="V225"/>
  <c r="V248"/>
  <c r="V236"/>
  <c r="V240"/>
  <c r="V235"/>
  <c r="V241"/>
  <c r="V244"/>
  <c r="V253"/>
  <c r="U46" i="26"/>
  <c r="AH46" s="1"/>
  <c r="AO46"/>
  <c r="J1444" i="25"/>
  <c r="J1448"/>
  <c r="W86" i="28"/>
  <c r="V29" i="26"/>
  <c r="AI29" s="1"/>
  <c r="AP29"/>
  <c r="L1311" i="25"/>
  <c r="K1325" s="1"/>
  <c r="L1283"/>
  <c r="U184" i="28"/>
  <c r="U185" s="1"/>
  <c r="O254"/>
  <c r="O255" s="1"/>
  <c r="AX44" i="26"/>
  <c r="I133" s="1"/>
  <c r="I202" s="1"/>
  <c r="I264" s="1"/>
  <c r="AY44"/>
  <c r="J133" s="1"/>
  <c r="J202" s="1"/>
  <c r="J264" s="1"/>
  <c r="AN149" i="28"/>
  <c r="AN150" s="1"/>
  <c r="G14"/>
  <c r="G24"/>
  <c r="G17"/>
  <c r="G18"/>
  <c r="G23"/>
  <c r="G37"/>
  <c r="G39"/>
  <c r="G32"/>
  <c r="G26"/>
  <c r="G30"/>
  <c r="G22"/>
  <c r="G43"/>
  <c r="G40"/>
  <c r="G28"/>
  <c r="G15"/>
  <c r="AN174"/>
  <c r="AN176"/>
  <c r="AN171"/>
  <c r="AN167"/>
  <c r="AN170"/>
  <c r="AN158"/>
  <c r="AN182"/>
  <c r="AN161"/>
  <c r="AN157"/>
  <c r="AN169"/>
  <c r="AN178"/>
  <c r="AN154"/>
  <c r="AN181"/>
  <c r="AN168"/>
  <c r="H16"/>
  <c r="H33"/>
  <c r="H23"/>
  <c r="H30"/>
  <c r="H40"/>
  <c r="H22"/>
  <c r="H20"/>
  <c r="H18"/>
  <c r="H37"/>
  <c r="H34"/>
  <c r="H41"/>
  <c r="H19"/>
  <c r="H17"/>
  <c r="H39"/>
  <c r="H35"/>
  <c r="H28"/>
  <c r="H42"/>
  <c r="H25"/>
  <c r="H27"/>
  <c r="H38"/>
  <c r="H26"/>
  <c r="H21"/>
  <c r="H43"/>
  <c r="Z36"/>
  <c r="Z39"/>
  <c r="Z25"/>
  <c r="Z22"/>
  <c r="Z20"/>
  <c r="Z17"/>
  <c r="Z26"/>
  <c r="Z15"/>
  <c r="Z28"/>
  <c r="Z43"/>
  <c r="Z34"/>
  <c r="Z35"/>
  <c r="Z16"/>
  <c r="Z32"/>
  <c r="I79"/>
  <c r="I80" s="1"/>
  <c r="T295" i="6"/>
  <c r="M95" i="26" s="1"/>
  <c r="T95" s="1"/>
  <c r="AG95" s="1"/>
  <c r="AP92"/>
  <c r="AW92" s="1"/>
  <c r="H163" s="1"/>
  <c r="H225" s="1"/>
  <c r="H287" s="1"/>
  <c r="AD292" i="6"/>
  <c r="T48" i="26"/>
  <c r="AN48"/>
  <c r="AN56" s="1"/>
  <c r="O295" i="6"/>
  <c r="P295" s="1"/>
  <c r="Q295" s="1"/>
  <c r="R295" s="1"/>
  <c r="S291"/>
  <c r="Z291" s="1"/>
  <c r="S91" i="26" s="1"/>
  <c r="Z91" s="1"/>
  <c r="AM91" s="1"/>
  <c r="Y291" i="6"/>
  <c r="R91" i="26" s="1"/>
  <c r="Y91" s="1"/>
  <c r="AL91" s="1"/>
  <c r="AP91"/>
  <c r="AW91" s="1"/>
  <c r="H162" s="1"/>
  <c r="H224" s="1"/>
  <c r="H286" s="1"/>
  <c r="AD291" i="6"/>
  <c r="S294"/>
  <c r="Y294"/>
  <c r="R94" i="26" s="1"/>
  <c r="Y94" s="1"/>
  <c r="AL94" s="1"/>
  <c r="AT62" i="28"/>
  <c r="AT60"/>
  <c r="AT52"/>
  <c r="AT54"/>
  <c r="AT66"/>
  <c r="AT73"/>
  <c r="AT69"/>
  <c r="AT72"/>
  <c r="AT76"/>
  <c r="AT68"/>
  <c r="AT67"/>
  <c r="AT65"/>
  <c r="AT59"/>
  <c r="AT49"/>
  <c r="AT64"/>
  <c r="AT61"/>
  <c r="AT63"/>
  <c r="AT56"/>
  <c r="AT58"/>
  <c r="AT50"/>
  <c r="AT77"/>
  <c r="AT71"/>
  <c r="AT78"/>
  <c r="AT70"/>
  <c r="AT74"/>
  <c r="AT75"/>
  <c r="AT57"/>
  <c r="AT53"/>
  <c r="AT55"/>
  <c r="AT51"/>
  <c r="G1751" i="25"/>
  <c r="F96" i="26" s="1"/>
  <c r="G1656" i="25"/>
  <c r="AB293" i="6"/>
  <c r="AN93" i="26"/>
  <c r="AU93" s="1"/>
  <c r="F164" s="1"/>
  <c r="F226" s="1"/>
  <c r="F288" s="1"/>
  <c r="AS66" i="28"/>
  <c r="AS63"/>
  <c r="AS61"/>
  <c r="AS60"/>
  <c r="AS52"/>
  <c r="AS78"/>
  <c r="AS76"/>
  <c r="AS74"/>
  <c r="AS70"/>
  <c r="AS68"/>
  <c r="AS73"/>
  <c r="AS53"/>
  <c r="AS65"/>
  <c r="AS55"/>
  <c r="AS57"/>
  <c r="AS54"/>
  <c r="AS62"/>
  <c r="AS58"/>
  <c r="AS56"/>
  <c r="AS50"/>
  <c r="AS77"/>
  <c r="AS75"/>
  <c r="AS71"/>
  <c r="AS69"/>
  <c r="AS67"/>
  <c r="AS72"/>
  <c r="AS64"/>
  <c r="AS51"/>
  <c r="AS49"/>
  <c r="AS59"/>
  <c r="AS44"/>
  <c r="AS45" s="1"/>
  <c r="X44"/>
  <c r="X45" s="1"/>
  <c r="J60"/>
  <c r="J66"/>
  <c r="J52"/>
  <c r="J50"/>
  <c r="J61"/>
  <c r="J76"/>
  <c r="J73"/>
  <c r="J69"/>
  <c r="J77"/>
  <c r="J72"/>
  <c r="J67"/>
  <c r="J65"/>
  <c r="J53"/>
  <c r="J49"/>
  <c r="J59"/>
  <c r="J63"/>
  <c r="J56"/>
  <c r="J58"/>
  <c r="J54"/>
  <c r="J62"/>
  <c r="J78"/>
  <c r="J74"/>
  <c r="J70"/>
  <c r="J68"/>
  <c r="J75"/>
  <c r="J71"/>
  <c r="J57"/>
  <c r="J55"/>
  <c r="J64"/>
  <c r="J51"/>
  <c r="AM148"/>
  <c r="AM122"/>
  <c r="AM135"/>
  <c r="AM120"/>
  <c r="AM139"/>
  <c r="AM142"/>
  <c r="AM132"/>
  <c r="AM121"/>
  <c r="AM134"/>
  <c r="AM124"/>
  <c r="AM143"/>
  <c r="AM130"/>
  <c r="AM119"/>
  <c r="AM126"/>
  <c r="AM146"/>
  <c r="AM144"/>
  <c r="AM147"/>
  <c r="AM137"/>
  <c r="AM140"/>
  <c r="AM133"/>
  <c r="AM138"/>
  <c r="AM131"/>
  <c r="AM136"/>
  <c r="AM141"/>
  <c r="AM125"/>
  <c r="AM145"/>
  <c r="AM127"/>
  <c r="AM128"/>
  <c r="AM123"/>
  <c r="AM129"/>
  <c r="M284" i="6"/>
  <c r="N284" s="1"/>
  <c r="O284" s="1"/>
  <c r="P284" s="1"/>
  <c r="AC283"/>
  <c r="AO83" i="26"/>
  <c r="AV83" s="1"/>
  <c r="G154" s="1"/>
  <c r="G216" s="1"/>
  <c r="G278" s="1"/>
  <c r="G115"/>
  <c r="G184" s="1"/>
  <c r="G246" s="1"/>
  <c r="AG286" i="6"/>
  <c r="AT86" i="26" s="1"/>
  <c r="BA86" s="1"/>
  <c r="L157" s="1"/>
  <c r="L219" s="1"/>
  <c r="L281" s="1"/>
  <c r="AN233" i="28" s="1"/>
  <c r="AS86" i="26"/>
  <c r="AZ86" s="1"/>
  <c r="K157" s="1"/>
  <c r="K219" s="1"/>
  <c r="K281" s="1"/>
  <c r="AN204" i="28" s="1"/>
  <c r="AF290" i="6"/>
  <c r="AR90" i="26"/>
  <c r="AY90" s="1"/>
  <c r="J161" s="1"/>
  <c r="J223" s="1"/>
  <c r="J285" s="1"/>
  <c r="G70"/>
  <c r="U70" s="1"/>
  <c r="AH70" s="1"/>
  <c r="H1603" i="25"/>
  <c r="H1604" s="1"/>
  <c r="H1612"/>
  <c r="AF289" i="6"/>
  <c r="AR89" i="26"/>
  <c r="AY89" s="1"/>
  <c r="J160" s="1"/>
  <c r="J222" s="1"/>
  <c r="J284" s="1"/>
  <c r="G1641" i="25"/>
  <c r="G1736"/>
  <c r="F81" i="26" s="1"/>
  <c r="F120"/>
  <c r="F189" s="1"/>
  <c r="F251" s="1"/>
  <c r="AM114" i="28"/>
  <c r="AM115" s="1"/>
  <c r="AF285" i="6"/>
  <c r="AR85" i="26"/>
  <c r="AY85" s="1"/>
  <c r="J156" s="1"/>
  <c r="J218" s="1"/>
  <c r="J280" s="1"/>
  <c r="I115"/>
  <c r="I184" s="1"/>
  <c r="I246" s="1"/>
  <c r="AK40" i="28"/>
  <c r="AK27"/>
  <c r="AK23"/>
  <c r="AK34"/>
  <c r="AK41"/>
  <c r="AK35"/>
  <c r="AK31"/>
  <c r="AK14"/>
  <c r="AK42"/>
  <c r="AK33"/>
  <c r="AK25"/>
  <c r="AK32"/>
  <c r="AK24"/>
  <c r="AK43"/>
  <c r="AK20"/>
  <c r="AK29"/>
  <c r="AK36"/>
  <c r="AK16"/>
  <c r="AK22"/>
  <c r="AK26"/>
  <c r="AK30"/>
  <c r="AK15"/>
  <c r="AK38"/>
  <c r="AK37"/>
  <c r="AK39"/>
  <c r="AK21"/>
  <c r="AK17"/>
  <c r="AK28"/>
  <c r="AK19"/>
  <c r="AK18"/>
  <c r="F115" i="26"/>
  <c r="F184" s="1"/>
  <c r="F246" s="1"/>
  <c r="AR144" i="28"/>
  <c r="AR147"/>
  <c r="AR119"/>
  <c r="AR122"/>
  <c r="AR139"/>
  <c r="AR142"/>
  <c r="AR128"/>
  <c r="AR143"/>
  <c r="AR135"/>
  <c r="AR138"/>
  <c r="AR141"/>
  <c r="AR146"/>
  <c r="AR137"/>
  <c r="AR131"/>
  <c r="AR145"/>
  <c r="AR148"/>
  <c r="AR125"/>
  <c r="AR140"/>
  <c r="AR126"/>
  <c r="AR120"/>
  <c r="AR124"/>
  <c r="AR134"/>
  <c r="AR133"/>
  <c r="AR136"/>
  <c r="AR129"/>
  <c r="AR130"/>
  <c r="AR123"/>
  <c r="AR121"/>
  <c r="AR132"/>
  <c r="AR127"/>
  <c r="AQ125"/>
  <c r="AQ122"/>
  <c r="AQ147"/>
  <c r="AQ128"/>
  <c r="AQ133"/>
  <c r="AQ126"/>
  <c r="AQ120"/>
  <c r="AQ137"/>
  <c r="AQ129"/>
  <c r="AQ143"/>
  <c r="AQ124"/>
  <c r="AQ141"/>
  <c r="AQ123"/>
  <c r="AQ138"/>
  <c r="AQ142"/>
  <c r="AQ127"/>
  <c r="AQ148"/>
  <c r="AQ144"/>
  <c r="AQ132"/>
  <c r="AQ139"/>
  <c r="AQ136"/>
  <c r="AQ130"/>
  <c r="AQ135"/>
  <c r="AQ119"/>
  <c r="AQ134"/>
  <c r="AQ145"/>
  <c r="AQ140"/>
  <c r="AQ146"/>
  <c r="AQ121"/>
  <c r="AQ131"/>
  <c r="E99"/>
  <c r="E110"/>
  <c r="E89"/>
  <c r="E86"/>
  <c r="E102"/>
  <c r="E88"/>
  <c r="E96"/>
  <c r="E112"/>
  <c r="E100"/>
  <c r="E90"/>
  <c r="E92"/>
  <c r="E87"/>
  <c r="E108"/>
  <c r="E97"/>
  <c r="E94"/>
  <c r="E103"/>
  <c r="E95"/>
  <c r="E98"/>
  <c r="E104"/>
  <c r="E85"/>
  <c r="E105"/>
  <c r="E91"/>
  <c r="E101"/>
  <c r="E84"/>
  <c r="E107"/>
  <c r="E111"/>
  <c r="E113"/>
  <c r="E93"/>
  <c r="E109"/>
  <c r="E106"/>
  <c r="AR114"/>
  <c r="AR115" s="1"/>
  <c r="AQ114"/>
  <c r="AQ115" s="1"/>
  <c r="G118" i="26"/>
  <c r="G187" s="1"/>
  <c r="G249" s="1"/>
  <c r="H63" i="28" s="1"/>
  <c r="AB79"/>
  <c r="AB80" s="1"/>
  <c r="AP164"/>
  <c r="AP162"/>
  <c r="AP165"/>
  <c r="AP156"/>
  <c r="AP160"/>
  <c r="AP161"/>
  <c r="AP179"/>
  <c r="AP178"/>
  <c r="AP172"/>
  <c r="AP177"/>
  <c r="AP157"/>
  <c r="AP182"/>
  <c r="AP154"/>
  <c r="AP155"/>
  <c r="AP158"/>
  <c r="AP171"/>
  <c r="AP168"/>
  <c r="AP180"/>
  <c r="AP159"/>
  <c r="AP166"/>
  <c r="AP167"/>
  <c r="AP163"/>
  <c r="AP170"/>
  <c r="AP183"/>
  <c r="AP181"/>
  <c r="AP176"/>
  <c r="AP174"/>
  <c r="AP173"/>
  <c r="AP175"/>
  <c r="AP169"/>
  <c r="K282" i="26"/>
  <c r="K283"/>
  <c r="AO149" i="28"/>
  <c r="AO150" s="1"/>
  <c r="L283" i="26"/>
  <c r="AO163" i="28"/>
  <c r="AO171"/>
  <c r="AO167"/>
  <c r="AO168"/>
  <c r="AO160"/>
  <c r="AO161"/>
  <c r="AO172"/>
  <c r="AO183"/>
  <c r="AO181"/>
  <c r="AO176"/>
  <c r="AO174"/>
  <c r="AO169"/>
  <c r="AO154"/>
  <c r="AO156"/>
  <c r="AO157"/>
  <c r="AO164"/>
  <c r="AO155"/>
  <c r="AO159"/>
  <c r="AO165"/>
  <c r="AO166"/>
  <c r="AO158"/>
  <c r="AO162"/>
  <c r="AO170"/>
  <c r="AO182"/>
  <c r="AO180"/>
  <c r="AO179"/>
  <c r="AO178"/>
  <c r="AO177"/>
  <c r="AO175"/>
  <c r="AO173"/>
  <c r="AP149"/>
  <c r="AP150" s="1"/>
  <c r="W194" l="1"/>
  <c r="W198"/>
  <c r="W196"/>
  <c r="W203"/>
  <c r="W215"/>
  <c r="W209"/>
  <c r="W212"/>
  <c r="W189"/>
  <c r="W206"/>
  <c r="W197"/>
  <c r="W195"/>
  <c r="W191"/>
  <c r="W217"/>
  <c r="W208"/>
  <c r="F99"/>
  <c r="F90"/>
  <c r="F112"/>
  <c r="F89"/>
  <c r="AC120"/>
  <c r="AC130"/>
  <c r="AC139"/>
  <c r="AC141"/>
  <c r="AT44"/>
  <c r="AT45" s="1"/>
  <c r="F134"/>
  <c r="AA295" i="6"/>
  <c r="W84" i="28"/>
  <c r="F130"/>
  <c r="F137"/>
  <c r="AB294" i="6"/>
  <c r="W95" i="28"/>
  <c r="F138"/>
  <c r="W110"/>
  <c r="F132"/>
  <c r="F119"/>
  <c r="W96"/>
  <c r="W107"/>
  <c r="W109"/>
  <c r="W104"/>
  <c r="F122"/>
  <c r="F142"/>
  <c r="F139"/>
  <c r="F141"/>
  <c r="F121"/>
  <c r="F143"/>
  <c r="F125"/>
  <c r="F120"/>
  <c r="W93"/>
  <c r="W89"/>
  <c r="W90"/>
  <c r="W97"/>
  <c r="F145"/>
  <c r="F128"/>
  <c r="F133"/>
  <c r="F127"/>
  <c r="F136"/>
  <c r="F148"/>
  <c r="F124"/>
  <c r="W98"/>
  <c r="W94"/>
  <c r="W91"/>
  <c r="F147"/>
  <c r="F126"/>
  <c r="F123"/>
  <c r="F140"/>
  <c r="F146"/>
  <c r="F131"/>
  <c r="F129"/>
  <c r="AN225"/>
  <c r="AW29" i="26"/>
  <c r="AN230" i="28"/>
  <c r="AN242"/>
  <c r="AN250"/>
  <c r="AN243"/>
  <c r="W248"/>
  <c r="W249"/>
  <c r="V184"/>
  <c r="V185" s="1"/>
  <c r="I149"/>
  <c r="I150" s="1"/>
  <c r="Z294" i="6"/>
  <c r="S94" i="26" s="1"/>
  <c r="Z94" s="1"/>
  <c r="AM94" s="1"/>
  <c r="G44" i="28"/>
  <c r="G45" s="1"/>
  <c r="F91"/>
  <c r="F88"/>
  <c r="F113"/>
  <c r="F97"/>
  <c r="F103"/>
  <c r="F102"/>
  <c r="F111"/>
  <c r="F107"/>
  <c r="J1602" i="25"/>
  <c r="I71" i="26" s="1"/>
  <c r="W71" s="1"/>
  <c r="AJ71" s="1"/>
  <c r="AQ71" s="1"/>
  <c r="AX71" s="1"/>
  <c r="AC121" i="28"/>
  <c r="AC138"/>
  <c r="AC119"/>
  <c r="AC142"/>
  <c r="AC128"/>
  <c r="AC122"/>
  <c r="AC124"/>
  <c r="W242"/>
  <c r="W229"/>
  <c r="F105"/>
  <c r="F104"/>
  <c r="F106"/>
  <c r="F96"/>
  <c r="F109"/>
  <c r="F95"/>
  <c r="F92"/>
  <c r="AC125"/>
  <c r="AC144"/>
  <c r="AC126"/>
  <c r="AC145"/>
  <c r="AC127"/>
  <c r="AC148"/>
  <c r="AC131"/>
  <c r="AC140"/>
  <c r="AN184"/>
  <c r="AN185" s="1"/>
  <c r="F85"/>
  <c r="F86"/>
  <c r="F84"/>
  <c r="F98"/>
  <c r="F100"/>
  <c r="F87"/>
  <c r="F94"/>
  <c r="AC143"/>
  <c r="AC137"/>
  <c r="AC147"/>
  <c r="AC146"/>
  <c r="AC123"/>
  <c r="AC129"/>
  <c r="AC133"/>
  <c r="AY28" i="26"/>
  <c r="AY46"/>
  <c r="J135" s="1"/>
  <c r="J204" s="1"/>
  <c r="J266" s="1"/>
  <c r="W233" i="28"/>
  <c r="W251"/>
  <c r="W247"/>
  <c r="W234"/>
  <c r="W239"/>
  <c r="W227"/>
  <c r="W231"/>
  <c r="W240"/>
  <c r="W232"/>
  <c r="W250"/>
  <c r="W224"/>
  <c r="W245"/>
  <c r="W226"/>
  <c r="W228"/>
  <c r="W241"/>
  <c r="W230"/>
  <c r="W252"/>
  <c r="W236"/>
  <c r="W253"/>
  <c r="W225"/>
  <c r="W243"/>
  <c r="W246"/>
  <c r="W235"/>
  <c r="W237"/>
  <c r="W238"/>
  <c r="AN228"/>
  <c r="AN240"/>
  <c r="AN245"/>
  <c r="AN232"/>
  <c r="AN229"/>
  <c r="AN236"/>
  <c r="AN231"/>
  <c r="AN202"/>
  <c r="AN226"/>
  <c r="AN252"/>
  <c r="AN237"/>
  <c r="AN249"/>
  <c r="AN244"/>
  <c r="AN238"/>
  <c r="AN224"/>
  <c r="AN247"/>
  <c r="AN197"/>
  <c r="AX49" i="26"/>
  <c r="I138" s="1"/>
  <c r="I207" s="1"/>
  <c r="I269" s="1"/>
  <c r="AB136" i="28" s="1"/>
  <c r="L1643" i="25"/>
  <c r="AV46" i="26"/>
  <c r="G135" s="1"/>
  <c r="G204" s="1"/>
  <c r="G266" s="1"/>
  <c r="Y58" i="28" s="1"/>
  <c r="AN248"/>
  <c r="AN235"/>
  <c r="AN251"/>
  <c r="AN241"/>
  <c r="AN205"/>
  <c r="AY27" i="26"/>
  <c r="J116" s="1"/>
  <c r="J185" s="1"/>
  <c r="J247" s="1"/>
  <c r="F177" i="28" s="1"/>
  <c r="AX46" i="26"/>
  <c r="I135" s="1"/>
  <c r="I204" s="1"/>
  <c r="I266" s="1"/>
  <c r="Y141" i="28" s="1"/>
  <c r="AW46" i="26"/>
  <c r="H135" s="1"/>
  <c r="H204" s="1"/>
  <c r="H266" s="1"/>
  <c r="Y85" i="28" s="1"/>
  <c r="AW49" i="26"/>
  <c r="H138" s="1"/>
  <c r="H207" s="1"/>
  <c r="H269" s="1"/>
  <c r="AB98" i="28" s="1"/>
  <c r="V114"/>
  <c r="V115" s="1"/>
  <c r="W101"/>
  <c r="W99"/>
  <c r="W100"/>
  <c r="W92"/>
  <c r="W103"/>
  <c r="W112"/>
  <c r="W87"/>
  <c r="W85"/>
  <c r="W102"/>
  <c r="W105"/>
  <c r="W113"/>
  <c r="W108"/>
  <c r="W88"/>
  <c r="W106"/>
  <c r="AX45" i="26"/>
  <c r="I134" s="1"/>
  <c r="I203" s="1"/>
  <c r="I265" s="1"/>
  <c r="X132" i="28" s="1"/>
  <c r="G1451" i="25"/>
  <c r="I1695" s="1"/>
  <c r="G1450"/>
  <c r="L1320"/>
  <c r="K1327"/>
  <c r="K1334" s="1"/>
  <c r="M1697" s="1"/>
  <c r="L50" i="26" s="1"/>
  <c r="K1450" i="25"/>
  <c r="K1451"/>
  <c r="M1695" s="1"/>
  <c r="J1739"/>
  <c r="I84" i="26" s="1"/>
  <c r="J1644" i="25"/>
  <c r="J1601"/>
  <c r="J1598"/>
  <c r="I1644"/>
  <c r="I1739"/>
  <c r="H84" i="26" s="1"/>
  <c r="J1076" i="25"/>
  <c r="L1673" s="1"/>
  <c r="K26" i="26" s="1"/>
  <c r="J1070" i="25"/>
  <c r="L30" i="26"/>
  <c r="M1614" i="25"/>
  <c r="M1738" s="1"/>
  <c r="L83" i="26" s="1"/>
  <c r="I1779" i="25"/>
  <c r="L110" i="6" s="1"/>
  <c r="I142" s="1"/>
  <c r="H295" s="1"/>
  <c r="V295" s="1"/>
  <c r="O95" i="26" s="1"/>
  <c r="V95" s="1"/>
  <c r="AI95" s="1"/>
  <c r="I1721" i="25"/>
  <c r="J1346"/>
  <c r="J1200"/>
  <c r="AN194" i="28"/>
  <c r="J1599" i="25"/>
  <c r="V254" i="28"/>
  <c r="V255" s="1"/>
  <c r="BA45" i="26"/>
  <c r="L134" s="1"/>
  <c r="L203" s="1"/>
  <c r="L265" s="1"/>
  <c r="AX28"/>
  <c r="AY30"/>
  <c r="J119" s="1"/>
  <c r="J188" s="1"/>
  <c r="J250" s="1"/>
  <c r="J1329" i="25"/>
  <c r="I1602"/>
  <c r="W129" i="28"/>
  <c r="W136"/>
  <c r="W139"/>
  <c r="W145"/>
  <c r="W142"/>
  <c r="W123"/>
  <c r="W125"/>
  <c r="W137"/>
  <c r="W121"/>
  <c r="W128"/>
  <c r="W127"/>
  <c r="W140"/>
  <c r="W134"/>
  <c r="W138"/>
  <c r="W146"/>
  <c r="W119"/>
  <c r="W147"/>
  <c r="W120"/>
  <c r="W133"/>
  <c r="W122"/>
  <c r="W144"/>
  <c r="W143"/>
  <c r="W126"/>
  <c r="W135"/>
  <c r="W130"/>
  <c r="W124"/>
  <c r="W148"/>
  <c r="W132"/>
  <c r="W141"/>
  <c r="W131"/>
  <c r="J1451" i="25"/>
  <c r="L1695" s="1"/>
  <c r="J1450"/>
  <c r="W47" i="26"/>
  <c r="AJ47" s="1"/>
  <c r="AQ47"/>
  <c r="W73" i="28"/>
  <c r="W59"/>
  <c r="W67"/>
  <c r="W78"/>
  <c r="W51"/>
  <c r="W56"/>
  <c r="W66"/>
  <c r="W69"/>
  <c r="W50"/>
  <c r="W53"/>
  <c r="W54"/>
  <c r="W77"/>
  <c r="W55"/>
  <c r="W75"/>
  <c r="W71"/>
  <c r="W63"/>
  <c r="W70"/>
  <c r="W61"/>
  <c r="W72"/>
  <c r="W65"/>
  <c r="W64"/>
  <c r="W52"/>
  <c r="W58"/>
  <c r="W60"/>
  <c r="W76"/>
  <c r="W68"/>
  <c r="W62"/>
  <c r="W74"/>
  <c r="W57"/>
  <c r="W49"/>
  <c r="J1613" i="25"/>
  <c r="J1737" s="1"/>
  <c r="I82" i="26" s="1"/>
  <c r="AS47"/>
  <c r="Y47"/>
  <c r="AL47" s="1"/>
  <c r="L1278" i="25"/>
  <c r="L1286"/>
  <c r="AQ31" i="26"/>
  <c r="I73"/>
  <c r="W73" s="1"/>
  <c r="AJ73" s="1"/>
  <c r="AQ73" s="1"/>
  <c r="AX73" s="1"/>
  <c r="W31"/>
  <c r="AJ31" s="1"/>
  <c r="F162" i="28"/>
  <c r="F179"/>
  <c r="F160"/>
  <c r="F182"/>
  <c r="F168"/>
  <c r="F161"/>
  <c r="F175"/>
  <c r="F154"/>
  <c r="F183"/>
  <c r="K1767" i="25"/>
  <c r="R98" i="6" s="1"/>
  <c r="K130" s="1"/>
  <c r="J283" s="1"/>
  <c r="X283" s="1"/>
  <c r="Q83" i="26" s="1"/>
  <c r="X83" s="1"/>
  <c r="AK83" s="1"/>
  <c r="K1709" i="25"/>
  <c r="U47" i="26"/>
  <c r="AH47" s="1"/>
  <c r="AO47"/>
  <c r="I1349" i="25"/>
  <c r="K1678" s="1"/>
  <c r="I1348"/>
  <c r="Y148" i="28"/>
  <c r="Y146"/>
  <c r="Y133"/>
  <c r="Y144"/>
  <c r="Y120"/>
  <c r="Y139"/>
  <c r="Y132"/>
  <c r="Y136"/>
  <c r="Y143"/>
  <c r="Y129"/>
  <c r="Y127"/>
  <c r="Y135"/>
  <c r="Y123"/>
  <c r="Y124"/>
  <c r="Y95"/>
  <c r="K49" i="26"/>
  <c r="L1590" i="25"/>
  <c r="L1597" s="1"/>
  <c r="AR50" i="26"/>
  <c r="X50"/>
  <c r="AK50" s="1"/>
  <c r="L1149" i="25"/>
  <c r="L1157"/>
  <c r="I1451"/>
  <c r="K1695" s="1"/>
  <c r="I1450"/>
  <c r="H1779"/>
  <c r="I110" i="6" s="1"/>
  <c r="H142" s="1"/>
  <c r="G295" s="1"/>
  <c r="U295" s="1"/>
  <c r="N95" i="26" s="1"/>
  <c r="U95" s="1"/>
  <c r="AH95" s="1"/>
  <c r="H1721" i="25"/>
  <c r="AS27" i="26"/>
  <c r="Y27"/>
  <c r="AL27" s="1"/>
  <c r="Y163" i="28"/>
  <c r="Y181"/>
  <c r="Y154"/>
  <c r="Y172"/>
  <c r="Y171"/>
  <c r="Y179"/>
  <c r="Y170"/>
  <c r="Y156"/>
  <c r="Y167"/>
  <c r="Y166"/>
  <c r="Y173"/>
  <c r="Y183"/>
  <c r="Y159"/>
  <c r="Y168"/>
  <c r="Y169"/>
  <c r="Y176"/>
  <c r="Y158"/>
  <c r="Y178"/>
  <c r="Y182"/>
  <c r="Y162"/>
  <c r="Y165"/>
  <c r="Y177"/>
  <c r="Y180"/>
  <c r="Y164"/>
  <c r="Y175"/>
  <c r="Y160"/>
  <c r="Y161"/>
  <c r="Y155"/>
  <c r="Y174"/>
  <c r="Y157"/>
  <c r="V149"/>
  <c r="V150" s="1"/>
  <c r="W219"/>
  <c r="W220" s="1"/>
  <c r="V219"/>
  <c r="V220" s="1"/>
  <c r="AC114"/>
  <c r="AC115" s="1"/>
  <c r="W173"/>
  <c r="W158"/>
  <c r="W159"/>
  <c r="W176"/>
  <c r="W154"/>
  <c r="W183"/>
  <c r="W181"/>
  <c r="W180"/>
  <c r="W167"/>
  <c r="W162"/>
  <c r="W179"/>
  <c r="W170"/>
  <c r="W174"/>
  <c r="W169"/>
  <c r="W164"/>
  <c r="W155"/>
  <c r="W156"/>
  <c r="W165"/>
  <c r="W175"/>
  <c r="W166"/>
  <c r="W171"/>
  <c r="W161"/>
  <c r="W172"/>
  <c r="W177"/>
  <c r="W168"/>
  <c r="W163"/>
  <c r="W160"/>
  <c r="W157"/>
  <c r="W178"/>
  <c r="W182"/>
  <c r="Y60"/>
  <c r="Y63"/>
  <c r="Y70"/>
  <c r="Y64"/>
  <c r="AP47" i="26"/>
  <c r="V47"/>
  <c r="AI47" s="1"/>
  <c r="AS46"/>
  <c r="Y46"/>
  <c r="AL46" s="1"/>
  <c r="J29"/>
  <c r="K1589" i="25"/>
  <c r="I1594"/>
  <c r="I1599" s="1"/>
  <c r="AR47" i="26"/>
  <c r="X47"/>
  <c r="AK47" s="1"/>
  <c r="M1779" i="25"/>
  <c r="X110" i="6" s="1"/>
  <c r="M142" s="1"/>
  <c r="L295" s="1"/>
  <c r="M1721" i="25"/>
  <c r="F149" i="28"/>
  <c r="F150" s="1"/>
  <c r="AZ45" i="26"/>
  <c r="K134" s="1"/>
  <c r="K203" s="1"/>
  <c r="K265" s="1"/>
  <c r="AY45"/>
  <c r="J134" s="1"/>
  <c r="J203" s="1"/>
  <c r="J265" s="1"/>
  <c r="AW45"/>
  <c r="H134" s="1"/>
  <c r="H203" s="1"/>
  <c r="H265" s="1"/>
  <c r="AX29"/>
  <c r="L1709" i="25"/>
  <c r="L1767"/>
  <c r="U98" i="6" s="1"/>
  <c r="L130" s="1"/>
  <c r="K283" s="1"/>
  <c r="Y283" s="1"/>
  <c r="R83" i="26" s="1"/>
  <c r="Y83" s="1"/>
  <c r="AL83" s="1"/>
  <c r="L1779" i="25"/>
  <c r="U110" i="6" s="1"/>
  <c r="L142" s="1"/>
  <c r="K295" s="1"/>
  <c r="L1721" i="25"/>
  <c r="AH45" i="26"/>
  <c r="H1450" i="25"/>
  <c r="H1451"/>
  <c r="J1695" s="1"/>
  <c r="K29" i="26"/>
  <c r="L1589" i="25"/>
  <c r="U416"/>
  <c r="M416" s="1"/>
  <c r="K1439" s="1"/>
  <c r="M1693" s="1"/>
  <c r="L46" i="26" s="1"/>
  <c r="U434" i="25"/>
  <c r="M434" s="1"/>
  <c r="M1533" s="1"/>
  <c r="M1562" s="1"/>
  <c r="U417"/>
  <c r="M417" s="1"/>
  <c r="K1445" s="1"/>
  <c r="M1694" s="1"/>
  <c r="L47" i="26" s="1"/>
  <c r="U401" i="25"/>
  <c r="M401" s="1"/>
  <c r="U432"/>
  <c r="M432" s="1"/>
  <c r="M1531" s="1"/>
  <c r="M1560" s="1"/>
  <c r="U447"/>
  <c r="M447" s="1"/>
  <c r="M1546" s="1"/>
  <c r="M1575" s="1"/>
  <c r="K72" i="26"/>
  <c r="Y72" s="1"/>
  <c r="AL72" s="1"/>
  <c r="AS72" s="1"/>
  <c r="AZ72" s="1"/>
  <c r="Y30"/>
  <c r="AL30" s="1"/>
  <c r="AS30"/>
  <c r="F1450" i="25"/>
  <c r="F1451"/>
  <c r="H1695" s="1"/>
  <c r="AR49" i="26"/>
  <c r="X49"/>
  <c r="AK49" s="1"/>
  <c r="X122" i="28"/>
  <c r="AP31" i="26"/>
  <c r="H73"/>
  <c r="V73" s="1"/>
  <c r="AI73" s="1"/>
  <c r="AP73" s="1"/>
  <c r="AW73" s="1"/>
  <c r="V31"/>
  <c r="AI31" s="1"/>
  <c r="K1779" i="25"/>
  <c r="R110" i="6" s="1"/>
  <c r="K142" s="1"/>
  <c r="J295" s="1"/>
  <c r="X295" s="1"/>
  <c r="Q95" i="26" s="1"/>
  <c r="X95" s="1"/>
  <c r="AK95" s="1"/>
  <c r="K1721" i="25"/>
  <c r="K1062"/>
  <c r="K1069"/>
  <c r="L1675"/>
  <c r="J1071"/>
  <c r="K1198"/>
  <c r="K1199" s="1"/>
  <c r="M1676" s="1"/>
  <c r="L1191"/>
  <c r="AB122" i="28"/>
  <c r="AB137"/>
  <c r="AB133"/>
  <c r="AB131"/>
  <c r="AB130"/>
  <c r="AB123"/>
  <c r="AB125"/>
  <c r="AB144"/>
  <c r="AB139"/>
  <c r="AB128"/>
  <c r="AB142"/>
  <c r="AB146"/>
  <c r="AB121"/>
  <c r="AB124"/>
  <c r="AB127"/>
  <c r="J1779" i="25"/>
  <c r="O110" i="6" s="1"/>
  <c r="J142" s="1"/>
  <c r="I295" s="1"/>
  <c r="W295" s="1"/>
  <c r="P95" i="26" s="1"/>
  <c r="W95" s="1"/>
  <c r="AJ95" s="1"/>
  <c r="J1721" i="25"/>
  <c r="N254" i="28"/>
  <c r="N255" s="1"/>
  <c r="J1334" i="25"/>
  <c r="L1697" s="1"/>
  <c r="K50" i="26" s="1"/>
  <c r="AY26"/>
  <c r="J115" s="1"/>
  <c r="J184" s="1"/>
  <c r="J246" s="1"/>
  <c r="H71" i="28"/>
  <c r="H53"/>
  <c r="H50"/>
  <c r="H59"/>
  <c r="H70"/>
  <c r="H76"/>
  <c r="H58"/>
  <c r="AN208"/>
  <c r="AN213"/>
  <c r="AN198"/>
  <c r="AN200"/>
  <c r="H44"/>
  <c r="H45" s="1"/>
  <c r="Z44"/>
  <c r="Z45" s="1"/>
  <c r="H64"/>
  <c r="H51"/>
  <c r="H68"/>
  <c r="H77"/>
  <c r="H74"/>
  <c r="H60"/>
  <c r="H56"/>
  <c r="H61"/>
  <c r="AN253"/>
  <c r="AN234"/>
  <c r="AN239"/>
  <c r="AN246"/>
  <c r="AN227"/>
  <c r="AN215"/>
  <c r="AN211"/>
  <c r="AN217"/>
  <c r="AN210"/>
  <c r="AN218"/>
  <c r="AN207"/>
  <c r="AN192"/>
  <c r="H65"/>
  <c r="H55"/>
  <c r="H57"/>
  <c r="H49"/>
  <c r="H69"/>
  <c r="H73"/>
  <c r="H67"/>
  <c r="H72"/>
  <c r="H75"/>
  <c r="H78"/>
  <c r="H62"/>
  <c r="H52"/>
  <c r="H54"/>
  <c r="H66"/>
  <c r="AN216"/>
  <c r="AN189"/>
  <c r="AN214"/>
  <c r="AN199"/>
  <c r="AN196"/>
  <c r="AN203"/>
  <c r="AN206"/>
  <c r="AN193"/>
  <c r="AN195"/>
  <c r="AN190"/>
  <c r="AN209"/>
  <c r="AN212"/>
  <c r="AN201"/>
  <c r="AN191"/>
  <c r="U284" i="6"/>
  <c r="N84" i="26" s="1"/>
  <c r="U84" s="1"/>
  <c r="AH84" s="1"/>
  <c r="T284" i="6"/>
  <c r="M84" i="26" s="1"/>
  <c r="T84" s="1"/>
  <c r="AG84" s="1"/>
  <c r="AS79" i="28"/>
  <c r="AS80" s="1"/>
  <c r="AU17"/>
  <c r="AU25"/>
  <c r="AU33"/>
  <c r="AU41"/>
  <c r="AU20"/>
  <c r="AU28"/>
  <c r="AU36"/>
  <c r="AU15"/>
  <c r="AU23"/>
  <c r="AU31"/>
  <c r="AU39"/>
  <c r="AU18"/>
  <c r="AU26"/>
  <c r="AU34"/>
  <c r="AU42"/>
  <c r="AU14"/>
  <c r="AU21"/>
  <c r="AU29"/>
  <c r="AU37"/>
  <c r="AU16"/>
  <c r="AU24"/>
  <c r="AU32"/>
  <c r="AU40"/>
  <c r="AU19"/>
  <c r="AU27"/>
  <c r="AU35"/>
  <c r="AU43"/>
  <c r="AU22"/>
  <c r="AU30"/>
  <c r="AU38"/>
  <c r="AB295" i="6"/>
  <c r="AN95" i="26"/>
  <c r="AU95" s="1"/>
  <c r="F166" s="1"/>
  <c r="F228" s="1"/>
  <c r="F290" s="1"/>
  <c r="AC293" i="6"/>
  <c r="AO93" i="26"/>
  <c r="AV93" s="1"/>
  <c r="G164" s="1"/>
  <c r="G226" s="1"/>
  <c r="G288" s="1"/>
  <c r="AS87" i="28"/>
  <c r="AS91"/>
  <c r="AS95"/>
  <c r="AS99"/>
  <c r="AS103"/>
  <c r="AS107"/>
  <c r="AS111"/>
  <c r="AS84"/>
  <c r="AS88"/>
  <c r="AS92"/>
  <c r="AS96"/>
  <c r="AS100"/>
  <c r="AS104"/>
  <c r="AS108"/>
  <c r="AS112"/>
  <c r="AS85"/>
  <c r="AS89"/>
  <c r="AS93"/>
  <c r="AS97"/>
  <c r="AS101"/>
  <c r="AS105"/>
  <c r="AS109"/>
  <c r="AS113"/>
  <c r="AS86"/>
  <c r="AS90"/>
  <c r="AS94"/>
  <c r="AS98"/>
  <c r="AS102"/>
  <c r="AS106"/>
  <c r="AS110"/>
  <c r="S295" i="6"/>
  <c r="Z295" s="1"/>
  <c r="S95" i="26" s="1"/>
  <c r="Z95" s="1"/>
  <c r="AM95" s="1"/>
  <c r="Y295" i="6"/>
  <c r="R95" i="26" s="1"/>
  <c r="Y95" s="1"/>
  <c r="AL95" s="1"/>
  <c r="AC294" i="6"/>
  <c r="AO94" i="26"/>
  <c r="AV94" s="1"/>
  <c r="G165" s="1"/>
  <c r="G227" s="1"/>
  <c r="G289" s="1"/>
  <c r="AG48"/>
  <c r="T56"/>
  <c r="AT84" i="28"/>
  <c r="AT88"/>
  <c r="AT92"/>
  <c r="AT96"/>
  <c r="AT100"/>
  <c r="AT104"/>
  <c r="AT108"/>
  <c r="AT112"/>
  <c r="AT87"/>
  <c r="AT91"/>
  <c r="AT95"/>
  <c r="AT99"/>
  <c r="AT103"/>
  <c r="AT107"/>
  <c r="AT111"/>
  <c r="AT86"/>
  <c r="AT90"/>
  <c r="AT94"/>
  <c r="AT98"/>
  <c r="AT102"/>
  <c r="AT106"/>
  <c r="AT110"/>
  <c r="AT85"/>
  <c r="AT89"/>
  <c r="AT93"/>
  <c r="AT97"/>
  <c r="AT101"/>
  <c r="AT105"/>
  <c r="AT109"/>
  <c r="AT113"/>
  <c r="G1722" i="25"/>
  <c r="G1780"/>
  <c r="F111" i="6" s="1"/>
  <c r="G143" s="1"/>
  <c r="F296" s="1"/>
  <c r="AE291"/>
  <c r="AQ91" i="26"/>
  <c r="AX91" s="1"/>
  <c r="I162" s="1"/>
  <c r="I224" s="1"/>
  <c r="I286" s="1"/>
  <c r="AV14" i="28"/>
  <c r="AV18"/>
  <c r="AV22"/>
  <c r="AV26"/>
  <c r="AV30"/>
  <c r="AV34"/>
  <c r="AV38"/>
  <c r="AV42"/>
  <c r="AV17"/>
  <c r="AV21"/>
  <c r="AV25"/>
  <c r="AV29"/>
  <c r="AV33"/>
  <c r="AV37"/>
  <c r="AV41"/>
  <c r="AV16"/>
  <c r="AV20"/>
  <c r="AV24"/>
  <c r="AV28"/>
  <c r="AV32"/>
  <c r="AV36"/>
  <c r="AV40"/>
  <c r="AV15"/>
  <c r="AV19"/>
  <c r="AV23"/>
  <c r="AV27"/>
  <c r="AV31"/>
  <c r="AV35"/>
  <c r="AV39"/>
  <c r="AV43"/>
  <c r="AQ92" i="26"/>
  <c r="AX92" s="1"/>
  <c r="I163" s="1"/>
  <c r="I225" s="1"/>
  <c r="I287" s="1"/>
  <c r="AE292" i="6"/>
  <c r="AT79" i="28"/>
  <c r="AT80" s="1"/>
  <c r="AM155"/>
  <c r="AM170"/>
  <c r="AM157"/>
  <c r="AM161"/>
  <c r="AM182"/>
  <c r="AM173"/>
  <c r="AM154"/>
  <c r="AM171"/>
  <c r="AM166"/>
  <c r="AM156"/>
  <c r="AM162"/>
  <c r="AM183"/>
  <c r="AM178"/>
  <c r="AM176"/>
  <c r="AM169"/>
  <c r="AM164"/>
  <c r="AM158"/>
  <c r="AM167"/>
  <c r="AM160"/>
  <c r="AM180"/>
  <c r="AM179"/>
  <c r="AM172"/>
  <c r="AM163"/>
  <c r="AM165"/>
  <c r="AM168"/>
  <c r="AM159"/>
  <c r="AM174"/>
  <c r="AM181"/>
  <c r="AM177"/>
  <c r="AM175"/>
  <c r="AN81" i="26"/>
  <c r="T81"/>
  <c r="AG81" s="1"/>
  <c r="AQ162" i="28"/>
  <c r="AQ167"/>
  <c r="AQ161"/>
  <c r="AQ177"/>
  <c r="AQ181"/>
  <c r="AQ178"/>
  <c r="AQ160"/>
  <c r="AQ163"/>
  <c r="AQ154"/>
  <c r="AQ158"/>
  <c r="AQ166"/>
  <c r="AQ170"/>
  <c r="AQ175"/>
  <c r="AQ172"/>
  <c r="AQ174"/>
  <c r="AQ164"/>
  <c r="AQ171"/>
  <c r="AQ156"/>
  <c r="AQ179"/>
  <c r="AQ176"/>
  <c r="AQ180"/>
  <c r="AQ169"/>
  <c r="AQ159"/>
  <c r="AQ168"/>
  <c r="AQ155"/>
  <c r="AQ165"/>
  <c r="AQ157"/>
  <c r="AQ182"/>
  <c r="AQ173"/>
  <c r="AQ183"/>
  <c r="H1641" i="25"/>
  <c r="H1736"/>
  <c r="G81" i="26" s="1"/>
  <c r="AO70"/>
  <c r="AV70" s="1"/>
  <c r="G117" s="1"/>
  <c r="G186" s="1"/>
  <c r="G248" s="1"/>
  <c r="AG290" i="6"/>
  <c r="AT90" i="26" s="1"/>
  <c r="BA90" s="1"/>
  <c r="L161" s="1"/>
  <c r="L223" s="1"/>
  <c r="L285" s="1"/>
  <c r="AS90"/>
  <c r="AZ90" s="1"/>
  <c r="K161" s="1"/>
  <c r="K223" s="1"/>
  <c r="K285" s="1"/>
  <c r="E63" i="28"/>
  <c r="E52"/>
  <c r="E54"/>
  <c r="E66"/>
  <c r="E62"/>
  <c r="E77"/>
  <c r="E75"/>
  <c r="E71"/>
  <c r="E68"/>
  <c r="E74"/>
  <c r="E70"/>
  <c r="E57"/>
  <c r="E49"/>
  <c r="E65"/>
  <c r="E59"/>
  <c r="E60"/>
  <c r="E58"/>
  <c r="E56"/>
  <c r="E50"/>
  <c r="E61"/>
  <c r="E76"/>
  <c r="E72"/>
  <c r="E69"/>
  <c r="E78"/>
  <c r="E73"/>
  <c r="E67"/>
  <c r="E51"/>
  <c r="E53"/>
  <c r="E55"/>
  <c r="E64"/>
  <c r="AD283" i="6"/>
  <c r="AP83" i="26"/>
  <c r="AW83" s="1"/>
  <c r="H154" s="1"/>
  <c r="H216" s="1"/>
  <c r="H278" s="1"/>
  <c r="Q284" i="6"/>
  <c r="E114" i="28"/>
  <c r="E115" s="1"/>
  <c r="AQ149"/>
  <c r="AQ150" s="1"/>
  <c r="AR149"/>
  <c r="AR150" s="1"/>
  <c r="AM149"/>
  <c r="AM150" s="1"/>
  <c r="E16"/>
  <c r="E35"/>
  <c r="E15"/>
  <c r="E18"/>
  <c r="E26"/>
  <c r="E39"/>
  <c r="E38"/>
  <c r="E43"/>
  <c r="E27"/>
  <c r="E33"/>
  <c r="E42"/>
  <c r="E40"/>
  <c r="E32"/>
  <c r="E24"/>
  <c r="E34"/>
  <c r="E14"/>
  <c r="E28"/>
  <c r="E25"/>
  <c r="E37"/>
  <c r="E36"/>
  <c r="E22"/>
  <c r="E41"/>
  <c r="E17"/>
  <c r="E46"/>
  <c r="E23"/>
  <c r="E19"/>
  <c r="E30"/>
  <c r="E21"/>
  <c r="E29"/>
  <c r="E31"/>
  <c r="E20"/>
  <c r="E130"/>
  <c r="E144"/>
  <c r="E119"/>
  <c r="E136"/>
  <c r="E133"/>
  <c r="E142"/>
  <c r="E120"/>
  <c r="E132"/>
  <c r="E123"/>
  <c r="E145"/>
  <c r="E125"/>
  <c r="E137"/>
  <c r="E129"/>
  <c r="E138"/>
  <c r="E124"/>
  <c r="E126"/>
  <c r="E148"/>
  <c r="E147"/>
  <c r="E134"/>
  <c r="E121"/>
  <c r="E128"/>
  <c r="E127"/>
  <c r="E122"/>
  <c r="E141"/>
  <c r="E146"/>
  <c r="E131"/>
  <c r="E135"/>
  <c r="E139"/>
  <c r="E143"/>
  <c r="E140"/>
  <c r="AG285" i="6"/>
  <c r="AT85" i="26" s="1"/>
  <c r="BA85" s="1"/>
  <c r="L156" s="1"/>
  <c r="L218" s="1"/>
  <c r="L280" s="1"/>
  <c r="AS85"/>
  <c r="AZ85" s="1"/>
  <c r="K156" s="1"/>
  <c r="K218" s="1"/>
  <c r="K280" s="1"/>
  <c r="J20" i="28"/>
  <c r="J17"/>
  <c r="J46"/>
  <c r="J15"/>
  <c r="J43"/>
  <c r="J39"/>
  <c r="J37"/>
  <c r="J35"/>
  <c r="J38"/>
  <c r="J31"/>
  <c r="J24"/>
  <c r="J18"/>
  <c r="J19"/>
  <c r="J33"/>
  <c r="J23"/>
  <c r="J41"/>
  <c r="J16"/>
  <c r="J21"/>
  <c r="J27"/>
  <c r="J36"/>
  <c r="J30"/>
  <c r="J29"/>
  <c r="J32"/>
  <c r="J42"/>
  <c r="J40"/>
  <c r="J34"/>
  <c r="J26"/>
  <c r="J22"/>
  <c r="J25"/>
  <c r="J28"/>
  <c r="J14"/>
  <c r="G1707" i="25"/>
  <c r="G1642"/>
  <c r="G1765"/>
  <c r="AG289" i="6"/>
  <c r="AT89" i="26" s="1"/>
  <c r="BA89" s="1"/>
  <c r="L160" s="1"/>
  <c r="L222" s="1"/>
  <c r="L284" s="1"/>
  <c r="AS89"/>
  <c r="AZ89" s="1"/>
  <c r="K160" s="1"/>
  <c r="K222" s="1"/>
  <c r="K284" s="1"/>
  <c r="AR170" i="28"/>
  <c r="AR156"/>
  <c r="AR178"/>
  <c r="AR172"/>
  <c r="AR176"/>
  <c r="AR169"/>
  <c r="AR164"/>
  <c r="AR158"/>
  <c r="AR163"/>
  <c r="AR166"/>
  <c r="AR168"/>
  <c r="AR171"/>
  <c r="AR179"/>
  <c r="AR183"/>
  <c r="AR173"/>
  <c r="AR155"/>
  <c r="AR160"/>
  <c r="AR161"/>
  <c r="AR177"/>
  <c r="AR181"/>
  <c r="AR174"/>
  <c r="AR157"/>
  <c r="AR180"/>
  <c r="AR159"/>
  <c r="AR182"/>
  <c r="AR167"/>
  <c r="AR162"/>
  <c r="AR165"/>
  <c r="AR154"/>
  <c r="AR175"/>
  <c r="AK63"/>
  <c r="AK56"/>
  <c r="AK50"/>
  <c r="AK66"/>
  <c r="AK62"/>
  <c r="AK78"/>
  <c r="AK71"/>
  <c r="AK67"/>
  <c r="AK76"/>
  <c r="AK74"/>
  <c r="AK69"/>
  <c r="AK49"/>
  <c r="AK55"/>
  <c r="AK59"/>
  <c r="AK53"/>
  <c r="AK60"/>
  <c r="AK54"/>
  <c r="AK52"/>
  <c r="AK58"/>
  <c r="AK61"/>
  <c r="AK73"/>
  <c r="AK70"/>
  <c r="AK77"/>
  <c r="AK75"/>
  <c r="AK72"/>
  <c r="AK68"/>
  <c r="AK57"/>
  <c r="AK51"/>
  <c r="AK64"/>
  <c r="AK65"/>
  <c r="AA284" i="6"/>
  <c r="AK44" i="28"/>
  <c r="AK45" s="1"/>
  <c r="J79"/>
  <c r="J80" s="1"/>
  <c r="AO184"/>
  <c r="AO185" s="1"/>
  <c r="AP184"/>
  <c r="AP185" s="1"/>
  <c r="AP250"/>
  <c r="AP246"/>
  <c r="AP241"/>
  <c r="AP239"/>
  <c r="AP237"/>
  <c r="AP243"/>
  <c r="AP240"/>
  <c r="AP229"/>
  <c r="AP227"/>
  <c r="AP248"/>
  <c r="AP234"/>
  <c r="AP242"/>
  <c r="AP251"/>
  <c r="AP247"/>
  <c r="AP238"/>
  <c r="AP235"/>
  <c r="AP233"/>
  <c r="AP231"/>
  <c r="AP225"/>
  <c r="AP252"/>
  <c r="AP244"/>
  <c r="AP232"/>
  <c r="AP230"/>
  <c r="AP224"/>
  <c r="AP253"/>
  <c r="AP249"/>
  <c r="AP245"/>
  <c r="AP236"/>
  <c r="AP228"/>
  <c r="AP226"/>
  <c r="AO246"/>
  <c r="AO239"/>
  <c r="AO237"/>
  <c r="AO247"/>
  <c r="AO243"/>
  <c r="AO240"/>
  <c r="AO233"/>
  <c r="AO231"/>
  <c r="AO229"/>
  <c r="AO250"/>
  <c r="AO241"/>
  <c r="AO248"/>
  <c r="AO244"/>
  <c r="AO234"/>
  <c r="AO224"/>
  <c r="AO253"/>
  <c r="AO249"/>
  <c r="AO242"/>
  <c r="AO251"/>
  <c r="AO238"/>
  <c r="AO235"/>
  <c r="AO227"/>
  <c r="AO225"/>
  <c r="AO252"/>
  <c r="AO232"/>
  <c r="AO230"/>
  <c r="AO245"/>
  <c r="AO236"/>
  <c r="AO228"/>
  <c r="AO226"/>
  <c r="AP204"/>
  <c r="AP197"/>
  <c r="AP211"/>
  <c r="AP217"/>
  <c r="AP206"/>
  <c r="AP189"/>
  <c r="AP216"/>
  <c r="AP196"/>
  <c r="AP200"/>
  <c r="AP190"/>
  <c r="AP213"/>
  <c r="AP218"/>
  <c r="AP194"/>
  <c r="AP210"/>
  <c r="AP203"/>
  <c r="AP202"/>
  <c r="AP209"/>
  <c r="AP207"/>
  <c r="AP208"/>
  <c r="AP198"/>
  <c r="AP191"/>
  <c r="AP205"/>
  <c r="AP192"/>
  <c r="AP201"/>
  <c r="AP199"/>
  <c r="AP212"/>
  <c r="AP195"/>
  <c r="AP214"/>
  <c r="AP215"/>
  <c r="AP193"/>
  <c r="AO198"/>
  <c r="AO200"/>
  <c r="AO216"/>
  <c r="AO195"/>
  <c r="AO213"/>
  <c r="AO217"/>
  <c r="AO206"/>
  <c r="AO207"/>
  <c r="AO212"/>
  <c r="AO197"/>
  <c r="AO203"/>
  <c r="AO196"/>
  <c r="AO193"/>
  <c r="AO189"/>
  <c r="AO209"/>
  <c r="AO210"/>
  <c r="AO204"/>
  <c r="AO191"/>
  <c r="AO190"/>
  <c r="AO214"/>
  <c r="AO218"/>
  <c r="AO211"/>
  <c r="AO192"/>
  <c r="AO202"/>
  <c r="AO201"/>
  <c r="AO205"/>
  <c r="AO208"/>
  <c r="AO199"/>
  <c r="AO215"/>
  <c r="AO194"/>
  <c r="AB140" l="1"/>
  <c r="AB138"/>
  <c r="AB148"/>
  <c r="AB147"/>
  <c r="AB129"/>
  <c r="AB143"/>
  <c r="AB145"/>
  <c r="AB141"/>
  <c r="AB135"/>
  <c r="AB134"/>
  <c r="AB119"/>
  <c r="AB120"/>
  <c r="AB132"/>
  <c r="AB126"/>
  <c r="Y68"/>
  <c r="Y66"/>
  <c r="Y56"/>
  <c r="Y86"/>
  <c r="Y112"/>
  <c r="F174"/>
  <c r="F180"/>
  <c r="F172"/>
  <c r="F178"/>
  <c r="F159"/>
  <c r="F176"/>
  <c r="F156"/>
  <c r="F181"/>
  <c r="F158"/>
  <c r="J1607" i="25"/>
  <c r="P97" i="6" s="1"/>
  <c r="Y104" i="28"/>
  <c r="Y100"/>
  <c r="AY47" i="26"/>
  <c r="AB93" i="28"/>
  <c r="M1643" i="25"/>
  <c r="X148" i="28"/>
  <c r="X140"/>
  <c r="X143"/>
  <c r="AB105"/>
  <c r="Y88"/>
  <c r="Y108"/>
  <c r="Y119"/>
  <c r="Y122"/>
  <c r="Y126"/>
  <c r="Y138"/>
  <c r="X136"/>
  <c r="X120"/>
  <c r="X147"/>
  <c r="X131"/>
  <c r="AB90"/>
  <c r="AB99"/>
  <c r="AB111"/>
  <c r="Y128"/>
  <c r="Y125"/>
  <c r="Y130"/>
  <c r="Y137"/>
  <c r="AB96"/>
  <c r="AB95"/>
  <c r="Y134"/>
  <c r="Y142"/>
  <c r="Y147"/>
  <c r="Y131"/>
  <c r="W114"/>
  <c r="W115" s="1"/>
  <c r="Y78"/>
  <c r="Y75"/>
  <c r="Y69"/>
  <c r="Y77"/>
  <c r="Y72"/>
  <c r="Y73"/>
  <c r="Y71"/>
  <c r="Y62"/>
  <c r="Y92"/>
  <c r="Y111"/>
  <c r="Y107"/>
  <c r="Y84"/>
  <c r="Y91"/>
  <c r="Y87"/>
  <c r="Y109"/>
  <c r="Y113"/>
  <c r="Y54"/>
  <c r="Y52"/>
  <c r="Y55"/>
  <c r="Y51"/>
  <c r="Y74"/>
  <c r="Y53"/>
  <c r="Y59"/>
  <c r="Y49"/>
  <c r="Y103"/>
  <c r="Y99"/>
  <c r="Y90"/>
  <c r="Y102"/>
  <c r="Y105"/>
  <c r="Y94"/>
  <c r="Y98"/>
  <c r="Y76"/>
  <c r="Y61"/>
  <c r="Y50"/>
  <c r="Y57"/>
  <c r="Y65"/>
  <c r="Y67"/>
  <c r="Y96"/>
  <c r="Y89"/>
  <c r="Y110"/>
  <c r="Y106"/>
  <c r="Y93"/>
  <c r="Y97"/>
  <c r="Y101"/>
  <c r="F114"/>
  <c r="F115" s="1"/>
  <c r="AC149"/>
  <c r="AC150" s="1"/>
  <c r="X142"/>
  <c r="X144"/>
  <c r="X134"/>
  <c r="X138"/>
  <c r="X139"/>
  <c r="X129"/>
  <c r="X126"/>
  <c r="AB89"/>
  <c r="AB88"/>
  <c r="AB106"/>
  <c r="AB107"/>
  <c r="AB85"/>
  <c r="AB97"/>
  <c r="AB102"/>
  <c r="Y145"/>
  <c r="Y121"/>
  <c r="Y140"/>
  <c r="F166"/>
  <c r="F155"/>
  <c r="F169"/>
  <c r="F173"/>
  <c r="F167"/>
  <c r="X127"/>
  <c r="X146"/>
  <c r="X141"/>
  <c r="X125"/>
  <c r="X130"/>
  <c r="X137"/>
  <c r="X128"/>
  <c r="X124"/>
  <c r="AB84"/>
  <c r="AB104"/>
  <c r="AB101"/>
  <c r="AB113"/>
  <c r="AB86"/>
  <c r="AB94"/>
  <c r="AB109"/>
  <c r="AB100"/>
  <c r="X145"/>
  <c r="X119"/>
  <c r="X135"/>
  <c r="X121"/>
  <c r="X133"/>
  <c r="X123"/>
  <c r="AB108"/>
  <c r="AB103"/>
  <c r="AB112"/>
  <c r="AB87"/>
  <c r="AB110"/>
  <c r="AB91"/>
  <c r="AB92"/>
  <c r="W254"/>
  <c r="W255" s="1"/>
  <c r="F157"/>
  <c r="F165"/>
  <c r="F171"/>
  <c r="F164"/>
  <c r="F170"/>
  <c r="F163"/>
  <c r="AZ27" i="26"/>
  <c r="K116" s="1"/>
  <c r="K185" s="1"/>
  <c r="K247" s="1"/>
  <c r="F215" i="28" s="1"/>
  <c r="AV47" i="26"/>
  <c r="G136" s="1"/>
  <c r="G205" s="1"/>
  <c r="G267" s="1"/>
  <c r="Z75" i="28" s="1"/>
  <c r="AZ30" i="26"/>
  <c r="K119" s="1"/>
  <c r="K188" s="1"/>
  <c r="K250" s="1"/>
  <c r="I195" i="28" s="1"/>
  <c r="AX31" i="26"/>
  <c r="I120" s="1"/>
  <c r="I189" s="1"/>
  <c r="I251" s="1"/>
  <c r="J146" i="28" s="1"/>
  <c r="AT50" i="26"/>
  <c r="Z50"/>
  <c r="AM50" s="1"/>
  <c r="L29"/>
  <c r="M1589" i="25"/>
  <c r="E168" i="28"/>
  <c r="E157"/>
  <c r="E182"/>
  <c r="E177"/>
  <c r="E162"/>
  <c r="E176"/>
  <c r="E154"/>
  <c r="E167"/>
  <c r="E156"/>
  <c r="E183"/>
  <c r="E173"/>
  <c r="E159"/>
  <c r="E181"/>
  <c r="E174"/>
  <c r="E170"/>
  <c r="E163"/>
  <c r="E165"/>
  <c r="E175"/>
  <c r="E169"/>
  <c r="E166"/>
  <c r="E179"/>
  <c r="E161"/>
  <c r="E164"/>
  <c r="E155"/>
  <c r="E158"/>
  <c r="E178"/>
  <c r="E172"/>
  <c r="E171"/>
  <c r="E180"/>
  <c r="E160"/>
  <c r="L1588" i="25"/>
  <c r="L1595" s="1"/>
  <c r="K28" i="26"/>
  <c r="H1627" i="25"/>
  <c r="G48" i="26"/>
  <c r="Z47"/>
  <c r="AM47" s="1"/>
  <c r="AT47"/>
  <c r="Y29"/>
  <c r="AL29" s="1"/>
  <c r="AS29"/>
  <c r="AV45"/>
  <c r="X193" i="28"/>
  <c r="X213"/>
  <c r="X203"/>
  <c r="X197"/>
  <c r="X195"/>
  <c r="X214"/>
  <c r="X205"/>
  <c r="X189"/>
  <c r="X208"/>
  <c r="X218"/>
  <c r="X216"/>
  <c r="X206"/>
  <c r="X211"/>
  <c r="X199"/>
  <c r="X207"/>
  <c r="X209"/>
  <c r="X200"/>
  <c r="X202"/>
  <c r="X204"/>
  <c r="X212"/>
  <c r="X190"/>
  <c r="X201"/>
  <c r="X192"/>
  <c r="X215"/>
  <c r="X217"/>
  <c r="X194"/>
  <c r="X191"/>
  <c r="X196"/>
  <c r="X198"/>
  <c r="X210"/>
  <c r="K1627" i="25"/>
  <c r="J48" i="26"/>
  <c r="Y49"/>
  <c r="AL49" s="1"/>
  <c r="AS49"/>
  <c r="K1615" i="25"/>
  <c r="J31" i="26"/>
  <c r="J1348" i="25"/>
  <c r="J1349"/>
  <c r="L1678" s="1"/>
  <c r="Z30" i="26"/>
  <c r="AM30" s="1"/>
  <c r="AT30"/>
  <c r="L72"/>
  <c r="Z72" s="1"/>
  <c r="AM72" s="1"/>
  <c r="AT72" s="1"/>
  <c r="BA72" s="1"/>
  <c r="I1768" i="25"/>
  <c r="L99" i="6" s="1"/>
  <c r="I131" s="1"/>
  <c r="H284" s="1"/>
  <c r="V284" s="1"/>
  <c r="O84" i="26" s="1"/>
  <c r="V84" s="1"/>
  <c r="AI84" s="1"/>
  <c r="I1710" i="25"/>
  <c r="AB149" i="28"/>
  <c r="AB150" s="1"/>
  <c r="AZ46" i="26"/>
  <c r="K135" s="1"/>
  <c r="K204" s="1"/>
  <c r="K266" s="1"/>
  <c r="Y184" i="28"/>
  <c r="Y185" s="1"/>
  <c r="AZ47" i="26"/>
  <c r="K136" s="1"/>
  <c r="K205" s="1"/>
  <c r="K267" s="1"/>
  <c r="AX47"/>
  <c r="I136" s="1"/>
  <c r="I205" s="1"/>
  <c r="I267" s="1"/>
  <c r="K1329" i="25"/>
  <c r="K1328"/>
  <c r="M1696" s="1"/>
  <c r="I218" i="28"/>
  <c r="X168"/>
  <c r="X181"/>
  <c r="X173"/>
  <c r="X157"/>
  <c r="X163"/>
  <c r="X179"/>
  <c r="X175"/>
  <c r="X154"/>
  <c r="X182"/>
  <c r="X176"/>
  <c r="X167"/>
  <c r="X162"/>
  <c r="X166"/>
  <c r="X170"/>
  <c r="X156"/>
  <c r="X164"/>
  <c r="X183"/>
  <c r="X178"/>
  <c r="X159"/>
  <c r="X169"/>
  <c r="X158"/>
  <c r="X160"/>
  <c r="X180"/>
  <c r="X171"/>
  <c r="X172"/>
  <c r="X155"/>
  <c r="X161"/>
  <c r="X165"/>
  <c r="X177"/>
  <c r="X174"/>
  <c r="X29" i="26"/>
  <c r="AK29" s="1"/>
  <c r="AR29"/>
  <c r="F204" i="28"/>
  <c r="F198"/>
  <c r="F202"/>
  <c r="J143"/>
  <c r="J133"/>
  <c r="J137"/>
  <c r="J128"/>
  <c r="J125"/>
  <c r="J131"/>
  <c r="J130"/>
  <c r="J121"/>
  <c r="J147"/>
  <c r="J119"/>
  <c r="J145"/>
  <c r="J132"/>
  <c r="J129"/>
  <c r="J139"/>
  <c r="J127"/>
  <c r="J124"/>
  <c r="J126"/>
  <c r="J123"/>
  <c r="J136"/>
  <c r="J134"/>
  <c r="J141"/>
  <c r="J135"/>
  <c r="J138"/>
  <c r="I167"/>
  <c r="I183"/>
  <c r="I156"/>
  <c r="I154"/>
  <c r="I161"/>
  <c r="I172"/>
  <c r="I182"/>
  <c r="I159"/>
  <c r="I166"/>
  <c r="I163"/>
  <c r="I176"/>
  <c r="I157"/>
  <c r="I181"/>
  <c r="I179"/>
  <c r="I162"/>
  <c r="I158"/>
  <c r="I175"/>
  <c r="I178"/>
  <c r="I171"/>
  <c r="I168"/>
  <c r="I170"/>
  <c r="I173"/>
  <c r="I164"/>
  <c r="I160"/>
  <c r="I180"/>
  <c r="I174"/>
  <c r="I155"/>
  <c r="I165"/>
  <c r="I169"/>
  <c r="I177"/>
  <c r="X232"/>
  <c r="X250"/>
  <c r="X242"/>
  <c r="X231"/>
  <c r="X233"/>
  <c r="X246"/>
  <c r="X234"/>
  <c r="X249"/>
  <c r="X229"/>
  <c r="X248"/>
  <c r="X237"/>
  <c r="X228"/>
  <c r="X251"/>
  <c r="X230"/>
  <c r="X235"/>
  <c r="X252"/>
  <c r="X238"/>
  <c r="X243"/>
  <c r="X239"/>
  <c r="X227"/>
  <c r="X224"/>
  <c r="X253"/>
  <c r="X241"/>
  <c r="X236"/>
  <c r="X247"/>
  <c r="X226"/>
  <c r="X245"/>
  <c r="X240"/>
  <c r="X244"/>
  <c r="X225"/>
  <c r="J1768" i="25"/>
  <c r="O99" i="6" s="1"/>
  <c r="J131" s="1"/>
  <c r="I284" s="1"/>
  <c r="W284" s="1"/>
  <c r="P84" i="26" s="1"/>
  <c r="W84" s="1"/>
  <c r="AJ84" s="1"/>
  <c r="J1710" i="25"/>
  <c r="W184" i="28"/>
  <c r="W185" s="1"/>
  <c r="I118" i="26"/>
  <c r="I187" s="1"/>
  <c r="I249" s="1"/>
  <c r="AS50"/>
  <c r="Y50"/>
  <c r="AL50" s="1"/>
  <c r="M1675" i="25"/>
  <c r="K1071"/>
  <c r="AT46" i="26"/>
  <c r="Z46"/>
  <c r="AM46" s="1"/>
  <c r="X109" i="28"/>
  <c r="X99"/>
  <c r="X95"/>
  <c r="X89"/>
  <c r="X101"/>
  <c r="X108"/>
  <c r="X105"/>
  <c r="X87"/>
  <c r="X102"/>
  <c r="X86"/>
  <c r="X107"/>
  <c r="X92"/>
  <c r="X94"/>
  <c r="X103"/>
  <c r="X96"/>
  <c r="X93"/>
  <c r="X85"/>
  <c r="X84"/>
  <c r="X110"/>
  <c r="X90"/>
  <c r="X100"/>
  <c r="X111"/>
  <c r="X112"/>
  <c r="X88"/>
  <c r="X97"/>
  <c r="X106"/>
  <c r="X104"/>
  <c r="X91"/>
  <c r="X98"/>
  <c r="X113"/>
  <c r="K1595" i="25"/>
  <c r="K1591"/>
  <c r="K1596"/>
  <c r="Z63" i="28"/>
  <c r="Z73"/>
  <c r="Z54"/>
  <c r="Z76"/>
  <c r="L1627" i="25"/>
  <c r="K48" i="26"/>
  <c r="AS26"/>
  <c r="Y26"/>
  <c r="J1603" i="25"/>
  <c r="J1604" s="1"/>
  <c r="J1612"/>
  <c r="I70" i="26"/>
  <c r="W70" s="1"/>
  <c r="AJ70" s="1"/>
  <c r="AQ70" s="1"/>
  <c r="AX70" s="1"/>
  <c r="I117" s="1"/>
  <c r="I186" s="1"/>
  <c r="I248" s="1"/>
  <c r="I1627" i="25"/>
  <c r="H48" i="26"/>
  <c r="AY49"/>
  <c r="J138" s="1"/>
  <c r="J207" s="1"/>
  <c r="J269" s="1"/>
  <c r="AW47"/>
  <c r="H136" s="1"/>
  <c r="H205" s="1"/>
  <c r="H267" s="1"/>
  <c r="K1205" i="25"/>
  <c r="M1674" s="1"/>
  <c r="L27" i="26" s="1"/>
  <c r="M1767" i="25"/>
  <c r="X98" i="6" s="1"/>
  <c r="M130" s="1"/>
  <c r="L283" s="1"/>
  <c r="Z283" s="1"/>
  <c r="S83" i="26" s="1"/>
  <c r="Z83" s="1"/>
  <c r="AM83" s="1"/>
  <c r="M1709" i="25"/>
  <c r="K1346"/>
  <c r="K1348" s="1"/>
  <c r="K1200"/>
  <c r="K1070"/>
  <c r="K1076"/>
  <c r="M1673" s="1"/>
  <c r="L26" i="26" s="1"/>
  <c r="I48"/>
  <c r="J1627" i="25"/>
  <c r="I1601"/>
  <c r="I1598"/>
  <c r="I1613"/>
  <c r="I1737" s="1"/>
  <c r="H82" i="26" s="1"/>
  <c r="I1607" i="25"/>
  <c r="M97" i="6" s="1"/>
  <c r="H71" i="26"/>
  <c r="V71" s="1"/>
  <c r="AI71" s="1"/>
  <c r="AP71" s="1"/>
  <c r="AW71" s="1"/>
  <c r="H118" s="1"/>
  <c r="H187" s="1"/>
  <c r="H249" s="1"/>
  <c r="H92" i="28" s="1"/>
  <c r="M1627" i="25"/>
  <c r="L48" i="26"/>
  <c r="AW31"/>
  <c r="H120" s="1"/>
  <c r="H189" s="1"/>
  <c r="H251" s="1"/>
  <c r="AY50"/>
  <c r="J139" s="1"/>
  <c r="J208" s="1"/>
  <c r="J270" s="1"/>
  <c r="W79" i="28"/>
  <c r="W80" s="1"/>
  <c r="W149"/>
  <c r="W150" s="1"/>
  <c r="AN254"/>
  <c r="AN255" s="1"/>
  <c r="H79"/>
  <c r="H80" s="1"/>
  <c r="AN219"/>
  <c r="AN220" s="1"/>
  <c r="AT125"/>
  <c r="AT137"/>
  <c r="AT142"/>
  <c r="AT147"/>
  <c r="AT132"/>
  <c r="AT130"/>
  <c r="AT139"/>
  <c r="AT119"/>
  <c r="AT124"/>
  <c r="AT127"/>
  <c r="AT141"/>
  <c r="AT136"/>
  <c r="AT128"/>
  <c r="AT123"/>
  <c r="AT145"/>
  <c r="AT144"/>
  <c r="AT131"/>
  <c r="AT148"/>
  <c r="AT140"/>
  <c r="AT120"/>
  <c r="AT126"/>
  <c r="AT138"/>
  <c r="AT129"/>
  <c r="AT121"/>
  <c r="AT134"/>
  <c r="AT135"/>
  <c r="AT143"/>
  <c r="AT133"/>
  <c r="AT122"/>
  <c r="AT146"/>
  <c r="AR91" i="26"/>
  <c r="AY91" s="1"/>
  <c r="J162" s="1"/>
  <c r="J224" s="1"/>
  <c r="J286" s="1"/>
  <c r="AF291" i="6"/>
  <c r="AU48" i="26"/>
  <c r="AG56"/>
  <c r="AD294" i="6"/>
  <c r="AP94" i="26"/>
  <c r="AW94" s="1"/>
  <c r="H165" s="1"/>
  <c r="H227" s="1"/>
  <c r="H289" s="1"/>
  <c r="AD293" i="6"/>
  <c r="AP93" i="26"/>
  <c r="AW93" s="1"/>
  <c r="H164" s="1"/>
  <c r="H226" s="1"/>
  <c r="H288" s="1"/>
  <c r="AC295" i="6"/>
  <c r="AO95" i="26"/>
  <c r="AV95" s="1"/>
  <c r="G166" s="1"/>
  <c r="G228" s="1"/>
  <c r="G290" s="1"/>
  <c r="AV44" i="28"/>
  <c r="AV45" s="1"/>
  <c r="AT114"/>
  <c r="AT115" s="1"/>
  <c r="AW15"/>
  <c r="AW19"/>
  <c r="AW23"/>
  <c r="AW27"/>
  <c r="AW31"/>
  <c r="AW35"/>
  <c r="AW39"/>
  <c r="AW43"/>
  <c r="AW18"/>
  <c r="AW22"/>
  <c r="AW26"/>
  <c r="AW30"/>
  <c r="AW34"/>
  <c r="AW38"/>
  <c r="AW42"/>
  <c r="AW14"/>
  <c r="AW17"/>
  <c r="AW21"/>
  <c r="AW25"/>
  <c r="AW29"/>
  <c r="AW33"/>
  <c r="AW37"/>
  <c r="AW41"/>
  <c r="AW16"/>
  <c r="AW20"/>
  <c r="AW24"/>
  <c r="AW28"/>
  <c r="AW32"/>
  <c r="AW36"/>
  <c r="AW40"/>
  <c r="AF292" i="6"/>
  <c r="AR92" i="26"/>
  <c r="AY92" s="1"/>
  <c r="J163" s="1"/>
  <c r="J225" s="1"/>
  <c r="J287" s="1"/>
  <c r="AS144" i="28"/>
  <c r="AS148"/>
  <c r="AS132"/>
  <c r="AS138"/>
  <c r="AS120"/>
  <c r="AS125"/>
  <c r="AS126"/>
  <c r="AS142"/>
  <c r="AS122"/>
  <c r="AS128"/>
  <c r="AS129"/>
  <c r="AS146"/>
  <c r="AS141"/>
  <c r="AS139"/>
  <c r="AS145"/>
  <c r="AS147"/>
  <c r="AS133"/>
  <c r="AS130"/>
  <c r="AS135"/>
  <c r="AS140"/>
  <c r="AS127"/>
  <c r="AS119"/>
  <c r="AS124"/>
  <c r="AS137"/>
  <c r="AS131"/>
  <c r="AS143"/>
  <c r="AS134"/>
  <c r="AS136"/>
  <c r="AS121"/>
  <c r="AS123"/>
  <c r="M296" i="6"/>
  <c r="N296" s="1"/>
  <c r="AV60" i="28"/>
  <c r="AV56"/>
  <c r="AV52"/>
  <c r="AV58"/>
  <c r="AV50"/>
  <c r="AV75"/>
  <c r="AV76"/>
  <c r="AV68"/>
  <c r="AV70"/>
  <c r="AV71"/>
  <c r="AV67"/>
  <c r="AV53"/>
  <c r="AV59"/>
  <c r="AV49"/>
  <c r="AV64"/>
  <c r="AV62"/>
  <c r="AV63"/>
  <c r="AV61"/>
  <c r="AV66"/>
  <c r="AV54"/>
  <c r="AV77"/>
  <c r="AV78"/>
  <c r="AV74"/>
  <c r="AV72"/>
  <c r="AV73"/>
  <c r="AV69"/>
  <c r="AV55"/>
  <c r="AV65"/>
  <c r="AV57"/>
  <c r="AV51"/>
  <c r="AU61"/>
  <c r="AU56"/>
  <c r="AU58"/>
  <c r="AU74"/>
  <c r="AU69"/>
  <c r="AU67"/>
  <c r="AU51"/>
  <c r="AU55"/>
  <c r="AU66"/>
  <c r="AU52"/>
  <c r="AU77"/>
  <c r="AU73"/>
  <c r="AU68"/>
  <c r="AU65"/>
  <c r="AU59"/>
  <c r="AU54"/>
  <c r="AU50"/>
  <c r="AU76"/>
  <c r="AU72"/>
  <c r="AU78"/>
  <c r="AU49"/>
  <c r="AU64"/>
  <c r="AU63"/>
  <c r="AU62"/>
  <c r="AU60"/>
  <c r="AU75"/>
  <c r="AU71"/>
  <c r="AU70"/>
  <c r="AU53"/>
  <c r="AU57"/>
  <c r="AS114"/>
  <c r="AS115" s="1"/>
  <c r="AU44"/>
  <c r="AU45" s="1"/>
  <c r="G62"/>
  <c r="G52"/>
  <c r="G58"/>
  <c r="G54"/>
  <c r="G60"/>
  <c r="G75"/>
  <c r="G73"/>
  <c r="G68"/>
  <c r="G78"/>
  <c r="G72"/>
  <c r="G70"/>
  <c r="G57"/>
  <c r="G65"/>
  <c r="G64"/>
  <c r="G55"/>
  <c r="G63"/>
  <c r="G61"/>
  <c r="G66"/>
  <c r="G56"/>
  <c r="G50"/>
  <c r="G76"/>
  <c r="G74"/>
  <c r="G69"/>
  <c r="G67"/>
  <c r="G77"/>
  <c r="G71"/>
  <c r="G53"/>
  <c r="G49"/>
  <c r="G59"/>
  <c r="G51"/>
  <c r="AQ246"/>
  <c r="AQ237"/>
  <c r="AQ233"/>
  <c r="AQ227"/>
  <c r="AQ241"/>
  <c r="AQ224"/>
  <c r="AQ251"/>
  <c r="AQ240"/>
  <c r="AQ235"/>
  <c r="AQ252"/>
  <c r="AQ234"/>
  <c r="AQ230"/>
  <c r="AQ249"/>
  <c r="AQ242"/>
  <c r="AQ226"/>
  <c r="AQ250"/>
  <c r="AQ239"/>
  <c r="AQ247"/>
  <c r="AQ231"/>
  <c r="AQ225"/>
  <c r="AQ244"/>
  <c r="AQ253"/>
  <c r="AQ243"/>
  <c r="AQ238"/>
  <c r="AQ229"/>
  <c r="AQ248"/>
  <c r="AQ232"/>
  <c r="AQ228"/>
  <c r="AQ245"/>
  <c r="AQ236"/>
  <c r="G1766" i="25"/>
  <c r="F97" i="6" s="1"/>
  <c r="G129" s="1"/>
  <c r="F282" s="1"/>
  <c r="G1708" i="25"/>
  <c r="G1732" s="1"/>
  <c r="AM239" i="28"/>
  <c r="AM251"/>
  <c r="AM240"/>
  <c r="AM233"/>
  <c r="AM227"/>
  <c r="AM241"/>
  <c r="AM234"/>
  <c r="AM236"/>
  <c r="AM235"/>
  <c r="AM225"/>
  <c r="AM248"/>
  <c r="AM228"/>
  <c r="AM253"/>
  <c r="AM242"/>
  <c r="AM226"/>
  <c r="AM250"/>
  <c r="AM237"/>
  <c r="AM243"/>
  <c r="AM238"/>
  <c r="AM231"/>
  <c r="AM246"/>
  <c r="AM244"/>
  <c r="AM249"/>
  <c r="AM247"/>
  <c r="AM229"/>
  <c r="AM252"/>
  <c r="AM232"/>
  <c r="AM224"/>
  <c r="AM245"/>
  <c r="AM230"/>
  <c r="AK97"/>
  <c r="AK109"/>
  <c r="AK108"/>
  <c r="AK103"/>
  <c r="AK113"/>
  <c r="AK93"/>
  <c r="AK90"/>
  <c r="AK85"/>
  <c r="AK110"/>
  <c r="AK89"/>
  <c r="AK107"/>
  <c r="AK98"/>
  <c r="AK111"/>
  <c r="AK91"/>
  <c r="AK106"/>
  <c r="AK100"/>
  <c r="AK86"/>
  <c r="AK112"/>
  <c r="AK102"/>
  <c r="AK92"/>
  <c r="AK87"/>
  <c r="AK88"/>
  <c r="AK95"/>
  <c r="AK101"/>
  <c r="AK96"/>
  <c r="AK94"/>
  <c r="AK105"/>
  <c r="AK99"/>
  <c r="AK104"/>
  <c r="AK84"/>
  <c r="AR195"/>
  <c r="AR199"/>
  <c r="AR192"/>
  <c r="AR215"/>
  <c r="AR190"/>
  <c r="AR208"/>
  <c r="AR197"/>
  <c r="AR203"/>
  <c r="AR211"/>
  <c r="AR213"/>
  <c r="AR201"/>
  <c r="AR212"/>
  <c r="AR207"/>
  <c r="AR218"/>
  <c r="AR194"/>
  <c r="AR204"/>
  <c r="AR216"/>
  <c r="AR205"/>
  <c r="AR202"/>
  <c r="AR200"/>
  <c r="AR191"/>
  <c r="AR206"/>
  <c r="AR196"/>
  <c r="AR189"/>
  <c r="AR193"/>
  <c r="AR214"/>
  <c r="AR209"/>
  <c r="AR217"/>
  <c r="AR198"/>
  <c r="AR210"/>
  <c r="AO81" i="26"/>
  <c r="U81"/>
  <c r="AH81" s="1"/>
  <c r="AR184" i="28"/>
  <c r="AR185" s="1"/>
  <c r="J44"/>
  <c r="J45" s="1"/>
  <c r="E149"/>
  <c r="E150" s="1"/>
  <c r="E44"/>
  <c r="E45" s="1"/>
  <c r="AU81" i="26"/>
  <c r="F152" s="1"/>
  <c r="F214" s="1"/>
  <c r="F276" s="1"/>
  <c r="AB284" i="6"/>
  <c r="AN84" i="26"/>
  <c r="AU84" s="1"/>
  <c r="F155" s="1"/>
  <c r="F217" s="1"/>
  <c r="F279" s="1"/>
  <c r="AQ210" i="28"/>
  <c r="AQ191"/>
  <c r="AQ190"/>
  <c r="AQ196"/>
  <c r="AQ194"/>
  <c r="AQ205"/>
  <c r="AQ197"/>
  <c r="AQ198"/>
  <c r="AQ203"/>
  <c r="AQ199"/>
  <c r="AQ212"/>
  <c r="AQ215"/>
  <c r="AQ217"/>
  <c r="AQ213"/>
  <c r="AQ208"/>
  <c r="AQ214"/>
  <c r="AQ218"/>
  <c r="AQ216"/>
  <c r="AQ202"/>
  <c r="AQ201"/>
  <c r="AQ189"/>
  <c r="AQ195"/>
  <c r="AQ192"/>
  <c r="AQ207"/>
  <c r="AQ204"/>
  <c r="AQ200"/>
  <c r="AQ206"/>
  <c r="AQ211"/>
  <c r="AQ209"/>
  <c r="AQ193"/>
  <c r="AM195"/>
  <c r="AM196"/>
  <c r="AM205"/>
  <c r="AM192"/>
  <c r="AM218"/>
  <c r="AM197"/>
  <c r="AM200"/>
  <c r="AM194"/>
  <c r="AM213"/>
  <c r="AM189"/>
  <c r="AM203"/>
  <c r="AM204"/>
  <c r="AM207"/>
  <c r="AM199"/>
  <c r="AM193"/>
  <c r="AM190"/>
  <c r="AM201"/>
  <c r="AM210"/>
  <c r="AM212"/>
  <c r="AM191"/>
  <c r="AM206"/>
  <c r="AM217"/>
  <c r="AM211"/>
  <c r="AM198"/>
  <c r="AM215"/>
  <c r="AM209"/>
  <c r="AM208"/>
  <c r="AM216"/>
  <c r="AM214"/>
  <c r="AM202"/>
  <c r="J136" i="26"/>
  <c r="J205" s="1"/>
  <c r="J267" s="1"/>
  <c r="R284" i="6"/>
  <c r="AQ83" i="26"/>
  <c r="AX83" s="1"/>
  <c r="I154" s="1"/>
  <c r="I216" s="1"/>
  <c r="I278" s="1"/>
  <c r="AE283" i="6"/>
  <c r="AR239" i="28"/>
  <c r="AR247"/>
  <c r="AR231"/>
  <c r="AR246"/>
  <c r="AR252"/>
  <c r="AR253"/>
  <c r="AR242"/>
  <c r="AR251"/>
  <c r="AR238"/>
  <c r="AR233"/>
  <c r="AR227"/>
  <c r="AR234"/>
  <c r="AR230"/>
  <c r="AR226"/>
  <c r="AR245"/>
  <c r="AR250"/>
  <c r="AR237"/>
  <c r="AR240"/>
  <c r="AR225"/>
  <c r="AR241"/>
  <c r="AR248"/>
  <c r="AR249"/>
  <c r="AR236"/>
  <c r="AR243"/>
  <c r="AR235"/>
  <c r="AR229"/>
  <c r="AR244"/>
  <c r="AR232"/>
  <c r="AR228"/>
  <c r="AR224"/>
  <c r="H1765" i="25"/>
  <c r="H1707"/>
  <c r="H1642"/>
  <c r="AK79" i="28"/>
  <c r="AK80" s="1"/>
  <c r="E79"/>
  <c r="E80" s="1"/>
  <c r="AQ184"/>
  <c r="AQ185" s="1"/>
  <c r="AM184"/>
  <c r="AM185" s="1"/>
  <c r="AO254"/>
  <c r="AO255" s="1"/>
  <c r="AO219"/>
  <c r="AO220" s="1"/>
  <c r="AP219"/>
  <c r="AP220" s="1"/>
  <c r="AP254"/>
  <c r="AP255" s="1"/>
  <c r="F184" l="1"/>
  <c r="F185" s="1"/>
  <c r="F205"/>
  <c r="F195"/>
  <c r="F217"/>
  <c r="F210"/>
  <c r="F212"/>
  <c r="F207"/>
  <c r="F199"/>
  <c r="F191"/>
  <c r="F214"/>
  <c r="F218"/>
  <c r="Z52"/>
  <c r="Z70"/>
  <c r="J148"/>
  <c r="J144"/>
  <c r="J120"/>
  <c r="J142"/>
  <c r="J122"/>
  <c r="J140"/>
  <c r="F203"/>
  <c r="F196"/>
  <c r="F189"/>
  <c r="F190"/>
  <c r="Z66"/>
  <c r="Z74"/>
  <c r="Z53"/>
  <c r="Z57"/>
  <c r="Z55"/>
  <c r="F193"/>
  <c r="F208"/>
  <c r="F192"/>
  <c r="F200"/>
  <c r="F194"/>
  <c r="BA47" i="26"/>
  <c r="L136" s="1"/>
  <c r="L205" s="1"/>
  <c r="L267" s="1"/>
  <c r="Z64" i="28"/>
  <c r="Z61"/>
  <c r="Z65"/>
  <c r="Z67"/>
  <c r="Z49"/>
  <c r="Z60"/>
  <c r="F197"/>
  <c r="Z69"/>
  <c r="Z59"/>
  <c r="Z77"/>
  <c r="Z78"/>
  <c r="Z50"/>
  <c r="Z62"/>
  <c r="Y114"/>
  <c r="Y115" s="1"/>
  <c r="Z68"/>
  <c r="Z71"/>
  <c r="Z51"/>
  <c r="Z58"/>
  <c r="Z56"/>
  <c r="Z72"/>
  <c r="F209"/>
  <c r="F201"/>
  <c r="F206"/>
  <c r="F213"/>
  <c r="F211"/>
  <c r="F216"/>
  <c r="I205"/>
  <c r="Y79"/>
  <c r="Y80" s="1"/>
  <c r="I194"/>
  <c r="I197"/>
  <c r="Y149"/>
  <c r="Y150" s="1"/>
  <c r="I189"/>
  <c r="I204"/>
  <c r="AB114"/>
  <c r="AB115" s="1"/>
  <c r="X149"/>
  <c r="X150" s="1"/>
  <c r="H100"/>
  <c r="I201"/>
  <c r="I217"/>
  <c r="I209"/>
  <c r="I203"/>
  <c r="I208"/>
  <c r="I198"/>
  <c r="I202"/>
  <c r="H110"/>
  <c r="H112"/>
  <c r="H95"/>
  <c r="H88"/>
  <c r="H85"/>
  <c r="H105"/>
  <c r="H108"/>
  <c r="I190"/>
  <c r="I212"/>
  <c r="I193"/>
  <c r="I200"/>
  <c r="I196"/>
  <c r="I192"/>
  <c r="I216"/>
  <c r="I211"/>
  <c r="I210"/>
  <c r="I215"/>
  <c r="I191"/>
  <c r="I207"/>
  <c r="I206"/>
  <c r="I213"/>
  <c r="I199"/>
  <c r="I214"/>
  <c r="H109"/>
  <c r="H98"/>
  <c r="H89"/>
  <c r="BA50" i="26"/>
  <c r="L139" s="1"/>
  <c r="L208" s="1"/>
  <c r="L270" s="1"/>
  <c r="AC232" i="28" s="1"/>
  <c r="H91"/>
  <c r="H94"/>
  <c r="H113"/>
  <c r="H96"/>
  <c r="BA30" i="26"/>
  <c r="L119" s="1"/>
  <c r="L188" s="1"/>
  <c r="L250" s="1"/>
  <c r="I247" i="28" s="1"/>
  <c r="J89"/>
  <c r="J106"/>
  <c r="J99"/>
  <c r="J92"/>
  <c r="J84"/>
  <c r="J109"/>
  <c r="J98"/>
  <c r="J87"/>
  <c r="J113"/>
  <c r="J97"/>
  <c r="J90"/>
  <c r="J107"/>
  <c r="J96"/>
  <c r="J88"/>
  <c r="J93"/>
  <c r="J101"/>
  <c r="J102"/>
  <c r="J112"/>
  <c r="J110"/>
  <c r="J95"/>
  <c r="J111"/>
  <c r="J91"/>
  <c r="J105"/>
  <c r="J108"/>
  <c r="J100"/>
  <c r="J86"/>
  <c r="J104"/>
  <c r="J103"/>
  <c r="J94"/>
  <c r="J85"/>
  <c r="J1751" i="25"/>
  <c r="I96" i="26" s="1"/>
  <c r="J1656" i="25"/>
  <c r="AP48" i="26"/>
  <c r="AP56" s="1"/>
  <c r="V48"/>
  <c r="L1751" i="25"/>
  <c r="K96" i="26" s="1"/>
  <c r="L1656" i="25"/>
  <c r="Z199" i="28"/>
  <c r="Z211"/>
  <c r="Z206"/>
  <c r="Z196"/>
  <c r="Z205"/>
  <c r="Z195"/>
  <c r="Z208"/>
  <c r="Z202"/>
  <c r="Z201"/>
  <c r="Z204"/>
  <c r="Z192"/>
  <c r="Z209"/>
  <c r="Z210"/>
  <c r="Z215"/>
  <c r="Z203"/>
  <c r="Z197"/>
  <c r="Z213"/>
  <c r="Z218"/>
  <c r="Z194"/>
  <c r="Z217"/>
  <c r="Z193"/>
  <c r="Z207"/>
  <c r="Z216"/>
  <c r="Z200"/>
  <c r="Z212"/>
  <c r="Z190"/>
  <c r="Z198"/>
  <c r="Z189"/>
  <c r="Z191"/>
  <c r="Z214"/>
  <c r="Y213"/>
  <c r="Y193"/>
  <c r="Y218"/>
  <c r="Y214"/>
  <c r="Y210"/>
  <c r="Y212"/>
  <c r="Y202"/>
  <c r="Y196"/>
  <c r="Y201"/>
  <c r="Y207"/>
  <c r="Y199"/>
  <c r="Y198"/>
  <c r="Y204"/>
  <c r="Y215"/>
  <c r="Y205"/>
  <c r="Y216"/>
  <c r="Y203"/>
  <c r="Y191"/>
  <c r="Y209"/>
  <c r="Y208"/>
  <c r="Y200"/>
  <c r="Y189"/>
  <c r="Y194"/>
  <c r="Y206"/>
  <c r="Y190"/>
  <c r="Y192"/>
  <c r="Y197"/>
  <c r="Y217"/>
  <c r="Y211"/>
  <c r="Y195"/>
  <c r="H1751" i="25"/>
  <c r="G96" i="26" s="1"/>
  <c r="H1656" i="25"/>
  <c r="H102" i="28"/>
  <c r="H104"/>
  <c r="H111"/>
  <c r="H106"/>
  <c r="H90"/>
  <c r="BA46" i="26"/>
  <c r="L135" s="1"/>
  <c r="L204" s="1"/>
  <c r="L266" s="1"/>
  <c r="AZ50"/>
  <c r="K139" s="1"/>
  <c r="K208" s="1"/>
  <c r="K270" s="1"/>
  <c r="X254" i="28"/>
  <c r="X255" s="1"/>
  <c r="AY29" i="26"/>
  <c r="AZ49"/>
  <c r="K138" s="1"/>
  <c r="K207" s="1"/>
  <c r="K269" s="1"/>
  <c r="AZ29"/>
  <c r="H93" i="28"/>
  <c r="H107"/>
  <c r="I1603" i="25"/>
  <c r="I1604" s="1"/>
  <c r="H70" i="26"/>
  <c r="V70" s="1"/>
  <c r="AI70" s="1"/>
  <c r="AP70" s="1"/>
  <c r="AW70" s="1"/>
  <c r="H117" s="1"/>
  <c r="H186" s="1"/>
  <c r="H248" s="1"/>
  <c r="I1612" i="25"/>
  <c r="AB155" i="28"/>
  <c r="AB171"/>
  <c r="AB177"/>
  <c r="AB183"/>
  <c r="AB163"/>
  <c r="AB160"/>
  <c r="AB176"/>
  <c r="AB172"/>
  <c r="AB167"/>
  <c r="AB182"/>
  <c r="AB179"/>
  <c r="AB158"/>
  <c r="AB168"/>
  <c r="AB175"/>
  <c r="AB181"/>
  <c r="AB170"/>
  <c r="AB161"/>
  <c r="AB156"/>
  <c r="AB169"/>
  <c r="AB162"/>
  <c r="AB178"/>
  <c r="AB174"/>
  <c r="AB159"/>
  <c r="AB157"/>
  <c r="AB180"/>
  <c r="AB173"/>
  <c r="AB166"/>
  <c r="AB165"/>
  <c r="AB164"/>
  <c r="AB154"/>
  <c r="J1736" i="25"/>
  <c r="I81" i="26" s="1"/>
  <c r="J1641" i="25"/>
  <c r="AS48" i="26"/>
  <c r="Y48"/>
  <c r="AL48" s="1"/>
  <c r="K1594" i="25"/>
  <c r="M1588"/>
  <c r="M1595" s="1"/>
  <c r="L28" i="26"/>
  <c r="Z121" i="28"/>
  <c r="Z127"/>
  <c r="Z122"/>
  <c r="Z126"/>
  <c r="Z139"/>
  <c r="Z125"/>
  <c r="Z146"/>
  <c r="Z138"/>
  <c r="Z147"/>
  <c r="Z142"/>
  <c r="Z141"/>
  <c r="Z137"/>
  <c r="Z130"/>
  <c r="Z131"/>
  <c r="Z134"/>
  <c r="Z144"/>
  <c r="Z128"/>
  <c r="Z145"/>
  <c r="Z140"/>
  <c r="Z143"/>
  <c r="Z136"/>
  <c r="Z119"/>
  <c r="Z133"/>
  <c r="Z120"/>
  <c r="Z124"/>
  <c r="Z132"/>
  <c r="Z148"/>
  <c r="Z123"/>
  <c r="Z135"/>
  <c r="Z129"/>
  <c r="L1615" i="25"/>
  <c r="K31" i="26"/>
  <c r="U48"/>
  <c r="AO48"/>
  <c r="AO56" s="1"/>
  <c r="AC246" i="28"/>
  <c r="K1349" i="25"/>
  <c r="M1678" s="1"/>
  <c r="I184" i="28"/>
  <c r="I185" s="1"/>
  <c r="X184"/>
  <c r="X185" s="1"/>
  <c r="AC171"/>
  <c r="AC158"/>
  <c r="AC162"/>
  <c r="AC165"/>
  <c r="AC157"/>
  <c r="AC179"/>
  <c r="AC164"/>
  <c r="AC159"/>
  <c r="AC180"/>
  <c r="AC174"/>
  <c r="AC182"/>
  <c r="AC156"/>
  <c r="AC161"/>
  <c r="AC160"/>
  <c r="AC167"/>
  <c r="AC175"/>
  <c r="AC183"/>
  <c r="AC155"/>
  <c r="AC168"/>
  <c r="AC173"/>
  <c r="AC178"/>
  <c r="AC181"/>
  <c r="AC166"/>
  <c r="AC154"/>
  <c r="AC176"/>
  <c r="AC172"/>
  <c r="AC177"/>
  <c r="AC163"/>
  <c r="AC170"/>
  <c r="AC169"/>
  <c r="M1751" i="25"/>
  <c r="L96" i="26" s="1"/>
  <c r="M1656" i="25"/>
  <c r="AT26" i="26"/>
  <c r="Z26"/>
  <c r="Z107" i="28"/>
  <c r="Z113"/>
  <c r="Z89"/>
  <c r="Z94"/>
  <c r="Z104"/>
  <c r="Z106"/>
  <c r="Z92"/>
  <c r="Z91"/>
  <c r="Z85"/>
  <c r="Z97"/>
  <c r="Z103"/>
  <c r="Z109"/>
  <c r="Z88"/>
  <c r="Z90"/>
  <c r="Z100"/>
  <c r="Z102"/>
  <c r="Z112"/>
  <c r="Z84"/>
  <c r="Z93"/>
  <c r="Z99"/>
  <c r="Z105"/>
  <c r="Z111"/>
  <c r="Z87"/>
  <c r="Z96"/>
  <c r="Z98"/>
  <c r="Z108"/>
  <c r="Z110"/>
  <c r="Z86"/>
  <c r="Z95"/>
  <c r="Z101"/>
  <c r="G129"/>
  <c r="G123"/>
  <c r="G138"/>
  <c r="G131"/>
  <c r="G148"/>
  <c r="G146"/>
  <c r="G139"/>
  <c r="G137"/>
  <c r="G130"/>
  <c r="G125"/>
  <c r="G124"/>
  <c r="G132"/>
  <c r="G119"/>
  <c r="G135"/>
  <c r="G143"/>
  <c r="G144"/>
  <c r="G126"/>
  <c r="G120"/>
  <c r="G145"/>
  <c r="G127"/>
  <c r="G133"/>
  <c r="G121"/>
  <c r="G136"/>
  <c r="G128"/>
  <c r="G142"/>
  <c r="G141"/>
  <c r="G147"/>
  <c r="G122"/>
  <c r="G140"/>
  <c r="G134"/>
  <c r="H144"/>
  <c r="H136"/>
  <c r="H135"/>
  <c r="H138"/>
  <c r="H127"/>
  <c r="H123"/>
  <c r="H132"/>
  <c r="H139"/>
  <c r="H134"/>
  <c r="H131"/>
  <c r="H145"/>
  <c r="H148"/>
  <c r="H129"/>
  <c r="H142"/>
  <c r="H121"/>
  <c r="H137"/>
  <c r="H141"/>
  <c r="H143"/>
  <c r="H147"/>
  <c r="H124"/>
  <c r="H119"/>
  <c r="H130"/>
  <c r="H120"/>
  <c r="H128"/>
  <c r="H146"/>
  <c r="H133"/>
  <c r="H126"/>
  <c r="H122"/>
  <c r="H125"/>
  <c r="H140"/>
  <c r="K1739" i="25"/>
  <c r="J84" i="26" s="1"/>
  <c r="K1644" i="25"/>
  <c r="K1751"/>
  <c r="J96" i="26" s="1"/>
  <c r="K1656" i="25"/>
  <c r="G134" i="26"/>
  <c r="G203" s="1"/>
  <c r="G265" s="1"/>
  <c r="L1591" i="25"/>
  <c r="L1596"/>
  <c r="AT29" i="26"/>
  <c r="Z29"/>
  <c r="AM29" s="1"/>
  <c r="X114" i="28"/>
  <c r="X115" s="1"/>
  <c r="L1602" i="25"/>
  <c r="E184" i="28"/>
  <c r="E185" s="1"/>
  <c r="Z48" i="26"/>
  <c r="AM48" s="1"/>
  <c r="AT48"/>
  <c r="W48"/>
  <c r="AQ48"/>
  <c r="AQ56" s="1"/>
  <c r="AT27"/>
  <c r="Z27"/>
  <c r="AM27" s="1"/>
  <c r="I1656" i="25"/>
  <c r="I1751"/>
  <c r="H96" i="26" s="1"/>
  <c r="AL26"/>
  <c r="L49"/>
  <c r="M1590" i="25"/>
  <c r="M1597" s="1"/>
  <c r="X31" i="26"/>
  <c r="AR31"/>
  <c r="J73"/>
  <c r="X73" s="1"/>
  <c r="AK73" s="1"/>
  <c r="AR73" s="1"/>
  <c r="AY73" s="1"/>
  <c r="X48"/>
  <c r="AK48" s="1"/>
  <c r="AR48"/>
  <c r="Y28"/>
  <c r="AL28" s="1"/>
  <c r="AS28"/>
  <c r="H97" i="28"/>
  <c r="H99"/>
  <c r="H87"/>
  <c r="H86"/>
  <c r="H84"/>
  <c r="H103"/>
  <c r="H101"/>
  <c r="K1602" i="25"/>
  <c r="F219" i="28"/>
  <c r="F220" s="1"/>
  <c r="X219"/>
  <c r="X220" s="1"/>
  <c r="AV81" i="26"/>
  <c r="G152" s="1"/>
  <c r="G214" s="1"/>
  <c r="G276" s="1"/>
  <c r="AK114" i="28"/>
  <c r="AK115" s="1"/>
  <c r="AT158"/>
  <c r="AT163"/>
  <c r="AT160"/>
  <c r="AT157"/>
  <c r="AT179"/>
  <c r="AT183"/>
  <c r="AT182"/>
  <c r="AT166"/>
  <c r="AT180"/>
  <c r="AT161"/>
  <c r="AT155"/>
  <c r="AT170"/>
  <c r="AT176"/>
  <c r="AT172"/>
  <c r="AT169"/>
  <c r="AT164"/>
  <c r="AT159"/>
  <c r="AT165"/>
  <c r="AT156"/>
  <c r="AT181"/>
  <c r="AT173"/>
  <c r="AT177"/>
  <c r="AT171"/>
  <c r="AT168"/>
  <c r="AT167"/>
  <c r="AT154"/>
  <c r="AT162"/>
  <c r="AT178"/>
  <c r="AT175"/>
  <c r="AT174"/>
  <c r="AD295" i="6"/>
  <c r="AP95" i="26"/>
  <c r="AW95" s="1"/>
  <c r="H166" s="1"/>
  <c r="H228" s="1"/>
  <c r="H290" s="1"/>
  <c r="AE293" i="6"/>
  <c r="AQ93" i="26"/>
  <c r="AX93" s="1"/>
  <c r="I164" s="1"/>
  <c r="I226" s="1"/>
  <c r="I288" s="1"/>
  <c r="AE294" i="6"/>
  <c r="AQ94" i="26"/>
  <c r="AX94" s="1"/>
  <c r="I165" s="1"/>
  <c r="I227" s="1"/>
  <c r="I289" s="1"/>
  <c r="F137"/>
  <c r="F206" s="1"/>
  <c r="F268" s="1"/>
  <c r="AU56"/>
  <c r="AS154" i="28"/>
  <c r="AS162"/>
  <c r="AS165"/>
  <c r="AS161"/>
  <c r="AS164"/>
  <c r="AS177"/>
  <c r="AS183"/>
  <c r="AS176"/>
  <c r="AS160"/>
  <c r="AS158"/>
  <c r="AS166"/>
  <c r="AS163"/>
  <c r="AS180"/>
  <c r="AS174"/>
  <c r="AS179"/>
  <c r="AS159"/>
  <c r="AS171"/>
  <c r="AS168"/>
  <c r="AS156"/>
  <c r="AS182"/>
  <c r="AS173"/>
  <c r="AS181"/>
  <c r="AS175"/>
  <c r="AS155"/>
  <c r="AS170"/>
  <c r="AS157"/>
  <c r="AS167"/>
  <c r="AS178"/>
  <c r="AS172"/>
  <c r="AS169"/>
  <c r="AV79"/>
  <c r="AV80" s="1"/>
  <c r="T296" i="6"/>
  <c r="AS149" i="28"/>
  <c r="AS150" s="1"/>
  <c r="AW44"/>
  <c r="AW45" s="1"/>
  <c r="O296" i="6"/>
  <c r="P296" s="1"/>
  <c r="Q296" s="1"/>
  <c r="R296" s="1"/>
  <c r="AG292"/>
  <c r="AT92" i="26" s="1"/>
  <c r="BA92" s="1"/>
  <c r="L163" s="1"/>
  <c r="L225" s="1"/>
  <c r="L287" s="1"/>
  <c r="AS92"/>
  <c r="AZ92" s="1"/>
  <c r="K163" s="1"/>
  <c r="K225" s="1"/>
  <c r="K287" s="1"/>
  <c r="AW54" i="28"/>
  <c r="AW63"/>
  <c r="AW61"/>
  <c r="AW52"/>
  <c r="AW60"/>
  <c r="AW72"/>
  <c r="AW69"/>
  <c r="AW77"/>
  <c r="AW75"/>
  <c r="AW73"/>
  <c r="AW68"/>
  <c r="AW65"/>
  <c r="AW55"/>
  <c r="AW64"/>
  <c r="AW57"/>
  <c r="AW66"/>
  <c r="AW62"/>
  <c r="AW56"/>
  <c r="AW50"/>
  <c r="AW58"/>
  <c r="AW71"/>
  <c r="AW78"/>
  <c r="AW76"/>
  <c r="AW74"/>
  <c r="AW70"/>
  <c r="AW67"/>
  <c r="AW51"/>
  <c r="AW49"/>
  <c r="AW53"/>
  <c r="AW59"/>
  <c r="AU87"/>
  <c r="AU95"/>
  <c r="AU103"/>
  <c r="AU111"/>
  <c r="AU88"/>
  <c r="AU96"/>
  <c r="AU104"/>
  <c r="AU112"/>
  <c r="AU89"/>
  <c r="AU97"/>
  <c r="AU105"/>
  <c r="AU113"/>
  <c r="AU90"/>
  <c r="AU98"/>
  <c r="AU106"/>
  <c r="AU91"/>
  <c r="AU99"/>
  <c r="AU107"/>
  <c r="AU84"/>
  <c r="AU92"/>
  <c r="AU100"/>
  <c r="AU108"/>
  <c r="AU85"/>
  <c r="AU93"/>
  <c r="AU101"/>
  <c r="AU109"/>
  <c r="AU86"/>
  <c r="AU94"/>
  <c r="AU102"/>
  <c r="AU110"/>
  <c r="AV88"/>
  <c r="AV96"/>
  <c r="AV104"/>
  <c r="AV112"/>
  <c r="AV91"/>
  <c r="AV99"/>
  <c r="AV107"/>
  <c r="AV86"/>
  <c r="AV94"/>
  <c r="AV102"/>
  <c r="AV110"/>
  <c r="AV89"/>
  <c r="AV97"/>
  <c r="AV105"/>
  <c r="AV113"/>
  <c r="AV84"/>
  <c r="AV92"/>
  <c r="AV100"/>
  <c r="AV108"/>
  <c r="AV87"/>
  <c r="AV95"/>
  <c r="AV103"/>
  <c r="AV111"/>
  <c r="AV90"/>
  <c r="AV98"/>
  <c r="AV106"/>
  <c r="AV85"/>
  <c r="AV93"/>
  <c r="AV101"/>
  <c r="AV109"/>
  <c r="AS91" i="26"/>
  <c r="AZ91" s="1"/>
  <c r="K162" s="1"/>
  <c r="K224" s="1"/>
  <c r="K286" s="1"/>
  <c r="AG291" i="6"/>
  <c r="AT91" i="26" s="1"/>
  <c r="BA91" s="1"/>
  <c r="L162" s="1"/>
  <c r="L224" s="1"/>
  <c r="L286" s="1"/>
  <c r="AU79" i="28"/>
  <c r="AU80" s="1"/>
  <c r="AT149"/>
  <c r="AT150" s="1"/>
  <c r="AL16"/>
  <c r="AL20"/>
  <c r="AL24"/>
  <c r="AL28"/>
  <c r="AL32"/>
  <c r="AL36"/>
  <c r="AL40"/>
  <c r="AL15"/>
  <c r="AL19"/>
  <c r="AL23"/>
  <c r="AL27"/>
  <c r="AL31"/>
  <c r="AL35"/>
  <c r="AL39"/>
  <c r="AL43"/>
  <c r="AL14"/>
  <c r="AL18"/>
  <c r="AL22"/>
  <c r="AL26"/>
  <c r="AL30"/>
  <c r="AL34"/>
  <c r="AL38"/>
  <c r="AL42"/>
  <c r="AL17"/>
  <c r="AL21"/>
  <c r="AL25"/>
  <c r="AL29"/>
  <c r="AL33"/>
  <c r="AL37"/>
  <c r="AL41"/>
  <c r="Z239"/>
  <c r="Z251"/>
  <c r="Z240"/>
  <c r="Z235"/>
  <c r="Z225"/>
  <c r="Z233"/>
  <c r="Z229"/>
  <c r="Z234"/>
  <c r="Z230"/>
  <c r="Z226"/>
  <c r="Z249"/>
  <c r="Z250"/>
  <c r="Z241"/>
  <c r="Z244"/>
  <c r="Z245"/>
  <c r="Z237"/>
  <c r="Z243"/>
  <c r="Z238"/>
  <c r="Z227"/>
  <c r="Z247"/>
  <c r="Z231"/>
  <c r="Z252"/>
  <c r="Z232"/>
  <c r="Z228"/>
  <c r="Z253"/>
  <c r="Z242"/>
  <c r="Z246"/>
  <c r="Z248"/>
  <c r="Z224"/>
  <c r="Z236"/>
  <c r="AF283" i="6"/>
  <c r="AR83" i="26"/>
  <c r="AY83" s="1"/>
  <c r="J154" s="1"/>
  <c r="J216" s="1"/>
  <c r="J278" s="1"/>
  <c r="S284" i="6"/>
  <c r="M282"/>
  <c r="N282" s="1"/>
  <c r="O282" s="1"/>
  <c r="P282" s="1"/>
  <c r="AR254" i="28"/>
  <c r="AR255" s="1"/>
  <c r="AM219"/>
  <c r="AM220" s="1"/>
  <c r="H1708" i="25"/>
  <c r="H1766"/>
  <c r="I97" i="6" s="1"/>
  <c r="H129" s="1"/>
  <c r="G282" s="1"/>
  <c r="AK132" i="28"/>
  <c r="AK147"/>
  <c r="AK122"/>
  <c r="AK144"/>
  <c r="AK127"/>
  <c r="AK124"/>
  <c r="AK137"/>
  <c r="AK131"/>
  <c r="AK146"/>
  <c r="AK129"/>
  <c r="AK126"/>
  <c r="AK138"/>
  <c r="AK136"/>
  <c r="AK134"/>
  <c r="AK145"/>
  <c r="AK121"/>
  <c r="AK142"/>
  <c r="AK141"/>
  <c r="AK148"/>
  <c r="AK120"/>
  <c r="AK135"/>
  <c r="AK140"/>
  <c r="AK128"/>
  <c r="AK123"/>
  <c r="AK119"/>
  <c r="AK125"/>
  <c r="AK130"/>
  <c r="AK139"/>
  <c r="AK133"/>
  <c r="AK143"/>
  <c r="Z158"/>
  <c r="Z167"/>
  <c r="Z156"/>
  <c r="Z162"/>
  <c r="Z171"/>
  <c r="Z166"/>
  <c r="Z181"/>
  <c r="Z175"/>
  <c r="Z163"/>
  <c r="Z160"/>
  <c r="Z182"/>
  <c r="Z173"/>
  <c r="Z178"/>
  <c r="Z172"/>
  <c r="Z157"/>
  <c r="Z159"/>
  <c r="Z168"/>
  <c r="Z155"/>
  <c r="Z170"/>
  <c r="Z165"/>
  <c r="Z177"/>
  <c r="Z179"/>
  <c r="Z174"/>
  <c r="Z161"/>
  <c r="Z183"/>
  <c r="Z180"/>
  <c r="Z154"/>
  <c r="Z176"/>
  <c r="Z169"/>
  <c r="Z164"/>
  <c r="BA48" i="26"/>
  <c r="AO84"/>
  <c r="AV84" s="1"/>
  <c r="G155" s="1"/>
  <c r="G217" s="1"/>
  <c r="G279" s="1"/>
  <c r="AL62" i="28" s="1"/>
  <c r="AC284" i="6"/>
  <c r="AQ219" i="28"/>
  <c r="AQ220" s="1"/>
  <c r="AR219"/>
  <c r="AR220" s="1"/>
  <c r="AM254"/>
  <c r="AM255" s="1"/>
  <c r="AQ254"/>
  <c r="AQ255" s="1"/>
  <c r="G79"/>
  <c r="G80" s="1"/>
  <c r="AI16"/>
  <c r="AI27"/>
  <c r="AI19"/>
  <c r="AI20"/>
  <c r="AI39"/>
  <c r="AI33"/>
  <c r="AI43"/>
  <c r="AI22"/>
  <c r="AI23"/>
  <c r="AI26"/>
  <c r="AI17"/>
  <c r="AI21"/>
  <c r="AI41"/>
  <c r="AI28"/>
  <c r="AI18"/>
  <c r="AI30"/>
  <c r="AI42"/>
  <c r="AI25"/>
  <c r="AI36"/>
  <c r="AI40"/>
  <c r="AI37"/>
  <c r="AI24"/>
  <c r="AI38"/>
  <c r="AI35"/>
  <c r="AI34"/>
  <c r="AI29"/>
  <c r="AI31"/>
  <c r="AI32"/>
  <c r="AI15"/>
  <c r="AI14"/>
  <c r="J149" l="1"/>
  <c r="J150" s="1"/>
  <c r="I251"/>
  <c r="Z79"/>
  <c r="Z80" s="1"/>
  <c r="I249"/>
  <c r="I236"/>
  <c r="I233"/>
  <c r="I253"/>
  <c r="AC235"/>
  <c r="AC241"/>
  <c r="AC228"/>
  <c r="AC243"/>
  <c r="I227"/>
  <c r="I234"/>
  <c r="AC240"/>
  <c r="AC245"/>
  <c r="AC225"/>
  <c r="AC249"/>
  <c r="AC227"/>
  <c r="AC248"/>
  <c r="AC229"/>
  <c r="AC236"/>
  <c r="AC226"/>
  <c r="AC231"/>
  <c r="AC230"/>
  <c r="AC233"/>
  <c r="AC250"/>
  <c r="AC252"/>
  <c r="AC234"/>
  <c r="AC247"/>
  <c r="AC244"/>
  <c r="AC251"/>
  <c r="AC238"/>
  <c r="AC237"/>
  <c r="AC224"/>
  <c r="AC239"/>
  <c r="AC242"/>
  <c r="AC253"/>
  <c r="I219"/>
  <c r="I220" s="1"/>
  <c r="BA27" i="26"/>
  <c r="L116" s="1"/>
  <c r="L185" s="1"/>
  <c r="L247" s="1"/>
  <c r="F229" i="28" s="1"/>
  <c r="AY48" i="26"/>
  <c r="J137" s="1"/>
  <c r="J206" s="1"/>
  <c r="J268" s="1"/>
  <c r="I244" i="28"/>
  <c r="I241"/>
  <c r="I230"/>
  <c r="I232"/>
  <c r="I225"/>
  <c r="I240"/>
  <c r="I248"/>
  <c r="I235"/>
  <c r="I242"/>
  <c r="I224"/>
  <c r="I237"/>
  <c r="I250"/>
  <c r="I245"/>
  <c r="I239"/>
  <c r="I228"/>
  <c r="I226"/>
  <c r="I252"/>
  <c r="I238"/>
  <c r="I229"/>
  <c r="I243"/>
  <c r="I246"/>
  <c r="I231"/>
  <c r="H114"/>
  <c r="H115" s="1"/>
  <c r="Z219"/>
  <c r="Z220" s="1"/>
  <c r="AZ28" i="26"/>
  <c r="K1613" i="25"/>
  <c r="K1737" s="1"/>
  <c r="J82" i="26" s="1"/>
  <c r="K1607" i="25"/>
  <c r="S97" i="6" s="1"/>
  <c r="J71" i="26"/>
  <c r="X71" s="1"/>
  <c r="AK71" s="1"/>
  <c r="AR71" s="1"/>
  <c r="AY71" s="1"/>
  <c r="J118" s="1"/>
  <c r="J187" s="1"/>
  <c r="J249" s="1"/>
  <c r="K1710" i="25"/>
  <c r="K1768"/>
  <c r="R99" i="6" s="1"/>
  <c r="K131" s="1"/>
  <c r="J284" s="1"/>
  <c r="X284" s="1"/>
  <c r="Q84" i="26" s="1"/>
  <c r="X84" s="1"/>
  <c r="AK84" s="1"/>
  <c r="M1722" i="25"/>
  <c r="M1780"/>
  <c r="X111" i="6" s="1"/>
  <c r="M143" s="1"/>
  <c r="L296" s="1"/>
  <c r="AS31" i="26"/>
  <c r="AS56" s="1"/>
  <c r="K73"/>
  <c r="Y73" s="1"/>
  <c r="AL73" s="1"/>
  <c r="AS73" s="1"/>
  <c r="AZ73" s="1"/>
  <c r="Y31"/>
  <c r="AL31" s="1"/>
  <c r="AL56" s="1"/>
  <c r="AT28"/>
  <c r="Z28"/>
  <c r="AM28" s="1"/>
  <c r="AB204" i="28"/>
  <c r="AB210"/>
  <c r="AB218"/>
  <c r="AB189"/>
  <c r="AB215"/>
  <c r="AB190"/>
  <c r="AB192"/>
  <c r="AB209"/>
  <c r="AB194"/>
  <c r="AB211"/>
  <c r="AB217"/>
  <c r="AB213"/>
  <c r="AB208"/>
  <c r="AB205"/>
  <c r="AB191"/>
  <c r="AB198"/>
  <c r="AB200"/>
  <c r="AB193"/>
  <c r="AB197"/>
  <c r="AB199"/>
  <c r="AB216"/>
  <c r="AB212"/>
  <c r="AB207"/>
  <c r="AB195"/>
  <c r="AB202"/>
  <c r="AB201"/>
  <c r="AB214"/>
  <c r="AB203"/>
  <c r="AB206"/>
  <c r="AB196"/>
  <c r="AC215"/>
  <c r="AC201"/>
  <c r="AC204"/>
  <c r="AC212"/>
  <c r="AC199"/>
  <c r="AC203"/>
  <c r="AC206"/>
  <c r="AC218"/>
  <c r="AC210"/>
  <c r="AC209"/>
  <c r="AC211"/>
  <c r="AC213"/>
  <c r="AC197"/>
  <c r="AC217"/>
  <c r="AC207"/>
  <c r="AC205"/>
  <c r="AC216"/>
  <c r="AC195"/>
  <c r="AC198"/>
  <c r="AC214"/>
  <c r="AC191"/>
  <c r="AC193"/>
  <c r="AC196"/>
  <c r="AC190"/>
  <c r="AC208"/>
  <c r="AC192"/>
  <c r="AC194"/>
  <c r="AC200"/>
  <c r="AC202"/>
  <c r="AC189"/>
  <c r="BA29" i="26"/>
  <c r="Z114" i="28"/>
  <c r="Z115" s="1"/>
  <c r="AC184"/>
  <c r="AC185" s="1"/>
  <c r="AZ48" i="26"/>
  <c r="K137" s="1"/>
  <c r="K206" s="1"/>
  <c r="K268" s="1"/>
  <c r="AB184" i="28"/>
  <c r="AB185" s="1"/>
  <c r="J114"/>
  <c r="J115" s="1"/>
  <c r="AK31" i="26"/>
  <c r="X56"/>
  <c r="M1615" i="25"/>
  <c r="L31" i="26"/>
  <c r="AH48"/>
  <c r="U56"/>
  <c r="K1598" i="25"/>
  <c r="K1601"/>
  <c r="AQ81" i="26"/>
  <c r="W81"/>
  <c r="AJ81" s="1"/>
  <c r="G93" i="28"/>
  <c r="G109"/>
  <c r="G108"/>
  <c r="G92"/>
  <c r="G95"/>
  <c r="G111"/>
  <c r="G107"/>
  <c r="G84"/>
  <c r="G98"/>
  <c r="G105"/>
  <c r="G97"/>
  <c r="G104"/>
  <c r="G87"/>
  <c r="G88"/>
  <c r="G102"/>
  <c r="G85"/>
  <c r="G86"/>
  <c r="G99"/>
  <c r="G106"/>
  <c r="G113"/>
  <c r="G96"/>
  <c r="G101"/>
  <c r="G100"/>
  <c r="G89"/>
  <c r="G90"/>
  <c r="G103"/>
  <c r="G112"/>
  <c r="G110"/>
  <c r="G94"/>
  <c r="G91"/>
  <c r="H1780" i="25"/>
  <c r="I111" i="6" s="1"/>
  <c r="H143" s="1"/>
  <c r="G296" s="1"/>
  <c r="U296" s="1"/>
  <c r="N96" i="26" s="1"/>
  <c r="U96" s="1"/>
  <c r="AH96" s="1"/>
  <c r="H1722" i="25"/>
  <c r="H1732" s="1"/>
  <c r="V56" i="26"/>
  <c r="AI48"/>
  <c r="AR56"/>
  <c r="AZ26"/>
  <c r="G149" i="28"/>
  <c r="G150" s="1"/>
  <c r="F243"/>
  <c r="L1594" i="25"/>
  <c r="L1599" s="1"/>
  <c r="K1780"/>
  <c r="R111" i="6" s="1"/>
  <c r="K143" s="1"/>
  <c r="J296" s="1"/>
  <c r="X296" s="1"/>
  <c r="Q96" i="26" s="1"/>
  <c r="X96" s="1"/>
  <c r="AK96" s="1"/>
  <c r="K1722" i="25"/>
  <c r="AM26" i="26"/>
  <c r="J1765" i="25"/>
  <c r="J1642"/>
  <c r="J1707"/>
  <c r="I1736"/>
  <c r="H81" i="26" s="1"/>
  <c r="I1641" i="25"/>
  <c r="Z149" i="28"/>
  <c r="Z150" s="1"/>
  <c r="K1599" i="25"/>
  <c r="Z49" i="26"/>
  <c r="AM49" s="1"/>
  <c r="AT49"/>
  <c r="I1780" i="25"/>
  <c r="L111" i="6" s="1"/>
  <c r="I143" s="1"/>
  <c r="H296" s="1"/>
  <c r="V296" s="1"/>
  <c r="O96" i="26" s="1"/>
  <c r="V96" s="1"/>
  <c r="AI96" s="1"/>
  <c r="I1722" i="25"/>
  <c r="W56" i="26"/>
  <c r="AJ48"/>
  <c r="L1613" i="25"/>
  <c r="L1737" s="1"/>
  <c r="K82" i="26" s="1"/>
  <c r="L1607" i="25"/>
  <c r="V97" i="6" s="1"/>
  <c r="K71" i="26"/>
  <c r="Y71" s="1"/>
  <c r="AL71" s="1"/>
  <c r="AS71" s="1"/>
  <c r="AZ71" s="1"/>
  <c r="K118" s="1"/>
  <c r="K187" s="1"/>
  <c r="K249" s="1"/>
  <c r="X73" i="28"/>
  <c r="X75"/>
  <c r="X69"/>
  <c r="X62"/>
  <c r="X63"/>
  <c r="X66"/>
  <c r="X61"/>
  <c r="X54"/>
  <c r="X71"/>
  <c r="X60"/>
  <c r="X70"/>
  <c r="X57"/>
  <c r="X74"/>
  <c r="X51"/>
  <c r="X67"/>
  <c r="X59"/>
  <c r="X55"/>
  <c r="X50"/>
  <c r="X53"/>
  <c r="X72"/>
  <c r="X68"/>
  <c r="X56"/>
  <c r="X64"/>
  <c r="X78"/>
  <c r="X52"/>
  <c r="X76"/>
  <c r="X65"/>
  <c r="X77"/>
  <c r="X58"/>
  <c r="X49"/>
  <c r="L1739" i="25"/>
  <c r="K84" i="26" s="1"/>
  <c r="L1644" i="25"/>
  <c r="M1596"/>
  <c r="M1594" s="1"/>
  <c r="M1591"/>
  <c r="Y241" i="28"/>
  <c r="Y243"/>
  <c r="Y226"/>
  <c r="Y239"/>
  <c r="Y237"/>
  <c r="Y235"/>
  <c r="Y253"/>
  <c r="Y252"/>
  <c r="Y227"/>
  <c r="Y234"/>
  <c r="Y228"/>
  <c r="Y246"/>
  <c r="Y251"/>
  <c r="Y230"/>
  <c r="Y250"/>
  <c r="Y238"/>
  <c r="Y225"/>
  <c r="Y242"/>
  <c r="Y224"/>
  <c r="Y229"/>
  <c r="Y244"/>
  <c r="Y236"/>
  <c r="Y247"/>
  <c r="Y233"/>
  <c r="Y249"/>
  <c r="Y248"/>
  <c r="Y240"/>
  <c r="Y231"/>
  <c r="Y245"/>
  <c r="Y232"/>
  <c r="L1780" i="25"/>
  <c r="U111" i="6" s="1"/>
  <c r="L143" s="1"/>
  <c r="K296" s="1"/>
  <c r="Y296" s="1"/>
  <c r="R96" i="26" s="1"/>
  <c r="Y96" s="1"/>
  <c r="AL96" s="1"/>
  <c r="L1722" i="25"/>
  <c r="J1722"/>
  <c r="J1780"/>
  <c r="O111" i="6" s="1"/>
  <c r="J143" s="1"/>
  <c r="I296" s="1"/>
  <c r="W296" s="1"/>
  <c r="P96" i="26" s="1"/>
  <c r="W96" s="1"/>
  <c r="AJ96" s="1"/>
  <c r="M1602" i="25"/>
  <c r="H149" i="28"/>
  <c r="H150" s="1"/>
  <c r="Y219"/>
  <c r="Y220" s="1"/>
  <c r="AL44"/>
  <c r="AL45" s="1"/>
  <c r="AL74"/>
  <c r="AL64"/>
  <c r="AL56"/>
  <c r="AL53"/>
  <c r="AL68"/>
  <c r="AL73"/>
  <c r="AL58"/>
  <c r="AL51"/>
  <c r="AL65"/>
  <c r="AL67"/>
  <c r="AL78"/>
  <c r="AL69"/>
  <c r="AL66"/>
  <c r="AL50"/>
  <c r="AL63"/>
  <c r="AL59"/>
  <c r="AL49"/>
  <c r="AL57"/>
  <c r="AL55"/>
  <c r="AL75"/>
  <c r="AL72"/>
  <c r="AL70"/>
  <c r="AL76"/>
  <c r="AL71"/>
  <c r="AL77"/>
  <c r="AL52"/>
  <c r="AL61"/>
  <c r="AL54"/>
  <c r="AL60"/>
  <c r="AS247"/>
  <c r="AS240"/>
  <c r="AS229"/>
  <c r="AS250"/>
  <c r="AS241"/>
  <c r="AS237"/>
  <c r="AS232"/>
  <c r="AS251"/>
  <c r="AS235"/>
  <c r="AS227"/>
  <c r="AS248"/>
  <c r="AS226"/>
  <c r="AS253"/>
  <c r="AS242"/>
  <c r="AS230"/>
  <c r="AS243"/>
  <c r="AS233"/>
  <c r="AS225"/>
  <c r="AS246"/>
  <c r="AS239"/>
  <c r="AS234"/>
  <c r="AS249"/>
  <c r="AS238"/>
  <c r="AS231"/>
  <c r="AS252"/>
  <c r="AS244"/>
  <c r="AS224"/>
  <c r="AS245"/>
  <c r="AS236"/>
  <c r="AS228"/>
  <c r="AT202"/>
  <c r="AT213"/>
  <c r="AT208"/>
  <c r="AT198"/>
  <c r="AT197"/>
  <c r="AT195"/>
  <c r="AT194"/>
  <c r="AT207"/>
  <c r="AT216"/>
  <c r="AT200"/>
  <c r="AT209"/>
  <c r="AT190"/>
  <c r="AT192"/>
  <c r="AT201"/>
  <c r="AT193"/>
  <c r="AT204"/>
  <c r="AT218"/>
  <c r="AT210"/>
  <c r="AT196"/>
  <c r="AT199"/>
  <c r="AT214"/>
  <c r="AT203"/>
  <c r="AT189"/>
  <c r="AT212"/>
  <c r="AT191"/>
  <c r="AT206"/>
  <c r="AT215"/>
  <c r="AT217"/>
  <c r="AT205"/>
  <c r="AT211"/>
  <c r="M96" i="26"/>
  <c r="T96" s="1"/>
  <c r="AG96" s="1"/>
  <c r="AA296" i="6"/>
  <c r="AA40" i="28"/>
  <c r="AA43"/>
  <c r="AA18"/>
  <c r="AA15"/>
  <c r="AA42"/>
  <c r="AA20"/>
  <c r="AA24"/>
  <c r="AA32"/>
  <c r="AA37"/>
  <c r="AA39"/>
  <c r="AA19"/>
  <c r="AA16"/>
  <c r="AA21"/>
  <c r="AA33"/>
  <c r="AA38"/>
  <c r="AA26"/>
  <c r="AA28"/>
  <c r="AA34"/>
  <c r="AA35"/>
  <c r="AA36"/>
  <c r="AA22"/>
  <c r="AA23"/>
  <c r="AA41"/>
  <c r="AA17"/>
  <c r="AA25"/>
  <c r="AA29"/>
  <c r="AA30"/>
  <c r="AA27"/>
  <c r="AA31"/>
  <c r="AA14"/>
  <c r="AR94" i="26"/>
  <c r="AY94" s="1"/>
  <c r="J165" s="1"/>
  <c r="J227" s="1"/>
  <c r="J289" s="1"/>
  <c r="AF294" i="6"/>
  <c r="AF293"/>
  <c r="AR93" i="26"/>
  <c r="AY93" s="1"/>
  <c r="J164" s="1"/>
  <c r="J226" s="1"/>
  <c r="J288" s="1"/>
  <c r="AE295" i="6"/>
  <c r="AQ95" i="26"/>
  <c r="AX95" s="1"/>
  <c r="I166" s="1"/>
  <c r="I228" s="1"/>
  <c r="I290" s="1"/>
  <c r="U282" i="6"/>
  <c r="N82" i="26" s="1"/>
  <c r="U82" s="1"/>
  <c r="AV114" i="28"/>
  <c r="AV115" s="1"/>
  <c r="AW79"/>
  <c r="AW80" s="1"/>
  <c r="AS184"/>
  <c r="AS185" s="1"/>
  <c r="AS204"/>
  <c r="AS214"/>
  <c r="AS215"/>
  <c r="AS196"/>
  <c r="AS190"/>
  <c r="AS198"/>
  <c r="AS212"/>
  <c r="AS191"/>
  <c r="AS197"/>
  <c r="AS209"/>
  <c r="AS203"/>
  <c r="AS207"/>
  <c r="AS202"/>
  <c r="AS218"/>
  <c r="AS189"/>
  <c r="AS216"/>
  <c r="AS192"/>
  <c r="AS199"/>
  <c r="AS211"/>
  <c r="AS193"/>
  <c r="AS205"/>
  <c r="AS195"/>
  <c r="AS217"/>
  <c r="AS210"/>
  <c r="AS201"/>
  <c r="AS213"/>
  <c r="AS208"/>
  <c r="AS200"/>
  <c r="AS206"/>
  <c r="AS194"/>
  <c r="AT240"/>
  <c r="AT233"/>
  <c r="AT227"/>
  <c r="AT246"/>
  <c r="AT239"/>
  <c r="AT252"/>
  <c r="AT253"/>
  <c r="AT247"/>
  <c r="AT231"/>
  <c r="AT248"/>
  <c r="AT232"/>
  <c r="AT249"/>
  <c r="AT242"/>
  <c r="AT228"/>
  <c r="AT224"/>
  <c r="AT243"/>
  <c r="AT235"/>
  <c r="AT229"/>
  <c r="AT250"/>
  <c r="AT241"/>
  <c r="AT237"/>
  <c r="AT244"/>
  <c r="AT251"/>
  <c r="AT238"/>
  <c r="AT225"/>
  <c r="AT234"/>
  <c r="AT230"/>
  <c r="AT245"/>
  <c r="AT236"/>
  <c r="AT226"/>
  <c r="S296" i="6"/>
  <c r="AV140" i="28"/>
  <c r="AV148"/>
  <c r="AV147"/>
  <c r="AV136"/>
  <c r="AV122"/>
  <c r="AV132"/>
  <c r="AV124"/>
  <c r="AV143"/>
  <c r="AV119"/>
  <c r="AV127"/>
  <c r="AV133"/>
  <c r="AV125"/>
  <c r="AV123"/>
  <c r="AV131"/>
  <c r="AV146"/>
  <c r="AV137"/>
  <c r="AV129"/>
  <c r="AV144"/>
  <c r="AV138"/>
  <c r="AV120"/>
  <c r="AV130"/>
  <c r="AV134"/>
  <c r="AV141"/>
  <c r="AV145"/>
  <c r="AV135"/>
  <c r="AV142"/>
  <c r="AV128"/>
  <c r="AV139"/>
  <c r="AV126"/>
  <c r="AV121"/>
  <c r="AU147"/>
  <c r="AU142"/>
  <c r="AU148"/>
  <c r="AU141"/>
  <c r="AU127"/>
  <c r="AU136"/>
  <c r="AU133"/>
  <c r="AU140"/>
  <c r="AU130"/>
  <c r="AU143"/>
  <c r="AU123"/>
  <c r="AU139"/>
  <c r="AU126"/>
  <c r="AU125"/>
  <c r="AU131"/>
  <c r="AU144"/>
  <c r="AU122"/>
  <c r="AU121"/>
  <c r="AU119"/>
  <c r="AU138"/>
  <c r="AU128"/>
  <c r="AU135"/>
  <c r="AU124"/>
  <c r="AU137"/>
  <c r="AU134"/>
  <c r="AU146"/>
  <c r="AU120"/>
  <c r="AU132"/>
  <c r="AU129"/>
  <c r="AU145"/>
  <c r="AW91"/>
  <c r="AW99"/>
  <c r="AW107"/>
  <c r="AW84"/>
  <c r="AW92"/>
  <c r="AW100"/>
  <c r="AW108"/>
  <c r="AW85"/>
  <c r="AW93"/>
  <c r="AW101"/>
  <c r="AW109"/>
  <c r="AW86"/>
  <c r="AW94"/>
  <c r="AW102"/>
  <c r="AW110"/>
  <c r="AW87"/>
  <c r="AW95"/>
  <c r="AW103"/>
  <c r="AW111"/>
  <c r="AW88"/>
  <c r="AW96"/>
  <c r="AW104"/>
  <c r="AW112"/>
  <c r="AW89"/>
  <c r="AW97"/>
  <c r="AW105"/>
  <c r="AW113"/>
  <c r="AW90"/>
  <c r="AW98"/>
  <c r="AW106"/>
  <c r="AU114"/>
  <c r="AU115" s="1"/>
  <c r="AT184"/>
  <c r="AT185" s="1"/>
  <c r="T282" i="6"/>
  <c r="AA282" s="1"/>
  <c r="AD284"/>
  <c r="AP84" i="26"/>
  <c r="AW84" s="1"/>
  <c r="H155" s="1"/>
  <c r="H217" s="1"/>
  <c r="H279" s="1"/>
  <c r="AL86" i="28" s="1"/>
  <c r="Q282" i="6"/>
  <c r="AG283"/>
  <c r="AT83" i="26" s="1"/>
  <c r="BA83" s="1"/>
  <c r="L154" s="1"/>
  <c r="L216" s="1"/>
  <c r="L278" s="1"/>
  <c r="AS83"/>
  <c r="AZ83" s="1"/>
  <c r="K154" s="1"/>
  <c r="K216" s="1"/>
  <c r="K278" s="1"/>
  <c r="Z254" i="28"/>
  <c r="Z255" s="1"/>
  <c r="L137" i="26"/>
  <c r="L206" s="1"/>
  <c r="L268" s="1"/>
  <c r="AK170" i="28"/>
  <c r="AK155"/>
  <c r="AK165"/>
  <c r="AK178"/>
  <c r="AK180"/>
  <c r="AK177"/>
  <c r="AK172"/>
  <c r="AK162"/>
  <c r="AK166"/>
  <c r="AK168"/>
  <c r="AK161"/>
  <c r="AK183"/>
  <c r="AK174"/>
  <c r="AK176"/>
  <c r="AK160"/>
  <c r="AK158"/>
  <c r="AK156"/>
  <c r="AK163"/>
  <c r="AK181"/>
  <c r="AK173"/>
  <c r="AK179"/>
  <c r="AK175"/>
  <c r="AK159"/>
  <c r="AK171"/>
  <c r="AK167"/>
  <c r="AK157"/>
  <c r="AK164"/>
  <c r="AK182"/>
  <c r="AK154"/>
  <c r="AK169"/>
  <c r="Z184"/>
  <c r="Z185" s="1"/>
  <c r="AK149"/>
  <c r="AK150" s="1"/>
  <c r="AI44"/>
  <c r="AI45" s="1"/>
  <c r="AI56"/>
  <c r="AI66"/>
  <c r="AI50"/>
  <c r="AI52"/>
  <c r="AI58"/>
  <c r="AI54"/>
  <c r="AI63"/>
  <c r="AI62"/>
  <c r="AI61"/>
  <c r="AI60"/>
  <c r="AI74"/>
  <c r="AI71"/>
  <c r="AI70"/>
  <c r="AI78"/>
  <c r="AI77"/>
  <c r="AI76"/>
  <c r="AI75"/>
  <c r="AI73"/>
  <c r="AI72"/>
  <c r="AI69"/>
  <c r="AI68"/>
  <c r="AI67"/>
  <c r="AI55"/>
  <c r="AI49"/>
  <c r="AI53"/>
  <c r="AI51"/>
  <c r="AI64"/>
  <c r="AI57"/>
  <c r="AI65"/>
  <c r="AI59"/>
  <c r="F252" l="1"/>
  <c r="F250"/>
  <c r="F237"/>
  <c r="Y56" i="26"/>
  <c r="F231" i="28"/>
  <c r="F233"/>
  <c r="F241"/>
  <c r="F240"/>
  <c r="F251"/>
  <c r="F225"/>
  <c r="F236"/>
  <c r="F228"/>
  <c r="F238"/>
  <c r="F232"/>
  <c r="F227"/>
  <c r="F239"/>
  <c r="F253"/>
  <c r="F244"/>
  <c r="F247"/>
  <c r="F242"/>
  <c r="F235"/>
  <c r="F248"/>
  <c r="Z296" i="6"/>
  <c r="S96" i="26" s="1"/>
  <c r="Z96" s="1"/>
  <c r="AM96" s="1"/>
  <c r="U106"/>
  <c r="AC254" i="28"/>
  <c r="AC255" s="1"/>
  <c r="F246"/>
  <c r="F245"/>
  <c r="F224"/>
  <c r="F230"/>
  <c r="F249"/>
  <c r="F226"/>
  <c r="F234"/>
  <c r="AL84"/>
  <c r="I254"/>
  <c r="I255" s="1"/>
  <c r="BA49" i="26"/>
  <c r="L138" s="1"/>
  <c r="L207" s="1"/>
  <c r="L269" s="1"/>
  <c r="AB229" i="28" s="1"/>
  <c r="M1599" i="25"/>
  <c r="AZ31" i="26"/>
  <c r="K120" s="1"/>
  <c r="K189" s="1"/>
  <c r="K251" s="1"/>
  <c r="J216" i="28" s="1"/>
  <c r="AX81" i="26"/>
  <c r="I152" s="1"/>
  <c r="I214" s="1"/>
  <c r="I276" s="1"/>
  <c r="AI148" i="28" s="1"/>
  <c r="X79"/>
  <c r="X80" s="1"/>
  <c r="M1613" i="25"/>
  <c r="M1737" s="1"/>
  <c r="L82" i="26" s="1"/>
  <c r="L71"/>
  <c r="Z71" s="1"/>
  <c r="AM71" s="1"/>
  <c r="AT71" s="1"/>
  <c r="BA71" s="1"/>
  <c r="L118" s="1"/>
  <c r="L187" s="1"/>
  <c r="L249" s="1"/>
  <c r="M1607" i="25"/>
  <c r="Y97" i="6" s="1"/>
  <c r="M1601" i="25"/>
  <c r="M1598"/>
  <c r="AJ56" i="26"/>
  <c r="AX48"/>
  <c r="V81"/>
  <c r="AP81"/>
  <c r="AV48"/>
  <c r="AH56"/>
  <c r="AY31"/>
  <c r="AK56"/>
  <c r="Y254" i="28"/>
  <c r="Y255" s="1"/>
  <c r="I1707" i="25"/>
  <c r="I1765"/>
  <c r="I1642"/>
  <c r="AA213" i="28"/>
  <c r="AA210"/>
  <c r="AA200"/>
  <c r="AA208"/>
  <c r="AA199"/>
  <c r="AA197"/>
  <c r="AA191"/>
  <c r="AA196"/>
  <c r="AA217"/>
  <c r="AA206"/>
  <c r="AA216"/>
  <c r="AA207"/>
  <c r="AA203"/>
  <c r="AA192"/>
  <c r="AA195"/>
  <c r="AA189"/>
  <c r="AA202"/>
  <c r="AA214"/>
  <c r="AA194"/>
  <c r="AA193"/>
  <c r="AA190"/>
  <c r="AA211"/>
  <c r="AA204"/>
  <c r="AA205"/>
  <c r="AA212"/>
  <c r="AA198"/>
  <c r="AA201"/>
  <c r="AA215"/>
  <c r="AA209"/>
  <c r="AA218"/>
  <c r="G114"/>
  <c r="G115" s="1"/>
  <c r="J1766" i="25"/>
  <c r="O97" i="6" s="1"/>
  <c r="J129" s="1"/>
  <c r="I282" s="1"/>
  <c r="W282" s="1"/>
  <c r="P82" i="26" s="1"/>
  <c r="W82" s="1"/>
  <c r="AJ82" s="1"/>
  <c r="AJ106" s="1"/>
  <c r="J1708" i="25"/>
  <c r="J1732" s="1"/>
  <c r="K115" i="26"/>
  <c r="K184" s="1"/>
  <c r="K246" s="1"/>
  <c r="M1739" i="25"/>
  <c r="L84" i="26" s="1"/>
  <c r="M1644" i="25"/>
  <c r="H156" i="28"/>
  <c r="H165"/>
  <c r="H157"/>
  <c r="H174"/>
  <c r="H178"/>
  <c r="H182"/>
  <c r="H177"/>
  <c r="H169"/>
  <c r="H168"/>
  <c r="H164"/>
  <c r="H154"/>
  <c r="H158"/>
  <c r="H173"/>
  <c r="H183"/>
  <c r="H159"/>
  <c r="H162"/>
  <c r="H171"/>
  <c r="H172"/>
  <c r="H161"/>
  <c r="H176"/>
  <c r="H163"/>
  <c r="H179"/>
  <c r="H180"/>
  <c r="H167"/>
  <c r="H181"/>
  <c r="H166"/>
  <c r="H170"/>
  <c r="H155"/>
  <c r="H175"/>
  <c r="H160"/>
  <c r="L1710" i="25"/>
  <c r="L1768"/>
  <c r="U99" i="6" s="1"/>
  <c r="L131" s="1"/>
  <c r="K284" s="1"/>
  <c r="Y284" s="1"/>
  <c r="R84" i="26" s="1"/>
  <c r="Y84" s="1"/>
  <c r="AL84" s="1"/>
  <c r="H218" i="28"/>
  <c r="H209"/>
  <c r="H196"/>
  <c r="H215"/>
  <c r="H197"/>
  <c r="H204"/>
  <c r="H207"/>
  <c r="H212"/>
  <c r="H193"/>
  <c r="H205"/>
  <c r="H202"/>
  <c r="H189"/>
  <c r="H190"/>
  <c r="H206"/>
  <c r="H203"/>
  <c r="H214"/>
  <c r="H200"/>
  <c r="H195"/>
  <c r="H199"/>
  <c r="H208"/>
  <c r="H198"/>
  <c r="H217"/>
  <c r="H213"/>
  <c r="H201"/>
  <c r="H194"/>
  <c r="H191"/>
  <c r="H210"/>
  <c r="H211"/>
  <c r="H192"/>
  <c r="H216"/>
  <c r="AB226"/>
  <c r="BA26" i="26"/>
  <c r="L1598" i="25"/>
  <c r="L1601"/>
  <c r="AW48" i="26"/>
  <c r="AI56"/>
  <c r="J70"/>
  <c r="X70" s="1"/>
  <c r="AK70" s="1"/>
  <c r="AR70" s="1"/>
  <c r="AY70" s="1"/>
  <c r="J117" s="1"/>
  <c r="J186" s="1"/>
  <c r="J248" s="1"/>
  <c r="K1612" i="25"/>
  <c r="K1603"/>
  <c r="K1604" s="1"/>
  <c r="Z31" i="26"/>
  <c r="AM31" s="1"/>
  <c r="AT31"/>
  <c r="AT56" s="1"/>
  <c r="L73"/>
  <c r="Z73" s="1"/>
  <c r="AM73" s="1"/>
  <c r="AT73" s="1"/>
  <c r="BA73" s="1"/>
  <c r="AC219" i="28"/>
  <c r="AC220" s="1"/>
  <c r="AB219"/>
  <c r="AB220" s="1"/>
  <c r="BA28" i="26"/>
  <c r="AL87" i="28"/>
  <c r="AL103"/>
  <c r="AL100"/>
  <c r="AL111"/>
  <c r="AL95"/>
  <c r="AL108"/>
  <c r="AL92"/>
  <c r="AL107"/>
  <c r="AL99"/>
  <c r="AL91"/>
  <c r="AL112"/>
  <c r="AL104"/>
  <c r="AL96"/>
  <c r="AL88"/>
  <c r="M82" i="26"/>
  <c r="T82" s="1"/>
  <c r="AG82" s="1"/>
  <c r="AH82"/>
  <c r="AH106" s="1"/>
  <c r="AL113" i="28"/>
  <c r="AL109"/>
  <c r="AL105"/>
  <c r="AL101"/>
  <c r="AL97"/>
  <c r="AL93"/>
  <c r="AL89"/>
  <c r="AL85"/>
  <c r="AL110"/>
  <c r="AL106"/>
  <c r="AL102"/>
  <c r="AL98"/>
  <c r="AL94"/>
  <c r="AL90"/>
  <c r="AL79"/>
  <c r="AL80" s="1"/>
  <c r="AA44"/>
  <c r="AA45" s="1"/>
  <c r="AR95" i="26"/>
  <c r="AY95" s="1"/>
  <c r="J166" s="1"/>
  <c r="J228" s="1"/>
  <c r="J290" s="1"/>
  <c r="AF295" i="6"/>
  <c r="AS93" i="26"/>
  <c r="AZ93" s="1"/>
  <c r="K164" s="1"/>
  <c r="K226" s="1"/>
  <c r="K288" s="1"/>
  <c r="AG293" i="6"/>
  <c r="AT93" i="26" s="1"/>
  <c r="BA93" s="1"/>
  <c r="L164" s="1"/>
  <c r="L226" s="1"/>
  <c r="L288" s="1"/>
  <c r="AV158" i="28"/>
  <c r="AV157"/>
  <c r="AV181"/>
  <c r="AV174"/>
  <c r="AV169"/>
  <c r="AV180"/>
  <c r="AV171"/>
  <c r="AV182"/>
  <c r="AV162"/>
  <c r="AV167"/>
  <c r="AV161"/>
  <c r="AV163"/>
  <c r="AV179"/>
  <c r="AV177"/>
  <c r="AV172"/>
  <c r="AV164"/>
  <c r="AV165"/>
  <c r="AV183"/>
  <c r="AV178"/>
  <c r="AV176"/>
  <c r="AV156"/>
  <c r="AV154"/>
  <c r="AV168"/>
  <c r="AV155"/>
  <c r="AV170"/>
  <c r="AV160"/>
  <c r="AV159"/>
  <c r="AV166"/>
  <c r="AV175"/>
  <c r="AV173"/>
  <c r="AW114"/>
  <c r="AW115" s="1"/>
  <c r="AT219"/>
  <c r="AT220" s="1"/>
  <c r="AS254"/>
  <c r="AS255" s="1"/>
  <c r="AW139"/>
  <c r="AW144"/>
  <c r="AW142"/>
  <c r="AW129"/>
  <c r="AW125"/>
  <c r="AW137"/>
  <c r="AW124"/>
  <c r="AW126"/>
  <c r="AW143"/>
  <c r="AW132"/>
  <c r="AW133"/>
  <c r="AW120"/>
  <c r="AW119"/>
  <c r="AW141"/>
  <c r="AW145"/>
  <c r="AW121"/>
  <c r="AW147"/>
  <c r="AW148"/>
  <c r="AW138"/>
  <c r="AW127"/>
  <c r="AW136"/>
  <c r="AW130"/>
  <c r="AW128"/>
  <c r="AW134"/>
  <c r="AW131"/>
  <c r="AW146"/>
  <c r="AW135"/>
  <c r="AW140"/>
  <c r="AW122"/>
  <c r="AW123"/>
  <c r="AU155"/>
  <c r="AU168"/>
  <c r="AU157"/>
  <c r="AU182"/>
  <c r="AU173"/>
  <c r="AU178"/>
  <c r="AU162"/>
  <c r="AU166"/>
  <c r="AU156"/>
  <c r="AU159"/>
  <c r="AU170"/>
  <c r="AU181"/>
  <c r="AU174"/>
  <c r="AU180"/>
  <c r="AU169"/>
  <c r="AU164"/>
  <c r="AU158"/>
  <c r="AU161"/>
  <c r="AU160"/>
  <c r="AU179"/>
  <c r="AU172"/>
  <c r="AU175"/>
  <c r="AU165"/>
  <c r="AU171"/>
  <c r="AU154"/>
  <c r="AU163"/>
  <c r="AU167"/>
  <c r="AU176"/>
  <c r="AU183"/>
  <c r="AU177"/>
  <c r="AG294" i="6"/>
  <c r="AT94" i="26" s="1"/>
  <c r="BA94" s="1"/>
  <c r="L165" s="1"/>
  <c r="L227" s="1"/>
  <c r="L289" s="1"/>
  <c r="AS94"/>
  <c r="AZ94" s="1"/>
  <c r="K165" s="1"/>
  <c r="K227" s="1"/>
  <c r="K289" s="1"/>
  <c r="AB296" i="6"/>
  <c r="AN96" i="26"/>
  <c r="AU96" s="1"/>
  <c r="F167" s="1"/>
  <c r="F229" s="1"/>
  <c r="F291" s="1"/>
  <c r="AU149" i="28"/>
  <c r="AU150" s="1"/>
  <c r="AV149"/>
  <c r="AV150" s="1"/>
  <c r="AT254"/>
  <c r="AT255" s="1"/>
  <c r="AS219"/>
  <c r="AS220" s="1"/>
  <c r="AK184"/>
  <c r="AK185" s="1"/>
  <c r="AN82" i="26"/>
  <c r="AB282" i="6"/>
  <c r="AK246" i="28"/>
  <c r="AK251"/>
  <c r="AK243"/>
  <c r="AK238"/>
  <c r="AK235"/>
  <c r="AK231"/>
  <c r="AK225"/>
  <c r="AK244"/>
  <c r="AK230"/>
  <c r="AK253"/>
  <c r="AK242"/>
  <c r="AK228"/>
  <c r="AK239"/>
  <c r="AK248"/>
  <c r="AK224"/>
  <c r="AK241"/>
  <c r="AK247"/>
  <c r="AK240"/>
  <c r="AK229"/>
  <c r="AK233"/>
  <c r="AK227"/>
  <c r="AK252"/>
  <c r="AK234"/>
  <c r="AK226"/>
  <c r="AK245"/>
  <c r="AK236"/>
  <c r="AK250"/>
  <c r="AK237"/>
  <c r="AK232"/>
  <c r="AK249"/>
  <c r="R282" i="6"/>
  <c r="AA159" i="28"/>
  <c r="AA164"/>
  <c r="AA154"/>
  <c r="AA157"/>
  <c r="AA156"/>
  <c r="AA165"/>
  <c r="AA171"/>
  <c r="AA168"/>
  <c r="AA181"/>
  <c r="AA183"/>
  <c r="AA180"/>
  <c r="AA175"/>
  <c r="AA177"/>
  <c r="AA162"/>
  <c r="AA176"/>
  <c r="AA172"/>
  <c r="AA163"/>
  <c r="AA166"/>
  <c r="AA174"/>
  <c r="AA182"/>
  <c r="AA179"/>
  <c r="AA178"/>
  <c r="AA173"/>
  <c r="AA155"/>
  <c r="AA160"/>
  <c r="AA161"/>
  <c r="AA169"/>
  <c r="AA158"/>
  <c r="AA167"/>
  <c r="AA170"/>
  <c r="AQ84" i="26"/>
  <c r="AX84" s="1"/>
  <c r="I155" s="1"/>
  <c r="I217" s="1"/>
  <c r="I279" s="1"/>
  <c r="AL148" i="28" s="1"/>
  <c r="AE284" i="6"/>
  <c r="AA251" i="28"/>
  <c r="AA242"/>
  <c r="AA245"/>
  <c r="AA227"/>
  <c r="AA241"/>
  <c r="AA226"/>
  <c r="AA237"/>
  <c r="AA231"/>
  <c r="AA249"/>
  <c r="AA244"/>
  <c r="AA230"/>
  <c r="AA234"/>
  <c r="AA238"/>
  <c r="AA240"/>
  <c r="AA224"/>
  <c r="AA250"/>
  <c r="AA246"/>
  <c r="AA243"/>
  <c r="AA248"/>
  <c r="AA232"/>
  <c r="AA228"/>
  <c r="AA233"/>
  <c r="AA235"/>
  <c r="AA239"/>
  <c r="AA247"/>
  <c r="AA252"/>
  <c r="AA253"/>
  <c r="AA236"/>
  <c r="AA225"/>
  <c r="AA229"/>
  <c r="AK195"/>
  <c r="AK204"/>
  <c r="AK216"/>
  <c r="AK217"/>
  <c r="AK202"/>
  <c r="AK200"/>
  <c r="AK203"/>
  <c r="AK207"/>
  <c r="AK197"/>
  <c r="AK196"/>
  <c r="AK206"/>
  <c r="AK198"/>
  <c r="AK209"/>
  <c r="AK212"/>
  <c r="AK189"/>
  <c r="AK214"/>
  <c r="AK190"/>
  <c r="AK218"/>
  <c r="AK192"/>
  <c r="AK191"/>
  <c r="AK211"/>
  <c r="AK199"/>
  <c r="AK194"/>
  <c r="AK201"/>
  <c r="AK210"/>
  <c r="AK213"/>
  <c r="AK208"/>
  <c r="AK215"/>
  <c r="AK205"/>
  <c r="AK193"/>
  <c r="AI79"/>
  <c r="AI80" s="1"/>
  <c r="AL145" l="1"/>
  <c r="W106" i="26"/>
  <c r="J215" i="28"/>
  <c r="J193"/>
  <c r="J217"/>
  <c r="AI123"/>
  <c r="AB251"/>
  <c r="AB247"/>
  <c r="J212"/>
  <c r="AB244"/>
  <c r="AB230"/>
  <c r="AB250"/>
  <c r="AB242"/>
  <c r="AB243"/>
  <c r="AB232"/>
  <c r="AI119"/>
  <c r="F254"/>
  <c r="F255" s="1"/>
  <c r="AI135"/>
  <c r="J206"/>
  <c r="J211"/>
  <c r="J196"/>
  <c r="J207"/>
  <c r="J203"/>
  <c r="AZ56" i="26"/>
  <c r="J218" i="28"/>
  <c r="J191"/>
  <c r="J204"/>
  <c r="J210"/>
  <c r="J209"/>
  <c r="J189"/>
  <c r="J208"/>
  <c r="J213"/>
  <c r="AB238"/>
  <c r="AB235"/>
  <c r="J195"/>
  <c r="J197"/>
  <c r="J214"/>
  <c r="J200"/>
  <c r="J202"/>
  <c r="J190"/>
  <c r="AB236"/>
  <c r="AB237"/>
  <c r="AB245"/>
  <c r="AB240"/>
  <c r="AI128"/>
  <c r="AI125"/>
  <c r="J201"/>
  <c r="J199"/>
  <c r="J194"/>
  <c r="J198"/>
  <c r="J192"/>
  <c r="J205"/>
  <c r="AB224"/>
  <c r="AB225"/>
  <c r="AB228"/>
  <c r="AB249"/>
  <c r="AB241"/>
  <c r="AB234"/>
  <c r="AB233"/>
  <c r="AB252"/>
  <c r="AB239"/>
  <c r="AB227"/>
  <c r="AB253"/>
  <c r="AB248"/>
  <c r="AB231"/>
  <c r="AB246"/>
  <c r="AI136"/>
  <c r="AI137"/>
  <c r="AI122"/>
  <c r="AI138"/>
  <c r="AI140"/>
  <c r="AI141"/>
  <c r="AI147"/>
  <c r="AI124"/>
  <c r="AI127"/>
  <c r="AI146"/>
  <c r="AI144"/>
  <c r="AI143"/>
  <c r="AI142"/>
  <c r="AI126"/>
  <c r="AI139"/>
  <c r="AI134"/>
  <c r="AI130"/>
  <c r="AL135"/>
  <c r="T106" i="26"/>
  <c r="AI120" i="28"/>
  <c r="AI121"/>
  <c r="AI145"/>
  <c r="AI132"/>
  <c r="AI133"/>
  <c r="AI131"/>
  <c r="AI129"/>
  <c r="BA31" i="26"/>
  <c r="BA56" s="1"/>
  <c r="K1641" i="25"/>
  <c r="K1736"/>
  <c r="J81" i="26" s="1"/>
  <c r="L1612" i="25"/>
  <c r="L1603"/>
  <c r="L1604" s="1"/>
  <c r="K70" i="26"/>
  <c r="Y70" s="1"/>
  <c r="AL70" s="1"/>
  <c r="AS70" s="1"/>
  <c r="AZ70" s="1"/>
  <c r="K117" s="1"/>
  <c r="K186" s="1"/>
  <c r="K248" s="1"/>
  <c r="E211" i="28"/>
  <c r="E212"/>
  <c r="E206"/>
  <c r="E210"/>
  <c r="E189"/>
  <c r="E209"/>
  <c r="E196"/>
  <c r="E203"/>
  <c r="E201"/>
  <c r="E208"/>
  <c r="E217"/>
  <c r="E200"/>
  <c r="E213"/>
  <c r="E218"/>
  <c r="E191"/>
  <c r="E207"/>
  <c r="E193"/>
  <c r="E205"/>
  <c r="E199"/>
  <c r="E192"/>
  <c r="E202"/>
  <c r="E204"/>
  <c r="E198"/>
  <c r="E216"/>
  <c r="E197"/>
  <c r="E215"/>
  <c r="E194"/>
  <c r="E190"/>
  <c r="E195"/>
  <c r="E214"/>
  <c r="J120" i="26"/>
  <c r="J189" s="1"/>
  <c r="J251" s="1"/>
  <c r="AY56"/>
  <c r="AI81"/>
  <c r="AW81" s="1"/>
  <c r="H152" s="1"/>
  <c r="H214" s="1"/>
  <c r="H276" s="1"/>
  <c r="M1612" i="25"/>
  <c r="M1603"/>
  <c r="M1604" s="1"/>
  <c r="L70" i="26"/>
  <c r="Z70" s="1"/>
  <c r="AM70" s="1"/>
  <c r="AT70" s="1"/>
  <c r="BA70" s="1"/>
  <c r="L117" s="1"/>
  <c r="L186" s="1"/>
  <c r="L248" s="1"/>
  <c r="AL133" i="28"/>
  <c r="AL136"/>
  <c r="H219"/>
  <c r="H220" s="1"/>
  <c r="AA219"/>
  <c r="AA220" s="1"/>
  <c r="AW56" i="26"/>
  <c r="H137"/>
  <c r="H206" s="1"/>
  <c r="H268" s="1"/>
  <c r="L115"/>
  <c r="L184" s="1"/>
  <c r="L246" s="1"/>
  <c r="I1708" i="25"/>
  <c r="I1732" s="1"/>
  <c r="I1766"/>
  <c r="L97" i="6" s="1"/>
  <c r="I129" s="1"/>
  <c r="H282" s="1"/>
  <c r="V282" s="1"/>
  <c r="O82" i="26" s="1"/>
  <c r="V82" s="1"/>
  <c r="AI82" s="1"/>
  <c r="AI106" s="1"/>
  <c r="G137"/>
  <c r="G206" s="1"/>
  <c r="G268" s="1"/>
  <c r="AV56"/>
  <c r="H239" i="28"/>
  <c r="H236"/>
  <c r="H229"/>
  <c r="H227"/>
  <c r="H226"/>
  <c r="H242"/>
  <c r="H230"/>
  <c r="H235"/>
  <c r="H240"/>
  <c r="H233"/>
  <c r="H244"/>
  <c r="H232"/>
  <c r="H238"/>
  <c r="H251"/>
  <c r="H237"/>
  <c r="H248"/>
  <c r="H249"/>
  <c r="H250"/>
  <c r="H234"/>
  <c r="H245"/>
  <c r="H247"/>
  <c r="H241"/>
  <c r="H225"/>
  <c r="H253"/>
  <c r="H252"/>
  <c r="H228"/>
  <c r="H231"/>
  <c r="H224"/>
  <c r="H243"/>
  <c r="H246"/>
  <c r="AL124"/>
  <c r="AL142"/>
  <c r="AM56" i="26"/>
  <c r="G167" i="28"/>
  <c r="G164"/>
  <c r="G182"/>
  <c r="G169"/>
  <c r="G180"/>
  <c r="G171"/>
  <c r="G175"/>
  <c r="G157"/>
  <c r="G161"/>
  <c r="G173"/>
  <c r="G166"/>
  <c r="G160"/>
  <c r="G162"/>
  <c r="G176"/>
  <c r="G163"/>
  <c r="G177"/>
  <c r="G179"/>
  <c r="G158"/>
  <c r="G178"/>
  <c r="G155"/>
  <c r="G154"/>
  <c r="G165"/>
  <c r="G174"/>
  <c r="G170"/>
  <c r="G156"/>
  <c r="G183"/>
  <c r="G159"/>
  <c r="G181"/>
  <c r="G172"/>
  <c r="G168"/>
  <c r="M1710" i="25"/>
  <c r="M1768"/>
  <c r="X99" i="6" s="1"/>
  <c r="M131" s="1"/>
  <c r="L284" s="1"/>
  <c r="Z284" s="1"/>
  <c r="S84" i="26" s="1"/>
  <c r="Z84" s="1"/>
  <c r="AM84" s="1"/>
  <c r="AX56"/>
  <c r="I137"/>
  <c r="I206" s="1"/>
  <c r="I268" s="1"/>
  <c r="AL121" i="28"/>
  <c r="AL129"/>
  <c r="AN106" i="26"/>
  <c r="H184" i="28"/>
  <c r="H185" s="1"/>
  <c r="Z56" i="26"/>
  <c r="AL114" i="28"/>
  <c r="AL115" s="1"/>
  <c r="AL122"/>
  <c r="AL146"/>
  <c r="AL138"/>
  <c r="AL125"/>
  <c r="AL134"/>
  <c r="AL126"/>
  <c r="AL147"/>
  <c r="AL123"/>
  <c r="AL120"/>
  <c r="AL119"/>
  <c r="AL131"/>
  <c r="AL140"/>
  <c r="AL132"/>
  <c r="AL143"/>
  <c r="AL127"/>
  <c r="AL137"/>
  <c r="AL139"/>
  <c r="AL141"/>
  <c r="AL128"/>
  <c r="AL130"/>
  <c r="AL144"/>
  <c r="AX16"/>
  <c r="AX20"/>
  <c r="AX24"/>
  <c r="AX28"/>
  <c r="AX32"/>
  <c r="AX36"/>
  <c r="AX40"/>
  <c r="AX15"/>
  <c r="AX19"/>
  <c r="AX23"/>
  <c r="AX27"/>
  <c r="AX31"/>
  <c r="AX35"/>
  <c r="AX39"/>
  <c r="AX43"/>
  <c r="AX14"/>
  <c r="AX18"/>
  <c r="AX22"/>
  <c r="AX26"/>
  <c r="AX30"/>
  <c r="AX34"/>
  <c r="AX38"/>
  <c r="AX42"/>
  <c r="AX17"/>
  <c r="AX21"/>
  <c r="AX25"/>
  <c r="AX29"/>
  <c r="AX33"/>
  <c r="AX37"/>
  <c r="AX41"/>
  <c r="AC296" i="6"/>
  <c r="AO96" i="26"/>
  <c r="AV96" s="1"/>
  <c r="G167" s="1"/>
  <c r="G229" s="1"/>
  <c r="G291" s="1"/>
  <c r="AV246" i="28"/>
  <c r="AV247"/>
  <c r="AV227"/>
  <c r="AV250"/>
  <c r="AV237"/>
  <c r="AV234"/>
  <c r="AV249"/>
  <c r="AV236"/>
  <c r="AV240"/>
  <c r="AV235"/>
  <c r="AV231"/>
  <c r="AV252"/>
  <c r="AV232"/>
  <c r="AV228"/>
  <c r="AV242"/>
  <c r="AV241"/>
  <c r="AV243"/>
  <c r="AV225"/>
  <c r="AV239"/>
  <c r="AV244"/>
  <c r="AV224"/>
  <c r="AV245"/>
  <c r="AV251"/>
  <c r="AV238"/>
  <c r="AV233"/>
  <c r="AV229"/>
  <c r="AV248"/>
  <c r="AV230"/>
  <c r="AV253"/>
  <c r="AV226"/>
  <c r="AU203"/>
  <c r="AU192"/>
  <c r="AU201"/>
  <c r="AU196"/>
  <c r="AU197"/>
  <c r="AU191"/>
  <c r="AU215"/>
  <c r="AU194"/>
  <c r="AU213"/>
  <c r="AU206"/>
  <c r="AU209"/>
  <c r="AU199"/>
  <c r="AU190"/>
  <c r="AU212"/>
  <c r="AU193"/>
  <c r="AU204"/>
  <c r="AU195"/>
  <c r="AU202"/>
  <c r="AU217"/>
  <c r="AU210"/>
  <c r="AU216"/>
  <c r="AU208"/>
  <c r="AU200"/>
  <c r="AU205"/>
  <c r="AU207"/>
  <c r="AU211"/>
  <c r="AU198"/>
  <c r="AU218"/>
  <c r="AU189"/>
  <c r="AU214"/>
  <c r="AW155"/>
  <c r="AW171"/>
  <c r="AW161"/>
  <c r="AW179"/>
  <c r="AW173"/>
  <c r="AW181"/>
  <c r="AW175"/>
  <c r="AW164"/>
  <c r="AW167"/>
  <c r="AW165"/>
  <c r="AW157"/>
  <c r="AW158"/>
  <c r="AW183"/>
  <c r="AW178"/>
  <c r="AW174"/>
  <c r="AW162"/>
  <c r="AW168"/>
  <c r="AW156"/>
  <c r="AW177"/>
  <c r="AW182"/>
  <c r="AW180"/>
  <c r="AW172"/>
  <c r="AW170"/>
  <c r="AW159"/>
  <c r="AW166"/>
  <c r="AW160"/>
  <c r="AW163"/>
  <c r="AW154"/>
  <c r="AW176"/>
  <c r="AW169"/>
  <c r="AU184"/>
  <c r="AU185" s="1"/>
  <c r="AW149"/>
  <c r="AW150" s="1"/>
  <c r="AV209"/>
  <c r="AV205"/>
  <c r="AV213"/>
  <c r="AV199"/>
  <c r="AV197"/>
  <c r="AV191"/>
  <c r="AV190"/>
  <c r="AV215"/>
  <c r="AV195"/>
  <c r="AV207"/>
  <c r="AV210"/>
  <c r="AV218"/>
  <c r="AV200"/>
  <c r="AV196"/>
  <c r="AV194"/>
  <c r="AV198"/>
  <c r="AV189"/>
  <c r="AV216"/>
  <c r="AV202"/>
  <c r="AV203"/>
  <c r="AV214"/>
  <c r="AV212"/>
  <c r="AV193"/>
  <c r="AV206"/>
  <c r="AV217"/>
  <c r="AV204"/>
  <c r="AV192"/>
  <c r="AV201"/>
  <c r="AV211"/>
  <c r="AV208"/>
  <c r="AU241"/>
  <c r="AU251"/>
  <c r="AU238"/>
  <c r="AU233"/>
  <c r="AU246"/>
  <c r="AU248"/>
  <c r="AU232"/>
  <c r="AU247"/>
  <c r="AU231"/>
  <c r="AU225"/>
  <c r="AU244"/>
  <c r="AU253"/>
  <c r="AU245"/>
  <c r="AU230"/>
  <c r="AU224"/>
  <c r="AU250"/>
  <c r="AU237"/>
  <c r="AU240"/>
  <c r="AU235"/>
  <c r="AU227"/>
  <c r="AU239"/>
  <c r="AU234"/>
  <c r="AU236"/>
  <c r="AU243"/>
  <c r="AU229"/>
  <c r="AU252"/>
  <c r="AU228"/>
  <c r="AU249"/>
  <c r="AU242"/>
  <c r="AU226"/>
  <c r="AS95" i="26"/>
  <c r="AZ95" s="1"/>
  <c r="K166" s="1"/>
  <c r="K228" s="1"/>
  <c r="K290" s="1"/>
  <c r="AG295" i="6"/>
  <c r="AT95" i="26" s="1"/>
  <c r="BA95" s="1"/>
  <c r="L166" s="1"/>
  <c r="L228" s="1"/>
  <c r="L290" s="1"/>
  <c r="AV184" i="28"/>
  <c r="AV185" s="1"/>
  <c r="AK219"/>
  <c r="AK220" s="1"/>
  <c r="AA254"/>
  <c r="AA255" s="1"/>
  <c r="AA184"/>
  <c r="AA185" s="1"/>
  <c r="AK254"/>
  <c r="AK255" s="1"/>
  <c r="AU82" i="26"/>
  <c r="AG106"/>
  <c r="AR84"/>
  <c r="AY84" s="1"/>
  <c r="J155" s="1"/>
  <c r="J217" s="1"/>
  <c r="J279" s="1"/>
  <c r="AL170" i="28" s="1"/>
  <c r="AF284" i="6"/>
  <c r="S282"/>
  <c r="AC282"/>
  <c r="AO82" i="26"/>
  <c r="L120" l="1"/>
  <c r="L189" s="1"/>
  <c r="L251" s="1"/>
  <c r="J232" i="28" s="1"/>
  <c r="J219"/>
  <c r="J220" s="1"/>
  <c r="AB254"/>
  <c r="AB255" s="1"/>
  <c r="AL149"/>
  <c r="AL150" s="1"/>
  <c r="AI149"/>
  <c r="AI150" s="1"/>
  <c r="AA86"/>
  <c r="AA107"/>
  <c r="AA91"/>
  <c r="AA104"/>
  <c r="AA102"/>
  <c r="AA97"/>
  <c r="AA88"/>
  <c r="AA89"/>
  <c r="AA100"/>
  <c r="AA106"/>
  <c r="AA108"/>
  <c r="AA99"/>
  <c r="AA87"/>
  <c r="AA84"/>
  <c r="AA109"/>
  <c r="AA103"/>
  <c r="AA93"/>
  <c r="AA111"/>
  <c r="AA90"/>
  <c r="AA112"/>
  <c r="AA94"/>
  <c r="AA92"/>
  <c r="AA96"/>
  <c r="AA95"/>
  <c r="AA85"/>
  <c r="AA113"/>
  <c r="AA98"/>
  <c r="AA101"/>
  <c r="AA110"/>
  <c r="AA105"/>
  <c r="G215"/>
  <c r="G211"/>
  <c r="G195"/>
  <c r="G214"/>
  <c r="G205"/>
  <c r="G192"/>
  <c r="G200"/>
  <c r="G196"/>
  <c r="G203"/>
  <c r="G190"/>
  <c r="G213"/>
  <c r="G207"/>
  <c r="G197"/>
  <c r="G210"/>
  <c r="G209"/>
  <c r="G199"/>
  <c r="G206"/>
  <c r="G202"/>
  <c r="G217"/>
  <c r="G201"/>
  <c r="G216"/>
  <c r="G194"/>
  <c r="G204"/>
  <c r="G189"/>
  <c r="G212"/>
  <c r="G198"/>
  <c r="G218"/>
  <c r="G208"/>
  <c r="G191"/>
  <c r="G193"/>
  <c r="K1707" i="25"/>
  <c r="K1765"/>
  <c r="K1642"/>
  <c r="AA54" i="28"/>
  <c r="AA57"/>
  <c r="AA70"/>
  <c r="AA67"/>
  <c r="AA64"/>
  <c r="AA68"/>
  <c r="AA56"/>
  <c r="AA63"/>
  <c r="AA61"/>
  <c r="AA58"/>
  <c r="AA73"/>
  <c r="AA53"/>
  <c r="AA78"/>
  <c r="AA71"/>
  <c r="AA76"/>
  <c r="AA52"/>
  <c r="AA62"/>
  <c r="AA74"/>
  <c r="AA49"/>
  <c r="AA59"/>
  <c r="AA65"/>
  <c r="AA75"/>
  <c r="AA72"/>
  <c r="AA51"/>
  <c r="AA55"/>
  <c r="AA60"/>
  <c r="AA77"/>
  <c r="AA66"/>
  <c r="AA69"/>
  <c r="AA50"/>
  <c r="E239"/>
  <c r="E251"/>
  <c r="E224"/>
  <c r="E234"/>
  <c r="E243"/>
  <c r="E247"/>
  <c r="E253"/>
  <c r="E245"/>
  <c r="E246"/>
  <c r="E229"/>
  <c r="E232"/>
  <c r="E237"/>
  <c r="E241"/>
  <c r="E225"/>
  <c r="E226"/>
  <c r="E252"/>
  <c r="E233"/>
  <c r="E248"/>
  <c r="E230"/>
  <c r="E250"/>
  <c r="E231"/>
  <c r="E244"/>
  <c r="E228"/>
  <c r="E238"/>
  <c r="E240"/>
  <c r="E249"/>
  <c r="E242"/>
  <c r="E235"/>
  <c r="E227"/>
  <c r="E236"/>
  <c r="G237"/>
  <c r="G248"/>
  <c r="G232"/>
  <c r="G247"/>
  <c r="G228"/>
  <c r="G244"/>
  <c r="G229"/>
  <c r="G252"/>
  <c r="G239"/>
  <c r="G238"/>
  <c r="G230"/>
  <c r="G246"/>
  <c r="G249"/>
  <c r="G240"/>
  <c r="G225"/>
  <c r="G233"/>
  <c r="G234"/>
  <c r="G224"/>
  <c r="G241"/>
  <c r="G253"/>
  <c r="G231"/>
  <c r="G243"/>
  <c r="G226"/>
  <c r="G250"/>
  <c r="G235"/>
  <c r="G227"/>
  <c r="G236"/>
  <c r="G245"/>
  <c r="G251"/>
  <c r="G242"/>
  <c r="AI85"/>
  <c r="AI103"/>
  <c r="AI89"/>
  <c r="AI109"/>
  <c r="AI96"/>
  <c r="AI97"/>
  <c r="AI110"/>
  <c r="AI94"/>
  <c r="AI101"/>
  <c r="AI93"/>
  <c r="AI112"/>
  <c r="AI86"/>
  <c r="AI100"/>
  <c r="AI107"/>
  <c r="AI90"/>
  <c r="AI102"/>
  <c r="AI104"/>
  <c r="AI92"/>
  <c r="AI108"/>
  <c r="AI113"/>
  <c r="AI106"/>
  <c r="AI88"/>
  <c r="AI95"/>
  <c r="AI111"/>
  <c r="AI99"/>
  <c r="AI84"/>
  <c r="AI91"/>
  <c r="AI98"/>
  <c r="AI105"/>
  <c r="AI87"/>
  <c r="AR81" i="26"/>
  <c r="X81"/>
  <c r="E219" i="28"/>
  <c r="E220" s="1"/>
  <c r="L1641" i="25"/>
  <c r="L1736"/>
  <c r="K81" i="26" s="1"/>
  <c r="G184" i="28"/>
  <c r="G185" s="1"/>
  <c r="H254"/>
  <c r="H255" s="1"/>
  <c r="V106" i="26"/>
  <c r="AA144" i="28"/>
  <c r="AA131"/>
  <c r="AA126"/>
  <c r="AA132"/>
  <c r="AA129"/>
  <c r="AA138"/>
  <c r="AA119"/>
  <c r="AA148"/>
  <c r="AA121"/>
  <c r="AA137"/>
  <c r="AA139"/>
  <c r="AA127"/>
  <c r="AA141"/>
  <c r="AA124"/>
  <c r="AA146"/>
  <c r="AA120"/>
  <c r="AA123"/>
  <c r="AA134"/>
  <c r="AA142"/>
  <c r="AA128"/>
  <c r="AA133"/>
  <c r="AA135"/>
  <c r="AA130"/>
  <c r="AA136"/>
  <c r="AA125"/>
  <c r="AA122"/>
  <c r="AA143"/>
  <c r="AA145"/>
  <c r="AA147"/>
  <c r="AA140"/>
  <c r="J250"/>
  <c r="J246"/>
  <c r="J244"/>
  <c r="J252"/>
  <c r="J248"/>
  <c r="J237"/>
  <c r="M1641" i="25"/>
  <c r="M1736"/>
  <c r="L81" i="26" s="1"/>
  <c r="J155" i="28"/>
  <c r="J183"/>
  <c r="J168"/>
  <c r="J176"/>
  <c r="J162"/>
  <c r="J174"/>
  <c r="J157"/>
  <c r="J175"/>
  <c r="J171"/>
  <c r="J158"/>
  <c r="J180"/>
  <c r="J164"/>
  <c r="J167"/>
  <c r="J163"/>
  <c r="J177"/>
  <c r="J166"/>
  <c r="J173"/>
  <c r="J156"/>
  <c r="J178"/>
  <c r="J170"/>
  <c r="J169"/>
  <c r="J160"/>
  <c r="J159"/>
  <c r="J172"/>
  <c r="J161"/>
  <c r="J181"/>
  <c r="J165"/>
  <c r="J182"/>
  <c r="J154"/>
  <c r="J179"/>
  <c r="AL159"/>
  <c r="AL166"/>
  <c r="AL168"/>
  <c r="AL167"/>
  <c r="AL163"/>
  <c r="AL155"/>
  <c r="AL165"/>
  <c r="AL171"/>
  <c r="AL162"/>
  <c r="AL176"/>
  <c r="AL158"/>
  <c r="AL154"/>
  <c r="AL178"/>
  <c r="AL164"/>
  <c r="AL173"/>
  <c r="AL175"/>
  <c r="AL157"/>
  <c r="AL180"/>
  <c r="AL182"/>
  <c r="AL161"/>
  <c r="AL169"/>
  <c r="AL174"/>
  <c r="AL172"/>
  <c r="AL177"/>
  <c r="AL181"/>
  <c r="AL156"/>
  <c r="AW207"/>
  <c r="AW212"/>
  <c r="AW201"/>
  <c r="AW218"/>
  <c r="AW217"/>
  <c r="AW216"/>
  <c r="AW214"/>
  <c r="AW203"/>
  <c r="AW213"/>
  <c r="AW198"/>
  <c r="AW191"/>
  <c r="AW199"/>
  <c r="AW196"/>
  <c r="AW206"/>
  <c r="AW194"/>
  <c r="AW204"/>
  <c r="AW190"/>
  <c r="AW192"/>
  <c r="AW205"/>
  <c r="AW189"/>
  <c r="AW197"/>
  <c r="AW193"/>
  <c r="AW195"/>
  <c r="AW215"/>
  <c r="AW208"/>
  <c r="AW200"/>
  <c r="AW210"/>
  <c r="AW211"/>
  <c r="AW209"/>
  <c r="AW202"/>
  <c r="AD296" i="6"/>
  <c r="AP96" i="26"/>
  <c r="AW96" s="1"/>
  <c r="H167" s="1"/>
  <c r="H229" s="1"/>
  <c r="H291" s="1"/>
  <c r="AL179" i="28"/>
  <c r="AL183"/>
  <c r="AL160"/>
  <c r="AU254"/>
  <c r="AU255" s="1"/>
  <c r="AV219"/>
  <c r="AV220" s="1"/>
  <c r="AU219"/>
  <c r="AU220" s="1"/>
  <c r="AV254"/>
  <c r="AV255" s="1"/>
  <c r="AW241"/>
  <c r="AW247"/>
  <c r="AW238"/>
  <c r="AW229"/>
  <c r="AW250"/>
  <c r="AW237"/>
  <c r="AW248"/>
  <c r="AW234"/>
  <c r="AW249"/>
  <c r="AW242"/>
  <c r="AW251"/>
  <c r="AW235"/>
  <c r="AW227"/>
  <c r="AW253"/>
  <c r="AW228"/>
  <c r="AW239"/>
  <c r="AW240"/>
  <c r="AW231"/>
  <c r="AW225"/>
  <c r="AW246"/>
  <c r="AW252"/>
  <c r="AW244"/>
  <c r="AW224"/>
  <c r="AW245"/>
  <c r="AW236"/>
  <c r="AW243"/>
  <c r="AW233"/>
  <c r="AW232"/>
  <c r="AW230"/>
  <c r="AW226"/>
  <c r="AX63"/>
  <c r="AX60"/>
  <c r="AX54"/>
  <c r="AX56"/>
  <c r="AX58"/>
  <c r="AX75"/>
  <c r="AX78"/>
  <c r="AX70"/>
  <c r="AX76"/>
  <c r="AX73"/>
  <c r="AX67"/>
  <c r="AX59"/>
  <c r="AX49"/>
  <c r="AX55"/>
  <c r="AX64"/>
  <c r="AX61"/>
  <c r="AX62"/>
  <c r="AX52"/>
  <c r="AX50"/>
  <c r="AX66"/>
  <c r="AX77"/>
  <c r="AX69"/>
  <c r="AX74"/>
  <c r="AX68"/>
  <c r="AX72"/>
  <c r="AX71"/>
  <c r="AX53"/>
  <c r="AX65"/>
  <c r="AX57"/>
  <c r="AX51"/>
  <c r="AW184"/>
  <c r="AW185" s="1"/>
  <c r="AX44"/>
  <c r="AX45" s="1"/>
  <c r="AP82" i="26"/>
  <c r="AD282" i="6"/>
  <c r="AU106" i="26"/>
  <c r="F153"/>
  <c r="F215" s="1"/>
  <c r="AO106"/>
  <c r="AV82"/>
  <c r="AG284" i="6"/>
  <c r="AT84" i="26" s="1"/>
  <c r="BA84" s="1"/>
  <c r="L155" s="1"/>
  <c r="L217" s="1"/>
  <c r="L279" s="1"/>
  <c r="AL239" i="28" s="1"/>
  <c r="AS84" i="26"/>
  <c r="AZ84" s="1"/>
  <c r="K155" s="1"/>
  <c r="K217" s="1"/>
  <c r="K279" s="1"/>
  <c r="AL204" i="28" s="1"/>
  <c r="J245" l="1"/>
  <c r="J231"/>
  <c r="J233"/>
  <c r="J247"/>
  <c r="J251"/>
  <c r="J235"/>
  <c r="J238"/>
  <c r="J242"/>
  <c r="J226"/>
  <c r="J228"/>
  <c r="J227"/>
  <c r="J229"/>
  <c r="J234"/>
  <c r="J225"/>
  <c r="J240"/>
  <c r="J243"/>
  <c r="J239"/>
  <c r="J241"/>
  <c r="J253"/>
  <c r="J224"/>
  <c r="J236"/>
  <c r="J249"/>
  <c r="J230"/>
  <c r="J184"/>
  <c r="J185" s="1"/>
  <c r="AA149"/>
  <c r="AA150" s="1"/>
  <c r="Z81" i="26"/>
  <c r="AT81"/>
  <c r="AK81"/>
  <c r="AY81" s="1"/>
  <c r="J152" s="1"/>
  <c r="J214" s="1"/>
  <c r="J276" s="1"/>
  <c r="G254" i="28"/>
  <c r="G255" s="1"/>
  <c r="AA79"/>
  <c r="AA80" s="1"/>
  <c r="G219"/>
  <c r="G220" s="1"/>
  <c r="AA114"/>
  <c r="AA115" s="1"/>
  <c r="L1765" i="25"/>
  <c r="L1707"/>
  <c r="L1642"/>
  <c r="K1766"/>
  <c r="R97" i="6" s="1"/>
  <c r="K129" s="1"/>
  <c r="J282" s="1"/>
  <c r="X282" s="1"/>
  <c r="Q82" i="26" s="1"/>
  <c r="X82" s="1"/>
  <c r="AK82" s="1"/>
  <c r="AK106" s="1"/>
  <c r="K1708" i="25"/>
  <c r="K1732" s="1"/>
  <c r="AI114" i="28"/>
  <c r="AI115" s="1"/>
  <c r="M1642" i="25"/>
  <c r="M1707"/>
  <c r="M1765"/>
  <c r="Y81" i="26"/>
  <c r="AS81"/>
  <c r="E254" i="28"/>
  <c r="E255" s="1"/>
  <c r="AL184"/>
  <c r="AL185" s="1"/>
  <c r="AL216"/>
  <c r="AL198"/>
  <c r="AL190"/>
  <c r="AL196"/>
  <c r="AL202"/>
  <c r="AL207"/>
  <c r="AL193"/>
  <c r="AL218"/>
  <c r="AL205"/>
  <c r="AL189"/>
  <c r="AL195"/>
  <c r="AL203"/>
  <c r="AL194"/>
  <c r="AL226"/>
  <c r="AL245"/>
  <c r="AL236"/>
  <c r="AL231"/>
  <c r="AL234"/>
  <c r="AL232"/>
  <c r="AL228"/>
  <c r="AL242"/>
  <c r="AL230"/>
  <c r="AL244"/>
  <c r="AL240"/>
  <c r="AL250"/>
  <c r="AL253"/>
  <c r="AL237"/>
  <c r="AL229"/>
  <c r="AL248"/>
  <c r="AL233"/>
  <c r="AL249"/>
  <c r="AL224"/>
  <c r="AL252"/>
  <c r="AL241"/>
  <c r="AL225"/>
  <c r="AL243"/>
  <c r="AL199"/>
  <c r="AL200"/>
  <c r="AL212"/>
  <c r="AL208"/>
  <c r="AL227"/>
  <c r="AL235"/>
  <c r="AL246"/>
  <c r="AL191"/>
  <c r="AL217"/>
  <c r="AL213"/>
  <c r="AL251"/>
  <c r="AL238"/>
  <c r="AL247"/>
  <c r="AE296" i="6"/>
  <c r="AQ96" i="26"/>
  <c r="AX96" s="1"/>
  <c r="I167" s="1"/>
  <c r="I229" s="1"/>
  <c r="I291" s="1"/>
  <c r="AL210" i="28"/>
  <c r="AL201"/>
  <c r="AL209"/>
  <c r="AL215"/>
  <c r="AL192"/>
  <c r="AL211"/>
  <c r="AL214"/>
  <c r="AL206"/>
  <c r="AL197"/>
  <c r="AX84"/>
  <c r="AX92"/>
  <c r="AX100"/>
  <c r="AX108"/>
  <c r="AX87"/>
  <c r="AX95"/>
  <c r="AX103"/>
  <c r="AX111"/>
  <c r="AX90"/>
  <c r="AX98"/>
  <c r="AX106"/>
  <c r="AX85"/>
  <c r="AX93"/>
  <c r="AX101"/>
  <c r="AX109"/>
  <c r="AX88"/>
  <c r="AX96"/>
  <c r="AX104"/>
  <c r="AX112"/>
  <c r="AX91"/>
  <c r="AX99"/>
  <c r="AX107"/>
  <c r="AX86"/>
  <c r="AX94"/>
  <c r="AX102"/>
  <c r="AX110"/>
  <c r="AX89"/>
  <c r="AX97"/>
  <c r="AX105"/>
  <c r="AX113"/>
  <c r="AX79"/>
  <c r="AX80" s="1"/>
  <c r="AW254"/>
  <c r="AW255" s="1"/>
  <c r="AW219"/>
  <c r="AW220" s="1"/>
  <c r="AP106" i="26"/>
  <c r="AW82"/>
  <c r="G153"/>
  <c r="G215" s="1"/>
  <c r="AV106"/>
  <c r="F277"/>
  <c r="F239"/>
  <c r="AE282" i="6"/>
  <c r="AQ82" i="26"/>
  <c r="J254" i="28" l="1"/>
  <c r="J255" s="1"/>
  <c r="M1766" i="25"/>
  <c r="X97" i="6" s="1"/>
  <c r="M129" s="1"/>
  <c r="L282" s="1"/>
  <c r="Z282" s="1"/>
  <c r="S82" i="26" s="1"/>
  <c r="Z82" s="1"/>
  <c r="AM82" s="1"/>
  <c r="M1708" i="25"/>
  <c r="M1732" s="1"/>
  <c r="AM81" i="26"/>
  <c r="BA81" s="1"/>
  <c r="L152" s="1"/>
  <c r="L214" s="1"/>
  <c r="L276" s="1"/>
  <c r="AI158" i="28"/>
  <c r="AI183"/>
  <c r="AI162"/>
  <c r="AI166"/>
  <c r="AI177"/>
  <c r="AI182"/>
  <c r="AI168"/>
  <c r="AI163"/>
  <c r="AI165"/>
  <c r="AI173"/>
  <c r="AI159"/>
  <c r="AI155"/>
  <c r="AI176"/>
  <c r="AI171"/>
  <c r="AI181"/>
  <c r="AI174"/>
  <c r="AI169"/>
  <c r="AI164"/>
  <c r="AI156"/>
  <c r="AI178"/>
  <c r="AI170"/>
  <c r="AI167"/>
  <c r="AI175"/>
  <c r="AI179"/>
  <c r="AI161"/>
  <c r="AI160"/>
  <c r="AI172"/>
  <c r="AI180"/>
  <c r="AI157"/>
  <c r="AI154"/>
  <c r="AL81" i="26"/>
  <c r="AZ81" s="1"/>
  <c r="K152" s="1"/>
  <c r="K214" s="1"/>
  <c r="K276" s="1"/>
  <c r="L1708" i="25"/>
  <c r="L1732" s="1"/>
  <c r="L1766"/>
  <c r="U97" i="6" s="1"/>
  <c r="L129" s="1"/>
  <c r="K282" s="1"/>
  <c r="Y282" s="1"/>
  <c r="R82" i="26" s="1"/>
  <c r="Y82" s="1"/>
  <c r="AL82" s="1"/>
  <c r="X106"/>
  <c r="AL219" i="28"/>
  <c r="AL220" s="1"/>
  <c r="AL254"/>
  <c r="AL255" s="1"/>
  <c r="AF296" i="6"/>
  <c r="AR96" i="26"/>
  <c r="AY96" s="1"/>
  <c r="J167" s="1"/>
  <c r="J229" s="1"/>
  <c r="J291" s="1"/>
  <c r="AX119" i="28"/>
  <c r="AX147"/>
  <c r="AX130"/>
  <c r="AX127"/>
  <c r="AX139"/>
  <c r="AX131"/>
  <c r="AX132"/>
  <c r="AX145"/>
  <c r="AX140"/>
  <c r="AX126"/>
  <c r="AX138"/>
  <c r="AX137"/>
  <c r="AX136"/>
  <c r="AX146"/>
  <c r="AX141"/>
  <c r="AX144"/>
  <c r="AX133"/>
  <c r="AX129"/>
  <c r="AX124"/>
  <c r="AX142"/>
  <c r="AX143"/>
  <c r="AX121"/>
  <c r="AX148"/>
  <c r="AX122"/>
  <c r="AX125"/>
  <c r="AX134"/>
  <c r="AX128"/>
  <c r="AX120"/>
  <c r="AX135"/>
  <c r="AX123"/>
  <c r="AX114"/>
  <c r="AX115" s="1"/>
  <c r="AF282" i="6"/>
  <c r="AR82" i="26"/>
  <c r="AJ15" i="28"/>
  <c r="BI15" s="1"/>
  <c r="BK15" s="1"/>
  <c r="G16" i="30" s="1"/>
  <c r="AJ19" i="28"/>
  <c r="BI19" s="1"/>
  <c r="BK19" s="1"/>
  <c r="G20" i="30" s="1"/>
  <c r="AJ23" i="28"/>
  <c r="BI23" s="1"/>
  <c r="BK23" s="1"/>
  <c r="G24" i="30" s="1"/>
  <c r="AJ27" i="28"/>
  <c r="BI27" s="1"/>
  <c r="BK27" s="1"/>
  <c r="G28" i="30" s="1"/>
  <c r="AJ31" i="28"/>
  <c r="BI31" s="1"/>
  <c r="BK31" s="1"/>
  <c r="G32" i="30" s="1"/>
  <c r="AJ35" i="28"/>
  <c r="BI35" s="1"/>
  <c r="BK35" s="1"/>
  <c r="G36" i="30" s="1"/>
  <c r="AJ39" i="28"/>
  <c r="BI39" s="1"/>
  <c r="BK39" s="1"/>
  <c r="G40" i="30" s="1"/>
  <c r="AJ43" i="28"/>
  <c r="BI43" s="1"/>
  <c r="BK43" s="1"/>
  <c r="G44" i="30" s="1"/>
  <c r="AJ18" i="28"/>
  <c r="BI18" s="1"/>
  <c r="BK18" s="1"/>
  <c r="G19" i="30" s="1"/>
  <c r="AJ22" i="28"/>
  <c r="BI22" s="1"/>
  <c r="BK22" s="1"/>
  <c r="G23" i="30" s="1"/>
  <c r="AJ26" i="28"/>
  <c r="BI26" s="1"/>
  <c r="BK26" s="1"/>
  <c r="G27" i="30" s="1"/>
  <c r="AJ30" i="28"/>
  <c r="BI30" s="1"/>
  <c r="BK30" s="1"/>
  <c r="G31" i="30" s="1"/>
  <c r="AJ34" i="28"/>
  <c r="BI34" s="1"/>
  <c r="BK34" s="1"/>
  <c r="G35" i="30" s="1"/>
  <c r="AJ38" i="28"/>
  <c r="BI38" s="1"/>
  <c r="BK38" s="1"/>
  <c r="G39" i="30" s="1"/>
  <c r="AJ42" i="28"/>
  <c r="BI42" s="1"/>
  <c r="BK42" s="1"/>
  <c r="G43" i="30" s="1"/>
  <c r="AJ14" i="28"/>
  <c r="AJ17"/>
  <c r="BI17" s="1"/>
  <c r="BK17" s="1"/>
  <c r="G18" i="30" s="1"/>
  <c r="AJ21" i="28"/>
  <c r="BI21" s="1"/>
  <c r="BK21" s="1"/>
  <c r="G22" i="30" s="1"/>
  <c r="AJ25" i="28"/>
  <c r="BI25" s="1"/>
  <c r="BK25" s="1"/>
  <c r="G26" i="30" s="1"/>
  <c r="AJ29" i="28"/>
  <c r="BI29" s="1"/>
  <c r="BK29" s="1"/>
  <c r="G30" i="30" s="1"/>
  <c r="AJ33" i="28"/>
  <c r="BI33" s="1"/>
  <c r="BK33" s="1"/>
  <c r="G34" i="30" s="1"/>
  <c r="AJ37" i="28"/>
  <c r="BI37" s="1"/>
  <c r="BK37" s="1"/>
  <c r="G38" i="30" s="1"/>
  <c r="AJ41" i="28"/>
  <c r="BI41" s="1"/>
  <c r="BK41" s="1"/>
  <c r="G42" i="30" s="1"/>
  <c r="AJ16" i="28"/>
  <c r="BI16" s="1"/>
  <c r="BK16" s="1"/>
  <c r="G17" i="30" s="1"/>
  <c r="AJ20" i="28"/>
  <c r="BI20" s="1"/>
  <c r="BK20" s="1"/>
  <c r="G21" i="30" s="1"/>
  <c r="AJ24" i="28"/>
  <c r="BI24" s="1"/>
  <c r="BK24" s="1"/>
  <c r="G25" i="30" s="1"/>
  <c r="AJ28" i="28"/>
  <c r="BI28" s="1"/>
  <c r="BK28" s="1"/>
  <c r="G29" i="30" s="1"/>
  <c r="AJ32" i="28"/>
  <c r="BI32" s="1"/>
  <c r="BK32" s="1"/>
  <c r="G33" i="30" s="1"/>
  <c r="AJ36" i="28"/>
  <c r="BI36" s="1"/>
  <c r="BK36" s="1"/>
  <c r="G37" i="30" s="1"/>
  <c r="AJ40" i="28"/>
  <c r="BI40" s="1"/>
  <c r="BK40" s="1"/>
  <c r="G41" i="30" s="1"/>
  <c r="F301" i="26"/>
  <c r="G277"/>
  <c r="G239"/>
  <c r="AQ106"/>
  <c r="AX82"/>
  <c r="N215"/>
  <c r="F340" s="1"/>
  <c r="N190"/>
  <c r="F315" s="1"/>
  <c r="N210"/>
  <c r="F335" s="1"/>
  <c r="N212"/>
  <c r="F337" s="1"/>
  <c r="N230"/>
  <c r="F355" s="1"/>
  <c r="N232"/>
  <c r="F357" s="1"/>
  <c r="N234"/>
  <c r="F359" s="1"/>
  <c r="N236"/>
  <c r="F361" s="1"/>
  <c r="N238"/>
  <c r="F363" s="1"/>
  <c r="N197"/>
  <c r="F322" s="1"/>
  <c r="N198"/>
  <c r="F323" s="1"/>
  <c r="N200"/>
  <c r="F325" s="1"/>
  <c r="N203"/>
  <c r="F328" s="1"/>
  <c r="N199"/>
  <c r="F324" s="1"/>
  <c r="N195"/>
  <c r="F320" s="1"/>
  <c r="N193"/>
  <c r="F318" s="1"/>
  <c r="N218"/>
  <c r="F343" s="1"/>
  <c r="N219"/>
  <c r="F344" s="1"/>
  <c r="N205"/>
  <c r="F330" s="1"/>
  <c r="N224"/>
  <c r="F349" s="1"/>
  <c r="N229"/>
  <c r="F354" s="1"/>
  <c r="N225"/>
  <c r="F350" s="1"/>
  <c r="N208"/>
  <c r="F333" s="1"/>
  <c r="N188"/>
  <c r="F313" s="1"/>
  <c r="N207"/>
  <c r="F332" s="1"/>
  <c r="N216"/>
  <c r="F341" s="1"/>
  <c r="N184"/>
  <c r="N217"/>
  <c r="F342" s="1"/>
  <c r="N209"/>
  <c r="F334" s="1"/>
  <c r="N211"/>
  <c r="F336" s="1"/>
  <c r="N213"/>
  <c r="F338" s="1"/>
  <c r="N231"/>
  <c r="F356" s="1"/>
  <c r="N233"/>
  <c r="F358" s="1"/>
  <c r="N235"/>
  <c r="F360" s="1"/>
  <c r="N237"/>
  <c r="F362" s="1"/>
  <c r="N196"/>
  <c r="F321" s="1"/>
  <c r="N202"/>
  <c r="F327" s="1"/>
  <c r="N206"/>
  <c r="F331" s="1"/>
  <c r="N191"/>
  <c r="F316" s="1"/>
  <c r="N192"/>
  <c r="F317" s="1"/>
  <c r="N201"/>
  <c r="F326" s="1"/>
  <c r="N194"/>
  <c r="F319" s="1"/>
  <c r="N223"/>
  <c r="F348" s="1"/>
  <c r="N227"/>
  <c r="F352" s="1"/>
  <c r="N226"/>
  <c r="F351" s="1"/>
  <c r="N222"/>
  <c r="F347" s="1"/>
  <c r="N221"/>
  <c r="F346" s="1"/>
  <c r="N204"/>
  <c r="F329" s="1"/>
  <c r="N220"/>
  <c r="F345" s="1"/>
  <c r="N185"/>
  <c r="F310" s="1"/>
  <c r="N228"/>
  <c r="F353" s="1"/>
  <c r="N187"/>
  <c r="F312" s="1"/>
  <c r="N189"/>
  <c r="F314" s="1"/>
  <c r="N186"/>
  <c r="F311" s="1"/>
  <c r="N214"/>
  <c r="F339" s="1"/>
  <c r="AW106"/>
  <c r="H153"/>
  <c r="H215" s="1"/>
  <c r="AI184" i="28" l="1"/>
  <c r="AI185" s="1"/>
  <c r="AM106" i="26"/>
  <c r="AL106"/>
  <c r="AI192" i="28"/>
  <c r="AI190"/>
  <c r="AI201"/>
  <c r="AI204"/>
  <c r="AI216"/>
  <c r="AI189"/>
  <c r="AI198"/>
  <c r="AI195"/>
  <c r="AI208"/>
  <c r="AI210"/>
  <c r="AI205"/>
  <c r="AI215"/>
  <c r="AI203"/>
  <c r="AI218"/>
  <c r="AI199"/>
  <c r="AI200"/>
  <c r="AI213"/>
  <c r="AI207"/>
  <c r="AI194"/>
  <c r="AI197"/>
  <c r="AI214"/>
  <c r="AI202"/>
  <c r="AI209"/>
  <c r="AI211"/>
  <c r="AI217"/>
  <c r="AI206"/>
  <c r="AI196"/>
  <c r="AI191"/>
  <c r="AI212"/>
  <c r="AI193"/>
  <c r="AI239"/>
  <c r="AI233"/>
  <c r="AI235"/>
  <c r="AI252"/>
  <c r="AI230"/>
  <c r="AI244"/>
  <c r="AI241"/>
  <c r="AI225"/>
  <c r="AI232"/>
  <c r="AI242"/>
  <c r="AI251"/>
  <c r="AI250"/>
  <c r="AI240"/>
  <c r="AI236"/>
  <c r="AI229"/>
  <c r="AI249"/>
  <c r="AI246"/>
  <c r="AI234"/>
  <c r="AI247"/>
  <c r="AI227"/>
  <c r="AI231"/>
  <c r="AI248"/>
  <c r="AI253"/>
  <c r="AI226"/>
  <c r="AI224"/>
  <c r="AI228"/>
  <c r="AI238"/>
  <c r="AI237"/>
  <c r="AI243"/>
  <c r="AI245"/>
  <c r="Y106" i="26"/>
  <c r="Z106"/>
  <c r="AG296" i="6"/>
  <c r="AT96" i="26" s="1"/>
  <c r="BA96" s="1"/>
  <c r="L167" s="1"/>
  <c r="L229" s="1"/>
  <c r="L291" s="1"/>
  <c r="AS96"/>
  <c r="AZ96" s="1"/>
  <c r="K167" s="1"/>
  <c r="K229" s="1"/>
  <c r="K291" s="1"/>
  <c r="AX149" i="28"/>
  <c r="AX150" s="1"/>
  <c r="AX162"/>
  <c r="AX157"/>
  <c r="AX169"/>
  <c r="AX170"/>
  <c r="AX159"/>
  <c r="AX155"/>
  <c r="AX176"/>
  <c r="AX183"/>
  <c r="AX154"/>
  <c r="AX178"/>
  <c r="AX182"/>
  <c r="AX180"/>
  <c r="AX160"/>
  <c r="AX179"/>
  <c r="AX172"/>
  <c r="AX161"/>
  <c r="AX181"/>
  <c r="AX164"/>
  <c r="AX168"/>
  <c r="AX171"/>
  <c r="AX167"/>
  <c r="AX173"/>
  <c r="AX165"/>
  <c r="AX175"/>
  <c r="AX156"/>
  <c r="AX166"/>
  <c r="AX163"/>
  <c r="AX158"/>
  <c r="AX174"/>
  <c r="AX177"/>
  <c r="G265"/>
  <c r="G263"/>
  <c r="G268"/>
  <c r="G274"/>
  <c r="G264"/>
  <c r="G276"/>
  <c r="G271"/>
  <c r="G273"/>
  <c r="G277"/>
  <c r="G279"/>
  <c r="G281"/>
  <c r="G283"/>
  <c r="G285"/>
  <c r="G287"/>
  <c r="G289"/>
  <c r="G266"/>
  <c r="G267"/>
  <c r="G270"/>
  <c r="G261"/>
  <c r="G269"/>
  <c r="G262"/>
  <c r="G272"/>
  <c r="G275"/>
  <c r="G278"/>
  <c r="G280"/>
  <c r="G282"/>
  <c r="G284"/>
  <c r="G286"/>
  <c r="G288"/>
  <c r="G290"/>
  <c r="H261"/>
  <c r="H269"/>
  <c r="H262"/>
  <c r="H272"/>
  <c r="H275"/>
  <c r="H278"/>
  <c r="H280"/>
  <c r="H282"/>
  <c r="H284"/>
  <c r="H286"/>
  <c r="H288"/>
  <c r="H290"/>
  <c r="H266"/>
  <c r="H267"/>
  <c r="H270"/>
  <c r="H264"/>
  <c r="H276"/>
  <c r="H271"/>
  <c r="H273"/>
  <c r="H277"/>
  <c r="H279"/>
  <c r="H281"/>
  <c r="H283"/>
  <c r="H285"/>
  <c r="H287"/>
  <c r="H289"/>
  <c r="H265"/>
  <c r="H263"/>
  <c r="H268"/>
  <c r="H274"/>
  <c r="F261"/>
  <c r="F269"/>
  <c r="F262"/>
  <c r="F272"/>
  <c r="F275"/>
  <c r="F278"/>
  <c r="F280"/>
  <c r="F282"/>
  <c r="F284"/>
  <c r="F286"/>
  <c r="F288"/>
  <c r="F290"/>
  <c r="F266"/>
  <c r="F267"/>
  <c r="F270"/>
  <c r="F264"/>
  <c r="F276"/>
  <c r="F271"/>
  <c r="F273"/>
  <c r="F277"/>
  <c r="F279"/>
  <c r="F281"/>
  <c r="F283"/>
  <c r="F285"/>
  <c r="F287"/>
  <c r="F289"/>
  <c r="F265"/>
  <c r="F263"/>
  <c r="F268"/>
  <c r="F274"/>
  <c r="Y265"/>
  <c r="Y263"/>
  <c r="Y268"/>
  <c r="Y274"/>
  <c r="Y264"/>
  <c r="Y276"/>
  <c r="Y271"/>
  <c r="Y273"/>
  <c r="Y277"/>
  <c r="Y279"/>
  <c r="Y281"/>
  <c r="Y283"/>
  <c r="Y285"/>
  <c r="Y287"/>
  <c r="Y289"/>
  <c r="Y266"/>
  <c r="Y267"/>
  <c r="Y270"/>
  <c r="Y261"/>
  <c r="Y269"/>
  <c r="Y262"/>
  <c r="Y272"/>
  <c r="Y275"/>
  <c r="Y278"/>
  <c r="Y280"/>
  <c r="Y282"/>
  <c r="Y284"/>
  <c r="Y286"/>
  <c r="Y288"/>
  <c r="Y290"/>
  <c r="AQ265"/>
  <c r="AQ263"/>
  <c r="AQ268"/>
  <c r="AQ274"/>
  <c r="AQ264"/>
  <c r="AQ276"/>
  <c r="AQ271"/>
  <c r="AQ273"/>
  <c r="AQ277"/>
  <c r="AQ279"/>
  <c r="AQ281"/>
  <c r="AQ283"/>
  <c r="AQ285"/>
  <c r="AQ287"/>
  <c r="AQ289"/>
  <c r="AQ266"/>
  <c r="AQ267"/>
  <c r="AQ270"/>
  <c r="AQ261"/>
  <c r="AQ269"/>
  <c r="AQ262"/>
  <c r="AQ272"/>
  <c r="AQ275"/>
  <c r="AQ278"/>
  <c r="AQ280"/>
  <c r="AQ282"/>
  <c r="AQ284"/>
  <c r="AQ286"/>
  <c r="AQ288"/>
  <c r="AQ290"/>
  <c r="AV261"/>
  <c r="AV269"/>
  <c r="AV262"/>
  <c r="AV272"/>
  <c r="AV275"/>
  <c r="AV278"/>
  <c r="AV280"/>
  <c r="AV282"/>
  <c r="AV284"/>
  <c r="AV286"/>
  <c r="AV288"/>
  <c r="AV290"/>
  <c r="AV266"/>
  <c r="AV267"/>
  <c r="AV270"/>
  <c r="AV264"/>
  <c r="AV276"/>
  <c r="AV271"/>
  <c r="AV273"/>
  <c r="AV277"/>
  <c r="AV279"/>
  <c r="AV281"/>
  <c r="AV283"/>
  <c r="AV285"/>
  <c r="AV287"/>
  <c r="AV289"/>
  <c r="AV265"/>
  <c r="AV263"/>
  <c r="AV268"/>
  <c r="AV274"/>
  <c r="O265"/>
  <c r="O263"/>
  <c r="O268"/>
  <c r="O274"/>
  <c r="O264"/>
  <c r="O276"/>
  <c r="O271"/>
  <c r="O273"/>
  <c r="O277"/>
  <c r="O279"/>
  <c r="O281"/>
  <c r="O283"/>
  <c r="O285"/>
  <c r="O287"/>
  <c r="O289"/>
  <c r="O266"/>
  <c r="O267"/>
  <c r="O270"/>
  <c r="O261"/>
  <c r="O269"/>
  <c r="O262"/>
  <c r="O272"/>
  <c r="O275"/>
  <c r="O278"/>
  <c r="O280"/>
  <c r="O282"/>
  <c r="O284"/>
  <c r="O286"/>
  <c r="O288"/>
  <c r="O290"/>
  <c r="M265"/>
  <c r="M263"/>
  <c r="M268"/>
  <c r="M274"/>
  <c r="M264"/>
  <c r="M276"/>
  <c r="M271"/>
  <c r="M273"/>
  <c r="M277"/>
  <c r="M279"/>
  <c r="M281"/>
  <c r="M283"/>
  <c r="M285"/>
  <c r="M287"/>
  <c r="M289"/>
  <c r="M266"/>
  <c r="M267"/>
  <c r="M270"/>
  <c r="M261"/>
  <c r="M269"/>
  <c r="M262"/>
  <c r="M272"/>
  <c r="M275"/>
  <c r="M278"/>
  <c r="M280"/>
  <c r="M282"/>
  <c r="M284"/>
  <c r="M286"/>
  <c r="M288"/>
  <c r="M290"/>
  <c r="AA265"/>
  <c r="AA263"/>
  <c r="AA268"/>
  <c r="AA274"/>
  <c r="AA264"/>
  <c r="AA276"/>
  <c r="AA271"/>
  <c r="AA273"/>
  <c r="AA277"/>
  <c r="AA279"/>
  <c r="AA281"/>
  <c r="AA283"/>
  <c r="AA285"/>
  <c r="AA287"/>
  <c r="AA289"/>
  <c r="AA266"/>
  <c r="AA267"/>
  <c r="AA270"/>
  <c r="AA261"/>
  <c r="AA269"/>
  <c r="AA262"/>
  <c r="AA272"/>
  <c r="AA275"/>
  <c r="AA278"/>
  <c r="AA280"/>
  <c r="AA282"/>
  <c r="AA284"/>
  <c r="AA286"/>
  <c r="AA288"/>
  <c r="AA290"/>
  <c r="Q265"/>
  <c r="Q263"/>
  <c r="Q268"/>
  <c r="Q274"/>
  <c r="Q264"/>
  <c r="Q276"/>
  <c r="Q271"/>
  <c r="Q273"/>
  <c r="Q277"/>
  <c r="Q279"/>
  <c r="Q281"/>
  <c r="Q283"/>
  <c r="Q285"/>
  <c r="Q287"/>
  <c r="Q289"/>
  <c r="Q266"/>
  <c r="Q267"/>
  <c r="Q270"/>
  <c r="Q261"/>
  <c r="Q269"/>
  <c r="Q262"/>
  <c r="Q272"/>
  <c r="Q275"/>
  <c r="Q278"/>
  <c r="Q280"/>
  <c r="Q282"/>
  <c r="Q284"/>
  <c r="Q286"/>
  <c r="Q288"/>
  <c r="Q290"/>
  <c r="BD261"/>
  <c r="BD269"/>
  <c r="BD262"/>
  <c r="BD272"/>
  <c r="BD275"/>
  <c r="BD278"/>
  <c r="BD280"/>
  <c r="BD282"/>
  <c r="BD284"/>
  <c r="BD286"/>
  <c r="BD288"/>
  <c r="BD290"/>
  <c r="BD266"/>
  <c r="BD267"/>
  <c r="BD270"/>
  <c r="BD264"/>
  <c r="BD276"/>
  <c r="BD271"/>
  <c r="BD273"/>
  <c r="BD277"/>
  <c r="BD279"/>
  <c r="BD281"/>
  <c r="BD283"/>
  <c r="BD285"/>
  <c r="BD287"/>
  <c r="BD289"/>
  <c r="BD265"/>
  <c r="BD263"/>
  <c r="BD268"/>
  <c r="BD274"/>
  <c r="AZ261"/>
  <c r="AZ269"/>
  <c r="AZ262"/>
  <c r="AZ272"/>
  <c r="AZ275"/>
  <c r="AZ278"/>
  <c r="AZ280"/>
  <c r="AZ282"/>
  <c r="AZ284"/>
  <c r="AZ286"/>
  <c r="AZ288"/>
  <c r="AZ290"/>
  <c r="AZ266"/>
  <c r="AZ267"/>
  <c r="AZ270"/>
  <c r="AZ264"/>
  <c r="AZ276"/>
  <c r="AZ271"/>
  <c r="AZ273"/>
  <c r="AZ277"/>
  <c r="AZ279"/>
  <c r="AZ281"/>
  <c r="AZ283"/>
  <c r="AZ285"/>
  <c r="AZ287"/>
  <c r="AZ289"/>
  <c r="AZ265"/>
  <c r="AZ263"/>
  <c r="AZ268"/>
  <c r="AZ274"/>
  <c r="AF261"/>
  <c r="AF269"/>
  <c r="AF262"/>
  <c r="AF272"/>
  <c r="AF275"/>
  <c r="AF278"/>
  <c r="AF280"/>
  <c r="AF282"/>
  <c r="AF284"/>
  <c r="AF286"/>
  <c r="AF288"/>
  <c r="AF290"/>
  <c r="AF266"/>
  <c r="AF267"/>
  <c r="AF270"/>
  <c r="AF264"/>
  <c r="AF276"/>
  <c r="AF271"/>
  <c r="AF273"/>
  <c r="AF277"/>
  <c r="AF279"/>
  <c r="AF281"/>
  <c r="AF283"/>
  <c r="AF285"/>
  <c r="AF287"/>
  <c r="AF289"/>
  <c r="AF265"/>
  <c r="AF263"/>
  <c r="AF268"/>
  <c r="AF274"/>
  <c r="AL264"/>
  <c r="AL276"/>
  <c r="AL271"/>
  <c r="AL273"/>
  <c r="AL277"/>
  <c r="AL279"/>
  <c r="AL281"/>
  <c r="AL283"/>
  <c r="AL285"/>
  <c r="AL287"/>
  <c r="AL289"/>
  <c r="AL265"/>
  <c r="AL263"/>
  <c r="AL268"/>
  <c r="AL274"/>
  <c r="AL261"/>
  <c r="AL269"/>
  <c r="AL262"/>
  <c r="AL272"/>
  <c r="AL275"/>
  <c r="AL278"/>
  <c r="AL280"/>
  <c r="AL282"/>
  <c r="AL284"/>
  <c r="AL286"/>
  <c r="AL288"/>
  <c r="AL290"/>
  <c r="AL266"/>
  <c r="AL267"/>
  <c r="AL270"/>
  <c r="AK266"/>
  <c r="AK267"/>
  <c r="AK270"/>
  <c r="AK261"/>
  <c r="AK269"/>
  <c r="AK262"/>
  <c r="AK272"/>
  <c r="AK275"/>
  <c r="AK278"/>
  <c r="AK280"/>
  <c r="AK282"/>
  <c r="AK284"/>
  <c r="AK286"/>
  <c r="AK288"/>
  <c r="AK290"/>
  <c r="AK265"/>
  <c r="AK263"/>
  <c r="AK268"/>
  <c r="AK274"/>
  <c r="AK264"/>
  <c r="AK276"/>
  <c r="AK271"/>
  <c r="AK273"/>
  <c r="AK277"/>
  <c r="AK279"/>
  <c r="AK281"/>
  <c r="AK283"/>
  <c r="AK285"/>
  <c r="AK287"/>
  <c r="AK289"/>
  <c r="I266"/>
  <c r="I267"/>
  <c r="I270"/>
  <c r="I261"/>
  <c r="I269"/>
  <c r="I262"/>
  <c r="I272"/>
  <c r="I275"/>
  <c r="I278"/>
  <c r="I280"/>
  <c r="I282"/>
  <c r="I284"/>
  <c r="I286"/>
  <c r="I288"/>
  <c r="I290"/>
  <c r="I265"/>
  <c r="I263"/>
  <c r="I268"/>
  <c r="I274"/>
  <c r="I264"/>
  <c r="I276"/>
  <c r="I271"/>
  <c r="I273"/>
  <c r="I277"/>
  <c r="I279"/>
  <c r="I281"/>
  <c r="I283"/>
  <c r="I285"/>
  <c r="I287"/>
  <c r="I289"/>
  <c r="AT264"/>
  <c r="AT276"/>
  <c r="AT271"/>
  <c r="AT273"/>
  <c r="AT277"/>
  <c r="AT279"/>
  <c r="AT281"/>
  <c r="AT283"/>
  <c r="AT285"/>
  <c r="AT287"/>
  <c r="AT289"/>
  <c r="AT265"/>
  <c r="AT263"/>
  <c r="AT268"/>
  <c r="AT274"/>
  <c r="AT261"/>
  <c r="AT269"/>
  <c r="AT262"/>
  <c r="AT272"/>
  <c r="AT275"/>
  <c r="AT278"/>
  <c r="AT280"/>
  <c r="AT282"/>
  <c r="AT284"/>
  <c r="AT286"/>
  <c r="AT288"/>
  <c r="AT290"/>
  <c r="AT266"/>
  <c r="AT267"/>
  <c r="AT270"/>
  <c r="AS266"/>
  <c r="AS267"/>
  <c r="AS270"/>
  <c r="AS261"/>
  <c r="AS269"/>
  <c r="AS262"/>
  <c r="AS272"/>
  <c r="AS275"/>
  <c r="AS278"/>
  <c r="AS280"/>
  <c r="AS282"/>
  <c r="AS284"/>
  <c r="AS286"/>
  <c r="AS288"/>
  <c r="AS290"/>
  <c r="AS265"/>
  <c r="AS263"/>
  <c r="AS268"/>
  <c r="AS274"/>
  <c r="AS264"/>
  <c r="AS276"/>
  <c r="AS271"/>
  <c r="AS273"/>
  <c r="AS277"/>
  <c r="AS279"/>
  <c r="AS281"/>
  <c r="AS283"/>
  <c r="AS285"/>
  <c r="AS287"/>
  <c r="AS289"/>
  <c r="AN264"/>
  <c r="AN276"/>
  <c r="AN271"/>
  <c r="AN273"/>
  <c r="AN277"/>
  <c r="AN279"/>
  <c r="AN281"/>
  <c r="AN283"/>
  <c r="AN285"/>
  <c r="AN287"/>
  <c r="AN289"/>
  <c r="AN265"/>
  <c r="AN263"/>
  <c r="AN268"/>
  <c r="AN274"/>
  <c r="AN261"/>
  <c r="AN269"/>
  <c r="AN262"/>
  <c r="AN272"/>
  <c r="AN275"/>
  <c r="AN278"/>
  <c r="AN280"/>
  <c r="AN282"/>
  <c r="AN284"/>
  <c r="AN286"/>
  <c r="AN288"/>
  <c r="AN290"/>
  <c r="AN266"/>
  <c r="AN267"/>
  <c r="AN270"/>
  <c r="N264"/>
  <c r="N276"/>
  <c r="N271"/>
  <c r="N273"/>
  <c r="N277"/>
  <c r="N279"/>
  <c r="N281"/>
  <c r="N283"/>
  <c r="N285"/>
  <c r="N287"/>
  <c r="N289"/>
  <c r="N265"/>
  <c r="N263"/>
  <c r="N268"/>
  <c r="N274"/>
  <c r="N261"/>
  <c r="N269"/>
  <c r="N262"/>
  <c r="N272"/>
  <c r="N275"/>
  <c r="N278"/>
  <c r="N280"/>
  <c r="N282"/>
  <c r="N284"/>
  <c r="N286"/>
  <c r="N288"/>
  <c r="N290"/>
  <c r="N266"/>
  <c r="N267"/>
  <c r="N270"/>
  <c r="T264"/>
  <c r="T276"/>
  <c r="T271"/>
  <c r="T273"/>
  <c r="T277"/>
  <c r="T279"/>
  <c r="T281"/>
  <c r="T283"/>
  <c r="T285"/>
  <c r="T287"/>
  <c r="T289"/>
  <c r="T265"/>
  <c r="T263"/>
  <c r="T268"/>
  <c r="T274"/>
  <c r="T261"/>
  <c r="T269"/>
  <c r="T262"/>
  <c r="T272"/>
  <c r="T275"/>
  <c r="T278"/>
  <c r="T280"/>
  <c r="T282"/>
  <c r="T284"/>
  <c r="T286"/>
  <c r="T288"/>
  <c r="T290"/>
  <c r="T266"/>
  <c r="T267"/>
  <c r="T270"/>
  <c r="U266"/>
  <c r="U267"/>
  <c r="U270"/>
  <c r="U261"/>
  <c r="U269"/>
  <c r="U262"/>
  <c r="U272"/>
  <c r="U275"/>
  <c r="U278"/>
  <c r="U280"/>
  <c r="U282"/>
  <c r="U284"/>
  <c r="U286"/>
  <c r="U288"/>
  <c r="U290"/>
  <c r="U265"/>
  <c r="U263"/>
  <c r="U268"/>
  <c r="U274"/>
  <c r="U264"/>
  <c r="U276"/>
  <c r="U271"/>
  <c r="U273"/>
  <c r="U277"/>
  <c r="U279"/>
  <c r="U281"/>
  <c r="U283"/>
  <c r="U285"/>
  <c r="U287"/>
  <c r="U289"/>
  <c r="R264"/>
  <c r="R276"/>
  <c r="R271"/>
  <c r="R273"/>
  <c r="R277"/>
  <c r="R279"/>
  <c r="R281"/>
  <c r="R283"/>
  <c r="R285"/>
  <c r="R287"/>
  <c r="R289"/>
  <c r="R265"/>
  <c r="R263"/>
  <c r="R268"/>
  <c r="R274"/>
  <c r="R261"/>
  <c r="R269"/>
  <c r="R262"/>
  <c r="R272"/>
  <c r="R275"/>
  <c r="R278"/>
  <c r="R280"/>
  <c r="R282"/>
  <c r="R284"/>
  <c r="R286"/>
  <c r="R288"/>
  <c r="R290"/>
  <c r="R266"/>
  <c r="R267"/>
  <c r="R270"/>
  <c r="BE266"/>
  <c r="BE267"/>
  <c r="BE270"/>
  <c r="BE261"/>
  <c r="BE269"/>
  <c r="BE262"/>
  <c r="BE272"/>
  <c r="BE275"/>
  <c r="BE278"/>
  <c r="BE280"/>
  <c r="BE282"/>
  <c r="BE284"/>
  <c r="BE286"/>
  <c r="BE288"/>
  <c r="BE290"/>
  <c r="BE265"/>
  <c r="BE263"/>
  <c r="BE268"/>
  <c r="BE274"/>
  <c r="BE264"/>
  <c r="BE276"/>
  <c r="BE271"/>
  <c r="BE273"/>
  <c r="BE277"/>
  <c r="BE279"/>
  <c r="BE281"/>
  <c r="BE283"/>
  <c r="BE285"/>
  <c r="BE287"/>
  <c r="BE289"/>
  <c r="BA266"/>
  <c r="BA267"/>
  <c r="BA270"/>
  <c r="BA261"/>
  <c r="BA269"/>
  <c r="BA262"/>
  <c r="BA272"/>
  <c r="BA275"/>
  <c r="BA278"/>
  <c r="BA280"/>
  <c r="BA282"/>
  <c r="BA284"/>
  <c r="BA286"/>
  <c r="BA288"/>
  <c r="BA290"/>
  <c r="BA265"/>
  <c r="BA263"/>
  <c r="BA268"/>
  <c r="BA274"/>
  <c r="BA264"/>
  <c r="BA276"/>
  <c r="BA271"/>
  <c r="BA273"/>
  <c r="BA277"/>
  <c r="BA279"/>
  <c r="BA281"/>
  <c r="BA283"/>
  <c r="BA285"/>
  <c r="BA287"/>
  <c r="BA289"/>
  <c r="AG266"/>
  <c r="AG267"/>
  <c r="AG270"/>
  <c r="AG261"/>
  <c r="AG269"/>
  <c r="AG262"/>
  <c r="AG272"/>
  <c r="AG275"/>
  <c r="AG278"/>
  <c r="AG280"/>
  <c r="AG282"/>
  <c r="AG284"/>
  <c r="AG286"/>
  <c r="AG288"/>
  <c r="AG290"/>
  <c r="AG265"/>
  <c r="AG263"/>
  <c r="AG268"/>
  <c r="AG274"/>
  <c r="AG264"/>
  <c r="AG276"/>
  <c r="AG271"/>
  <c r="AG273"/>
  <c r="AG277"/>
  <c r="AG279"/>
  <c r="AG281"/>
  <c r="AG283"/>
  <c r="AG285"/>
  <c r="AG287"/>
  <c r="AG289"/>
  <c r="K266"/>
  <c r="K267"/>
  <c r="K270"/>
  <c r="K261"/>
  <c r="K269"/>
  <c r="K262"/>
  <c r="K272"/>
  <c r="K275"/>
  <c r="K278"/>
  <c r="K280"/>
  <c r="K282"/>
  <c r="K284"/>
  <c r="K286"/>
  <c r="K288"/>
  <c r="K290"/>
  <c r="K265"/>
  <c r="K263"/>
  <c r="K268"/>
  <c r="K274"/>
  <c r="K264"/>
  <c r="K276"/>
  <c r="K271"/>
  <c r="K273"/>
  <c r="K277"/>
  <c r="K279"/>
  <c r="K281"/>
  <c r="K283"/>
  <c r="K285"/>
  <c r="K287"/>
  <c r="K289"/>
  <c r="AX106" i="26"/>
  <c r="I153"/>
  <c r="I215" s="1"/>
  <c r="O215"/>
  <c r="G340" s="1"/>
  <c r="O209"/>
  <c r="G334" s="1"/>
  <c r="O213"/>
  <c r="G338" s="1"/>
  <c r="O233"/>
  <c r="G358" s="1"/>
  <c r="O237"/>
  <c r="G362" s="1"/>
  <c r="O212"/>
  <c r="G337" s="1"/>
  <c r="O232"/>
  <c r="G357" s="1"/>
  <c r="O236"/>
  <c r="G361" s="1"/>
  <c r="O191"/>
  <c r="G316" s="1"/>
  <c r="O197"/>
  <c r="G322" s="1"/>
  <c r="O201"/>
  <c r="G326" s="1"/>
  <c r="O199"/>
  <c r="G324" s="1"/>
  <c r="O200"/>
  <c r="G325" s="1"/>
  <c r="O196"/>
  <c r="G321" s="1"/>
  <c r="O195"/>
  <c r="G320" s="1"/>
  <c r="O194"/>
  <c r="G319" s="1"/>
  <c r="O226"/>
  <c r="G351" s="1"/>
  <c r="O218"/>
  <c r="G343" s="1"/>
  <c r="O205"/>
  <c r="G330" s="1"/>
  <c r="O204"/>
  <c r="G329" s="1"/>
  <c r="O219"/>
  <c r="G344" s="1"/>
  <c r="O207"/>
  <c r="G332" s="1"/>
  <c r="O229"/>
  <c r="G354" s="1"/>
  <c r="O224"/>
  <c r="G349" s="1"/>
  <c r="O220"/>
  <c r="G345" s="1"/>
  <c r="O189"/>
  <c r="G314" s="1"/>
  <c r="O187"/>
  <c r="G312" s="1"/>
  <c r="O217"/>
  <c r="G342" s="1"/>
  <c r="O211"/>
  <c r="G336" s="1"/>
  <c r="O231"/>
  <c r="G356" s="1"/>
  <c r="O235"/>
  <c r="G360" s="1"/>
  <c r="O210"/>
  <c r="G335" s="1"/>
  <c r="O230"/>
  <c r="G355" s="1"/>
  <c r="O234"/>
  <c r="G359" s="1"/>
  <c r="O238"/>
  <c r="G363" s="1"/>
  <c r="O192"/>
  <c r="G317" s="1"/>
  <c r="O198"/>
  <c r="G323" s="1"/>
  <c r="O202"/>
  <c r="G327" s="1"/>
  <c r="O190"/>
  <c r="G315" s="1"/>
  <c r="O206"/>
  <c r="G331" s="1"/>
  <c r="O203"/>
  <c r="G328" s="1"/>
  <c r="O193"/>
  <c r="G318" s="1"/>
  <c r="O188"/>
  <c r="G313" s="1"/>
  <c r="O185"/>
  <c r="G310" s="1"/>
  <c r="O223"/>
  <c r="G348" s="1"/>
  <c r="O208"/>
  <c r="G333" s="1"/>
  <c r="O222"/>
  <c r="G347" s="1"/>
  <c r="O227"/>
  <c r="G352" s="1"/>
  <c r="O225"/>
  <c r="G350" s="1"/>
  <c r="O228"/>
  <c r="G353" s="1"/>
  <c r="O221"/>
  <c r="G346" s="1"/>
  <c r="O184"/>
  <c r="O216"/>
  <c r="G341" s="1"/>
  <c r="O186"/>
  <c r="G311" s="1"/>
  <c r="O214"/>
  <c r="G339" s="1"/>
  <c r="F302"/>
  <c r="E267" i="30"/>
  <c r="L267" s="1"/>
  <c r="AS82" i="26"/>
  <c r="AG282" i="6"/>
  <c r="AT82" i="26" s="1"/>
  <c r="H239"/>
  <c r="H277"/>
  <c r="AI265" i="28"/>
  <c r="AI263"/>
  <c r="AI268"/>
  <c r="AI274"/>
  <c r="AI264"/>
  <c r="AI276"/>
  <c r="AI271"/>
  <c r="AI273"/>
  <c r="AI277"/>
  <c r="AI279"/>
  <c r="AI281"/>
  <c r="AI283"/>
  <c r="AI285"/>
  <c r="AI287"/>
  <c r="AI289"/>
  <c r="AI266"/>
  <c r="AI267"/>
  <c r="AI270"/>
  <c r="AI261"/>
  <c r="AI269"/>
  <c r="AI262"/>
  <c r="AI272"/>
  <c r="AI275"/>
  <c r="AI278"/>
  <c r="AI280"/>
  <c r="AI282"/>
  <c r="AI284"/>
  <c r="AI286"/>
  <c r="AI288"/>
  <c r="AI290"/>
  <c r="J261"/>
  <c r="J269"/>
  <c r="J262"/>
  <c r="J272"/>
  <c r="J275"/>
  <c r="J278"/>
  <c r="J280"/>
  <c r="J282"/>
  <c r="J284"/>
  <c r="J286"/>
  <c r="J288"/>
  <c r="J290"/>
  <c r="J266"/>
  <c r="J267"/>
  <c r="J270"/>
  <c r="J264"/>
  <c r="J276"/>
  <c r="J271"/>
  <c r="J273"/>
  <c r="J277"/>
  <c r="J279"/>
  <c r="J281"/>
  <c r="J283"/>
  <c r="J285"/>
  <c r="J287"/>
  <c r="J289"/>
  <c r="J265"/>
  <c r="J263"/>
  <c r="J268"/>
  <c r="J274"/>
  <c r="AW265"/>
  <c r="AW263"/>
  <c r="AW268"/>
  <c r="AW274"/>
  <c r="AW264"/>
  <c r="AW276"/>
  <c r="AW271"/>
  <c r="AW273"/>
  <c r="AW277"/>
  <c r="AW279"/>
  <c r="AW281"/>
  <c r="AW283"/>
  <c r="AW285"/>
  <c r="AW287"/>
  <c r="AW289"/>
  <c r="AW266"/>
  <c r="AW267"/>
  <c r="AW270"/>
  <c r="AW261"/>
  <c r="AW269"/>
  <c r="AW262"/>
  <c r="AW272"/>
  <c r="AW275"/>
  <c r="AW278"/>
  <c r="AW280"/>
  <c r="AW282"/>
  <c r="AW284"/>
  <c r="AW286"/>
  <c r="AW288"/>
  <c r="AW290"/>
  <c r="AO265"/>
  <c r="AO263"/>
  <c r="AO268"/>
  <c r="AO274"/>
  <c r="AO264"/>
  <c r="AO276"/>
  <c r="AO271"/>
  <c r="AO273"/>
  <c r="AO277"/>
  <c r="AO279"/>
  <c r="AO281"/>
  <c r="AO283"/>
  <c r="AO285"/>
  <c r="AO287"/>
  <c r="AO289"/>
  <c r="AO266"/>
  <c r="AO267"/>
  <c r="AO270"/>
  <c r="AO261"/>
  <c r="AO269"/>
  <c r="AO262"/>
  <c r="AO272"/>
  <c r="AO275"/>
  <c r="AO278"/>
  <c r="AO280"/>
  <c r="AO282"/>
  <c r="AO284"/>
  <c r="AO286"/>
  <c r="AO288"/>
  <c r="AO290"/>
  <c r="AP261"/>
  <c r="AP269"/>
  <c r="AP262"/>
  <c r="AP272"/>
  <c r="AP275"/>
  <c r="AP278"/>
  <c r="AP280"/>
  <c r="AP282"/>
  <c r="AP284"/>
  <c r="AP286"/>
  <c r="AP288"/>
  <c r="AP290"/>
  <c r="AP266"/>
  <c r="AP267"/>
  <c r="AP270"/>
  <c r="AP264"/>
  <c r="AP276"/>
  <c r="AP271"/>
  <c r="AP273"/>
  <c r="AP277"/>
  <c r="AP279"/>
  <c r="AP281"/>
  <c r="AP283"/>
  <c r="AP285"/>
  <c r="AP287"/>
  <c r="AP289"/>
  <c r="AP265"/>
  <c r="AP263"/>
  <c r="AP268"/>
  <c r="AP274"/>
  <c r="AU265"/>
  <c r="AU263"/>
  <c r="AU268"/>
  <c r="AU274"/>
  <c r="AU264"/>
  <c r="AU276"/>
  <c r="AU271"/>
  <c r="AU273"/>
  <c r="AU277"/>
  <c r="AU279"/>
  <c r="AU281"/>
  <c r="AU283"/>
  <c r="AU285"/>
  <c r="AU287"/>
  <c r="AU289"/>
  <c r="AU266"/>
  <c r="AU267"/>
  <c r="AU270"/>
  <c r="AU261"/>
  <c r="AU269"/>
  <c r="AU262"/>
  <c r="AU272"/>
  <c r="AU275"/>
  <c r="AU278"/>
  <c r="AU280"/>
  <c r="AU282"/>
  <c r="AU284"/>
  <c r="AU286"/>
  <c r="AU288"/>
  <c r="AU290"/>
  <c r="AR261"/>
  <c r="AR269"/>
  <c r="AR262"/>
  <c r="AR272"/>
  <c r="AR275"/>
  <c r="AR278"/>
  <c r="AR280"/>
  <c r="AR282"/>
  <c r="AR284"/>
  <c r="AR286"/>
  <c r="AR288"/>
  <c r="AR290"/>
  <c r="AR266"/>
  <c r="AR267"/>
  <c r="AR270"/>
  <c r="AR264"/>
  <c r="AR276"/>
  <c r="AR271"/>
  <c r="AR273"/>
  <c r="AR277"/>
  <c r="AR279"/>
  <c r="AR281"/>
  <c r="AR283"/>
  <c r="AR285"/>
  <c r="AR287"/>
  <c r="AR289"/>
  <c r="AR265"/>
  <c r="AR263"/>
  <c r="AR268"/>
  <c r="AR274"/>
  <c r="V261"/>
  <c r="V269"/>
  <c r="V262"/>
  <c r="V272"/>
  <c r="V275"/>
  <c r="V278"/>
  <c r="V280"/>
  <c r="V282"/>
  <c r="V284"/>
  <c r="V286"/>
  <c r="V288"/>
  <c r="V290"/>
  <c r="V266"/>
  <c r="V267"/>
  <c r="V270"/>
  <c r="V264"/>
  <c r="V276"/>
  <c r="V271"/>
  <c r="V273"/>
  <c r="V277"/>
  <c r="V279"/>
  <c r="V281"/>
  <c r="V283"/>
  <c r="V285"/>
  <c r="V287"/>
  <c r="V289"/>
  <c r="V265"/>
  <c r="V263"/>
  <c r="V268"/>
  <c r="V274"/>
  <c r="L261"/>
  <c r="L269"/>
  <c r="L262"/>
  <c r="L272"/>
  <c r="L275"/>
  <c r="L278"/>
  <c r="L280"/>
  <c r="L282"/>
  <c r="L284"/>
  <c r="L286"/>
  <c r="L288"/>
  <c r="L290"/>
  <c r="L266"/>
  <c r="L267"/>
  <c r="L270"/>
  <c r="L264"/>
  <c r="L276"/>
  <c r="L271"/>
  <c r="L273"/>
  <c r="L277"/>
  <c r="L279"/>
  <c r="L281"/>
  <c r="L283"/>
  <c r="L285"/>
  <c r="L287"/>
  <c r="L289"/>
  <c r="L265"/>
  <c r="L263"/>
  <c r="L268"/>
  <c r="L274"/>
  <c r="W265"/>
  <c r="W263"/>
  <c r="W268"/>
  <c r="W274"/>
  <c r="W264"/>
  <c r="W276"/>
  <c r="W271"/>
  <c r="W273"/>
  <c r="W277"/>
  <c r="W279"/>
  <c r="W281"/>
  <c r="W283"/>
  <c r="W285"/>
  <c r="W287"/>
  <c r="W289"/>
  <c r="W266"/>
  <c r="W267"/>
  <c r="W270"/>
  <c r="W261"/>
  <c r="W269"/>
  <c r="W262"/>
  <c r="W272"/>
  <c r="W275"/>
  <c r="W278"/>
  <c r="W280"/>
  <c r="W282"/>
  <c r="W284"/>
  <c r="W286"/>
  <c r="W288"/>
  <c r="W290"/>
  <c r="BF261"/>
  <c r="BF269"/>
  <c r="BF262"/>
  <c r="BF272"/>
  <c r="BF275"/>
  <c r="BF278"/>
  <c r="BF280"/>
  <c r="BF282"/>
  <c r="BF284"/>
  <c r="BF286"/>
  <c r="BF288"/>
  <c r="BF290"/>
  <c r="BF266"/>
  <c r="BF267"/>
  <c r="BF270"/>
  <c r="BF264"/>
  <c r="BF276"/>
  <c r="BF271"/>
  <c r="BF273"/>
  <c r="BF277"/>
  <c r="BF279"/>
  <c r="BF281"/>
  <c r="BF283"/>
  <c r="BF285"/>
  <c r="BF287"/>
  <c r="BF289"/>
  <c r="BF265"/>
  <c r="BF263"/>
  <c r="BF268"/>
  <c r="BF274"/>
  <c r="BB261"/>
  <c r="BB269"/>
  <c r="BB262"/>
  <c r="BB272"/>
  <c r="BB275"/>
  <c r="BB278"/>
  <c r="BB280"/>
  <c r="BB282"/>
  <c r="BB284"/>
  <c r="BB286"/>
  <c r="BB288"/>
  <c r="BB290"/>
  <c r="BB266"/>
  <c r="BB267"/>
  <c r="BB270"/>
  <c r="BB264"/>
  <c r="BB276"/>
  <c r="BB271"/>
  <c r="BB273"/>
  <c r="BB277"/>
  <c r="BB279"/>
  <c r="BB281"/>
  <c r="BB283"/>
  <c r="BB285"/>
  <c r="BB287"/>
  <c r="BB289"/>
  <c r="BB265"/>
  <c r="BB263"/>
  <c r="BB268"/>
  <c r="BB274"/>
  <c r="AH261"/>
  <c r="AH269"/>
  <c r="AH262"/>
  <c r="AH272"/>
  <c r="AH275"/>
  <c r="AH278"/>
  <c r="AH280"/>
  <c r="AH282"/>
  <c r="AH284"/>
  <c r="AH286"/>
  <c r="AH288"/>
  <c r="AH290"/>
  <c r="AH266"/>
  <c r="AH267"/>
  <c r="AH270"/>
  <c r="AH264"/>
  <c r="AH276"/>
  <c r="AH271"/>
  <c r="AH273"/>
  <c r="AH277"/>
  <c r="AH279"/>
  <c r="AH281"/>
  <c r="AH283"/>
  <c r="AH285"/>
  <c r="AH287"/>
  <c r="AH289"/>
  <c r="AH265"/>
  <c r="AH263"/>
  <c r="AH268"/>
  <c r="AH274"/>
  <c r="AD261"/>
  <c r="AD269"/>
  <c r="AD262"/>
  <c r="AD272"/>
  <c r="AD275"/>
  <c r="AD278"/>
  <c r="AD280"/>
  <c r="AD282"/>
  <c r="AD284"/>
  <c r="AD286"/>
  <c r="AD288"/>
  <c r="AD290"/>
  <c r="AD266"/>
  <c r="AD267"/>
  <c r="AD270"/>
  <c r="AD264"/>
  <c r="AD276"/>
  <c r="AD271"/>
  <c r="AD273"/>
  <c r="AD277"/>
  <c r="AD279"/>
  <c r="AD281"/>
  <c r="AD283"/>
  <c r="AD285"/>
  <c r="AD287"/>
  <c r="AD289"/>
  <c r="AD265"/>
  <c r="AD263"/>
  <c r="AD268"/>
  <c r="AD274"/>
  <c r="F309" i="26"/>
  <c r="N239"/>
  <c r="AB264" i="28"/>
  <c r="AB276"/>
  <c r="AB271"/>
  <c r="AB273"/>
  <c r="AB277"/>
  <c r="AB279"/>
  <c r="AB281"/>
  <c r="AB283"/>
  <c r="AB285"/>
  <c r="AB287"/>
  <c r="AB289"/>
  <c r="AB265"/>
  <c r="AB263"/>
  <c r="AB268"/>
  <c r="AB274"/>
  <c r="AB261"/>
  <c r="AB269"/>
  <c r="AB262"/>
  <c r="AB272"/>
  <c r="AB275"/>
  <c r="AB278"/>
  <c r="AB280"/>
  <c r="AB282"/>
  <c r="AB284"/>
  <c r="AB286"/>
  <c r="AB288"/>
  <c r="AB290"/>
  <c r="AB266"/>
  <c r="AB267"/>
  <c r="AB270"/>
  <c r="AC266"/>
  <c r="AC267"/>
  <c r="AC270"/>
  <c r="AC261"/>
  <c r="AC269"/>
  <c r="AC262"/>
  <c r="AC272"/>
  <c r="AC275"/>
  <c r="AC278"/>
  <c r="AC280"/>
  <c r="AC282"/>
  <c r="AC284"/>
  <c r="AC286"/>
  <c r="AC288"/>
  <c r="AC290"/>
  <c r="AC265"/>
  <c r="AC263"/>
  <c r="AC268"/>
  <c r="AC274"/>
  <c r="AC264"/>
  <c r="AC276"/>
  <c r="AC271"/>
  <c r="AC273"/>
  <c r="AC277"/>
  <c r="AC279"/>
  <c r="AC281"/>
  <c r="AC283"/>
  <c r="AC285"/>
  <c r="AC287"/>
  <c r="AC289"/>
  <c r="AX264"/>
  <c r="AX276"/>
  <c r="AX271"/>
  <c r="AX273"/>
  <c r="AX277"/>
  <c r="AX279"/>
  <c r="AX281"/>
  <c r="AX283"/>
  <c r="AX285"/>
  <c r="AX287"/>
  <c r="AX289"/>
  <c r="AX265"/>
  <c r="AX263"/>
  <c r="AX268"/>
  <c r="AX274"/>
  <c r="AX261"/>
  <c r="AX269"/>
  <c r="AX262"/>
  <c r="AX272"/>
  <c r="AX275"/>
  <c r="AX278"/>
  <c r="AX280"/>
  <c r="AX282"/>
  <c r="AX284"/>
  <c r="AX286"/>
  <c r="AX288"/>
  <c r="AX290"/>
  <c r="AX266"/>
  <c r="AX267"/>
  <c r="AX270"/>
  <c r="Z264"/>
  <c r="Z276"/>
  <c r="Z271"/>
  <c r="Z273"/>
  <c r="Z277"/>
  <c r="Z279"/>
  <c r="Z281"/>
  <c r="Z283"/>
  <c r="Z285"/>
  <c r="Z287"/>
  <c r="Z289"/>
  <c r="Z265"/>
  <c r="Z263"/>
  <c r="Z268"/>
  <c r="Z274"/>
  <c r="Z261"/>
  <c r="Z269"/>
  <c r="Z262"/>
  <c r="Z272"/>
  <c r="Z275"/>
  <c r="Z278"/>
  <c r="Z280"/>
  <c r="Z282"/>
  <c r="Z284"/>
  <c r="Z286"/>
  <c r="Z288"/>
  <c r="Z290"/>
  <c r="Z266"/>
  <c r="Z267"/>
  <c r="Z270"/>
  <c r="AM266"/>
  <c r="AM267"/>
  <c r="AM270"/>
  <c r="AM261"/>
  <c r="AM269"/>
  <c r="AM262"/>
  <c r="AM272"/>
  <c r="AM275"/>
  <c r="AM278"/>
  <c r="AM280"/>
  <c r="AM282"/>
  <c r="AM284"/>
  <c r="AM286"/>
  <c r="AM288"/>
  <c r="AM290"/>
  <c r="AM265"/>
  <c r="AM263"/>
  <c r="AM268"/>
  <c r="AM274"/>
  <c r="AM264"/>
  <c r="AM276"/>
  <c r="AM271"/>
  <c r="AM273"/>
  <c r="AM277"/>
  <c r="AM279"/>
  <c r="AM281"/>
  <c r="AM283"/>
  <c r="AM285"/>
  <c r="AM287"/>
  <c r="AM289"/>
  <c r="P264"/>
  <c r="P276"/>
  <c r="P271"/>
  <c r="P273"/>
  <c r="P277"/>
  <c r="P279"/>
  <c r="P281"/>
  <c r="P283"/>
  <c r="P285"/>
  <c r="P287"/>
  <c r="P289"/>
  <c r="P265"/>
  <c r="P263"/>
  <c r="P268"/>
  <c r="P274"/>
  <c r="P261"/>
  <c r="P269"/>
  <c r="P262"/>
  <c r="P272"/>
  <c r="P275"/>
  <c r="P278"/>
  <c r="P280"/>
  <c r="P282"/>
  <c r="P284"/>
  <c r="P286"/>
  <c r="P288"/>
  <c r="P290"/>
  <c r="P266"/>
  <c r="P267"/>
  <c r="P270"/>
  <c r="X264"/>
  <c r="X276"/>
  <c r="X271"/>
  <c r="X273"/>
  <c r="X277"/>
  <c r="X279"/>
  <c r="X281"/>
  <c r="X283"/>
  <c r="X285"/>
  <c r="X287"/>
  <c r="X289"/>
  <c r="X265"/>
  <c r="X263"/>
  <c r="X268"/>
  <c r="X274"/>
  <c r="X261"/>
  <c r="X269"/>
  <c r="X262"/>
  <c r="X272"/>
  <c r="X275"/>
  <c r="X278"/>
  <c r="X280"/>
  <c r="X282"/>
  <c r="X284"/>
  <c r="X286"/>
  <c r="X288"/>
  <c r="X290"/>
  <c r="X266"/>
  <c r="X267"/>
  <c r="X270"/>
  <c r="S266"/>
  <c r="S267"/>
  <c r="S270"/>
  <c r="S261"/>
  <c r="S269"/>
  <c r="S262"/>
  <c r="S272"/>
  <c r="S275"/>
  <c r="S278"/>
  <c r="S280"/>
  <c r="S282"/>
  <c r="S284"/>
  <c r="S286"/>
  <c r="S288"/>
  <c r="S290"/>
  <c r="S265"/>
  <c r="S263"/>
  <c r="S268"/>
  <c r="S274"/>
  <c r="S264"/>
  <c r="S276"/>
  <c r="S271"/>
  <c r="S273"/>
  <c r="S277"/>
  <c r="S279"/>
  <c r="S281"/>
  <c r="S283"/>
  <c r="S285"/>
  <c r="S287"/>
  <c r="S289"/>
  <c r="BG266"/>
  <c r="BG267"/>
  <c r="BG270"/>
  <c r="BG261"/>
  <c r="BG269"/>
  <c r="BG262"/>
  <c r="BG272"/>
  <c r="BG275"/>
  <c r="BG278"/>
  <c r="BG280"/>
  <c r="BG282"/>
  <c r="BG284"/>
  <c r="BG286"/>
  <c r="BG288"/>
  <c r="BG290"/>
  <c r="BG265"/>
  <c r="BG263"/>
  <c r="BG268"/>
  <c r="BG274"/>
  <c r="BG264"/>
  <c r="BG276"/>
  <c r="BG271"/>
  <c r="BG273"/>
  <c r="BG277"/>
  <c r="BG279"/>
  <c r="BG281"/>
  <c r="BG283"/>
  <c r="BG285"/>
  <c r="BG287"/>
  <c r="BG289"/>
  <c r="BC266"/>
  <c r="BC267"/>
  <c r="BC270"/>
  <c r="BC261"/>
  <c r="BC269"/>
  <c r="BC262"/>
  <c r="BC272"/>
  <c r="BC275"/>
  <c r="BC278"/>
  <c r="BC280"/>
  <c r="BC282"/>
  <c r="BC284"/>
  <c r="BC286"/>
  <c r="BC288"/>
  <c r="BC290"/>
  <c r="BC265"/>
  <c r="BC263"/>
  <c r="BC268"/>
  <c r="BC274"/>
  <c r="BC264"/>
  <c r="BC276"/>
  <c r="BC271"/>
  <c r="BC273"/>
  <c r="BC277"/>
  <c r="BC279"/>
  <c r="BC281"/>
  <c r="BC283"/>
  <c r="BC285"/>
  <c r="BC287"/>
  <c r="BC289"/>
  <c r="AY266"/>
  <c r="AY267"/>
  <c r="AY270"/>
  <c r="AY261"/>
  <c r="AY269"/>
  <c r="AY262"/>
  <c r="AY272"/>
  <c r="AY275"/>
  <c r="AY278"/>
  <c r="AY280"/>
  <c r="AY282"/>
  <c r="AY284"/>
  <c r="AY286"/>
  <c r="AY288"/>
  <c r="AY290"/>
  <c r="AY265"/>
  <c r="AY263"/>
  <c r="AY268"/>
  <c r="AY274"/>
  <c r="AY264"/>
  <c r="AY276"/>
  <c r="AY271"/>
  <c r="AY273"/>
  <c r="AY277"/>
  <c r="AY279"/>
  <c r="AY281"/>
  <c r="AY283"/>
  <c r="AY285"/>
  <c r="AY287"/>
  <c r="AY289"/>
  <c r="AE266"/>
  <c r="AE267"/>
  <c r="AE270"/>
  <c r="AE261"/>
  <c r="AE269"/>
  <c r="AE262"/>
  <c r="AE272"/>
  <c r="AE275"/>
  <c r="AE278"/>
  <c r="AE280"/>
  <c r="AE282"/>
  <c r="AE284"/>
  <c r="AE286"/>
  <c r="AE288"/>
  <c r="AE290"/>
  <c r="AE265"/>
  <c r="AE263"/>
  <c r="AE268"/>
  <c r="AE274"/>
  <c r="AE264"/>
  <c r="AE276"/>
  <c r="AE271"/>
  <c r="AE273"/>
  <c r="AE277"/>
  <c r="AE279"/>
  <c r="AE281"/>
  <c r="AE283"/>
  <c r="AE285"/>
  <c r="AE287"/>
  <c r="AE289"/>
  <c r="AJ264"/>
  <c r="AJ276"/>
  <c r="AJ271"/>
  <c r="AJ273"/>
  <c r="AJ277"/>
  <c r="AJ279"/>
  <c r="AJ281"/>
  <c r="AJ283"/>
  <c r="AJ285"/>
  <c r="AJ287"/>
  <c r="AJ289"/>
  <c r="AJ265"/>
  <c r="AJ263"/>
  <c r="AJ268"/>
  <c r="AJ274"/>
  <c r="AJ261"/>
  <c r="AJ269"/>
  <c r="AJ262"/>
  <c r="AJ272"/>
  <c r="AJ275"/>
  <c r="AJ278"/>
  <c r="AJ280"/>
  <c r="AJ282"/>
  <c r="AJ284"/>
  <c r="AJ286"/>
  <c r="AJ288"/>
  <c r="AJ290"/>
  <c r="AJ266"/>
  <c r="AJ267"/>
  <c r="AJ270"/>
  <c r="AJ56"/>
  <c r="BI56" s="1"/>
  <c r="BK56" s="1"/>
  <c r="G57" i="30" s="1"/>
  <c r="AJ58" i="28"/>
  <c r="BI58" s="1"/>
  <c r="BK58" s="1"/>
  <c r="G59" i="30" s="1"/>
  <c r="AJ63" i="28"/>
  <c r="BI63" s="1"/>
  <c r="BK63" s="1"/>
  <c r="G64" i="30" s="1"/>
  <c r="AJ60" i="28"/>
  <c r="BI60" s="1"/>
  <c r="BK60" s="1"/>
  <c r="G61" i="30" s="1"/>
  <c r="AJ66" i="28"/>
  <c r="BI66" s="1"/>
  <c r="BK66" s="1"/>
  <c r="G67" i="30" s="1"/>
  <c r="AJ78" i="28"/>
  <c r="BI78" s="1"/>
  <c r="BK78" s="1"/>
  <c r="G79" i="30" s="1"/>
  <c r="AJ72" i="28"/>
  <c r="BI72" s="1"/>
  <c r="BK72" s="1"/>
  <c r="G73" i="30" s="1"/>
  <c r="AJ77" i="28"/>
  <c r="BI77" s="1"/>
  <c r="BK77" s="1"/>
  <c r="G78" i="30" s="1"/>
  <c r="AJ75" i="28"/>
  <c r="BI75" s="1"/>
  <c r="BK75" s="1"/>
  <c r="G76" i="30" s="1"/>
  <c r="AJ69" i="28"/>
  <c r="BI69" s="1"/>
  <c r="BK69" s="1"/>
  <c r="G70" i="30" s="1"/>
  <c r="AJ76" i="28"/>
  <c r="BI76" s="1"/>
  <c r="BK76" s="1"/>
  <c r="G77" i="30" s="1"/>
  <c r="AJ51" i="28"/>
  <c r="BI51" s="1"/>
  <c r="BK51" s="1"/>
  <c r="G52" i="30" s="1"/>
  <c r="AJ49" i="28"/>
  <c r="AJ57"/>
  <c r="BI57" s="1"/>
  <c r="BK57" s="1"/>
  <c r="G58" i="30" s="1"/>
  <c r="AJ59" i="28"/>
  <c r="BI59" s="1"/>
  <c r="BK59" s="1"/>
  <c r="G60" i="30" s="1"/>
  <c r="G301" i="26"/>
  <c r="AJ52" i="28"/>
  <c r="BI52" s="1"/>
  <c r="BK52" s="1"/>
  <c r="G53" i="30" s="1"/>
  <c r="AJ50" i="28"/>
  <c r="BI50" s="1"/>
  <c r="BK50" s="1"/>
  <c r="G51" i="30" s="1"/>
  <c r="AJ61" i="28"/>
  <c r="BI61" s="1"/>
  <c r="BK61" s="1"/>
  <c r="G62" i="30" s="1"/>
  <c r="AJ62" i="28"/>
  <c r="BI62" s="1"/>
  <c r="BK62" s="1"/>
  <c r="G63" i="30" s="1"/>
  <c r="AJ54" i="28"/>
  <c r="BI54" s="1"/>
  <c r="BK54" s="1"/>
  <c r="G55" i="30" s="1"/>
  <c r="AJ74" i="28"/>
  <c r="BI74" s="1"/>
  <c r="BK74" s="1"/>
  <c r="G75" i="30" s="1"/>
  <c r="AJ68" i="28"/>
  <c r="BI68" s="1"/>
  <c r="BK68" s="1"/>
  <c r="G69" i="30" s="1"/>
  <c r="AJ73" i="28"/>
  <c r="BI73" s="1"/>
  <c r="BK73" s="1"/>
  <c r="G74" i="30" s="1"/>
  <c r="AJ71" i="28"/>
  <c r="BI71" s="1"/>
  <c r="BK71" s="1"/>
  <c r="G72" i="30" s="1"/>
  <c r="AJ67" i="28"/>
  <c r="BI67" s="1"/>
  <c r="BK67" s="1"/>
  <c r="G68" i="30" s="1"/>
  <c r="AJ70" i="28"/>
  <c r="BI70" s="1"/>
  <c r="BK70" s="1"/>
  <c r="G71" i="30" s="1"/>
  <c r="AJ55" i="28"/>
  <c r="BI55" s="1"/>
  <c r="BK55" s="1"/>
  <c r="G56" i="30" s="1"/>
  <c r="AJ53" i="28"/>
  <c r="BI53" s="1"/>
  <c r="BK53" s="1"/>
  <c r="G54" i="30" s="1"/>
  <c r="AJ65" i="28"/>
  <c r="BI65" s="1"/>
  <c r="BK65" s="1"/>
  <c r="G66" i="30" s="1"/>
  <c r="AJ64" i="28"/>
  <c r="BI64" s="1"/>
  <c r="BK64" s="1"/>
  <c r="G65" i="30" s="1"/>
  <c r="BI14" i="28"/>
  <c r="AJ44"/>
  <c r="AJ45" s="1"/>
  <c r="AY82" i="26"/>
  <c r="AR106"/>
  <c r="AI219" i="28" l="1"/>
  <c r="AI220" s="1"/>
  <c r="AI254"/>
  <c r="AI255" s="1"/>
  <c r="AX251"/>
  <c r="AX229"/>
  <c r="AX237"/>
  <c r="AX245"/>
  <c r="AX238"/>
  <c r="AX252"/>
  <c r="AX232"/>
  <c r="AX226"/>
  <c r="AX240"/>
  <c r="AX250"/>
  <c r="AX224"/>
  <c r="AX242"/>
  <c r="AX235"/>
  <c r="AX248"/>
  <c r="AX236"/>
  <c r="AX233"/>
  <c r="AX246"/>
  <c r="AX253"/>
  <c r="AX247"/>
  <c r="AX227"/>
  <c r="AX244"/>
  <c r="AX230"/>
  <c r="AX241"/>
  <c r="AX231"/>
  <c r="AX239"/>
  <c r="AX249"/>
  <c r="AX243"/>
  <c r="AX225"/>
  <c r="AX234"/>
  <c r="AX228"/>
  <c r="AX215"/>
  <c r="AX191"/>
  <c r="AX210"/>
  <c r="AX197"/>
  <c r="AX199"/>
  <c r="AX190"/>
  <c r="AX200"/>
  <c r="AX207"/>
  <c r="AX203"/>
  <c r="AX212"/>
  <c r="AX201"/>
  <c r="AX195"/>
  <c r="AX208"/>
  <c r="AX206"/>
  <c r="AX218"/>
  <c r="AX189"/>
  <c r="AX192"/>
  <c r="AX216"/>
  <c r="AX211"/>
  <c r="AX198"/>
  <c r="AX213"/>
  <c r="AX194"/>
  <c r="AX209"/>
  <c r="AX202"/>
  <c r="AX204"/>
  <c r="AX205"/>
  <c r="AX214"/>
  <c r="AX196"/>
  <c r="AX217"/>
  <c r="AX193"/>
  <c r="AX184"/>
  <c r="AX185" s="1"/>
  <c r="J153" i="26"/>
  <c r="J215" s="1"/>
  <c r="AY106"/>
  <c r="BK14" i="28"/>
  <c r="G15" i="30" s="1"/>
  <c r="BI44" i="28"/>
  <c r="BI45" s="1"/>
  <c r="F267" i="30"/>
  <c r="M267" s="1"/>
  <c r="D88" i="23"/>
  <c r="G302" i="26"/>
  <c r="AJ87" i="28"/>
  <c r="BI87" s="1"/>
  <c r="BK87" s="1"/>
  <c r="G88" i="30" s="1"/>
  <c r="AJ91" i="28"/>
  <c r="BI91" s="1"/>
  <c r="BK91" s="1"/>
  <c r="G92" i="30" s="1"/>
  <c r="AJ95" i="28"/>
  <c r="BI95" s="1"/>
  <c r="BK95" s="1"/>
  <c r="G96" i="30" s="1"/>
  <c r="AJ99" i="28"/>
  <c r="BI99" s="1"/>
  <c r="BK99" s="1"/>
  <c r="G100" i="30" s="1"/>
  <c r="AJ103" i="28"/>
  <c r="BI103" s="1"/>
  <c r="BK103" s="1"/>
  <c r="G104" i="30" s="1"/>
  <c r="AJ107" i="28"/>
  <c r="BI107" s="1"/>
  <c r="BK107" s="1"/>
  <c r="G108" i="30" s="1"/>
  <c r="AJ111" i="28"/>
  <c r="BI111" s="1"/>
  <c r="BK111" s="1"/>
  <c r="G112" i="30" s="1"/>
  <c r="AJ84" i="28"/>
  <c r="AJ88"/>
  <c r="BI88" s="1"/>
  <c r="BK88" s="1"/>
  <c r="G89" i="30" s="1"/>
  <c r="AJ92" i="28"/>
  <c r="BI92" s="1"/>
  <c r="BK92" s="1"/>
  <c r="G93" i="30" s="1"/>
  <c r="AJ96" i="28"/>
  <c r="BI96" s="1"/>
  <c r="BK96" s="1"/>
  <c r="G97" i="30" s="1"/>
  <c r="AJ100" i="28"/>
  <c r="BI100" s="1"/>
  <c r="BK100" s="1"/>
  <c r="G101" i="30" s="1"/>
  <c r="AJ104" i="28"/>
  <c r="BI104" s="1"/>
  <c r="BK104" s="1"/>
  <c r="G105" i="30" s="1"/>
  <c r="AJ108" i="28"/>
  <c r="BI108" s="1"/>
  <c r="BK108" s="1"/>
  <c r="G109" i="30" s="1"/>
  <c r="AJ112" i="28"/>
  <c r="BI112" s="1"/>
  <c r="BK112" s="1"/>
  <c r="G113" i="30" s="1"/>
  <c r="AJ85" i="28"/>
  <c r="BI85" s="1"/>
  <c r="BK85" s="1"/>
  <c r="G86" i="30" s="1"/>
  <c r="AJ89" i="28"/>
  <c r="BI89" s="1"/>
  <c r="BK89" s="1"/>
  <c r="G90" i="30" s="1"/>
  <c r="AJ93" i="28"/>
  <c r="BI93" s="1"/>
  <c r="BK93" s="1"/>
  <c r="G94" i="30" s="1"/>
  <c r="AJ97" i="28"/>
  <c r="BI97" s="1"/>
  <c r="BK97" s="1"/>
  <c r="G98" i="30" s="1"/>
  <c r="AJ101" i="28"/>
  <c r="BI101" s="1"/>
  <c r="BK101" s="1"/>
  <c r="G102" i="30" s="1"/>
  <c r="AJ105" i="28"/>
  <c r="BI105" s="1"/>
  <c r="BK105" s="1"/>
  <c r="G106" i="30" s="1"/>
  <c r="AJ109" i="28"/>
  <c r="BI109" s="1"/>
  <c r="BK109" s="1"/>
  <c r="G110" i="30" s="1"/>
  <c r="AJ113" i="28"/>
  <c r="BI113" s="1"/>
  <c r="BK113" s="1"/>
  <c r="G114" i="30" s="1"/>
  <c r="AJ86" i="28"/>
  <c r="BI86" s="1"/>
  <c r="BK86" s="1"/>
  <c r="G87" i="30" s="1"/>
  <c r="AJ90" i="28"/>
  <c r="BI90" s="1"/>
  <c r="BK90" s="1"/>
  <c r="G91" i="30" s="1"/>
  <c r="AJ94" i="28"/>
  <c r="BI94" s="1"/>
  <c r="BK94" s="1"/>
  <c r="G95" i="30" s="1"/>
  <c r="AJ98" i="28"/>
  <c r="BI98" s="1"/>
  <c r="BK98" s="1"/>
  <c r="G99" i="30" s="1"/>
  <c r="AJ102" i="28"/>
  <c r="BI102" s="1"/>
  <c r="BK102" s="1"/>
  <c r="G103" i="30" s="1"/>
  <c r="AJ106" i="28"/>
  <c r="BI106" s="1"/>
  <c r="BK106" s="1"/>
  <c r="G107" i="30" s="1"/>
  <c r="AJ110" i="28"/>
  <c r="BI110" s="1"/>
  <c r="BK110" s="1"/>
  <c r="G111" i="30" s="1"/>
  <c r="H301" i="26"/>
  <c r="BA82"/>
  <c r="AT106"/>
  <c r="AI309" i="28"/>
  <c r="AI307"/>
  <c r="AI313"/>
  <c r="AI299"/>
  <c r="AI301"/>
  <c r="AI324"/>
  <c r="AI322"/>
  <c r="AI319"/>
  <c r="AI315"/>
  <c r="AI321"/>
  <c r="AI317"/>
  <c r="AI312"/>
  <c r="AI302"/>
  <c r="AI300"/>
  <c r="AI311"/>
  <c r="AI310"/>
  <c r="AI308"/>
  <c r="AI303"/>
  <c r="AI297"/>
  <c r="AI305"/>
  <c r="AI325"/>
  <c r="AI323"/>
  <c r="AI320"/>
  <c r="AI316"/>
  <c r="AI314"/>
  <c r="AI318"/>
  <c r="AI304"/>
  <c r="AI306"/>
  <c r="AI296"/>
  <c r="AI298"/>
  <c r="AK308"/>
  <c r="AK307"/>
  <c r="AK301"/>
  <c r="AK299"/>
  <c r="AK305"/>
  <c r="AK323"/>
  <c r="AK321"/>
  <c r="AK316"/>
  <c r="AK325"/>
  <c r="AK318"/>
  <c r="AK314"/>
  <c r="AK312"/>
  <c r="AK304"/>
  <c r="AK298"/>
  <c r="AK311"/>
  <c r="AK309"/>
  <c r="AK310"/>
  <c r="AK303"/>
  <c r="AK297"/>
  <c r="AK313"/>
  <c r="AK324"/>
  <c r="AK322"/>
  <c r="AK319"/>
  <c r="AK315"/>
  <c r="AK320"/>
  <c r="AK317"/>
  <c r="AK300"/>
  <c r="AK296"/>
  <c r="AK302"/>
  <c r="AK306"/>
  <c r="AP307"/>
  <c r="AP301"/>
  <c r="AP299"/>
  <c r="AP297"/>
  <c r="AP309"/>
  <c r="AP317"/>
  <c r="AP324"/>
  <c r="AP316"/>
  <c r="AP320"/>
  <c r="AP323"/>
  <c r="AP319"/>
  <c r="AP298"/>
  <c r="AP311"/>
  <c r="AP312"/>
  <c r="AP304"/>
  <c r="AP310"/>
  <c r="AP305"/>
  <c r="AP303"/>
  <c r="AP313"/>
  <c r="AP308"/>
  <c r="AP325"/>
  <c r="AP315"/>
  <c r="AP318"/>
  <c r="AP322"/>
  <c r="AP314"/>
  <c r="AP321"/>
  <c r="AP302"/>
  <c r="AP306"/>
  <c r="AP300"/>
  <c r="AP296"/>
  <c r="AT307"/>
  <c r="AT299"/>
  <c r="AT301"/>
  <c r="AT313"/>
  <c r="AT309"/>
  <c r="AT321"/>
  <c r="AT322"/>
  <c r="AT324"/>
  <c r="AT318"/>
  <c r="AT325"/>
  <c r="AT317"/>
  <c r="AT306"/>
  <c r="AT296"/>
  <c r="AT311"/>
  <c r="AT312"/>
  <c r="AT310"/>
  <c r="AT303"/>
  <c r="AT305"/>
  <c r="AT297"/>
  <c r="AT308"/>
  <c r="AT323"/>
  <c r="AT315"/>
  <c r="AT314"/>
  <c r="AT320"/>
  <c r="AT316"/>
  <c r="AT319"/>
  <c r="AT300"/>
  <c r="AT302"/>
  <c r="AT298"/>
  <c r="AT304"/>
  <c r="AQ308"/>
  <c r="AQ299"/>
  <c r="AQ307"/>
  <c r="AQ313"/>
  <c r="AQ301"/>
  <c r="AQ322"/>
  <c r="AQ317"/>
  <c r="AQ324"/>
  <c r="AQ319"/>
  <c r="AQ316"/>
  <c r="AQ314"/>
  <c r="AQ311"/>
  <c r="AQ302"/>
  <c r="AQ312"/>
  <c r="AQ306"/>
  <c r="AQ309"/>
  <c r="AQ303"/>
  <c r="AQ297"/>
  <c r="AQ305"/>
  <c r="AQ310"/>
  <c r="AQ323"/>
  <c r="AQ321"/>
  <c r="AQ325"/>
  <c r="AQ320"/>
  <c r="AQ318"/>
  <c r="AQ315"/>
  <c r="AQ296"/>
  <c r="AQ304"/>
  <c r="AQ300"/>
  <c r="AQ298"/>
  <c r="AR307"/>
  <c r="AR303"/>
  <c r="AR313"/>
  <c r="AR301"/>
  <c r="AR310"/>
  <c r="AR315"/>
  <c r="AR318"/>
  <c r="AR320"/>
  <c r="AR314"/>
  <c r="AR321"/>
  <c r="AR317"/>
  <c r="AR302"/>
  <c r="AR312"/>
  <c r="AR311"/>
  <c r="AR300"/>
  <c r="AR309"/>
  <c r="AR297"/>
  <c r="AR299"/>
  <c r="AR305"/>
  <c r="AR308"/>
  <c r="AR325"/>
  <c r="AR322"/>
  <c r="AR324"/>
  <c r="AR316"/>
  <c r="AR323"/>
  <c r="AR319"/>
  <c r="AR298"/>
  <c r="AR296"/>
  <c r="AR306"/>
  <c r="AR304"/>
  <c r="I308"/>
  <c r="I310"/>
  <c r="I301"/>
  <c r="I299"/>
  <c r="I305"/>
  <c r="I324"/>
  <c r="I321"/>
  <c r="I319"/>
  <c r="I316"/>
  <c r="I322"/>
  <c r="I315"/>
  <c r="I296"/>
  <c r="I300"/>
  <c r="I304"/>
  <c r="I311"/>
  <c r="I309"/>
  <c r="I307"/>
  <c r="I303"/>
  <c r="I297"/>
  <c r="I313"/>
  <c r="I325"/>
  <c r="I323"/>
  <c r="I320"/>
  <c r="I317"/>
  <c r="I314"/>
  <c r="I318"/>
  <c r="I298"/>
  <c r="I312"/>
  <c r="I306"/>
  <c r="I302"/>
  <c r="X309"/>
  <c r="X307"/>
  <c r="X313"/>
  <c r="X301"/>
  <c r="X297"/>
  <c r="X320"/>
  <c r="X314"/>
  <c r="X324"/>
  <c r="X321"/>
  <c r="X317"/>
  <c r="X315"/>
  <c r="X311"/>
  <c r="X298"/>
  <c r="X300"/>
  <c r="X304"/>
  <c r="X310"/>
  <c r="X308"/>
  <c r="X299"/>
  <c r="X305"/>
  <c r="X303"/>
  <c r="X322"/>
  <c r="X319"/>
  <c r="X325"/>
  <c r="X323"/>
  <c r="X318"/>
  <c r="X316"/>
  <c r="X312"/>
  <c r="X296"/>
  <c r="X306"/>
  <c r="X302"/>
  <c r="K307"/>
  <c r="K308"/>
  <c r="K313"/>
  <c r="K297"/>
  <c r="K301"/>
  <c r="K316"/>
  <c r="K324"/>
  <c r="K322"/>
  <c r="K320"/>
  <c r="K318"/>
  <c r="K315"/>
  <c r="K306"/>
  <c r="K296"/>
  <c r="K298"/>
  <c r="K312"/>
  <c r="K310"/>
  <c r="K309"/>
  <c r="K299"/>
  <c r="K305"/>
  <c r="K303"/>
  <c r="K325"/>
  <c r="K314"/>
  <c r="K323"/>
  <c r="K321"/>
  <c r="K319"/>
  <c r="K317"/>
  <c r="K302"/>
  <c r="K311"/>
  <c r="K304"/>
  <c r="K300"/>
  <c r="S308"/>
  <c r="S310"/>
  <c r="S299"/>
  <c r="S305"/>
  <c r="S297"/>
  <c r="S324"/>
  <c r="S322"/>
  <c r="S317"/>
  <c r="S314"/>
  <c r="S319"/>
  <c r="S316"/>
  <c r="S296"/>
  <c r="S298"/>
  <c r="S300"/>
  <c r="S311"/>
  <c r="S309"/>
  <c r="S307"/>
  <c r="S303"/>
  <c r="S313"/>
  <c r="S301"/>
  <c r="S325"/>
  <c r="S323"/>
  <c r="S321"/>
  <c r="S315"/>
  <c r="S320"/>
  <c r="S318"/>
  <c r="S302"/>
  <c r="S304"/>
  <c r="S306"/>
  <c r="S312"/>
  <c r="BG308"/>
  <c r="BG307"/>
  <c r="BG313"/>
  <c r="BG297"/>
  <c r="BG301"/>
  <c r="BG321"/>
  <c r="BG319"/>
  <c r="BG316"/>
  <c r="BG323"/>
  <c r="BG318"/>
  <c r="BG314"/>
  <c r="BG296"/>
  <c r="BG300"/>
  <c r="BG302"/>
  <c r="BG311"/>
  <c r="BG310"/>
  <c r="BG309"/>
  <c r="BG299"/>
  <c r="BG305"/>
  <c r="BG303"/>
  <c r="BG325"/>
  <c r="BG320"/>
  <c r="BG317"/>
  <c r="BG324"/>
  <c r="BG322"/>
  <c r="BG315"/>
  <c r="BG312"/>
  <c r="BG304"/>
  <c r="BG298"/>
  <c r="BG306"/>
  <c r="AY307"/>
  <c r="AY308"/>
  <c r="AY299"/>
  <c r="AY305"/>
  <c r="AY297"/>
  <c r="AY321"/>
  <c r="AY316"/>
  <c r="AY324"/>
  <c r="AY322"/>
  <c r="AY319"/>
  <c r="AY314"/>
  <c r="AY312"/>
  <c r="AY296"/>
  <c r="AY302"/>
  <c r="AY311"/>
  <c r="AY310"/>
  <c r="AY309"/>
  <c r="AY303"/>
  <c r="AY313"/>
  <c r="AY301"/>
  <c r="AY325"/>
  <c r="AY318"/>
  <c r="AY315"/>
  <c r="AY323"/>
  <c r="AY320"/>
  <c r="AY317"/>
  <c r="AY304"/>
  <c r="AY298"/>
  <c r="AY300"/>
  <c r="AY306"/>
  <c r="BD309"/>
  <c r="BD307"/>
  <c r="BD303"/>
  <c r="BD313"/>
  <c r="BD297"/>
  <c r="BD323"/>
  <c r="BD318"/>
  <c r="BD316"/>
  <c r="BD322"/>
  <c r="BD319"/>
  <c r="BD314"/>
  <c r="BD302"/>
  <c r="BD300"/>
  <c r="BD304"/>
  <c r="BD306"/>
  <c r="BD310"/>
  <c r="BD308"/>
  <c r="BD305"/>
  <c r="BD299"/>
  <c r="BD301"/>
  <c r="BD324"/>
  <c r="BD320"/>
  <c r="BD317"/>
  <c r="BD325"/>
  <c r="BD321"/>
  <c r="BD315"/>
  <c r="BD298"/>
  <c r="BD311"/>
  <c r="BD296"/>
  <c r="BD312"/>
  <c r="AF309"/>
  <c r="AF307"/>
  <c r="AF305"/>
  <c r="AF299"/>
  <c r="AF297"/>
  <c r="AF321"/>
  <c r="AF318"/>
  <c r="AF316"/>
  <c r="AF314"/>
  <c r="AF324"/>
  <c r="AF320"/>
  <c r="AF306"/>
  <c r="AF300"/>
  <c r="AF312"/>
  <c r="AF302"/>
  <c r="AF310"/>
  <c r="AF308"/>
  <c r="AF303"/>
  <c r="AF301"/>
  <c r="AF313"/>
  <c r="AF322"/>
  <c r="AF319"/>
  <c r="AF317"/>
  <c r="AF315"/>
  <c r="AF325"/>
  <c r="AF323"/>
  <c r="AF296"/>
  <c r="AF311"/>
  <c r="AF304"/>
  <c r="AF298"/>
  <c r="H307"/>
  <c r="H308"/>
  <c r="H305"/>
  <c r="H303"/>
  <c r="H297"/>
  <c r="H320"/>
  <c r="H316"/>
  <c r="H325"/>
  <c r="H322"/>
  <c r="H319"/>
  <c r="H314"/>
  <c r="H300"/>
  <c r="H298"/>
  <c r="H306"/>
  <c r="H311"/>
  <c r="H309"/>
  <c r="H310"/>
  <c r="H313"/>
  <c r="H301"/>
  <c r="H299"/>
  <c r="H324"/>
  <c r="H317"/>
  <c r="H315"/>
  <c r="H323"/>
  <c r="H321"/>
  <c r="H318"/>
  <c r="H296"/>
  <c r="H304"/>
  <c r="H302"/>
  <c r="H312"/>
  <c r="AO308"/>
  <c r="AO297"/>
  <c r="AO305"/>
  <c r="AO313"/>
  <c r="AO309"/>
  <c r="AO322"/>
  <c r="AO318"/>
  <c r="AO314"/>
  <c r="AO324"/>
  <c r="AO319"/>
  <c r="AO315"/>
  <c r="AO312"/>
  <c r="AO306"/>
  <c r="AO300"/>
  <c r="AO298"/>
  <c r="AO310"/>
  <c r="AO303"/>
  <c r="AO299"/>
  <c r="AO307"/>
  <c r="AO301"/>
  <c r="AO323"/>
  <c r="AO320"/>
  <c r="AO317"/>
  <c r="AO325"/>
  <c r="AO321"/>
  <c r="AO316"/>
  <c r="AO296"/>
  <c r="AO302"/>
  <c r="AO311"/>
  <c r="AO304"/>
  <c r="AX301"/>
  <c r="AX303"/>
  <c r="AX305"/>
  <c r="AX310"/>
  <c r="AX307"/>
  <c r="AX319"/>
  <c r="AX318"/>
  <c r="AX324"/>
  <c r="AX316"/>
  <c r="AX321"/>
  <c r="AX315"/>
  <c r="AX304"/>
  <c r="AX298"/>
  <c r="AX300"/>
  <c r="AX312"/>
  <c r="AX299"/>
  <c r="AX297"/>
  <c r="AX313"/>
  <c r="AX308"/>
  <c r="AX309"/>
  <c r="AX323"/>
  <c r="AX320"/>
  <c r="AX314"/>
  <c r="AX322"/>
  <c r="AX325"/>
  <c r="AX317"/>
  <c r="AX296"/>
  <c r="AX302"/>
  <c r="AX311"/>
  <c r="AX306"/>
  <c r="AN307"/>
  <c r="AN305"/>
  <c r="AN299"/>
  <c r="AN301"/>
  <c r="AN310"/>
  <c r="AN317"/>
  <c r="AN320"/>
  <c r="AN324"/>
  <c r="AN316"/>
  <c r="AN323"/>
  <c r="AN315"/>
  <c r="AN302"/>
  <c r="AN296"/>
  <c r="AN306"/>
  <c r="AN312"/>
  <c r="AN309"/>
  <c r="AN303"/>
  <c r="AN308"/>
  <c r="AN313"/>
  <c r="AN297"/>
  <c r="AN321"/>
  <c r="AN322"/>
  <c r="AN314"/>
  <c r="AN318"/>
  <c r="AN325"/>
  <c r="AN319"/>
  <c r="AN298"/>
  <c r="AN311"/>
  <c r="AN300"/>
  <c r="AN304"/>
  <c r="Z308"/>
  <c r="Z307"/>
  <c r="Z313"/>
  <c r="Z299"/>
  <c r="Z301"/>
  <c r="Z322"/>
  <c r="Z320"/>
  <c r="Z317"/>
  <c r="Z325"/>
  <c r="Z319"/>
  <c r="Z314"/>
  <c r="Z311"/>
  <c r="Z312"/>
  <c r="Z298"/>
  <c r="Z306"/>
  <c r="Z310"/>
  <c r="Z309"/>
  <c r="Z303"/>
  <c r="Z297"/>
  <c r="Z305"/>
  <c r="Z324"/>
  <c r="Z321"/>
  <c r="Z318"/>
  <c r="Z315"/>
  <c r="Z323"/>
  <c r="Z316"/>
  <c r="Z304"/>
  <c r="Z296"/>
  <c r="Z302"/>
  <c r="Z300"/>
  <c r="AU303"/>
  <c r="AU297"/>
  <c r="AU305"/>
  <c r="AU308"/>
  <c r="AU301"/>
  <c r="AU317"/>
  <c r="AU324"/>
  <c r="AU322"/>
  <c r="AU320"/>
  <c r="AU318"/>
  <c r="AU315"/>
  <c r="AU298"/>
  <c r="AU311"/>
  <c r="AU302"/>
  <c r="AU296"/>
  <c r="AU309"/>
  <c r="AU299"/>
  <c r="AU307"/>
  <c r="AU310"/>
  <c r="AU313"/>
  <c r="AU325"/>
  <c r="AU314"/>
  <c r="AU323"/>
  <c r="AU321"/>
  <c r="AU319"/>
  <c r="AU316"/>
  <c r="AU300"/>
  <c r="AU306"/>
  <c r="AU304"/>
  <c r="AU312"/>
  <c r="P310"/>
  <c r="P308"/>
  <c r="P313"/>
  <c r="P301"/>
  <c r="P297"/>
  <c r="P321"/>
  <c r="P319"/>
  <c r="P315"/>
  <c r="P325"/>
  <c r="P323"/>
  <c r="P316"/>
  <c r="P311"/>
  <c r="P302"/>
  <c r="P296"/>
  <c r="P312"/>
  <c r="P307"/>
  <c r="P309"/>
  <c r="P303"/>
  <c r="P305"/>
  <c r="P299"/>
  <c r="P322"/>
  <c r="P320"/>
  <c r="P317"/>
  <c r="P314"/>
  <c r="P324"/>
  <c r="P318"/>
  <c r="P304"/>
  <c r="P298"/>
  <c r="P306"/>
  <c r="P300"/>
  <c r="U309"/>
  <c r="U307"/>
  <c r="U299"/>
  <c r="U297"/>
  <c r="U305"/>
  <c r="U320"/>
  <c r="U316"/>
  <c r="U325"/>
  <c r="U323"/>
  <c r="U319"/>
  <c r="U314"/>
  <c r="U300"/>
  <c r="U298"/>
  <c r="U306"/>
  <c r="U302"/>
  <c r="U310"/>
  <c r="U308"/>
  <c r="U303"/>
  <c r="U301"/>
  <c r="U313"/>
  <c r="U322"/>
  <c r="U317"/>
  <c r="U315"/>
  <c r="U324"/>
  <c r="U321"/>
  <c r="U318"/>
  <c r="U296"/>
  <c r="U304"/>
  <c r="U311"/>
  <c r="U312"/>
  <c r="V309"/>
  <c r="V307"/>
  <c r="V305"/>
  <c r="V313"/>
  <c r="V297"/>
  <c r="V323"/>
  <c r="V322"/>
  <c r="V320"/>
  <c r="V318"/>
  <c r="V316"/>
  <c r="V314"/>
  <c r="V296"/>
  <c r="V312"/>
  <c r="V302"/>
  <c r="V311"/>
  <c r="V310"/>
  <c r="V308"/>
  <c r="V299"/>
  <c r="V303"/>
  <c r="V301"/>
  <c r="V324"/>
  <c r="V325"/>
  <c r="V321"/>
  <c r="V319"/>
  <c r="V317"/>
  <c r="V315"/>
  <c r="V306"/>
  <c r="V300"/>
  <c r="V298"/>
  <c r="V304"/>
  <c r="L310"/>
  <c r="L307"/>
  <c r="L305"/>
  <c r="L297"/>
  <c r="L313"/>
  <c r="L320"/>
  <c r="L317"/>
  <c r="L314"/>
  <c r="L323"/>
  <c r="L321"/>
  <c r="L315"/>
  <c r="L304"/>
  <c r="L306"/>
  <c r="L311"/>
  <c r="L298"/>
  <c r="L308"/>
  <c r="L309"/>
  <c r="L303"/>
  <c r="L301"/>
  <c r="L299"/>
  <c r="L325"/>
  <c r="L318"/>
  <c r="L316"/>
  <c r="L324"/>
  <c r="L322"/>
  <c r="L319"/>
  <c r="L300"/>
  <c r="L312"/>
  <c r="L296"/>
  <c r="L302"/>
  <c r="BA309"/>
  <c r="BA307"/>
  <c r="BA303"/>
  <c r="BA313"/>
  <c r="BA297"/>
  <c r="BA322"/>
  <c r="BA318"/>
  <c r="BA314"/>
  <c r="BA324"/>
  <c r="BA320"/>
  <c r="BA316"/>
  <c r="BA296"/>
  <c r="BA312"/>
  <c r="BA306"/>
  <c r="BA311"/>
  <c r="BA310"/>
  <c r="BA308"/>
  <c r="BA301"/>
  <c r="BA299"/>
  <c r="BA305"/>
  <c r="BA323"/>
  <c r="BA319"/>
  <c r="BA315"/>
  <c r="BA325"/>
  <c r="BA321"/>
  <c r="BA317"/>
  <c r="BA300"/>
  <c r="BA304"/>
  <c r="BA298"/>
  <c r="BA302"/>
  <c r="BF307"/>
  <c r="BF308"/>
  <c r="BF299"/>
  <c r="BF301"/>
  <c r="BF305"/>
  <c r="BF322"/>
  <c r="BF318"/>
  <c r="BF315"/>
  <c r="BF323"/>
  <c r="BF320"/>
  <c r="BF314"/>
  <c r="BF306"/>
  <c r="BF300"/>
  <c r="BF302"/>
  <c r="BF311"/>
  <c r="BF310"/>
  <c r="BF309"/>
  <c r="BF303"/>
  <c r="BF313"/>
  <c r="BF297"/>
  <c r="BF325"/>
  <c r="BF319"/>
  <c r="BF316"/>
  <c r="BF324"/>
  <c r="BF321"/>
  <c r="BF317"/>
  <c r="BF296"/>
  <c r="BF298"/>
  <c r="BF304"/>
  <c r="BF312"/>
  <c r="AH309"/>
  <c r="AH307"/>
  <c r="AH299"/>
  <c r="AH301"/>
  <c r="AH297"/>
  <c r="AH323"/>
  <c r="AH319"/>
  <c r="AH324"/>
  <c r="AH321"/>
  <c r="AH316"/>
  <c r="AH314"/>
  <c r="AH298"/>
  <c r="AH302"/>
  <c r="AH300"/>
  <c r="AH311"/>
  <c r="AH310"/>
  <c r="AH308"/>
  <c r="AH303"/>
  <c r="AH313"/>
  <c r="AH305"/>
  <c r="AH325"/>
  <c r="AH320"/>
  <c r="AH318"/>
  <c r="AH322"/>
  <c r="AH317"/>
  <c r="AH315"/>
  <c r="AH296"/>
  <c r="AH304"/>
  <c r="AH306"/>
  <c r="AH312"/>
  <c r="AJ308"/>
  <c r="AJ309"/>
  <c r="AJ301"/>
  <c r="AJ299"/>
  <c r="AJ297"/>
  <c r="AJ318"/>
  <c r="AJ314"/>
  <c r="AJ317"/>
  <c r="AJ321"/>
  <c r="AJ315"/>
  <c r="AJ320"/>
  <c r="AJ304"/>
  <c r="AJ306"/>
  <c r="AJ298"/>
  <c r="AJ296"/>
  <c r="AJ310"/>
  <c r="AJ307"/>
  <c r="AJ313"/>
  <c r="AJ303"/>
  <c r="AJ305"/>
  <c r="AJ322"/>
  <c r="AJ316"/>
  <c r="AJ323"/>
  <c r="AJ325"/>
  <c r="AJ319"/>
  <c r="AJ324"/>
  <c r="AJ300"/>
  <c r="AJ312"/>
  <c r="AJ311"/>
  <c r="AJ302"/>
  <c r="AJ291"/>
  <c r="AJ292" s="1"/>
  <c r="AE291"/>
  <c r="AE292" s="1"/>
  <c r="AY291"/>
  <c r="AY292" s="1"/>
  <c r="BC291"/>
  <c r="BC292" s="1"/>
  <c r="BG291"/>
  <c r="BG292" s="1"/>
  <c r="S291"/>
  <c r="S292" s="1"/>
  <c r="X291"/>
  <c r="X292" s="1"/>
  <c r="P291"/>
  <c r="P292" s="1"/>
  <c r="AM291"/>
  <c r="AM292" s="1"/>
  <c r="Z291"/>
  <c r="Z292" s="1"/>
  <c r="AX291"/>
  <c r="AX292" s="1"/>
  <c r="AC291"/>
  <c r="AC292" s="1"/>
  <c r="AB291"/>
  <c r="AB292" s="1"/>
  <c r="AF291"/>
  <c r="AF292" s="1"/>
  <c r="AZ291"/>
  <c r="AZ292" s="1"/>
  <c r="BD291"/>
  <c r="BD292" s="1"/>
  <c r="Q291"/>
  <c r="Q292" s="1"/>
  <c r="AA291"/>
  <c r="AA292" s="1"/>
  <c r="M291"/>
  <c r="M292" s="1"/>
  <c r="O291"/>
  <c r="O292" s="1"/>
  <c r="AV291"/>
  <c r="AV292" s="1"/>
  <c r="AQ291"/>
  <c r="AQ292" s="1"/>
  <c r="Y291"/>
  <c r="Y292" s="1"/>
  <c r="F291"/>
  <c r="F292" s="1"/>
  <c r="H291"/>
  <c r="H292" s="1"/>
  <c r="G291"/>
  <c r="G292" s="1"/>
  <c r="BI49"/>
  <c r="AJ79"/>
  <c r="AJ80" s="1"/>
  <c r="F364" i="26"/>
  <c r="F365" s="1"/>
  <c r="E266" i="28"/>
  <c r="BI266" s="1"/>
  <c r="BK266" s="1"/>
  <c r="I20" i="30" s="1"/>
  <c r="E267" i="28"/>
  <c r="BI267" s="1"/>
  <c r="BK267" s="1"/>
  <c r="I21" i="30" s="1"/>
  <c r="E270" i="28"/>
  <c r="BI270" s="1"/>
  <c r="BK270" s="1"/>
  <c r="I24" i="30" s="1"/>
  <c r="E261" i="28"/>
  <c r="E269"/>
  <c r="BI269" s="1"/>
  <c r="BK269" s="1"/>
  <c r="I23" i="30" s="1"/>
  <c r="E262" i="28"/>
  <c r="BI262" s="1"/>
  <c r="BK262" s="1"/>
  <c r="I16" i="30" s="1"/>
  <c r="E272" i="28"/>
  <c r="BI272" s="1"/>
  <c r="BK272" s="1"/>
  <c r="I26" i="30" s="1"/>
  <c r="E275" i="28"/>
  <c r="BI275" s="1"/>
  <c r="BK275" s="1"/>
  <c r="I29" i="30" s="1"/>
  <c r="E278" i="28"/>
  <c r="BI278" s="1"/>
  <c r="BK278" s="1"/>
  <c r="I32" i="30" s="1"/>
  <c r="E280" i="28"/>
  <c r="BI280" s="1"/>
  <c r="BK280" s="1"/>
  <c r="I34" i="30" s="1"/>
  <c r="E282" i="28"/>
  <c r="BI282" s="1"/>
  <c r="BK282" s="1"/>
  <c r="I36" i="30" s="1"/>
  <c r="E284" i="28"/>
  <c r="BI284" s="1"/>
  <c r="BK284" s="1"/>
  <c r="I38" i="30" s="1"/>
  <c r="E286" i="28"/>
  <c r="BI286" s="1"/>
  <c r="BK286" s="1"/>
  <c r="I40" i="30" s="1"/>
  <c r="E288" i="28"/>
  <c r="BI288" s="1"/>
  <c r="BK288" s="1"/>
  <c r="I42" i="30" s="1"/>
  <c r="E290" i="28"/>
  <c r="BI290" s="1"/>
  <c r="BK290" s="1"/>
  <c r="I44" i="30" s="1"/>
  <c r="E265" i="28"/>
  <c r="BI265" s="1"/>
  <c r="BK265" s="1"/>
  <c r="I19" i="30" s="1"/>
  <c r="E263" i="28"/>
  <c r="BI263" s="1"/>
  <c r="BK263" s="1"/>
  <c r="I17" i="30" s="1"/>
  <c r="E268" i="28"/>
  <c r="BI268" s="1"/>
  <c r="BK268" s="1"/>
  <c r="I22" i="30" s="1"/>
  <c r="E274" i="28"/>
  <c r="BI274" s="1"/>
  <c r="BK274" s="1"/>
  <c r="I28" i="30" s="1"/>
  <c r="E264" i="28"/>
  <c r="BI264" s="1"/>
  <c r="BK264" s="1"/>
  <c r="I18" i="30" s="1"/>
  <c r="E276" i="28"/>
  <c r="BI276" s="1"/>
  <c r="BK276" s="1"/>
  <c r="I30" i="30" s="1"/>
  <c r="E271" i="28"/>
  <c r="BI271" s="1"/>
  <c r="BK271" s="1"/>
  <c r="I25" i="30" s="1"/>
  <c r="E273" i="28"/>
  <c r="BI273" s="1"/>
  <c r="BK273" s="1"/>
  <c r="I27" i="30" s="1"/>
  <c r="E277" i="28"/>
  <c r="BI277" s="1"/>
  <c r="BK277" s="1"/>
  <c r="I31" i="30" s="1"/>
  <c r="E279" i="28"/>
  <c r="BI279" s="1"/>
  <c r="BK279" s="1"/>
  <c r="I33" i="30" s="1"/>
  <c r="E281" i="28"/>
  <c r="BI281" s="1"/>
  <c r="BK281" s="1"/>
  <c r="I35" i="30" s="1"/>
  <c r="E283" i="28"/>
  <c r="BI283" s="1"/>
  <c r="BK283" s="1"/>
  <c r="I37" i="30" s="1"/>
  <c r="E285" i="28"/>
  <c r="BI285" s="1"/>
  <c r="BK285" s="1"/>
  <c r="I39" i="30" s="1"/>
  <c r="E287" i="28"/>
  <c r="BI287" s="1"/>
  <c r="BK287" s="1"/>
  <c r="I41" i="30" s="1"/>
  <c r="E289" i="28"/>
  <c r="BI289" s="1"/>
  <c r="BK289" s="1"/>
  <c r="I43" i="30" s="1"/>
  <c r="P215" i="26"/>
  <c r="H340" s="1"/>
  <c r="P210"/>
  <c r="H335" s="1"/>
  <c r="P231"/>
  <c r="H356" s="1"/>
  <c r="P235"/>
  <c r="H360" s="1"/>
  <c r="P209"/>
  <c r="H334" s="1"/>
  <c r="P230"/>
  <c r="H355" s="1"/>
  <c r="P234"/>
  <c r="H359" s="1"/>
  <c r="P238"/>
  <c r="H363" s="1"/>
  <c r="P192"/>
  <c r="H317" s="1"/>
  <c r="P199"/>
  <c r="H324" s="1"/>
  <c r="P203"/>
  <c r="H328" s="1"/>
  <c r="P198"/>
  <c r="H323" s="1"/>
  <c r="P202"/>
  <c r="H327" s="1"/>
  <c r="P201"/>
  <c r="H326" s="1"/>
  <c r="P193"/>
  <c r="H318" s="1"/>
  <c r="P188"/>
  <c r="H313" s="1"/>
  <c r="P208"/>
  <c r="H333" s="1"/>
  <c r="P185"/>
  <c r="H310" s="1"/>
  <c r="P184"/>
  <c r="P189"/>
  <c r="H314" s="1"/>
  <c r="P223"/>
  <c r="H348" s="1"/>
  <c r="P226"/>
  <c r="H351" s="1"/>
  <c r="P219"/>
  <c r="H344" s="1"/>
  <c r="P224"/>
  <c r="H349" s="1"/>
  <c r="P229"/>
  <c r="H354" s="1"/>
  <c r="P221"/>
  <c r="H346" s="1"/>
  <c r="P216"/>
  <c r="H341" s="1"/>
  <c r="P217"/>
  <c r="H342" s="1"/>
  <c r="P212"/>
  <c r="H337" s="1"/>
  <c r="P213"/>
  <c r="H338" s="1"/>
  <c r="P233"/>
  <c r="H358" s="1"/>
  <c r="P237"/>
  <c r="H362" s="1"/>
  <c r="P211"/>
  <c r="H336" s="1"/>
  <c r="P232"/>
  <c r="H357" s="1"/>
  <c r="P236"/>
  <c r="H361" s="1"/>
  <c r="P191"/>
  <c r="H316" s="1"/>
  <c r="P196"/>
  <c r="H321" s="1"/>
  <c r="P200"/>
  <c r="H325" s="1"/>
  <c r="P206"/>
  <c r="H331" s="1"/>
  <c r="P197"/>
  <c r="H322" s="1"/>
  <c r="P190"/>
  <c r="H315" s="1"/>
  <c r="P194"/>
  <c r="H319" s="1"/>
  <c r="P195"/>
  <c r="H320" s="1"/>
  <c r="P204"/>
  <c r="H329" s="1"/>
  <c r="P205"/>
  <c r="H330" s="1"/>
  <c r="P207"/>
  <c r="H332" s="1"/>
  <c r="P187"/>
  <c r="H312" s="1"/>
  <c r="P186"/>
  <c r="H311" s="1"/>
  <c r="P218"/>
  <c r="H343" s="1"/>
  <c r="P227"/>
  <c r="H352" s="1"/>
  <c r="P222"/>
  <c r="H347" s="1"/>
  <c r="P228"/>
  <c r="H353" s="1"/>
  <c r="P220"/>
  <c r="H345" s="1"/>
  <c r="P225"/>
  <c r="H350" s="1"/>
  <c r="P214"/>
  <c r="H339" s="1"/>
  <c r="AS106"/>
  <c r="AZ82"/>
  <c r="G310" i="28"/>
  <c r="G308"/>
  <c r="G313"/>
  <c r="G303"/>
  <c r="G297"/>
  <c r="G324"/>
  <c r="G318"/>
  <c r="G323"/>
  <c r="G321"/>
  <c r="G316"/>
  <c r="G314"/>
  <c r="G302"/>
  <c r="G304"/>
  <c r="G312"/>
  <c r="G311"/>
  <c r="G307"/>
  <c r="G309"/>
  <c r="G299"/>
  <c r="G305"/>
  <c r="G301"/>
  <c r="G325"/>
  <c r="G319"/>
  <c r="G317"/>
  <c r="G322"/>
  <c r="G320"/>
  <c r="G315"/>
  <c r="G298"/>
  <c r="G300"/>
  <c r="G296"/>
  <c r="G306"/>
  <c r="G309" i="26"/>
  <c r="O239"/>
  <c r="AW309" i="28"/>
  <c r="AW303"/>
  <c r="AW297"/>
  <c r="AW305"/>
  <c r="AW313"/>
  <c r="AW324"/>
  <c r="AW322"/>
  <c r="AW320"/>
  <c r="AW315"/>
  <c r="AW319"/>
  <c r="AW316"/>
  <c r="AW311"/>
  <c r="AW304"/>
  <c r="AW312"/>
  <c r="AW302"/>
  <c r="AW310"/>
  <c r="AW308"/>
  <c r="AW299"/>
  <c r="AW307"/>
  <c r="AW301"/>
  <c r="AW325"/>
  <c r="AW323"/>
  <c r="AW321"/>
  <c r="AW317"/>
  <c r="AW314"/>
  <c r="AW318"/>
  <c r="AW296"/>
  <c r="AW300"/>
  <c r="AW306"/>
  <c r="AW298"/>
  <c r="AV303"/>
  <c r="AV299"/>
  <c r="AV305"/>
  <c r="AV297"/>
  <c r="AV307"/>
  <c r="AV317"/>
  <c r="AV318"/>
  <c r="AV314"/>
  <c r="AV322"/>
  <c r="AV323"/>
  <c r="AV315"/>
  <c r="AV296"/>
  <c r="AV311"/>
  <c r="AV300"/>
  <c r="AV306"/>
  <c r="AV310"/>
  <c r="AV308"/>
  <c r="AV313"/>
  <c r="AV301"/>
  <c r="AV309"/>
  <c r="AV319"/>
  <c r="AV320"/>
  <c r="AV316"/>
  <c r="AV324"/>
  <c r="AV325"/>
  <c r="AV321"/>
  <c r="AV304"/>
  <c r="AV298"/>
  <c r="AV302"/>
  <c r="AV312"/>
  <c r="AC309"/>
  <c r="AC307"/>
  <c r="AC305"/>
  <c r="AC297"/>
  <c r="AC313"/>
  <c r="AC321"/>
  <c r="AC318"/>
  <c r="AC315"/>
  <c r="AC325"/>
  <c r="AC322"/>
  <c r="AC316"/>
  <c r="AC311"/>
  <c r="AC306"/>
  <c r="AC312"/>
  <c r="AC298"/>
  <c r="AC310"/>
  <c r="AC308"/>
  <c r="AC299"/>
  <c r="AC301"/>
  <c r="AC303"/>
  <c r="AC324"/>
  <c r="AC320"/>
  <c r="AC317"/>
  <c r="AC314"/>
  <c r="AC323"/>
  <c r="AC319"/>
  <c r="AC300"/>
  <c r="AC304"/>
  <c r="AC296"/>
  <c r="AC302"/>
  <c r="F309"/>
  <c r="F307"/>
  <c r="F297"/>
  <c r="F313"/>
  <c r="F301"/>
  <c r="F322"/>
  <c r="F320"/>
  <c r="F317"/>
  <c r="F314"/>
  <c r="F323"/>
  <c r="F315"/>
  <c r="F312"/>
  <c r="F300"/>
  <c r="F306"/>
  <c r="F302"/>
  <c r="F310"/>
  <c r="F308"/>
  <c r="F303"/>
  <c r="F299"/>
  <c r="F305"/>
  <c r="F325"/>
  <c r="F321"/>
  <c r="F318"/>
  <c r="F316"/>
  <c r="F324"/>
  <c r="F319"/>
  <c r="F304"/>
  <c r="F311"/>
  <c r="F296"/>
  <c r="F298"/>
  <c r="N310"/>
  <c r="N308"/>
  <c r="N303"/>
  <c r="N305"/>
  <c r="N297"/>
  <c r="N324"/>
  <c r="N319"/>
  <c r="N323"/>
  <c r="N321"/>
  <c r="N317"/>
  <c r="N314"/>
  <c r="N300"/>
  <c r="N302"/>
  <c r="N306"/>
  <c r="N311"/>
  <c r="N307"/>
  <c r="N309"/>
  <c r="N313"/>
  <c r="N299"/>
  <c r="N301"/>
  <c r="N325"/>
  <c r="N320"/>
  <c r="N316"/>
  <c r="N322"/>
  <c r="N318"/>
  <c r="N315"/>
  <c r="N296"/>
  <c r="N298"/>
  <c r="N304"/>
  <c r="N312"/>
  <c r="AA308"/>
  <c r="AA310"/>
  <c r="AA313"/>
  <c r="AA297"/>
  <c r="AA301"/>
  <c r="AA324"/>
  <c r="AA322"/>
  <c r="AA315"/>
  <c r="AA320"/>
  <c r="AA318"/>
  <c r="AA316"/>
  <c r="AA298"/>
  <c r="AA296"/>
  <c r="AA300"/>
  <c r="AA311"/>
  <c r="AA309"/>
  <c r="AA307"/>
  <c r="AA303"/>
  <c r="AA305"/>
  <c r="AA299"/>
  <c r="AA325"/>
  <c r="AA323"/>
  <c r="AA321"/>
  <c r="AA314"/>
  <c r="AA319"/>
  <c r="AA317"/>
  <c r="AA304"/>
  <c r="AA302"/>
  <c r="AA312"/>
  <c r="AA306"/>
  <c r="W307"/>
  <c r="W308"/>
  <c r="W299"/>
  <c r="W305"/>
  <c r="W297"/>
  <c r="W322"/>
  <c r="W320"/>
  <c r="W325"/>
  <c r="W319"/>
  <c r="W316"/>
  <c r="W314"/>
  <c r="W311"/>
  <c r="W312"/>
  <c r="W298"/>
  <c r="W296"/>
  <c r="W309"/>
  <c r="W310"/>
  <c r="W303"/>
  <c r="W313"/>
  <c r="W301"/>
  <c r="W323"/>
  <c r="W321"/>
  <c r="W317"/>
  <c r="W324"/>
  <c r="W318"/>
  <c r="W315"/>
  <c r="W306"/>
  <c r="W300"/>
  <c r="W304"/>
  <c r="W302"/>
  <c r="M308"/>
  <c r="M309"/>
  <c r="M299"/>
  <c r="M301"/>
  <c r="M297"/>
  <c r="M318"/>
  <c r="M325"/>
  <c r="M323"/>
  <c r="M320"/>
  <c r="M317"/>
  <c r="M314"/>
  <c r="M296"/>
  <c r="M312"/>
  <c r="M304"/>
  <c r="M311"/>
  <c r="M310"/>
  <c r="M307"/>
  <c r="M303"/>
  <c r="M313"/>
  <c r="M305"/>
  <c r="M321"/>
  <c r="M315"/>
  <c r="M324"/>
  <c r="M322"/>
  <c r="M319"/>
  <c r="M316"/>
  <c r="M300"/>
  <c r="M298"/>
  <c r="M306"/>
  <c r="M302"/>
  <c r="BC309"/>
  <c r="BC307"/>
  <c r="BC305"/>
  <c r="BC299"/>
  <c r="BC297"/>
  <c r="BC319"/>
  <c r="BC316"/>
  <c r="BC325"/>
  <c r="BC322"/>
  <c r="BC320"/>
  <c r="BC314"/>
  <c r="BC312"/>
  <c r="BC302"/>
  <c r="BC304"/>
  <c r="BC311"/>
  <c r="BC310"/>
  <c r="BC308"/>
  <c r="BC313"/>
  <c r="BC303"/>
  <c r="BC301"/>
  <c r="BC323"/>
  <c r="BC317"/>
  <c r="BC315"/>
  <c r="BC324"/>
  <c r="BC321"/>
  <c r="BC318"/>
  <c r="BC300"/>
  <c r="BC298"/>
  <c r="BC296"/>
  <c r="BC306"/>
  <c r="AE309"/>
  <c r="AE308"/>
  <c r="AE313"/>
  <c r="AE305"/>
  <c r="AE297"/>
  <c r="AE324"/>
  <c r="AE322"/>
  <c r="AE316"/>
  <c r="AE314"/>
  <c r="AE319"/>
  <c r="AE317"/>
  <c r="AE311"/>
  <c r="AE300"/>
  <c r="AE302"/>
  <c r="AE298"/>
  <c r="AE310"/>
  <c r="AE307"/>
  <c r="AE299"/>
  <c r="AE303"/>
  <c r="AE301"/>
  <c r="AE325"/>
  <c r="AE323"/>
  <c r="AE320"/>
  <c r="AE315"/>
  <c r="AE321"/>
  <c r="AE318"/>
  <c r="AE312"/>
  <c r="AE296"/>
  <c r="AE304"/>
  <c r="AE306"/>
  <c r="AZ309"/>
  <c r="AZ307"/>
  <c r="AZ313"/>
  <c r="AZ303"/>
  <c r="AZ297"/>
  <c r="AZ321"/>
  <c r="AZ317"/>
  <c r="AZ314"/>
  <c r="AZ324"/>
  <c r="AZ320"/>
  <c r="AZ315"/>
  <c r="AZ298"/>
  <c r="AZ296"/>
  <c r="AZ304"/>
  <c r="AZ300"/>
  <c r="AZ310"/>
  <c r="AZ308"/>
  <c r="AZ299"/>
  <c r="AZ305"/>
  <c r="AZ301"/>
  <c r="AZ323"/>
  <c r="AZ318"/>
  <c r="AZ316"/>
  <c r="AZ325"/>
  <c r="AZ322"/>
  <c r="AZ319"/>
  <c r="AZ312"/>
  <c r="AZ302"/>
  <c r="AZ311"/>
  <c r="AZ306"/>
  <c r="AL307"/>
  <c r="AL301"/>
  <c r="AL308"/>
  <c r="AL299"/>
  <c r="AL309"/>
  <c r="AL319"/>
  <c r="AL322"/>
  <c r="AL324"/>
  <c r="AL318"/>
  <c r="AL323"/>
  <c r="AL317"/>
  <c r="AL306"/>
  <c r="AL302"/>
  <c r="AL304"/>
  <c r="AL296"/>
  <c r="AL310"/>
  <c r="AL305"/>
  <c r="AL297"/>
  <c r="AL303"/>
  <c r="AL313"/>
  <c r="AL325"/>
  <c r="AL315"/>
  <c r="AL314"/>
  <c r="AL320"/>
  <c r="AL316"/>
  <c r="AL321"/>
  <c r="AL300"/>
  <c r="AL298"/>
  <c r="AL311"/>
  <c r="AL312"/>
  <c r="J308"/>
  <c r="J307"/>
  <c r="J313"/>
  <c r="J299"/>
  <c r="J297"/>
  <c r="J322"/>
  <c r="J318"/>
  <c r="J325"/>
  <c r="J321"/>
  <c r="J317"/>
  <c r="J315"/>
  <c r="J298"/>
  <c r="J304"/>
  <c r="J302"/>
  <c r="J311"/>
  <c r="J309"/>
  <c r="J310"/>
  <c r="J303"/>
  <c r="J305"/>
  <c r="J301"/>
  <c r="J324"/>
  <c r="J319"/>
  <c r="J314"/>
  <c r="J323"/>
  <c r="J320"/>
  <c r="J316"/>
  <c r="J296"/>
  <c r="J306"/>
  <c r="J312"/>
  <c r="J300"/>
  <c r="AS305"/>
  <c r="AS303"/>
  <c r="AS297"/>
  <c r="AS301"/>
  <c r="AS309"/>
  <c r="AS319"/>
  <c r="AS324"/>
  <c r="AS322"/>
  <c r="AS318"/>
  <c r="AS316"/>
  <c r="AS314"/>
  <c r="AS298"/>
  <c r="AS296"/>
  <c r="AS306"/>
  <c r="AS311"/>
  <c r="AS308"/>
  <c r="AS307"/>
  <c r="AS299"/>
  <c r="AS313"/>
  <c r="AS310"/>
  <c r="AS320"/>
  <c r="AS325"/>
  <c r="AS323"/>
  <c r="AS321"/>
  <c r="AS317"/>
  <c r="AS315"/>
  <c r="AS312"/>
  <c r="AS302"/>
  <c r="AS304"/>
  <c r="AS300"/>
  <c r="AB310"/>
  <c r="AB307"/>
  <c r="AB297"/>
  <c r="AB299"/>
  <c r="AB305"/>
  <c r="AB323"/>
  <c r="AB318"/>
  <c r="AB322"/>
  <c r="AB320"/>
  <c r="AB316"/>
  <c r="AB314"/>
  <c r="AB298"/>
  <c r="AB304"/>
  <c r="AB306"/>
  <c r="AB302"/>
  <c r="AB309"/>
  <c r="AB308"/>
  <c r="AB301"/>
  <c r="AB303"/>
  <c r="AB313"/>
  <c r="AB324"/>
  <c r="AB319"/>
  <c r="AB325"/>
  <c r="AB321"/>
  <c r="AB317"/>
  <c r="AB315"/>
  <c r="AB300"/>
  <c r="AB311"/>
  <c r="AB312"/>
  <c r="AB296"/>
  <c r="Y308"/>
  <c r="Y309"/>
  <c r="Y301"/>
  <c r="Y313"/>
  <c r="Y297"/>
  <c r="Y322"/>
  <c r="Y318"/>
  <c r="Y324"/>
  <c r="Y320"/>
  <c r="Y316"/>
  <c r="Y314"/>
  <c r="Y312"/>
  <c r="Y298"/>
  <c r="Y302"/>
  <c r="Y311"/>
  <c r="Y310"/>
  <c r="Y307"/>
  <c r="Y303"/>
  <c r="Y299"/>
  <c r="Y305"/>
  <c r="Y323"/>
  <c r="Y319"/>
  <c r="Y325"/>
  <c r="Y321"/>
  <c r="Y317"/>
  <c r="Y315"/>
  <c r="Y304"/>
  <c r="Y296"/>
  <c r="Y300"/>
  <c r="Y306"/>
  <c r="AM309"/>
  <c r="AM305"/>
  <c r="AM297"/>
  <c r="AM313"/>
  <c r="AM301"/>
  <c r="AM321"/>
  <c r="AM316"/>
  <c r="AM324"/>
  <c r="AM322"/>
  <c r="AM319"/>
  <c r="AM315"/>
  <c r="AM312"/>
  <c r="AM311"/>
  <c r="AM298"/>
  <c r="AM296"/>
  <c r="AM310"/>
  <c r="AM299"/>
  <c r="AM303"/>
  <c r="AM307"/>
  <c r="AM308"/>
  <c r="AM325"/>
  <c r="AM318"/>
  <c r="AM314"/>
  <c r="AM323"/>
  <c r="AM320"/>
  <c r="AM317"/>
  <c r="AM300"/>
  <c r="AM302"/>
  <c r="AM304"/>
  <c r="AM306"/>
  <c r="O308"/>
  <c r="O307"/>
  <c r="O297"/>
  <c r="O313"/>
  <c r="O301"/>
  <c r="O324"/>
  <c r="O318"/>
  <c r="O315"/>
  <c r="O323"/>
  <c r="O320"/>
  <c r="O317"/>
  <c r="O300"/>
  <c r="O312"/>
  <c r="O296"/>
  <c r="O311"/>
  <c r="O310"/>
  <c r="O309"/>
  <c r="O299"/>
  <c r="O303"/>
  <c r="O305"/>
  <c r="O325"/>
  <c r="O322"/>
  <c r="O316"/>
  <c r="O314"/>
  <c r="O321"/>
  <c r="O319"/>
  <c r="O298"/>
  <c r="O304"/>
  <c r="O306"/>
  <c r="O302"/>
  <c r="Q307"/>
  <c r="Q309"/>
  <c r="Q313"/>
  <c r="Q301"/>
  <c r="Q297"/>
  <c r="Q322"/>
  <c r="Q319"/>
  <c r="Q317"/>
  <c r="Q315"/>
  <c r="Q323"/>
  <c r="Q314"/>
  <c r="Q311"/>
  <c r="Q304"/>
  <c r="Q298"/>
  <c r="Q302"/>
  <c r="Q308"/>
  <c r="Q310"/>
  <c r="Q299"/>
  <c r="Q305"/>
  <c r="Q303"/>
  <c r="Q324"/>
  <c r="Q321"/>
  <c r="Q318"/>
  <c r="Q316"/>
  <c r="Q325"/>
  <c r="Q320"/>
  <c r="Q306"/>
  <c r="Q296"/>
  <c r="Q312"/>
  <c r="Q300"/>
  <c r="T310"/>
  <c r="T307"/>
  <c r="T299"/>
  <c r="T301"/>
  <c r="T313"/>
  <c r="T324"/>
  <c r="T322"/>
  <c r="T318"/>
  <c r="T320"/>
  <c r="T317"/>
  <c r="T315"/>
  <c r="T306"/>
  <c r="T304"/>
  <c r="T298"/>
  <c r="T311"/>
  <c r="T308"/>
  <c r="T309"/>
  <c r="T303"/>
  <c r="T305"/>
  <c r="T297"/>
  <c r="T325"/>
  <c r="T323"/>
  <c r="T321"/>
  <c r="T314"/>
  <c r="T319"/>
  <c r="T316"/>
  <c r="T300"/>
  <c r="T296"/>
  <c r="T312"/>
  <c r="T302"/>
  <c r="R309"/>
  <c r="R307"/>
  <c r="R297"/>
  <c r="R299"/>
  <c r="R301"/>
  <c r="R324"/>
  <c r="R320"/>
  <c r="R314"/>
  <c r="R321"/>
  <c r="R318"/>
  <c r="R315"/>
  <c r="R311"/>
  <c r="R306"/>
  <c r="R296"/>
  <c r="R298"/>
  <c r="R310"/>
  <c r="R308"/>
  <c r="R313"/>
  <c r="R303"/>
  <c r="R305"/>
  <c r="R325"/>
  <c r="R323"/>
  <c r="R317"/>
  <c r="R322"/>
  <c r="R319"/>
  <c r="R316"/>
  <c r="R304"/>
  <c r="R302"/>
  <c r="R312"/>
  <c r="R300"/>
  <c r="BE309"/>
  <c r="BE307"/>
  <c r="BE299"/>
  <c r="BE301"/>
  <c r="BE305"/>
  <c r="BE321"/>
  <c r="BE323"/>
  <c r="BE320"/>
  <c r="BE318"/>
  <c r="BE316"/>
  <c r="BE314"/>
  <c r="BE296"/>
  <c r="BE306"/>
  <c r="BE312"/>
  <c r="BE311"/>
  <c r="BE310"/>
  <c r="BE308"/>
  <c r="BE303"/>
  <c r="BE313"/>
  <c r="BE297"/>
  <c r="BE325"/>
  <c r="BE324"/>
  <c r="BE322"/>
  <c r="BE319"/>
  <c r="BE317"/>
  <c r="BE315"/>
  <c r="BE304"/>
  <c r="BE298"/>
  <c r="BE300"/>
  <c r="BE302"/>
  <c r="AG307"/>
  <c r="AG308"/>
  <c r="AG313"/>
  <c r="AG299"/>
  <c r="AG297"/>
  <c r="AG323"/>
  <c r="AG319"/>
  <c r="AG315"/>
  <c r="AG322"/>
  <c r="AG318"/>
  <c r="AG314"/>
  <c r="AG302"/>
  <c r="AG298"/>
  <c r="AG304"/>
  <c r="AG311"/>
  <c r="AG309"/>
  <c r="AG310"/>
  <c r="AG303"/>
  <c r="AG301"/>
  <c r="AG305"/>
  <c r="AG325"/>
  <c r="AG321"/>
  <c r="AG317"/>
  <c r="AG324"/>
  <c r="AG320"/>
  <c r="AG316"/>
  <c r="AG300"/>
  <c r="AG296"/>
  <c r="AG312"/>
  <c r="AG306"/>
  <c r="BB309"/>
  <c r="BB307"/>
  <c r="BB313"/>
  <c r="BB297"/>
  <c r="BB305"/>
  <c r="BB320"/>
  <c r="BB316"/>
  <c r="BB314"/>
  <c r="BB324"/>
  <c r="BB321"/>
  <c r="BB317"/>
  <c r="BB304"/>
  <c r="BB302"/>
  <c r="BB296"/>
  <c r="BB306"/>
  <c r="BB310"/>
  <c r="BB308"/>
  <c r="BB299"/>
  <c r="BB301"/>
  <c r="BB303"/>
  <c r="BB322"/>
  <c r="BB319"/>
  <c r="BB315"/>
  <c r="BB325"/>
  <c r="BB323"/>
  <c r="BB318"/>
  <c r="BB300"/>
  <c r="BB312"/>
  <c r="BB311"/>
  <c r="BB298"/>
  <c r="AD309"/>
  <c r="AD307"/>
  <c r="AD305"/>
  <c r="AD303"/>
  <c r="AD301"/>
  <c r="AD324"/>
  <c r="AD321"/>
  <c r="AD317"/>
  <c r="AD319"/>
  <c r="AD316"/>
  <c r="AD314"/>
  <c r="AD296"/>
  <c r="AD312"/>
  <c r="AD306"/>
  <c r="AD302"/>
  <c r="AD310"/>
  <c r="AD308"/>
  <c r="AD299"/>
  <c r="AD297"/>
  <c r="AD313"/>
  <c r="AD325"/>
  <c r="AD323"/>
  <c r="AD320"/>
  <c r="AD322"/>
  <c r="AD318"/>
  <c r="AD315"/>
  <c r="AD311"/>
  <c r="AD300"/>
  <c r="AD298"/>
  <c r="AD304"/>
  <c r="I239" i="26"/>
  <c r="I277"/>
  <c r="AD291" i="28"/>
  <c r="AD292" s="1"/>
  <c r="AH291"/>
  <c r="AH292" s="1"/>
  <c r="BB291"/>
  <c r="BB292" s="1"/>
  <c r="BF291"/>
  <c r="BF292" s="1"/>
  <c r="W291"/>
  <c r="W292" s="1"/>
  <c r="L291"/>
  <c r="L292" s="1"/>
  <c r="V291"/>
  <c r="V292" s="1"/>
  <c r="AR291"/>
  <c r="AR292" s="1"/>
  <c r="AU291"/>
  <c r="AU292" s="1"/>
  <c r="AP291"/>
  <c r="AP292" s="1"/>
  <c r="AO291"/>
  <c r="AO292" s="1"/>
  <c r="AW291"/>
  <c r="AW292" s="1"/>
  <c r="J291"/>
  <c r="J292" s="1"/>
  <c r="AI291"/>
  <c r="AI292" s="1"/>
  <c r="K291"/>
  <c r="K292" s="1"/>
  <c r="AG291"/>
  <c r="AG292" s="1"/>
  <c r="BA291"/>
  <c r="BA292" s="1"/>
  <c r="BE291"/>
  <c r="BE292" s="1"/>
  <c r="R291"/>
  <c r="R292" s="1"/>
  <c r="U291"/>
  <c r="U292" s="1"/>
  <c r="T291"/>
  <c r="T292" s="1"/>
  <c r="N291"/>
  <c r="N292" s="1"/>
  <c r="AN291"/>
  <c r="AN292" s="1"/>
  <c r="AS291"/>
  <c r="AS292" s="1"/>
  <c r="AT291"/>
  <c r="AT292" s="1"/>
  <c r="I291"/>
  <c r="I292" s="1"/>
  <c r="AK291"/>
  <c r="AK292" s="1"/>
  <c r="AL291"/>
  <c r="AL292" s="1"/>
  <c r="AP326" l="1"/>
  <c r="AP327" s="1"/>
  <c r="AX254"/>
  <c r="AX255" s="1"/>
  <c r="AX219"/>
  <c r="AX220" s="1"/>
  <c r="AB326"/>
  <c r="AB327" s="1"/>
  <c r="Q215" i="26"/>
  <c r="I340" s="1"/>
  <c r="Q209"/>
  <c r="I334" s="1"/>
  <c r="Q213"/>
  <c r="I338" s="1"/>
  <c r="Q233"/>
  <c r="I358" s="1"/>
  <c r="Q237"/>
  <c r="I362" s="1"/>
  <c r="Q212"/>
  <c r="I337" s="1"/>
  <c r="Q232"/>
  <c r="I357" s="1"/>
  <c r="Q236"/>
  <c r="I361" s="1"/>
  <c r="Q196"/>
  <c r="I321" s="1"/>
  <c r="Q191"/>
  <c r="I316" s="1"/>
  <c r="Q197"/>
  <c r="I322" s="1"/>
  <c r="Q206"/>
  <c r="I331" s="1"/>
  <c r="Q198"/>
  <c r="I323" s="1"/>
  <c r="Q199"/>
  <c r="I324" s="1"/>
  <c r="Q195"/>
  <c r="I320" s="1"/>
  <c r="Q193"/>
  <c r="I318" s="1"/>
  <c r="Q208"/>
  <c r="I333" s="1"/>
  <c r="Q185"/>
  <c r="I310" s="1"/>
  <c r="Q207"/>
  <c r="I332" s="1"/>
  <c r="Q189"/>
  <c r="I314" s="1"/>
  <c r="Q219"/>
  <c r="I344" s="1"/>
  <c r="Q187"/>
  <c r="I312" s="1"/>
  <c r="Q186"/>
  <c r="I311" s="1"/>
  <c r="Q222"/>
  <c r="I347" s="1"/>
  <c r="Q225"/>
  <c r="I350" s="1"/>
  <c r="Q220"/>
  <c r="I345" s="1"/>
  <c r="Q229"/>
  <c r="I354" s="1"/>
  <c r="Q214"/>
  <c r="I339" s="1"/>
  <c r="Q211"/>
  <c r="I336" s="1"/>
  <c r="Q231"/>
  <c r="I356" s="1"/>
  <c r="Q235"/>
  <c r="I360" s="1"/>
  <c r="Q210"/>
  <c r="I335" s="1"/>
  <c r="Q230"/>
  <c r="I355" s="1"/>
  <c r="Q234"/>
  <c r="I359" s="1"/>
  <c r="Q238"/>
  <c r="I363" s="1"/>
  <c r="Q192"/>
  <c r="I317" s="1"/>
  <c r="Q190"/>
  <c r="I315" s="1"/>
  <c r="Q200"/>
  <c r="I325" s="1"/>
  <c r="Q201"/>
  <c r="I326" s="1"/>
  <c r="Q202"/>
  <c r="I327" s="1"/>
  <c r="Q203"/>
  <c r="I328" s="1"/>
  <c r="Q194"/>
  <c r="I319" s="1"/>
  <c r="Q205"/>
  <c r="I330" s="1"/>
  <c r="Q204"/>
  <c r="I329" s="1"/>
  <c r="Q188"/>
  <c r="I313" s="1"/>
  <c r="Q184"/>
  <c r="Q218"/>
  <c r="I343" s="1"/>
  <c r="Q227"/>
  <c r="I352" s="1"/>
  <c r="Q226"/>
  <c r="I351" s="1"/>
  <c r="Q223"/>
  <c r="I348" s="1"/>
  <c r="Q228"/>
  <c r="I353" s="1"/>
  <c r="Q221"/>
  <c r="I346" s="1"/>
  <c r="Q224"/>
  <c r="I349" s="1"/>
  <c r="Q216"/>
  <c r="I341" s="1"/>
  <c r="Q217"/>
  <c r="I342" s="1"/>
  <c r="G364"/>
  <c r="G365" s="1"/>
  <c r="E308" i="28"/>
  <c r="BI308" s="1"/>
  <c r="BK308" s="1"/>
  <c r="I62" i="30" s="1"/>
  <c r="E307" i="28"/>
  <c r="BI307" s="1"/>
  <c r="BK307" s="1"/>
  <c r="I61" i="30" s="1"/>
  <c r="E305" i="28"/>
  <c r="BI305" s="1"/>
  <c r="BK305" s="1"/>
  <c r="I59" i="30" s="1"/>
  <c r="E303" i="28"/>
  <c r="BI303" s="1"/>
  <c r="BK303" s="1"/>
  <c r="I57" i="30" s="1"/>
  <c r="E297" i="28"/>
  <c r="BI297" s="1"/>
  <c r="BK297" s="1"/>
  <c r="I51" i="30" s="1"/>
  <c r="E321" i="28"/>
  <c r="BI321" s="1"/>
  <c r="BK321" s="1"/>
  <c r="I75" i="30" s="1"/>
  <c r="E317" i="28"/>
  <c r="BI317" s="1"/>
  <c r="BK317" s="1"/>
  <c r="I71" i="30" s="1"/>
  <c r="E324" i="28"/>
  <c r="BI324" s="1"/>
  <c r="BK324" s="1"/>
  <c r="I78" i="30" s="1"/>
  <c r="E322" i="28"/>
  <c r="BI322" s="1"/>
  <c r="BK322" s="1"/>
  <c r="I76" i="30" s="1"/>
  <c r="E318" i="28"/>
  <c r="BI318" s="1"/>
  <c r="BK318" s="1"/>
  <c r="I72" i="30" s="1"/>
  <c r="E315" i="28"/>
  <c r="BI315" s="1"/>
  <c r="BK315" s="1"/>
  <c r="I69" i="30" s="1"/>
  <c r="E300" i="28"/>
  <c r="BI300" s="1"/>
  <c r="BK300" s="1"/>
  <c r="I54" i="30" s="1"/>
  <c r="E302" i="28"/>
  <c r="BI302" s="1"/>
  <c r="BK302" s="1"/>
  <c r="I56" i="30" s="1"/>
  <c r="E311" i="28"/>
  <c r="BI311" s="1"/>
  <c r="BK311" s="1"/>
  <c r="I65" i="30" s="1"/>
  <c r="E298" i="28"/>
  <c r="BI298" s="1"/>
  <c r="BK298" s="1"/>
  <c r="I52" i="30" s="1"/>
  <c r="E309" i="28"/>
  <c r="BI309" s="1"/>
  <c r="BK309" s="1"/>
  <c r="I63" i="30" s="1"/>
  <c r="E310" i="28"/>
  <c r="BI310" s="1"/>
  <c r="BK310" s="1"/>
  <c r="I64" i="30" s="1"/>
  <c r="E299" i="28"/>
  <c r="BI299" s="1"/>
  <c r="BK299" s="1"/>
  <c r="I53" i="30" s="1"/>
  <c r="E301" i="28"/>
  <c r="BI301" s="1"/>
  <c r="BK301" s="1"/>
  <c r="I55" i="30" s="1"/>
  <c r="E313" i="28"/>
  <c r="BI313" s="1"/>
  <c r="BK313" s="1"/>
  <c r="I67" i="30" s="1"/>
  <c r="E325" i="28"/>
  <c r="BI325" s="1"/>
  <c r="BK325" s="1"/>
  <c r="I79" i="30" s="1"/>
  <c r="E320" i="28"/>
  <c r="BI320" s="1"/>
  <c r="BK320" s="1"/>
  <c r="I74" i="30" s="1"/>
  <c r="E314" i="28"/>
  <c r="BI314" s="1"/>
  <c r="BK314" s="1"/>
  <c r="I68" i="30" s="1"/>
  <c r="E323" i="28"/>
  <c r="BI323" s="1"/>
  <c r="BK323" s="1"/>
  <c r="I77" i="30" s="1"/>
  <c r="E319" i="28"/>
  <c r="BI319" s="1"/>
  <c r="BK319" s="1"/>
  <c r="I73" i="30" s="1"/>
  <c r="E316" i="28"/>
  <c r="BI316" s="1"/>
  <c r="BK316" s="1"/>
  <c r="I70" i="30" s="1"/>
  <c r="E296" i="28"/>
  <c r="E312"/>
  <c r="BI312" s="1"/>
  <c r="BK312" s="1"/>
  <c r="I66" i="30" s="1"/>
  <c r="E306" i="28"/>
  <c r="BI306" s="1"/>
  <c r="BK306" s="1"/>
  <c r="I60" i="30" s="1"/>
  <c r="E304" i="28"/>
  <c r="BI304" s="1"/>
  <c r="BK304" s="1"/>
  <c r="I58" i="30" s="1"/>
  <c r="AT336" i="28"/>
  <c r="AT348"/>
  <c r="AT332"/>
  <c r="AT342"/>
  <c r="AT349"/>
  <c r="AT353"/>
  <c r="AT357"/>
  <c r="AT335"/>
  <c r="AT337"/>
  <c r="AT333"/>
  <c r="AT341"/>
  <c r="AT346"/>
  <c r="AT352"/>
  <c r="AT356"/>
  <c r="AT360"/>
  <c r="AT331"/>
  <c r="AT347"/>
  <c r="AT340"/>
  <c r="AT339"/>
  <c r="AT344"/>
  <c r="AT351"/>
  <c r="AT355"/>
  <c r="AT359"/>
  <c r="AT334"/>
  <c r="AT345"/>
  <c r="AT338"/>
  <c r="AT343"/>
  <c r="AT350"/>
  <c r="AT354"/>
  <c r="AT358"/>
  <c r="AW334"/>
  <c r="AW345"/>
  <c r="AW338"/>
  <c r="AW343"/>
  <c r="AW350"/>
  <c r="AW354"/>
  <c r="AW358"/>
  <c r="AW331"/>
  <c r="AW347"/>
  <c r="AW340"/>
  <c r="AW339"/>
  <c r="AW344"/>
  <c r="AW351"/>
  <c r="AW355"/>
  <c r="AW359"/>
  <c r="AW335"/>
  <c r="AW337"/>
  <c r="AW333"/>
  <c r="AW341"/>
  <c r="AW346"/>
  <c r="AW352"/>
  <c r="AW356"/>
  <c r="AW360"/>
  <c r="AW336"/>
  <c r="AW348"/>
  <c r="AW332"/>
  <c r="AW342"/>
  <c r="AW349"/>
  <c r="AW353"/>
  <c r="AW357"/>
  <c r="AV336"/>
  <c r="AV348"/>
  <c r="AV332"/>
  <c r="AV342"/>
  <c r="AV349"/>
  <c r="AV353"/>
  <c r="AV357"/>
  <c r="AV335"/>
  <c r="AV337"/>
  <c r="AV333"/>
  <c r="AV341"/>
  <c r="AV346"/>
  <c r="AV352"/>
  <c r="AV356"/>
  <c r="AV360"/>
  <c r="AV331"/>
  <c r="AV347"/>
  <c r="AV340"/>
  <c r="AV339"/>
  <c r="AV344"/>
  <c r="AV351"/>
  <c r="AV355"/>
  <c r="AV359"/>
  <c r="AV334"/>
  <c r="AV345"/>
  <c r="AV338"/>
  <c r="AV343"/>
  <c r="AV350"/>
  <c r="AV354"/>
  <c r="AV358"/>
  <c r="G336"/>
  <c r="G348"/>
  <c r="G332"/>
  <c r="G342"/>
  <c r="G349"/>
  <c r="G353"/>
  <c r="G357"/>
  <c r="G335"/>
  <c r="G337"/>
  <c r="G333"/>
  <c r="G341"/>
  <c r="G346"/>
  <c r="G352"/>
  <c r="G356"/>
  <c r="G360"/>
  <c r="G331"/>
  <c r="G347"/>
  <c r="G340"/>
  <c r="G339"/>
  <c r="G344"/>
  <c r="G351"/>
  <c r="G355"/>
  <c r="G359"/>
  <c r="G334"/>
  <c r="G345"/>
  <c r="G338"/>
  <c r="G343"/>
  <c r="G350"/>
  <c r="G354"/>
  <c r="G358"/>
  <c r="AB334"/>
  <c r="AB345"/>
  <c r="AB338"/>
  <c r="AB343"/>
  <c r="AB350"/>
  <c r="AB354"/>
  <c r="AB358"/>
  <c r="AB331"/>
  <c r="AB347"/>
  <c r="AB340"/>
  <c r="AB339"/>
  <c r="AB344"/>
  <c r="AB351"/>
  <c r="AB355"/>
  <c r="AB359"/>
  <c r="AB335"/>
  <c r="AB337"/>
  <c r="AB333"/>
  <c r="AB341"/>
  <c r="AB346"/>
  <c r="AB352"/>
  <c r="AB356"/>
  <c r="AB360"/>
  <c r="AB336"/>
  <c r="AB348"/>
  <c r="AB332"/>
  <c r="AB342"/>
  <c r="AB349"/>
  <c r="AB353"/>
  <c r="AB357"/>
  <c r="Y336"/>
  <c r="Y348"/>
  <c r="Y332"/>
  <c r="Y342"/>
  <c r="Y349"/>
  <c r="Y353"/>
  <c r="Y357"/>
  <c r="Y335"/>
  <c r="Y337"/>
  <c r="Y333"/>
  <c r="Y341"/>
  <c r="Y346"/>
  <c r="Y352"/>
  <c r="Y356"/>
  <c r="Y360"/>
  <c r="Y331"/>
  <c r="Y347"/>
  <c r="Y340"/>
  <c r="Y339"/>
  <c r="Y344"/>
  <c r="Y351"/>
  <c r="Y355"/>
  <c r="Y359"/>
  <c r="Y334"/>
  <c r="Y345"/>
  <c r="Y338"/>
  <c r="Y343"/>
  <c r="Y350"/>
  <c r="Y354"/>
  <c r="Y358"/>
  <c r="O336"/>
  <c r="O348"/>
  <c r="O332"/>
  <c r="O342"/>
  <c r="O349"/>
  <c r="O353"/>
  <c r="O357"/>
  <c r="O335"/>
  <c r="O337"/>
  <c r="O333"/>
  <c r="O341"/>
  <c r="O346"/>
  <c r="O352"/>
  <c r="O356"/>
  <c r="O360"/>
  <c r="O331"/>
  <c r="O347"/>
  <c r="O340"/>
  <c r="O339"/>
  <c r="O344"/>
  <c r="O351"/>
  <c r="O355"/>
  <c r="O359"/>
  <c r="O334"/>
  <c r="O345"/>
  <c r="O338"/>
  <c r="O343"/>
  <c r="O350"/>
  <c r="O354"/>
  <c r="O358"/>
  <c r="R334"/>
  <c r="R345"/>
  <c r="R338"/>
  <c r="R343"/>
  <c r="R350"/>
  <c r="R354"/>
  <c r="R358"/>
  <c r="R331"/>
  <c r="R347"/>
  <c r="R340"/>
  <c r="R339"/>
  <c r="R344"/>
  <c r="R351"/>
  <c r="R355"/>
  <c r="R359"/>
  <c r="R335"/>
  <c r="R337"/>
  <c r="R333"/>
  <c r="R341"/>
  <c r="R346"/>
  <c r="R352"/>
  <c r="R356"/>
  <c r="R360"/>
  <c r="R336"/>
  <c r="R348"/>
  <c r="R332"/>
  <c r="R342"/>
  <c r="R349"/>
  <c r="R353"/>
  <c r="R357"/>
  <c r="U336"/>
  <c r="U348"/>
  <c r="U332"/>
  <c r="U342"/>
  <c r="U349"/>
  <c r="U353"/>
  <c r="U357"/>
  <c r="U335"/>
  <c r="U337"/>
  <c r="U333"/>
  <c r="U341"/>
  <c r="U346"/>
  <c r="U352"/>
  <c r="U356"/>
  <c r="U360"/>
  <c r="U331"/>
  <c r="U347"/>
  <c r="U340"/>
  <c r="U339"/>
  <c r="U344"/>
  <c r="U351"/>
  <c r="U355"/>
  <c r="U359"/>
  <c r="U334"/>
  <c r="U345"/>
  <c r="U338"/>
  <c r="U343"/>
  <c r="U350"/>
  <c r="U354"/>
  <c r="U358"/>
  <c r="L334"/>
  <c r="L345"/>
  <c r="L338"/>
  <c r="L343"/>
  <c r="L350"/>
  <c r="L354"/>
  <c r="L358"/>
  <c r="L331"/>
  <c r="L347"/>
  <c r="L340"/>
  <c r="L339"/>
  <c r="L344"/>
  <c r="L351"/>
  <c r="L355"/>
  <c r="L359"/>
  <c r="L335"/>
  <c r="L337"/>
  <c r="L333"/>
  <c r="L341"/>
  <c r="L346"/>
  <c r="L352"/>
  <c r="L356"/>
  <c r="L360"/>
  <c r="L336"/>
  <c r="L348"/>
  <c r="L332"/>
  <c r="L342"/>
  <c r="L349"/>
  <c r="L353"/>
  <c r="L357"/>
  <c r="BA334"/>
  <c r="BA345"/>
  <c r="BA338"/>
  <c r="BA343"/>
  <c r="BA350"/>
  <c r="BA354"/>
  <c r="BA358"/>
  <c r="BA331"/>
  <c r="BA347"/>
  <c r="BA340"/>
  <c r="BA339"/>
  <c r="BA344"/>
  <c r="BA351"/>
  <c r="BA355"/>
  <c r="BA359"/>
  <c r="BA335"/>
  <c r="BA337"/>
  <c r="BA333"/>
  <c r="BA341"/>
  <c r="BA346"/>
  <c r="BA352"/>
  <c r="BA356"/>
  <c r="BA360"/>
  <c r="BA336"/>
  <c r="BA348"/>
  <c r="BA332"/>
  <c r="BA342"/>
  <c r="BA349"/>
  <c r="BA353"/>
  <c r="BA357"/>
  <c r="BF336"/>
  <c r="BF348"/>
  <c r="BF332"/>
  <c r="BF342"/>
  <c r="BF349"/>
  <c r="BF353"/>
  <c r="BF357"/>
  <c r="BF362"/>
  <c r="BF334"/>
  <c r="BF345"/>
  <c r="BF338"/>
  <c r="BF343"/>
  <c r="BF350"/>
  <c r="BF354"/>
  <c r="BF358"/>
  <c r="BF331"/>
  <c r="BF347"/>
  <c r="BF340"/>
  <c r="BF339"/>
  <c r="BF344"/>
  <c r="BF351"/>
  <c r="BF355"/>
  <c r="BF359"/>
  <c r="BF335"/>
  <c r="BF337"/>
  <c r="BF333"/>
  <c r="BF341"/>
  <c r="BF346"/>
  <c r="BF352"/>
  <c r="BF356"/>
  <c r="BF360"/>
  <c r="AH331"/>
  <c r="AH347"/>
  <c r="AH340"/>
  <c r="AH339"/>
  <c r="AH344"/>
  <c r="AH351"/>
  <c r="AH355"/>
  <c r="AH359"/>
  <c r="AH334"/>
  <c r="AH345"/>
  <c r="AH338"/>
  <c r="AH343"/>
  <c r="AH350"/>
  <c r="AH354"/>
  <c r="AH358"/>
  <c r="AH336"/>
  <c r="AH348"/>
  <c r="AH332"/>
  <c r="AH342"/>
  <c r="AH349"/>
  <c r="AH353"/>
  <c r="AH357"/>
  <c r="AH335"/>
  <c r="AH337"/>
  <c r="AH333"/>
  <c r="AH341"/>
  <c r="AH346"/>
  <c r="AH352"/>
  <c r="AH356"/>
  <c r="AH360"/>
  <c r="AL336"/>
  <c r="AL348"/>
  <c r="AL332"/>
  <c r="AL342"/>
  <c r="AL349"/>
  <c r="AL353"/>
  <c r="AL357"/>
  <c r="AL335"/>
  <c r="AL337"/>
  <c r="AL333"/>
  <c r="AL341"/>
  <c r="AL346"/>
  <c r="AL352"/>
  <c r="AL356"/>
  <c r="AL360"/>
  <c r="AL331"/>
  <c r="AL347"/>
  <c r="AL340"/>
  <c r="AL339"/>
  <c r="AL344"/>
  <c r="AL351"/>
  <c r="AL355"/>
  <c r="AL359"/>
  <c r="AL334"/>
  <c r="AL345"/>
  <c r="AL338"/>
  <c r="AL343"/>
  <c r="AL350"/>
  <c r="AL354"/>
  <c r="AL358"/>
  <c r="AP336"/>
  <c r="AP348"/>
  <c r="AP332"/>
  <c r="AP342"/>
  <c r="AP349"/>
  <c r="AP353"/>
  <c r="AP357"/>
  <c r="AP335"/>
  <c r="AP337"/>
  <c r="AP333"/>
  <c r="AP341"/>
  <c r="AP346"/>
  <c r="AP352"/>
  <c r="AP356"/>
  <c r="AP360"/>
  <c r="AP331"/>
  <c r="AP347"/>
  <c r="AP340"/>
  <c r="AP339"/>
  <c r="AP344"/>
  <c r="AP351"/>
  <c r="AP355"/>
  <c r="AP359"/>
  <c r="AP334"/>
  <c r="AP345"/>
  <c r="AP338"/>
  <c r="AP343"/>
  <c r="AP350"/>
  <c r="AP354"/>
  <c r="AP358"/>
  <c r="AS334"/>
  <c r="AS345"/>
  <c r="AS338"/>
  <c r="AS343"/>
  <c r="AS350"/>
  <c r="AS354"/>
  <c r="AS358"/>
  <c r="AS331"/>
  <c r="AS347"/>
  <c r="AS340"/>
  <c r="AS339"/>
  <c r="AS344"/>
  <c r="AS351"/>
  <c r="AS355"/>
  <c r="AS359"/>
  <c r="AS335"/>
  <c r="AS337"/>
  <c r="AS333"/>
  <c r="AS341"/>
  <c r="AS346"/>
  <c r="AS352"/>
  <c r="AS356"/>
  <c r="AS360"/>
  <c r="AS336"/>
  <c r="AS348"/>
  <c r="AS332"/>
  <c r="AS342"/>
  <c r="AS349"/>
  <c r="AS353"/>
  <c r="AS357"/>
  <c r="AU334"/>
  <c r="AU345"/>
  <c r="AU338"/>
  <c r="AU343"/>
  <c r="AU350"/>
  <c r="AU354"/>
  <c r="AU358"/>
  <c r="AU331"/>
  <c r="AU347"/>
  <c r="AU340"/>
  <c r="AU339"/>
  <c r="AU344"/>
  <c r="AU351"/>
  <c r="AU355"/>
  <c r="AU359"/>
  <c r="AU335"/>
  <c r="AU337"/>
  <c r="AU333"/>
  <c r="AU341"/>
  <c r="AU346"/>
  <c r="AU352"/>
  <c r="AU356"/>
  <c r="AU360"/>
  <c r="AU336"/>
  <c r="AU348"/>
  <c r="AU332"/>
  <c r="AU342"/>
  <c r="AU349"/>
  <c r="AU353"/>
  <c r="AU357"/>
  <c r="J334"/>
  <c r="J345"/>
  <c r="J338"/>
  <c r="J343"/>
  <c r="J350"/>
  <c r="J354"/>
  <c r="J358"/>
  <c r="J331"/>
  <c r="J347"/>
  <c r="J340"/>
  <c r="J339"/>
  <c r="J344"/>
  <c r="J351"/>
  <c r="J355"/>
  <c r="J359"/>
  <c r="J335"/>
  <c r="J337"/>
  <c r="J333"/>
  <c r="J341"/>
  <c r="J346"/>
  <c r="J352"/>
  <c r="J356"/>
  <c r="J360"/>
  <c r="J336"/>
  <c r="J348"/>
  <c r="J332"/>
  <c r="J342"/>
  <c r="J349"/>
  <c r="J353"/>
  <c r="J357"/>
  <c r="F334"/>
  <c r="F345"/>
  <c r="F338"/>
  <c r="F343"/>
  <c r="F350"/>
  <c r="F354"/>
  <c r="F358"/>
  <c r="F331"/>
  <c r="F347"/>
  <c r="F340"/>
  <c r="F339"/>
  <c r="F344"/>
  <c r="F351"/>
  <c r="F355"/>
  <c r="F359"/>
  <c r="F335"/>
  <c r="F337"/>
  <c r="F333"/>
  <c r="F341"/>
  <c r="F346"/>
  <c r="F352"/>
  <c r="F356"/>
  <c r="F360"/>
  <c r="F336"/>
  <c r="F348"/>
  <c r="F332"/>
  <c r="F342"/>
  <c r="F349"/>
  <c r="F353"/>
  <c r="F357"/>
  <c r="I336"/>
  <c r="I348"/>
  <c r="I332"/>
  <c r="I342"/>
  <c r="I349"/>
  <c r="I353"/>
  <c r="I357"/>
  <c r="I335"/>
  <c r="I337"/>
  <c r="I333"/>
  <c r="I341"/>
  <c r="I346"/>
  <c r="I352"/>
  <c r="I356"/>
  <c r="I360"/>
  <c r="I331"/>
  <c r="I347"/>
  <c r="I340"/>
  <c r="I339"/>
  <c r="I344"/>
  <c r="I351"/>
  <c r="I355"/>
  <c r="I359"/>
  <c r="I334"/>
  <c r="I345"/>
  <c r="I338"/>
  <c r="I343"/>
  <c r="I350"/>
  <c r="I354"/>
  <c r="I358"/>
  <c r="V334"/>
  <c r="V345"/>
  <c r="V338"/>
  <c r="V343"/>
  <c r="V350"/>
  <c r="V354"/>
  <c r="V358"/>
  <c r="V331"/>
  <c r="V347"/>
  <c r="V340"/>
  <c r="V339"/>
  <c r="V344"/>
  <c r="V351"/>
  <c r="V355"/>
  <c r="V359"/>
  <c r="V335"/>
  <c r="V337"/>
  <c r="V333"/>
  <c r="V341"/>
  <c r="V346"/>
  <c r="V352"/>
  <c r="V356"/>
  <c r="V360"/>
  <c r="V336"/>
  <c r="V348"/>
  <c r="V332"/>
  <c r="V342"/>
  <c r="V349"/>
  <c r="V353"/>
  <c r="V357"/>
  <c r="S336"/>
  <c r="S348"/>
  <c r="S332"/>
  <c r="S342"/>
  <c r="S349"/>
  <c r="S353"/>
  <c r="S357"/>
  <c r="S335"/>
  <c r="S337"/>
  <c r="S333"/>
  <c r="S341"/>
  <c r="S346"/>
  <c r="S352"/>
  <c r="S356"/>
  <c r="S360"/>
  <c r="S331"/>
  <c r="S347"/>
  <c r="S340"/>
  <c r="S339"/>
  <c r="S344"/>
  <c r="S351"/>
  <c r="S355"/>
  <c r="S359"/>
  <c r="S334"/>
  <c r="S345"/>
  <c r="S338"/>
  <c r="S343"/>
  <c r="S350"/>
  <c r="S354"/>
  <c r="S358"/>
  <c r="T334"/>
  <c r="T345"/>
  <c r="T338"/>
  <c r="T343"/>
  <c r="T350"/>
  <c r="T354"/>
  <c r="T358"/>
  <c r="T331"/>
  <c r="T347"/>
  <c r="T340"/>
  <c r="T339"/>
  <c r="T344"/>
  <c r="T351"/>
  <c r="T355"/>
  <c r="T359"/>
  <c r="T335"/>
  <c r="T337"/>
  <c r="T333"/>
  <c r="T341"/>
  <c r="T346"/>
  <c r="T352"/>
  <c r="T356"/>
  <c r="T360"/>
  <c r="T336"/>
  <c r="T348"/>
  <c r="T332"/>
  <c r="T342"/>
  <c r="T349"/>
  <c r="T353"/>
  <c r="T357"/>
  <c r="BG334"/>
  <c r="BG345"/>
  <c r="BG338"/>
  <c r="BG343"/>
  <c r="BG350"/>
  <c r="BG354"/>
  <c r="BG358"/>
  <c r="BG362"/>
  <c r="BG336"/>
  <c r="BG348"/>
  <c r="BG332"/>
  <c r="BG342"/>
  <c r="BG349"/>
  <c r="BG353"/>
  <c r="BG357"/>
  <c r="BG335"/>
  <c r="BG337"/>
  <c r="BG333"/>
  <c r="BG341"/>
  <c r="BG346"/>
  <c r="BG352"/>
  <c r="BG356"/>
  <c r="BG360"/>
  <c r="BG331"/>
  <c r="BG347"/>
  <c r="BG340"/>
  <c r="BG339"/>
  <c r="BG344"/>
  <c r="BG351"/>
  <c r="BG355"/>
  <c r="BG359"/>
  <c r="AY335"/>
  <c r="AY337"/>
  <c r="AY333"/>
  <c r="AY341"/>
  <c r="AY346"/>
  <c r="AY352"/>
  <c r="AY356"/>
  <c r="AY360"/>
  <c r="AY336"/>
  <c r="AY348"/>
  <c r="AY332"/>
  <c r="AY342"/>
  <c r="AY349"/>
  <c r="AY353"/>
  <c r="AY357"/>
  <c r="AY334"/>
  <c r="AY345"/>
  <c r="AY338"/>
  <c r="AY343"/>
  <c r="AY350"/>
  <c r="AY354"/>
  <c r="AY358"/>
  <c r="AY331"/>
  <c r="AY347"/>
  <c r="AY340"/>
  <c r="AY339"/>
  <c r="AY344"/>
  <c r="AY351"/>
  <c r="AY355"/>
  <c r="AY359"/>
  <c r="BD331"/>
  <c r="BD347"/>
  <c r="BD340"/>
  <c r="BD339"/>
  <c r="BD344"/>
  <c r="BD351"/>
  <c r="BD355"/>
  <c r="BD359"/>
  <c r="BD334"/>
  <c r="BD345"/>
  <c r="BD338"/>
  <c r="BD343"/>
  <c r="BD350"/>
  <c r="BD354"/>
  <c r="BD358"/>
  <c r="BD336"/>
  <c r="BD348"/>
  <c r="BD332"/>
  <c r="BD342"/>
  <c r="BD349"/>
  <c r="BD353"/>
  <c r="BD357"/>
  <c r="BD335"/>
  <c r="BD337"/>
  <c r="BD333"/>
  <c r="BD341"/>
  <c r="BD346"/>
  <c r="BD352"/>
  <c r="BD356"/>
  <c r="BD360"/>
  <c r="AE331"/>
  <c r="AE347"/>
  <c r="AE340"/>
  <c r="AE339"/>
  <c r="AE344"/>
  <c r="AE351"/>
  <c r="AE355"/>
  <c r="AE359"/>
  <c r="AE334"/>
  <c r="AE345"/>
  <c r="AE338"/>
  <c r="AE343"/>
  <c r="AE350"/>
  <c r="AE354"/>
  <c r="AE358"/>
  <c r="AE336"/>
  <c r="AE348"/>
  <c r="AE332"/>
  <c r="AE342"/>
  <c r="AE349"/>
  <c r="AE353"/>
  <c r="AE357"/>
  <c r="AE335"/>
  <c r="AE337"/>
  <c r="AE333"/>
  <c r="AE341"/>
  <c r="AE346"/>
  <c r="AE352"/>
  <c r="AE356"/>
  <c r="AE360"/>
  <c r="L43" i="30"/>
  <c r="J43"/>
  <c r="O43"/>
  <c r="P43"/>
  <c r="K43"/>
  <c r="N43"/>
  <c r="Q43"/>
  <c r="Q39"/>
  <c r="J39"/>
  <c r="O39"/>
  <c r="N39"/>
  <c r="P39"/>
  <c r="K39"/>
  <c r="L39"/>
  <c r="N35"/>
  <c r="P35"/>
  <c r="Q35"/>
  <c r="J35"/>
  <c r="O35"/>
  <c r="K35"/>
  <c r="L35"/>
  <c r="J31"/>
  <c r="O31" s="1"/>
  <c r="N31"/>
  <c r="K31"/>
  <c r="K25"/>
  <c r="P25" s="1"/>
  <c r="N25"/>
  <c r="J25"/>
  <c r="K18"/>
  <c r="P18" s="1"/>
  <c r="N18"/>
  <c r="J18"/>
  <c r="J22"/>
  <c r="K22"/>
  <c r="P22" s="1"/>
  <c r="N22"/>
  <c r="N19"/>
  <c r="J19"/>
  <c r="O19" s="1"/>
  <c r="K19"/>
  <c r="P19" s="1"/>
  <c r="L42"/>
  <c r="Q42"/>
  <c r="P42"/>
  <c r="N42"/>
  <c r="K42"/>
  <c r="J42"/>
  <c r="O42"/>
  <c r="J38"/>
  <c r="N38"/>
  <c r="O38"/>
  <c r="Q38"/>
  <c r="L38"/>
  <c r="P38"/>
  <c r="K38"/>
  <c r="Q34"/>
  <c r="K34"/>
  <c r="N34"/>
  <c r="L34"/>
  <c r="O34"/>
  <c r="J34"/>
  <c r="P34"/>
  <c r="N29"/>
  <c r="J29"/>
  <c r="K29"/>
  <c r="P29" s="1"/>
  <c r="J16"/>
  <c r="O16" s="1"/>
  <c r="N16"/>
  <c r="K16"/>
  <c r="P16" s="1"/>
  <c r="E291" i="28"/>
  <c r="E292" s="1"/>
  <c r="BI261"/>
  <c r="K21" i="30"/>
  <c r="P21" s="1"/>
  <c r="J21"/>
  <c r="O21" s="1"/>
  <c r="N21"/>
  <c r="BI79" i="28"/>
  <c r="BI80" s="1"/>
  <c r="BK49"/>
  <c r="G50" i="30" s="1"/>
  <c r="L153" i="26"/>
  <c r="L215" s="1"/>
  <c r="BA106"/>
  <c r="BI84" i="28"/>
  <c r="AJ114"/>
  <c r="AJ115" s="1"/>
  <c r="J277" i="26"/>
  <c r="J239"/>
  <c r="R215" s="1"/>
  <c r="J340" s="1"/>
  <c r="AM326" i="28"/>
  <c r="AM327" s="1"/>
  <c r="AS326"/>
  <c r="AS327" s="1"/>
  <c r="J326"/>
  <c r="J327" s="1"/>
  <c r="AL326"/>
  <c r="AL327" s="1"/>
  <c r="AZ326"/>
  <c r="AZ327" s="1"/>
  <c r="BC326"/>
  <c r="BC327" s="1"/>
  <c r="W326"/>
  <c r="W327" s="1"/>
  <c r="AA326"/>
  <c r="AA327" s="1"/>
  <c r="N326"/>
  <c r="N327" s="1"/>
  <c r="F326"/>
  <c r="F327" s="1"/>
  <c r="AC326"/>
  <c r="AC327" s="1"/>
  <c r="AW326"/>
  <c r="AW327" s="1"/>
  <c r="G326"/>
  <c r="G327" s="1"/>
  <c r="AJ326"/>
  <c r="AJ327" s="1"/>
  <c r="AH326"/>
  <c r="AH327" s="1"/>
  <c r="BF326"/>
  <c r="L326"/>
  <c r="L327" s="1"/>
  <c r="U326"/>
  <c r="U327" s="1"/>
  <c r="AU326"/>
  <c r="AU327" s="1"/>
  <c r="AN326"/>
  <c r="AN327" s="1"/>
  <c r="AX326"/>
  <c r="AX327" s="1"/>
  <c r="AO326"/>
  <c r="AO327" s="1"/>
  <c r="H326"/>
  <c r="H327" s="1"/>
  <c r="AF326"/>
  <c r="BD326"/>
  <c r="BD327" s="1"/>
  <c r="AY326"/>
  <c r="AY327" s="1"/>
  <c r="K326"/>
  <c r="K327" s="1"/>
  <c r="AQ326"/>
  <c r="AQ327" s="1"/>
  <c r="AT326"/>
  <c r="AT327" s="1"/>
  <c r="AI326"/>
  <c r="AI327" s="1"/>
  <c r="AJ135"/>
  <c r="BI135" s="1"/>
  <c r="BK135" s="1"/>
  <c r="G136" i="30" s="1"/>
  <c r="AJ148" i="28"/>
  <c r="BI148" s="1"/>
  <c r="BK148" s="1"/>
  <c r="G149" i="30" s="1"/>
  <c r="AJ144" i="28"/>
  <c r="BI144" s="1"/>
  <c r="BK144" s="1"/>
  <c r="G145" i="30" s="1"/>
  <c r="AJ131" i="28"/>
  <c r="BI131" s="1"/>
  <c r="BK131" s="1"/>
  <c r="G132" i="30" s="1"/>
  <c r="AJ140" i="28"/>
  <c r="BI140" s="1"/>
  <c r="BK140" s="1"/>
  <c r="G141" i="30" s="1"/>
  <c r="AJ136" i="28"/>
  <c r="BI136" s="1"/>
  <c r="BK136" s="1"/>
  <c r="G137" i="30" s="1"/>
  <c r="AJ124" i="28"/>
  <c r="BI124" s="1"/>
  <c r="BK124" s="1"/>
  <c r="G125" i="30" s="1"/>
  <c r="AJ139" i="28"/>
  <c r="BI139" s="1"/>
  <c r="BK139" s="1"/>
  <c r="G140" i="30" s="1"/>
  <c r="AJ128" i="28"/>
  <c r="BI128" s="1"/>
  <c r="BK128" s="1"/>
  <c r="G129" i="30" s="1"/>
  <c r="AJ126" i="28"/>
  <c r="BI126" s="1"/>
  <c r="BK126" s="1"/>
  <c r="G127" i="30" s="1"/>
  <c r="AJ125" i="28"/>
  <c r="BI125" s="1"/>
  <c r="BK125" s="1"/>
  <c r="G126" i="30" s="1"/>
  <c r="AJ142" i="28"/>
  <c r="BI142" s="1"/>
  <c r="BK142" s="1"/>
  <c r="G143" i="30" s="1"/>
  <c r="AJ132" i="28"/>
  <c r="BI132" s="1"/>
  <c r="BK132" s="1"/>
  <c r="G133" i="30" s="1"/>
  <c r="AJ143" i="28"/>
  <c r="BI143" s="1"/>
  <c r="BK143" s="1"/>
  <c r="G144" i="30" s="1"/>
  <c r="AJ123" i="28"/>
  <c r="BI123" s="1"/>
  <c r="BK123" s="1"/>
  <c r="G124" i="30" s="1"/>
  <c r="I301" i="26"/>
  <c r="AJ147" i="28"/>
  <c r="BI147" s="1"/>
  <c r="BK147" s="1"/>
  <c r="G148" i="30" s="1"/>
  <c r="AJ133" i="28"/>
  <c r="BI133" s="1"/>
  <c r="BK133" s="1"/>
  <c r="G134" i="30" s="1"/>
  <c r="AJ121" i="28"/>
  <c r="BI121" s="1"/>
  <c r="BK121" s="1"/>
  <c r="G122" i="30" s="1"/>
  <c r="AJ134" i="28"/>
  <c r="BI134" s="1"/>
  <c r="BK134" s="1"/>
  <c r="G135" i="30" s="1"/>
  <c r="AJ130" i="28"/>
  <c r="BI130" s="1"/>
  <c r="BK130" s="1"/>
  <c r="G131" i="30" s="1"/>
  <c r="AJ122" i="28"/>
  <c r="BI122" s="1"/>
  <c r="BK122" s="1"/>
  <c r="G123" i="30" s="1"/>
  <c r="AJ129" i="28"/>
  <c r="BI129" s="1"/>
  <c r="BK129" s="1"/>
  <c r="G130" i="30" s="1"/>
  <c r="AJ146" i="28"/>
  <c r="BI146" s="1"/>
  <c r="BK146" s="1"/>
  <c r="G147" i="30" s="1"/>
  <c r="AJ138" i="28"/>
  <c r="BI138" s="1"/>
  <c r="BK138" s="1"/>
  <c r="G139" i="30" s="1"/>
  <c r="AJ127" i="28"/>
  <c r="BI127" s="1"/>
  <c r="BK127" s="1"/>
  <c r="G128" i="30" s="1"/>
  <c r="AJ145" i="28"/>
  <c r="BI145" s="1"/>
  <c r="BK145" s="1"/>
  <c r="G146" i="30" s="1"/>
  <c r="AJ120" i="28"/>
  <c r="BI120" s="1"/>
  <c r="BK120" s="1"/>
  <c r="G121" i="30" s="1"/>
  <c r="AJ141" i="28"/>
  <c r="BI141" s="1"/>
  <c r="BK141" s="1"/>
  <c r="G142" i="30" s="1"/>
  <c r="AJ119" i="28"/>
  <c r="AJ137"/>
  <c r="BI137" s="1"/>
  <c r="BK137" s="1"/>
  <c r="G138" i="30" s="1"/>
  <c r="K153" i="26"/>
  <c r="K215" s="1"/>
  <c r="AZ106"/>
  <c r="AI334" i="28"/>
  <c r="AI345"/>
  <c r="AI338"/>
  <c r="AI343"/>
  <c r="AI350"/>
  <c r="AI354"/>
  <c r="AI358"/>
  <c r="AI331"/>
  <c r="AI347"/>
  <c r="AI340"/>
  <c r="AI339"/>
  <c r="AI344"/>
  <c r="AI351"/>
  <c r="AI355"/>
  <c r="AI359"/>
  <c r="AI335"/>
  <c r="AI337"/>
  <c r="AI333"/>
  <c r="AI341"/>
  <c r="AI346"/>
  <c r="AI352"/>
  <c r="AI356"/>
  <c r="AI360"/>
  <c r="AI336"/>
  <c r="AI348"/>
  <c r="AI332"/>
  <c r="AI342"/>
  <c r="AI349"/>
  <c r="AI353"/>
  <c r="AI357"/>
  <c r="AO334"/>
  <c r="AO345"/>
  <c r="AO338"/>
  <c r="AO343"/>
  <c r="AO350"/>
  <c r="AO354"/>
  <c r="AO358"/>
  <c r="AO331"/>
  <c r="AO347"/>
  <c r="AO340"/>
  <c r="AO339"/>
  <c r="AO344"/>
  <c r="AO351"/>
  <c r="AO355"/>
  <c r="AO359"/>
  <c r="AO335"/>
  <c r="AO337"/>
  <c r="AO333"/>
  <c r="AO341"/>
  <c r="AO346"/>
  <c r="AO352"/>
  <c r="AO356"/>
  <c r="AO360"/>
  <c r="AO336"/>
  <c r="AO348"/>
  <c r="AO332"/>
  <c r="AO342"/>
  <c r="AO349"/>
  <c r="AO353"/>
  <c r="AO357"/>
  <c r="AQ334"/>
  <c r="AQ345"/>
  <c r="AQ338"/>
  <c r="AQ343"/>
  <c r="AQ350"/>
  <c r="AQ354"/>
  <c r="AQ358"/>
  <c r="AQ331"/>
  <c r="AQ347"/>
  <c r="AQ340"/>
  <c r="AQ339"/>
  <c r="AQ344"/>
  <c r="AQ351"/>
  <c r="AQ355"/>
  <c r="AQ359"/>
  <c r="AQ335"/>
  <c r="AQ337"/>
  <c r="AQ333"/>
  <c r="AQ341"/>
  <c r="AQ346"/>
  <c r="AQ352"/>
  <c r="AQ356"/>
  <c r="AQ360"/>
  <c r="AQ336"/>
  <c r="AQ348"/>
  <c r="AQ332"/>
  <c r="AQ342"/>
  <c r="AQ349"/>
  <c r="AQ353"/>
  <c r="AQ357"/>
  <c r="AM334"/>
  <c r="AM345"/>
  <c r="AM338"/>
  <c r="AM343"/>
  <c r="AM350"/>
  <c r="AM354"/>
  <c r="AM358"/>
  <c r="AM331"/>
  <c r="AM347"/>
  <c r="AM340"/>
  <c r="AM339"/>
  <c r="AM344"/>
  <c r="AM351"/>
  <c r="AM355"/>
  <c r="AM359"/>
  <c r="AM335"/>
  <c r="AM337"/>
  <c r="AM333"/>
  <c r="AM341"/>
  <c r="AM346"/>
  <c r="AM352"/>
  <c r="AM356"/>
  <c r="AM360"/>
  <c r="AM336"/>
  <c r="AM348"/>
  <c r="AM332"/>
  <c r="AM342"/>
  <c r="AM349"/>
  <c r="AM353"/>
  <c r="AM357"/>
  <c r="H334"/>
  <c r="H345"/>
  <c r="H338"/>
  <c r="H343"/>
  <c r="H350"/>
  <c r="H354"/>
  <c r="H358"/>
  <c r="H331"/>
  <c r="H347"/>
  <c r="H340"/>
  <c r="H339"/>
  <c r="H344"/>
  <c r="H351"/>
  <c r="H355"/>
  <c r="H359"/>
  <c r="H335"/>
  <c r="H337"/>
  <c r="H333"/>
  <c r="H341"/>
  <c r="H346"/>
  <c r="H352"/>
  <c r="H356"/>
  <c r="H360"/>
  <c r="H336"/>
  <c r="H348"/>
  <c r="H332"/>
  <c r="H342"/>
  <c r="H349"/>
  <c r="H353"/>
  <c r="H357"/>
  <c r="Z334"/>
  <c r="Z345"/>
  <c r="Z338"/>
  <c r="Z343"/>
  <c r="Z350"/>
  <c r="Z354"/>
  <c r="Z358"/>
  <c r="Z331"/>
  <c r="Z347"/>
  <c r="Z340"/>
  <c r="Z339"/>
  <c r="Z344"/>
  <c r="Z351"/>
  <c r="Z355"/>
  <c r="Z359"/>
  <c r="Z335"/>
  <c r="Z337"/>
  <c r="Z333"/>
  <c r="Z341"/>
  <c r="Z346"/>
  <c r="Z352"/>
  <c r="Z356"/>
  <c r="Z360"/>
  <c r="Z336"/>
  <c r="Z348"/>
  <c r="Z332"/>
  <c r="Z342"/>
  <c r="Z349"/>
  <c r="Z353"/>
  <c r="Z357"/>
  <c r="P334"/>
  <c r="P345"/>
  <c r="P338"/>
  <c r="P343"/>
  <c r="P350"/>
  <c r="P354"/>
  <c r="P358"/>
  <c r="P331"/>
  <c r="P347"/>
  <c r="P340"/>
  <c r="P339"/>
  <c r="P344"/>
  <c r="P351"/>
  <c r="P355"/>
  <c r="P359"/>
  <c r="P335"/>
  <c r="P337"/>
  <c r="P333"/>
  <c r="P341"/>
  <c r="P346"/>
  <c r="P352"/>
  <c r="P356"/>
  <c r="P360"/>
  <c r="P336"/>
  <c r="P348"/>
  <c r="P332"/>
  <c r="P342"/>
  <c r="P349"/>
  <c r="P353"/>
  <c r="P357"/>
  <c r="K336"/>
  <c r="K348"/>
  <c r="K332"/>
  <c r="K342"/>
  <c r="K349"/>
  <c r="K353"/>
  <c r="K357"/>
  <c r="K335"/>
  <c r="K337"/>
  <c r="K333"/>
  <c r="K341"/>
  <c r="K346"/>
  <c r="K352"/>
  <c r="K356"/>
  <c r="K360"/>
  <c r="K331"/>
  <c r="K347"/>
  <c r="K340"/>
  <c r="K339"/>
  <c r="K344"/>
  <c r="K351"/>
  <c r="K355"/>
  <c r="K359"/>
  <c r="K334"/>
  <c r="K345"/>
  <c r="K338"/>
  <c r="K343"/>
  <c r="K350"/>
  <c r="K354"/>
  <c r="K358"/>
  <c r="AA336"/>
  <c r="AA348"/>
  <c r="AA332"/>
  <c r="AA342"/>
  <c r="AA349"/>
  <c r="AA353"/>
  <c r="AA357"/>
  <c r="AA335"/>
  <c r="AA337"/>
  <c r="AA333"/>
  <c r="AA341"/>
  <c r="AA346"/>
  <c r="AA352"/>
  <c r="AA356"/>
  <c r="AA360"/>
  <c r="AA331"/>
  <c r="AA347"/>
  <c r="AA340"/>
  <c r="AA339"/>
  <c r="AA344"/>
  <c r="AA351"/>
  <c r="AA355"/>
  <c r="AA359"/>
  <c r="AA334"/>
  <c r="AA345"/>
  <c r="AA338"/>
  <c r="AA343"/>
  <c r="AA350"/>
  <c r="AA354"/>
  <c r="AA358"/>
  <c r="Q336"/>
  <c r="Q348"/>
  <c r="Q332"/>
  <c r="Q342"/>
  <c r="Q349"/>
  <c r="Q353"/>
  <c r="Q357"/>
  <c r="Q335"/>
  <c r="Q337"/>
  <c r="Q333"/>
  <c r="Q341"/>
  <c r="Q346"/>
  <c r="Q352"/>
  <c r="Q356"/>
  <c r="Q360"/>
  <c r="Q331"/>
  <c r="Q347"/>
  <c r="Q340"/>
  <c r="Q339"/>
  <c r="Q344"/>
  <c r="Q351"/>
  <c r="Q355"/>
  <c r="Q359"/>
  <c r="Q334"/>
  <c r="Q345"/>
  <c r="Q338"/>
  <c r="Q343"/>
  <c r="Q350"/>
  <c r="Q354"/>
  <c r="Q358"/>
  <c r="BE334"/>
  <c r="BE345"/>
  <c r="BE338"/>
  <c r="BE343"/>
  <c r="BE350"/>
  <c r="BE354"/>
  <c r="BE358"/>
  <c r="BE331"/>
  <c r="BE347"/>
  <c r="BE340"/>
  <c r="BE339"/>
  <c r="BE344"/>
  <c r="BE351"/>
  <c r="BE355"/>
  <c r="BE359"/>
  <c r="BE335"/>
  <c r="BE337"/>
  <c r="BE333"/>
  <c r="BE341"/>
  <c r="BE346"/>
  <c r="BE352"/>
  <c r="BE356"/>
  <c r="BE360"/>
  <c r="BE336"/>
  <c r="BE348"/>
  <c r="BE332"/>
  <c r="BE342"/>
  <c r="BE349"/>
  <c r="BE353"/>
  <c r="BE357"/>
  <c r="AF334"/>
  <c r="AF345"/>
  <c r="AF338"/>
  <c r="AF343"/>
  <c r="AF350"/>
  <c r="AF354"/>
  <c r="AF358"/>
  <c r="AF331"/>
  <c r="AF347"/>
  <c r="AF340"/>
  <c r="AF339"/>
  <c r="AF344"/>
  <c r="AF351"/>
  <c r="AF355"/>
  <c r="AF359"/>
  <c r="AF335"/>
  <c r="AF337"/>
  <c r="AF333"/>
  <c r="AF341"/>
  <c r="AF346"/>
  <c r="AF352"/>
  <c r="AF356"/>
  <c r="AF360"/>
  <c r="AF336"/>
  <c r="AF348"/>
  <c r="AF332"/>
  <c r="AF342"/>
  <c r="AF349"/>
  <c r="AF353"/>
  <c r="AF357"/>
  <c r="BB331"/>
  <c r="BB347"/>
  <c r="BB340"/>
  <c r="BB339"/>
  <c r="BB344"/>
  <c r="BB351"/>
  <c r="BB355"/>
  <c r="BB359"/>
  <c r="BB334"/>
  <c r="BB345"/>
  <c r="BB338"/>
  <c r="BB343"/>
  <c r="BB350"/>
  <c r="BB354"/>
  <c r="BB358"/>
  <c r="BB336"/>
  <c r="BB348"/>
  <c r="BB332"/>
  <c r="BB342"/>
  <c r="BB349"/>
  <c r="BB353"/>
  <c r="BB357"/>
  <c r="BB335"/>
  <c r="BB337"/>
  <c r="BB333"/>
  <c r="BB341"/>
  <c r="BB346"/>
  <c r="BB352"/>
  <c r="BB356"/>
  <c r="BB360"/>
  <c r="AG359"/>
  <c r="AG336"/>
  <c r="AG340"/>
  <c r="AG344"/>
  <c r="AG348"/>
  <c r="AG332"/>
  <c r="AG353"/>
  <c r="AG357"/>
  <c r="AG333"/>
  <c r="AG354"/>
  <c r="AG360"/>
  <c r="AG337"/>
  <c r="AG341"/>
  <c r="AG345"/>
  <c r="AG349"/>
  <c r="AG334"/>
  <c r="AG338"/>
  <c r="AG342"/>
  <c r="AG346"/>
  <c r="AG358"/>
  <c r="AG351"/>
  <c r="AG355"/>
  <c r="AG331"/>
  <c r="AG352"/>
  <c r="AG356"/>
  <c r="AG335"/>
  <c r="AG339"/>
  <c r="AG343"/>
  <c r="AG347"/>
  <c r="AG350"/>
  <c r="AK334"/>
  <c r="AK345"/>
  <c r="AK338"/>
  <c r="AK343"/>
  <c r="AK350"/>
  <c r="AK354"/>
  <c r="AK358"/>
  <c r="AK331"/>
  <c r="AK347"/>
  <c r="AK340"/>
  <c r="AK339"/>
  <c r="AK344"/>
  <c r="AK351"/>
  <c r="AK355"/>
  <c r="AK359"/>
  <c r="AK335"/>
  <c r="AK337"/>
  <c r="AK333"/>
  <c r="AK341"/>
  <c r="AK346"/>
  <c r="AK352"/>
  <c r="AK356"/>
  <c r="AK360"/>
  <c r="AK336"/>
  <c r="AK348"/>
  <c r="AK332"/>
  <c r="AK342"/>
  <c r="AK349"/>
  <c r="AK353"/>
  <c r="AK357"/>
  <c r="AX336"/>
  <c r="AX348"/>
  <c r="AX332"/>
  <c r="AX342"/>
  <c r="AX349"/>
  <c r="AX353"/>
  <c r="AX357"/>
  <c r="AX335"/>
  <c r="AX337"/>
  <c r="AX333"/>
  <c r="AX341"/>
  <c r="AX346"/>
  <c r="AX352"/>
  <c r="AX356"/>
  <c r="AX360"/>
  <c r="AX331"/>
  <c r="AX347"/>
  <c r="AX340"/>
  <c r="AX339"/>
  <c r="AX344"/>
  <c r="AX351"/>
  <c r="AX355"/>
  <c r="AX359"/>
  <c r="AX334"/>
  <c r="AX345"/>
  <c r="AX338"/>
  <c r="AX343"/>
  <c r="AX350"/>
  <c r="AX354"/>
  <c r="AX358"/>
  <c r="AN336"/>
  <c r="AN348"/>
  <c r="AN332"/>
  <c r="AN342"/>
  <c r="AN349"/>
  <c r="AN353"/>
  <c r="AN357"/>
  <c r="AN335"/>
  <c r="AN337"/>
  <c r="AN333"/>
  <c r="AN341"/>
  <c r="AN346"/>
  <c r="AN352"/>
  <c r="AN356"/>
  <c r="AN360"/>
  <c r="AN331"/>
  <c r="AN347"/>
  <c r="AN340"/>
  <c r="AN339"/>
  <c r="AN344"/>
  <c r="AN351"/>
  <c r="AN355"/>
  <c r="AN359"/>
  <c r="AN334"/>
  <c r="AN345"/>
  <c r="AN338"/>
  <c r="AN343"/>
  <c r="AN350"/>
  <c r="AN354"/>
  <c r="AN358"/>
  <c r="AR336"/>
  <c r="AR348"/>
  <c r="AR332"/>
  <c r="AR342"/>
  <c r="AR349"/>
  <c r="AR353"/>
  <c r="AR357"/>
  <c r="AR335"/>
  <c r="AR337"/>
  <c r="AR333"/>
  <c r="AR341"/>
  <c r="AR346"/>
  <c r="AR352"/>
  <c r="AR356"/>
  <c r="AR360"/>
  <c r="AR331"/>
  <c r="AR347"/>
  <c r="AR340"/>
  <c r="AR339"/>
  <c r="AR344"/>
  <c r="AR351"/>
  <c r="AR355"/>
  <c r="AR359"/>
  <c r="AR334"/>
  <c r="AR345"/>
  <c r="AR338"/>
  <c r="AR343"/>
  <c r="AR350"/>
  <c r="AR354"/>
  <c r="AR358"/>
  <c r="H309" i="26"/>
  <c r="P239"/>
  <c r="AC336" i="28"/>
  <c r="AC348"/>
  <c r="AC332"/>
  <c r="AC342"/>
  <c r="AC349"/>
  <c r="AC353"/>
  <c r="AC357"/>
  <c r="AC335"/>
  <c r="AC337"/>
  <c r="AC333"/>
  <c r="AC341"/>
  <c r="AC346"/>
  <c r="AC352"/>
  <c r="AC356"/>
  <c r="AC360"/>
  <c r="AC331"/>
  <c r="AC347"/>
  <c r="AC340"/>
  <c r="AC339"/>
  <c r="AC344"/>
  <c r="AC351"/>
  <c r="AC355"/>
  <c r="AC359"/>
  <c r="AC334"/>
  <c r="AC345"/>
  <c r="AC338"/>
  <c r="AC343"/>
  <c r="AC350"/>
  <c r="AC354"/>
  <c r="AC358"/>
  <c r="N334"/>
  <c r="N345"/>
  <c r="N338"/>
  <c r="N343"/>
  <c r="N350"/>
  <c r="N354"/>
  <c r="N358"/>
  <c r="N331"/>
  <c r="N347"/>
  <c r="N340"/>
  <c r="N339"/>
  <c r="N344"/>
  <c r="N351"/>
  <c r="N355"/>
  <c r="N359"/>
  <c r="N335"/>
  <c r="N337"/>
  <c r="N333"/>
  <c r="N341"/>
  <c r="N346"/>
  <c r="N352"/>
  <c r="N356"/>
  <c r="N360"/>
  <c r="N336"/>
  <c r="N348"/>
  <c r="N332"/>
  <c r="N342"/>
  <c r="N349"/>
  <c r="N353"/>
  <c r="N357"/>
  <c r="W336"/>
  <c r="W348"/>
  <c r="W332"/>
  <c r="W342"/>
  <c r="W349"/>
  <c r="W353"/>
  <c r="W357"/>
  <c r="W335"/>
  <c r="W337"/>
  <c r="W333"/>
  <c r="W341"/>
  <c r="W346"/>
  <c r="W352"/>
  <c r="W356"/>
  <c r="W360"/>
  <c r="W331"/>
  <c r="W347"/>
  <c r="W340"/>
  <c r="W339"/>
  <c r="W344"/>
  <c r="W351"/>
  <c r="W355"/>
  <c r="W359"/>
  <c r="W334"/>
  <c r="W345"/>
  <c r="W338"/>
  <c r="W343"/>
  <c r="W350"/>
  <c r="W354"/>
  <c r="W358"/>
  <c r="X334"/>
  <c r="X345"/>
  <c r="X338"/>
  <c r="X343"/>
  <c r="X350"/>
  <c r="X354"/>
  <c r="X358"/>
  <c r="X331"/>
  <c r="X347"/>
  <c r="X340"/>
  <c r="X339"/>
  <c r="X344"/>
  <c r="X351"/>
  <c r="X355"/>
  <c r="X359"/>
  <c r="X335"/>
  <c r="X337"/>
  <c r="X333"/>
  <c r="X341"/>
  <c r="X346"/>
  <c r="X352"/>
  <c r="X356"/>
  <c r="X360"/>
  <c r="X336"/>
  <c r="X348"/>
  <c r="X332"/>
  <c r="X342"/>
  <c r="X349"/>
  <c r="X353"/>
  <c r="X357"/>
  <c r="M336"/>
  <c r="M348"/>
  <c r="M332"/>
  <c r="M342"/>
  <c r="M349"/>
  <c r="M353"/>
  <c r="M357"/>
  <c r="M335"/>
  <c r="M337"/>
  <c r="M333"/>
  <c r="M341"/>
  <c r="M346"/>
  <c r="M352"/>
  <c r="M356"/>
  <c r="M360"/>
  <c r="M331"/>
  <c r="M347"/>
  <c r="M340"/>
  <c r="M339"/>
  <c r="M344"/>
  <c r="M351"/>
  <c r="M355"/>
  <c r="M359"/>
  <c r="M334"/>
  <c r="M345"/>
  <c r="M338"/>
  <c r="M343"/>
  <c r="M350"/>
  <c r="M354"/>
  <c r="M358"/>
  <c r="BC335"/>
  <c r="BC337"/>
  <c r="BC333"/>
  <c r="BC341"/>
  <c r="BC346"/>
  <c r="BC352"/>
  <c r="BC356"/>
  <c r="BC360"/>
  <c r="BC336"/>
  <c r="BC348"/>
  <c r="BC332"/>
  <c r="BC342"/>
  <c r="BC349"/>
  <c r="BC353"/>
  <c r="BC357"/>
  <c r="BC334"/>
  <c r="BC345"/>
  <c r="BC338"/>
  <c r="BC343"/>
  <c r="BC350"/>
  <c r="BC354"/>
  <c r="BC358"/>
  <c r="BC331"/>
  <c r="BC347"/>
  <c r="BC340"/>
  <c r="BC339"/>
  <c r="BC344"/>
  <c r="BC351"/>
  <c r="BC355"/>
  <c r="BC359"/>
  <c r="AD335"/>
  <c r="AD337"/>
  <c r="AD333"/>
  <c r="AD341"/>
  <c r="AD346"/>
  <c r="AD352"/>
  <c r="AD356"/>
  <c r="AD360"/>
  <c r="AD336"/>
  <c r="AD348"/>
  <c r="AD332"/>
  <c r="AD342"/>
  <c r="AD349"/>
  <c r="AD353"/>
  <c r="AD357"/>
  <c r="AD334"/>
  <c r="AD345"/>
  <c r="AD338"/>
  <c r="AD343"/>
  <c r="AD350"/>
  <c r="AD354"/>
  <c r="AD358"/>
  <c r="AD331"/>
  <c r="AD347"/>
  <c r="AD340"/>
  <c r="AD339"/>
  <c r="AD344"/>
  <c r="AD351"/>
  <c r="AD355"/>
  <c r="AD359"/>
  <c r="AZ331"/>
  <c r="AZ347"/>
  <c r="AZ340"/>
  <c r="AZ339"/>
  <c r="AZ344"/>
  <c r="AZ351"/>
  <c r="AZ355"/>
  <c r="AZ359"/>
  <c r="AZ334"/>
  <c r="AZ345"/>
  <c r="AZ338"/>
  <c r="AZ343"/>
  <c r="AZ350"/>
  <c r="AZ354"/>
  <c r="AZ358"/>
  <c r="AZ336"/>
  <c r="AZ348"/>
  <c r="AZ332"/>
  <c r="AZ342"/>
  <c r="AZ349"/>
  <c r="AZ353"/>
  <c r="AZ357"/>
  <c r="AZ335"/>
  <c r="AZ337"/>
  <c r="AZ333"/>
  <c r="AZ341"/>
  <c r="AZ346"/>
  <c r="AZ352"/>
  <c r="AZ356"/>
  <c r="AZ360"/>
  <c r="AJ336"/>
  <c r="AJ348"/>
  <c r="AJ332"/>
  <c r="AJ342"/>
  <c r="AJ349"/>
  <c r="AJ353"/>
  <c r="AJ357"/>
  <c r="AJ335"/>
  <c r="AJ337"/>
  <c r="AJ333"/>
  <c r="AJ341"/>
  <c r="AJ346"/>
  <c r="AJ352"/>
  <c r="AJ356"/>
  <c r="AJ360"/>
  <c r="AJ331"/>
  <c r="AJ347"/>
  <c r="AJ340"/>
  <c r="AJ339"/>
  <c r="AJ344"/>
  <c r="AJ351"/>
  <c r="AJ355"/>
  <c r="AJ359"/>
  <c r="AJ334"/>
  <c r="AJ345"/>
  <c r="AJ338"/>
  <c r="AJ343"/>
  <c r="AJ350"/>
  <c r="AJ354"/>
  <c r="AJ358"/>
  <c r="N41" i="30"/>
  <c r="J41"/>
  <c r="L41"/>
  <c r="P41"/>
  <c r="Q41"/>
  <c r="K41"/>
  <c r="O41"/>
  <c r="L37"/>
  <c r="P37"/>
  <c r="J37"/>
  <c r="N37"/>
  <c r="Q37"/>
  <c r="O37"/>
  <c r="K37"/>
  <c r="J33"/>
  <c r="O33" s="1"/>
  <c r="N33"/>
  <c r="K33"/>
  <c r="P33" s="1"/>
  <c r="K27"/>
  <c r="P27" s="1"/>
  <c r="N27"/>
  <c r="J27"/>
  <c r="K30"/>
  <c r="P30" s="1"/>
  <c r="J30"/>
  <c r="O30" s="1"/>
  <c r="N30"/>
  <c r="J28"/>
  <c r="O28" s="1"/>
  <c r="K28"/>
  <c r="P28" s="1"/>
  <c r="N28"/>
  <c r="J17"/>
  <c r="O17" s="1"/>
  <c r="K17"/>
  <c r="P17" s="1"/>
  <c r="N17"/>
  <c r="N44"/>
  <c r="O44"/>
  <c r="P44"/>
  <c r="Q44"/>
  <c r="L44"/>
  <c r="K44"/>
  <c r="J44"/>
  <c r="P40"/>
  <c r="Q40"/>
  <c r="L40"/>
  <c r="N40"/>
  <c r="O40"/>
  <c r="J40"/>
  <c r="K40"/>
  <c r="N36"/>
  <c r="K36"/>
  <c r="Q36"/>
  <c r="L36"/>
  <c r="O36"/>
  <c r="J36"/>
  <c r="P36"/>
  <c r="K32"/>
  <c r="P32" s="1"/>
  <c r="N32"/>
  <c r="J32"/>
  <c r="O32" s="1"/>
  <c r="N26"/>
  <c r="J26"/>
  <c r="K26"/>
  <c r="P26" s="1"/>
  <c r="K23"/>
  <c r="P23" s="1"/>
  <c r="N23"/>
  <c r="J23"/>
  <c r="O23" s="1"/>
  <c r="J24"/>
  <c r="O24" s="1"/>
  <c r="K24"/>
  <c r="N24"/>
  <c r="K20"/>
  <c r="P20" s="1"/>
  <c r="J20"/>
  <c r="O20" s="1"/>
  <c r="N20"/>
  <c r="E88" i="23"/>
  <c r="H302" i="26"/>
  <c r="G267" i="30"/>
  <c r="N267" s="1"/>
  <c r="D105" i="23"/>
  <c r="D109"/>
  <c r="D113"/>
  <c r="D117"/>
  <c r="D108"/>
  <c r="D112"/>
  <c r="D116"/>
  <c r="D107"/>
  <c r="D111"/>
  <c r="D115"/>
  <c r="D106"/>
  <c r="D110"/>
  <c r="D114"/>
  <c r="D118"/>
  <c r="AD326" i="28"/>
  <c r="AD327" s="1"/>
  <c r="BB326"/>
  <c r="BB327" s="1"/>
  <c r="AG326"/>
  <c r="BE326"/>
  <c r="BE327" s="1"/>
  <c r="R326"/>
  <c r="R327" s="1"/>
  <c r="T326"/>
  <c r="T327" s="1"/>
  <c r="Q326"/>
  <c r="Q327" s="1"/>
  <c r="O326"/>
  <c r="O327" s="1"/>
  <c r="Y326"/>
  <c r="Y327" s="1"/>
  <c r="AE326"/>
  <c r="AE327" s="1"/>
  <c r="M326"/>
  <c r="M327" s="1"/>
  <c r="AV326"/>
  <c r="AV327" s="1"/>
  <c r="BA326"/>
  <c r="BA327" s="1"/>
  <c r="V326"/>
  <c r="V327" s="1"/>
  <c r="P326"/>
  <c r="P327" s="1"/>
  <c r="Z326"/>
  <c r="Z327" s="1"/>
  <c r="BG326"/>
  <c r="S326"/>
  <c r="S327" s="1"/>
  <c r="X326"/>
  <c r="X327" s="1"/>
  <c r="I326"/>
  <c r="I327" s="1"/>
  <c r="AR326"/>
  <c r="AR327" s="1"/>
  <c r="AK326"/>
  <c r="AK327" s="1"/>
  <c r="L31" i="30" l="1"/>
  <c r="Q31" s="1"/>
  <c r="L25"/>
  <c r="Q25" s="1"/>
  <c r="L18"/>
  <c r="Q18" s="1"/>
  <c r="P31"/>
  <c r="L22"/>
  <c r="Q22" s="1"/>
  <c r="O22"/>
  <c r="L20"/>
  <c r="Q20" s="1"/>
  <c r="L26"/>
  <c r="Q26" s="1"/>
  <c r="L21"/>
  <c r="Q21" s="1"/>
  <c r="L24"/>
  <c r="Q24" s="1"/>
  <c r="L32"/>
  <c r="Q32" s="1"/>
  <c r="L27"/>
  <c r="Q27" s="1"/>
  <c r="L33"/>
  <c r="Q33" s="1"/>
  <c r="L19"/>
  <c r="Q19" s="1"/>
  <c r="L23"/>
  <c r="Q23" s="1"/>
  <c r="L29"/>
  <c r="Q29" s="1"/>
  <c r="AJ402" i="28"/>
  <c r="AJ409"/>
  <c r="AJ417"/>
  <c r="AJ413"/>
  <c r="AJ405"/>
  <c r="AJ418"/>
  <c r="AJ415"/>
  <c r="AJ425"/>
  <c r="AJ401"/>
  <c r="AJ416"/>
  <c r="AJ408"/>
  <c r="AJ423"/>
  <c r="AJ427"/>
  <c r="AJ422"/>
  <c r="AJ411"/>
  <c r="AJ406"/>
  <c r="AJ430"/>
  <c r="AJ412"/>
  <c r="AJ403"/>
  <c r="AJ410"/>
  <c r="AJ414"/>
  <c r="AJ426"/>
  <c r="AJ419"/>
  <c r="AJ421"/>
  <c r="AJ407"/>
  <c r="AJ429"/>
  <c r="AJ420"/>
  <c r="AJ424"/>
  <c r="AJ404"/>
  <c r="AJ428"/>
  <c r="E107" i="23"/>
  <c r="E111"/>
  <c r="E115"/>
  <c r="E106"/>
  <c r="E110"/>
  <c r="E114"/>
  <c r="E118"/>
  <c r="E105"/>
  <c r="E109"/>
  <c r="E113"/>
  <c r="E117"/>
  <c r="E108"/>
  <c r="E112"/>
  <c r="E116"/>
  <c r="E336" i="28"/>
  <c r="BI336" s="1"/>
  <c r="BK336" s="1"/>
  <c r="I90" i="30" s="1"/>
  <c r="E348" i="28"/>
  <c r="BI348" s="1"/>
  <c r="BK348" s="1"/>
  <c r="I102" i="30" s="1"/>
  <c r="E332" i="28"/>
  <c r="BI332" s="1"/>
  <c r="BK332" s="1"/>
  <c r="I86" i="30" s="1"/>
  <c r="E342" i="28"/>
  <c r="BI342" s="1"/>
  <c r="BK342" s="1"/>
  <c r="I96" i="30" s="1"/>
  <c r="E349" i="28"/>
  <c r="BI349" s="1"/>
  <c r="BK349" s="1"/>
  <c r="I103" i="30" s="1"/>
  <c r="E353" i="28"/>
  <c r="BI353" s="1"/>
  <c r="BK353" s="1"/>
  <c r="I107" i="30" s="1"/>
  <c r="E357" i="28"/>
  <c r="BI357" s="1"/>
  <c r="BK357" s="1"/>
  <c r="I111" i="30" s="1"/>
  <c r="E335" i="28"/>
  <c r="BI335" s="1"/>
  <c r="BK335" s="1"/>
  <c r="I89" i="30" s="1"/>
  <c r="E337" i="28"/>
  <c r="BI337" s="1"/>
  <c r="BK337" s="1"/>
  <c r="I91" i="30" s="1"/>
  <c r="E333" i="28"/>
  <c r="BI333" s="1"/>
  <c r="BK333" s="1"/>
  <c r="I87" i="30" s="1"/>
  <c r="E341" i="28"/>
  <c r="BI341" s="1"/>
  <c r="BK341" s="1"/>
  <c r="I95" i="30" s="1"/>
  <c r="E346" i="28"/>
  <c r="BI346" s="1"/>
  <c r="BK346" s="1"/>
  <c r="I100" i="30" s="1"/>
  <c r="E352" i="28"/>
  <c r="BI352" s="1"/>
  <c r="BK352" s="1"/>
  <c r="I106" i="30" s="1"/>
  <c r="E356" i="28"/>
  <c r="BI356" s="1"/>
  <c r="BK356" s="1"/>
  <c r="I110" i="30" s="1"/>
  <c r="E360" i="28"/>
  <c r="BI360" s="1"/>
  <c r="BK360" s="1"/>
  <c r="I114" i="30" s="1"/>
  <c r="E331" i="28"/>
  <c r="E347"/>
  <c r="BI347" s="1"/>
  <c r="BK347" s="1"/>
  <c r="I101" i="30" s="1"/>
  <c r="E340" i="28"/>
  <c r="BI340" s="1"/>
  <c r="BK340" s="1"/>
  <c r="I94" i="30" s="1"/>
  <c r="E339" i="28"/>
  <c r="BI339" s="1"/>
  <c r="BK339" s="1"/>
  <c r="I93" i="30" s="1"/>
  <c r="E344" i="28"/>
  <c r="BI344" s="1"/>
  <c r="BK344" s="1"/>
  <c r="I98" i="30" s="1"/>
  <c r="E351" i="28"/>
  <c r="BI351" s="1"/>
  <c r="BK351" s="1"/>
  <c r="I105" i="30" s="1"/>
  <c r="E355" i="28"/>
  <c r="BI355" s="1"/>
  <c r="BK355" s="1"/>
  <c r="I109" i="30" s="1"/>
  <c r="E359" i="28"/>
  <c r="BI359" s="1"/>
  <c r="BK359" s="1"/>
  <c r="I113" i="30" s="1"/>
  <c r="E334" i="28"/>
  <c r="BI334" s="1"/>
  <c r="BK334" s="1"/>
  <c r="I88" i="30" s="1"/>
  <c r="E345" i="28"/>
  <c r="BI345" s="1"/>
  <c r="BK345" s="1"/>
  <c r="I99" i="30" s="1"/>
  <c r="E338" i="28"/>
  <c r="BI338" s="1"/>
  <c r="BK338" s="1"/>
  <c r="I92" i="30" s="1"/>
  <c r="E343" i="28"/>
  <c r="BI343" s="1"/>
  <c r="BK343" s="1"/>
  <c r="I97" i="30" s="1"/>
  <c r="E350" i="28"/>
  <c r="BI350" s="1"/>
  <c r="BK350" s="1"/>
  <c r="I104" i="30" s="1"/>
  <c r="E354" i="28"/>
  <c r="BI354" s="1"/>
  <c r="BK354" s="1"/>
  <c r="I108" i="30" s="1"/>
  <c r="E358" i="28"/>
  <c r="BI358" s="1"/>
  <c r="BK358" s="1"/>
  <c r="I112" i="30" s="1"/>
  <c r="H364" i="26"/>
  <c r="H365" s="1"/>
  <c r="K239"/>
  <c r="S215" s="1"/>
  <c r="K340" s="1"/>
  <c r="K277"/>
  <c r="AJ149" i="28"/>
  <c r="AJ150" s="1"/>
  <c r="BI119"/>
  <c r="F88" i="23"/>
  <c r="I302" i="26"/>
  <c r="H267" i="30"/>
  <c r="O267" s="1"/>
  <c r="AJ160" i="28"/>
  <c r="BI160" s="1"/>
  <c r="BK160" s="1"/>
  <c r="G161" i="30" s="1"/>
  <c r="AJ182" i="28"/>
  <c r="BI182" s="1"/>
  <c r="BK182" s="1"/>
  <c r="G183" i="30" s="1"/>
  <c r="AJ173" i="28"/>
  <c r="BI173" s="1"/>
  <c r="BK173" s="1"/>
  <c r="G174" i="30" s="1"/>
  <c r="AJ177" i="28"/>
  <c r="BI177" s="1"/>
  <c r="BK177" s="1"/>
  <c r="G178" i="30" s="1"/>
  <c r="AJ157" i="28"/>
  <c r="BI157" s="1"/>
  <c r="BK157" s="1"/>
  <c r="G158" i="30" s="1"/>
  <c r="AJ181" i="28"/>
  <c r="BI181" s="1"/>
  <c r="BK181" s="1"/>
  <c r="G182" i="30" s="1"/>
  <c r="AJ159" i="28"/>
  <c r="BI159" s="1"/>
  <c r="BK159" s="1"/>
  <c r="G160" i="30" s="1"/>
  <c r="AJ183" i="28"/>
  <c r="BI183" s="1"/>
  <c r="BK183" s="1"/>
  <c r="G184" i="30" s="1"/>
  <c r="AJ165" i="28"/>
  <c r="BI165" s="1"/>
  <c r="BK165" s="1"/>
  <c r="G166" i="30" s="1"/>
  <c r="AJ156" i="28"/>
  <c r="BI156" s="1"/>
  <c r="BK156" s="1"/>
  <c r="G157" i="30" s="1"/>
  <c r="AJ163" i="28"/>
  <c r="BI163" s="1"/>
  <c r="BK163" s="1"/>
  <c r="G164" i="30" s="1"/>
  <c r="AJ167" i="28"/>
  <c r="BI167" s="1"/>
  <c r="BK167" s="1"/>
  <c r="G168" i="30" s="1"/>
  <c r="AJ179" i="28"/>
  <c r="BI179" s="1"/>
  <c r="BK179" s="1"/>
  <c r="G180" i="30" s="1"/>
  <c r="AJ172" i="28"/>
  <c r="BI172" s="1"/>
  <c r="BK172" s="1"/>
  <c r="G173" i="30" s="1"/>
  <c r="AJ174" i="28"/>
  <c r="BI174" s="1"/>
  <c r="BK174" s="1"/>
  <c r="G175" i="30" s="1"/>
  <c r="J301" i="26"/>
  <c r="AJ161" i="28"/>
  <c r="BI161" s="1"/>
  <c r="BK161" s="1"/>
  <c r="G162" i="30" s="1"/>
  <c r="AJ176" i="28"/>
  <c r="BI176" s="1"/>
  <c r="BK176" s="1"/>
  <c r="G177" i="30" s="1"/>
  <c r="AJ180" i="28"/>
  <c r="BI180" s="1"/>
  <c r="BK180" s="1"/>
  <c r="G181" i="30" s="1"/>
  <c r="AJ175" i="28"/>
  <c r="BI175" s="1"/>
  <c r="BK175" s="1"/>
  <c r="G176" i="30" s="1"/>
  <c r="AJ164" i="28"/>
  <c r="BI164" s="1"/>
  <c r="BK164" s="1"/>
  <c r="G165" i="30" s="1"/>
  <c r="AJ155" i="28"/>
  <c r="BI155" s="1"/>
  <c r="BK155" s="1"/>
  <c r="G156" i="30" s="1"/>
  <c r="AJ162" i="28"/>
  <c r="BI162" s="1"/>
  <c r="BK162" s="1"/>
  <c r="G163" i="30" s="1"/>
  <c r="AJ170" i="28"/>
  <c r="BI170" s="1"/>
  <c r="BK170" s="1"/>
  <c r="G171" i="30" s="1"/>
  <c r="AJ166" i="28"/>
  <c r="BI166" s="1"/>
  <c r="BK166" s="1"/>
  <c r="G167" i="30" s="1"/>
  <c r="AJ158" i="28"/>
  <c r="BI158" s="1"/>
  <c r="BK158" s="1"/>
  <c r="G159" i="30" s="1"/>
  <c r="AJ171" i="28"/>
  <c r="BI171" s="1"/>
  <c r="BK171" s="1"/>
  <c r="G172" i="30" s="1"/>
  <c r="AJ168" i="28"/>
  <c r="BI168" s="1"/>
  <c r="BK168" s="1"/>
  <c r="G169" i="30" s="1"/>
  <c r="AJ178" i="28"/>
  <c r="BI178" s="1"/>
  <c r="BK178" s="1"/>
  <c r="G179" i="30" s="1"/>
  <c r="AJ154" i="28"/>
  <c r="AJ169"/>
  <c r="BI169" s="1"/>
  <c r="BK169" s="1"/>
  <c r="G170" i="30" s="1"/>
  <c r="BI114" i="28"/>
  <c r="BI115" s="1"/>
  <c r="BK84"/>
  <c r="G85" i="30" s="1"/>
  <c r="L277" i="26"/>
  <c r="L239"/>
  <c r="T215" s="1"/>
  <c r="L340" s="1"/>
  <c r="BK261" i="28"/>
  <c r="I15" i="30" s="1"/>
  <c r="BI291" i="28"/>
  <c r="BI292" s="1"/>
  <c r="N60" i="30"/>
  <c r="J60"/>
  <c r="O60" s="1"/>
  <c r="K60"/>
  <c r="P60" s="1"/>
  <c r="BI296" i="28"/>
  <c r="E326"/>
  <c r="E327" s="1"/>
  <c r="L73" i="30"/>
  <c r="Q73"/>
  <c r="O73"/>
  <c r="K73"/>
  <c r="N73"/>
  <c r="P73"/>
  <c r="J73"/>
  <c r="K68"/>
  <c r="P68" s="1"/>
  <c r="J68"/>
  <c r="O68" s="1"/>
  <c r="N68"/>
  <c r="L79"/>
  <c r="P79"/>
  <c r="K79"/>
  <c r="O79"/>
  <c r="J79"/>
  <c r="N79"/>
  <c r="Q79"/>
  <c r="K55"/>
  <c r="P55" s="1"/>
  <c r="J55"/>
  <c r="O55" s="1"/>
  <c r="N55"/>
  <c r="K64"/>
  <c r="P64" s="1"/>
  <c r="N64"/>
  <c r="J64"/>
  <c r="K52"/>
  <c r="P52" s="1"/>
  <c r="J52"/>
  <c r="O52" s="1"/>
  <c r="N52"/>
  <c r="K56"/>
  <c r="P56" s="1"/>
  <c r="J56"/>
  <c r="O56" s="1"/>
  <c r="N56"/>
  <c r="Q69"/>
  <c r="J69"/>
  <c r="N69"/>
  <c r="K69"/>
  <c r="P69"/>
  <c r="O69"/>
  <c r="L69"/>
  <c r="O76"/>
  <c r="P76"/>
  <c r="L76"/>
  <c r="J76"/>
  <c r="Q76"/>
  <c r="K76"/>
  <c r="N76"/>
  <c r="P71"/>
  <c r="N71"/>
  <c r="J71"/>
  <c r="O71"/>
  <c r="L71"/>
  <c r="K71"/>
  <c r="Q71"/>
  <c r="K51"/>
  <c r="P51" s="1"/>
  <c r="N51"/>
  <c r="J51"/>
  <c r="O51" s="1"/>
  <c r="J59"/>
  <c r="O59" s="1"/>
  <c r="N59"/>
  <c r="K59"/>
  <c r="K62"/>
  <c r="P62" s="1"/>
  <c r="J62"/>
  <c r="O62" s="1"/>
  <c r="N62"/>
  <c r="AL394" i="28"/>
  <c r="AL389"/>
  <c r="AL379"/>
  <c r="AL387"/>
  <c r="AL378"/>
  <c r="AL366"/>
  <c r="AL367"/>
  <c r="AL370"/>
  <c r="AL377"/>
  <c r="AL375"/>
  <c r="AL388"/>
  <c r="AL386"/>
  <c r="AL384"/>
  <c r="AL374"/>
  <c r="AL390"/>
  <c r="AL395"/>
  <c r="AL391"/>
  <c r="AL385"/>
  <c r="AL368"/>
  <c r="AL393"/>
  <c r="AL380"/>
  <c r="AL369"/>
  <c r="AL392"/>
  <c r="AL376"/>
  <c r="AL373"/>
  <c r="AL383"/>
  <c r="AL381"/>
  <c r="AL382"/>
  <c r="AL372"/>
  <c r="AL371"/>
  <c r="AS395"/>
  <c r="AS379"/>
  <c r="AS385"/>
  <c r="AS391"/>
  <c r="AS375"/>
  <c r="AS376"/>
  <c r="AS393"/>
  <c r="AS388"/>
  <c r="AS386"/>
  <c r="AS392"/>
  <c r="AS367"/>
  <c r="AS372"/>
  <c r="AS373"/>
  <c r="AS389"/>
  <c r="AS369"/>
  <c r="AS377"/>
  <c r="AS382"/>
  <c r="AS394"/>
  <c r="AS380"/>
  <c r="AS390"/>
  <c r="AS381"/>
  <c r="AS383"/>
  <c r="AS368"/>
  <c r="AS370"/>
  <c r="AS387"/>
  <c r="AS374"/>
  <c r="AS366"/>
  <c r="AS371"/>
  <c r="AS384"/>
  <c r="AS378"/>
  <c r="AW395"/>
  <c r="AW368"/>
  <c r="AW394"/>
  <c r="AW390"/>
  <c r="AW379"/>
  <c r="AW380"/>
  <c r="AW367"/>
  <c r="AW366"/>
  <c r="AW388"/>
  <c r="AW392"/>
  <c r="AW376"/>
  <c r="AW372"/>
  <c r="AW384"/>
  <c r="AW371"/>
  <c r="AW373"/>
  <c r="AW389"/>
  <c r="AW386"/>
  <c r="AW391"/>
  <c r="AW378"/>
  <c r="AW393"/>
  <c r="AW382"/>
  <c r="AW387"/>
  <c r="AW369"/>
  <c r="AW370"/>
  <c r="AW385"/>
  <c r="AW374"/>
  <c r="AW383"/>
  <c r="AW377"/>
  <c r="AW375"/>
  <c r="AW381"/>
  <c r="AU368"/>
  <c r="AU391"/>
  <c r="AU369"/>
  <c r="AU377"/>
  <c r="AU390"/>
  <c r="AU370"/>
  <c r="AU386"/>
  <c r="AU373"/>
  <c r="AU372"/>
  <c r="AU378"/>
  <c r="AU388"/>
  <c r="AU374"/>
  <c r="AU383"/>
  <c r="AU380"/>
  <c r="AU387"/>
  <c r="AU394"/>
  <c r="AU389"/>
  <c r="AU395"/>
  <c r="AU384"/>
  <c r="AU381"/>
  <c r="AU393"/>
  <c r="AU367"/>
  <c r="AU379"/>
  <c r="AU376"/>
  <c r="AU392"/>
  <c r="AU366"/>
  <c r="AU385"/>
  <c r="AU375"/>
  <c r="AU382"/>
  <c r="AU371"/>
  <c r="AM369"/>
  <c r="AM382"/>
  <c r="AM395"/>
  <c r="AM390"/>
  <c r="AM377"/>
  <c r="AM366"/>
  <c r="AM373"/>
  <c r="AM393"/>
  <c r="AM367"/>
  <c r="AM386"/>
  <c r="AM389"/>
  <c r="AM379"/>
  <c r="AM368"/>
  <c r="AM381"/>
  <c r="AM371"/>
  <c r="AM384"/>
  <c r="AM391"/>
  <c r="AM394"/>
  <c r="AM374"/>
  <c r="AM375"/>
  <c r="AM370"/>
  <c r="AM376"/>
  <c r="AM387"/>
  <c r="AM380"/>
  <c r="AM385"/>
  <c r="AM378"/>
  <c r="AM383"/>
  <c r="AM388"/>
  <c r="AM372"/>
  <c r="AM392"/>
  <c r="I395"/>
  <c r="I391"/>
  <c r="I380"/>
  <c r="I389"/>
  <c r="I384"/>
  <c r="I378"/>
  <c r="I388"/>
  <c r="I369"/>
  <c r="I371"/>
  <c r="I375"/>
  <c r="I372"/>
  <c r="I383"/>
  <c r="I385"/>
  <c r="I386"/>
  <c r="I367"/>
  <c r="I394"/>
  <c r="I374"/>
  <c r="I377"/>
  <c r="I368"/>
  <c r="I379"/>
  <c r="I376"/>
  <c r="I390"/>
  <c r="I382"/>
  <c r="I392"/>
  <c r="I366"/>
  <c r="I387"/>
  <c r="I373"/>
  <c r="I393"/>
  <c r="I381"/>
  <c r="I370"/>
  <c r="Z391"/>
  <c r="Z394"/>
  <c r="Z384"/>
  <c r="Z386"/>
  <c r="Z388"/>
  <c r="Z373"/>
  <c r="Z379"/>
  <c r="Z387"/>
  <c r="Z390"/>
  <c r="Z377"/>
  <c r="Z372"/>
  <c r="Z370"/>
  <c r="Z383"/>
  <c r="Z378"/>
  <c r="Z393"/>
  <c r="Z395"/>
  <c r="Z368"/>
  <c r="Z380"/>
  <c r="Z382"/>
  <c r="Z366"/>
  <c r="Z381"/>
  <c r="Z385"/>
  <c r="Z376"/>
  <c r="Z374"/>
  <c r="Z367"/>
  <c r="Z375"/>
  <c r="Z389"/>
  <c r="Z369"/>
  <c r="Z371"/>
  <c r="Z392"/>
  <c r="X395"/>
  <c r="X389"/>
  <c r="X381"/>
  <c r="X367"/>
  <c r="X374"/>
  <c r="X366"/>
  <c r="X385"/>
  <c r="X376"/>
  <c r="X369"/>
  <c r="X377"/>
  <c r="X375"/>
  <c r="X383"/>
  <c r="X388"/>
  <c r="X368"/>
  <c r="X370"/>
  <c r="X391"/>
  <c r="X394"/>
  <c r="X390"/>
  <c r="X378"/>
  <c r="X382"/>
  <c r="X386"/>
  <c r="X373"/>
  <c r="X392"/>
  <c r="X384"/>
  <c r="X371"/>
  <c r="X387"/>
  <c r="X372"/>
  <c r="X380"/>
  <c r="X379"/>
  <c r="X393"/>
  <c r="V395"/>
  <c r="V368"/>
  <c r="V391"/>
  <c r="V382"/>
  <c r="V390"/>
  <c r="V369"/>
  <c r="V374"/>
  <c r="V393"/>
  <c r="V376"/>
  <c r="V377"/>
  <c r="V366"/>
  <c r="V381"/>
  <c r="V367"/>
  <c r="V389"/>
  <c r="V371"/>
  <c r="V394"/>
  <c r="V386"/>
  <c r="V380"/>
  <c r="V372"/>
  <c r="V379"/>
  <c r="V387"/>
  <c r="V378"/>
  <c r="V373"/>
  <c r="V384"/>
  <c r="V385"/>
  <c r="V370"/>
  <c r="V388"/>
  <c r="V383"/>
  <c r="V375"/>
  <c r="V392"/>
  <c r="K391"/>
  <c r="K394"/>
  <c r="K378"/>
  <c r="K383"/>
  <c r="K384"/>
  <c r="K372"/>
  <c r="K375"/>
  <c r="K373"/>
  <c r="K367"/>
  <c r="K382"/>
  <c r="K368"/>
  <c r="K374"/>
  <c r="K389"/>
  <c r="K388"/>
  <c r="K393"/>
  <c r="K395"/>
  <c r="K387"/>
  <c r="K366"/>
  <c r="K386"/>
  <c r="K381"/>
  <c r="K369"/>
  <c r="K371"/>
  <c r="K376"/>
  <c r="K377"/>
  <c r="K390"/>
  <c r="K385"/>
  <c r="K379"/>
  <c r="K370"/>
  <c r="K380"/>
  <c r="K392"/>
  <c r="BG366"/>
  <c r="BG391"/>
  <c r="BG380"/>
  <c r="BG375"/>
  <c r="BG388"/>
  <c r="BG385"/>
  <c r="BG383"/>
  <c r="BG386"/>
  <c r="BG381"/>
  <c r="BG367"/>
  <c r="BG389"/>
  <c r="BG370"/>
  <c r="BG373"/>
  <c r="BG378"/>
  <c r="BG371"/>
  <c r="BG394"/>
  <c r="BG395"/>
  <c r="BG376"/>
  <c r="BG387"/>
  <c r="BG374"/>
  <c r="BG368"/>
  <c r="BG384"/>
  <c r="BG390"/>
  <c r="BG379"/>
  <c r="BG382"/>
  <c r="BG372"/>
  <c r="BG393"/>
  <c r="BG377"/>
  <c r="BG369"/>
  <c r="BG392"/>
  <c r="AY391"/>
  <c r="AY395"/>
  <c r="AY375"/>
  <c r="AY368"/>
  <c r="AY372"/>
  <c r="AY378"/>
  <c r="AY385"/>
  <c r="AY381"/>
  <c r="AY366"/>
  <c r="AY369"/>
  <c r="AY393"/>
  <c r="AY390"/>
  <c r="AY388"/>
  <c r="AY374"/>
  <c r="AY371"/>
  <c r="AY394"/>
  <c r="AY367"/>
  <c r="AY380"/>
  <c r="AY377"/>
  <c r="AY382"/>
  <c r="AY384"/>
  <c r="AY387"/>
  <c r="AY389"/>
  <c r="AY376"/>
  <c r="AY370"/>
  <c r="AY386"/>
  <c r="AY379"/>
  <c r="AY383"/>
  <c r="AY373"/>
  <c r="AY392"/>
  <c r="BD394"/>
  <c r="BD367"/>
  <c r="BD386"/>
  <c r="BD373"/>
  <c r="BD377"/>
  <c r="BD383"/>
  <c r="BD371"/>
  <c r="BD368"/>
  <c r="BD380"/>
  <c r="BD376"/>
  <c r="BD370"/>
  <c r="BD378"/>
  <c r="BD375"/>
  <c r="BD379"/>
  <c r="BD393"/>
  <c r="BD391"/>
  <c r="BD395"/>
  <c r="BD374"/>
  <c r="BD382"/>
  <c r="BD390"/>
  <c r="BD385"/>
  <c r="BD381"/>
  <c r="BD388"/>
  <c r="BD389"/>
  <c r="BD384"/>
  <c r="BD366"/>
  <c r="BD387"/>
  <c r="BD369"/>
  <c r="BD372"/>
  <c r="BD392"/>
  <c r="AF369"/>
  <c r="AF394"/>
  <c r="AF375"/>
  <c r="AF386"/>
  <c r="AF372"/>
  <c r="AF373"/>
  <c r="AF366"/>
  <c r="AF380"/>
  <c r="AF390"/>
  <c r="AF389"/>
  <c r="AF376"/>
  <c r="AF379"/>
  <c r="AF383"/>
  <c r="AF387"/>
  <c r="AF393"/>
  <c r="AF395"/>
  <c r="AF391"/>
  <c r="AF374"/>
  <c r="AF378"/>
  <c r="AF388"/>
  <c r="AF385"/>
  <c r="AF382"/>
  <c r="AF384"/>
  <c r="AF377"/>
  <c r="AF371"/>
  <c r="AF368"/>
  <c r="AF381"/>
  <c r="AF367"/>
  <c r="AF370"/>
  <c r="AF392"/>
  <c r="AX369"/>
  <c r="AX395"/>
  <c r="AX387"/>
  <c r="AX386"/>
  <c r="AX389"/>
  <c r="AX378"/>
  <c r="AX390"/>
  <c r="AX379"/>
  <c r="AX368"/>
  <c r="AX392"/>
  <c r="AX380"/>
  <c r="AX377"/>
  <c r="AX376"/>
  <c r="AX374"/>
  <c r="AX371"/>
  <c r="AX394"/>
  <c r="AX366"/>
  <c r="AX391"/>
  <c r="AX383"/>
  <c r="AX367"/>
  <c r="AX393"/>
  <c r="AX382"/>
  <c r="AX388"/>
  <c r="AX370"/>
  <c r="AX373"/>
  <c r="AX372"/>
  <c r="AX385"/>
  <c r="AX381"/>
  <c r="AX384"/>
  <c r="AX375"/>
  <c r="AT389"/>
  <c r="AT394"/>
  <c r="AT372"/>
  <c r="AT384"/>
  <c r="AT374"/>
  <c r="AT388"/>
  <c r="AT383"/>
  <c r="AT375"/>
  <c r="AT370"/>
  <c r="AT392"/>
  <c r="AT379"/>
  <c r="AT377"/>
  <c r="AT386"/>
  <c r="AT366"/>
  <c r="AT371"/>
  <c r="AT387"/>
  <c r="AT391"/>
  <c r="AT378"/>
  <c r="AT395"/>
  <c r="AT382"/>
  <c r="AT390"/>
  <c r="AT380"/>
  <c r="AT369"/>
  <c r="AT393"/>
  <c r="AT367"/>
  <c r="AT373"/>
  <c r="AT385"/>
  <c r="AT376"/>
  <c r="AT368"/>
  <c r="AT381"/>
  <c r="G395"/>
  <c r="G394"/>
  <c r="G379"/>
  <c r="G372"/>
  <c r="G385"/>
  <c r="G389"/>
  <c r="G367"/>
  <c r="G371"/>
  <c r="G378"/>
  <c r="G388"/>
  <c r="G392"/>
  <c r="G377"/>
  <c r="G370"/>
  <c r="G375"/>
  <c r="G373"/>
  <c r="G383"/>
  <c r="G391"/>
  <c r="G376"/>
  <c r="G382"/>
  <c r="G386"/>
  <c r="G387"/>
  <c r="G368"/>
  <c r="G390"/>
  <c r="G384"/>
  <c r="G381"/>
  <c r="G374"/>
  <c r="G366"/>
  <c r="G393"/>
  <c r="G369"/>
  <c r="G380"/>
  <c r="AN394"/>
  <c r="AN375"/>
  <c r="AN380"/>
  <c r="AN395"/>
  <c r="AN383"/>
  <c r="AN386"/>
  <c r="AN373"/>
  <c r="AN370"/>
  <c r="AN377"/>
  <c r="AN372"/>
  <c r="AN367"/>
  <c r="AN368"/>
  <c r="AN371"/>
  <c r="AN381"/>
  <c r="AN389"/>
  <c r="AN384"/>
  <c r="AN391"/>
  <c r="AN374"/>
  <c r="AN376"/>
  <c r="AN378"/>
  <c r="AN385"/>
  <c r="AN387"/>
  <c r="AN393"/>
  <c r="AN369"/>
  <c r="AN382"/>
  <c r="AN388"/>
  <c r="AN379"/>
  <c r="AN366"/>
  <c r="AN390"/>
  <c r="AN392"/>
  <c r="AB391"/>
  <c r="AB395"/>
  <c r="AB377"/>
  <c r="AB386"/>
  <c r="AB388"/>
  <c r="AB382"/>
  <c r="AB375"/>
  <c r="AB379"/>
  <c r="AB385"/>
  <c r="AB376"/>
  <c r="AB369"/>
  <c r="AB371"/>
  <c r="AB367"/>
  <c r="AB366"/>
  <c r="AB393"/>
  <c r="AB368"/>
  <c r="AB394"/>
  <c r="AB380"/>
  <c r="AB383"/>
  <c r="AB372"/>
  <c r="AB389"/>
  <c r="AB373"/>
  <c r="AB387"/>
  <c r="AB390"/>
  <c r="AB384"/>
  <c r="AB374"/>
  <c r="AB378"/>
  <c r="AB381"/>
  <c r="AB370"/>
  <c r="AB392"/>
  <c r="AC394"/>
  <c r="AC389"/>
  <c r="AC391"/>
  <c r="AC373"/>
  <c r="AC383"/>
  <c r="AC382"/>
  <c r="AC386"/>
  <c r="AC368"/>
  <c r="AC379"/>
  <c r="AC392"/>
  <c r="AC375"/>
  <c r="AC367"/>
  <c r="AC369"/>
  <c r="AC393"/>
  <c r="AC388"/>
  <c r="AC387"/>
  <c r="AC395"/>
  <c r="AC374"/>
  <c r="AC384"/>
  <c r="AC376"/>
  <c r="AC372"/>
  <c r="AC380"/>
  <c r="AC366"/>
  <c r="AC371"/>
  <c r="AC390"/>
  <c r="AC378"/>
  <c r="AC377"/>
  <c r="AC381"/>
  <c r="AC385"/>
  <c r="AC370"/>
  <c r="P386"/>
  <c r="P374"/>
  <c r="P394"/>
  <c r="P395"/>
  <c r="P379"/>
  <c r="P377"/>
  <c r="P380"/>
  <c r="P368"/>
  <c r="P388"/>
  <c r="P381"/>
  <c r="P384"/>
  <c r="P385"/>
  <c r="P383"/>
  <c r="P378"/>
  <c r="P370"/>
  <c r="P369"/>
  <c r="P382"/>
  <c r="P391"/>
  <c r="P373"/>
  <c r="P367"/>
  <c r="P390"/>
  <c r="P389"/>
  <c r="P375"/>
  <c r="P366"/>
  <c r="P392"/>
  <c r="P376"/>
  <c r="P371"/>
  <c r="P387"/>
  <c r="P372"/>
  <c r="P393"/>
  <c r="S394"/>
  <c r="S383"/>
  <c r="S395"/>
  <c r="S379"/>
  <c r="S372"/>
  <c r="S367"/>
  <c r="S374"/>
  <c r="S376"/>
  <c r="S377"/>
  <c r="S368"/>
  <c r="S370"/>
  <c r="S388"/>
  <c r="S366"/>
  <c r="S369"/>
  <c r="S393"/>
  <c r="S391"/>
  <c r="S380"/>
  <c r="S386"/>
  <c r="S375"/>
  <c r="S382"/>
  <c r="S371"/>
  <c r="S378"/>
  <c r="S381"/>
  <c r="S384"/>
  <c r="S390"/>
  <c r="S373"/>
  <c r="S385"/>
  <c r="S387"/>
  <c r="S389"/>
  <c r="S392"/>
  <c r="R395"/>
  <c r="R394"/>
  <c r="R385"/>
  <c r="R373"/>
  <c r="R383"/>
  <c r="R378"/>
  <c r="R380"/>
  <c r="R389"/>
  <c r="R381"/>
  <c r="R388"/>
  <c r="R384"/>
  <c r="R390"/>
  <c r="R393"/>
  <c r="R375"/>
  <c r="R371"/>
  <c r="R391"/>
  <c r="R374"/>
  <c r="R386"/>
  <c r="R367"/>
  <c r="R379"/>
  <c r="R382"/>
  <c r="R368"/>
  <c r="R366"/>
  <c r="R377"/>
  <c r="R376"/>
  <c r="R387"/>
  <c r="R370"/>
  <c r="R372"/>
  <c r="R369"/>
  <c r="R392"/>
  <c r="Q394"/>
  <c r="Q395"/>
  <c r="Q381"/>
  <c r="Q387"/>
  <c r="Q368"/>
  <c r="Q366"/>
  <c r="Q380"/>
  <c r="Q376"/>
  <c r="Q371"/>
  <c r="Q389"/>
  <c r="Q386"/>
  <c r="Q373"/>
  <c r="Q383"/>
  <c r="Q369"/>
  <c r="Q370"/>
  <c r="Q378"/>
  <c r="Q391"/>
  <c r="Q374"/>
  <c r="Q388"/>
  <c r="Q382"/>
  <c r="Q377"/>
  <c r="Q390"/>
  <c r="Q379"/>
  <c r="Q375"/>
  <c r="Q385"/>
  <c r="Q393"/>
  <c r="Q367"/>
  <c r="Q384"/>
  <c r="Q372"/>
  <c r="Q392"/>
  <c r="BA368"/>
  <c r="BA385"/>
  <c r="BA391"/>
  <c r="BA372"/>
  <c r="BA377"/>
  <c r="BA373"/>
  <c r="BA384"/>
  <c r="BA381"/>
  <c r="BA374"/>
  <c r="BA380"/>
  <c r="BA378"/>
  <c r="BA390"/>
  <c r="BA366"/>
  <c r="BA369"/>
  <c r="BA370"/>
  <c r="BA375"/>
  <c r="BA394"/>
  <c r="BA395"/>
  <c r="BA376"/>
  <c r="BA386"/>
  <c r="BA389"/>
  <c r="BA379"/>
  <c r="BA387"/>
  <c r="BA388"/>
  <c r="BA392"/>
  <c r="BA382"/>
  <c r="BA371"/>
  <c r="BA367"/>
  <c r="BA383"/>
  <c r="BA393"/>
  <c r="BF395"/>
  <c r="BF394"/>
  <c r="BF386"/>
  <c r="BF383"/>
  <c r="BF372"/>
  <c r="BF381"/>
  <c r="BF389"/>
  <c r="BF387"/>
  <c r="BF371"/>
  <c r="BF380"/>
  <c r="BF393"/>
  <c r="BF377"/>
  <c r="BF366"/>
  <c r="BF378"/>
  <c r="BF370"/>
  <c r="BF385"/>
  <c r="BF391"/>
  <c r="BF373"/>
  <c r="BF382"/>
  <c r="BF390"/>
  <c r="BF368"/>
  <c r="BF379"/>
  <c r="BF367"/>
  <c r="BF375"/>
  <c r="BF388"/>
  <c r="BF369"/>
  <c r="BF384"/>
  <c r="BF374"/>
  <c r="BF376"/>
  <c r="BF392"/>
  <c r="AH394"/>
  <c r="AH381"/>
  <c r="AH395"/>
  <c r="AH373"/>
  <c r="AH366"/>
  <c r="AH374"/>
  <c r="AH388"/>
  <c r="AH378"/>
  <c r="AH382"/>
  <c r="AH368"/>
  <c r="AH372"/>
  <c r="AH387"/>
  <c r="AH383"/>
  <c r="AH386"/>
  <c r="AH393"/>
  <c r="AH385"/>
  <c r="AH375"/>
  <c r="AH391"/>
  <c r="AH367"/>
  <c r="AH377"/>
  <c r="AH379"/>
  <c r="AH376"/>
  <c r="AH384"/>
  <c r="AH380"/>
  <c r="AH371"/>
  <c r="AH389"/>
  <c r="AH369"/>
  <c r="AH390"/>
  <c r="AH370"/>
  <c r="AH392"/>
  <c r="AJ380"/>
  <c r="AJ382"/>
  <c r="AJ389"/>
  <c r="AJ379"/>
  <c r="AJ390"/>
  <c r="AJ370"/>
  <c r="AJ368"/>
  <c r="AJ381"/>
  <c r="AJ377"/>
  <c r="AJ369"/>
  <c r="AJ376"/>
  <c r="AJ393"/>
  <c r="AJ385"/>
  <c r="AJ374"/>
  <c r="AJ392"/>
  <c r="AJ395"/>
  <c r="AJ391"/>
  <c r="AJ394"/>
  <c r="AJ367"/>
  <c r="AJ388"/>
  <c r="AJ366"/>
  <c r="AJ384"/>
  <c r="AJ378"/>
  <c r="AJ387"/>
  <c r="AJ383"/>
  <c r="AJ371"/>
  <c r="AJ386"/>
  <c r="AJ375"/>
  <c r="AJ373"/>
  <c r="AJ372"/>
  <c r="O26" i="30"/>
  <c r="L17"/>
  <c r="Q17" s="1"/>
  <c r="L28"/>
  <c r="Q28" s="1"/>
  <c r="L30"/>
  <c r="Q30" s="1"/>
  <c r="O27"/>
  <c r="AZ361" i="28"/>
  <c r="AZ362" s="1"/>
  <c r="AD361"/>
  <c r="AD362" s="1"/>
  <c r="BC361"/>
  <c r="BC362" s="1"/>
  <c r="AG361"/>
  <c r="BB361"/>
  <c r="BB362" s="1"/>
  <c r="O18" i="30"/>
  <c r="O25"/>
  <c r="AE361" i="28"/>
  <c r="AE362" s="1"/>
  <c r="BD361"/>
  <c r="BD362" s="1"/>
  <c r="AY361"/>
  <c r="AY362" s="1"/>
  <c r="BG361"/>
  <c r="T361"/>
  <c r="T362" s="1"/>
  <c r="S361"/>
  <c r="S362" s="1"/>
  <c r="V361"/>
  <c r="V362" s="1"/>
  <c r="I361"/>
  <c r="I362" s="1"/>
  <c r="F361"/>
  <c r="F362" s="1"/>
  <c r="J361"/>
  <c r="J362" s="1"/>
  <c r="AU361"/>
  <c r="AU362" s="1"/>
  <c r="AS361"/>
  <c r="AS362" s="1"/>
  <c r="AP361"/>
  <c r="AP362" s="1"/>
  <c r="AL361"/>
  <c r="AL362" s="1"/>
  <c r="BG327"/>
  <c r="BF327"/>
  <c r="AF327"/>
  <c r="AG327"/>
  <c r="R210" i="26"/>
  <c r="J335" s="1"/>
  <c r="R230"/>
  <c r="J355" s="1"/>
  <c r="R234"/>
  <c r="J359" s="1"/>
  <c r="R238"/>
  <c r="J363" s="1"/>
  <c r="R211"/>
  <c r="J336" s="1"/>
  <c r="R231"/>
  <c r="J356" s="1"/>
  <c r="R235"/>
  <c r="J360" s="1"/>
  <c r="R197"/>
  <c r="J322" s="1"/>
  <c r="R199"/>
  <c r="J324" s="1"/>
  <c r="R203"/>
  <c r="J328" s="1"/>
  <c r="R192"/>
  <c r="J317" s="1"/>
  <c r="R200"/>
  <c r="J325" s="1"/>
  <c r="R206"/>
  <c r="J331" s="1"/>
  <c r="R195"/>
  <c r="J320" s="1"/>
  <c r="R193"/>
  <c r="J318" s="1"/>
  <c r="R208"/>
  <c r="J333" s="1"/>
  <c r="R204"/>
  <c r="J329" s="1"/>
  <c r="R207"/>
  <c r="J332" s="1"/>
  <c r="R187"/>
  <c r="J312" s="1"/>
  <c r="R227"/>
  <c r="J352" s="1"/>
  <c r="R218"/>
  <c r="J343" s="1"/>
  <c r="R226"/>
  <c r="J351" s="1"/>
  <c r="R222"/>
  <c r="J347" s="1"/>
  <c r="R221"/>
  <c r="J346" s="1"/>
  <c r="R224"/>
  <c r="J349" s="1"/>
  <c r="R229"/>
  <c r="J354" s="1"/>
  <c r="R214"/>
  <c r="J339" s="1"/>
  <c r="R212"/>
  <c r="J337" s="1"/>
  <c r="R232"/>
  <c r="J357" s="1"/>
  <c r="R236"/>
  <c r="J361" s="1"/>
  <c r="R209"/>
  <c r="J334" s="1"/>
  <c r="R213"/>
  <c r="J338" s="1"/>
  <c r="R233"/>
  <c r="J358" s="1"/>
  <c r="R237"/>
  <c r="J362" s="1"/>
  <c r="R196"/>
  <c r="J321" s="1"/>
  <c r="R201"/>
  <c r="J326" s="1"/>
  <c r="R191"/>
  <c r="J316" s="1"/>
  <c r="R190"/>
  <c r="J315" s="1"/>
  <c r="R198"/>
  <c r="J323" s="1"/>
  <c r="R202"/>
  <c r="J327" s="1"/>
  <c r="R194"/>
  <c r="J319" s="1"/>
  <c r="R188"/>
  <c r="J313" s="1"/>
  <c r="R205"/>
  <c r="J330" s="1"/>
  <c r="R185"/>
  <c r="J310" s="1"/>
  <c r="R189"/>
  <c r="J314" s="1"/>
  <c r="R186"/>
  <c r="J311" s="1"/>
  <c r="R219"/>
  <c r="J344" s="1"/>
  <c r="R184"/>
  <c r="R223"/>
  <c r="J348" s="1"/>
  <c r="R220"/>
  <c r="J345" s="1"/>
  <c r="R225"/>
  <c r="J350" s="1"/>
  <c r="R228"/>
  <c r="J353" s="1"/>
  <c r="R216"/>
  <c r="J341" s="1"/>
  <c r="R217"/>
  <c r="J342" s="1"/>
  <c r="N58" i="30"/>
  <c r="K58"/>
  <c r="P58" s="1"/>
  <c r="J58"/>
  <c r="O58" s="1"/>
  <c r="J66"/>
  <c r="O66" s="1"/>
  <c r="N66"/>
  <c r="K66"/>
  <c r="P66" s="1"/>
  <c r="J70"/>
  <c r="Q70"/>
  <c r="K70"/>
  <c r="L70"/>
  <c r="P70"/>
  <c r="N70"/>
  <c r="O70"/>
  <c r="K77"/>
  <c r="Q77"/>
  <c r="L77"/>
  <c r="J77"/>
  <c r="N77"/>
  <c r="P77"/>
  <c r="O77"/>
  <c r="Q74"/>
  <c r="P74"/>
  <c r="O74"/>
  <c r="J74"/>
  <c r="L74"/>
  <c r="N74"/>
  <c r="K74"/>
  <c r="J67"/>
  <c r="O67" s="1"/>
  <c r="N67"/>
  <c r="K67"/>
  <c r="P67" s="1"/>
  <c r="K53"/>
  <c r="P53" s="1"/>
  <c r="J53"/>
  <c r="O53" s="1"/>
  <c r="N53"/>
  <c r="K63"/>
  <c r="P63" s="1"/>
  <c r="J63"/>
  <c r="O63" s="1"/>
  <c r="N63"/>
  <c r="K65"/>
  <c r="P65" s="1"/>
  <c r="J65"/>
  <c r="N65"/>
  <c r="N54"/>
  <c r="J54"/>
  <c r="K54"/>
  <c r="P54" s="1"/>
  <c r="P72"/>
  <c r="O72"/>
  <c r="Q72"/>
  <c r="J72"/>
  <c r="K72"/>
  <c r="N72"/>
  <c r="L72"/>
  <c r="J78"/>
  <c r="K78"/>
  <c r="N78"/>
  <c r="Q78"/>
  <c r="P78"/>
  <c r="O78"/>
  <c r="L78"/>
  <c r="N75"/>
  <c r="K75"/>
  <c r="L75"/>
  <c r="O75"/>
  <c r="J75"/>
  <c r="P75"/>
  <c r="Q75"/>
  <c r="J57"/>
  <c r="O57" s="1"/>
  <c r="N57"/>
  <c r="K57"/>
  <c r="P57" s="1"/>
  <c r="J61"/>
  <c r="N61"/>
  <c r="K61"/>
  <c r="P61" s="1"/>
  <c r="AK394" i="28"/>
  <c r="AK369"/>
  <c r="AK391"/>
  <c r="AK379"/>
  <c r="AK366"/>
  <c r="AK372"/>
  <c r="AK377"/>
  <c r="AK386"/>
  <c r="AK380"/>
  <c r="AK390"/>
  <c r="AK367"/>
  <c r="AK382"/>
  <c r="AK387"/>
  <c r="AK375"/>
  <c r="AK370"/>
  <c r="AK388"/>
  <c r="AK395"/>
  <c r="AK368"/>
  <c r="AK389"/>
  <c r="AK376"/>
  <c r="AK373"/>
  <c r="AK385"/>
  <c r="AK383"/>
  <c r="AK381"/>
  <c r="AK392"/>
  <c r="AK374"/>
  <c r="AK371"/>
  <c r="AK384"/>
  <c r="AK378"/>
  <c r="AK393"/>
  <c r="AP366"/>
  <c r="AP394"/>
  <c r="AP375"/>
  <c r="AP395"/>
  <c r="AP373"/>
  <c r="AP384"/>
  <c r="AP372"/>
  <c r="AP369"/>
  <c r="AP393"/>
  <c r="AP367"/>
  <c r="AP390"/>
  <c r="AP376"/>
  <c r="AP385"/>
  <c r="AP379"/>
  <c r="AP386"/>
  <c r="AP388"/>
  <c r="AP383"/>
  <c r="AP368"/>
  <c r="AP391"/>
  <c r="AP382"/>
  <c r="AP374"/>
  <c r="AP380"/>
  <c r="AP370"/>
  <c r="AP387"/>
  <c r="AP389"/>
  <c r="AP381"/>
  <c r="AP377"/>
  <c r="AP378"/>
  <c r="AP371"/>
  <c r="AP392"/>
  <c r="AR394"/>
  <c r="AR366"/>
  <c r="AR395"/>
  <c r="AR372"/>
  <c r="AR382"/>
  <c r="AR385"/>
  <c r="AR388"/>
  <c r="AR393"/>
  <c r="AR384"/>
  <c r="AR378"/>
  <c r="AR392"/>
  <c r="AR367"/>
  <c r="AR371"/>
  <c r="AR381"/>
  <c r="AR380"/>
  <c r="AR387"/>
  <c r="AR373"/>
  <c r="AR391"/>
  <c r="AR383"/>
  <c r="AR376"/>
  <c r="AR377"/>
  <c r="AR370"/>
  <c r="AR368"/>
  <c r="AR379"/>
  <c r="AR374"/>
  <c r="AR369"/>
  <c r="AR386"/>
  <c r="AR389"/>
  <c r="AR375"/>
  <c r="AR390"/>
  <c r="AV394"/>
  <c r="AV384"/>
  <c r="AV376"/>
  <c r="AV391"/>
  <c r="AV382"/>
  <c r="AV389"/>
  <c r="AV375"/>
  <c r="AV386"/>
  <c r="AV373"/>
  <c r="AV368"/>
  <c r="AV383"/>
  <c r="AV369"/>
  <c r="AV379"/>
  <c r="AV371"/>
  <c r="AV390"/>
  <c r="AV385"/>
  <c r="AV387"/>
  <c r="AV395"/>
  <c r="AV366"/>
  <c r="AV374"/>
  <c r="AV380"/>
  <c r="AV372"/>
  <c r="AV370"/>
  <c r="AV378"/>
  <c r="AV393"/>
  <c r="AV367"/>
  <c r="AV377"/>
  <c r="AV381"/>
  <c r="AV388"/>
  <c r="AV392"/>
  <c r="Q239" i="26"/>
  <c r="I309"/>
  <c r="Y394" i="28"/>
  <c r="Y395"/>
  <c r="Y372"/>
  <c r="Y377"/>
  <c r="Y388"/>
  <c r="Y374"/>
  <c r="Y373"/>
  <c r="Y368"/>
  <c r="Y393"/>
  <c r="Y369"/>
  <c r="Y386"/>
  <c r="Y385"/>
  <c r="Y378"/>
  <c r="Y376"/>
  <c r="Y381"/>
  <c r="Y375"/>
  <c r="Y391"/>
  <c r="Y382"/>
  <c r="Y383"/>
  <c r="Y367"/>
  <c r="Y387"/>
  <c r="Y371"/>
  <c r="Y390"/>
  <c r="Y392"/>
  <c r="Y384"/>
  <c r="Y366"/>
  <c r="Y379"/>
  <c r="Y389"/>
  <c r="Y380"/>
  <c r="Y370"/>
  <c r="O394"/>
  <c r="O389"/>
  <c r="O366"/>
  <c r="O383"/>
  <c r="O388"/>
  <c r="O380"/>
  <c r="O387"/>
  <c r="O382"/>
  <c r="O384"/>
  <c r="O367"/>
  <c r="O390"/>
  <c r="O393"/>
  <c r="O369"/>
  <c r="O372"/>
  <c r="O374"/>
  <c r="O391"/>
  <c r="O395"/>
  <c r="O368"/>
  <c r="O386"/>
  <c r="O379"/>
  <c r="O376"/>
  <c r="O371"/>
  <c r="O373"/>
  <c r="O385"/>
  <c r="O381"/>
  <c r="O370"/>
  <c r="O375"/>
  <c r="O378"/>
  <c r="O377"/>
  <c r="O392"/>
  <c r="W387"/>
  <c r="W389"/>
  <c r="W379"/>
  <c r="W391"/>
  <c r="W366"/>
  <c r="W384"/>
  <c r="W385"/>
  <c r="W372"/>
  <c r="W378"/>
  <c r="W373"/>
  <c r="W393"/>
  <c r="W368"/>
  <c r="W383"/>
  <c r="W377"/>
  <c r="W367"/>
  <c r="W376"/>
  <c r="W382"/>
  <c r="W394"/>
  <c r="W395"/>
  <c r="W369"/>
  <c r="W375"/>
  <c r="W386"/>
  <c r="W371"/>
  <c r="W380"/>
  <c r="W374"/>
  <c r="W392"/>
  <c r="W381"/>
  <c r="W370"/>
  <c r="W388"/>
  <c r="W390"/>
  <c r="U373"/>
  <c r="U395"/>
  <c r="U391"/>
  <c r="U380"/>
  <c r="U388"/>
  <c r="U369"/>
  <c r="U383"/>
  <c r="U371"/>
  <c r="U392"/>
  <c r="U372"/>
  <c r="U382"/>
  <c r="U376"/>
  <c r="U385"/>
  <c r="U387"/>
  <c r="U370"/>
  <c r="U378"/>
  <c r="U394"/>
  <c r="U381"/>
  <c r="U390"/>
  <c r="U389"/>
  <c r="U367"/>
  <c r="U366"/>
  <c r="U377"/>
  <c r="U368"/>
  <c r="U375"/>
  <c r="U379"/>
  <c r="U386"/>
  <c r="U384"/>
  <c r="U374"/>
  <c r="U393"/>
  <c r="M395"/>
  <c r="M382"/>
  <c r="M383"/>
  <c r="M391"/>
  <c r="M375"/>
  <c r="M387"/>
  <c r="M380"/>
  <c r="M372"/>
  <c r="M371"/>
  <c r="M377"/>
  <c r="M386"/>
  <c r="M381"/>
  <c r="M378"/>
  <c r="M379"/>
  <c r="M393"/>
  <c r="M394"/>
  <c r="M374"/>
  <c r="M390"/>
  <c r="M388"/>
  <c r="M385"/>
  <c r="M389"/>
  <c r="M369"/>
  <c r="M366"/>
  <c r="M367"/>
  <c r="M368"/>
  <c r="M376"/>
  <c r="M384"/>
  <c r="M373"/>
  <c r="M370"/>
  <c r="M392"/>
  <c r="BC394"/>
  <c r="BC395"/>
  <c r="BC378"/>
  <c r="BC382"/>
  <c r="BC375"/>
  <c r="BC369"/>
  <c r="BC381"/>
  <c r="BC387"/>
  <c r="BC379"/>
  <c r="BC392"/>
  <c r="BC384"/>
  <c r="BC385"/>
  <c r="BC380"/>
  <c r="BC374"/>
  <c r="BC388"/>
  <c r="BC391"/>
  <c r="BC376"/>
  <c r="BC390"/>
  <c r="BC368"/>
  <c r="BC377"/>
  <c r="BC373"/>
  <c r="BC386"/>
  <c r="BC383"/>
  <c r="BC393"/>
  <c r="BC372"/>
  <c r="BC389"/>
  <c r="BC367"/>
  <c r="BC370"/>
  <c r="BC366"/>
  <c r="BC371"/>
  <c r="AE394"/>
  <c r="AE368"/>
  <c r="AE367"/>
  <c r="AE386"/>
  <c r="AE388"/>
  <c r="AE387"/>
  <c r="AE383"/>
  <c r="AE385"/>
  <c r="AE380"/>
  <c r="AE392"/>
  <c r="AE370"/>
  <c r="AE376"/>
  <c r="AE384"/>
  <c r="AE374"/>
  <c r="AE369"/>
  <c r="AE391"/>
  <c r="AE381"/>
  <c r="AE395"/>
  <c r="AE379"/>
  <c r="AE389"/>
  <c r="AE382"/>
  <c r="AE371"/>
  <c r="AE377"/>
  <c r="AE373"/>
  <c r="AE366"/>
  <c r="AE393"/>
  <c r="AE390"/>
  <c r="AE372"/>
  <c r="AE375"/>
  <c r="AE378"/>
  <c r="AZ395"/>
  <c r="AZ391"/>
  <c r="AZ385"/>
  <c r="AZ383"/>
  <c r="AZ368"/>
  <c r="AZ389"/>
  <c r="AZ373"/>
  <c r="AZ375"/>
  <c r="AZ392"/>
  <c r="AZ372"/>
  <c r="AZ377"/>
  <c r="AZ384"/>
  <c r="AZ393"/>
  <c r="AZ390"/>
  <c r="AZ388"/>
  <c r="AZ394"/>
  <c r="AZ376"/>
  <c r="AZ379"/>
  <c r="AZ387"/>
  <c r="AZ371"/>
  <c r="AZ369"/>
  <c r="AZ378"/>
  <c r="AZ381"/>
  <c r="AZ380"/>
  <c r="AZ366"/>
  <c r="AZ386"/>
  <c r="AZ370"/>
  <c r="AZ374"/>
  <c r="AZ382"/>
  <c r="AZ367"/>
  <c r="AI394"/>
  <c r="AI395"/>
  <c r="AI381"/>
  <c r="AI380"/>
  <c r="AI386"/>
  <c r="AI385"/>
  <c r="AI376"/>
  <c r="AI366"/>
  <c r="AI384"/>
  <c r="AI372"/>
  <c r="AI373"/>
  <c r="AI387"/>
  <c r="AI374"/>
  <c r="AI378"/>
  <c r="AI393"/>
  <c r="AI391"/>
  <c r="AI377"/>
  <c r="AI368"/>
  <c r="AI388"/>
  <c r="AI379"/>
  <c r="AI389"/>
  <c r="AI382"/>
  <c r="AI369"/>
  <c r="AI375"/>
  <c r="AI370"/>
  <c r="AI383"/>
  <c r="AI390"/>
  <c r="AI367"/>
  <c r="AI371"/>
  <c r="AI392"/>
  <c r="AO395"/>
  <c r="AO375"/>
  <c r="AO391"/>
  <c r="AO387"/>
  <c r="AO386"/>
  <c r="AO383"/>
  <c r="AO384"/>
  <c r="AO372"/>
  <c r="AO379"/>
  <c r="AO374"/>
  <c r="AO370"/>
  <c r="AO392"/>
  <c r="AO388"/>
  <c r="AO381"/>
  <c r="AO389"/>
  <c r="AO376"/>
  <c r="AO394"/>
  <c r="AO366"/>
  <c r="AO390"/>
  <c r="AO378"/>
  <c r="AO385"/>
  <c r="AO377"/>
  <c r="AO380"/>
  <c r="AO367"/>
  <c r="AO369"/>
  <c r="AO393"/>
  <c r="AO373"/>
  <c r="AO382"/>
  <c r="AO371"/>
  <c r="AO368"/>
  <c r="AQ375"/>
  <c r="AQ380"/>
  <c r="AQ374"/>
  <c r="AQ395"/>
  <c r="AQ391"/>
  <c r="AQ387"/>
  <c r="AQ393"/>
  <c r="AQ368"/>
  <c r="AQ378"/>
  <c r="AQ373"/>
  <c r="AQ367"/>
  <c r="AQ384"/>
  <c r="AQ376"/>
  <c r="AQ390"/>
  <c r="AQ371"/>
  <c r="AQ379"/>
  <c r="AQ372"/>
  <c r="AQ369"/>
  <c r="AQ394"/>
  <c r="AQ388"/>
  <c r="AQ370"/>
  <c r="AQ385"/>
  <c r="AQ389"/>
  <c r="AQ386"/>
  <c r="AQ383"/>
  <c r="AQ377"/>
  <c r="AQ382"/>
  <c r="AQ366"/>
  <c r="AQ381"/>
  <c r="AQ392"/>
  <c r="H394"/>
  <c r="H395"/>
  <c r="H385"/>
  <c r="H373"/>
  <c r="H372"/>
  <c r="H366"/>
  <c r="H389"/>
  <c r="H379"/>
  <c r="H387"/>
  <c r="H377"/>
  <c r="H374"/>
  <c r="H369"/>
  <c r="H371"/>
  <c r="H376"/>
  <c r="H370"/>
  <c r="H386"/>
  <c r="H391"/>
  <c r="H367"/>
  <c r="H368"/>
  <c r="H388"/>
  <c r="H378"/>
  <c r="H382"/>
  <c r="H380"/>
  <c r="H390"/>
  <c r="H392"/>
  <c r="H375"/>
  <c r="H384"/>
  <c r="H381"/>
  <c r="H383"/>
  <c r="H393"/>
  <c r="J394"/>
  <c r="J375"/>
  <c r="J395"/>
  <c r="J383"/>
  <c r="J386"/>
  <c r="J369"/>
  <c r="J384"/>
  <c r="J381"/>
  <c r="J367"/>
  <c r="J377"/>
  <c r="J380"/>
  <c r="J370"/>
  <c r="J376"/>
  <c r="J368"/>
  <c r="J393"/>
  <c r="J391"/>
  <c r="J379"/>
  <c r="J390"/>
  <c r="J387"/>
  <c r="J382"/>
  <c r="J373"/>
  <c r="J389"/>
  <c r="J378"/>
  <c r="J385"/>
  <c r="J374"/>
  <c r="J366"/>
  <c r="J372"/>
  <c r="J388"/>
  <c r="J371"/>
  <c r="J392"/>
  <c r="F395"/>
  <c r="F391"/>
  <c r="F376"/>
  <c r="F383"/>
  <c r="F390"/>
  <c r="F374"/>
  <c r="F366"/>
  <c r="F386"/>
  <c r="F370"/>
  <c r="F379"/>
  <c r="F372"/>
  <c r="F373"/>
  <c r="F381"/>
  <c r="F369"/>
  <c r="F371"/>
  <c r="F394"/>
  <c r="F368"/>
  <c r="F382"/>
  <c r="F388"/>
  <c r="F367"/>
  <c r="F375"/>
  <c r="F385"/>
  <c r="F378"/>
  <c r="F393"/>
  <c r="F380"/>
  <c r="F387"/>
  <c r="F384"/>
  <c r="F377"/>
  <c r="F389"/>
  <c r="F392"/>
  <c r="N395"/>
  <c r="N391"/>
  <c r="N376"/>
  <c r="N369"/>
  <c r="N381"/>
  <c r="N389"/>
  <c r="N380"/>
  <c r="N388"/>
  <c r="N368"/>
  <c r="N367"/>
  <c r="N372"/>
  <c r="N385"/>
  <c r="N393"/>
  <c r="N374"/>
  <c r="N387"/>
  <c r="N394"/>
  <c r="N379"/>
  <c r="N384"/>
  <c r="N373"/>
  <c r="N382"/>
  <c r="N378"/>
  <c r="N375"/>
  <c r="N392"/>
  <c r="N383"/>
  <c r="N366"/>
  <c r="N386"/>
  <c r="N370"/>
  <c r="N390"/>
  <c r="N377"/>
  <c r="N371"/>
  <c r="T394"/>
  <c r="T387"/>
  <c r="T366"/>
  <c r="T377"/>
  <c r="T374"/>
  <c r="T376"/>
  <c r="T368"/>
  <c r="T380"/>
  <c r="T389"/>
  <c r="T372"/>
  <c r="T386"/>
  <c r="T381"/>
  <c r="T383"/>
  <c r="T393"/>
  <c r="T379"/>
  <c r="T391"/>
  <c r="T390"/>
  <c r="T395"/>
  <c r="T384"/>
  <c r="T369"/>
  <c r="T373"/>
  <c r="T388"/>
  <c r="T375"/>
  <c r="T385"/>
  <c r="T392"/>
  <c r="T378"/>
  <c r="T382"/>
  <c r="T371"/>
  <c r="T367"/>
  <c r="T370"/>
  <c r="AA395"/>
  <c r="AA391"/>
  <c r="AA380"/>
  <c r="AA383"/>
  <c r="AA384"/>
  <c r="AA373"/>
  <c r="AA377"/>
  <c r="AA381"/>
  <c r="AA386"/>
  <c r="AA379"/>
  <c r="AA376"/>
  <c r="AA372"/>
  <c r="AA389"/>
  <c r="AA388"/>
  <c r="AA385"/>
  <c r="AA394"/>
  <c r="AA374"/>
  <c r="AA367"/>
  <c r="AA369"/>
  <c r="AA375"/>
  <c r="AA371"/>
  <c r="AA366"/>
  <c r="AA390"/>
  <c r="AA387"/>
  <c r="AA393"/>
  <c r="AA370"/>
  <c r="AA368"/>
  <c r="AA378"/>
  <c r="AA382"/>
  <c r="AA392"/>
  <c r="L394"/>
  <c r="L379"/>
  <c r="L387"/>
  <c r="L385"/>
  <c r="L374"/>
  <c r="L375"/>
  <c r="L369"/>
  <c r="L392"/>
  <c r="L382"/>
  <c r="L377"/>
  <c r="L388"/>
  <c r="L371"/>
  <c r="L383"/>
  <c r="L386"/>
  <c r="L370"/>
  <c r="L391"/>
  <c r="L395"/>
  <c r="L380"/>
  <c r="L390"/>
  <c r="L389"/>
  <c r="L368"/>
  <c r="L372"/>
  <c r="L381"/>
  <c r="L376"/>
  <c r="L373"/>
  <c r="L378"/>
  <c r="L367"/>
  <c r="L366"/>
  <c r="L384"/>
  <c r="L393"/>
  <c r="BE394"/>
  <c r="BE395"/>
  <c r="BE388"/>
  <c r="BE377"/>
  <c r="BE381"/>
  <c r="BE382"/>
  <c r="BE379"/>
  <c r="BE385"/>
  <c r="BE390"/>
  <c r="BE392"/>
  <c r="BE389"/>
  <c r="BE376"/>
  <c r="BE371"/>
  <c r="BE383"/>
  <c r="BE374"/>
  <c r="BE372"/>
  <c r="BE391"/>
  <c r="BE380"/>
  <c r="BE378"/>
  <c r="BE368"/>
  <c r="BE369"/>
  <c r="BE367"/>
  <c r="BE386"/>
  <c r="BE366"/>
  <c r="BE387"/>
  <c r="BE384"/>
  <c r="BE373"/>
  <c r="BE393"/>
  <c r="BE375"/>
  <c r="BE370"/>
  <c r="AG368"/>
  <c r="AG376"/>
  <c r="AG375"/>
  <c r="AG374"/>
  <c r="AG377"/>
  <c r="AG395"/>
  <c r="AG378"/>
  <c r="AG389"/>
  <c r="AG373"/>
  <c r="AG388"/>
  <c r="AG384"/>
  <c r="AG380"/>
  <c r="AG390"/>
  <c r="AG385"/>
  <c r="AG381"/>
  <c r="AG372"/>
  <c r="AG371"/>
  <c r="AG367"/>
  <c r="AG394"/>
  <c r="AG369"/>
  <c r="AG391"/>
  <c r="AG370"/>
  <c r="AG379"/>
  <c r="AG366"/>
  <c r="AG386"/>
  <c r="AG382"/>
  <c r="AG392"/>
  <c r="AG387"/>
  <c r="AG383"/>
  <c r="AG393"/>
  <c r="BB391"/>
  <c r="BB394"/>
  <c r="BB372"/>
  <c r="BB375"/>
  <c r="BB369"/>
  <c r="BB366"/>
  <c r="BB387"/>
  <c r="BB371"/>
  <c r="BB381"/>
  <c r="BB379"/>
  <c r="BB374"/>
  <c r="BB386"/>
  <c r="BB384"/>
  <c r="BB390"/>
  <c r="BB370"/>
  <c r="BB395"/>
  <c r="BB380"/>
  <c r="BB368"/>
  <c r="BB382"/>
  <c r="BB388"/>
  <c r="BB373"/>
  <c r="BB383"/>
  <c r="BB392"/>
  <c r="BB378"/>
  <c r="BB376"/>
  <c r="BB385"/>
  <c r="BB389"/>
  <c r="BB377"/>
  <c r="BB367"/>
  <c r="BB393"/>
  <c r="AD380"/>
  <c r="AD385"/>
  <c r="AD394"/>
  <c r="AD373"/>
  <c r="AD381"/>
  <c r="AD366"/>
  <c r="AD383"/>
  <c r="AD372"/>
  <c r="AD386"/>
  <c r="AD382"/>
  <c r="AD387"/>
  <c r="AD376"/>
  <c r="AD393"/>
  <c r="AD388"/>
  <c r="AD378"/>
  <c r="AD390"/>
  <c r="AD395"/>
  <c r="AD391"/>
  <c r="AD377"/>
  <c r="AD389"/>
  <c r="AD369"/>
  <c r="AD367"/>
  <c r="AD374"/>
  <c r="AD384"/>
  <c r="AD392"/>
  <c r="AD368"/>
  <c r="AD370"/>
  <c r="AD379"/>
  <c r="AD375"/>
  <c r="AD371"/>
  <c r="D120" i="23"/>
  <c r="P24" i="30"/>
  <c r="AJ361" i="28"/>
  <c r="AJ362" s="1"/>
  <c r="M361"/>
  <c r="M362" s="1"/>
  <c r="X361"/>
  <c r="X362" s="1"/>
  <c r="W361"/>
  <c r="W362" s="1"/>
  <c r="N361"/>
  <c r="N362" s="1"/>
  <c r="AC361"/>
  <c r="AC362" s="1"/>
  <c r="AR361"/>
  <c r="AR362" s="1"/>
  <c r="AN361"/>
  <c r="AN362" s="1"/>
  <c r="AX361"/>
  <c r="AX362" s="1"/>
  <c r="AK361"/>
  <c r="AK362" s="1"/>
  <c r="AF361"/>
  <c r="BE361"/>
  <c r="BE362" s="1"/>
  <c r="Q361"/>
  <c r="Q362" s="1"/>
  <c r="AA361"/>
  <c r="AA362" s="1"/>
  <c r="K361"/>
  <c r="K362" s="1"/>
  <c r="P361"/>
  <c r="P362" s="1"/>
  <c r="Z361"/>
  <c r="Z362" s="1"/>
  <c r="H361"/>
  <c r="H362" s="1"/>
  <c r="AM361"/>
  <c r="AM362" s="1"/>
  <c r="AQ361"/>
  <c r="AQ362" s="1"/>
  <c r="AO361"/>
  <c r="AO362" s="1"/>
  <c r="AI361"/>
  <c r="AI362" s="1"/>
  <c r="L16" i="30"/>
  <c r="Q16" s="1"/>
  <c r="O29"/>
  <c r="AH361" i="28"/>
  <c r="BF361"/>
  <c r="BA361"/>
  <c r="BA362" s="1"/>
  <c r="L361"/>
  <c r="L362" s="1"/>
  <c r="U361"/>
  <c r="U362" s="1"/>
  <c r="R361"/>
  <c r="R362" s="1"/>
  <c r="O361"/>
  <c r="O362" s="1"/>
  <c r="Y361"/>
  <c r="Y362" s="1"/>
  <c r="AB361"/>
  <c r="AB362" s="1"/>
  <c r="G361"/>
  <c r="G362" s="1"/>
  <c r="AV361"/>
  <c r="AV362" s="1"/>
  <c r="AW361"/>
  <c r="AW362" s="1"/>
  <c r="AT361"/>
  <c r="AT362" s="1"/>
  <c r="L64" i="30" l="1"/>
  <c r="Q64" s="1"/>
  <c r="L59"/>
  <c r="Q59" s="1"/>
  <c r="BC396" i="28"/>
  <c r="BC397" s="1"/>
  <c r="L54" i="30"/>
  <c r="Q54" s="1"/>
  <c r="L53"/>
  <c r="Q53" s="1"/>
  <c r="L67"/>
  <c r="Q67" s="1"/>
  <c r="L51"/>
  <c r="Q51" s="1"/>
  <c r="L61"/>
  <c r="Q61" s="1"/>
  <c r="L65"/>
  <c r="Q65" s="1"/>
  <c r="L56"/>
  <c r="Q56" s="1"/>
  <c r="L68"/>
  <c r="Q68" s="1"/>
  <c r="E395" i="28"/>
  <c r="BI395" s="1"/>
  <c r="BK395" s="1"/>
  <c r="I149" i="30" s="1"/>
  <c r="E394" i="28"/>
  <c r="BI394" s="1"/>
  <c r="BK394" s="1"/>
  <c r="I148" i="30" s="1"/>
  <c r="E377" i="28"/>
  <c r="BI377" s="1"/>
  <c r="BK377" s="1"/>
  <c r="I131" i="30" s="1"/>
  <c r="E372" i="28"/>
  <c r="BI372" s="1"/>
  <c r="BK372" s="1"/>
  <c r="I126" i="30" s="1"/>
  <c r="E384" i="28"/>
  <c r="BI384" s="1"/>
  <c r="BK384" s="1"/>
  <c r="I138" i="30" s="1"/>
  <c r="E376" i="28"/>
  <c r="BI376" s="1"/>
  <c r="BK376" s="1"/>
  <c r="I130" i="30" s="1"/>
  <c r="E385" i="28"/>
  <c r="BI385" s="1"/>
  <c r="BK385" s="1"/>
  <c r="I139" i="30" s="1"/>
  <c r="E371" i="28"/>
  <c r="BI371" s="1"/>
  <c r="BK371" s="1"/>
  <c r="I125" i="30" s="1"/>
  <c r="E381" i="28"/>
  <c r="BI381" s="1"/>
  <c r="BK381" s="1"/>
  <c r="I135" i="30" s="1"/>
  <c r="E368" i="28"/>
  <c r="BI368" s="1"/>
  <c r="BK368" s="1"/>
  <c r="I122" i="30" s="1"/>
  <c r="E375" i="28"/>
  <c r="BI375" s="1"/>
  <c r="BK375" s="1"/>
  <c r="I129" i="30" s="1"/>
  <c r="E374" i="28"/>
  <c r="BI374" s="1"/>
  <c r="BK374" s="1"/>
  <c r="I128" i="30" s="1"/>
  <c r="E369" i="28"/>
  <c r="BI369" s="1"/>
  <c r="BK369" s="1"/>
  <c r="I123" i="30" s="1"/>
  <c r="E388" i="28"/>
  <c r="BI388" s="1"/>
  <c r="BK388" s="1"/>
  <c r="I142" i="30" s="1"/>
  <c r="E393" i="28"/>
  <c r="BI393" s="1"/>
  <c r="BK393" s="1"/>
  <c r="I147" i="30" s="1"/>
  <c r="I364" i="26"/>
  <c r="I365" s="1"/>
  <c r="E391" i="28"/>
  <c r="BI391" s="1"/>
  <c r="BK391" s="1"/>
  <c r="I145" i="30" s="1"/>
  <c r="E373" i="28"/>
  <c r="BI373" s="1"/>
  <c r="BK373" s="1"/>
  <c r="I127" i="30" s="1"/>
  <c r="E378" i="28"/>
  <c r="BI378" s="1"/>
  <c r="BK378" s="1"/>
  <c r="I132" i="30" s="1"/>
  <c r="E382" i="28"/>
  <c r="BI382" s="1"/>
  <c r="BK382" s="1"/>
  <c r="I136" i="30" s="1"/>
  <c r="E386" i="28"/>
  <c r="BI386" s="1"/>
  <c r="BK386" s="1"/>
  <c r="I140" i="30" s="1"/>
  <c r="E390" i="28"/>
  <c r="BI390" s="1"/>
  <c r="BK390" s="1"/>
  <c r="I144" i="30" s="1"/>
  <c r="E387" i="28"/>
  <c r="BI387" s="1"/>
  <c r="BK387" s="1"/>
  <c r="I141" i="30" s="1"/>
  <c r="E366" i="28"/>
  <c r="E383"/>
  <c r="BI383" s="1"/>
  <c r="BK383" s="1"/>
  <c r="I137" i="30" s="1"/>
  <c r="E380" i="28"/>
  <c r="BI380" s="1"/>
  <c r="BK380" s="1"/>
  <c r="I134" i="30" s="1"/>
  <c r="E389" i="28"/>
  <c r="BI389" s="1"/>
  <c r="BK389" s="1"/>
  <c r="I143" i="30" s="1"/>
  <c r="E367" i="28"/>
  <c r="BI367" s="1"/>
  <c r="BK367" s="1"/>
  <c r="I121" i="30" s="1"/>
  <c r="E379" i="28"/>
  <c r="BI379" s="1"/>
  <c r="BK379" s="1"/>
  <c r="I133" i="30" s="1"/>
  <c r="E370" i="28"/>
  <c r="BI370" s="1"/>
  <c r="BK370" s="1"/>
  <c r="I124" i="30" s="1"/>
  <c r="E392" i="28"/>
  <c r="BI392" s="1"/>
  <c r="BK392" s="1"/>
  <c r="I146" i="30" s="1"/>
  <c r="AL402" i="28"/>
  <c r="AL405"/>
  <c r="AL410"/>
  <c r="AL414"/>
  <c r="AL413"/>
  <c r="AL406"/>
  <c r="AL403"/>
  <c r="AL404"/>
  <c r="AL428"/>
  <c r="AL425"/>
  <c r="AL422"/>
  <c r="AL423"/>
  <c r="AL420"/>
  <c r="AL401"/>
  <c r="AL411"/>
  <c r="AL427"/>
  <c r="AL409"/>
  <c r="AL418"/>
  <c r="AL412"/>
  <c r="AL415"/>
  <c r="AL417"/>
  <c r="AL407"/>
  <c r="AL430"/>
  <c r="AL426"/>
  <c r="AL424"/>
  <c r="AL419"/>
  <c r="AL421"/>
  <c r="AL416"/>
  <c r="AL408"/>
  <c r="AL429"/>
  <c r="AW417"/>
  <c r="AW406"/>
  <c r="AW413"/>
  <c r="AW407"/>
  <c r="AW410"/>
  <c r="AW401"/>
  <c r="AW423"/>
  <c r="AW416"/>
  <c r="AW409"/>
  <c r="AW415"/>
  <c r="AW403"/>
  <c r="AW424"/>
  <c r="AW429"/>
  <c r="AW427"/>
  <c r="AW419"/>
  <c r="AW414"/>
  <c r="AW412"/>
  <c r="AW404"/>
  <c r="AW405"/>
  <c r="AW430"/>
  <c r="AW425"/>
  <c r="AW421"/>
  <c r="AW402"/>
  <c r="AW418"/>
  <c r="AW408"/>
  <c r="AW426"/>
  <c r="AW420"/>
  <c r="AW428"/>
  <c r="AW422"/>
  <c r="AW411"/>
  <c r="AO402"/>
  <c r="AO412"/>
  <c r="AO405"/>
  <c r="AO417"/>
  <c r="AO427"/>
  <c r="AO425"/>
  <c r="AO422"/>
  <c r="AO410"/>
  <c r="AO414"/>
  <c r="AO407"/>
  <c r="AO419"/>
  <c r="AO428"/>
  <c r="AO421"/>
  <c r="AO401"/>
  <c r="AO404"/>
  <c r="AO406"/>
  <c r="AO413"/>
  <c r="AO409"/>
  <c r="AO429"/>
  <c r="AO426"/>
  <c r="AO424"/>
  <c r="AO420"/>
  <c r="AO418"/>
  <c r="AO415"/>
  <c r="AO408"/>
  <c r="AO430"/>
  <c r="AO423"/>
  <c r="AO416"/>
  <c r="AO403"/>
  <c r="AO411"/>
  <c r="R239" i="26"/>
  <c r="J309"/>
  <c r="G411" i="28"/>
  <c r="G410"/>
  <c r="G413"/>
  <c r="G404"/>
  <c r="G427"/>
  <c r="G424"/>
  <c r="G407"/>
  <c r="G402"/>
  <c r="G417"/>
  <c r="G406"/>
  <c r="G415"/>
  <c r="G425"/>
  <c r="G421"/>
  <c r="G430"/>
  <c r="G419"/>
  <c r="G405"/>
  <c r="G412"/>
  <c r="G403"/>
  <c r="G428"/>
  <c r="G426"/>
  <c r="G401"/>
  <c r="G414"/>
  <c r="G409"/>
  <c r="G408"/>
  <c r="G418"/>
  <c r="G429"/>
  <c r="G423"/>
  <c r="G420"/>
  <c r="G422"/>
  <c r="G416"/>
  <c r="F411"/>
  <c r="F413"/>
  <c r="F408"/>
  <c r="F423"/>
  <c r="F424"/>
  <c r="F401"/>
  <c r="F418"/>
  <c r="F417"/>
  <c r="F414"/>
  <c r="F404"/>
  <c r="F402"/>
  <c r="F429"/>
  <c r="F426"/>
  <c r="F421"/>
  <c r="F419"/>
  <c r="F406"/>
  <c r="F403"/>
  <c r="F430"/>
  <c r="F422"/>
  <c r="F416"/>
  <c r="F410"/>
  <c r="F405"/>
  <c r="F412"/>
  <c r="F415"/>
  <c r="F407"/>
  <c r="F409"/>
  <c r="F427"/>
  <c r="F425"/>
  <c r="F420"/>
  <c r="F428"/>
  <c r="I411"/>
  <c r="I417"/>
  <c r="I426"/>
  <c r="I429"/>
  <c r="I424"/>
  <c r="I420"/>
  <c r="I409"/>
  <c r="I406"/>
  <c r="I414"/>
  <c r="I407"/>
  <c r="I405"/>
  <c r="I413"/>
  <c r="I430"/>
  <c r="I427"/>
  <c r="I422"/>
  <c r="I410"/>
  <c r="I403"/>
  <c r="I421"/>
  <c r="I425"/>
  <c r="I423"/>
  <c r="I401"/>
  <c r="I402"/>
  <c r="I418"/>
  <c r="I404"/>
  <c r="I408"/>
  <c r="I412"/>
  <c r="I415"/>
  <c r="I428"/>
  <c r="I419"/>
  <c r="I416"/>
  <c r="W405"/>
  <c r="W413"/>
  <c r="W403"/>
  <c r="W424"/>
  <c r="W420"/>
  <c r="W426"/>
  <c r="W408"/>
  <c r="W402"/>
  <c r="W418"/>
  <c r="W401"/>
  <c r="W409"/>
  <c r="W415"/>
  <c r="W425"/>
  <c r="W430"/>
  <c r="W419"/>
  <c r="W417"/>
  <c r="W414"/>
  <c r="W407"/>
  <c r="W423"/>
  <c r="W427"/>
  <c r="W422"/>
  <c r="W411"/>
  <c r="W410"/>
  <c r="W404"/>
  <c r="W406"/>
  <c r="W412"/>
  <c r="W428"/>
  <c r="W421"/>
  <c r="W429"/>
  <c r="W416"/>
  <c r="K417"/>
  <c r="K404"/>
  <c r="K411"/>
  <c r="K427"/>
  <c r="K430"/>
  <c r="K403"/>
  <c r="K402"/>
  <c r="K409"/>
  <c r="K413"/>
  <c r="K405"/>
  <c r="K412"/>
  <c r="K429"/>
  <c r="K423"/>
  <c r="K424"/>
  <c r="K419"/>
  <c r="K418"/>
  <c r="K407"/>
  <c r="K428"/>
  <c r="K425"/>
  <c r="K420"/>
  <c r="K401"/>
  <c r="K406"/>
  <c r="K410"/>
  <c r="K415"/>
  <c r="K408"/>
  <c r="K414"/>
  <c r="K426"/>
  <c r="K422"/>
  <c r="K421"/>
  <c r="K416"/>
  <c r="V401"/>
  <c r="V406"/>
  <c r="V411"/>
  <c r="V425"/>
  <c r="V428"/>
  <c r="V416"/>
  <c r="V408"/>
  <c r="V413"/>
  <c r="V409"/>
  <c r="V403"/>
  <c r="V410"/>
  <c r="V415"/>
  <c r="V426"/>
  <c r="V427"/>
  <c r="V423"/>
  <c r="V402"/>
  <c r="V418"/>
  <c r="V430"/>
  <c r="V421"/>
  <c r="V422"/>
  <c r="V404"/>
  <c r="V417"/>
  <c r="V405"/>
  <c r="V412"/>
  <c r="V407"/>
  <c r="V414"/>
  <c r="V429"/>
  <c r="V420"/>
  <c r="V424"/>
  <c r="V419"/>
  <c r="BF432"/>
  <c r="BF410"/>
  <c r="BF404"/>
  <c r="BF423"/>
  <c r="BF428"/>
  <c r="BF424"/>
  <c r="BF419"/>
  <c r="BF403"/>
  <c r="BF405"/>
  <c r="BF412"/>
  <c r="BF409"/>
  <c r="BF414"/>
  <c r="BF402"/>
  <c r="BF415"/>
  <c r="BF420"/>
  <c r="BF426"/>
  <c r="BF411"/>
  <c r="BF408"/>
  <c r="BF425"/>
  <c r="BF421"/>
  <c r="BF427"/>
  <c r="BF422"/>
  <c r="BF416"/>
  <c r="BF401"/>
  <c r="BF418"/>
  <c r="BF406"/>
  <c r="BF417"/>
  <c r="BF407"/>
  <c r="BF413"/>
  <c r="BF430"/>
  <c r="BF429"/>
  <c r="AH413"/>
  <c r="AH408"/>
  <c r="AH426"/>
  <c r="AH425"/>
  <c r="AH404"/>
  <c r="AH401"/>
  <c r="AH410"/>
  <c r="AH402"/>
  <c r="AH412"/>
  <c r="AH405"/>
  <c r="AH430"/>
  <c r="AH422"/>
  <c r="AH428"/>
  <c r="AH420"/>
  <c r="AH416"/>
  <c r="AH411"/>
  <c r="AH414"/>
  <c r="AH403"/>
  <c r="AH429"/>
  <c r="AH423"/>
  <c r="AH407"/>
  <c r="AH409"/>
  <c r="AH417"/>
  <c r="AH406"/>
  <c r="AH415"/>
  <c r="AH418"/>
  <c r="AH424"/>
  <c r="AH421"/>
  <c r="AH427"/>
  <c r="AH419"/>
  <c r="BE402"/>
  <c r="BE404"/>
  <c r="BE424"/>
  <c r="BE401"/>
  <c r="BE425"/>
  <c r="BE408"/>
  <c r="BE417"/>
  <c r="BE414"/>
  <c r="BE418"/>
  <c r="BE403"/>
  <c r="BE409"/>
  <c r="BE427"/>
  <c r="BE429"/>
  <c r="BE421"/>
  <c r="BE416"/>
  <c r="BE411"/>
  <c r="BE413"/>
  <c r="BE407"/>
  <c r="BE419"/>
  <c r="BE430"/>
  <c r="BE423"/>
  <c r="BE410"/>
  <c r="BE412"/>
  <c r="BE406"/>
  <c r="BE415"/>
  <c r="BE405"/>
  <c r="BE428"/>
  <c r="BE422"/>
  <c r="BE426"/>
  <c r="BE420"/>
  <c r="AG417"/>
  <c r="AG403"/>
  <c r="AG430"/>
  <c r="AG428"/>
  <c r="AG419"/>
  <c r="AG411"/>
  <c r="AG412"/>
  <c r="AG401"/>
  <c r="AG410"/>
  <c r="AG404"/>
  <c r="AG405"/>
  <c r="AG424"/>
  <c r="AG420"/>
  <c r="AG423"/>
  <c r="AG416"/>
  <c r="AG409"/>
  <c r="AG418"/>
  <c r="AG408"/>
  <c r="AG429"/>
  <c r="AG426"/>
  <c r="AG427"/>
  <c r="AG402"/>
  <c r="AG413"/>
  <c r="AG406"/>
  <c r="AG414"/>
  <c r="AG407"/>
  <c r="AG415"/>
  <c r="AG421"/>
  <c r="AG425"/>
  <c r="AG422"/>
  <c r="AX417"/>
  <c r="AX415"/>
  <c r="AX406"/>
  <c r="AX418"/>
  <c r="AX402"/>
  <c r="AX414"/>
  <c r="AX423"/>
  <c r="AX420"/>
  <c r="AX430"/>
  <c r="AX409"/>
  <c r="AX408"/>
  <c r="AX404"/>
  <c r="AX428"/>
  <c r="AX416"/>
  <c r="AX411"/>
  <c r="AX413"/>
  <c r="AX427"/>
  <c r="AX410"/>
  <c r="AX407"/>
  <c r="AX405"/>
  <c r="AX426"/>
  <c r="AX421"/>
  <c r="AX419"/>
  <c r="AX424"/>
  <c r="AX412"/>
  <c r="AX401"/>
  <c r="AX422"/>
  <c r="AX425"/>
  <c r="AX403"/>
  <c r="AX429"/>
  <c r="AP411"/>
  <c r="AP402"/>
  <c r="AP418"/>
  <c r="AP427"/>
  <c r="AP413"/>
  <c r="AP410"/>
  <c r="AP430"/>
  <c r="AP423"/>
  <c r="AP420"/>
  <c r="AP416"/>
  <c r="AP412"/>
  <c r="AP407"/>
  <c r="AP426"/>
  <c r="AP419"/>
  <c r="AP404"/>
  <c r="AP401"/>
  <c r="AP405"/>
  <c r="AP415"/>
  <c r="AP406"/>
  <c r="AP414"/>
  <c r="AP417"/>
  <c r="AP428"/>
  <c r="AP421"/>
  <c r="AP422"/>
  <c r="AP409"/>
  <c r="AP403"/>
  <c r="AP408"/>
  <c r="AP425"/>
  <c r="AP424"/>
  <c r="AP429"/>
  <c r="AU411"/>
  <c r="AU412"/>
  <c r="AU418"/>
  <c r="AU401"/>
  <c r="AU410"/>
  <c r="AU414"/>
  <c r="AU423"/>
  <c r="AU430"/>
  <c r="AU424"/>
  <c r="AU402"/>
  <c r="AU415"/>
  <c r="AU404"/>
  <c r="AU429"/>
  <c r="AU420"/>
  <c r="AU425"/>
  <c r="AU409"/>
  <c r="AU413"/>
  <c r="AU403"/>
  <c r="AU406"/>
  <c r="AU417"/>
  <c r="AU428"/>
  <c r="AU421"/>
  <c r="AU427"/>
  <c r="AU416"/>
  <c r="AU405"/>
  <c r="AU408"/>
  <c r="AU407"/>
  <c r="AU426"/>
  <c r="AU419"/>
  <c r="AU422"/>
  <c r="AV411"/>
  <c r="AV418"/>
  <c r="AV429"/>
  <c r="AV409"/>
  <c r="AV414"/>
  <c r="AV408"/>
  <c r="AV410"/>
  <c r="AV426"/>
  <c r="AV424"/>
  <c r="AV419"/>
  <c r="AV412"/>
  <c r="AV430"/>
  <c r="AV425"/>
  <c r="AV423"/>
  <c r="AV403"/>
  <c r="AV401"/>
  <c r="AV415"/>
  <c r="AV402"/>
  <c r="AV417"/>
  <c r="AV407"/>
  <c r="AV406"/>
  <c r="AV413"/>
  <c r="AV422"/>
  <c r="AV420"/>
  <c r="AV405"/>
  <c r="AV404"/>
  <c r="AV428"/>
  <c r="AV421"/>
  <c r="AV416"/>
  <c r="AV427"/>
  <c r="AB403"/>
  <c r="AB426"/>
  <c r="AB430"/>
  <c r="AB420"/>
  <c r="AB416"/>
  <c r="AB402"/>
  <c r="AB406"/>
  <c r="AB417"/>
  <c r="AB414"/>
  <c r="AB418"/>
  <c r="AB404"/>
  <c r="AB408"/>
  <c r="AB429"/>
  <c r="AB424"/>
  <c r="AB427"/>
  <c r="AB411"/>
  <c r="AB421"/>
  <c r="AB428"/>
  <c r="AB419"/>
  <c r="AB401"/>
  <c r="AB405"/>
  <c r="AB410"/>
  <c r="AB413"/>
  <c r="AB409"/>
  <c r="AB415"/>
  <c r="AB407"/>
  <c r="AB412"/>
  <c r="AB425"/>
  <c r="AB422"/>
  <c r="AB423"/>
  <c r="AC406"/>
  <c r="AC410"/>
  <c r="AC404"/>
  <c r="AC430"/>
  <c r="AC422"/>
  <c r="AC420"/>
  <c r="AC403"/>
  <c r="AC401"/>
  <c r="AC417"/>
  <c r="AC412"/>
  <c r="AC402"/>
  <c r="AC414"/>
  <c r="AC425"/>
  <c r="AC429"/>
  <c r="AC423"/>
  <c r="AC409"/>
  <c r="AC415"/>
  <c r="AC407"/>
  <c r="AC428"/>
  <c r="AC421"/>
  <c r="AC419"/>
  <c r="AC411"/>
  <c r="AC405"/>
  <c r="AC418"/>
  <c r="AC408"/>
  <c r="AC413"/>
  <c r="AC427"/>
  <c r="AC424"/>
  <c r="AC426"/>
  <c r="AC416"/>
  <c r="P412"/>
  <c r="P411"/>
  <c r="P404"/>
  <c r="P427"/>
  <c r="P401"/>
  <c r="P420"/>
  <c r="P407"/>
  <c r="P413"/>
  <c r="P418"/>
  <c r="P402"/>
  <c r="P409"/>
  <c r="P417"/>
  <c r="P425"/>
  <c r="P423"/>
  <c r="P428"/>
  <c r="P408"/>
  <c r="P403"/>
  <c r="P430"/>
  <c r="P421"/>
  <c r="P422"/>
  <c r="P419"/>
  <c r="P405"/>
  <c r="P414"/>
  <c r="P415"/>
  <c r="P406"/>
  <c r="P410"/>
  <c r="P426"/>
  <c r="P424"/>
  <c r="P429"/>
  <c r="P416"/>
  <c r="U402"/>
  <c r="U410"/>
  <c r="U413"/>
  <c r="U403"/>
  <c r="U429"/>
  <c r="U407"/>
  <c r="U405"/>
  <c r="U404"/>
  <c r="U409"/>
  <c r="U415"/>
  <c r="U427"/>
  <c r="U424"/>
  <c r="U421"/>
  <c r="U419"/>
  <c r="U425"/>
  <c r="U406"/>
  <c r="U418"/>
  <c r="U414"/>
  <c r="U411"/>
  <c r="U422"/>
  <c r="U401"/>
  <c r="U412"/>
  <c r="U408"/>
  <c r="U417"/>
  <c r="U428"/>
  <c r="U426"/>
  <c r="U423"/>
  <c r="U420"/>
  <c r="U430"/>
  <c r="U416"/>
  <c r="X411"/>
  <c r="X418"/>
  <c r="X407"/>
  <c r="X430"/>
  <c r="X429"/>
  <c r="X426"/>
  <c r="X421"/>
  <c r="X404"/>
  <c r="X417"/>
  <c r="X412"/>
  <c r="X402"/>
  <c r="X409"/>
  <c r="X414"/>
  <c r="X419"/>
  <c r="X423"/>
  <c r="X410"/>
  <c r="X415"/>
  <c r="X408"/>
  <c r="X422"/>
  <c r="X428"/>
  <c r="X424"/>
  <c r="X416"/>
  <c r="X405"/>
  <c r="X401"/>
  <c r="X403"/>
  <c r="X406"/>
  <c r="X413"/>
  <c r="X427"/>
  <c r="X425"/>
  <c r="X420"/>
  <c r="R411"/>
  <c r="R409"/>
  <c r="R412"/>
  <c r="R403"/>
  <c r="R429"/>
  <c r="R425"/>
  <c r="R421"/>
  <c r="R401"/>
  <c r="R417"/>
  <c r="R406"/>
  <c r="R407"/>
  <c r="R430"/>
  <c r="R422"/>
  <c r="R427"/>
  <c r="R419"/>
  <c r="R405"/>
  <c r="R410"/>
  <c r="R413"/>
  <c r="R404"/>
  <c r="R426"/>
  <c r="R424"/>
  <c r="R408"/>
  <c r="R402"/>
  <c r="R418"/>
  <c r="R415"/>
  <c r="R414"/>
  <c r="R428"/>
  <c r="R420"/>
  <c r="R423"/>
  <c r="R416"/>
  <c r="AZ412"/>
  <c r="AZ430"/>
  <c r="AZ419"/>
  <c r="AZ424"/>
  <c r="AZ421"/>
  <c r="AZ403"/>
  <c r="AZ406"/>
  <c r="AZ418"/>
  <c r="AZ414"/>
  <c r="AZ402"/>
  <c r="AZ415"/>
  <c r="AZ408"/>
  <c r="AZ417"/>
  <c r="AZ429"/>
  <c r="AZ426"/>
  <c r="AZ407"/>
  <c r="AZ428"/>
  <c r="AZ425"/>
  <c r="AZ423"/>
  <c r="AZ416"/>
  <c r="AZ411"/>
  <c r="AZ410"/>
  <c r="AZ413"/>
  <c r="AZ401"/>
  <c r="AZ409"/>
  <c r="AZ404"/>
  <c r="AZ405"/>
  <c r="AZ420"/>
  <c r="AZ427"/>
  <c r="AZ422"/>
  <c r="BG432"/>
  <c r="BG402"/>
  <c r="BG414"/>
  <c r="BG425"/>
  <c r="BG430"/>
  <c r="BG423"/>
  <c r="BG416"/>
  <c r="BG404"/>
  <c r="BG406"/>
  <c r="BG401"/>
  <c r="BG417"/>
  <c r="BG409"/>
  <c r="BG418"/>
  <c r="BG428"/>
  <c r="BG426"/>
  <c r="BG419"/>
  <c r="BG411"/>
  <c r="BG413"/>
  <c r="BG415"/>
  <c r="BG422"/>
  <c r="BG424"/>
  <c r="BG420"/>
  <c r="BG403"/>
  <c r="BG407"/>
  <c r="BG412"/>
  <c r="BG405"/>
  <c r="BG408"/>
  <c r="BG410"/>
  <c r="BG429"/>
  <c r="BG427"/>
  <c r="BG421"/>
  <c r="AY407"/>
  <c r="AY429"/>
  <c r="AY422"/>
  <c r="AY423"/>
  <c r="AY416"/>
  <c r="AY401"/>
  <c r="AY406"/>
  <c r="AY418"/>
  <c r="AY405"/>
  <c r="AY413"/>
  <c r="AY417"/>
  <c r="AY415"/>
  <c r="AY428"/>
  <c r="AY426"/>
  <c r="AY419"/>
  <c r="AY404"/>
  <c r="AY411"/>
  <c r="AY427"/>
  <c r="AY424"/>
  <c r="AY420"/>
  <c r="AY403"/>
  <c r="AY402"/>
  <c r="AY409"/>
  <c r="AY414"/>
  <c r="AY410"/>
  <c r="AY408"/>
  <c r="AY412"/>
  <c r="AY430"/>
  <c r="AY425"/>
  <c r="AY421"/>
  <c r="BI326"/>
  <c r="BI327" s="1"/>
  <c r="BK296"/>
  <c r="I50" i="30" s="1"/>
  <c r="AJ493" i="28"/>
  <c r="AJ486"/>
  <c r="AJ494"/>
  <c r="AJ482"/>
  <c r="AJ478"/>
  <c r="AJ498"/>
  <c r="AJ485"/>
  <c r="AJ474"/>
  <c r="AJ475"/>
  <c r="AJ483"/>
  <c r="AJ471"/>
  <c r="AJ499"/>
  <c r="AJ481"/>
  <c r="AJ500"/>
  <c r="AJ492"/>
  <c r="AJ488"/>
  <c r="AJ484"/>
  <c r="AJ490"/>
  <c r="AJ480"/>
  <c r="AJ472"/>
  <c r="AJ487"/>
  <c r="AJ476"/>
  <c r="AJ495"/>
  <c r="AJ473"/>
  <c r="AJ477"/>
  <c r="AJ497"/>
  <c r="AJ491"/>
  <c r="AJ479"/>
  <c r="AJ496"/>
  <c r="AJ489"/>
  <c r="AJ241"/>
  <c r="BI241" s="1"/>
  <c r="BK241" s="1"/>
  <c r="G244" i="30" s="1"/>
  <c r="AJ237" i="28"/>
  <c r="BI237" s="1"/>
  <c r="BK237" s="1"/>
  <c r="G240" i="30" s="1"/>
  <c r="AJ243" i="28"/>
  <c r="BI243" s="1"/>
  <c r="BK243" s="1"/>
  <c r="G246" i="30" s="1"/>
  <c r="AJ233" i="28"/>
  <c r="BI233" s="1"/>
  <c r="BK233" s="1"/>
  <c r="G236" i="30" s="1"/>
  <c r="AJ225" i="28"/>
  <c r="BI225" s="1"/>
  <c r="BK225" s="1"/>
  <c r="G228" i="30" s="1"/>
  <c r="AJ252" i="28"/>
  <c r="BI252" s="1"/>
  <c r="BK252" s="1"/>
  <c r="G255" i="30" s="1"/>
  <c r="AJ234" i="28"/>
  <c r="BI234" s="1"/>
  <c r="BK234" s="1"/>
  <c r="G237" i="30" s="1"/>
  <c r="AJ253" i="28"/>
  <c r="BI253" s="1"/>
  <c r="BK253" s="1"/>
  <c r="G256" i="30" s="1"/>
  <c r="AJ245" i="28"/>
  <c r="BI245" s="1"/>
  <c r="BK245" s="1"/>
  <c r="G248" i="30" s="1"/>
  <c r="AJ251" i="28"/>
  <c r="BI251" s="1"/>
  <c r="BK251" s="1"/>
  <c r="G254" i="30" s="1"/>
  <c r="AJ238" i="28"/>
  <c r="BI238" s="1"/>
  <c r="BK238" s="1"/>
  <c r="G241" i="30" s="1"/>
  <c r="AJ227" i="28"/>
  <c r="BI227" s="1"/>
  <c r="BK227" s="1"/>
  <c r="G230" i="30" s="1"/>
  <c r="AJ228" i="28"/>
  <c r="BI228" s="1"/>
  <c r="BK228" s="1"/>
  <c r="G231" i="30" s="1"/>
  <c r="AJ236" i="28"/>
  <c r="BI236" s="1"/>
  <c r="BK236" s="1"/>
  <c r="G239" i="30" s="1"/>
  <c r="AJ224" i="28"/>
  <c r="AJ246"/>
  <c r="BI246" s="1"/>
  <c r="BK246" s="1"/>
  <c r="G249" i="30" s="1"/>
  <c r="AJ239" i="28"/>
  <c r="BI239" s="1"/>
  <c r="BK239" s="1"/>
  <c r="G242" i="30" s="1"/>
  <c r="AJ247" i="28"/>
  <c r="BI247" s="1"/>
  <c r="BK247" s="1"/>
  <c r="G250" i="30" s="1"/>
  <c r="AJ235" i="28"/>
  <c r="BI235" s="1"/>
  <c r="BK235" s="1"/>
  <c r="G238" i="30" s="1"/>
  <c r="AJ231" i="28"/>
  <c r="BI231" s="1"/>
  <c r="BK231" s="1"/>
  <c r="G234" i="30" s="1"/>
  <c r="AJ250" i="28"/>
  <c r="BI250" s="1"/>
  <c r="BK250" s="1"/>
  <c r="G253" i="30" s="1"/>
  <c r="AJ244" i="28"/>
  <c r="BI244" s="1"/>
  <c r="BK244" s="1"/>
  <c r="G247" i="30" s="1"/>
  <c r="AJ232" i="28"/>
  <c r="BI232" s="1"/>
  <c r="BK232" s="1"/>
  <c r="G235" i="30" s="1"/>
  <c r="AJ249" i="28"/>
  <c r="BI249" s="1"/>
  <c r="BK249" s="1"/>
  <c r="G252" i="30" s="1"/>
  <c r="AJ242" i="28"/>
  <c r="BI242" s="1"/>
  <c r="BK242" s="1"/>
  <c r="G245" i="30" s="1"/>
  <c r="AJ240" i="28"/>
  <c r="BI240" s="1"/>
  <c r="BK240" s="1"/>
  <c r="G243" i="30" s="1"/>
  <c r="AJ229" i="28"/>
  <c r="BI229" s="1"/>
  <c r="BK229" s="1"/>
  <c r="G232" i="30" s="1"/>
  <c r="AJ248" i="28"/>
  <c r="BI248" s="1"/>
  <c r="BK248" s="1"/>
  <c r="G251" i="30" s="1"/>
  <c r="AJ226" i="28"/>
  <c r="BI226" s="1"/>
  <c r="BK226" s="1"/>
  <c r="G229" i="30" s="1"/>
  <c r="AJ230" i="28"/>
  <c r="BI230" s="1"/>
  <c r="BK230" s="1"/>
  <c r="G233" i="30" s="1"/>
  <c r="L301" i="26"/>
  <c r="AJ184" i="28"/>
  <c r="AJ185" s="1"/>
  <c r="BI154"/>
  <c r="G88" i="23"/>
  <c r="J302" i="26"/>
  <c r="I267" i="30"/>
  <c r="P267" s="1"/>
  <c r="F106" i="23"/>
  <c r="F110"/>
  <c r="F114"/>
  <c r="F118"/>
  <c r="F107"/>
  <c r="F111"/>
  <c r="F115"/>
  <c r="F108"/>
  <c r="F112"/>
  <c r="F116"/>
  <c r="F105"/>
  <c r="F109"/>
  <c r="F113"/>
  <c r="F117"/>
  <c r="AJ212" i="28"/>
  <c r="BI212" s="1"/>
  <c r="BK212" s="1"/>
  <c r="G214" i="30" s="1"/>
  <c r="AJ218" i="28"/>
  <c r="BI218" s="1"/>
  <c r="BK218" s="1"/>
  <c r="G220" i="30" s="1"/>
  <c r="AJ201" i="28"/>
  <c r="BI201" s="1"/>
  <c r="BK201" s="1"/>
  <c r="G203" i="30" s="1"/>
  <c r="AJ191" i="28"/>
  <c r="BI191" s="1"/>
  <c r="BK191" s="1"/>
  <c r="G193" i="30" s="1"/>
  <c r="AJ193" i="28"/>
  <c r="BI193" s="1"/>
  <c r="BK193" s="1"/>
  <c r="G195" i="30" s="1"/>
  <c r="AJ213" i="28"/>
  <c r="BI213" s="1"/>
  <c r="BK213" s="1"/>
  <c r="G215" i="30" s="1"/>
  <c r="AJ196" i="28"/>
  <c r="BI196" s="1"/>
  <c r="BK196" s="1"/>
  <c r="G198" i="30" s="1"/>
  <c r="AJ203" i="28"/>
  <c r="BI203" s="1"/>
  <c r="BK203" s="1"/>
  <c r="G205" i="30" s="1"/>
  <c r="AJ208" i="28"/>
  <c r="BI208" s="1"/>
  <c r="BK208" s="1"/>
  <c r="G210" i="30" s="1"/>
  <c r="AJ210" i="28"/>
  <c r="BI210" s="1"/>
  <c r="BK210" s="1"/>
  <c r="G212" i="30" s="1"/>
  <c r="AJ200" i="28"/>
  <c r="BI200" s="1"/>
  <c r="BK200" s="1"/>
  <c r="G202" i="30" s="1"/>
  <c r="AJ211" i="28"/>
  <c r="BI211" s="1"/>
  <c r="BK211" s="1"/>
  <c r="G213" i="30" s="1"/>
  <c r="AJ205" i="28"/>
  <c r="BI205" s="1"/>
  <c r="BK205" s="1"/>
  <c r="G207" i="30" s="1"/>
  <c r="AJ192" i="28"/>
  <c r="BI192" s="1"/>
  <c r="BK192" s="1"/>
  <c r="G194" i="30" s="1"/>
  <c r="AJ194" i="28"/>
  <c r="BI194" s="1"/>
  <c r="BK194" s="1"/>
  <c r="G196" i="30" s="1"/>
  <c r="AJ215" i="28"/>
  <c r="BI215" s="1"/>
  <c r="BK215" s="1"/>
  <c r="G217" i="30" s="1"/>
  <c r="AJ214" i="28"/>
  <c r="BI214" s="1"/>
  <c r="BK214" s="1"/>
  <c r="G216" i="30" s="1"/>
  <c r="AJ195" i="28"/>
  <c r="BI195" s="1"/>
  <c r="BK195" s="1"/>
  <c r="G197" i="30" s="1"/>
  <c r="AJ207" i="28"/>
  <c r="BI207" s="1"/>
  <c r="BK207" s="1"/>
  <c r="G209" i="30" s="1"/>
  <c r="AJ202" i="28"/>
  <c r="BI202" s="1"/>
  <c r="BK202" s="1"/>
  <c r="G204" i="30" s="1"/>
  <c r="AJ198" i="28"/>
  <c r="BI198" s="1"/>
  <c r="BK198" s="1"/>
  <c r="G200" i="30" s="1"/>
  <c r="AJ204" i="28"/>
  <c r="BI204" s="1"/>
  <c r="BK204" s="1"/>
  <c r="G206" i="30" s="1"/>
  <c r="AJ217" i="28"/>
  <c r="BI217" s="1"/>
  <c r="BK217" s="1"/>
  <c r="G219" i="30" s="1"/>
  <c r="AJ197" i="28"/>
  <c r="BI197" s="1"/>
  <c r="BK197" s="1"/>
  <c r="G199" i="30" s="1"/>
  <c r="AJ206" i="28"/>
  <c r="BI206" s="1"/>
  <c r="BK206" s="1"/>
  <c r="G208" i="30" s="1"/>
  <c r="AJ189" i="28"/>
  <c r="AJ199"/>
  <c r="BI199" s="1"/>
  <c r="BK199" s="1"/>
  <c r="G201" i="30" s="1"/>
  <c r="AJ209" i="28"/>
  <c r="BI209" s="1"/>
  <c r="BK209" s="1"/>
  <c r="G211" i="30" s="1"/>
  <c r="AJ190" i="28"/>
  <c r="BI190" s="1"/>
  <c r="BK190" s="1"/>
  <c r="G192" i="30" s="1"/>
  <c r="AJ216" i="28"/>
  <c r="BI216" s="1"/>
  <c r="BK216" s="1"/>
  <c r="G218" i="30" s="1"/>
  <c r="K301" i="26"/>
  <c r="K108" i="30"/>
  <c r="N108"/>
  <c r="L108"/>
  <c r="Q108"/>
  <c r="J108"/>
  <c r="P108"/>
  <c r="O108"/>
  <c r="K97"/>
  <c r="P97" s="1"/>
  <c r="J97"/>
  <c r="N97"/>
  <c r="J99"/>
  <c r="O99" s="1"/>
  <c r="N99"/>
  <c r="K99"/>
  <c r="P99" s="1"/>
  <c r="P113"/>
  <c r="K113"/>
  <c r="O113"/>
  <c r="J113"/>
  <c r="Q113"/>
  <c r="N113"/>
  <c r="L113"/>
  <c r="O105"/>
  <c r="N105"/>
  <c r="K105"/>
  <c r="J105"/>
  <c r="L105"/>
  <c r="P105"/>
  <c r="Q105"/>
  <c r="J93"/>
  <c r="O93" s="1"/>
  <c r="K93"/>
  <c r="P93" s="1"/>
  <c r="N93"/>
  <c r="K101"/>
  <c r="P101" s="1"/>
  <c r="J101"/>
  <c r="N101"/>
  <c r="L114"/>
  <c r="J114"/>
  <c r="K114"/>
  <c r="N114"/>
  <c r="P114"/>
  <c r="Q114"/>
  <c r="O114"/>
  <c r="K106"/>
  <c r="L106"/>
  <c r="N106"/>
  <c r="P106"/>
  <c r="Q106"/>
  <c r="O106"/>
  <c r="J106"/>
  <c r="N95"/>
  <c r="K95"/>
  <c r="P95" s="1"/>
  <c r="J95"/>
  <c r="O95" s="1"/>
  <c r="K91"/>
  <c r="P91" s="1"/>
  <c r="J91"/>
  <c r="O91" s="1"/>
  <c r="N91"/>
  <c r="P111"/>
  <c r="K111"/>
  <c r="Q111"/>
  <c r="O111"/>
  <c r="L111"/>
  <c r="J111"/>
  <c r="N111"/>
  <c r="K103"/>
  <c r="P103" s="1"/>
  <c r="J103"/>
  <c r="N103"/>
  <c r="J86"/>
  <c r="O86" s="1"/>
  <c r="N86"/>
  <c r="K86"/>
  <c r="P86" s="1"/>
  <c r="N90"/>
  <c r="K90"/>
  <c r="P90" s="1"/>
  <c r="J90"/>
  <c r="O90" s="1"/>
  <c r="AD396" i="28"/>
  <c r="AD397" s="1"/>
  <c r="BB396"/>
  <c r="BB397" s="1"/>
  <c r="AG396"/>
  <c r="AG397" s="1"/>
  <c r="BE396"/>
  <c r="BE397" s="1"/>
  <c r="L396"/>
  <c r="L397" s="1"/>
  <c r="AA396"/>
  <c r="AA397" s="1"/>
  <c r="J396"/>
  <c r="J397" s="1"/>
  <c r="H396"/>
  <c r="H397" s="1"/>
  <c r="AQ396"/>
  <c r="AQ397" s="1"/>
  <c r="AO396"/>
  <c r="AO397" s="1"/>
  <c r="AI396"/>
  <c r="AI397" s="1"/>
  <c r="U396"/>
  <c r="U397" s="1"/>
  <c r="Y396"/>
  <c r="Y397" s="1"/>
  <c r="AR396"/>
  <c r="AR397" s="1"/>
  <c r="O61" i="30"/>
  <c r="L57"/>
  <c r="Q57" s="1"/>
  <c r="O54"/>
  <c r="L63"/>
  <c r="Q63" s="1"/>
  <c r="L66"/>
  <c r="Q66" s="1"/>
  <c r="L58"/>
  <c r="Q58" s="1"/>
  <c r="Q396" i="28"/>
  <c r="Q397" s="1"/>
  <c r="P396"/>
  <c r="P397" s="1"/>
  <c r="AB396"/>
  <c r="AB397" s="1"/>
  <c r="AN396"/>
  <c r="AN397" s="1"/>
  <c r="AT396"/>
  <c r="AT397" s="1"/>
  <c r="BD396"/>
  <c r="BD397" s="1"/>
  <c r="K396"/>
  <c r="K397" s="1"/>
  <c r="X396"/>
  <c r="X397" s="1"/>
  <c r="Z396"/>
  <c r="Z397" s="1"/>
  <c r="AM396"/>
  <c r="AM397" s="1"/>
  <c r="AU396"/>
  <c r="AU397" s="1"/>
  <c r="AW396"/>
  <c r="AW397" s="1"/>
  <c r="AL396"/>
  <c r="AL397" s="1"/>
  <c r="P59" i="30"/>
  <c r="L52"/>
  <c r="Q52" s="1"/>
  <c r="O64"/>
  <c r="AJ431" i="28"/>
  <c r="AJ432" s="1"/>
  <c r="AF362"/>
  <c r="AH362"/>
  <c r="AG362"/>
  <c r="AK406"/>
  <c r="AK418"/>
  <c r="AK414"/>
  <c r="AK404"/>
  <c r="AK411"/>
  <c r="AK429"/>
  <c r="AK401"/>
  <c r="AK416"/>
  <c r="AK405"/>
  <c r="AK403"/>
  <c r="AK410"/>
  <c r="AK428"/>
  <c r="AK420"/>
  <c r="AK426"/>
  <c r="AK422"/>
  <c r="AK409"/>
  <c r="AK413"/>
  <c r="AK415"/>
  <c r="AK408"/>
  <c r="AK430"/>
  <c r="AK421"/>
  <c r="AK423"/>
  <c r="AK407"/>
  <c r="AK417"/>
  <c r="AK402"/>
  <c r="AK412"/>
  <c r="AK425"/>
  <c r="AK427"/>
  <c r="AK424"/>
  <c r="AK419"/>
  <c r="AT411"/>
  <c r="AT413"/>
  <c r="AT427"/>
  <c r="AT408"/>
  <c r="AT402"/>
  <c r="AT417"/>
  <c r="AT423"/>
  <c r="AT419"/>
  <c r="AT416"/>
  <c r="AT406"/>
  <c r="AT412"/>
  <c r="AT403"/>
  <c r="AT428"/>
  <c r="AT420"/>
  <c r="AT424"/>
  <c r="AT418"/>
  <c r="AT415"/>
  <c r="AT414"/>
  <c r="AT401"/>
  <c r="AT409"/>
  <c r="AT425"/>
  <c r="AT422"/>
  <c r="AT421"/>
  <c r="AT405"/>
  <c r="AT410"/>
  <c r="AT407"/>
  <c r="AT404"/>
  <c r="AT426"/>
  <c r="AT430"/>
  <c r="AT429"/>
  <c r="AR405"/>
  <c r="AR410"/>
  <c r="AR413"/>
  <c r="AR415"/>
  <c r="AR418"/>
  <c r="AR426"/>
  <c r="AR430"/>
  <c r="AR420"/>
  <c r="AR417"/>
  <c r="AR403"/>
  <c r="AR425"/>
  <c r="AR419"/>
  <c r="AR423"/>
  <c r="AR416"/>
  <c r="AR411"/>
  <c r="AR406"/>
  <c r="AR429"/>
  <c r="AR414"/>
  <c r="AR409"/>
  <c r="AR412"/>
  <c r="AR401"/>
  <c r="AR422"/>
  <c r="AR402"/>
  <c r="AR407"/>
  <c r="AR408"/>
  <c r="AR424"/>
  <c r="AR428"/>
  <c r="AR421"/>
  <c r="AR404"/>
  <c r="AR427"/>
  <c r="AN411"/>
  <c r="AN429"/>
  <c r="AN405"/>
  <c r="AN417"/>
  <c r="AN414"/>
  <c r="AN418"/>
  <c r="AN423"/>
  <c r="AN421"/>
  <c r="AN413"/>
  <c r="AN430"/>
  <c r="AN420"/>
  <c r="AN426"/>
  <c r="AN419"/>
  <c r="AN403"/>
  <c r="AN407"/>
  <c r="AN409"/>
  <c r="AN427"/>
  <c r="AN410"/>
  <c r="AN412"/>
  <c r="AN406"/>
  <c r="AN424"/>
  <c r="AN422"/>
  <c r="AN402"/>
  <c r="AN415"/>
  <c r="AN428"/>
  <c r="AN401"/>
  <c r="AN425"/>
  <c r="AN416"/>
  <c r="AN404"/>
  <c r="AN408"/>
  <c r="J411"/>
  <c r="J410"/>
  <c r="J404"/>
  <c r="J401"/>
  <c r="J407"/>
  <c r="J424"/>
  <c r="J422"/>
  <c r="J426"/>
  <c r="J402"/>
  <c r="J406"/>
  <c r="J413"/>
  <c r="J418"/>
  <c r="J430"/>
  <c r="J419"/>
  <c r="J420"/>
  <c r="J405"/>
  <c r="J415"/>
  <c r="J408"/>
  <c r="J403"/>
  <c r="J427"/>
  <c r="J423"/>
  <c r="J428"/>
  <c r="J425"/>
  <c r="J409"/>
  <c r="J412"/>
  <c r="J417"/>
  <c r="J414"/>
  <c r="J421"/>
  <c r="J429"/>
  <c r="J416"/>
  <c r="Z410"/>
  <c r="Z407"/>
  <c r="Z429"/>
  <c r="Z420"/>
  <c r="Z425"/>
  <c r="Z419"/>
  <c r="Z404"/>
  <c r="Z405"/>
  <c r="Z414"/>
  <c r="Z403"/>
  <c r="Z409"/>
  <c r="Z418"/>
  <c r="Z413"/>
  <c r="Z428"/>
  <c r="Z422"/>
  <c r="Z408"/>
  <c r="Z430"/>
  <c r="Z427"/>
  <c r="Z401"/>
  <c r="Z423"/>
  <c r="Z416"/>
  <c r="Z411"/>
  <c r="Z406"/>
  <c r="Z415"/>
  <c r="Z402"/>
  <c r="Z417"/>
  <c r="Z412"/>
  <c r="Z424"/>
  <c r="Z426"/>
  <c r="Z421"/>
  <c r="O402"/>
  <c r="O409"/>
  <c r="O413"/>
  <c r="O404"/>
  <c r="O411"/>
  <c r="O429"/>
  <c r="O425"/>
  <c r="O422"/>
  <c r="O416"/>
  <c r="O408"/>
  <c r="O418"/>
  <c r="O406"/>
  <c r="O423"/>
  <c r="O426"/>
  <c r="O420"/>
  <c r="O405"/>
  <c r="O417"/>
  <c r="O415"/>
  <c r="O403"/>
  <c r="O430"/>
  <c r="O427"/>
  <c r="O428"/>
  <c r="O421"/>
  <c r="O407"/>
  <c r="O410"/>
  <c r="O412"/>
  <c r="O414"/>
  <c r="O401"/>
  <c r="O424"/>
  <c r="O419"/>
  <c r="S418"/>
  <c r="S404"/>
  <c r="S429"/>
  <c r="S426"/>
  <c r="S423"/>
  <c r="S421"/>
  <c r="S420"/>
  <c r="S406"/>
  <c r="S414"/>
  <c r="S409"/>
  <c r="S407"/>
  <c r="S417"/>
  <c r="S415"/>
  <c r="S430"/>
  <c r="S425"/>
  <c r="S403"/>
  <c r="S411"/>
  <c r="S428"/>
  <c r="S424"/>
  <c r="S422"/>
  <c r="S419"/>
  <c r="S408"/>
  <c r="S413"/>
  <c r="S405"/>
  <c r="S410"/>
  <c r="S402"/>
  <c r="S412"/>
  <c r="S401"/>
  <c r="S427"/>
  <c r="S416"/>
  <c r="L401"/>
  <c r="L408"/>
  <c r="L427"/>
  <c r="L422"/>
  <c r="L419"/>
  <c r="L411"/>
  <c r="L409"/>
  <c r="L414"/>
  <c r="L412"/>
  <c r="L403"/>
  <c r="L405"/>
  <c r="L413"/>
  <c r="L428"/>
  <c r="L425"/>
  <c r="L421"/>
  <c r="L404"/>
  <c r="L429"/>
  <c r="L426"/>
  <c r="L420"/>
  <c r="L407"/>
  <c r="L406"/>
  <c r="L410"/>
  <c r="L417"/>
  <c r="L415"/>
  <c r="L402"/>
  <c r="L418"/>
  <c r="L430"/>
  <c r="L424"/>
  <c r="L423"/>
  <c r="L416"/>
  <c r="Q417"/>
  <c r="Q408"/>
  <c r="Q423"/>
  <c r="Q429"/>
  <c r="Q425"/>
  <c r="Q401"/>
  <c r="Q404"/>
  <c r="Q412"/>
  <c r="Q406"/>
  <c r="Q413"/>
  <c r="Q407"/>
  <c r="Q418"/>
  <c r="Q424"/>
  <c r="Q428"/>
  <c r="Q421"/>
  <c r="Q414"/>
  <c r="Q411"/>
  <c r="Q430"/>
  <c r="Q427"/>
  <c r="Q416"/>
  <c r="Q403"/>
  <c r="Q409"/>
  <c r="Q402"/>
  <c r="Q410"/>
  <c r="Q415"/>
  <c r="Q405"/>
  <c r="Q426"/>
  <c r="Q419"/>
  <c r="Q422"/>
  <c r="Q420"/>
  <c r="BB402"/>
  <c r="BB409"/>
  <c r="BB403"/>
  <c r="BB408"/>
  <c r="BB430"/>
  <c r="BB424"/>
  <c r="BB421"/>
  <c r="BB401"/>
  <c r="BB405"/>
  <c r="BB413"/>
  <c r="BB415"/>
  <c r="BB418"/>
  <c r="BB427"/>
  <c r="BB426"/>
  <c r="BB420"/>
  <c r="BB411"/>
  <c r="BB406"/>
  <c r="BB412"/>
  <c r="BB404"/>
  <c r="BB419"/>
  <c r="BB425"/>
  <c r="BB422"/>
  <c r="BB416"/>
  <c r="BB410"/>
  <c r="BB417"/>
  <c r="BB414"/>
  <c r="BB407"/>
  <c r="BB429"/>
  <c r="BB428"/>
  <c r="BB423"/>
  <c r="AD402"/>
  <c r="AD406"/>
  <c r="AD404"/>
  <c r="AD428"/>
  <c r="AD425"/>
  <c r="AD420"/>
  <c r="AD430"/>
  <c r="AD416"/>
  <c r="AD401"/>
  <c r="AD414"/>
  <c r="AD410"/>
  <c r="AD418"/>
  <c r="AD415"/>
  <c r="AD427"/>
  <c r="AD421"/>
  <c r="AD411"/>
  <c r="AD405"/>
  <c r="AD417"/>
  <c r="AD407"/>
  <c r="AD426"/>
  <c r="AD423"/>
  <c r="AD419"/>
  <c r="AD422"/>
  <c r="AD403"/>
  <c r="AD412"/>
  <c r="AD409"/>
  <c r="AD408"/>
  <c r="AD413"/>
  <c r="AD429"/>
  <c r="AD424"/>
  <c r="BA406"/>
  <c r="BA408"/>
  <c r="BA427"/>
  <c r="BA422"/>
  <c r="BA429"/>
  <c r="BA419"/>
  <c r="BA405"/>
  <c r="BA418"/>
  <c r="BA401"/>
  <c r="BA415"/>
  <c r="BA404"/>
  <c r="BA410"/>
  <c r="BA424"/>
  <c r="BA428"/>
  <c r="BA421"/>
  <c r="BA402"/>
  <c r="BA407"/>
  <c r="BA411"/>
  <c r="BA425"/>
  <c r="BA420"/>
  <c r="BA426"/>
  <c r="BA416"/>
  <c r="BA417"/>
  <c r="BA412"/>
  <c r="BA413"/>
  <c r="BA403"/>
  <c r="BA409"/>
  <c r="BA414"/>
  <c r="BA430"/>
  <c r="BA423"/>
  <c r="AI409"/>
  <c r="AI418"/>
  <c r="AI413"/>
  <c r="AI428"/>
  <c r="AI424"/>
  <c r="AI421"/>
  <c r="AI429"/>
  <c r="AI416"/>
  <c r="AI407"/>
  <c r="AI411"/>
  <c r="AI406"/>
  <c r="AI405"/>
  <c r="AI402"/>
  <c r="AI430"/>
  <c r="AI423"/>
  <c r="AI417"/>
  <c r="AI412"/>
  <c r="AI414"/>
  <c r="AI427"/>
  <c r="AI422"/>
  <c r="AI420"/>
  <c r="AI426"/>
  <c r="AI404"/>
  <c r="AI408"/>
  <c r="AI401"/>
  <c r="AI415"/>
  <c r="AI403"/>
  <c r="AI410"/>
  <c r="AI425"/>
  <c r="AI419"/>
  <c r="AS402"/>
  <c r="AS417"/>
  <c r="AS404"/>
  <c r="AS414"/>
  <c r="AS425"/>
  <c r="AS419"/>
  <c r="AS416"/>
  <c r="AS406"/>
  <c r="AS418"/>
  <c r="AS415"/>
  <c r="AS403"/>
  <c r="AS429"/>
  <c r="AS420"/>
  <c r="AS428"/>
  <c r="AS422"/>
  <c r="AS405"/>
  <c r="AS413"/>
  <c r="AS410"/>
  <c r="AS427"/>
  <c r="AS421"/>
  <c r="AS426"/>
  <c r="AS401"/>
  <c r="AS409"/>
  <c r="AS412"/>
  <c r="AS408"/>
  <c r="AS411"/>
  <c r="AS424"/>
  <c r="AS430"/>
  <c r="AS423"/>
  <c r="AS407"/>
  <c r="AQ411"/>
  <c r="AQ410"/>
  <c r="AQ401"/>
  <c r="AQ405"/>
  <c r="AQ413"/>
  <c r="AQ417"/>
  <c r="AQ422"/>
  <c r="AQ419"/>
  <c r="AQ421"/>
  <c r="AQ418"/>
  <c r="AQ403"/>
  <c r="AQ426"/>
  <c r="AQ423"/>
  <c r="AQ427"/>
  <c r="AQ416"/>
  <c r="AQ406"/>
  <c r="AQ415"/>
  <c r="AQ402"/>
  <c r="AQ412"/>
  <c r="AQ404"/>
  <c r="AQ429"/>
  <c r="AQ420"/>
  <c r="AQ430"/>
  <c r="AQ409"/>
  <c r="AQ414"/>
  <c r="AQ408"/>
  <c r="AQ424"/>
  <c r="AQ428"/>
  <c r="AQ425"/>
  <c r="AQ407"/>
  <c r="AM411"/>
  <c r="AM410"/>
  <c r="AM412"/>
  <c r="AM415"/>
  <c r="AM406"/>
  <c r="AM421"/>
  <c r="AM428"/>
  <c r="AM424"/>
  <c r="AM422"/>
  <c r="AM402"/>
  <c r="AM417"/>
  <c r="AM404"/>
  <c r="AM408"/>
  <c r="AM429"/>
  <c r="AM420"/>
  <c r="AM401"/>
  <c r="AM418"/>
  <c r="AM413"/>
  <c r="AM403"/>
  <c r="AM409"/>
  <c r="AM430"/>
  <c r="AM425"/>
  <c r="AM423"/>
  <c r="AM416"/>
  <c r="AM405"/>
  <c r="AM414"/>
  <c r="AM407"/>
  <c r="AM427"/>
  <c r="AM426"/>
  <c r="AM419"/>
  <c r="H411"/>
  <c r="H407"/>
  <c r="H410"/>
  <c r="H420"/>
  <c r="H429"/>
  <c r="H419"/>
  <c r="H417"/>
  <c r="H414"/>
  <c r="H421"/>
  <c r="H422"/>
  <c r="H405"/>
  <c r="H404"/>
  <c r="H418"/>
  <c r="H430"/>
  <c r="H427"/>
  <c r="H415"/>
  <c r="H402"/>
  <c r="H423"/>
  <c r="H401"/>
  <c r="H424"/>
  <c r="H409"/>
  <c r="H413"/>
  <c r="H426"/>
  <c r="H425"/>
  <c r="H403"/>
  <c r="H412"/>
  <c r="H408"/>
  <c r="H406"/>
  <c r="H428"/>
  <c r="H416"/>
  <c r="Y401"/>
  <c r="Y407"/>
  <c r="Y429"/>
  <c r="Y430"/>
  <c r="Y419"/>
  <c r="Y408"/>
  <c r="Y414"/>
  <c r="Y410"/>
  <c r="Y411"/>
  <c r="Y405"/>
  <c r="Y413"/>
  <c r="Y428"/>
  <c r="Y422"/>
  <c r="Y425"/>
  <c r="Y420"/>
  <c r="Y417"/>
  <c r="Y404"/>
  <c r="Y427"/>
  <c r="Y423"/>
  <c r="Y403"/>
  <c r="Y409"/>
  <c r="Y406"/>
  <c r="Y418"/>
  <c r="Y402"/>
  <c r="Y412"/>
  <c r="Y415"/>
  <c r="Y426"/>
  <c r="Y421"/>
  <c r="Y424"/>
  <c r="Y416"/>
  <c r="N406"/>
  <c r="N418"/>
  <c r="N408"/>
  <c r="N429"/>
  <c r="N425"/>
  <c r="N420"/>
  <c r="N403"/>
  <c r="N407"/>
  <c r="N409"/>
  <c r="N412"/>
  <c r="N405"/>
  <c r="N415"/>
  <c r="N423"/>
  <c r="N430"/>
  <c r="N427"/>
  <c r="N410"/>
  <c r="N414"/>
  <c r="N411"/>
  <c r="N426"/>
  <c r="N421"/>
  <c r="N416"/>
  <c r="N404"/>
  <c r="N402"/>
  <c r="N417"/>
  <c r="N401"/>
  <c r="N413"/>
  <c r="N424"/>
  <c r="N422"/>
  <c r="N428"/>
  <c r="N419"/>
  <c r="AA403"/>
  <c r="AA401"/>
  <c r="AA428"/>
  <c r="AA419"/>
  <c r="AA421"/>
  <c r="AA408"/>
  <c r="AA418"/>
  <c r="AA402"/>
  <c r="AA410"/>
  <c r="AA414"/>
  <c r="AA407"/>
  <c r="AA417"/>
  <c r="AA422"/>
  <c r="AA426"/>
  <c r="AA424"/>
  <c r="AA404"/>
  <c r="AA411"/>
  <c r="AA423"/>
  <c r="AA430"/>
  <c r="AA416"/>
  <c r="AA406"/>
  <c r="AA412"/>
  <c r="AA405"/>
  <c r="AA413"/>
  <c r="AA415"/>
  <c r="AA409"/>
  <c r="AA427"/>
  <c r="AA429"/>
  <c r="AA425"/>
  <c r="AA420"/>
  <c r="M406"/>
  <c r="M403"/>
  <c r="M407"/>
  <c r="M427"/>
  <c r="M423"/>
  <c r="M421"/>
  <c r="M420"/>
  <c r="M401"/>
  <c r="M409"/>
  <c r="M413"/>
  <c r="M402"/>
  <c r="M408"/>
  <c r="M412"/>
  <c r="M429"/>
  <c r="M424"/>
  <c r="M414"/>
  <c r="M404"/>
  <c r="M411"/>
  <c r="M425"/>
  <c r="M422"/>
  <c r="M426"/>
  <c r="M419"/>
  <c r="M405"/>
  <c r="M410"/>
  <c r="M415"/>
  <c r="M417"/>
  <c r="M418"/>
  <c r="M430"/>
  <c r="M428"/>
  <c r="M416"/>
  <c r="T411"/>
  <c r="T403"/>
  <c r="T407"/>
  <c r="T419"/>
  <c r="T416"/>
  <c r="T408"/>
  <c r="T414"/>
  <c r="T402"/>
  <c r="T410"/>
  <c r="T405"/>
  <c r="T413"/>
  <c r="T426"/>
  <c r="T424"/>
  <c r="T422"/>
  <c r="T427"/>
  <c r="T412"/>
  <c r="T404"/>
  <c r="T421"/>
  <c r="T430"/>
  <c r="T401"/>
  <c r="T406"/>
  <c r="T415"/>
  <c r="T409"/>
  <c r="T418"/>
  <c r="T417"/>
  <c r="T429"/>
  <c r="T425"/>
  <c r="T423"/>
  <c r="T428"/>
  <c r="T420"/>
  <c r="BD402"/>
  <c r="BD415"/>
  <c r="BD408"/>
  <c r="BD423"/>
  <c r="BD427"/>
  <c r="BD420"/>
  <c r="BD409"/>
  <c r="BD414"/>
  <c r="BD405"/>
  <c r="BD404"/>
  <c r="BD410"/>
  <c r="BD412"/>
  <c r="BD419"/>
  <c r="BD429"/>
  <c r="BD425"/>
  <c r="BD417"/>
  <c r="BD407"/>
  <c r="BD424"/>
  <c r="BD422"/>
  <c r="BD421"/>
  <c r="BD411"/>
  <c r="BD413"/>
  <c r="BD401"/>
  <c r="BD403"/>
  <c r="BD406"/>
  <c r="BD418"/>
  <c r="BD426"/>
  <c r="BD430"/>
  <c r="BD428"/>
  <c r="BD416"/>
  <c r="AF411"/>
  <c r="AF410"/>
  <c r="AF403"/>
  <c r="AF424"/>
  <c r="AF419"/>
  <c r="AF426"/>
  <c r="AF421"/>
  <c r="AF402"/>
  <c r="AF418"/>
  <c r="AF401"/>
  <c r="AF414"/>
  <c r="AF406"/>
  <c r="AF430"/>
  <c r="AF420"/>
  <c r="AF423"/>
  <c r="AF405"/>
  <c r="AF415"/>
  <c r="AF407"/>
  <c r="AF422"/>
  <c r="AF428"/>
  <c r="AF425"/>
  <c r="AF408"/>
  <c r="AF417"/>
  <c r="AF412"/>
  <c r="AF409"/>
  <c r="AF404"/>
  <c r="AF413"/>
  <c r="AF427"/>
  <c r="AF429"/>
  <c r="AF416"/>
  <c r="BC405"/>
  <c r="BC412"/>
  <c r="BC403"/>
  <c r="BC408"/>
  <c r="BC428"/>
  <c r="BC420"/>
  <c r="BC427"/>
  <c r="BC419"/>
  <c r="BC402"/>
  <c r="BC417"/>
  <c r="BC406"/>
  <c r="BC430"/>
  <c r="BC429"/>
  <c r="BC425"/>
  <c r="BC416"/>
  <c r="BC411"/>
  <c r="BC410"/>
  <c r="BC413"/>
  <c r="BC407"/>
  <c r="BC404"/>
  <c r="BC424"/>
  <c r="BC401"/>
  <c r="BC421"/>
  <c r="BC415"/>
  <c r="BC409"/>
  <c r="BC418"/>
  <c r="BC414"/>
  <c r="BC423"/>
  <c r="BC426"/>
  <c r="BC422"/>
  <c r="AE405"/>
  <c r="AE412"/>
  <c r="AE403"/>
  <c r="AE404"/>
  <c r="AE424"/>
  <c r="AE429"/>
  <c r="AE420"/>
  <c r="AE402"/>
  <c r="AE413"/>
  <c r="AE417"/>
  <c r="AE408"/>
  <c r="AE428"/>
  <c r="AE422"/>
  <c r="AE430"/>
  <c r="AE423"/>
  <c r="AE411"/>
  <c r="AE409"/>
  <c r="AE414"/>
  <c r="AE401"/>
  <c r="AE407"/>
  <c r="AE421"/>
  <c r="AE426"/>
  <c r="AE416"/>
  <c r="AE410"/>
  <c r="AE415"/>
  <c r="AE418"/>
  <c r="AE406"/>
  <c r="AE425"/>
  <c r="AE419"/>
  <c r="AE427"/>
  <c r="K15" i="30"/>
  <c r="P15" s="1"/>
  <c r="J15"/>
  <c r="O15" s="1"/>
  <c r="N15"/>
  <c r="T210" i="26"/>
  <c r="L335" s="1"/>
  <c r="T232"/>
  <c r="L357" s="1"/>
  <c r="T236"/>
  <c r="L361" s="1"/>
  <c r="T213"/>
  <c r="L338" s="1"/>
  <c r="T209"/>
  <c r="L334" s="1"/>
  <c r="T231"/>
  <c r="L356" s="1"/>
  <c r="T235"/>
  <c r="L360" s="1"/>
  <c r="T198"/>
  <c r="L323" s="1"/>
  <c r="T191"/>
  <c r="L316" s="1"/>
  <c r="T202"/>
  <c r="L327" s="1"/>
  <c r="T201"/>
  <c r="L326" s="1"/>
  <c r="T197"/>
  <c r="L322" s="1"/>
  <c r="T200"/>
  <c r="L325" s="1"/>
  <c r="T195"/>
  <c r="L320" s="1"/>
  <c r="T194"/>
  <c r="L319" s="1"/>
  <c r="T204"/>
  <c r="L329" s="1"/>
  <c r="T185"/>
  <c r="L310" s="1"/>
  <c r="T207"/>
  <c r="L332" s="1"/>
  <c r="T184"/>
  <c r="T227"/>
  <c r="L352" s="1"/>
  <c r="T218"/>
  <c r="L343" s="1"/>
  <c r="T186"/>
  <c r="L311" s="1"/>
  <c r="T222"/>
  <c r="L347" s="1"/>
  <c r="T220"/>
  <c r="L345" s="1"/>
  <c r="T228"/>
  <c r="L353" s="1"/>
  <c r="T221"/>
  <c r="L346" s="1"/>
  <c r="T214"/>
  <c r="L339" s="1"/>
  <c r="T230"/>
  <c r="L355" s="1"/>
  <c r="T234"/>
  <c r="L359" s="1"/>
  <c r="T238"/>
  <c r="L363" s="1"/>
  <c r="T211"/>
  <c r="L336" s="1"/>
  <c r="T212"/>
  <c r="L337" s="1"/>
  <c r="T233"/>
  <c r="L358" s="1"/>
  <c r="T237"/>
  <c r="L362" s="1"/>
  <c r="T199"/>
  <c r="L324" s="1"/>
  <c r="T192"/>
  <c r="L317" s="1"/>
  <c r="T196"/>
  <c r="L321" s="1"/>
  <c r="T190"/>
  <c r="L315" s="1"/>
  <c r="T203"/>
  <c r="L328" s="1"/>
  <c r="T206"/>
  <c r="L331" s="1"/>
  <c r="T193"/>
  <c r="L318" s="1"/>
  <c r="T205"/>
  <c r="L330" s="1"/>
  <c r="T208"/>
  <c r="L333" s="1"/>
  <c r="T188"/>
  <c r="L313" s="1"/>
  <c r="T189"/>
  <c r="L314" s="1"/>
  <c r="T219"/>
  <c r="L344" s="1"/>
  <c r="T226"/>
  <c r="L351" s="1"/>
  <c r="T187"/>
  <c r="L312" s="1"/>
  <c r="T223"/>
  <c r="L348" s="1"/>
  <c r="T229"/>
  <c r="L354" s="1"/>
  <c r="T225"/>
  <c r="L350" s="1"/>
  <c r="T224"/>
  <c r="L349" s="1"/>
  <c r="T216"/>
  <c r="L341" s="1"/>
  <c r="T217"/>
  <c r="L342" s="1"/>
  <c r="BK119" i="28"/>
  <c r="G120" i="30" s="1"/>
  <c r="BI149" i="28"/>
  <c r="BI150" s="1"/>
  <c r="AJ445"/>
  <c r="AJ451"/>
  <c r="AJ464"/>
  <c r="AJ444"/>
  <c r="AJ453"/>
  <c r="AJ436"/>
  <c r="AJ446"/>
  <c r="AJ456"/>
  <c r="AJ437"/>
  <c r="AJ463"/>
  <c r="AJ462"/>
  <c r="AJ461"/>
  <c r="AJ442"/>
  <c r="AJ454"/>
  <c r="AJ449"/>
  <c r="AJ460"/>
  <c r="AJ443"/>
  <c r="AJ450"/>
  <c r="AJ455"/>
  <c r="AJ457"/>
  <c r="AJ447"/>
  <c r="AJ458"/>
  <c r="AJ452"/>
  <c r="AJ439"/>
  <c r="AJ441"/>
  <c r="AJ459"/>
  <c r="AJ465"/>
  <c r="AJ448"/>
  <c r="AJ438"/>
  <c r="AJ440"/>
  <c r="S209" i="26"/>
  <c r="K334" s="1"/>
  <c r="S230"/>
  <c r="K355" s="1"/>
  <c r="S234"/>
  <c r="K359" s="1"/>
  <c r="S238"/>
  <c r="K363" s="1"/>
  <c r="S210"/>
  <c r="K335" s="1"/>
  <c r="S231"/>
  <c r="K356" s="1"/>
  <c r="S235"/>
  <c r="K360" s="1"/>
  <c r="S192"/>
  <c r="K317" s="1"/>
  <c r="S191"/>
  <c r="K316" s="1"/>
  <c r="S199"/>
  <c r="K324" s="1"/>
  <c r="S203"/>
  <c r="K328" s="1"/>
  <c r="S197"/>
  <c r="K322" s="1"/>
  <c r="S201"/>
  <c r="K326" s="1"/>
  <c r="S195"/>
  <c r="K320" s="1"/>
  <c r="S194"/>
  <c r="K319" s="1"/>
  <c r="S205"/>
  <c r="K330" s="1"/>
  <c r="S188"/>
  <c r="K313" s="1"/>
  <c r="S207"/>
  <c r="K332" s="1"/>
  <c r="S187"/>
  <c r="K312" s="1"/>
  <c r="S186"/>
  <c r="K311" s="1"/>
  <c r="S219"/>
  <c r="K344" s="1"/>
  <c r="S222"/>
  <c r="K347" s="1"/>
  <c r="S226"/>
  <c r="K351" s="1"/>
  <c r="S229"/>
  <c r="K354" s="1"/>
  <c r="S224"/>
  <c r="K349" s="1"/>
  <c r="S225"/>
  <c r="K350" s="1"/>
  <c r="S214"/>
  <c r="K339" s="1"/>
  <c r="S211"/>
  <c r="K336" s="1"/>
  <c r="S232"/>
  <c r="K357" s="1"/>
  <c r="S236"/>
  <c r="K361" s="1"/>
  <c r="S212"/>
  <c r="K337" s="1"/>
  <c r="S213"/>
  <c r="K338" s="1"/>
  <c r="S233"/>
  <c r="K358" s="1"/>
  <c r="S237"/>
  <c r="K362" s="1"/>
  <c r="S190"/>
  <c r="K315" s="1"/>
  <c r="S198"/>
  <c r="K323" s="1"/>
  <c r="S202"/>
  <c r="K327" s="1"/>
  <c r="S196"/>
  <c r="K321" s="1"/>
  <c r="S200"/>
  <c r="K325" s="1"/>
  <c r="S206"/>
  <c r="K331" s="1"/>
  <c r="S193"/>
  <c r="K318" s="1"/>
  <c r="S204"/>
  <c r="K329" s="1"/>
  <c r="S185"/>
  <c r="K310" s="1"/>
  <c r="S208"/>
  <c r="K333" s="1"/>
  <c r="S189"/>
  <c r="K314" s="1"/>
  <c r="S184"/>
  <c r="S218"/>
  <c r="K343" s="1"/>
  <c r="S227"/>
  <c r="K352" s="1"/>
  <c r="S223"/>
  <c r="K348" s="1"/>
  <c r="S220"/>
  <c r="K345" s="1"/>
  <c r="S228"/>
  <c r="K353" s="1"/>
  <c r="S221"/>
  <c r="K346" s="1"/>
  <c r="S216"/>
  <c r="K341" s="1"/>
  <c r="S217"/>
  <c r="K342" s="1"/>
  <c r="Q112" i="30"/>
  <c r="J112"/>
  <c r="K112"/>
  <c r="L112"/>
  <c r="P112"/>
  <c r="N112"/>
  <c r="O112"/>
  <c r="L104"/>
  <c r="N104"/>
  <c r="O104"/>
  <c r="P104"/>
  <c r="Q104"/>
  <c r="K104"/>
  <c r="J104"/>
  <c r="N92"/>
  <c r="J92"/>
  <c r="O92" s="1"/>
  <c r="K92"/>
  <c r="P92" s="1"/>
  <c r="K88"/>
  <c r="P88" s="1"/>
  <c r="J88"/>
  <c r="O88" s="1"/>
  <c r="N88"/>
  <c r="N109"/>
  <c r="J109"/>
  <c r="O109"/>
  <c r="K109"/>
  <c r="L109"/>
  <c r="Q109"/>
  <c r="P109"/>
  <c r="J98"/>
  <c r="O98" s="1"/>
  <c r="K98"/>
  <c r="P98" s="1"/>
  <c r="N98"/>
  <c r="J94"/>
  <c r="O94" s="1"/>
  <c r="K94"/>
  <c r="P94" s="1"/>
  <c r="N94"/>
  <c r="BI331" i="28"/>
  <c r="E361"/>
  <c r="E362" s="1"/>
  <c r="Q110" i="30"/>
  <c r="P110"/>
  <c r="N110"/>
  <c r="J110"/>
  <c r="L110"/>
  <c r="O110"/>
  <c r="K110"/>
  <c r="N100"/>
  <c r="J100"/>
  <c r="O100" s="1"/>
  <c r="K100"/>
  <c r="P100" s="1"/>
  <c r="N87"/>
  <c r="J87"/>
  <c r="O87" s="1"/>
  <c r="K87"/>
  <c r="P87" s="1"/>
  <c r="J89"/>
  <c r="O89" s="1"/>
  <c r="K89"/>
  <c r="N89"/>
  <c r="Q107"/>
  <c r="J107"/>
  <c r="L107"/>
  <c r="K107"/>
  <c r="O107"/>
  <c r="N107"/>
  <c r="P107"/>
  <c r="K96"/>
  <c r="P96" s="1"/>
  <c r="N96"/>
  <c r="J96"/>
  <c r="O96" s="1"/>
  <c r="N102"/>
  <c r="J102"/>
  <c r="O102" s="1"/>
  <c r="K102"/>
  <c r="P102" s="1"/>
  <c r="T396" i="28"/>
  <c r="T397" s="1"/>
  <c r="N396"/>
  <c r="N397" s="1"/>
  <c r="F396"/>
  <c r="F397" s="1"/>
  <c r="AZ396"/>
  <c r="AZ397" s="1"/>
  <c r="AE396"/>
  <c r="AE397" s="1"/>
  <c r="M396"/>
  <c r="M397" s="1"/>
  <c r="W396"/>
  <c r="W397" s="1"/>
  <c r="O396"/>
  <c r="O397" s="1"/>
  <c r="AV396"/>
  <c r="AV397" s="1"/>
  <c r="AP396"/>
  <c r="AP397" s="1"/>
  <c r="AK396"/>
  <c r="AK397" s="1"/>
  <c r="O65" i="30"/>
  <c r="AJ396" i="28"/>
  <c r="AJ397" s="1"/>
  <c r="AH396"/>
  <c r="AH397" s="1"/>
  <c r="BF396"/>
  <c r="BA396"/>
  <c r="BA397" s="1"/>
  <c r="R396"/>
  <c r="R397" s="1"/>
  <c r="S396"/>
  <c r="S397" s="1"/>
  <c r="AC396"/>
  <c r="AC397" s="1"/>
  <c r="G396"/>
  <c r="G397" s="1"/>
  <c r="AX396"/>
  <c r="AX397" s="1"/>
  <c r="AF396"/>
  <c r="AF397" s="1"/>
  <c r="AY396"/>
  <c r="AY397" s="1"/>
  <c r="BG396"/>
  <c r="V396"/>
  <c r="V397" s="1"/>
  <c r="I396"/>
  <c r="I397" s="1"/>
  <c r="AS396"/>
  <c r="AS397" s="1"/>
  <c r="L62" i="30"/>
  <c r="Q62" s="1"/>
  <c r="L55"/>
  <c r="Q55" s="1"/>
  <c r="L60"/>
  <c r="Q60" s="1"/>
  <c r="E120" i="23"/>
  <c r="L101" i="30" l="1"/>
  <c r="Q101" s="1"/>
  <c r="L102"/>
  <c r="Q102" s="1"/>
  <c r="L96"/>
  <c r="Q96" s="1"/>
  <c r="L100"/>
  <c r="Q100" s="1"/>
  <c r="L88"/>
  <c r="Q88" s="1"/>
  <c r="L92"/>
  <c r="Q92" s="1"/>
  <c r="L15"/>
  <c r="Q15" s="1"/>
  <c r="L91"/>
  <c r="Q91" s="1"/>
  <c r="L90"/>
  <c r="Q90" s="1"/>
  <c r="L103"/>
  <c r="Q103" s="1"/>
  <c r="L97"/>
  <c r="Q97" s="1"/>
  <c r="O101"/>
  <c r="L89"/>
  <c r="Q89" s="1"/>
  <c r="L87"/>
  <c r="Q87" s="1"/>
  <c r="BF397" i="28"/>
  <c r="BG397"/>
  <c r="AK454"/>
  <c r="AK444"/>
  <c r="AK443"/>
  <c r="AK453"/>
  <c r="AK445"/>
  <c r="AK456"/>
  <c r="AK459"/>
  <c r="AK436"/>
  <c r="AK442"/>
  <c r="AK451"/>
  <c r="AK463"/>
  <c r="AK464"/>
  <c r="AK449"/>
  <c r="AK447"/>
  <c r="AK450"/>
  <c r="AK448"/>
  <c r="AK457"/>
  <c r="AK460"/>
  <c r="AK455"/>
  <c r="AK462"/>
  <c r="AK452"/>
  <c r="AK440"/>
  <c r="AK461"/>
  <c r="AK437"/>
  <c r="AK465"/>
  <c r="AK439"/>
  <c r="AK438"/>
  <c r="AK458"/>
  <c r="AK446"/>
  <c r="AK441"/>
  <c r="AW450"/>
  <c r="AW460"/>
  <c r="AW445"/>
  <c r="AW438"/>
  <c r="AW446"/>
  <c r="AW443"/>
  <c r="AW453"/>
  <c r="AW441"/>
  <c r="AW454"/>
  <c r="AW459"/>
  <c r="AW448"/>
  <c r="AW465"/>
  <c r="AW464"/>
  <c r="AW463"/>
  <c r="AW461"/>
  <c r="AW462"/>
  <c r="AW455"/>
  <c r="AW447"/>
  <c r="AW457"/>
  <c r="AW458"/>
  <c r="AW456"/>
  <c r="AW449"/>
  <c r="AW451"/>
  <c r="AW437"/>
  <c r="AW439"/>
  <c r="AW452"/>
  <c r="AW436"/>
  <c r="AW444"/>
  <c r="AW440"/>
  <c r="AW442"/>
  <c r="AR460"/>
  <c r="AR448"/>
  <c r="AR459"/>
  <c r="AR454"/>
  <c r="AR465"/>
  <c r="AR441"/>
  <c r="AR442"/>
  <c r="AR446"/>
  <c r="AR439"/>
  <c r="AR462"/>
  <c r="AR437"/>
  <c r="AR455"/>
  <c r="AR444"/>
  <c r="AR450"/>
  <c r="AR458"/>
  <c r="AR461"/>
  <c r="AR456"/>
  <c r="AR464"/>
  <c r="AR445"/>
  <c r="AR457"/>
  <c r="AR451"/>
  <c r="AR463"/>
  <c r="AR452"/>
  <c r="AR449"/>
  <c r="AR447"/>
  <c r="AR438"/>
  <c r="AR453"/>
  <c r="AR443"/>
  <c r="AR436"/>
  <c r="AR440"/>
  <c r="AM445"/>
  <c r="AM462"/>
  <c r="AM456"/>
  <c r="AM455"/>
  <c r="AM463"/>
  <c r="AM461"/>
  <c r="AM449"/>
  <c r="AM437"/>
  <c r="AM448"/>
  <c r="AM457"/>
  <c r="AM459"/>
  <c r="AM438"/>
  <c r="AM453"/>
  <c r="AM464"/>
  <c r="AM458"/>
  <c r="AM460"/>
  <c r="AM436"/>
  <c r="AM450"/>
  <c r="AM451"/>
  <c r="AM454"/>
  <c r="AM446"/>
  <c r="AM440"/>
  <c r="AM442"/>
  <c r="AM443"/>
  <c r="AM452"/>
  <c r="AM439"/>
  <c r="AM465"/>
  <c r="AM444"/>
  <c r="AM447"/>
  <c r="AM441"/>
  <c r="J451"/>
  <c r="J463"/>
  <c r="J465"/>
  <c r="J438"/>
  <c r="J439"/>
  <c r="J457"/>
  <c r="J456"/>
  <c r="J441"/>
  <c r="J437"/>
  <c r="J446"/>
  <c r="J443"/>
  <c r="J454"/>
  <c r="J450"/>
  <c r="J458"/>
  <c r="J461"/>
  <c r="J464"/>
  <c r="J452"/>
  <c r="J462"/>
  <c r="J444"/>
  <c r="J445"/>
  <c r="J459"/>
  <c r="J453"/>
  <c r="J447"/>
  <c r="J460"/>
  <c r="J448"/>
  <c r="J436"/>
  <c r="J455"/>
  <c r="J449"/>
  <c r="J442"/>
  <c r="J440"/>
  <c r="F438"/>
  <c r="F459"/>
  <c r="F437"/>
  <c r="F450"/>
  <c r="F458"/>
  <c r="F455"/>
  <c r="F442"/>
  <c r="F454"/>
  <c r="F448"/>
  <c r="F451"/>
  <c r="F436"/>
  <c r="F449"/>
  <c r="F439"/>
  <c r="F465"/>
  <c r="F453"/>
  <c r="F463"/>
  <c r="F464"/>
  <c r="F446"/>
  <c r="F460"/>
  <c r="F462"/>
  <c r="F441"/>
  <c r="F461"/>
  <c r="F444"/>
  <c r="F457"/>
  <c r="F452"/>
  <c r="F456"/>
  <c r="F443"/>
  <c r="F445"/>
  <c r="F447"/>
  <c r="F440"/>
  <c r="N453"/>
  <c r="N462"/>
  <c r="N442"/>
  <c r="N446"/>
  <c r="N455"/>
  <c r="N460"/>
  <c r="N444"/>
  <c r="N463"/>
  <c r="N437"/>
  <c r="N457"/>
  <c r="N458"/>
  <c r="N448"/>
  <c r="N450"/>
  <c r="N459"/>
  <c r="N443"/>
  <c r="N461"/>
  <c r="N439"/>
  <c r="N447"/>
  <c r="N438"/>
  <c r="N441"/>
  <c r="N449"/>
  <c r="N452"/>
  <c r="N445"/>
  <c r="N456"/>
  <c r="N464"/>
  <c r="N451"/>
  <c r="N465"/>
  <c r="N454"/>
  <c r="N436"/>
  <c r="N440"/>
  <c r="U451"/>
  <c r="U453"/>
  <c r="U454"/>
  <c r="U456"/>
  <c r="U458"/>
  <c r="U455"/>
  <c r="U445"/>
  <c r="U441"/>
  <c r="U443"/>
  <c r="U436"/>
  <c r="U463"/>
  <c r="U460"/>
  <c r="U465"/>
  <c r="U459"/>
  <c r="U438"/>
  <c r="U447"/>
  <c r="U452"/>
  <c r="U442"/>
  <c r="U449"/>
  <c r="U448"/>
  <c r="U464"/>
  <c r="U450"/>
  <c r="U446"/>
  <c r="U439"/>
  <c r="U444"/>
  <c r="U437"/>
  <c r="U461"/>
  <c r="U457"/>
  <c r="U462"/>
  <c r="U440"/>
  <c r="W455"/>
  <c r="W458"/>
  <c r="W449"/>
  <c r="W464"/>
  <c r="W461"/>
  <c r="W454"/>
  <c r="W436"/>
  <c r="W456"/>
  <c r="W446"/>
  <c r="W453"/>
  <c r="W452"/>
  <c r="W438"/>
  <c r="W463"/>
  <c r="W439"/>
  <c r="W460"/>
  <c r="W450"/>
  <c r="W445"/>
  <c r="W442"/>
  <c r="W448"/>
  <c r="W462"/>
  <c r="W459"/>
  <c r="W444"/>
  <c r="W440"/>
  <c r="W437"/>
  <c r="W451"/>
  <c r="W443"/>
  <c r="W447"/>
  <c r="W465"/>
  <c r="W457"/>
  <c r="W441"/>
  <c r="K437"/>
  <c r="K438"/>
  <c r="K464"/>
  <c r="K436"/>
  <c r="K447"/>
  <c r="K457"/>
  <c r="K448"/>
  <c r="K456"/>
  <c r="K463"/>
  <c r="K451"/>
  <c r="K460"/>
  <c r="K450"/>
  <c r="K452"/>
  <c r="K465"/>
  <c r="K441"/>
  <c r="K439"/>
  <c r="K442"/>
  <c r="K462"/>
  <c r="K459"/>
  <c r="K446"/>
  <c r="K454"/>
  <c r="K458"/>
  <c r="K453"/>
  <c r="K443"/>
  <c r="K461"/>
  <c r="K455"/>
  <c r="K449"/>
  <c r="K445"/>
  <c r="K444"/>
  <c r="K440"/>
  <c r="BB448"/>
  <c r="BB447"/>
  <c r="BB456"/>
  <c r="BB461"/>
  <c r="BB445"/>
  <c r="BB453"/>
  <c r="BB455"/>
  <c r="BB441"/>
  <c r="BB452"/>
  <c r="BB436"/>
  <c r="BB444"/>
  <c r="BB462"/>
  <c r="BB446"/>
  <c r="BB464"/>
  <c r="BB440"/>
  <c r="BB451"/>
  <c r="BB454"/>
  <c r="BB459"/>
  <c r="BB465"/>
  <c r="BB443"/>
  <c r="BB458"/>
  <c r="BB442"/>
  <c r="BB463"/>
  <c r="BB450"/>
  <c r="BB438"/>
  <c r="BB437"/>
  <c r="BB460"/>
  <c r="BB439"/>
  <c r="BB449"/>
  <c r="BB457"/>
  <c r="AG463"/>
  <c r="AG459"/>
  <c r="AG455"/>
  <c r="AG450"/>
  <c r="AG446"/>
  <c r="AG442"/>
  <c r="AG438"/>
  <c r="AG464"/>
  <c r="AG460"/>
  <c r="AG456"/>
  <c r="AG452"/>
  <c r="AG447"/>
  <c r="AG443"/>
  <c r="AG439"/>
  <c r="AG436"/>
  <c r="AG465"/>
  <c r="AG461"/>
  <c r="AG457"/>
  <c r="AG453"/>
  <c r="AG448"/>
  <c r="AG444"/>
  <c r="AG440"/>
  <c r="AG451"/>
  <c r="AG462"/>
  <c r="AG458"/>
  <c r="AG454"/>
  <c r="AG449"/>
  <c r="AG445"/>
  <c r="AG441"/>
  <c r="AG437"/>
  <c r="BA456"/>
  <c r="BA462"/>
  <c r="BA449"/>
  <c r="BA461"/>
  <c r="BA460"/>
  <c r="BA463"/>
  <c r="BA446"/>
  <c r="BA443"/>
  <c r="BA459"/>
  <c r="BA436"/>
  <c r="BA465"/>
  <c r="BA454"/>
  <c r="BA452"/>
  <c r="BA464"/>
  <c r="BA441"/>
  <c r="BA451"/>
  <c r="BA458"/>
  <c r="BA438"/>
  <c r="BA457"/>
  <c r="BA447"/>
  <c r="BA455"/>
  <c r="BA445"/>
  <c r="BA453"/>
  <c r="BA440"/>
  <c r="BA444"/>
  <c r="BA439"/>
  <c r="BA437"/>
  <c r="BA442"/>
  <c r="BA450"/>
  <c r="BA448"/>
  <c r="AI456"/>
  <c r="AI457"/>
  <c r="AI458"/>
  <c r="AI436"/>
  <c r="AI448"/>
  <c r="AI444"/>
  <c r="AI459"/>
  <c r="AI439"/>
  <c r="AI455"/>
  <c r="AI461"/>
  <c r="AI463"/>
  <c r="AI449"/>
  <c r="AI452"/>
  <c r="AI437"/>
  <c r="AI440"/>
  <c r="AI451"/>
  <c r="AI460"/>
  <c r="AI442"/>
  <c r="AI454"/>
  <c r="AI438"/>
  <c r="AI441"/>
  <c r="AI462"/>
  <c r="AI464"/>
  <c r="AI450"/>
  <c r="AI445"/>
  <c r="AI465"/>
  <c r="AI453"/>
  <c r="AI446"/>
  <c r="AI443"/>
  <c r="AI447"/>
  <c r="AS442"/>
  <c r="AS464"/>
  <c r="AS457"/>
  <c r="AS448"/>
  <c r="AS460"/>
  <c r="AS455"/>
  <c r="AS447"/>
  <c r="AS453"/>
  <c r="AS441"/>
  <c r="AS463"/>
  <c r="AS439"/>
  <c r="AS446"/>
  <c r="AS458"/>
  <c r="AS440"/>
  <c r="AS452"/>
  <c r="AS459"/>
  <c r="AS438"/>
  <c r="AS444"/>
  <c r="AS456"/>
  <c r="AS450"/>
  <c r="AS454"/>
  <c r="AS449"/>
  <c r="AS465"/>
  <c r="AS436"/>
  <c r="AS451"/>
  <c r="AS461"/>
  <c r="AS462"/>
  <c r="AS443"/>
  <c r="AS437"/>
  <c r="AS445"/>
  <c r="AU460"/>
  <c r="AU453"/>
  <c r="AU456"/>
  <c r="AU446"/>
  <c r="AU437"/>
  <c r="AU459"/>
  <c r="AU440"/>
  <c r="AU450"/>
  <c r="AU439"/>
  <c r="AU448"/>
  <c r="AU443"/>
  <c r="AU444"/>
  <c r="AU438"/>
  <c r="AU462"/>
  <c r="AU441"/>
  <c r="AU452"/>
  <c r="AU454"/>
  <c r="AU458"/>
  <c r="AU445"/>
  <c r="AU465"/>
  <c r="AU436"/>
  <c r="AU461"/>
  <c r="AU451"/>
  <c r="AU442"/>
  <c r="AU449"/>
  <c r="AU464"/>
  <c r="AU457"/>
  <c r="AU463"/>
  <c r="AU455"/>
  <c r="AU447"/>
  <c r="AN450"/>
  <c r="AN443"/>
  <c r="AN446"/>
  <c r="AN461"/>
  <c r="AN436"/>
  <c r="AN463"/>
  <c r="AN451"/>
  <c r="AN438"/>
  <c r="AN448"/>
  <c r="AN459"/>
  <c r="AN456"/>
  <c r="AN437"/>
  <c r="AN442"/>
  <c r="AN440"/>
  <c r="AN453"/>
  <c r="AN460"/>
  <c r="AN464"/>
  <c r="AN449"/>
  <c r="AN458"/>
  <c r="AN455"/>
  <c r="AN462"/>
  <c r="AN441"/>
  <c r="AN447"/>
  <c r="AN439"/>
  <c r="AN452"/>
  <c r="AN454"/>
  <c r="AN445"/>
  <c r="AN465"/>
  <c r="AN444"/>
  <c r="AN457"/>
  <c r="H447"/>
  <c r="H452"/>
  <c r="H443"/>
  <c r="H438"/>
  <c r="H442"/>
  <c r="H449"/>
  <c r="H460"/>
  <c r="H450"/>
  <c r="H459"/>
  <c r="H465"/>
  <c r="H448"/>
  <c r="H461"/>
  <c r="H440"/>
  <c r="H456"/>
  <c r="H441"/>
  <c r="H451"/>
  <c r="H439"/>
  <c r="H445"/>
  <c r="H453"/>
  <c r="H454"/>
  <c r="H463"/>
  <c r="H464"/>
  <c r="H462"/>
  <c r="H457"/>
  <c r="H446"/>
  <c r="H436"/>
  <c r="H444"/>
  <c r="H458"/>
  <c r="H455"/>
  <c r="H437"/>
  <c r="I445"/>
  <c r="I453"/>
  <c r="I437"/>
  <c r="I455"/>
  <c r="I464"/>
  <c r="I439"/>
  <c r="I450"/>
  <c r="I454"/>
  <c r="I461"/>
  <c r="I452"/>
  <c r="I462"/>
  <c r="I443"/>
  <c r="I456"/>
  <c r="I458"/>
  <c r="I440"/>
  <c r="I451"/>
  <c r="I463"/>
  <c r="I459"/>
  <c r="I444"/>
  <c r="I465"/>
  <c r="I449"/>
  <c r="I436"/>
  <c r="I441"/>
  <c r="I442"/>
  <c r="I448"/>
  <c r="I438"/>
  <c r="I446"/>
  <c r="I460"/>
  <c r="I457"/>
  <c r="I447"/>
  <c r="O447"/>
  <c r="O455"/>
  <c r="O444"/>
  <c r="O459"/>
  <c r="O461"/>
  <c r="O465"/>
  <c r="O439"/>
  <c r="O438"/>
  <c r="O436"/>
  <c r="O450"/>
  <c r="O453"/>
  <c r="O442"/>
  <c r="O443"/>
  <c r="O448"/>
  <c r="O441"/>
  <c r="O454"/>
  <c r="O462"/>
  <c r="O445"/>
  <c r="O460"/>
  <c r="O456"/>
  <c r="O437"/>
  <c r="O464"/>
  <c r="O440"/>
  <c r="O463"/>
  <c r="O451"/>
  <c r="O458"/>
  <c r="O452"/>
  <c r="O446"/>
  <c r="O457"/>
  <c r="O449"/>
  <c r="V436"/>
  <c r="V455"/>
  <c r="V442"/>
  <c r="V446"/>
  <c r="V437"/>
  <c r="V465"/>
  <c r="V447"/>
  <c r="V439"/>
  <c r="V444"/>
  <c r="V445"/>
  <c r="V452"/>
  <c r="V457"/>
  <c r="V456"/>
  <c r="V438"/>
  <c r="V440"/>
  <c r="V451"/>
  <c r="V453"/>
  <c r="V458"/>
  <c r="V461"/>
  <c r="V450"/>
  <c r="V454"/>
  <c r="V448"/>
  <c r="V441"/>
  <c r="V464"/>
  <c r="V460"/>
  <c r="V443"/>
  <c r="V449"/>
  <c r="V459"/>
  <c r="V463"/>
  <c r="V462"/>
  <c r="X443"/>
  <c r="X458"/>
  <c r="X460"/>
  <c r="X436"/>
  <c r="X445"/>
  <c r="X462"/>
  <c r="X444"/>
  <c r="X465"/>
  <c r="X450"/>
  <c r="X451"/>
  <c r="X438"/>
  <c r="X457"/>
  <c r="X446"/>
  <c r="X448"/>
  <c r="X441"/>
  <c r="X452"/>
  <c r="X442"/>
  <c r="X455"/>
  <c r="X447"/>
  <c r="X463"/>
  <c r="X439"/>
  <c r="X440"/>
  <c r="X456"/>
  <c r="X454"/>
  <c r="X459"/>
  <c r="X437"/>
  <c r="X461"/>
  <c r="X464"/>
  <c r="X449"/>
  <c r="X453"/>
  <c r="L443"/>
  <c r="L457"/>
  <c r="L444"/>
  <c r="L437"/>
  <c r="L458"/>
  <c r="L455"/>
  <c r="L439"/>
  <c r="L440"/>
  <c r="L460"/>
  <c r="L438"/>
  <c r="L463"/>
  <c r="L461"/>
  <c r="L465"/>
  <c r="L450"/>
  <c r="L441"/>
  <c r="L451"/>
  <c r="L436"/>
  <c r="L462"/>
  <c r="L442"/>
  <c r="L446"/>
  <c r="L454"/>
  <c r="L447"/>
  <c r="L464"/>
  <c r="L452"/>
  <c r="L445"/>
  <c r="L456"/>
  <c r="L459"/>
  <c r="L448"/>
  <c r="L449"/>
  <c r="L453"/>
  <c r="BD453"/>
  <c r="BD461"/>
  <c r="BD449"/>
  <c r="BD460"/>
  <c r="BD454"/>
  <c r="BD438"/>
  <c r="BD436"/>
  <c r="BD444"/>
  <c r="BD445"/>
  <c r="BD463"/>
  <c r="BD447"/>
  <c r="BD452"/>
  <c r="BD443"/>
  <c r="BD450"/>
  <c r="BD441"/>
  <c r="BD451"/>
  <c r="BD459"/>
  <c r="BD462"/>
  <c r="BD455"/>
  <c r="BD439"/>
  <c r="BD442"/>
  <c r="BD440"/>
  <c r="BD448"/>
  <c r="BD465"/>
  <c r="BD446"/>
  <c r="BD457"/>
  <c r="BD437"/>
  <c r="BD458"/>
  <c r="BD456"/>
  <c r="BD464"/>
  <c r="AE461"/>
  <c r="AE447"/>
  <c r="AE459"/>
  <c r="AE439"/>
  <c r="AE442"/>
  <c r="AE465"/>
  <c r="AE464"/>
  <c r="AE436"/>
  <c r="AE463"/>
  <c r="AE458"/>
  <c r="AE453"/>
  <c r="AE438"/>
  <c r="AE437"/>
  <c r="AE452"/>
  <c r="AE441"/>
  <c r="AE451"/>
  <c r="AE455"/>
  <c r="AE445"/>
  <c r="AE454"/>
  <c r="AE449"/>
  <c r="AE460"/>
  <c r="AE440"/>
  <c r="AE462"/>
  <c r="AE444"/>
  <c r="AE446"/>
  <c r="AE457"/>
  <c r="AE443"/>
  <c r="AE448"/>
  <c r="AE450"/>
  <c r="AE456"/>
  <c r="BC449"/>
  <c r="BC463"/>
  <c r="BC444"/>
  <c r="BC446"/>
  <c r="BC443"/>
  <c r="BC460"/>
  <c r="BC453"/>
  <c r="BC441"/>
  <c r="BC461"/>
  <c r="BC458"/>
  <c r="BC454"/>
  <c r="BC464"/>
  <c r="BC448"/>
  <c r="BC436"/>
  <c r="BC459"/>
  <c r="BC450"/>
  <c r="BC447"/>
  <c r="BC456"/>
  <c r="BC465"/>
  <c r="BC462"/>
  <c r="BC457"/>
  <c r="BC439"/>
  <c r="BC455"/>
  <c r="BC442"/>
  <c r="BC451"/>
  <c r="BC438"/>
  <c r="BC437"/>
  <c r="BC452"/>
  <c r="BC445"/>
  <c r="BC440"/>
  <c r="AD451"/>
  <c r="AD438"/>
  <c r="AD462"/>
  <c r="AD454"/>
  <c r="AD436"/>
  <c r="AD459"/>
  <c r="AD460"/>
  <c r="AD442"/>
  <c r="AD458"/>
  <c r="AD447"/>
  <c r="AD457"/>
  <c r="AD444"/>
  <c r="AD465"/>
  <c r="AD448"/>
  <c r="AD463"/>
  <c r="AD449"/>
  <c r="AD439"/>
  <c r="AD455"/>
  <c r="AD443"/>
  <c r="AD456"/>
  <c r="AD464"/>
  <c r="AD437"/>
  <c r="AD441"/>
  <c r="AD453"/>
  <c r="AD452"/>
  <c r="AD446"/>
  <c r="AD450"/>
  <c r="AD461"/>
  <c r="AD445"/>
  <c r="AD440"/>
  <c r="AK488"/>
  <c r="AK494"/>
  <c r="AK487"/>
  <c r="AK476"/>
  <c r="AK486"/>
  <c r="AK495"/>
  <c r="AK471"/>
  <c r="AK482"/>
  <c r="AK478"/>
  <c r="AK472"/>
  <c r="AK491"/>
  <c r="AK477"/>
  <c r="AK500"/>
  <c r="AK489"/>
  <c r="AK475"/>
  <c r="AK493"/>
  <c r="AK498"/>
  <c r="AK490"/>
  <c r="AK485"/>
  <c r="AK497"/>
  <c r="AK484"/>
  <c r="AK479"/>
  <c r="AK496"/>
  <c r="AK480"/>
  <c r="AK474"/>
  <c r="AK499"/>
  <c r="AK481"/>
  <c r="AK473"/>
  <c r="AK492"/>
  <c r="AK483"/>
  <c r="AT487"/>
  <c r="AT480"/>
  <c r="AT474"/>
  <c r="AT494"/>
  <c r="AT478"/>
  <c r="AT495"/>
  <c r="AT479"/>
  <c r="AT496"/>
  <c r="AT489"/>
  <c r="AT475"/>
  <c r="AT471"/>
  <c r="AT493"/>
  <c r="AT486"/>
  <c r="AT499"/>
  <c r="AT500"/>
  <c r="AT490"/>
  <c r="AT482"/>
  <c r="AT476"/>
  <c r="AT498"/>
  <c r="AT485"/>
  <c r="AT472"/>
  <c r="AT481"/>
  <c r="AT477"/>
  <c r="AT492"/>
  <c r="AT483"/>
  <c r="AT473"/>
  <c r="AT497"/>
  <c r="AT488"/>
  <c r="AT484"/>
  <c r="AT491"/>
  <c r="AR486"/>
  <c r="AR494"/>
  <c r="AR478"/>
  <c r="AR498"/>
  <c r="AR485"/>
  <c r="AR480"/>
  <c r="AR474"/>
  <c r="AR481"/>
  <c r="AR477"/>
  <c r="AR473"/>
  <c r="AR492"/>
  <c r="AR488"/>
  <c r="AR495"/>
  <c r="AR496"/>
  <c r="AR483"/>
  <c r="AR497"/>
  <c r="AR484"/>
  <c r="AR487"/>
  <c r="AR472"/>
  <c r="AR490"/>
  <c r="AR482"/>
  <c r="AR476"/>
  <c r="AR491"/>
  <c r="AR479"/>
  <c r="AR475"/>
  <c r="AR471"/>
  <c r="AR493"/>
  <c r="AR499"/>
  <c r="AR500"/>
  <c r="AR489"/>
  <c r="AU488"/>
  <c r="AU498"/>
  <c r="AU485"/>
  <c r="AU480"/>
  <c r="AU494"/>
  <c r="AU478"/>
  <c r="AU472"/>
  <c r="AU491"/>
  <c r="AU500"/>
  <c r="AU492"/>
  <c r="AU477"/>
  <c r="AU471"/>
  <c r="AU486"/>
  <c r="AU481"/>
  <c r="AU483"/>
  <c r="AU497"/>
  <c r="AU484"/>
  <c r="AU487"/>
  <c r="AU482"/>
  <c r="AU474"/>
  <c r="AU490"/>
  <c r="AU476"/>
  <c r="AU499"/>
  <c r="AU475"/>
  <c r="AU496"/>
  <c r="AU489"/>
  <c r="AU473"/>
  <c r="AU493"/>
  <c r="AU495"/>
  <c r="AU479"/>
  <c r="J498"/>
  <c r="J485"/>
  <c r="J497"/>
  <c r="J488"/>
  <c r="J499"/>
  <c r="J491"/>
  <c r="J489"/>
  <c r="J487"/>
  <c r="J478"/>
  <c r="J474"/>
  <c r="J481"/>
  <c r="J477"/>
  <c r="J473"/>
  <c r="J500"/>
  <c r="J483"/>
  <c r="J484"/>
  <c r="J494"/>
  <c r="J482"/>
  <c r="J493"/>
  <c r="J486"/>
  <c r="J495"/>
  <c r="J492"/>
  <c r="J490"/>
  <c r="J480"/>
  <c r="J476"/>
  <c r="J472"/>
  <c r="J479"/>
  <c r="J475"/>
  <c r="J471"/>
  <c r="J496"/>
  <c r="AC488"/>
  <c r="AC498"/>
  <c r="AC485"/>
  <c r="AC478"/>
  <c r="AC474"/>
  <c r="AC497"/>
  <c r="AC499"/>
  <c r="AC483"/>
  <c r="AC487"/>
  <c r="AC491"/>
  <c r="AC479"/>
  <c r="AC473"/>
  <c r="AC496"/>
  <c r="AC489"/>
  <c r="AC471"/>
  <c r="AC493"/>
  <c r="AC484"/>
  <c r="AC494"/>
  <c r="AC480"/>
  <c r="AC476"/>
  <c r="AC472"/>
  <c r="AC486"/>
  <c r="AC495"/>
  <c r="AC490"/>
  <c r="AC482"/>
  <c r="AC481"/>
  <c r="AC477"/>
  <c r="AC500"/>
  <c r="AC492"/>
  <c r="AC475"/>
  <c r="N488"/>
  <c r="N498"/>
  <c r="N474"/>
  <c r="N484"/>
  <c r="N495"/>
  <c r="N479"/>
  <c r="N500"/>
  <c r="N483"/>
  <c r="N490"/>
  <c r="N485"/>
  <c r="N478"/>
  <c r="N472"/>
  <c r="N475"/>
  <c r="N489"/>
  <c r="N473"/>
  <c r="N497"/>
  <c r="N486"/>
  <c r="N482"/>
  <c r="N493"/>
  <c r="N499"/>
  <c r="N491"/>
  <c r="N471"/>
  <c r="N492"/>
  <c r="N494"/>
  <c r="N487"/>
  <c r="N480"/>
  <c r="N476"/>
  <c r="N481"/>
  <c r="N496"/>
  <c r="N477"/>
  <c r="X488"/>
  <c r="X498"/>
  <c r="X482"/>
  <c r="X476"/>
  <c r="X493"/>
  <c r="X481"/>
  <c r="X471"/>
  <c r="X489"/>
  <c r="X490"/>
  <c r="X485"/>
  <c r="X472"/>
  <c r="X495"/>
  <c r="X477"/>
  <c r="X500"/>
  <c r="X475"/>
  <c r="X497"/>
  <c r="X486"/>
  <c r="X494"/>
  <c r="X478"/>
  <c r="X474"/>
  <c r="X484"/>
  <c r="X479"/>
  <c r="X496"/>
  <c r="X483"/>
  <c r="X487"/>
  <c r="X480"/>
  <c r="X499"/>
  <c r="X491"/>
  <c r="X473"/>
  <c r="X492"/>
  <c r="Q493"/>
  <c r="Q486"/>
  <c r="Q490"/>
  <c r="Q482"/>
  <c r="Q476"/>
  <c r="Q484"/>
  <c r="Q500"/>
  <c r="Q489"/>
  <c r="Q494"/>
  <c r="Q480"/>
  <c r="Q499"/>
  <c r="Q491"/>
  <c r="Q477"/>
  <c r="Q496"/>
  <c r="Q471"/>
  <c r="Q497"/>
  <c r="Q488"/>
  <c r="Q498"/>
  <c r="Q485"/>
  <c r="Q478"/>
  <c r="Q474"/>
  <c r="Q481"/>
  <c r="Q492"/>
  <c r="Q483"/>
  <c r="Q487"/>
  <c r="Q472"/>
  <c r="Q495"/>
  <c r="Q479"/>
  <c r="Q473"/>
  <c r="Q475"/>
  <c r="T488"/>
  <c r="T484"/>
  <c r="T487"/>
  <c r="T482"/>
  <c r="T472"/>
  <c r="T499"/>
  <c r="T479"/>
  <c r="T500"/>
  <c r="T498"/>
  <c r="T480"/>
  <c r="T474"/>
  <c r="T481"/>
  <c r="T496"/>
  <c r="T489"/>
  <c r="T475"/>
  <c r="T497"/>
  <c r="T486"/>
  <c r="T490"/>
  <c r="T485"/>
  <c r="T476"/>
  <c r="T493"/>
  <c r="T491"/>
  <c r="T471"/>
  <c r="T483"/>
  <c r="T494"/>
  <c r="T478"/>
  <c r="T495"/>
  <c r="T473"/>
  <c r="T492"/>
  <c r="T477"/>
  <c r="BB497"/>
  <c r="BB482"/>
  <c r="BB478"/>
  <c r="BB474"/>
  <c r="BB493"/>
  <c r="BB484"/>
  <c r="BB489"/>
  <c r="BB498"/>
  <c r="BB490"/>
  <c r="BB485"/>
  <c r="BB491"/>
  <c r="BB479"/>
  <c r="BB471"/>
  <c r="BB496"/>
  <c r="BB477"/>
  <c r="BB486"/>
  <c r="BB480"/>
  <c r="BB476"/>
  <c r="BB472"/>
  <c r="BB488"/>
  <c r="BB495"/>
  <c r="BB483"/>
  <c r="BB494"/>
  <c r="BB487"/>
  <c r="BB499"/>
  <c r="BB481"/>
  <c r="BB473"/>
  <c r="BB500"/>
  <c r="BB492"/>
  <c r="BB475"/>
  <c r="AF497"/>
  <c r="AF485"/>
  <c r="AF478"/>
  <c r="AF472"/>
  <c r="AF488"/>
  <c r="AF484"/>
  <c r="AF495"/>
  <c r="AF479"/>
  <c r="AF500"/>
  <c r="AF492"/>
  <c r="AF494"/>
  <c r="AF482"/>
  <c r="AF481"/>
  <c r="AF473"/>
  <c r="AF483"/>
  <c r="AF487"/>
  <c r="AF480"/>
  <c r="AF476"/>
  <c r="AF493"/>
  <c r="AF486"/>
  <c r="AF499"/>
  <c r="AF491"/>
  <c r="AF471"/>
  <c r="AF496"/>
  <c r="AF498"/>
  <c r="AF490"/>
  <c r="AF474"/>
  <c r="AF477"/>
  <c r="AF489"/>
  <c r="AF475"/>
  <c r="BC488"/>
  <c r="BC490"/>
  <c r="BC472"/>
  <c r="BC486"/>
  <c r="BC499"/>
  <c r="BC481"/>
  <c r="BC471"/>
  <c r="BC496"/>
  <c r="BC483"/>
  <c r="BC487"/>
  <c r="BC482"/>
  <c r="BC476"/>
  <c r="BC491"/>
  <c r="BC475"/>
  <c r="BC473"/>
  <c r="BC497"/>
  <c r="BC498"/>
  <c r="BC478"/>
  <c r="BC493"/>
  <c r="BC484"/>
  <c r="BC495"/>
  <c r="BC479"/>
  <c r="BC500"/>
  <c r="BC492"/>
  <c r="BC494"/>
  <c r="BC485"/>
  <c r="BC480"/>
  <c r="BC474"/>
  <c r="BC477"/>
  <c r="BC489"/>
  <c r="AI493"/>
  <c r="AI486"/>
  <c r="AI490"/>
  <c r="AI480"/>
  <c r="AI497"/>
  <c r="AI491"/>
  <c r="AI496"/>
  <c r="AI498"/>
  <c r="AI482"/>
  <c r="AI476"/>
  <c r="AI499"/>
  <c r="AI481"/>
  <c r="AI475"/>
  <c r="AI492"/>
  <c r="AI477"/>
  <c r="AI488"/>
  <c r="AI494"/>
  <c r="AI485"/>
  <c r="AI474"/>
  <c r="AI484"/>
  <c r="AI471"/>
  <c r="AI489"/>
  <c r="AI487"/>
  <c r="AI478"/>
  <c r="AI472"/>
  <c r="AI495"/>
  <c r="AI479"/>
  <c r="AI500"/>
  <c r="AI483"/>
  <c r="AI473"/>
  <c r="AW488"/>
  <c r="AW494"/>
  <c r="AW485"/>
  <c r="AW476"/>
  <c r="AW498"/>
  <c r="AW482"/>
  <c r="AW474"/>
  <c r="AW500"/>
  <c r="AW475"/>
  <c r="AW497"/>
  <c r="AW484"/>
  <c r="AW495"/>
  <c r="AW481"/>
  <c r="AW496"/>
  <c r="AW489"/>
  <c r="AW486"/>
  <c r="AW487"/>
  <c r="AW478"/>
  <c r="AW472"/>
  <c r="AW490"/>
  <c r="AW480"/>
  <c r="AW479"/>
  <c r="AW477"/>
  <c r="AW473"/>
  <c r="AW493"/>
  <c r="AW499"/>
  <c r="AW491"/>
  <c r="AW471"/>
  <c r="AW492"/>
  <c r="AW483"/>
  <c r="AQ497"/>
  <c r="AQ486"/>
  <c r="AQ494"/>
  <c r="AQ478"/>
  <c r="AQ472"/>
  <c r="AQ490"/>
  <c r="AQ485"/>
  <c r="AQ476"/>
  <c r="AQ495"/>
  <c r="AQ479"/>
  <c r="AQ475"/>
  <c r="AQ492"/>
  <c r="AQ483"/>
  <c r="AQ488"/>
  <c r="AQ471"/>
  <c r="AQ493"/>
  <c r="AQ484"/>
  <c r="AQ480"/>
  <c r="AQ474"/>
  <c r="AQ498"/>
  <c r="AQ487"/>
  <c r="AQ482"/>
  <c r="AQ499"/>
  <c r="AQ481"/>
  <c r="AQ477"/>
  <c r="AQ496"/>
  <c r="AQ489"/>
  <c r="AQ473"/>
  <c r="AQ491"/>
  <c r="AQ500"/>
  <c r="AM497"/>
  <c r="AM484"/>
  <c r="AM490"/>
  <c r="AM485"/>
  <c r="AM478"/>
  <c r="AM494"/>
  <c r="AM476"/>
  <c r="AM499"/>
  <c r="AM479"/>
  <c r="AM471"/>
  <c r="AM492"/>
  <c r="AM477"/>
  <c r="AM493"/>
  <c r="AM491"/>
  <c r="AM496"/>
  <c r="AM486"/>
  <c r="AM498"/>
  <c r="AM487"/>
  <c r="AM480"/>
  <c r="AM474"/>
  <c r="AM482"/>
  <c r="AM472"/>
  <c r="AM495"/>
  <c r="AM475"/>
  <c r="AM500"/>
  <c r="AM489"/>
  <c r="AM473"/>
  <c r="AM488"/>
  <c r="AM481"/>
  <c r="AM483"/>
  <c r="T239" i="26"/>
  <c r="L309"/>
  <c r="F497" i="28"/>
  <c r="F486"/>
  <c r="F490"/>
  <c r="F485"/>
  <c r="F472"/>
  <c r="F484"/>
  <c r="F495"/>
  <c r="F489"/>
  <c r="F482"/>
  <c r="F476"/>
  <c r="F491"/>
  <c r="F477"/>
  <c r="F473"/>
  <c r="F496"/>
  <c r="F483"/>
  <c r="F488"/>
  <c r="F494"/>
  <c r="F487"/>
  <c r="F480"/>
  <c r="F493"/>
  <c r="F499"/>
  <c r="F471"/>
  <c r="F498"/>
  <c r="F478"/>
  <c r="F474"/>
  <c r="F481"/>
  <c r="F475"/>
  <c r="F500"/>
  <c r="F492"/>
  <c r="F479"/>
  <c r="O497"/>
  <c r="O484"/>
  <c r="O472"/>
  <c r="O486"/>
  <c r="O491"/>
  <c r="O496"/>
  <c r="O498"/>
  <c r="O490"/>
  <c r="O485"/>
  <c r="O478"/>
  <c r="O474"/>
  <c r="O475"/>
  <c r="O492"/>
  <c r="O479"/>
  <c r="O473"/>
  <c r="O493"/>
  <c r="O482"/>
  <c r="O488"/>
  <c r="O495"/>
  <c r="O481"/>
  <c r="O483"/>
  <c r="O494"/>
  <c r="O487"/>
  <c r="O480"/>
  <c r="O476"/>
  <c r="O499"/>
  <c r="O500"/>
  <c r="O489"/>
  <c r="O477"/>
  <c r="O471"/>
  <c r="U493"/>
  <c r="U482"/>
  <c r="U474"/>
  <c r="U497"/>
  <c r="U486"/>
  <c r="U496"/>
  <c r="U498"/>
  <c r="U490"/>
  <c r="U485"/>
  <c r="U478"/>
  <c r="U495"/>
  <c r="U481"/>
  <c r="U471"/>
  <c r="U483"/>
  <c r="U477"/>
  <c r="U484"/>
  <c r="U476"/>
  <c r="U472"/>
  <c r="U488"/>
  <c r="U500"/>
  <c r="U492"/>
  <c r="U494"/>
  <c r="U487"/>
  <c r="U480"/>
  <c r="U499"/>
  <c r="U491"/>
  <c r="U473"/>
  <c r="U489"/>
  <c r="U479"/>
  <c r="U475"/>
  <c r="V488"/>
  <c r="V484"/>
  <c r="V482"/>
  <c r="V497"/>
  <c r="V499"/>
  <c r="V481"/>
  <c r="V492"/>
  <c r="V494"/>
  <c r="V485"/>
  <c r="V476"/>
  <c r="V472"/>
  <c r="V479"/>
  <c r="V500"/>
  <c r="V483"/>
  <c r="V473"/>
  <c r="V486"/>
  <c r="V490"/>
  <c r="V480"/>
  <c r="V493"/>
  <c r="V495"/>
  <c r="V496"/>
  <c r="V498"/>
  <c r="V487"/>
  <c r="V478"/>
  <c r="V474"/>
  <c r="V491"/>
  <c r="V475"/>
  <c r="V489"/>
  <c r="V477"/>
  <c r="V471"/>
  <c r="L497"/>
  <c r="L490"/>
  <c r="L485"/>
  <c r="L478"/>
  <c r="L472"/>
  <c r="L488"/>
  <c r="L499"/>
  <c r="L471"/>
  <c r="L496"/>
  <c r="L489"/>
  <c r="L494"/>
  <c r="L474"/>
  <c r="L481"/>
  <c r="L473"/>
  <c r="L477"/>
  <c r="L484"/>
  <c r="L487"/>
  <c r="L480"/>
  <c r="L476"/>
  <c r="L493"/>
  <c r="L486"/>
  <c r="L491"/>
  <c r="L500"/>
  <c r="L492"/>
  <c r="L498"/>
  <c r="L482"/>
  <c r="L495"/>
  <c r="L479"/>
  <c r="L483"/>
  <c r="L475"/>
  <c r="BD497"/>
  <c r="BD494"/>
  <c r="BD482"/>
  <c r="BD493"/>
  <c r="BD484"/>
  <c r="BD491"/>
  <c r="BD471"/>
  <c r="BD496"/>
  <c r="BD489"/>
  <c r="BD498"/>
  <c r="BD487"/>
  <c r="BD476"/>
  <c r="BD472"/>
  <c r="BD475"/>
  <c r="BD477"/>
  <c r="BD486"/>
  <c r="BD485"/>
  <c r="BD480"/>
  <c r="BD488"/>
  <c r="BD499"/>
  <c r="BD481"/>
  <c r="BD500"/>
  <c r="BD492"/>
  <c r="BD483"/>
  <c r="BD490"/>
  <c r="BD478"/>
  <c r="BD474"/>
  <c r="BD495"/>
  <c r="BD479"/>
  <c r="BD473"/>
  <c r="AD493"/>
  <c r="AD486"/>
  <c r="AD490"/>
  <c r="AD478"/>
  <c r="AD484"/>
  <c r="AD481"/>
  <c r="AD471"/>
  <c r="AD494"/>
  <c r="AD485"/>
  <c r="AD476"/>
  <c r="AD472"/>
  <c r="AD495"/>
  <c r="AD473"/>
  <c r="AD496"/>
  <c r="AD483"/>
  <c r="AD488"/>
  <c r="AD498"/>
  <c r="AD482"/>
  <c r="AD497"/>
  <c r="AD491"/>
  <c r="AD479"/>
  <c r="AD492"/>
  <c r="AD487"/>
  <c r="AD480"/>
  <c r="AD474"/>
  <c r="AD499"/>
  <c r="AD475"/>
  <c r="AD500"/>
  <c r="AD489"/>
  <c r="AD477"/>
  <c r="BE484"/>
  <c r="BE480"/>
  <c r="BE474"/>
  <c r="BE497"/>
  <c r="BE488"/>
  <c r="BE499"/>
  <c r="BE481"/>
  <c r="BE489"/>
  <c r="BE490"/>
  <c r="BE485"/>
  <c r="BE478"/>
  <c r="BE479"/>
  <c r="BE500"/>
  <c r="BE483"/>
  <c r="BE475"/>
  <c r="BE494"/>
  <c r="BE476"/>
  <c r="BE472"/>
  <c r="BE493"/>
  <c r="BE486"/>
  <c r="BE495"/>
  <c r="BE496"/>
  <c r="BE498"/>
  <c r="BE487"/>
  <c r="BE482"/>
  <c r="BE491"/>
  <c r="BE471"/>
  <c r="BE492"/>
  <c r="BE477"/>
  <c r="BE473"/>
  <c r="AE486"/>
  <c r="AE498"/>
  <c r="AE482"/>
  <c r="AE497"/>
  <c r="AE488"/>
  <c r="AE495"/>
  <c r="AE492"/>
  <c r="AE494"/>
  <c r="AE487"/>
  <c r="AE476"/>
  <c r="AE472"/>
  <c r="AE481"/>
  <c r="AE477"/>
  <c r="AE496"/>
  <c r="AE473"/>
  <c r="AE484"/>
  <c r="AE485"/>
  <c r="AE480"/>
  <c r="AE493"/>
  <c r="AE499"/>
  <c r="AE500"/>
  <c r="AE489"/>
  <c r="AE490"/>
  <c r="AE478"/>
  <c r="AE474"/>
  <c r="AE491"/>
  <c r="AE479"/>
  <c r="AE475"/>
  <c r="AE483"/>
  <c r="AE471"/>
  <c r="AJ219"/>
  <c r="AJ220" s="1"/>
  <c r="BI189"/>
  <c r="G108" i="23"/>
  <c r="G112"/>
  <c r="G116"/>
  <c r="G105"/>
  <c r="G109"/>
  <c r="G113"/>
  <c r="G117"/>
  <c r="G106"/>
  <c r="G110"/>
  <c r="G114"/>
  <c r="G118"/>
  <c r="G107"/>
  <c r="G111"/>
  <c r="G115"/>
  <c r="N50" i="30"/>
  <c r="J50"/>
  <c r="O50" s="1"/>
  <c r="K50"/>
  <c r="P50" s="1"/>
  <c r="J364" i="26"/>
  <c r="J365" s="1"/>
  <c r="E406" i="28"/>
  <c r="BI406" s="1"/>
  <c r="BK406" s="1"/>
  <c r="I160" i="30" s="1"/>
  <c r="E418" i="28"/>
  <c r="BI418" s="1"/>
  <c r="BK418" s="1"/>
  <c r="I172" i="30" s="1"/>
  <c r="E428" i="28"/>
  <c r="BI428" s="1"/>
  <c r="BK428" s="1"/>
  <c r="I182" i="30" s="1"/>
  <c r="E427" i="28"/>
  <c r="BI427" s="1"/>
  <c r="BK427" s="1"/>
  <c r="I181" i="30" s="1"/>
  <c r="E421" i="28"/>
  <c r="BI421" s="1"/>
  <c r="BK421" s="1"/>
  <c r="I175" i="30" s="1"/>
  <c r="E407" i="28"/>
  <c r="BI407" s="1"/>
  <c r="BK407" s="1"/>
  <c r="I161" i="30" s="1"/>
  <c r="E417" i="28"/>
  <c r="BI417" s="1"/>
  <c r="BK417" s="1"/>
  <c r="I171" i="30" s="1"/>
  <c r="E415" i="28"/>
  <c r="BI415" s="1"/>
  <c r="BK415" s="1"/>
  <c r="I169" i="30" s="1"/>
  <c r="E410" i="28"/>
  <c r="BI410" s="1"/>
  <c r="BK410" s="1"/>
  <c r="I164" i="30" s="1"/>
  <c r="E404" i="28"/>
  <c r="BI404" s="1"/>
  <c r="BK404" s="1"/>
  <c r="I158" i="30" s="1"/>
  <c r="E412" i="28"/>
  <c r="BI412" s="1"/>
  <c r="BK412" s="1"/>
  <c r="I166" i="30" s="1"/>
  <c r="E429" i="28"/>
  <c r="BI429" s="1"/>
  <c r="BK429" s="1"/>
  <c r="I183" i="30" s="1"/>
  <c r="E422" i="28"/>
  <c r="BI422" s="1"/>
  <c r="BK422" s="1"/>
  <c r="I176" i="30" s="1"/>
  <c r="E424" i="28"/>
  <c r="BI424" s="1"/>
  <c r="BK424" s="1"/>
  <c r="I178" i="30" s="1"/>
  <c r="E416" i="28"/>
  <c r="BI416" s="1"/>
  <c r="BK416" s="1"/>
  <c r="I170" i="30" s="1"/>
  <c r="E411" i="28"/>
  <c r="BI411" s="1"/>
  <c r="BK411" s="1"/>
  <c r="I165" i="30" s="1"/>
  <c r="E409" i="28"/>
  <c r="BI409" s="1"/>
  <c r="BK409" s="1"/>
  <c r="I163" i="30" s="1"/>
  <c r="E413" i="28"/>
  <c r="BI413" s="1"/>
  <c r="BK413" s="1"/>
  <c r="I167" i="30" s="1"/>
  <c r="E423" i="28"/>
  <c r="BI423" s="1"/>
  <c r="BK423" s="1"/>
  <c r="I177" i="30" s="1"/>
  <c r="E426" i="28"/>
  <c r="BI426" s="1"/>
  <c r="BK426" s="1"/>
  <c r="I180" i="30" s="1"/>
  <c r="E401" i="28"/>
  <c r="E408"/>
  <c r="BI408" s="1"/>
  <c r="BK408" s="1"/>
  <c r="I162" i="30" s="1"/>
  <c r="E414" i="28"/>
  <c r="BI414" s="1"/>
  <c r="BK414" s="1"/>
  <c r="I168" i="30" s="1"/>
  <c r="E402" i="28"/>
  <c r="BI402" s="1"/>
  <c r="BK402" s="1"/>
  <c r="I156" i="30" s="1"/>
  <c r="E403" i="28"/>
  <c r="BI403" s="1"/>
  <c r="BK403" s="1"/>
  <c r="I157" i="30" s="1"/>
  <c r="E405" i="28"/>
  <c r="BI405" s="1"/>
  <c r="BK405" s="1"/>
  <c r="I159" i="30" s="1"/>
  <c r="E430" i="28"/>
  <c r="BI430" s="1"/>
  <c r="BK430" s="1"/>
  <c r="I184" i="30" s="1"/>
  <c r="E425" i="28"/>
  <c r="BI425" s="1"/>
  <c r="BK425" s="1"/>
  <c r="I179" i="30" s="1"/>
  <c r="E420" i="28"/>
  <c r="BI420" s="1"/>
  <c r="BK420" s="1"/>
  <c r="I174" i="30" s="1"/>
  <c r="E419" i="28"/>
  <c r="BI419" s="1"/>
  <c r="BK419" s="1"/>
  <c r="I173" i="30" s="1"/>
  <c r="J146"/>
  <c r="O146"/>
  <c r="P146"/>
  <c r="K146"/>
  <c r="L146"/>
  <c r="N146"/>
  <c r="Q146"/>
  <c r="J133"/>
  <c r="O133" s="1"/>
  <c r="K133"/>
  <c r="P133" s="1"/>
  <c r="N133"/>
  <c r="J143"/>
  <c r="N143"/>
  <c r="K143"/>
  <c r="P143"/>
  <c r="Q143"/>
  <c r="L143"/>
  <c r="O143"/>
  <c r="N137"/>
  <c r="K137"/>
  <c r="P137" s="1"/>
  <c r="J137"/>
  <c r="O137" s="1"/>
  <c r="N141"/>
  <c r="J141"/>
  <c r="Q141"/>
  <c r="L141"/>
  <c r="O141"/>
  <c r="P141"/>
  <c r="K141"/>
  <c r="P140"/>
  <c r="O140"/>
  <c r="K140"/>
  <c r="L140"/>
  <c r="Q140"/>
  <c r="N140"/>
  <c r="J140"/>
  <c r="K132"/>
  <c r="P132" s="1"/>
  <c r="J132"/>
  <c r="O132" s="1"/>
  <c r="N132"/>
  <c r="Q145"/>
  <c r="K145"/>
  <c r="P145"/>
  <c r="L145"/>
  <c r="J145"/>
  <c r="N145"/>
  <c r="O145"/>
  <c r="N147"/>
  <c r="L147"/>
  <c r="P147"/>
  <c r="J147"/>
  <c r="K147"/>
  <c r="Q147"/>
  <c r="O147"/>
  <c r="K123"/>
  <c r="P123" s="1"/>
  <c r="N123"/>
  <c r="J123"/>
  <c r="O123" s="1"/>
  <c r="N129"/>
  <c r="K129"/>
  <c r="P129" s="1"/>
  <c r="J129"/>
  <c r="J135"/>
  <c r="O135" s="1"/>
  <c r="N135"/>
  <c r="K135"/>
  <c r="P135" s="1"/>
  <c r="J139"/>
  <c r="N139"/>
  <c r="O139"/>
  <c r="K139"/>
  <c r="L139"/>
  <c r="Q139"/>
  <c r="P139"/>
  <c r="J138"/>
  <c r="O138" s="1"/>
  <c r="N138"/>
  <c r="K138"/>
  <c r="P138" s="1"/>
  <c r="N131"/>
  <c r="K131"/>
  <c r="P131" s="1"/>
  <c r="J131"/>
  <c r="O131" s="1"/>
  <c r="K149"/>
  <c r="L149"/>
  <c r="J149"/>
  <c r="O149"/>
  <c r="Q149"/>
  <c r="N149"/>
  <c r="P149"/>
  <c r="BC431" i="28"/>
  <c r="BC432" s="1"/>
  <c r="AF431"/>
  <c r="AF432" s="1"/>
  <c r="T431"/>
  <c r="T432" s="1"/>
  <c r="M431"/>
  <c r="M432" s="1"/>
  <c r="AA431"/>
  <c r="AA432" s="1"/>
  <c r="AM431"/>
  <c r="AM432" s="1"/>
  <c r="AS431"/>
  <c r="AS432" s="1"/>
  <c r="BB431"/>
  <c r="BB432" s="1"/>
  <c r="Q431"/>
  <c r="Q432" s="1"/>
  <c r="S431"/>
  <c r="S432" s="1"/>
  <c r="O431"/>
  <c r="O432" s="1"/>
  <c r="J431"/>
  <c r="J432" s="1"/>
  <c r="AN431"/>
  <c r="AN432" s="1"/>
  <c r="L95" i="30"/>
  <c r="Q95" s="1"/>
  <c r="AY431" i="28"/>
  <c r="AY432" s="1"/>
  <c r="U431"/>
  <c r="U432" s="1"/>
  <c r="P431"/>
  <c r="P432" s="1"/>
  <c r="BF431"/>
  <c r="W431"/>
  <c r="W432" s="1"/>
  <c r="F431"/>
  <c r="F432" s="1"/>
  <c r="AO431"/>
  <c r="AO432" s="1"/>
  <c r="AW431"/>
  <c r="AW432" s="1"/>
  <c r="AL431"/>
  <c r="AL432" s="1"/>
  <c r="BI361"/>
  <c r="BI362" s="1"/>
  <c r="BK331"/>
  <c r="I85" i="30" s="1"/>
  <c r="AL446" i="28"/>
  <c r="AL454"/>
  <c r="AL450"/>
  <c r="AL442"/>
  <c r="AL436"/>
  <c r="AL452"/>
  <c r="AL465"/>
  <c r="AL440"/>
  <c r="AL460"/>
  <c r="AL455"/>
  <c r="AL464"/>
  <c r="AL447"/>
  <c r="AL438"/>
  <c r="AL459"/>
  <c r="AL441"/>
  <c r="AL448"/>
  <c r="AL457"/>
  <c r="AL449"/>
  <c r="AL443"/>
  <c r="AL445"/>
  <c r="AL437"/>
  <c r="AL463"/>
  <c r="AL451"/>
  <c r="AL444"/>
  <c r="AL453"/>
  <c r="AL461"/>
  <c r="AL458"/>
  <c r="AL439"/>
  <c r="AL462"/>
  <c r="AL456"/>
  <c r="AP449"/>
  <c r="AP454"/>
  <c r="AP445"/>
  <c r="AP452"/>
  <c r="AP448"/>
  <c r="AP459"/>
  <c r="AP461"/>
  <c r="AP440"/>
  <c r="AP444"/>
  <c r="AP464"/>
  <c r="AP436"/>
  <c r="AP443"/>
  <c r="AP437"/>
  <c r="AP465"/>
  <c r="AP457"/>
  <c r="AP456"/>
  <c r="AP455"/>
  <c r="AP438"/>
  <c r="AP439"/>
  <c r="AP446"/>
  <c r="AP442"/>
  <c r="AP462"/>
  <c r="AP451"/>
  <c r="AP458"/>
  <c r="AP453"/>
  <c r="AP463"/>
  <c r="AP447"/>
  <c r="AP460"/>
  <c r="AP441"/>
  <c r="AP450"/>
  <c r="AO436"/>
  <c r="AO457"/>
  <c r="AO438"/>
  <c r="AO461"/>
  <c r="AO458"/>
  <c r="AO449"/>
  <c r="AO452"/>
  <c r="AO446"/>
  <c r="AO441"/>
  <c r="AO447"/>
  <c r="AO442"/>
  <c r="AO464"/>
  <c r="AO454"/>
  <c r="AO444"/>
  <c r="AO443"/>
  <c r="AO456"/>
  <c r="AO451"/>
  <c r="AO437"/>
  <c r="AO465"/>
  <c r="AO439"/>
  <c r="AO448"/>
  <c r="AO455"/>
  <c r="AO462"/>
  <c r="AO445"/>
  <c r="AO463"/>
  <c r="AO460"/>
  <c r="AO453"/>
  <c r="AO459"/>
  <c r="AO450"/>
  <c r="AO440"/>
  <c r="AV462"/>
  <c r="AV442"/>
  <c r="AV454"/>
  <c r="AV457"/>
  <c r="AV465"/>
  <c r="AV447"/>
  <c r="AV443"/>
  <c r="AV441"/>
  <c r="AV456"/>
  <c r="AV452"/>
  <c r="AV460"/>
  <c r="AV446"/>
  <c r="AV444"/>
  <c r="AV438"/>
  <c r="AV437"/>
  <c r="AV453"/>
  <c r="AV464"/>
  <c r="AV451"/>
  <c r="AV439"/>
  <c r="AV448"/>
  <c r="AV458"/>
  <c r="AV455"/>
  <c r="AV445"/>
  <c r="AV436"/>
  <c r="AV463"/>
  <c r="AV449"/>
  <c r="AV450"/>
  <c r="AV461"/>
  <c r="AV459"/>
  <c r="AV440"/>
  <c r="S239" i="26"/>
  <c r="K309"/>
  <c r="AC451" i="28"/>
  <c r="AC439"/>
  <c r="AC445"/>
  <c r="AC460"/>
  <c r="AC459"/>
  <c r="AC441"/>
  <c r="AC457"/>
  <c r="AC462"/>
  <c r="AC437"/>
  <c r="AC463"/>
  <c r="AC456"/>
  <c r="AC448"/>
  <c r="AC455"/>
  <c r="AC442"/>
  <c r="AC458"/>
  <c r="AC454"/>
  <c r="AC453"/>
  <c r="AC436"/>
  <c r="AC443"/>
  <c r="AC452"/>
  <c r="AC465"/>
  <c r="AC461"/>
  <c r="AC444"/>
  <c r="AC446"/>
  <c r="AC447"/>
  <c r="AC438"/>
  <c r="AC464"/>
  <c r="AC450"/>
  <c r="AC449"/>
  <c r="AC440"/>
  <c r="Y451"/>
  <c r="Y459"/>
  <c r="Y458"/>
  <c r="Y465"/>
  <c r="Y439"/>
  <c r="Y456"/>
  <c r="Y446"/>
  <c r="Y461"/>
  <c r="Y463"/>
  <c r="Y443"/>
  <c r="Y436"/>
  <c r="Y445"/>
  <c r="Y457"/>
  <c r="Y464"/>
  <c r="Y447"/>
  <c r="Y437"/>
  <c r="Y438"/>
  <c r="Y454"/>
  <c r="Y462"/>
  <c r="Y449"/>
  <c r="Y442"/>
  <c r="Y441"/>
  <c r="Y452"/>
  <c r="Y444"/>
  <c r="Y455"/>
  <c r="Y460"/>
  <c r="Y453"/>
  <c r="Y450"/>
  <c r="Y448"/>
  <c r="Y440"/>
  <c r="AA451"/>
  <c r="AA442"/>
  <c r="AA436"/>
  <c r="AA454"/>
  <c r="AA449"/>
  <c r="AA455"/>
  <c r="AA438"/>
  <c r="AA450"/>
  <c r="AA447"/>
  <c r="AA460"/>
  <c r="AA445"/>
  <c r="AA456"/>
  <c r="AA459"/>
  <c r="AA457"/>
  <c r="AA465"/>
  <c r="AA461"/>
  <c r="AA458"/>
  <c r="AA462"/>
  <c r="AA444"/>
  <c r="AA463"/>
  <c r="AA443"/>
  <c r="AA437"/>
  <c r="AA448"/>
  <c r="AA464"/>
  <c r="AA440"/>
  <c r="AA446"/>
  <c r="AA453"/>
  <c r="AA452"/>
  <c r="AA439"/>
  <c r="AA441"/>
  <c r="Q457"/>
  <c r="Q454"/>
  <c r="Q439"/>
  <c r="Q461"/>
  <c r="Q443"/>
  <c r="Q441"/>
  <c r="Q460"/>
  <c r="Q450"/>
  <c r="Q459"/>
  <c r="Q464"/>
  <c r="Q445"/>
  <c r="Q458"/>
  <c r="Q449"/>
  <c r="Q446"/>
  <c r="Q463"/>
  <c r="Q437"/>
  <c r="Q455"/>
  <c r="Q448"/>
  <c r="Q438"/>
  <c r="Q452"/>
  <c r="Q456"/>
  <c r="Q453"/>
  <c r="Q447"/>
  <c r="Q436"/>
  <c r="Q451"/>
  <c r="Q444"/>
  <c r="Q465"/>
  <c r="Q462"/>
  <c r="Q442"/>
  <c r="Q440"/>
  <c r="S451"/>
  <c r="S449"/>
  <c r="S443"/>
  <c r="S442"/>
  <c r="S461"/>
  <c r="S462"/>
  <c r="S463"/>
  <c r="S456"/>
  <c r="S460"/>
  <c r="S444"/>
  <c r="S440"/>
  <c r="S447"/>
  <c r="S464"/>
  <c r="S446"/>
  <c r="S452"/>
  <c r="S457"/>
  <c r="S465"/>
  <c r="S455"/>
  <c r="S439"/>
  <c r="S458"/>
  <c r="S448"/>
  <c r="S438"/>
  <c r="S453"/>
  <c r="S436"/>
  <c r="S454"/>
  <c r="S445"/>
  <c r="S437"/>
  <c r="S459"/>
  <c r="S450"/>
  <c r="S441"/>
  <c r="BF467"/>
  <c r="BF456"/>
  <c r="BF436"/>
  <c r="BF447"/>
  <c r="BF442"/>
  <c r="BF441"/>
  <c r="BF448"/>
  <c r="BF450"/>
  <c r="BF438"/>
  <c r="BF460"/>
  <c r="BF462"/>
  <c r="BF453"/>
  <c r="BF444"/>
  <c r="BF443"/>
  <c r="BF445"/>
  <c r="BF440"/>
  <c r="BF459"/>
  <c r="BF463"/>
  <c r="BF452"/>
  <c r="BF439"/>
  <c r="BF454"/>
  <c r="BF458"/>
  <c r="BF464"/>
  <c r="BF451"/>
  <c r="BF461"/>
  <c r="BF437"/>
  <c r="BF446"/>
  <c r="BF465"/>
  <c r="BF449"/>
  <c r="BF455"/>
  <c r="BF457"/>
  <c r="AH465"/>
  <c r="AH443"/>
  <c r="AH459"/>
  <c r="AH448"/>
  <c r="AH458"/>
  <c r="AH442"/>
  <c r="AH450"/>
  <c r="AH441"/>
  <c r="AH438"/>
  <c r="AH455"/>
  <c r="AH457"/>
  <c r="AH445"/>
  <c r="AH464"/>
  <c r="AH453"/>
  <c r="AH440"/>
  <c r="AH454"/>
  <c r="AH456"/>
  <c r="AH461"/>
  <c r="AH452"/>
  <c r="AH437"/>
  <c r="AH444"/>
  <c r="AH463"/>
  <c r="AH446"/>
  <c r="AH436"/>
  <c r="AH447"/>
  <c r="AH449"/>
  <c r="AH451"/>
  <c r="AH439"/>
  <c r="AH460"/>
  <c r="AH462"/>
  <c r="BE437"/>
  <c r="BE456"/>
  <c r="BE459"/>
  <c r="BE452"/>
  <c r="BE457"/>
  <c r="BE439"/>
  <c r="BE455"/>
  <c r="BE461"/>
  <c r="BE462"/>
  <c r="BE463"/>
  <c r="BE442"/>
  <c r="BE447"/>
  <c r="BE443"/>
  <c r="BE454"/>
  <c r="BE441"/>
  <c r="BE446"/>
  <c r="BE465"/>
  <c r="BE444"/>
  <c r="BE464"/>
  <c r="BE438"/>
  <c r="BE436"/>
  <c r="BE450"/>
  <c r="BE453"/>
  <c r="BE440"/>
  <c r="BE448"/>
  <c r="BE451"/>
  <c r="BE445"/>
  <c r="BE458"/>
  <c r="BE449"/>
  <c r="BE460"/>
  <c r="AF457"/>
  <c r="AF453"/>
  <c r="AF438"/>
  <c r="AF452"/>
  <c r="AF439"/>
  <c r="AF464"/>
  <c r="AF455"/>
  <c r="AF442"/>
  <c r="AF459"/>
  <c r="AF454"/>
  <c r="AF447"/>
  <c r="AF443"/>
  <c r="AF461"/>
  <c r="AF437"/>
  <c r="AF441"/>
  <c r="AF446"/>
  <c r="AF465"/>
  <c r="AF449"/>
  <c r="AF444"/>
  <c r="AF456"/>
  <c r="AF448"/>
  <c r="AF462"/>
  <c r="AF440"/>
  <c r="AF458"/>
  <c r="AF463"/>
  <c r="AF451"/>
  <c r="AF460"/>
  <c r="AF450"/>
  <c r="AF445"/>
  <c r="AF436"/>
  <c r="AT438"/>
  <c r="AT453"/>
  <c r="AT462"/>
  <c r="AT464"/>
  <c r="AT452"/>
  <c r="AT458"/>
  <c r="AT451"/>
  <c r="AT465"/>
  <c r="AT457"/>
  <c r="AT443"/>
  <c r="AT446"/>
  <c r="AT461"/>
  <c r="AT450"/>
  <c r="AT436"/>
  <c r="AT459"/>
  <c r="AT463"/>
  <c r="AT447"/>
  <c r="AT456"/>
  <c r="AT437"/>
  <c r="AT439"/>
  <c r="AT448"/>
  <c r="AT440"/>
  <c r="AT449"/>
  <c r="AT460"/>
  <c r="AT455"/>
  <c r="AT445"/>
  <c r="AT444"/>
  <c r="AT442"/>
  <c r="AT441"/>
  <c r="AT454"/>
  <c r="AX450"/>
  <c r="AX459"/>
  <c r="AX448"/>
  <c r="AX442"/>
  <c r="AX455"/>
  <c r="AX453"/>
  <c r="AX465"/>
  <c r="AX462"/>
  <c r="AX438"/>
  <c r="AX457"/>
  <c r="AX444"/>
  <c r="AX446"/>
  <c r="AX437"/>
  <c r="AX447"/>
  <c r="AX454"/>
  <c r="AX456"/>
  <c r="AX449"/>
  <c r="AX451"/>
  <c r="AX452"/>
  <c r="AX461"/>
  <c r="AX443"/>
  <c r="AX464"/>
  <c r="AX440"/>
  <c r="AX436"/>
  <c r="AX439"/>
  <c r="AX463"/>
  <c r="AX458"/>
  <c r="AX445"/>
  <c r="AX460"/>
  <c r="AX441"/>
  <c r="AQ445"/>
  <c r="AQ450"/>
  <c r="AQ446"/>
  <c r="AQ459"/>
  <c r="AQ462"/>
  <c r="AQ464"/>
  <c r="AQ460"/>
  <c r="AQ455"/>
  <c r="AQ457"/>
  <c r="AQ438"/>
  <c r="AQ437"/>
  <c r="AQ443"/>
  <c r="AQ441"/>
  <c r="AQ452"/>
  <c r="AQ444"/>
  <c r="AQ442"/>
  <c r="AQ439"/>
  <c r="AQ454"/>
  <c r="AQ451"/>
  <c r="AQ447"/>
  <c r="AQ453"/>
  <c r="AQ458"/>
  <c r="AQ456"/>
  <c r="AQ440"/>
  <c r="AQ461"/>
  <c r="AQ465"/>
  <c r="AQ463"/>
  <c r="AQ449"/>
  <c r="AQ448"/>
  <c r="AQ436"/>
  <c r="G438"/>
  <c r="G463"/>
  <c r="G457"/>
  <c r="G447"/>
  <c r="G440"/>
  <c r="G441"/>
  <c r="G461"/>
  <c r="G465"/>
  <c r="G464"/>
  <c r="G454"/>
  <c r="G452"/>
  <c r="G455"/>
  <c r="G448"/>
  <c r="G444"/>
  <c r="G439"/>
  <c r="G453"/>
  <c r="G437"/>
  <c r="G442"/>
  <c r="G445"/>
  <c r="G449"/>
  <c r="G460"/>
  <c r="G451"/>
  <c r="G456"/>
  <c r="G443"/>
  <c r="G462"/>
  <c r="G436"/>
  <c r="G446"/>
  <c r="G450"/>
  <c r="G458"/>
  <c r="G459"/>
  <c r="AB457"/>
  <c r="AB449"/>
  <c r="AB447"/>
  <c r="AB458"/>
  <c r="AB465"/>
  <c r="AB448"/>
  <c r="AB440"/>
  <c r="AB464"/>
  <c r="AB454"/>
  <c r="AB438"/>
  <c r="AB456"/>
  <c r="AB451"/>
  <c r="AB442"/>
  <c r="AB445"/>
  <c r="AB441"/>
  <c r="AB455"/>
  <c r="AB437"/>
  <c r="AB453"/>
  <c r="AB463"/>
  <c r="AB452"/>
  <c r="AB439"/>
  <c r="AB443"/>
  <c r="AB459"/>
  <c r="AB436"/>
  <c r="AB461"/>
  <c r="AB444"/>
  <c r="AB460"/>
  <c r="AB462"/>
  <c r="AB450"/>
  <c r="AB446"/>
  <c r="Z462"/>
  <c r="Z455"/>
  <c r="Z438"/>
  <c r="Z454"/>
  <c r="Z450"/>
  <c r="Z449"/>
  <c r="Z461"/>
  <c r="Z456"/>
  <c r="Z452"/>
  <c r="Z445"/>
  <c r="Z464"/>
  <c r="Z457"/>
  <c r="Z442"/>
  <c r="Z436"/>
  <c r="Z440"/>
  <c r="Z451"/>
  <c r="Z453"/>
  <c r="Z459"/>
  <c r="Z465"/>
  <c r="Z439"/>
  <c r="Z443"/>
  <c r="Z437"/>
  <c r="Z441"/>
  <c r="Z446"/>
  <c r="Z463"/>
  <c r="Z444"/>
  <c r="Z448"/>
  <c r="Z458"/>
  <c r="Z447"/>
  <c r="Z460"/>
  <c r="P439"/>
  <c r="P446"/>
  <c r="P443"/>
  <c r="P464"/>
  <c r="P458"/>
  <c r="P440"/>
  <c r="P453"/>
  <c r="P437"/>
  <c r="P442"/>
  <c r="P465"/>
  <c r="P436"/>
  <c r="P460"/>
  <c r="P454"/>
  <c r="P444"/>
  <c r="P441"/>
  <c r="P449"/>
  <c r="P457"/>
  <c r="P461"/>
  <c r="P450"/>
  <c r="P455"/>
  <c r="P462"/>
  <c r="P447"/>
  <c r="P459"/>
  <c r="P452"/>
  <c r="P448"/>
  <c r="P456"/>
  <c r="P451"/>
  <c r="P463"/>
  <c r="P445"/>
  <c r="P438"/>
  <c r="R449"/>
  <c r="R458"/>
  <c r="R457"/>
  <c r="R438"/>
  <c r="R450"/>
  <c r="R442"/>
  <c r="R446"/>
  <c r="R453"/>
  <c r="R463"/>
  <c r="R447"/>
  <c r="R451"/>
  <c r="R452"/>
  <c r="R462"/>
  <c r="R459"/>
  <c r="R440"/>
  <c r="R448"/>
  <c r="R460"/>
  <c r="R455"/>
  <c r="R436"/>
  <c r="R444"/>
  <c r="R445"/>
  <c r="R464"/>
  <c r="R437"/>
  <c r="R443"/>
  <c r="R441"/>
  <c r="R456"/>
  <c r="R465"/>
  <c r="R439"/>
  <c r="R461"/>
  <c r="R454"/>
  <c r="T457"/>
  <c r="T464"/>
  <c r="T460"/>
  <c r="T458"/>
  <c r="T465"/>
  <c r="T446"/>
  <c r="T462"/>
  <c r="T436"/>
  <c r="T443"/>
  <c r="T454"/>
  <c r="T456"/>
  <c r="T450"/>
  <c r="T449"/>
  <c r="T459"/>
  <c r="T441"/>
  <c r="T451"/>
  <c r="T445"/>
  <c r="T437"/>
  <c r="T442"/>
  <c r="T439"/>
  <c r="T447"/>
  <c r="T448"/>
  <c r="T438"/>
  <c r="T440"/>
  <c r="T452"/>
  <c r="T463"/>
  <c r="T453"/>
  <c r="T455"/>
  <c r="T444"/>
  <c r="T461"/>
  <c r="M458"/>
  <c r="M439"/>
  <c r="M461"/>
  <c r="M437"/>
  <c r="M444"/>
  <c r="M443"/>
  <c r="M440"/>
  <c r="M457"/>
  <c r="M459"/>
  <c r="M451"/>
  <c r="M456"/>
  <c r="M448"/>
  <c r="M438"/>
  <c r="M450"/>
  <c r="M453"/>
  <c r="M436"/>
  <c r="M447"/>
  <c r="M460"/>
  <c r="M446"/>
  <c r="M449"/>
  <c r="M442"/>
  <c r="M464"/>
  <c r="M441"/>
  <c r="M452"/>
  <c r="M455"/>
  <c r="M462"/>
  <c r="M454"/>
  <c r="M445"/>
  <c r="M465"/>
  <c r="M463"/>
  <c r="AZ462"/>
  <c r="AZ446"/>
  <c r="AZ436"/>
  <c r="AZ465"/>
  <c r="AZ456"/>
  <c r="AZ439"/>
  <c r="AZ440"/>
  <c r="AZ455"/>
  <c r="AZ452"/>
  <c r="AZ459"/>
  <c r="AZ464"/>
  <c r="AZ458"/>
  <c r="AZ444"/>
  <c r="AZ447"/>
  <c r="AZ441"/>
  <c r="AZ438"/>
  <c r="AZ463"/>
  <c r="AZ448"/>
  <c r="AZ442"/>
  <c r="AZ457"/>
  <c r="AZ454"/>
  <c r="AZ449"/>
  <c r="AZ453"/>
  <c r="AZ445"/>
  <c r="AZ443"/>
  <c r="AZ451"/>
  <c r="AZ450"/>
  <c r="AZ461"/>
  <c r="AZ460"/>
  <c r="AZ437"/>
  <c r="BG439"/>
  <c r="BG436"/>
  <c r="BG438"/>
  <c r="BG448"/>
  <c r="BG443"/>
  <c r="BG459"/>
  <c r="BG449"/>
  <c r="BG455"/>
  <c r="BG464"/>
  <c r="BG446"/>
  <c r="BG461"/>
  <c r="BG447"/>
  <c r="BG450"/>
  <c r="BG445"/>
  <c r="BG442"/>
  <c r="BG467"/>
  <c r="BG453"/>
  <c r="BG462"/>
  <c r="BG437"/>
  <c r="BG452"/>
  <c r="BG458"/>
  <c r="BG465"/>
  <c r="BG454"/>
  <c r="BG441"/>
  <c r="BG444"/>
  <c r="BG457"/>
  <c r="BG451"/>
  <c r="BG463"/>
  <c r="BG460"/>
  <c r="BG456"/>
  <c r="BG440"/>
  <c r="AY455"/>
  <c r="AY442"/>
  <c r="AY449"/>
  <c r="AY456"/>
  <c r="AY438"/>
  <c r="AY458"/>
  <c r="AY441"/>
  <c r="AY444"/>
  <c r="AY459"/>
  <c r="AY453"/>
  <c r="AY464"/>
  <c r="AY446"/>
  <c r="AY457"/>
  <c r="AY436"/>
  <c r="AY439"/>
  <c r="AY452"/>
  <c r="AY447"/>
  <c r="AY445"/>
  <c r="AY437"/>
  <c r="AY461"/>
  <c r="AY443"/>
  <c r="AY448"/>
  <c r="AY454"/>
  <c r="AY465"/>
  <c r="AY451"/>
  <c r="AY460"/>
  <c r="AY463"/>
  <c r="AY462"/>
  <c r="AY450"/>
  <c r="AY440"/>
  <c r="AL486"/>
  <c r="AL494"/>
  <c r="AL485"/>
  <c r="AL476"/>
  <c r="AL472"/>
  <c r="AL480"/>
  <c r="AL495"/>
  <c r="AL481"/>
  <c r="AL492"/>
  <c r="AL483"/>
  <c r="AL473"/>
  <c r="AL488"/>
  <c r="AL499"/>
  <c r="AL471"/>
  <c r="AL496"/>
  <c r="AL493"/>
  <c r="AL498"/>
  <c r="AL490"/>
  <c r="AL482"/>
  <c r="AL474"/>
  <c r="AL487"/>
  <c r="AL478"/>
  <c r="AL491"/>
  <c r="AL477"/>
  <c r="AL489"/>
  <c r="AL475"/>
  <c r="AL497"/>
  <c r="AL484"/>
  <c r="AL479"/>
  <c r="AL500"/>
  <c r="AS490"/>
  <c r="AS480"/>
  <c r="AS472"/>
  <c r="AS485"/>
  <c r="AS478"/>
  <c r="AS499"/>
  <c r="AS491"/>
  <c r="AS471"/>
  <c r="AS492"/>
  <c r="AS483"/>
  <c r="AS475"/>
  <c r="AS493"/>
  <c r="AS486"/>
  <c r="AS481"/>
  <c r="AS496"/>
  <c r="AS494"/>
  <c r="AS487"/>
  <c r="AS476"/>
  <c r="AS498"/>
  <c r="AS482"/>
  <c r="AS474"/>
  <c r="AS495"/>
  <c r="AS473"/>
  <c r="AS500"/>
  <c r="AS489"/>
  <c r="AS477"/>
  <c r="AS497"/>
  <c r="AS488"/>
  <c r="AS484"/>
  <c r="AS479"/>
  <c r="AX498"/>
  <c r="AX480"/>
  <c r="AX476"/>
  <c r="AX490"/>
  <c r="AX482"/>
  <c r="AX472"/>
  <c r="AX495"/>
  <c r="AX481"/>
  <c r="AX483"/>
  <c r="AX475"/>
  <c r="AX497"/>
  <c r="AX486"/>
  <c r="AX471"/>
  <c r="AX496"/>
  <c r="AX489"/>
  <c r="AX488"/>
  <c r="AX487"/>
  <c r="AX478"/>
  <c r="AX494"/>
  <c r="AX485"/>
  <c r="AX474"/>
  <c r="AX499"/>
  <c r="AX491"/>
  <c r="AX479"/>
  <c r="AX477"/>
  <c r="AX473"/>
  <c r="AX493"/>
  <c r="AX484"/>
  <c r="AX500"/>
  <c r="AX492"/>
  <c r="H498"/>
  <c r="H476"/>
  <c r="H485"/>
  <c r="H478"/>
  <c r="H493"/>
  <c r="H499"/>
  <c r="H479"/>
  <c r="H475"/>
  <c r="H488"/>
  <c r="H480"/>
  <c r="H472"/>
  <c r="H491"/>
  <c r="H500"/>
  <c r="H477"/>
  <c r="H483"/>
  <c r="H486"/>
  <c r="H487"/>
  <c r="H494"/>
  <c r="H482"/>
  <c r="H497"/>
  <c r="H490"/>
  <c r="H481"/>
  <c r="H489"/>
  <c r="H492"/>
  <c r="H484"/>
  <c r="H474"/>
  <c r="H495"/>
  <c r="H471"/>
  <c r="H496"/>
  <c r="H473"/>
  <c r="AN480"/>
  <c r="AN474"/>
  <c r="AN490"/>
  <c r="AN485"/>
  <c r="AN476"/>
  <c r="AN499"/>
  <c r="AN491"/>
  <c r="AN477"/>
  <c r="AN496"/>
  <c r="AN489"/>
  <c r="AN497"/>
  <c r="AN488"/>
  <c r="AN484"/>
  <c r="AN471"/>
  <c r="AN483"/>
  <c r="AN494"/>
  <c r="AN478"/>
  <c r="AN498"/>
  <c r="AN487"/>
  <c r="AN482"/>
  <c r="AN472"/>
  <c r="AN495"/>
  <c r="AN479"/>
  <c r="AN475"/>
  <c r="AN492"/>
  <c r="AN473"/>
  <c r="AN493"/>
  <c r="AN486"/>
  <c r="AN481"/>
  <c r="AN500"/>
  <c r="I498"/>
  <c r="I490"/>
  <c r="I478"/>
  <c r="I474"/>
  <c r="I488"/>
  <c r="I484"/>
  <c r="I481"/>
  <c r="I500"/>
  <c r="I489"/>
  <c r="I487"/>
  <c r="I482"/>
  <c r="I499"/>
  <c r="I479"/>
  <c r="I492"/>
  <c r="I475"/>
  <c r="I493"/>
  <c r="I494"/>
  <c r="I480"/>
  <c r="I476"/>
  <c r="I497"/>
  <c r="I486"/>
  <c r="I491"/>
  <c r="I471"/>
  <c r="I496"/>
  <c r="I483"/>
  <c r="I485"/>
  <c r="I472"/>
  <c r="I495"/>
  <c r="I473"/>
  <c r="I477"/>
  <c r="Z484"/>
  <c r="Z490"/>
  <c r="Z485"/>
  <c r="Z474"/>
  <c r="Z497"/>
  <c r="Z488"/>
  <c r="Z491"/>
  <c r="Z492"/>
  <c r="Z494"/>
  <c r="Z478"/>
  <c r="Z499"/>
  <c r="Z479"/>
  <c r="Z475"/>
  <c r="Z500"/>
  <c r="Z489"/>
  <c r="Z486"/>
  <c r="Z498"/>
  <c r="Z487"/>
  <c r="Z482"/>
  <c r="Z472"/>
  <c r="Z493"/>
  <c r="Z495"/>
  <c r="Z471"/>
  <c r="Z483"/>
  <c r="Z480"/>
  <c r="Z476"/>
  <c r="Z481"/>
  <c r="Z477"/>
  <c r="Z473"/>
  <c r="Z496"/>
  <c r="AA493"/>
  <c r="AA486"/>
  <c r="AA498"/>
  <c r="AA490"/>
  <c r="AA485"/>
  <c r="AA474"/>
  <c r="AA495"/>
  <c r="AA481"/>
  <c r="AA492"/>
  <c r="AA478"/>
  <c r="AA499"/>
  <c r="AA473"/>
  <c r="AA489"/>
  <c r="AA479"/>
  <c r="AA471"/>
  <c r="AA497"/>
  <c r="AA488"/>
  <c r="AA484"/>
  <c r="AA494"/>
  <c r="AA487"/>
  <c r="AA482"/>
  <c r="AA472"/>
  <c r="AA491"/>
  <c r="AA500"/>
  <c r="AA480"/>
  <c r="AA476"/>
  <c r="AA475"/>
  <c r="AA496"/>
  <c r="AA483"/>
  <c r="AA477"/>
  <c r="K498"/>
  <c r="K487"/>
  <c r="K488"/>
  <c r="K484"/>
  <c r="K492"/>
  <c r="K483"/>
  <c r="K485"/>
  <c r="K480"/>
  <c r="K476"/>
  <c r="K472"/>
  <c r="K495"/>
  <c r="K481"/>
  <c r="K475"/>
  <c r="K496"/>
  <c r="K471"/>
  <c r="K497"/>
  <c r="K494"/>
  <c r="K493"/>
  <c r="K486"/>
  <c r="K500"/>
  <c r="K489"/>
  <c r="K490"/>
  <c r="K482"/>
  <c r="K478"/>
  <c r="K474"/>
  <c r="K499"/>
  <c r="K491"/>
  <c r="K477"/>
  <c r="K473"/>
  <c r="K479"/>
  <c r="M493"/>
  <c r="M490"/>
  <c r="M478"/>
  <c r="M488"/>
  <c r="M484"/>
  <c r="M481"/>
  <c r="M496"/>
  <c r="M483"/>
  <c r="M487"/>
  <c r="M482"/>
  <c r="M472"/>
  <c r="M495"/>
  <c r="M471"/>
  <c r="M489"/>
  <c r="M475"/>
  <c r="M497"/>
  <c r="M498"/>
  <c r="M480"/>
  <c r="M476"/>
  <c r="M486"/>
  <c r="M491"/>
  <c r="M479"/>
  <c r="M492"/>
  <c r="M494"/>
  <c r="M485"/>
  <c r="M474"/>
  <c r="M499"/>
  <c r="M473"/>
  <c r="M500"/>
  <c r="M477"/>
  <c r="BF497"/>
  <c r="BF488"/>
  <c r="BF484"/>
  <c r="BF494"/>
  <c r="BF482"/>
  <c r="BF476"/>
  <c r="BF500"/>
  <c r="BF489"/>
  <c r="BF490"/>
  <c r="BF480"/>
  <c r="BF499"/>
  <c r="BF491"/>
  <c r="BF479"/>
  <c r="BF496"/>
  <c r="BF475"/>
  <c r="BF502"/>
  <c r="BF493"/>
  <c r="BF486"/>
  <c r="BF498"/>
  <c r="BF487"/>
  <c r="BF478"/>
  <c r="BF474"/>
  <c r="BF492"/>
  <c r="BF483"/>
  <c r="BF485"/>
  <c r="BF472"/>
  <c r="BF495"/>
  <c r="BF481"/>
  <c r="BF471"/>
  <c r="BF477"/>
  <c r="BF473"/>
  <c r="AG493"/>
  <c r="AG498"/>
  <c r="AG485"/>
  <c r="AG476"/>
  <c r="AG497"/>
  <c r="AG484"/>
  <c r="AG491"/>
  <c r="AG496"/>
  <c r="AG494"/>
  <c r="AG482"/>
  <c r="AG474"/>
  <c r="AG481"/>
  <c r="AG473"/>
  <c r="AG492"/>
  <c r="AG479"/>
  <c r="AG486"/>
  <c r="AG490"/>
  <c r="AG480"/>
  <c r="AG472"/>
  <c r="AG488"/>
  <c r="AG499"/>
  <c r="AG471"/>
  <c r="AG489"/>
  <c r="AG487"/>
  <c r="AG478"/>
  <c r="AG495"/>
  <c r="AG477"/>
  <c r="AG500"/>
  <c r="AG483"/>
  <c r="AG475"/>
  <c r="BG502"/>
  <c r="BG484"/>
  <c r="BG487"/>
  <c r="BG480"/>
  <c r="BG474"/>
  <c r="BG488"/>
  <c r="BG499"/>
  <c r="BG491"/>
  <c r="BG479"/>
  <c r="BG492"/>
  <c r="BG483"/>
  <c r="BG494"/>
  <c r="BG476"/>
  <c r="BG477"/>
  <c r="BG500"/>
  <c r="BG473"/>
  <c r="BG493"/>
  <c r="BG490"/>
  <c r="BG485"/>
  <c r="BG478"/>
  <c r="BG497"/>
  <c r="BG486"/>
  <c r="BG495"/>
  <c r="BG481"/>
  <c r="BG471"/>
  <c r="BG489"/>
  <c r="BG498"/>
  <c r="BG482"/>
  <c r="BG472"/>
  <c r="BG475"/>
  <c r="BG496"/>
  <c r="AY493"/>
  <c r="AY484"/>
  <c r="AY490"/>
  <c r="AY482"/>
  <c r="AY474"/>
  <c r="AY488"/>
  <c r="AY491"/>
  <c r="AY471"/>
  <c r="AY492"/>
  <c r="AY483"/>
  <c r="AY485"/>
  <c r="AY476"/>
  <c r="AY475"/>
  <c r="AY496"/>
  <c r="AY477"/>
  <c r="AY497"/>
  <c r="AY486"/>
  <c r="AY498"/>
  <c r="AY487"/>
  <c r="AY480"/>
  <c r="AY472"/>
  <c r="AY499"/>
  <c r="AY481"/>
  <c r="AY500"/>
  <c r="AY489"/>
  <c r="AY494"/>
  <c r="AY478"/>
  <c r="AY495"/>
  <c r="AY473"/>
  <c r="AY479"/>
  <c r="AP497"/>
  <c r="AP488"/>
  <c r="AP484"/>
  <c r="AP487"/>
  <c r="AP474"/>
  <c r="AP494"/>
  <c r="AP482"/>
  <c r="AP478"/>
  <c r="AP499"/>
  <c r="AP479"/>
  <c r="AP471"/>
  <c r="AP496"/>
  <c r="AP483"/>
  <c r="AP473"/>
  <c r="AP481"/>
  <c r="AP493"/>
  <c r="AP486"/>
  <c r="AP490"/>
  <c r="AP476"/>
  <c r="AP498"/>
  <c r="AP485"/>
  <c r="AP480"/>
  <c r="AP472"/>
  <c r="AP491"/>
  <c r="AP477"/>
  <c r="AP500"/>
  <c r="AP492"/>
  <c r="AP475"/>
  <c r="AP495"/>
  <c r="AP489"/>
  <c r="AO493"/>
  <c r="AO484"/>
  <c r="AO490"/>
  <c r="AO480"/>
  <c r="AO476"/>
  <c r="AO485"/>
  <c r="AO474"/>
  <c r="AO499"/>
  <c r="AO477"/>
  <c r="AO483"/>
  <c r="AO473"/>
  <c r="AO488"/>
  <c r="AO491"/>
  <c r="AO471"/>
  <c r="AO496"/>
  <c r="AO486"/>
  <c r="AO494"/>
  <c r="AO487"/>
  <c r="AO478"/>
  <c r="AO498"/>
  <c r="AO482"/>
  <c r="AO472"/>
  <c r="AO479"/>
  <c r="AO492"/>
  <c r="AO475"/>
  <c r="AO497"/>
  <c r="AO495"/>
  <c r="AO481"/>
  <c r="AO500"/>
  <c r="AO489"/>
  <c r="G493"/>
  <c r="G484"/>
  <c r="G485"/>
  <c r="G478"/>
  <c r="G497"/>
  <c r="G499"/>
  <c r="G479"/>
  <c r="G496"/>
  <c r="G498"/>
  <c r="G490"/>
  <c r="G476"/>
  <c r="G495"/>
  <c r="G477"/>
  <c r="G473"/>
  <c r="G489"/>
  <c r="G486"/>
  <c r="G487"/>
  <c r="G482"/>
  <c r="G472"/>
  <c r="G488"/>
  <c r="G491"/>
  <c r="G500"/>
  <c r="G492"/>
  <c r="G494"/>
  <c r="G480"/>
  <c r="G474"/>
  <c r="G481"/>
  <c r="G475"/>
  <c r="G471"/>
  <c r="G483"/>
  <c r="AV493"/>
  <c r="AV494"/>
  <c r="AV474"/>
  <c r="AV498"/>
  <c r="AV485"/>
  <c r="AV480"/>
  <c r="AV476"/>
  <c r="AV495"/>
  <c r="AV477"/>
  <c r="AV500"/>
  <c r="AV473"/>
  <c r="AV486"/>
  <c r="AV491"/>
  <c r="AV471"/>
  <c r="AV492"/>
  <c r="AV488"/>
  <c r="AV490"/>
  <c r="AV472"/>
  <c r="AV487"/>
  <c r="AV482"/>
  <c r="AV478"/>
  <c r="AV499"/>
  <c r="AV479"/>
  <c r="AV475"/>
  <c r="AV489"/>
  <c r="AV497"/>
  <c r="AV484"/>
  <c r="AV481"/>
  <c r="AV496"/>
  <c r="AV483"/>
  <c r="AB497"/>
  <c r="AB498"/>
  <c r="AB485"/>
  <c r="AB478"/>
  <c r="AB474"/>
  <c r="AB486"/>
  <c r="AB499"/>
  <c r="AB471"/>
  <c r="AB494"/>
  <c r="AB480"/>
  <c r="AB495"/>
  <c r="AB479"/>
  <c r="AB496"/>
  <c r="AB489"/>
  <c r="AB477"/>
  <c r="AB488"/>
  <c r="AB487"/>
  <c r="AB482"/>
  <c r="AB476"/>
  <c r="AB493"/>
  <c r="AB484"/>
  <c r="AB481"/>
  <c r="AB500"/>
  <c r="AB490"/>
  <c r="AB472"/>
  <c r="AB491"/>
  <c r="AB473"/>
  <c r="AB492"/>
  <c r="AB483"/>
  <c r="AB475"/>
  <c r="Y493"/>
  <c r="Y484"/>
  <c r="Y487"/>
  <c r="Y476"/>
  <c r="Y497"/>
  <c r="Y499"/>
  <c r="Y479"/>
  <c r="Y498"/>
  <c r="Y482"/>
  <c r="Y478"/>
  <c r="Y491"/>
  <c r="Y477"/>
  <c r="Y500"/>
  <c r="Y492"/>
  <c r="Y483"/>
  <c r="Y488"/>
  <c r="Y494"/>
  <c r="Y485"/>
  <c r="Y474"/>
  <c r="Y486"/>
  <c r="Y495"/>
  <c r="Y471"/>
  <c r="Y490"/>
  <c r="Y480"/>
  <c r="Y472"/>
  <c r="Y481"/>
  <c r="Y473"/>
  <c r="Y496"/>
  <c r="Y489"/>
  <c r="Y475"/>
  <c r="P493"/>
  <c r="P494"/>
  <c r="P485"/>
  <c r="P480"/>
  <c r="P472"/>
  <c r="P486"/>
  <c r="P499"/>
  <c r="P491"/>
  <c r="P496"/>
  <c r="P483"/>
  <c r="P490"/>
  <c r="P474"/>
  <c r="P479"/>
  <c r="P492"/>
  <c r="P475"/>
  <c r="P488"/>
  <c r="P487"/>
  <c r="P482"/>
  <c r="P476"/>
  <c r="P497"/>
  <c r="P484"/>
  <c r="P495"/>
  <c r="P500"/>
  <c r="P489"/>
  <c r="P498"/>
  <c r="P478"/>
  <c r="P481"/>
  <c r="P471"/>
  <c r="P477"/>
  <c r="P473"/>
  <c r="R497"/>
  <c r="R488"/>
  <c r="R498"/>
  <c r="R490"/>
  <c r="R485"/>
  <c r="R472"/>
  <c r="R499"/>
  <c r="R471"/>
  <c r="R489"/>
  <c r="R482"/>
  <c r="R476"/>
  <c r="R495"/>
  <c r="R475"/>
  <c r="R496"/>
  <c r="R479"/>
  <c r="R493"/>
  <c r="R486"/>
  <c r="R494"/>
  <c r="R487"/>
  <c r="R478"/>
  <c r="R484"/>
  <c r="R481"/>
  <c r="R500"/>
  <c r="R483"/>
  <c r="R480"/>
  <c r="R474"/>
  <c r="R491"/>
  <c r="R473"/>
  <c r="R492"/>
  <c r="R477"/>
  <c r="W493"/>
  <c r="W498"/>
  <c r="W490"/>
  <c r="W480"/>
  <c r="W472"/>
  <c r="W488"/>
  <c r="W481"/>
  <c r="W471"/>
  <c r="W492"/>
  <c r="W483"/>
  <c r="W485"/>
  <c r="W476"/>
  <c r="W495"/>
  <c r="W477"/>
  <c r="W500"/>
  <c r="W484"/>
  <c r="W494"/>
  <c r="W482"/>
  <c r="W474"/>
  <c r="W497"/>
  <c r="W486"/>
  <c r="W479"/>
  <c r="W496"/>
  <c r="W489"/>
  <c r="W487"/>
  <c r="W478"/>
  <c r="W499"/>
  <c r="W491"/>
  <c r="W475"/>
  <c r="W473"/>
  <c r="S497"/>
  <c r="S484"/>
  <c r="S490"/>
  <c r="S474"/>
  <c r="S486"/>
  <c r="S495"/>
  <c r="S492"/>
  <c r="S487"/>
  <c r="S482"/>
  <c r="S476"/>
  <c r="S491"/>
  <c r="S479"/>
  <c r="S475"/>
  <c r="S489"/>
  <c r="S473"/>
  <c r="S493"/>
  <c r="S498"/>
  <c r="S480"/>
  <c r="S488"/>
  <c r="S499"/>
  <c r="S496"/>
  <c r="S494"/>
  <c r="S485"/>
  <c r="S478"/>
  <c r="S472"/>
  <c r="S481"/>
  <c r="S477"/>
  <c r="S500"/>
  <c r="S483"/>
  <c r="S471"/>
  <c r="AZ497"/>
  <c r="AZ484"/>
  <c r="AZ487"/>
  <c r="AZ493"/>
  <c r="AZ495"/>
  <c r="AZ496"/>
  <c r="AZ494"/>
  <c r="AZ485"/>
  <c r="AZ480"/>
  <c r="AZ476"/>
  <c r="AZ499"/>
  <c r="AZ477"/>
  <c r="AZ500"/>
  <c r="AZ483"/>
  <c r="AZ473"/>
  <c r="AZ488"/>
  <c r="AZ498"/>
  <c r="AZ472"/>
  <c r="AZ486"/>
  <c r="AZ491"/>
  <c r="AZ489"/>
  <c r="AZ490"/>
  <c r="AZ482"/>
  <c r="AZ478"/>
  <c r="AZ474"/>
  <c r="AZ481"/>
  <c r="AZ475"/>
  <c r="AZ492"/>
  <c r="AZ479"/>
  <c r="AZ471"/>
  <c r="AH488"/>
  <c r="AH482"/>
  <c r="AH476"/>
  <c r="AH472"/>
  <c r="AH493"/>
  <c r="AH484"/>
  <c r="AH495"/>
  <c r="AH479"/>
  <c r="AH498"/>
  <c r="AH490"/>
  <c r="AH480"/>
  <c r="AH477"/>
  <c r="AH471"/>
  <c r="AH496"/>
  <c r="AH483"/>
  <c r="AH485"/>
  <c r="AH478"/>
  <c r="AH474"/>
  <c r="AH497"/>
  <c r="AH486"/>
  <c r="AH499"/>
  <c r="AH481"/>
  <c r="AH489"/>
  <c r="AH494"/>
  <c r="AH487"/>
  <c r="AH491"/>
  <c r="AH473"/>
  <c r="AH500"/>
  <c r="AH492"/>
  <c r="AH475"/>
  <c r="BA497"/>
  <c r="BA488"/>
  <c r="BA498"/>
  <c r="BA485"/>
  <c r="BA476"/>
  <c r="BA495"/>
  <c r="BA471"/>
  <c r="BA483"/>
  <c r="BA487"/>
  <c r="BA480"/>
  <c r="BA472"/>
  <c r="BA481"/>
  <c r="BA477"/>
  <c r="BA492"/>
  <c r="BA475"/>
  <c r="BA493"/>
  <c r="BA484"/>
  <c r="BA494"/>
  <c r="BA478"/>
  <c r="BA486"/>
  <c r="BA491"/>
  <c r="BA500"/>
  <c r="BA490"/>
  <c r="BA482"/>
  <c r="BA474"/>
  <c r="BA499"/>
  <c r="BA479"/>
  <c r="BA496"/>
  <c r="BA489"/>
  <c r="BA473"/>
  <c r="J267" i="30"/>
  <c r="Q267" s="1"/>
  <c r="H88" i="23"/>
  <c r="K302" i="26"/>
  <c r="BK154" i="28"/>
  <c r="G155" i="30" s="1"/>
  <c r="BI184" i="28"/>
  <c r="BI185" s="1"/>
  <c r="I88" i="23"/>
  <c r="L302" i="26"/>
  <c r="K267" i="30"/>
  <c r="R267" s="1"/>
  <c r="BI224" i="28"/>
  <c r="AJ254"/>
  <c r="AJ255" s="1"/>
  <c r="N124" i="30"/>
  <c r="J124"/>
  <c r="O124" s="1"/>
  <c r="K124"/>
  <c r="P124" s="1"/>
  <c r="K121"/>
  <c r="P121" s="1"/>
  <c r="J121"/>
  <c r="O121" s="1"/>
  <c r="N121"/>
  <c r="K134"/>
  <c r="P134" s="1"/>
  <c r="J134"/>
  <c r="O134" s="1"/>
  <c r="N134"/>
  <c r="E396" i="28"/>
  <c r="E397" s="1"/>
  <c r="BI366"/>
  <c r="O144" i="30"/>
  <c r="Q144"/>
  <c r="J144"/>
  <c r="L144"/>
  <c r="K144"/>
  <c r="N144"/>
  <c r="P144"/>
  <c r="K136"/>
  <c r="P136" s="1"/>
  <c r="J136"/>
  <c r="O136" s="1"/>
  <c r="N136"/>
  <c r="J127"/>
  <c r="N127"/>
  <c r="K127"/>
  <c r="P127" s="1"/>
  <c r="O142"/>
  <c r="K142"/>
  <c r="J142"/>
  <c r="L142"/>
  <c r="Q142"/>
  <c r="N142"/>
  <c r="P142"/>
  <c r="J128"/>
  <c r="O128" s="1"/>
  <c r="N128"/>
  <c r="K128"/>
  <c r="P128" s="1"/>
  <c r="J122"/>
  <c r="O122" s="1"/>
  <c r="K122"/>
  <c r="P122" s="1"/>
  <c r="N122"/>
  <c r="J125"/>
  <c r="O125" s="1"/>
  <c r="N125"/>
  <c r="K125"/>
  <c r="P125" s="1"/>
  <c r="K130"/>
  <c r="P130" s="1"/>
  <c r="J130"/>
  <c r="O130" s="1"/>
  <c r="N130"/>
  <c r="N126"/>
  <c r="J126"/>
  <c r="O126" s="1"/>
  <c r="K126"/>
  <c r="J148"/>
  <c r="K148"/>
  <c r="O148"/>
  <c r="P148"/>
  <c r="N148"/>
  <c r="L148"/>
  <c r="Q148"/>
  <c r="P89"/>
  <c r="L94"/>
  <c r="Q94" s="1"/>
  <c r="L98"/>
  <c r="Q98" s="1"/>
  <c r="AJ466" i="28"/>
  <c r="AJ467" s="1"/>
  <c r="AE431"/>
  <c r="AE432" s="1"/>
  <c r="BD431"/>
  <c r="BD432" s="1"/>
  <c r="N431"/>
  <c r="N432" s="1"/>
  <c r="Y431"/>
  <c r="Y432" s="1"/>
  <c r="H431"/>
  <c r="H432" s="1"/>
  <c r="AQ431"/>
  <c r="AQ432" s="1"/>
  <c r="AI431"/>
  <c r="AI432" s="1"/>
  <c r="BA431"/>
  <c r="BA432" s="1"/>
  <c r="AD431"/>
  <c r="AD432" s="1"/>
  <c r="L431"/>
  <c r="L432" s="1"/>
  <c r="Z431"/>
  <c r="Z432" s="1"/>
  <c r="AR431"/>
  <c r="AR432" s="1"/>
  <c r="AT431"/>
  <c r="AT432" s="1"/>
  <c r="AK431"/>
  <c r="AK432" s="1"/>
  <c r="L86" i="30"/>
  <c r="Q86" s="1"/>
  <c r="O103"/>
  <c r="L93"/>
  <c r="Q93" s="1"/>
  <c r="L99"/>
  <c r="Q99" s="1"/>
  <c r="O97"/>
  <c r="F120" i="23"/>
  <c r="AJ501" i="28"/>
  <c r="AJ502" s="1"/>
  <c r="BG431"/>
  <c r="AZ431"/>
  <c r="AZ432" s="1"/>
  <c r="R431"/>
  <c r="R432" s="1"/>
  <c r="X431"/>
  <c r="X432" s="1"/>
  <c r="AC431"/>
  <c r="AC432" s="1"/>
  <c r="AB431"/>
  <c r="AB432" s="1"/>
  <c r="AV431"/>
  <c r="AV432" s="1"/>
  <c r="AU431"/>
  <c r="AU432" s="1"/>
  <c r="AP431"/>
  <c r="AP432" s="1"/>
  <c r="AX431"/>
  <c r="AX432" s="1"/>
  <c r="AG431"/>
  <c r="AG432" s="1"/>
  <c r="BE431"/>
  <c r="BE432" s="1"/>
  <c r="AH431"/>
  <c r="AH432" s="1"/>
  <c r="V431"/>
  <c r="V432" s="1"/>
  <c r="K431"/>
  <c r="K432" s="1"/>
  <c r="I431"/>
  <c r="I432" s="1"/>
  <c r="G431"/>
  <c r="G432" s="1"/>
  <c r="AE501" l="1"/>
  <c r="AE502" s="1"/>
  <c r="L125" i="30"/>
  <c r="Q125" s="1"/>
  <c r="V501" i="28"/>
  <c r="V502" s="1"/>
  <c r="O501"/>
  <c r="O502" s="1"/>
  <c r="L129" i="30"/>
  <c r="Q129" s="1"/>
  <c r="L126"/>
  <c r="Q126" s="1"/>
  <c r="L124"/>
  <c r="Q124" s="1"/>
  <c r="L132"/>
  <c r="Q132" s="1"/>
  <c r="L137"/>
  <c r="Q137" s="1"/>
  <c r="L127"/>
  <c r="Q127" s="1"/>
  <c r="L130"/>
  <c r="Q130" s="1"/>
  <c r="L136"/>
  <c r="Q136" s="1"/>
  <c r="G501" i="28"/>
  <c r="G502" s="1"/>
  <c r="AQ466"/>
  <c r="AQ467" s="1"/>
  <c r="AF466"/>
  <c r="AF467" s="1"/>
  <c r="O129" i="30"/>
  <c r="BI396" i="28"/>
  <c r="BI397" s="1"/>
  <c r="BK366"/>
  <c r="I120" i="30" s="1"/>
  <c r="I105" i="23"/>
  <c r="I109"/>
  <c r="I113"/>
  <c r="I117"/>
  <c r="I108"/>
  <c r="I112"/>
  <c r="I116"/>
  <c r="I107"/>
  <c r="I111"/>
  <c r="I115"/>
  <c r="I106"/>
  <c r="I110"/>
  <c r="I114"/>
  <c r="I118"/>
  <c r="H107"/>
  <c r="H111"/>
  <c r="H115"/>
  <c r="H106"/>
  <c r="H110"/>
  <c r="H114"/>
  <c r="H118"/>
  <c r="H105"/>
  <c r="H109"/>
  <c r="H113"/>
  <c r="H117"/>
  <c r="H108"/>
  <c r="H112"/>
  <c r="H116"/>
  <c r="E448" i="28"/>
  <c r="BI448" s="1"/>
  <c r="BK448" s="1"/>
  <c r="I203" i="30" s="1"/>
  <c r="E444" i="28"/>
  <c r="BI444" s="1"/>
  <c r="BK444" s="1"/>
  <c r="I199" i="30" s="1"/>
  <c r="E455" i="28"/>
  <c r="BI455" s="1"/>
  <c r="BK455" s="1"/>
  <c r="I210" i="30" s="1"/>
  <c r="E462" i="28"/>
  <c r="BI462" s="1"/>
  <c r="BK462" s="1"/>
  <c r="I217" i="30" s="1"/>
  <c r="E464" i="28"/>
  <c r="BI464" s="1"/>
  <c r="BK464" s="1"/>
  <c r="I219" i="30" s="1"/>
  <c r="E441" i="28"/>
  <c r="BI441" s="1"/>
  <c r="BK441" s="1"/>
  <c r="I196" i="30" s="1"/>
  <c r="E447" i="28"/>
  <c r="BI447" s="1"/>
  <c r="BK447" s="1"/>
  <c r="I202" i="30" s="1"/>
  <c r="E436" i="28"/>
  <c r="E449"/>
  <c r="BI449" s="1"/>
  <c r="BK449" s="1"/>
  <c r="I204" i="30" s="1"/>
  <c r="E456" i="28"/>
  <c r="BI456" s="1"/>
  <c r="BK456" s="1"/>
  <c r="I211" i="30" s="1"/>
  <c r="E451" i="28"/>
  <c r="BI451" s="1"/>
  <c r="BK451" s="1"/>
  <c r="I206" i="30" s="1"/>
  <c r="E443" i="28"/>
  <c r="BI443" s="1"/>
  <c r="BK443" s="1"/>
  <c r="I198" i="30" s="1"/>
  <c r="E445" i="28"/>
  <c r="BI445" s="1"/>
  <c r="BK445" s="1"/>
  <c r="I200" i="30" s="1"/>
  <c r="E450" i="28"/>
  <c r="BI450" s="1"/>
  <c r="BK450" s="1"/>
  <c r="I205" i="30" s="1"/>
  <c r="E463" i="28"/>
  <c r="BI463" s="1"/>
  <c r="BK463" s="1"/>
  <c r="I218" i="30" s="1"/>
  <c r="K364" i="26"/>
  <c r="K365" s="1"/>
  <c r="E442" i="28"/>
  <c r="BI442" s="1"/>
  <c r="BK442" s="1"/>
  <c r="I197" i="30" s="1"/>
  <c r="E452" i="28"/>
  <c r="BI452" s="1"/>
  <c r="BK452" s="1"/>
  <c r="I207" i="30" s="1"/>
  <c r="E457" i="28"/>
  <c r="BI457" s="1"/>
  <c r="BK457" s="1"/>
  <c r="I212" i="30" s="1"/>
  <c r="E446" i="28"/>
  <c r="BI446" s="1"/>
  <c r="BK446" s="1"/>
  <c r="I201" i="30" s="1"/>
  <c r="E461" i="28"/>
  <c r="BI461" s="1"/>
  <c r="BK461" s="1"/>
  <c r="I216" i="30" s="1"/>
  <c r="E439" i="28"/>
  <c r="BI439" s="1"/>
  <c r="BK439" s="1"/>
  <c r="I194" i="30" s="1"/>
  <c r="E460" i="28"/>
  <c r="BI460" s="1"/>
  <c r="BK460" s="1"/>
  <c r="I215" i="30" s="1"/>
  <c r="E458" i="28"/>
  <c r="BI458" s="1"/>
  <c r="BK458" s="1"/>
  <c r="I213" i="30" s="1"/>
  <c r="E465" i="28"/>
  <c r="BI465" s="1"/>
  <c r="BK465" s="1"/>
  <c r="I220" i="30" s="1"/>
  <c r="E459" i="28"/>
  <c r="BI459" s="1"/>
  <c r="BK459" s="1"/>
  <c r="I214" i="30" s="1"/>
  <c r="E438" i="28"/>
  <c r="BI438" s="1"/>
  <c r="BK438" s="1"/>
  <c r="I193" i="30" s="1"/>
  <c r="E437" i="28"/>
  <c r="BI437" s="1"/>
  <c r="BK437" s="1"/>
  <c r="I192" i="30" s="1"/>
  <c r="E454" i="28"/>
  <c r="BI454" s="1"/>
  <c r="BK454" s="1"/>
  <c r="I209" i="30" s="1"/>
  <c r="E453" i="28"/>
  <c r="BI453" s="1"/>
  <c r="BK453" s="1"/>
  <c r="I208" i="30" s="1"/>
  <c r="E440" i="28"/>
  <c r="BI440" s="1"/>
  <c r="BK440" s="1"/>
  <c r="I195" i="30" s="1"/>
  <c r="K85"/>
  <c r="P85" s="1"/>
  <c r="J85"/>
  <c r="N85"/>
  <c r="Q174"/>
  <c r="O174"/>
  <c r="K174"/>
  <c r="P174"/>
  <c r="J174"/>
  <c r="L174"/>
  <c r="N174"/>
  <c r="J184"/>
  <c r="N184"/>
  <c r="Q184"/>
  <c r="K184"/>
  <c r="O184"/>
  <c r="L184"/>
  <c r="P184"/>
  <c r="J157"/>
  <c r="O157" s="1"/>
  <c r="K157"/>
  <c r="P157" s="1"/>
  <c r="N157"/>
  <c r="K168"/>
  <c r="P168" s="1"/>
  <c r="J168"/>
  <c r="O168" s="1"/>
  <c r="N168"/>
  <c r="BI401" i="28"/>
  <c r="E431"/>
  <c r="E432" s="1"/>
  <c r="Q177" i="30"/>
  <c r="N177"/>
  <c r="P177"/>
  <c r="O177"/>
  <c r="J177"/>
  <c r="K177"/>
  <c r="L177"/>
  <c r="N163"/>
  <c r="J163"/>
  <c r="O163" s="1"/>
  <c r="K163"/>
  <c r="P163" s="1"/>
  <c r="J170"/>
  <c r="N170"/>
  <c r="K170"/>
  <c r="P170" s="1"/>
  <c r="L176"/>
  <c r="P176"/>
  <c r="Q176"/>
  <c r="O176"/>
  <c r="K176"/>
  <c r="N176"/>
  <c r="J176"/>
  <c r="N166"/>
  <c r="K166"/>
  <c r="P166" s="1"/>
  <c r="J166"/>
  <c r="O166" s="1"/>
  <c r="J164"/>
  <c r="O164" s="1"/>
  <c r="N164"/>
  <c r="K164"/>
  <c r="P164" s="1"/>
  <c r="N171"/>
  <c r="K171"/>
  <c r="P171" s="1"/>
  <c r="J171"/>
  <c r="O171" s="1"/>
  <c r="P175"/>
  <c r="K175"/>
  <c r="J175"/>
  <c r="Q175"/>
  <c r="L175"/>
  <c r="N175"/>
  <c r="O175"/>
  <c r="P182"/>
  <c r="K182"/>
  <c r="L182"/>
  <c r="Q182"/>
  <c r="O182"/>
  <c r="J182"/>
  <c r="N182"/>
  <c r="J160"/>
  <c r="O160" s="1"/>
  <c r="N160"/>
  <c r="K160"/>
  <c r="P160" s="1"/>
  <c r="P126"/>
  <c r="L122"/>
  <c r="Q122" s="1"/>
  <c r="L128"/>
  <c r="Q128" s="1"/>
  <c r="O127"/>
  <c r="L134"/>
  <c r="Q134" s="1"/>
  <c r="L121"/>
  <c r="Q121" s="1"/>
  <c r="AZ501" i="28"/>
  <c r="AZ502" s="1"/>
  <c r="S501"/>
  <c r="S502" s="1"/>
  <c r="W501"/>
  <c r="W502" s="1"/>
  <c r="R501"/>
  <c r="R502" s="1"/>
  <c r="P501"/>
  <c r="P502" s="1"/>
  <c r="Y501"/>
  <c r="Y502" s="1"/>
  <c r="AB501"/>
  <c r="AB502" s="1"/>
  <c r="AV501"/>
  <c r="AV502" s="1"/>
  <c r="AO501"/>
  <c r="AO502" s="1"/>
  <c r="AY501"/>
  <c r="AY502" s="1"/>
  <c r="BG501"/>
  <c r="AN501"/>
  <c r="AN502" s="1"/>
  <c r="H501"/>
  <c r="H502" s="1"/>
  <c r="AS501"/>
  <c r="AS502" s="1"/>
  <c r="AL501"/>
  <c r="AL502" s="1"/>
  <c r="AY466"/>
  <c r="AY467" s="1"/>
  <c r="AZ466"/>
  <c r="AZ467" s="1"/>
  <c r="R466"/>
  <c r="R467" s="1"/>
  <c r="P466"/>
  <c r="P467" s="1"/>
  <c r="BE466"/>
  <c r="BE467" s="1"/>
  <c r="S466"/>
  <c r="S467" s="1"/>
  <c r="Q466"/>
  <c r="Q467" s="1"/>
  <c r="AC466"/>
  <c r="AC467" s="1"/>
  <c r="AV466"/>
  <c r="AV467" s="1"/>
  <c r="L131" i="30"/>
  <c r="Q131" s="1"/>
  <c r="L135"/>
  <c r="Q135" s="1"/>
  <c r="L123"/>
  <c r="Q123" s="1"/>
  <c r="L133"/>
  <c r="Q133" s="1"/>
  <c r="L50"/>
  <c r="Q50" s="1"/>
  <c r="BE501" i="28"/>
  <c r="BE502" s="1"/>
  <c r="AD501"/>
  <c r="AD502" s="1"/>
  <c r="BD501"/>
  <c r="BD502" s="1"/>
  <c r="U501"/>
  <c r="U502" s="1"/>
  <c r="AQ501"/>
  <c r="AQ502" s="1"/>
  <c r="AI501"/>
  <c r="AI502" s="1"/>
  <c r="BC501"/>
  <c r="BC502" s="1"/>
  <c r="AF501"/>
  <c r="AF502" s="1"/>
  <c r="BB501"/>
  <c r="BB502" s="1"/>
  <c r="T501"/>
  <c r="T502" s="1"/>
  <c r="Q501"/>
  <c r="Q502" s="1"/>
  <c r="X501"/>
  <c r="X502" s="1"/>
  <c r="AC501"/>
  <c r="AC502" s="1"/>
  <c r="J501"/>
  <c r="J502" s="1"/>
  <c r="AT501"/>
  <c r="AT502" s="1"/>
  <c r="AK501"/>
  <c r="AK502" s="1"/>
  <c r="AD466"/>
  <c r="AD467" s="1"/>
  <c r="BD466"/>
  <c r="BD467" s="1"/>
  <c r="L466"/>
  <c r="L467" s="1"/>
  <c r="V466"/>
  <c r="V467" s="1"/>
  <c r="O466"/>
  <c r="O467" s="1"/>
  <c r="AN466"/>
  <c r="AN467" s="1"/>
  <c r="AU466"/>
  <c r="AU467" s="1"/>
  <c r="AG466"/>
  <c r="AG467" s="1"/>
  <c r="W466"/>
  <c r="W467" s="1"/>
  <c r="N466"/>
  <c r="N467" s="1"/>
  <c r="F466"/>
  <c r="F467" s="1"/>
  <c r="AM466"/>
  <c r="AM467" s="1"/>
  <c r="AR466"/>
  <c r="AR467" s="1"/>
  <c r="AW466"/>
  <c r="AW467" s="1"/>
  <c r="BI254"/>
  <c r="BI255" s="1"/>
  <c r="BK224"/>
  <c r="G227" i="30" s="1"/>
  <c r="J173"/>
  <c r="O173" s="1"/>
  <c r="K173"/>
  <c r="P173" s="1"/>
  <c r="N173"/>
  <c r="N179"/>
  <c r="O179"/>
  <c r="K179"/>
  <c r="J179"/>
  <c r="Q179"/>
  <c r="L179"/>
  <c r="P179"/>
  <c r="K159"/>
  <c r="P159" s="1"/>
  <c r="J159"/>
  <c r="O159" s="1"/>
  <c r="N159"/>
  <c r="K156"/>
  <c r="P156" s="1"/>
  <c r="N156"/>
  <c r="J156"/>
  <c r="O156" s="1"/>
  <c r="K162"/>
  <c r="P162" s="1"/>
  <c r="N162"/>
  <c r="J162"/>
  <c r="N180"/>
  <c r="J180"/>
  <c r="P180"/>
  <c r="Q180"/>
  <c r="O180"/>
  <c r="K180"/>
  <c r="L180"/>
  <c r="J167"/>
  <c r="O167" s="1"/>
  <c r="N167"/>
  <c r="K167"/>
  <c r="P167" s="1"/>
  <c r="K165"/>
  <c r="P165" s="1"/>
  <c r="J165"/>
  <c r="O165" s="1"/>
  <c r="N165"/>
  <c r="P178"/>
  <c r="L178"/>
  <c r="Q178"/>
  <c r="N178"/>
  <c r="J178"/>
  <c r="K178"/>
  <c r="O178"/>
  <c r="Q183"/>
  <c r="J183"/>
  <c r="L183"/>
  <c r="O183"/>
  <c r="N183"/>
  <c r="K183"/>
  <c r="P183"/>
  <c r="K158"/>
  <c r="P158" s="1"/>
  <c r="J158"/>
  <c r="O158" s="1"/>
  <c r="N158"/>
  <c r="N169"/>
  <c r="J169"/>
  <c r="K169"/>
  <c r="P169" s="1"/>
  <c r="J161"/>
  <c r="O161" s="1"/>
  <c r="N161"/>
  <c r="K161"/>
  <c r="P161" s="1"/>
  <c r="Q181"/>
  <c r="K181"/>
  <c r="N181"/>
  <c r="P181"/>
  <c r="L181"/>
  <c r="J181"/>
  <c r="O181"/>
  <c r="J172"/>
  <c r="O172" s="1"/>
  <c r="N172"/>
  <c r="K172"/>
  <c r="P172" s="1"/>
  <c r="BK189" i="28"/>
  <c r="G191" i="30" s="1"/>
  <c r="BI219" i="28"/>
  <c r="BI220" s="1"/>
  <c r="L364" i="26"/>
  <c r="L365" s="1"/>
  <c r="E493" i="28"/>
  <c r="BI493" s="1"/>
  <c r="BK493" s="1"/>
  <c r="I248" i="30" s="1"/>
  <c r="E486" i="28"/>
  <c r="BI486" s="1"/>
  <c r="BK486" s="1"/>
  <c r="I242" i="30" s="1"/>
  <c r="E485" i="28"/>
  <c r="BI485" s="1"/>
  <c r="BK485" s="1"/>
  <c r="I241" i="30" s="1"/>
  <c r="E480" i="28"/>
  <c r="BI480" s="1"/>
  <c r="BK480" s="1"/>
  <c r="I236" i="30" s="1"/>
  <c r="E476" i="28"/>
  <c r="BI476" s="1"/>
  <c r="BK476" s="1"/>
  <c r="I232" i="30" s="1"/>
  <c r="E484" i="28"/>
  <c r="BI484" s="1"/>
  <c r="BK484" s="1"/>
  <c r="I240" i="30" s="1"/>
  <c r="E481" i="28"/>
  <c r="BI481" s="1"/>
  <c r="BK481" s="1"/>
  <c r="I237" i="30" s="1"/>
  <c r="E489" i="28"/>
  <c r="BI489" s="1"/>
  <c r="BK489" s="1"/>
  <c r="I245" i="30" s="1"/>
  <c r="E494" i="28"/>
  <c r="BI494" s="1"/>
  <c r="BK494" s="1"/>
  <c r="I249" i="30" s="1"/>
  <c r="E474" i="28"/>
  <c r="BI474" s="1"/>
  <c r="BK474" s="1"/>
  <c r="I230" i="30" s="1"/>
  <c r="E491" i="28"/>
  <c r="BI491" s="1"/>
  <c r="BK491" s="1"/>
  <c r="I246" i="30" s="1"/>
  <c r="E473" i="28"/>
  <c r="BI473" s="1"/>
  <c r="BK473" s="1"/>
  <c r="I229" i="30" s="1"/>
  <c r="E500" i="28"/>
  <c r="BI500" s="1"/>
  <c r="BK500" s="1"/>
  <c r="I255" i="30" s="1"/>
  <c r="E483" i="28"/>
  <c r="BI483" s="1"/>
  <c r="BK483" s="1"/>
  <c r="I239" i="30" s="1"/>
  <c r="E475" i="28"/>
  <c r="BI475" s="1"/>
  <c r="BK475" s="1"/>
  <c r="I231" i="30" s="1"/>
  <c r="E497" i="28"/>
  <c r="BI497" s="1"/>
  <c r="BK497" s="1"/>
  <c r="I252" i="30" s="1"/>
  <c r="E488" i="28"/>
  <c r="BI488" s="1"/>
  <c r="BK488" s="1"/>
  <c r="I244" i="30" s="1"/>
  <c r="E490" i="28"/>
  <c r="BI490" s="1"/>
  <c r="BK490" s="1"/>
  <c r="E482"/>
  <c r="BI482" s="1"/>
  <c r="BK482" s="1"/>
  <c r="I238" i="30" s="1"/>
  <c r="E478" i="28"/>
  <c r="BI478" s="1"/>
  <c r="BK478" s="1"/>
  <c r="I234" i="30" s="1"/>
  <c r="E472" i="28"/>
  <c r="BI472" s="1"/>
  <c r="BK472" s="1"/>
  <c r="I228" i="30" s="1"/>
  <c r="E499" i="28"/>
  <c r="BI499" s="1"/>
  <c r="BK499" s="1"/>
  <c r="I254" i="30" s="1"/>
  <c r="E492" i="28"/>
  <c r="BI492" s="1"/>
  <c r="BK492" s="1"/>
  <c r="I247" i="30" s="1"/>
  <c r="E498" i="28"/>
  <c r="BI498" s="1"/>
  <c r="BK498" s="1"/>
  <c r="I253" i="30" s="1"/>
  <c r="E487" i="28"/>
  <c r="BI487" s="1"/>
  <c r="BK487" s="1"/>
  <c r="I243" i="30" s="1"/>
  <c r="E495" i="28"/>
  <c r="BI495" s="1"/>
  <c r="BK495" s="1"/>
  <c r="I250" i="30" s="1"/>
  <c r="E479" i="28"/>
  <c r="BI479" s="1"/>
  <c r="BK479" s="1"/>
  <c r="I235" i="30" s="1"/>
  <c r="E471" i="28"/>
  <c r="E496"/>
  <c r="BI496" s="1"/>
  <c r="BK496" s="1"/>
  <c r="I251" i="30" s="1"/>
  <c r="E477" i="28"/>
  <c r="BI477" s="1"/>
  <c r="BK477" s="1"/>
  <c r="I233" i="30" s="1"/>
  <c r="BA501" i="28"/>
  <c r="BA502" s="1"/>
  <c r="AH501"/>
  <c r="AH502" s="1"/>
  <c r="AP501"/>
  <c r="AP502" s="1"/>
  <c r="AG501"/>
  <c r="AG502" s="1"/>
  <c r="BF501"/>
  <c r="M501"/>
  <c r="M502" s="1"/>
  <c r="K501"/>
  <c r="K502" s="1"/>
  <c r="AA501"/>
  <c r="AA502" s="1"/>
  <c r="Z501"/>
  <c r="Z502" s="1"/>
  <c r="I501"/>
  <c r="I502" s="1"/>
  <c r="AX501"/>
  <c r="AX502" s="1"/>
  <c r="BG466"/>
  <c r="M466"/>
  <c r="M467" s="1"/>
  <c r="T466"/>
  <c r="T467" s="1"/>
  <c r="Z466"/>
  <c r="Z467" s="1"/>
  <c r="AB466"/>
  <c r="AB467" s="1"/>
  <c r="G466"/>
  <c r="G467" s="1"/>
  <c r="AX466"/>
  <c r="AX467" s="1"/>
  <c r="AT466"/>
  <c r="AT467" s="1"/>
  <c r="AH466"/>
  <c r="AH467" s="1"/>
  <c r="BF466"/>
  <c r="AA466"/>
  <c r="AA467" s="1"/>
  <c r="Y466"/>
  <c r="Y467" s="1"/>
  <c r="AO466"/>
  <c r="AO467" s="1"/>
  <c r="AP466"/>
  <c r="AP467" s="1"/>
  <c r="AL466"/>
  <c r="AL467" s="1"/>
  <c r="L138" i="30"/>
  <c r="Q138" s="1"/>
  <c r="G120" i="23"/>
  <c r="L501" i="28"/>
  <c r="L502" s="1"/>
  <c r="F501"/>
  <c r="F502" s="1"/>
  <c r="AM501"/>
  <c r="AM502" s="1"/>
  <c r="AW501"/>
  <c r="AW502" s="1"/>
  <c r="N501"/>
  <c r="N502" s="1"/>
  <c r="AU501"/>
  <c r="AU502" s="1"/>
  <c r="AR501"/>
  <c r="AR502" s="1"/>
  <c r="BC466"/>
  <c r="BC467" s="1"/>
  <c r="AE466"/>
  <c r="AE467" s="1"/>
  <c r="X466"/>
  <c r="X467" s="1"/>
  <c r="I466"/>
  <c r="I467" s="1"/>
  <c r="H466"/>
  <c r="H467" s="1"/>
  <c r="AS466"/>
  <c r="AS467" s="1"/>
  <c r="AI466"/>
  <c r="AI467" s="1"/>
  <c r="BA466"/>
  <c r="BA467" s="1"/>
  <c r="BB466"/>
  <c r="BB467" s="1"/>
  <c r="K466"/>
  <c r="K467" s="1"/>
  <c r="U466"/>
  <c r="U467" s="1"/>
  <c r="J466"/>
  <c r="J467" s="1"/>
  <c r="AK466"/>
  <c r="AK467" s="1"/>
  <c r="L162" i="30" l="1"/>
  <c r="Q162" s="1"/>
  <c r="L157"/>
  <c r="Q157" s="1"/>
  <c r="L85"/>
  <c r="Q85" s="1"/>
  <c r="L167"/>
  <c r="Q167" s="1"/>
  <c r="O162"/>
  <c r="L156"/>
  <c r="Q156" s="1"/>
  <c r="L160"/>
  <c r="Q160" s="1"/>
  <c r="L173"/>
  <c r="Q173" s="1"/>
  <c r="L164"/>
  <c r="Q164" s="1"/>
  <c r="L161"/>
  <c r="Q161" s="1"/>
  <c r="L158"/>
  <c r="Q158" s="1"/>
  <c r="L172"/>
  <c r="Q172" s="1"/>
  <c r="N251"/>
  <c r="P251"/>
  <c r="J251"/>
  <c r="Q251"/>
  <c r="K251"/>
  <c r="O251"/>
  <c r="L251"/>
  <c r="J235"/>
  <c r="O235" s="1"/>
  <c r="K235"/>
  <c r="P235" s="1"/>
  <c r="N235"/>
  <c r="J243"/>
  <c r="O243" s="1"/>
  <c r="N243"/>
  <c r="K243"/>
  <c r="L247"/>
  <c r="O247"/>
  <c r="Q247"/>
  <c r="P247"/>
  <c r="N247"/>
  <c r="J247"/>
  <c r="K247"/>
  <c r="J228"/>
  <c r="O228" s="1"/>
  <c r="K228"/>
  <c r="P228" s="1"/>
  <c r="N228"/>
  <c r="J238"/>
  <c r="K238"/>
  <c r="P238" s="1"/>
  <c r="N238"/>
  <c r="K244"/>
  <c r="P244" s="1"/>
  <c r="J244"/>
  <c r="N244"/>
  <c r="K231"/>
  <c r="P231" s="1"/>
  <c r="J231"/>
  <c r="O231" s="1"/>
  <c r="N231"/>
  <c r="O255"/>
  <c r="J255"/>
  <c r="Q255"/>
  <c r="P255"/>
  <c r="N255"/>
  <c r="L255"/>
  <c r="K255"/>
  <c r="P246"/>
  <c r="K246"/>
  <c r="Q246"/>
  <c r="L246"/>
  <c r="O246"/>
  <c r="N246"/>
  <c r="J246"/>
  <c r="K249"/>
  <c r="P249"/>
  <c r="N249"/>
  <c r="O249"/>
  <c r="L249"/>
  <c r="J249"/>
  <c r="Q249"/>
  <c r="J237"/>
  <c r="O237" s="1"/>
  <c r="N237"/>
  <c r="K237"/>
  <c r="P237" s="1"/>
  <c r="K232"/>
  <c r="P232" s="1"/>
  <c r="J232"/>
  <c r="N232"/>
  <c r="J241"/>
  <c r="O241" s="1"/>
  <c r="N241"/>
  <c r="K241"/>
  <c r="P241" s="1"/>
  <c r="P248"/>
  <c r="K248"/>
  <c r="L248"/>
  <c r="O248"/>
  <c r="Q248"/>
  <c r="N248"/>
  <c r="J248"/>
  <c r="BK401" i="28"/>
  <c r="I155" i="30" s="1"/>
  <c r="BI431" i="28"/>
  <c r="BI432" s="1"/>
  <c r="J195" i="30"/>
  <c r="O195" s="1"/>
  <c r="K195"/>
  <c r="P195" s="1"/>
  <c r="N195"/>
  <c r="K209"/>
  <c r="P209" s="1"/>
  <c r="N209"/>
  <c r="J209"/>
  <c r="N193"/>
  <c r="J193"/>
  <c r="O193" s="1"/>
  <c r="K193"/>
  <c r="P193" s="1"/>
  <c r="P220"/>
  <c r="N220"/>
  <c r="J220"/>
  <c r="Q220"/>
  <c r="L220"/>
  <c r="K220"/>
  <c r="O220"/>
  <c r="Q215"/>
  <c r="J215"/>
  <c r="P215"/>
  <c r="K215"/>
  <c r="N215"/>
  <c r="L215"/>
  <c r="O215"/>
  <c r="P216"/>
  <c r="O216"/>
  <c r="K216"/>
  <c r="N216"/>
  <c r="J216"/>
  <c r="Q216"/>
  <c r="L216"/>
  <c r="O212"/>
  <c r="P212"/>
  <c r="L212"/>
  <c r="K212"/>
  <c r="Q212"/>
  <c r="J212"/>
  <c r="N212"/>
  <c r="J197"/>
  <c r="O197" s="1"/>
  <c r="K197"/>
  <c r="P197" s="1"/>
  <c r="N197"/>
  <c r="J218"/>
  <c r="L218"/>
  <c r="Q218"/>
  <c r="O218"/>
  <c r="K218"/>
  <c r="P218"/>
  <c r="N218"/>
  <c r="J200"/>
  <c r="O200" s="1"/>
  <c r="K200"/>
  <c r="P200" s="1"/>
  <c r="N200"/>
  <c r="J206"/>
  <c r="O206" s="1"/>
  <c r="K206"/>
  <c r="P206" s="1"/>
  <c r="N206"/>
  <c r="N204"/>
  <c r="J204"/>
  <c r="K204"/>
  <c r="P204" s="1"/>
  <c r="J202"/>
  <c r="O202" s="1"/>
  <c r="K202"/>
  <c r="N202"/>
  <c r="K219"/>
  <c r="Q219"/>
  <c r="J219"/>
  <c r="N219"/>
  <c r="O219"/>
  <c r="P219"/>
  <c r="L219"/>
  <c r="J210"/>
  <c r="Q210"/>
  <c r="K210"/>
  <c r="L210"/>
  <c r="N210"/>
  <c r="P210"/>
  <c r="O210"/>
  <c r="J203"/>
  <c r="O203" s="1"/>
  <c r="K203"/>
  <c r="P203" s="1"/>
  <c r="N203"/>
  <c r="L165"/>
  <c r="Q165" s="1"/>
  <c r="L159"/>
  <c r="Q159" s="1"/>
  <c r="L170"/>
  <c r="Q170" s="1"/>
  <c r="O85"/>
  <c r="I120" i="23"/>
  <c r="K233" i="30"/>
  <c r="P233" s="1"/>
  <c r="N233"/>
  <c r="J233"/>
  <c r="BI471" i="28"/>
  <c r="E501"/>
  <c r="E502" s="1"/>
  <c r="P250" i="30"/>
  <c r="J250"/>
  <c r="O250"/>
  <c r="K250"/>
  <c r="Q250"/>
  <c r="N250"/>
  <c r="L250"/>
  <c r="Q253"/>
  <c r="J253"/>
  <c r="N253"/>
  <c r="P253"/>
  <c r="K253"/>
  <c r="O253"/>
  <c r="L253"/>
  <c r="P254"/>
  <c r="N254"/>
  <c r="Q254"/>
  <c r="O254"/>
  <c r="L254"/>
  <c r="K254"/>
  <c r="J254"/>
  <c r="J234"/>
  <c r="O234" s="1"/>
  <c r="N234"/>
  <c r="K234"/>
  <c r="P234" s="1"/>
  <c r="K252"/>
  <c r="J252"/>
  <c r="Q252"/>
  <c r="L252"/>
  <c r="P252"/>
  <c r="O252"/>
  <c r="N252"/>
  <c r="J239"/>
  <c r="O239" s="1"/>
  <c r="K239"/>
  <c r="P239" s="1"/>
  <c r="N239"/>
  <c r="K229"/>
  <c r="P229" s="1"/>
  <c r="J229"/>
  <c r="O229" s="1"/>
  <c r="N229"/>
  <c r="J230"/>
  <c r="O230" s="1"/>
  <c r="N230"/>
  <c r="K230"/>
  <c r="P230" s="1"/>
  <c r="J245"/>
  <c r="O245" s="1"/>
  <c r="K245"/>
  <c r="P245" s="1"/>
  <c r="N245"/>
  <c r="K240"/>
  <c r="P240" s="1"/>
  <c r="N240"/>
  <c r="J240"/>
  <c r="J236"/>
  <c r="O236" s="1"/>
  <c r="N236"/>
  <c r="K236"/>
  <c r="J242"/>
  <c r="O242" s="1"/>
  <c r="K242"/>
  <c r="P242" s="1"/>
  <c r="N242"/>
  <c r="K208"/>
  <c r="P208" s="1"/>
  <c r="J208"/>
  <c r="N208"/>
  <c r="J192"/>
  <c r="O192" s="1"/>
  <c r="N192"/>
  <c r="K192"/>
  <c r="N214"/>
  <c r="L214"/>
  <c r="J214"/>
  <c r="P214"/>
  <c r="O214"/>
  <c r="K214"/>
  <c r="Q214"/>
  <c r="L213"/>
  <c r="N213"/>
  <c r="J213"/>
  <c r="P213"/>
  <c r="Q213"/>
  <c r="K213"/>
  <c r="O213"/>
  <c r="J194"/>
  <c r="O194" s="1"/>
  <c r="K194"/>
  <c r="N194"/>
  <c r="J201"/>
  <c r="O201" s="1"/>
  <c r="K201"/>
  <c r="P201" s="1"/>
  <c r="N201"/>
  <c r="J207"/>
  <c r="O207" s="1"/>
  <c r="K207"/>
  <c r="P207" s="1"/>
  <c r="N207"/>
  <c r="N205"/>
  <c r="J205"/>
  <c r="K205"/>
  <c r="P205" s="1"/>
  <c r="K198"/>
  <c r="P198" s="1"/>
  <c r="J198"/>
  <c r="O198" s="1"/>
  <c r="N198"/>
  <c r="Q211"/>
  <c r="J211"/>
  <c r="N211"/>
  <c r="O211"/>
  <c r="L211"/>
  <c r="P211"/>
  <c r="K211"/>
  <c r="E466" i="28"/>
  <c r="E467" s="1"/>
  <c r="BI436"/>
  <c r="K196" i="30"/>
  <c r="P196" s="1"/>
  <c r="J196"/>
  <c r="N196"/>
  <c r="J217"/>
  <c r="Q217"/>
  <c r="K217"/>
  <c r="L217"/>
  <c r="P217"/>
  <c r="O217"/>
  <c r="N217"/>
  <c r="K199"/>
  <c r="P199" s="1"/>
  <c r="J199"/>
  <c r="N199"/>
  <c r="K120"/>
  <c r="P120" s="1"/>
  <c r="J120"/>
  <c r="N120"/>
  <c r="L169"/>
  <c r="Q169" s="1"/>
  <c r="O169"/>
  <c r="L171"/>
  <c r="Q171" s="1"/>
  <c r="L166"/>
  <c r="Q166" s="1"/>
  <c r="O170"/>
  <c r="L163"/>
  <c r="Q163" s="1"/>
  <c r="L168"/>
  <c r="Q168" s="1"/>
  <c r="H120" i="23"/>
  <c r="L202" i="30" l="1"/>
  <c r="Q202" s="1"/>
  <c r="L233"/>
  <c r="Q233" s="1"/>
  <c r="L236"/>
  <c r="Q236" s="1"/>
  <c r="L192"/>
  <c r="Q192" s="1"/>
  <c r="L240"/>
  <c r="Q240" s="1"/>
  <c r="L209"/>
  <c r="Q209" s="1"/>
  <c r="L120"/>
  <c r="Q120" s="1"/>
  <c r="L199"/>
  <c r="Q199" s="1"/>
  <c r="L196"/>
  <c r="Q196" s="1"/>
  <c r="L194"/>
  <c r="Q194" s="1"/>
  <c r="O240"/>
  <c r="L204"/>
  <c r="Q204" s="1"/>
  <c r="L232"/>
  <c r="Q232" s="1"/>
  <c r="L231"/>
  <c r="Q231" s="1"/>
  <c r="L244"/>
  <c r="Q244" s="1"/>
  <c r="L243"/>
  <c r="Q243" s="1"/>
  <c r="L235"/>
  <c r="Q235" s="1"/>
  <c r="L193"/>
  <c r="Q193" s="1"/>
  <c r="L201"/>
  <c r="Q201" s="1"/>
  <c r="P194"/>
  <c r="L228"/>
  <c r="Q228" s="1"/>
  <c r="L198"/>
  <c r="Q198" s="1"/>
  <c r="L205"/>
  <c r="Q205" s="1"/>
  <c r="L242"/>
  <c r="Q242" s="1"/>
  <c r="P236"/>
  <c r="L245"/>
  <c r="Q245" s="1"/>
  <c r="L230"/>
  <c r="Q230" s="1"/>
  <c r="O196"/>
  <c r="L208"/>
  <c r="Q208" s="1"/>
  <c r="O233"/>
  <c r="L203"/>
  <c r="Q203" s="1"/>
  <c r="L238"/>
  <c r="Q238" s="1"/>
  <c r="P243"/>
  <c r="L207"/>
  <c r="Q207" s="1"/>
  <c r="BI466" i="28"/>
  <c r="BI467" s="1"/>
  <c r="BK436"/>
  <c r="I191" i="30" s="1"/>
  <c r="O120"/>
  <c r="O205"/>
  <c r="P192"/>
  <c r="O208"/>
  <c r="L229"/>
  <c r="Q229" s="1"/>
  <c r="L239"/>
  <c r="Q239" s="1"/>
  <c r="L234"/>
  <c r="Q234" s="1"/>
  <c r="P202"/>
  <c r="L206"/>
  <c r="Q206" s="1"/>
  <c r="L200"/>
  <c r="Q200" s="1"/>
  <c r="O209"/>
  <c r="L195"/>
  <c r="Q195" s="1"/>
  <c r="O244"/>
  <c r="O238"/>
  <c r="BI501" i="28"/>
  <c r="BI502" s="1"/>
  <c r="BK471"/>
  <c r="I227" i="30" s="1"/>
  <c r="N155"/>
  <c r="J155"/>
  <c r="O155" s="1"/>
  <c r="K155"/>
  <c r="O199"/>
  <c r="O204"/>
  <c r="L197"/>
  <c r="Q197" s="1"/>
  <c r="L241"/>
  <c r="Q241" s="1"/>
  <c r="O232"/>
  <c r="L237"/>
  <c r="Q237" s="1"/>
  <c r="J227" l="1"/>
  <c r="O227" s="1"/>
  <c r="K227"/>
  <c r="P227" s="1"/>
  <c r="N227"/>
  <c r="J191"/>
  <c r="O191" s="1"/>
  <c r="K191"/>
  <c r="P191" s="1"/>
  <c r="N191"/>
  <c r="L155"/>
  <c r="Q155" s="1"/>
  <c r="P155"/>
  <c r="L227" l="1"/>
  <c r="Q227" s="1"/>
  <c r="L191"/>
  <c r="Q191" s="1"/>
</calcChain>
</file>

<file path=xl/comments1.xml><?xml version="1.0" encoding="utf-8"?>
<comments xmlns="http://schemas.openxmlformats.org/spreadsheetml/2006/main">
  <authors>
    <author>DAR</author>
  </authors>
  <commentList>
    <comment ref="AF17" authorId="0">
      <text>
        <r>
          <rPr>
            <b/>
            <sz val="9"/>
            <color indexed="81"/>
            <rFont val="Tahoma"/>
            <family val="2"/>
          </rPr>
          <t>DAR:</t>
        </r>
        <r>
          <rPr>
            <sz val="9"/>
            <color indexed="81"/>
            <rFont val="Tahoma"/>
            <family val="2"/>
          </rPr>
          <t xml:space="preserve">
Tilted annuity formula</t>
        </r>
      </text>
    </comment>
    <comment ref="AF25" authorId="0">
      <text>
        <r>
          <rPr>
            <b/>
            <sz val="9"/>
            <color indexed="81"/>
            <rFont val="Tahoma"/>
            <family val="2"/>
          </rPr>
          <t>DAR:</t>
        </r>
        <r>
          <rPr>
            <sz val="9"/>
            <color indexed="81"/>
            <rFont val="Tahoma"/>
            <family val="2"/>
          </rPr>
          <t xml:space="preserve">
Tilted annuity formula</t>
        </r>
      </text>
    </comment>
    <comment ref="AF62" authorId="0">
      <text>
        <r>
          <rPr>
            <b/>
            <sz val="9"/>
            <color indexed="81"/>
            <rFont val="Tahoma"/>
            <family val="2"/>
          </rPr>
          <t>DAR:</t>
        </r>
        <r>
          <rPr>
            <sz val="9"/>
            <color indexed="81"/>
            <rFont val="Tahoma"/>
            <family val="2"/>
          </rPr>
          <t xml:space="preserve">
Tilted annuity formula</t>
        </r>
      </text>
    </comment>
    <comment ref="AF69" authorId="0">
      <text>
        <r>
          <rPr>
            <b/>
            <sz val="9"/>
            <color indexed="81"/>
            <rFont val="Tahoma"/>
            <family val="2"/>
          </rPr>
          <t>DAR:</t>
        </r>
        <r>
          <rPr>
            <sz val="9"/>
            <color indexed="81"/>
            <rFont val="Tahoma"/>
            <family val="2"/>
          </rPr>
          <t xml:space="preserve">
Tilted annuity formula</t>
        </r>
      </text>
    </comment>
    <comment ref="AF80" authorId="0">
      <text>
        <r>
          <rPr>
            <b/>
            <sz val="9"/>
            <color indexed="81"/>
            <rFont val="Tahoma"/>
            <family val="2"/>
          </rPr>
          <t>DAR:</t>
        </r>
        <r>
          <rPr>
            <sz val="9"/>
            <color indexed="81"/>
            <rFont val="Tahoma"/>
            <family val="2"/>
          </rPr>
          <t xml:space="preserve">
Tilted annuity formula</t>
        </r>
      </text>
    </comment>
  </commentList>
</comments>
</file>

<file path=xl/sharedStrings.xml><?xml version="1.0" encoding="utf-8"?>
<sst xmlns="http://schemas.openxmlformats.org/spreadsheetml/2006/main" count="4198" uniqueCount="1108">
  <si>
    <t>Code</t>
  </si>
  <si>
    <t>HLR</t>
  </si>
  <si>
    <t>Total</t>
  </si>
  <si>
    <t>Network Element</t>
  </si>
  <si>
    <t>BTS</t>
  </si>
  <si>
    <t>BSC</t>
  </si>
  <si>
    <t>MSC</t>
  </si>
  <si>
    <t>BTS-BSC</t>
  </si>
  <si>
    <t>BSC-MSC</t>
  </si>
  <si>
    <t>MSC-MSC</t>
  </si>
  <si>
    <t>%</t>
  </si>
  <si>
    <t>SMS to erlang</t>
  </si>
  <si>
    <t>TRX</t>
  </si>
  <si>
    <t xml:space="preserve">Network Element </t>
  </si>
  <si>
    <t>Unit</t>
  </si>
  <si>
    <t>Manufacturer's Design Capacity</t>
  </si>
  <si>
    <t>Network Design Parameters</t>
  </si>
  <si>
    <t>MMS to erlang</t>
  </si>
  <si>
    <t>Busy day traffic as a % of years traffic</t>
  </si>
  <si>
    <t>Minutes per hour</t>
  </si>
  <si>
    <t>IP protocol overhead</t>
  </si>
  <si>
    <t>Busy days per year</t>
  </si>
  <si>
    <t>Proportion of busy day traffic in the busy hour</t>
  </si>
  <si>
    <t>minutes</t>
  </si>
  <si>
    <t>Annual voice minutes to BH Erlang conversion factor</t>
  </si>
  <si>
    <t>Average size of an SMS header</t>
  </si>
  <si>
    <t>Bytes</t>
  </si>
  <si>
    <t>Average size of SMS data traffic</t>
  </si>
  <si>
    <t>Channel size</t>
  </si>
  <si>
    <t>Busy hour SMS to Busy hour Erlangs</t>
  </si>
  <si>
    <t>Forecast</t>
  </si>
  <si>
    <t>Actual</t>
  </si>
  <si>
    <t>Call Services</t>
  </si>
  <si>
    <t>CAPEX</t>
  </si>
  <si>
    <t>Economic lifetime (Years)</t>
  </si>
  <si>
    <t>sq km</t>
  </si>
  <si>
    <t>As at 1 January</t>
  </si>
  <si>
    <t xml:space="preserve">subs </t>
  </si>
  <si>
    <t xml:space="preserve">Actuals </t>
  </si>
  <si>
    <t>Estimated</t>
  </si>
  <si>
    <t xml:space="preserve">Estimated </t>
  </si>
  <si>
    <t>Transmission Links</t>
  </si>
  <si>
    <t>Forward provisioning (months)</t>
  </si>
  <si>
    <t>Links</t>
  </si>
  <si>
    <t>Description</t>
  </si>
  <si>
    <t>GPRS</t>
  </si>
  <si>
    <t xml:space="preserve">Fibre </t>
  </si>
  <si>
    <t>Microwave</t>
  </si>
  <si>
    <t xml:space="preserve">Total </t>
  </si>
  <si>
    <t>MSC-HLR</t>
  </si>
  <si>
    <t>NMS</t>
  </si>
  <si>
    <t>INT</t>
  </si>
  <si>
    <t>IGW</t>
  </si>
  <si>
    <t>Number of subscribers</t>
  </si>
  <si>
    <t>Network elements</t>
  </si>
  <si>
    <t>Services</t>
  </si>
  <si>
    <t>Service code</t>
  </si>
  <si>
    <t>S01</t>
  </si>
  <si>
    <t>S02</t>
  </si>
  <si>
    <t>S03</t>
  </si>
  <si>
    <t>S04</t>
  </si>
  <si>
    <t>S05</t>
  </si>
  <si>
    <t>S06</t>
  </si>
  <si>
    <t>S07</t>
  </si>
  <si>
    <t>S08</t>
  </si>
  <si>
    <t>S09</t>
  </si>
  <si>
    <t>S10</t>
  </si>
  <si>
    <t>S11</t>
  </si>
  <si>
    <t>S12</t>
  </si>
  <si>
    <t>S13</t>
  </si>
  <si>
    <t>S14</t>
  </si>
  <si>
    <t>S15</t>
  </si>
  <si>
    <t>S16</t>
  </si>
  <si>
    <t>S17</t>
  </si>
  <si>
    <t>S18</t>
  </si>
  <si>
    <t>S19</t>
  </si>
  <si>
    <t>S20</t>
  </si>
  <si>
    <t>S21</t>
  </si>
  <si>
    <t>S22</t>
  </si>
  <si>
    <t>S23</t>
  </si>
  <si>
    <t>Transmission links</t>
  </si>
  <si>
    <t>T01</t>
  </si>
  <si>
    <t>T02</t>
  </si>
  <si>
    <t>T03</t>
  </si>
  <si>
    <t>T04</t>
  </si>
  <si>
    <t>T05</t>
  </si>
  <si>
    <t>T06</t>
  </si>
  <si>
    <t>T07</t>
  </si>
  <si>
    <t>T08</t>
  </si>
  <si>
    <t>T09</t>
  </si>
  <si>
    <t>T10</t>
  </si>
  <si>
    <t>T11</t>
  </si>
  <si>
    <t>T12</t>
  </si>
  <si>
    <t>T13</t>
  </si>
  <si>
    <t>T14</t>
  </si>
  <si>
    <t>T15</t>
  </si>
  <si>
    <t>N01</t>
  </si>
  <si>
    <t>N02</t>
  </si>
  <si>
    <t>N03</t>
  </si>
  <si>
    <t>N04</t>
  </si>
  <si>
    <t>N05</t>
  </si>
  <si>
    <t>N06</t>
  </si>
  <si>
    <t>N07</t>
  </si>
  <si>
    <t>N08</t>
  </si>
  <si>
    <t>N09</t>
  </si>
  <si>
    <t>N10</t>
  </si>
  <si>
    <t>N11</t>
  </si>
  <si>
    <t>N12</t>
  </si>
  <si>
    <t>N13</t>
  </si>
  <si>
    <t>N14</t>
  </si>
  <si>
    <t>N15</t>
  </si>
  <si>
    <t>N16</t>
  </si>
  <si>
    <t>Advertisement and publicity</t>
  </si>
  <si>
    <t>Bad debt provisions</t>
  </si>
  <si>
    <t>Billing &amp; CRM</t>
  </si>
  <si>
    <t>Communications</t>
  </si>
  <si>
    <t>Consultancy</t>
  </si>
  <si>
    <t>Cost of Equipment Sold</t>
  </si>
  <si>
    <t>Interconnect charges</t>
  </si>
  <si>
    <t>Management Accounting</t>
  </si>
  <si>
    <t>Management fee for managed services</t>
  </si>
  <si>
    <t>Office expenses, entertainment and donations</t>
  </si>
  <si>
    <t>Printing and stationery</t>
  </si>
  <si>
    <t>Provision for stores &amp; spares</t>
  </si>
  <si>
    <t>Leased line charges</t>
  </si>
  <si>
    <t>License fee: software &amp; GSM</t>
  </si>
  <si>
    <t>N17</t>
  </si>
  <si>
    <t>N18</t>
  </si>
  <si>
    <t>N19</t>
  </si>
  <si>
    <t>N20</t>
  </si>
  <si>
    <t>N21</t>
  </si>
  <si>
    <t>N22</t>
  </si>
  <si>
    <t>N23</t>
  </si>
  <si>
    <t>N24</t>
  </si>
  <si>
    <t>T16</t>
  </si>
  <si>
    <t>T19</t>
  </si>
  <si>
    <t>BIL</t>
  </si>
  <si>
    <t>MSC-SMS</t>
  </si>
  <si>
    <t>MSC-MMS</t>
  </si>
  <si>
    <t>SMSG</t>
  </si>
  <si>
    <t>SMSC</t>
  </si>
  <si>
    <t>MMSC</t>
  </si>
  <si>
    <t>OSS</t>
  </si>
  <si>
    <t>D01</t>
  </si>
  <si>
    <t>D02</t>
  </si>
  <si>
    <t>D03</t>
  </si>
  <si>
    <t>D04</t>
  </si>
  <si>
    <t>D05</t>
  </si>
  <si>
    <t>D06</t>
  </si>
  <si>
    <t>D07</t>
  </si>
  <si>
    <t>D08</t>
  </si>
  <si>
    <t>D09</t>
  </si>
  <si>
    <t>D10</t>
  </si>
  <si>
    <t>D11</t>
  </si>
  <si>
    <t>D12</t>
  </si>
  <si>
    <t>D13</t>
  </si>
  <si>
    <t>D14</t>
  </si>
  <si>
    <t>D15</t>
  </si>
  <si>
    <t>D16</t>
  </si>
  <si>
    <t>D17</t>
  </si>
  <si>
    <t>D18</t>
  </si>
  <si>
    <t>D19</t>
  </si>
  <si>
    <t>D20</t>
  </si>
  <si>
    <t>D21</t>
  </si>
  <si>
    <t>D22</t>
  </si>
  <si>
    <t>D23</t>
  </si>
  <si>
    <t>D24</t>
  </si>
  <si>
    <t>D25</t>
  </si>
  <si>
    <t>D26</t>
  </si>
  <si>
    <t>D27</t>
  </si>
  <si>
    <t>D28</t>
  </si>
  <si>
    <t>MSC-PPP</t>
  </si>
  <si>
    <t>MSC-IGW</t>
  </si>
  <si>
    <t>MSC-INT</t>
  </si>
  <si>
    <t>MSC-OSS</t>
  </si>
  <si>
    <t>MSC-GPRS</t>
  </si>
  <si>
    <t>MSC-BIL</t>
  </si>
  <si>
    <t>MSC-IBIL</t>
  </si>
  <si>
    <t>OTHER: complete as required</t>
  </si>
  <si>
    <t>TOTAL</t>
  </si>
  <si>
    <t>Mbytes</t>
  </si>
  <si>
    <t>PPP</t>
  </si>
  <si>
    <t>VMS</t>
  </si>
  <si>
    <t>IBIL</t>
  </si>
  <si>
    <t>General repairs</t>
  </si>
  <si>
    <t>Insurance</t>
  </si>
  <si>
    <t>Office security</t>
  </si>
  <si>
    <t>Rent, rates and taxes</t>
  </si>
  <si>
    <t xml:space="preserve">Salaries, wages and benefits </t>
  </si>
  <si>
    <t xml:space="preserve">Seminars, conferences and training </t>
  </si>
  <si>
    <t xml:space="preserve">Travelling and subsistance </t>
  </si>
  <si>
    <t>Utilities</t>
  </si>
  <si>
    <t xml:space="preserve">Vehicles </t>
  </si>
  <si>
    <t>DIRECT OPEX</t>
  </si>
  <si>
    <t>E1</t>
  </si>
  <si>
    <t>STM-1</t>
  </si>
  <si>
    <t>STM-4</t>
  </si>
  <si>
    <t>STM-16</t>
  </si>
  <si>
    <t>Fibre build cost - Per Km</t>
  </si>
  <si>
    <t>Other: please specify</t>
  </si>
  <si>
    <t>Bulgaria Bottom-Up Mobile LRIC Model</t>
  </si>
  <si>
    <t>Provinces (Oblasts)</t>
  </si>
  <si>
    <t>Node B</t>
  </si>
  <si>
    <t>RNC</t>
  </si>
  <si>
    <t>N25</t>
  </si>
  <si>
    <t>N26</t>
  </si>
  <si>
    <t>RNC-MSC</t>
  </si>
  <si>
    <t>T17</t>
  </si>
  <si>
    <t>T18</t>
  </si>
  <si>
    <t>Node B-RNC</t>
  </si>
  <si>
    <t>Land mass by province</t>
  </si>
  <si>
    <t>Province name</t>
  </si>
  <si>
    <t>Retail Billing system</t>
  </si>
  <si>
    <t>OTHER</t>
  </si>
  <si>
    <t>Accommodation and building costs</t>
  </si>
  <si>
    <r>
      <t>3G  Network coverage (km</t>
    </r>
    <r>
      <rPr>
        <b/>
        <vertAlign val="superscript"/>
        <sz val="10"/>
        <rFont val="Arial"/>
        <family val="2"/>
      </rPr>
      <t>2</t>
    </r>
    <r>
      <rPr>
        <b/>
        <sz val="10"/>
        <rFont val="Arial"/>
        <family val="2"/>
      </rPr>
      <t>)</t>
    </r>
  </si>
  <si>
    <t>MMS</t>
  </si>
  <si>
    <t>SMS</t>
  </si>
  <si>
    <t>Total successful conversation minutes, messages and MB of data for each calendar year</t>
  </si>
  <si>
    <t>Erlang/ Min</t>
  </si>
  <si>
    <t>Busy hour erlangs per total annual SMS</t>
  </si>
  <si>
    <t>Average size of MMS data traffic</t>
  </si>
  <si>
    <t>Busy hour MMS to Busy hour Erlangs</t>
  </si>
  <si>
    <t>Busy hour erlangs per total annual MMS</t>
  </si>
  <si>
    <t>Video to erlang</t>
  </si>
  <si>
    <t>Typical ratio of video to voice channel capacity</t>
  </si>
  <si>
    <t>Busy hour erlangs per total annual video minutes</t>
  </si>
  <si>
    <t>Data to erlang</t>
  </si>
  <si>
    <t>Busy hour erlangs per total annual Mbytes</t>
  </si>
  <si>
    <t>None</t>
  </si>
  <si>
    <t>N27</t>
  </si>
  <si>
    <t>N28</t>
  </si>
  <si>
    <t>N29</t>
  </si>
  <si>
    <t>N30</t>
  </si>
  <si>
    <t>T20</t>
  </si>
  <si>
    <t>T21</t>
  </si>
  <si>
    <t>T22</t>
  </si>
  <si>
    <t>T23</t>
  </si>
  <si>
    <t>T24</t>
  </si>
  <si>
    <t>T25</t>
  </si>
  <si>
    <t>S24</t>
  </si>
  <si>
    <t>S25</t>
  </si>
  <si>
    <t>S26</t>
  </si>
  <si>
    <t>S27</t>
  </si>
  <si>
    <t>S28</t>
  </si>
  <si>
    <t>S29</t>
  </si>
  <si>
    <t>S30</t>
  </si>
  <si>
    <t>Years</t>
  </si>
  <si>
    <t>Year 1</t>
  </si>
  <si>
    <t>Year 2</t>
  </si>
  <si>
    <t>Year 3</t>
  </si>
  <si>
    <t>Year 4</t>
  </si>
  <si>
    <t>Year 5</t>
  </si>
  <si>
    <t>Currency</t>
  </si>
  <si>
    <t>Name</t>
  </si>
  <si>
    <t>Exchange rate</t>
  </si>
  <si>
    <t>Primary</t>
  </si>
  <si>
    <t>Euro</t>
  </si>
  <si>
    <t>Local</t>
  </si>
  <si>
    <t>Year 6</t>
  </si>
  <si>
    <t>Active subscriber based</t>
  </si>
  <si>
    <t>TOTAL subscribers</t>
  </si>
  <si>
    <t xml:space="preserve">Subscribers in current sensitivity case </t>
  </si>
  <si>
    <t>Market share in current sensitivity scenario</t>
  </si>
  <si>
    <t>Total subscribers - used to determine costs</t>
  </si>
  <si>
    <t># of subs</t>
  </si>
  <si>
    <t>% change in subscribers</t>
  </si>
  <si>
    <t>Market Shares</t>
  </si>
  <si>
    <t>B1</t>
  </si>
  <si>
    <t>Sensitivity cases</t>
  </si>
  <si>
    <t>Sensitivity case number:</t>
  </si>
  <si>
    <t>Category</t>
  </si>
  <si>
    <t>Key assumptions</t>
  </si>
  <si>
    <t>MEO</t>
  </si>
  <si>
    <t>Market</t>
  </si>
  <si>
    <t>Market share of efficient operator - 2015</t>
  </si>
  <si>
    <t>Market share of efficient operator - 2014</t>
  </si>
  <si>
    <t>Subscribers /traffic distribution by province</t>
  </si>
  <si>
    <t>Subscriber/traffic distribution as used in the current sensitivity case</t>
  </si>
  <si>
    <t>End of List</t>
  </si>
  <si>
    <t>End</t>
  </si>
  <si>
    <t>Billed traffic as used in the current sensitivity case</t>
  </si>
  <si>
    <t>Non-billed traffic factors</t>
  </si>
  <si>
    <t>Based on average data provided by operators</t>
  </si>
  <si>
    <t>Service</t>
  </si>
  <si>
    <t>Total network volumes (in current sensitivity case)</t>
  </si>
  <si>
    <t>Millions</t>
  </si>
  <si>
    <t>Total call attempts</t>
  </si>
  <si>
    <t>Voice Minutes</t>
  </si>
  <si>
    <t>Successful call rate</t>
  </si>
  <si>
    <t>If "Voice Minutes" or "Video Minutes": non-traffic billing factors are taken into account</t>
  </si>
  <si>
    <t>Radio network parameters</t>
  </si>
  <si>
    <t>BHE voice</t>
  </si>
  <si>
    <t>BHE SMS</t>
  </si>
  <si>
    <t>BHE MMS</t>
  </si>
  <si>
    <t>BHE Video</t>
  </si>
  <si>
    <t>BHE data</t>
  </si>
  <si>
    <t>Quality of service at the radio interface</t>
  </si>
  <si>
    <t>Channels per GSM TRX</t>
  </si>
  <si>
    <t>#</t>
  </si>
  <si>
    <t>TRX channels reserved for signalling</t>
  </si>
  <si>
    <t>Voice channels per GSM TRX</t>
  </si>
  <si>
    <t>Technology</t>
  </si>
  <si>
    <t>All years</t>
  </si>
  <si>
    <t>Km</t>
  </si>
  <si>
    <t>Sector</t>
  </si>
  <si>
    <t># of TRX</t>
  </si>
  <si>
    <t>No. of equipment deployed at 1 January (adjusted for equipment capacities)</t>
  </si>
  <si>
    <t>Acronym</t>
  </si>
  <si>
    <t>End of list</t>
  </si>
  <si>
    <t>Network design parameters as used in the current sensitivity case</t>
  </si>
  <si>
    <t xml:space="preserve">Design Capacity Unit </t>
  </si>
  <si>
    <t>Equipment utilisation for operational planning</t>
  </si>
  <si>
    <t>Number of links installed</t>
  </si>
  <si>
    <t>Inventory of transmission network as used in the current sensitivity case</t>
  </si>
  <si>
    <t xml:space="preserve">Number of links </t>
  </si>
  <si>
    <t>Transmission technologies</t>
  </si>
  <si>
    <t>Technical</t>
  </si>
  <si>
    <t>Busy day traffic in the busy hour - SMS</t>
  </si>
  <si>
    <t>Busy day traffic in the busy hour - MMS</t>
  </si>
  <si>
    <t>Blocking rate</t>
  </si>
  <si>
    <t>Busy day traffic in the busy hour - Video</t>
  </si>
  <si>
    <t>Busy day traffic in the busy hour - Data</t>
  </si>
  <si>
    <t>Busy day traffic in the busy hour - Voice</t>
  </si>
  <si>
    <t>B2</t>
  </si>
  <si>
    <t>Sensitivity analysis</t>
  </si>
  <si>
    <t>Value in sensitivity case</t>
  </si>
  <si>
    <t>Financial</t>
  </si>
  <si>
    <t>Scenario</t>
  </si>
  <si>
    <t>Subscribers</t>
  </si>
  <si>
    <t>Split between transmission technologies as used in current sensitivity case</t>
  </si>
  <si>
    <t>Transmission utilisation</t>
  </si>
  <si>
    <t>Average length of hop or link (km)</t>
  </si>
  <si>
    <t>Routing factors used in current sensitivity case (switching)</t>
  </si>
  <si>
    <t>Routing factors used in current sensitivity case (transmission)</t>
  </si>
  <si>
    <t>Erlang table  (DO NOT CHANGE)</t>
  </si>
  <si>
    <t>Erlangs for a given blocking probability and number of channels</t>
  </si>
  <si>
    <t>Channels</t>
  </si>
  <si>
    <t xml:space="preserve"> Operational expenditure by category </t>
  </si>
  <si>
    <t>Network Opex (Euro)</t>
  </si>
  <si>
    <t>Indirect network opex</t>
  </si>
  <si>
    <t>Retail opex</t>
  </si>
  <si>
    <t>Common opex</t>
  </si>
  <si>
    <t>BGN</t>
  </si>
  <si>
    <t>Network Opex (BGN)</t>
  </si>
  <si>
    <t>Network capex and direct opex</t>
  </si>
  <si>
    <t>% mark ups</t>
  </si>
  <si>
    <t>Mark up on:</t>
  </si>
  <si>
    <t>Network equipment capex and opex</t>
  </si>
  <si>
    <t>Purchase price per unit of equipment: Year 1</t>
  </si>
  <si>
    <t>Pre-tax WACC</t>
  </si>
  <si>
    <t>Economic asset life - transmission</t>
  </si>
  <si>
    <t>Scrap value at end of asset life</t>
  </si>
  <si>
    <t>Annual asset price trend - h/w related</t>
  </si>
  <si>
    <t>Annual asset price trend - s/w related</t>
  </si>
  <si>
    <t xml:space="preserve">Annual asset price trend - transmission </t>
  </si>
  <si>
    <t>Annual installation cost trend</t>
  </si>
  <si>
    <t>Annual opex cost trend</t>
  </si>
  <si>
    <t>Capitalised installation costs - transmission</t>
  </si>
  <si>
    <t>Operating and maintenance costs - transmission</t>
  </si>
  <si>
    <t>years</t>
  </si>
  <si>
    <t>% pa</t>
  </si>
  <si>
    <t xml:space="preserve">Economic lifetime </t>
  </si>
  <si>
    <t xml:space="preserve">Cost basis </t>
  </si>
  <si>
    <t xml:space="preserve">Equipment </t>
  </si>
  <si>
    <t xml:space="preserve">Elements in the unit cost of transmission links </t>
  </si>
  <si>
    <t>Equipment (fibre)</t>
  </si>
  <si>
    <t>Fibre and duct</t>
  </si>
  <si>
    <t>per link</t>
  </si>
  <si>
    <t xml:space="preserve">Cost model inputs </t>
  </si>
  <si>
    <t>Capitalised costs of installation as a % of purchase price: Year 1</t>
  </si>
  <si>
    <t>Unit operating &amp; maintenance costs, Year 1</t>
  </si>
  <si>
    <t xml:space="preserve">Licence and spectrum fees </t>
  </si>
  <si>
    <t>Duration (years)</t>
  </si>
  <si>
    <t xml:space="preserve">Annual costs </t>
  </si>
  <si>
    <t>Costs</t>
  </si>
  <si>
    <t>TOTAL licence fees</t>
  </si>
  <si>
    <t>Hardware</t>
  </si>
  <si>
    <t>Software</t>
  </si>
  <si>
    <t>Annual licence fees in current sensitivity case</t>
  </si>
  <si>
    <t>Used in this sensitivity analysis</t>
  </si>
  <si>
    <t xml:space="preserve">Network design </t>
  </si>
  <si>
    <t>Total network minutes (taking into account holding time and unsuccessful call attempts)</t>
  </si>
  <si>
    <t xml:space="preserve">Total voice minutes </t>
  </si>
  <si>
    <t>Total SMS messages</t>
  </si>
  <si>
    <t xml:space="preserve">Total MMS messages </t>
  </si>
  <si>
    <t xml:space="preserve">Total video minutes </t>
  </si>
  <si>
    <t>Total Mbyte</t>
  </si>
  <si>
    <t>BHE factor</t>
  </si>
  <si>
    <t>Total erlangs</t>
  </si>
  <si>
    <t>Total busy hour erlangs</t>
  </si>
  <si>
    <t>Annual growth rate - BHE</t>
  </si>
  <si>
    <t>Total subscribers</t>
  </si>
  <si>
    <t>Annual growth rate - subs</t>
  </si>
  <si>
    <t>Annual growth rate - SMS</t>
  </si>
  <si>
    <t>Annual growth rate - MMS</t>
  </si>
  <si>
    <t>Utilisation</t>
  </si>
  <si>
    <t>Combined utilisation</t>
  </si>
  <si>
    <t>% Growth for a given planning period</t>
  </si>
  <si>
    <t>Driver for growth</t>
  </si>
  <si>
    <t xml:space="preserve">Transmission Element </t>
  </si>
  <si>
    <r>
      <t>Km</t>
    </r>
    <r>
      <rPr>
        <vertAlign val="superscript"/>
        <sz val="10"/>
        <rFont val="Arial"/>
        <family val="2"/>
      </rPr>
      <t>2</t>
    </r>
  </si>
  <si>
    <t>Cost Driver</t>
  </si>
  <si>
    <t>Cost driver</t>
  </si>
  <si>
    <t>BHE</t>
  </si>
  <si>
    <t>Province</t>
  </si>
  <si>
    <t>Coverage area per BTS = 1.5 x SQRT(3) x (BTS radius)^2</t>
  </si>
  <si>
    <t>Minimum number of cells to provide for Coverage</t>
  </si>
  <si>
    <t>3G</t>
  </si>
  <si>
    <t>Coverage - minimum numbers of cells used in this sensitivity</t>
  </si>
  <si>
    <t>Summary cost evolution</t>
  </si>
  <si>
    <t>Network elements (switching)</t>
  </si>
  <si>
    <t>Installation cost</t>
  </si>
  <si>
    <t>Capex + Installation</t>
  </si>
  <si>
    <t>Unit operating cost</t>
  </si>
  <si>
    <t xml:space="preserve">Unit equipment cost  </t>
  </si>
  <si>
    <t xml:space="preserve">Unit installation cost </t>
  </si>
  <si>
    <t>Unit equip + install cost</t>
  </si>
  <si>
    <t>Network elements (built transmission)</t>
  </si>
  <si>
    <t>Network costing</t>
  </si>
  <si>
    <t>Equipment costs (investment, installation, annual capital and operating and total annual costs) for all years</t>
  </si>
  <si>
    <t>volumes</t>
  </si>
  <si>
    <t>unit capex</t>
  </si>
  <si>
    <t>total network investment</t>
  </si>
  <si>
    <t>annualisation parameters (various)</t>
  </si>
  <si>
    <t>annual capital cost</t>
  </si>
  <si>
    <t>annual operating cost</t>
  </si>
  <si>
    <t>total annual cost</t>
  </si>
  <si>
    <t>(#)</t>
  </si>
  <si>
    <t>Unit Inv + Install</t>
  </si>
  <si>
    <t>Capital inv</t>
  </si>
  <si>
    <t xml:space="preserve">WACC </t>
  </si>
  <si>
    <t>Price Trend          (+ or - %)</t>
  </si>
  <si>
    <t>Asset life</t>
  </si>
  <si>
    <t>Scrap value (as % of capital)</t>
  </si>
  <si>
    <t>Depreciation</t>
  </si>
  <si>
    <t>Deprecn + WACC</t>
  </si>
  <si>
    <t>Annual capital cost</t>
  </si>
  <si>
    <t>Annual operating cost</t>
  </si>
  <si>
    <t>Total Annual Cost</t>
  </si>
  <si>
    <t>Units</t>
  </si>
  <si>
    <t>Transmission elements</t>
  </si>
  <si>
    <t>All elements</t>
  </si>
  <si>
    <t xml:space="preserve">All network elements </t>
  </si>
  <si>
    <t>1-sector</t>
  </si>
  <si>
    <t>2-sector</t>
  </si>
  <si>
    <t>3-sector</t>
  </si>
  <si>
    <t># of channels</t>
  </si>
  <si>
    <t>Provisioned network - BTSs</t>
  </si>
  <si>
    <t>Other network elements</t>
  </si>
  <si>
    <t>Capacity</t>
  </si>
  <si>
    <t>Number required</t>
  </si>
  <si>
    <t>Number provisioned</t>
  </si>
  <si>
    <t>Number of</t>
  </si>
  <si>
    <t xml:space="preserve">Transmission network </t>
  </si>
  <si>
    <t>Required capacity</t>
  </si>
  <si>
    <t>Provisioned capacity (channels)</t>
  </si>
  <si>
    <t>Provisioned capacity</t>
  </si>
  <si>
    <t>Provisioned capacity (E1s)</t>
  </si>
  <si>
    <t>E1s</t>
  </si>
  <si>
    <t>Provisioned links</t>
  </si>
  <si>
    <t># of links</t>
  </si>
  <si>
    <t>Provisioned equipment volumes</t>
  </si>
  <si>
    <t>Provisioned capacity (# of units)</t>
  </si>
  <si>
    <t>Eq. Volumes</t>
  </si>
  <si>
    <t>Network elements (capacity)</t>
  </si>
  <si>
    <t>Network elements (coverage)</t>
  </si>
  <si>
    <t>Network elements (transmission)</t>
  </si>
  <si>
    <t>Network elements (site preparation for capacity)</t>
  </si>
  <si>
    <t>Network elements (site preparation for coverage)</t>
  </si>
  <si>
    <t>Routing Factors</t>
  </si>
  <si>
    <t>Network element usage</t>
  </si>
  <si>
    <t>BHEs</t>
  </si>
  <si>
    <t>Network LRIC and mark-ups by service</t>
  </si>
  <si>
    <t>Mark ups</t>
  </si>
  <si>
    <t>Network opex &amp; common cost mark-ups</t>
  </si>
  <si>
    <t>Growth factors</t>
  </si>
  <si>
    <t>Subscriber numbers</t>
  </si>
  <si>
    <t>Subscriber growth rate</t>
  </si>
  <si>
    <t xml:space="preserve">Mark-ups to recover indirect network opex and common costs </t>
  </si>
  <si>
    <t>Indirect Network opex as a % of annual network costs</t>
  </si>
  <si>
    <t xml:space="preserve">Common cost as a % of Total Network costs </t>
  </si>
  <si>
    <t>Summary of mark-ups (applied sequentially)</t>
  </si>
  <si>
    <t>Common costs</t>
  </si>
  <si>
    <t xml:space="preserve">Overall mark-up </t>
  </si>
  <si>
    <t>LRIC+</t>
  </si>
  <si>
    <t>Service description</t>
  </si>
  <si>
    <t>Service Unit Costing</t>
  </si>
  <si>
    <t>Mark-ups for an efficient operator</t>
  </si>
  <si>
    <t>Common</t>
  </si>
  <si>
    <t>Summary of economic costs (annual capital costs and opex) including site preparation and coverage</t>
  </si>
  <si>
    <t>Service costing</t>
  </si>
  <si>
    <t>total volumes</t>
  </si>
  <si>
    <t xml:space="preserve">unit cost </t>
  </si>
  <si>
    <t xml:space="preserve">Total (pure LRIC) cost split by service (i.e. services costs excluding coverage and licensing) </t>
  </si>
  <si>
    <t xml:space="preserve">Total (LRIC+) cost split by service (i.e. services costs including coverage and licensing) </t>
  </si>
  <si>
    <t>EURO</t>
  </si>
  <si>
    <t>Pure LRIC</t>
  </si>
  <si>
    <t>Operators</t>
  </si>
  <si>
    <t>Operator 1</t>
  </si>
  <si>
    <t>Operator 2</t>
  </si>
  <si>
    <t>Operator 3</t>
  </si>
  <si>
    <t>Operator 4</t>
  </si>
  <si>
    <t>Number of links:</t>
  </si>
  <si>
    <t>Routing Table - Network Elements (Switching):</t>
  </si>
  <si>
    <t>Routing Table: Transmission:</t>
  </si>
  <si>
    <t>Includes site preparation costs, make sure the Nes do not shift when updating</t>
  </si>
  <si>
    <t>Coverage costs removed, make sure the NEs do not shift when updating</t>
  </si>
  <si>
    <t>Coverage costs removed and site preparation costs for coverage removed, make sure the NEs do not shift when updating</t>
  </si>
  <si>
    <t>Population by province ('000s)</t>
  </si>
  <si>
    <t>Network coverage by province</t>
  </si>
  <si>
    <t>Network costs for pure LRIC</t>
  </si>
  <si>
    <t>Network costs for LRIC+</t>
  </si>
  <si>
    <t>Service:</t>
  </si>
  <si>
    <t>Благоевград (Blagoevgrad)</t>
  </si>
  <si>
    <t>Бургас (Burgas)</t>
  </si>
  <si>
    <t>Добрич (Dobrich)</t>
  </si>
  <si>
    <t>Габрово (Gabrovo)</t>
  </si>
  <si>
    <t>Хасково (Haskovo)</t>
  </si>
  <si>
    <t>Кърджали (Kardzhali)</t>
  </si>
  <si>
    <t>Кюстендил (Kyustendil)</t>
  </si>
  <si>
    <t>Ловеч (Lovech)</t>
  </si>
  <si>
    <t>Монтана (Montana)</t>
  </si>
  <si>
    <t>Пазарджик (Pazardzhik)</t>
  </si>
  <si>
    <t>Перник (Pernik)</t>
  </si>
  <si>
    <t>Плевен (Pleven)</t>
  </si>
  <si>
    <t>Пловдив (Plovdiv)</t>
  </si>
  <si>
    <t>Разград (Razgrad)</t>
  </si>
  <si>
    <t>Русе (Ruse)</t>
  </si>
  <si>
    <t>Шумен (Shumen)</t>
  </si>
  <si>
    <t>Силистра (Silistra)</t>
  </si>
  <si>
    <t>Сливен (Sliven)</t>
  </si>
  <si>
    <t>Смолян (Smolyan)</t>
  </si>
  <si>
    <t>София-град (Sofia-Capital)</t>
  </si>
  <si>
    <t>София-област (Sofia (province))</t>
  </si>
  <si>
    <t>Стара Загора (Stara Zagora)</t>
  </si>
  <si>
    <t>Търговище (Targovishte)</t>
  </si>
  <si>
    <t>Варна (Varna)</t>
  </si>
  <si>
    <t>Велико Търново (Veliko Tarnovo)</t>
  </si>
  <si>
    <t>Видин (Vidin)</t>
  </si>
  <si>
    <t>Враца (Vratsa)</t>
  </si>
  <si>
    <t>Ямбол (Yambol)</t>
  </si>
  <si>
    <t>Приемо-предавателно устройство (Transceiver)</t>
  </si>
  <si>
    <t>Контролер на GSM базова станция (Base station controller)</t>
  </si>
  <si>
    <t>Контролер на UMTS базова станция (Radio Network Controler)</t>
  </si>
  <si>
    <t>Мобилна централа (Mobile Switching Centre)</t>
  </si>
  <si>
    <t>Регистър на "домашните" потребители (Home location register)</t>
  </si>
  <si>
    <t>Предплатена платформа (Pre-paid platform)</t>
  </si>
  <si>
    <t>SMS шлюз (SMS Gateway)</t>
  </si>
  <si>
    <t>Централа за кратки съобщения SMS (SMS Control Centre)</t>
  </si>
  <si>
    <t>Централа за мултимедийни съобщения MMS (MMS Control Centre)</t>
  </si>
  <si>
    <t>Система за гласова поща (Voice mail system)</t>
  </si>
  <si>
    <t>Система за управление на мрежата (Network management system)</t>
  </si>
  <si>
    <t>Система/и за оперативна поддръжка на мрежата (Operational Support System)</t>
  </si>
  <si>
    <t>Облужващ GPRS възел (Serving GPRS Support Node)</t>
  </si>
  <si>
    <t>Шлюз за взаимниосвързване (Interconnect Gateway)</t>
  </si>
  <si>
    <t>Международен шлюз за взаимниосвързване  (International Gateway)</t>
  </si>
  <si>
    <t>Система за таксуване (Interconnection Billing System)</t>
  </si>
  <si>
    <t>GPRS System</t>
  </si>
  <si>
    <t>Шлюз на мрежата за пакетна комутация (Gateway GPRS Support Node )</t>
  </si>
  <si>
    <t>Повиквания в мрежата (On Net calls)</t>
  </si>
  <si>
    <t>минути (Minutes)</t>
  </si>
  <si>
    <t>Изходящи повиквания към фиксирана линия (Outgoing Calls to Fixed Line)</t>
  </si>
  <si>
    <t>Изходящи повиквания към други мобилни мрежи (Outgoing Calls to Other Mobile)</t>
  </si>
  <si>
    <t>Изходящи международни повиквания (Outgoing Calls to International)</t>
  </si>
  <si>
    <t>Входящи повиквания от фиксирана линия (Incoming calls from fixed)</t>
  </si>
  <si>
    <t>Входящи повиквания от други мобилни мрежи (Incoming calls from other mobile)</t>
  </si>
  <si>
    <t>Входящи международни повиквания (Incoming calls from international)</t>
  </si>
  <si>
    <t>Гласова поща (Voice mail)</t>
  </si>
  <si>
    <t>Повиквания към центъра за обслужване на клиенти (Help desk call)</t>
  </si>
  <si>
    <t>Видеоразговори (Video call)</t>
  </si>
  <si>
    <t>MMS в мрежата (MMS on net)</t>
  </si>
  <si>
    <t>брой съобщения (Number of messages)</t>
  </si>
  <si>
    <t>Изходящи MMS към други мрежи (MMS outgoing to other network)</t>
  </si>
  <si>
    <t>Входящи MMS от други мрежи (MMS incoming from other network)</t>
  </si>
  <si>
    <t>SMS в мрежата (SMS on net)</t>
  </si>
  <si>
    <t>Изходящи SMS към други мрежи (SMS outgoing to other network)</t>
  </si>
  <si>
    <t>Входящи SMS от други мрежи (SMS incoming from other network)</t>
  </si>
  <si>
    <t>MB (MB)</t>
  </si>
  <si>
    <t>Договор (Contract)</t>
  </si>
  <si>
    <t>ОБЩО (TOTAL)</t>
  </si>
  <si>
    <t>Видове услуги (Call Services)</t>
  </si>
  <si>
    <t>Код (Code)</t>
  </si>
  <si>
    <t>Ед.мярка (Unit)</t>
  </si>
  <si>
    <t>Реална (Actual)</t>
  </si>
  <si>
    <t>Прогноза (Forecast</t>
  </si>
  <si>
    <t>Покритие и потребители (Coverage and Subscribers)</t>
  </si>
  <si>
    <t>Трафик (Traffic)</t>
  </si>
  <si>
    <t>Обем на трафика - общо успешни повиквания в минути (Traffic Volumes - total successful conversation minutes)</t>
  </si>
  <si>
    <t>Общо успешни минути повиквания, съобщения и МВ данни за всяка календарна година (Total successful conversation minutes, messages and MB of data for each calendar year)</t>
  </si>
  <si>
    <t>% успешни повиквания (% Successul call rate)</t>
  </si>
  <si>
    <t>Средна продължителност на едно повикване (в секунди) (Average call duration (in seconds))</t>
  </si>
  <si>
    <t>Време на задържане без разговор (в секунди) (Non conversation holding time (in seconds))</t>
  </si>
  <si>
    <t>Настояща реална стойност (Current actual)</t>
  </si>
  <si>
    <t>Реална (Actuals)</t>
  </si>
  <si>
    <t xml:space="preserve">Оценка (Estimated) </t>
  </si>
  <si>
    <t>1-секторна BTS (1-sector BTS)</t>
  </si>
  <si>
    <t>2-секторна BTS (2-sector BTS)</t>
  </si>
  <si>
    <t>3-секторна BTS (3-sector BTS)</t>
  </si>
  <si>
    <t>Радиус на клетки 3G (km) (Cell radius for 3G cells (km))</t>
  </si>
  <si>
    <t>Характеристики, мерни единици, хоризонтално планиране и типична използваемост (Design capacities, units of measurement, planning horizon and typical utilisation)</t>
  </si>
  <si>
    <t>SGSN</t>
  </si>
  <si>
    <t>GGSN</t>
  </si>
  <si>
    <t>Връзки/линии (Links)</t>
  </si>
  <si>
    <t>Разходи за обект (Site costs)</t>
  </si>
  <si>
    <t>Годиши такса за спектър (Annual spectrum fee)</t>
  </si>
  <si>
    <t>Други годишни оперативни такси (Other annual operating fees)</t>
  </si>
  <si>
    <t>Сума (Amount)</t>
  </si>
  <si>
    <t>Еднократна адм. такса за издаване на разрешение (Първоначална лицензионна такса) (Initial licence fee)</t>
  </si>
  <si>
    <t>Валута (Currency unit)</t>
  </si>
  <si>
    <t>Категория разходи (Cost category)</t>
  </si>
  <si>
    <t>Разходи - общо (Total cost)</t>
  </si>
  <si>
    <t>Мрежови разходи (%) (Network costs (%))</t>
  </si>
  <si>
    <t>Разходи за предоствяне на услуги на пазарите на дребно (%) (Retail costs (%))</t>
  </si>
  <si>
    <t>Общи разходи (%) (Common costs (%))</t>
  </si>
  <si>
    <t>Година, за която са посочени данни (Year for which data is provided)</t>
  </si>
  <si>
    <t>Парична единица (Currency unit)</t>
  </si>
  <si>
    <t>Voice minutes to erlang/Mbps</t>
  </si>
  <si>
    <t>BHE to Mbps conversion factor</t>
  </si>
  <si>
    <t>Annual voice minutes to Mbps in BH conversion factor</t>
  </si>
  <si>
    <t>Annual SMS to Mbps in BH conversion factor</t>
  </si>
  <si>
    <t>Annual MMS to Mbps in BH conversion factor</t>
  </si>
  <si>
    <t>Radio</t>
  </si>
  <si>
    <t>Cell radii</t>
  </si>
  <si>
    <t>Min</t>
  </si>
  <si>
    <t>Max</t>
  </si>
  <si>
    <t>Average</t>
  </si>
  <si>
    <t># of Radios</t>
  </si>
  <si>
    <t>Среден брой 3G TRXs на един Node B (Average number of 3G Radios per Node B)</t>
  </si>
  <si>
    <t>IN/NGN</t>
  </si>
  <si>
    <t>IN Platform</t>
  </si>
  <si>
    <t>MSC-IN/NGIN</t>
  </si>
  <si>
    <t>Bit/sec</t>
  </si>
  <si>
    <t>Erlang/SMS</t>
  </si>
  <si>
    <t>Erlang/MMS</t>
  </si>
  <si>
    <t>Erlang/video min</t>
  </si>
  <si>
    <t>BHE/Mbyte</t>
  </si>
  <si>
    <t>EUR</t>
  </si>
  <si>
    <t>Network Opex (EUR)</t>
  </si>
  <si>
    <t>Other expenses</t>
  </si>
  <si>
    <t>2G</t>
  </si>
  <si>
    <t>EUR (mln)</t>
  </si>
  <si>
    <t>EUR 000s</t>
  </si>
  <si>
    <t>Annualised licence fees</t>
  </si>
  <si>
    <t>Annual spectrum fee</t>
  </si>
  <si>
    <t>Other annual fees</t>
  </si>
  <si>
    <t>Annualised licence fee (depreciation and ROCE)</t>
  </si>
  <si>
    <t>Technology used</t>
  </si>
  <si>
    <t>Video minutes</t>
  </si>
  <si>
    <t>In this column fill in "Call minutes", "Video minutes", "SMS", "MMS" or "Mbytes" only</t>
  </si>
  <si>
    <t>Total 2G traffic load</t>
  </si>
  <si>
    <t>In BHE</t>
  </si>
  <si>
    <t>Total 3G traffic load</t>
  </si>
  <si>
    <t>In Mbps</t>
  </si>
  <si>
    <t>2G Traffic network - BTSs required for Traffic [i.e. calculation of BTSs for traffic demand and not coverage considerations]</t>
  </si>
  <si>
    <t>Provisioned number of TRXs in current sensitivity case</t>
  </si>
  <si>
    <t>Radio network - available capacity</t>
  </si>
  <si>
    <t>Total Mbps</t>
  </si>
  <si>
    <t>3G Traffic network - Node Bs and Radios</t>
  </si>
  <si>
    <t>Maximum Capacity per Radio (Mbps)</t>
  </si>
  <si>
    <t>Nr of Radios required</t>
  </si>
  <si>
    <t>Nr of radios required</t>
  </si>
  <si>
    <t>Typical utilisation</t>
  </si>
  <si>
    <t>Note: Assumed 1 TRX per BTS, 1-sector cells</t>
  </si>
  <si>
    <t>Subscriber</t>
  </si>
  <si>
    <t>2G planning</t>
  </si>
  <si>
    <t>Mbps</t>
  </si>
  <si>
    <t>Total busy hour erlangs - 2G Radio</t>
  </si>
  <si>
    <t>Annual growth rate - BHE 2G Radio</t>
  </si>
  <si>
    <t>Annual growth rate - Mbps</t>
  </si>
  <si>
    <t>BHE 2G radio</t>
  </si>
  <si>
    <t>Used in the current sensitivity case</t>
  </si>
  <si>
    <t>Current scenario:</t>
  </si>
  <si>
    <t>Routing Table: Network Elements (Switching)</t>
  </si>
  <si>
    <t>Routing Table: Transmission</t>
  </si>
  <si>
    <t>PR</t>
  </si>
  <si>
    <t>IN</t>
  </si>
  <si>
    <t>PU</t>
  </si>
  <si>
    <t>G1</t>
  </si>
  <si>
    <t>G2</t>
  </si>
  <si>
    <t>G3</t>
  </si>
  <si>
    <t>Predominatly rural (PR)</t>
  </si>
  <si>
    <t>Predominatly urban (PU)</t>
  </si>
  <si>
    <t>Intermediate (IN)</t>
  </si>
  <si>
    <t>Geotypes</t>
  </si>
  <si>
    <t>Geotype</t>
  </si>
  <si>
    <t>Demand by geotype</t>
  </si>
  <si>
    <t>Demand in BHE by Geotype</t>
  </si>
  <si>
    <t>Demand in Mbps by Geotype</t>
  </si>
  <si>
    <t>Busy Hour Erlang (total network)</t>
  </si>
  <si>
    <t>Busy Hour Erlang (2G)</t>
  </si>
  <si>
    <t>Busy Hour Mbps (total network)</t>
  </si>
  <si>
    <t>Total Mbps - 3G</t>
  </si>
  <si>
    <t>1-Sector</t>
  </si>
  <si>
    <t>2-Sector</t>
  </si>
  <si>
    <t>Split of BTS types by Geotype</t>
  </si>
  <si>
    <t>Channels per BTS - PU</t>
  </si>
  <si>
    <t>Channels per BTS - IN</t>
  </si>
  <si>
    <t>Channels per BTS - PR</t>
  </si>
  <si>
    <t>Erlangs per BTS - by geotype</t>
  </si>
  <si>
    <t>BTS by geotype</t>
  </si>
  <si>
    <t>TRXs</t>
  </si>
  <si>
    <t>For the 2G radio network</t>
  </si>
  <si>
    <t>For the 3G radio network</t>
  </si>
  <si>
    <t>2G - Split 3-sector/2 sector: PU</t>
  </si>
  <si>
    <t>2G - Split 3-sector/2 sector: IN</t>
  </si>
  <si>
    <t>2G - Split 2-sector/1 sector: PR</t>
  </si>
  <si>
    <t>3G - Split 3-sector/2 sector: PU</t>
  </si>
  <si>
    <t>3G - Split 3-sector/2 sector: IN</t>
  </si>
  <si>
    <t># of Mbps per Node B</t>
  </si>
  <si>
    <t># of Radios per Node B</t>
  </si>
  <si>
    <t># of Radio</t>
  </si>
  <si>
    <t># of Mbps</t>
  </si>
  <si>
    <t>Provisioned number of NodeBs</t>
  </si>
  <si>
    <t>Node B by geotype</t>
  </si>
  <si>
    <t>Transmission planning</t>
  </si>
  <si>
    <t>MSC-platform signalling compression</t>
  </si>
  <si>
    <t>% of traffic routed between MSCs</t>
  </si>
  <si>
    <t>Област (Province name)</t>
  </si>
  <si>
    <t>Demand in BHE by Province</t>
  </si>
  <si>
    <t>Required number of BTS for traffic by Province</t>
  </si>
  <si>
    <t>Demand in Mbps by Province</t>
  </si>
  <si>
    <t>In EUR</t>
  </si>
  <si>
    <t>PURE LRIC Results</t>
  </si>
  <si>
    <t>In BGN</t>
  </si>
  <si>
    <t>Please fill in here only: "BHE", "BHE 2G radio", "Mbps"</t>
  </si>
  <si>
    <t>Busy Hour Erlang (total network) - RF adjusted</t>
  </si>
  <si>
    <t>Total network coverage required - 2G</t>
  </si>
  <si>
    <t>Total network coverage required - 3G</t>
  </si>
  <si>
    <r>
      <t>3G Network coverage (km</t>
    </r>
    <r>
      <rPr>
        <b/>
        <vertAlign val="superscript"/>
        <sz val="10"/>
        <rFont val="Arial"/>
        <family val="2"/>
      </rPr>
      <t>2</t>
    </r>
    <r>
      <rPr>
        <b/>
        <sz val="10"/>
        <rFont val="Arial"/>
        <family val="2"/>
      </rPr>
      <t>)</t>
    </r>
  </si>
  <si>
    <t>Cell coverage area (3G)</t>
  </si>
  <si>
    <t>Indirect</t>
  </si>
  <si>
    <t>3G planning</t>
  </si>
  <si>
    <t>% of 2G services carried over 3G network</t>
  </si>
  <si>
    <t>Mark-ups used under current sensitivity scenario</t>
  </si>
  <si>
    <t>Euro cents per minute</t>
  </si>
  <si>
    <t>Traffic volumes (millions of minutes)</t>
  </si>
  <si>
    <t>Total minutes</t>
  </si>
  <si>
    <t>Mobile terminaton rates - Pure LRIC</t>
  </si>
  <si>
    <t>Предплатена услуга (Pre-paid)</t>
  </si>
  <si>
    <t>Routing tables - switching</t>
  </si>
  <si>
    <t>Routing Tables: Transmission:</t>
  </si>
  <si>
    <t>Разходи за пренос - разходи за изграждане на собствени преносни трасета (Transmission costs - Cost of building own transmission links)</t>
  </si>
  <si>
    <t>On 2G network</t>
  </si>
  <si>
    <t>On 3G Network</t>
  </si>
  <si>
    <t>Busy Hour Erlang (by technology) - for transmission</t>
  </si>
  <si>
    <t>Comparison of operator scenarios</t>
  </si>
  <si>
    <t>Demand in BHE by District</t>
  </si>
  <si>
    <t>Mobile termination Pure LRIC (Euro cents per minute)</t>
  </si>
  <si>
    <t>Channels per Node B - PU</t>
  </si>
  <si>
    <t>Channels per Node B - IN</t>
  </si>
  <si>
    <t>Channels per Node B - PR</t>
  </si>
  <si>
    <t>Capacity of Radios per Node B</t>
  </si>
  <si>
    <t>Number of Radios per Node B</t>
  </si>
  <si>
    <t>RF - 2G</t>
  </si>
  <si>
    <t>RF - 3G</t>
  </si>
  <si>
    <t>Distribution of BTS types</t>
  </si>
  <si>
    <t>Source: The Cellular Radio Handbook: A Reference for Cellular System Operation, 4th Edition, Neil J. Boucher, February 2001</t>
  </si>
  <si>
    <t>Annual MMS to Mbps (in BH) conversion factor</t>
  </si>
  <si>
    <t>Purchase price per link in Year 1 (Euro) - weighted by volume</t>
  </si>
  <si>
    <t>Network costs without selected service volumes</t>
  </si>
  <si>
    <t>LRIC costs for each service</t>
  </si>
  <si>
    <t>Service Volumes</t>
  </si>
  <si>
    <t>[in Euro]</t>
  </si>
  <si>
    <t>Unit investment and direct Opex</t>
  </si>
  <si>
    <t>Indirect Operational expenditure</t>
  </si>
  <si>
    <t>LRIC excl. coverage</t>
  </si>
  <si>
    <t>LRIC incl. coverage</t>
  </si>
  <si>
    <t>Please do not touch this cell, used for data table</t>
  </si>
  <si>
    <t>Telenor</t>
  </si>
  <si>
    <t>Mtel</t>
  </si>
  <si>
    <t>Year 7</t>
  </si>
  <si>
    <r>
      <t>4G Network coverage (km</t>
    </r>
    <r>
      <rPr>
        <b/>
        <vertAlign val="superscript"/>
        <sz val="10"/>
        <rFont val="Arial"/>
        <family val="2"/>
      </rPr>
      <t>2</t>
    </r>
    <r>
      <rPr>
        <b/>
        <sz val="10"/>
        <rFont val="Arial"/>
        <family val="2"/>
      </rPr>
      <t>)</t>
    </r>
  </si>
  <si>
    <t>Market share of efficient operator - 2016</t>
  </si>
  <si>
    <t>Market share of efficient operator - 2017</t>
  </si>
  <si>
    <t>Market share of efficient operator - 2018</t>
  </si>
  <si>
    <t>Market share of efficient operator - 2019</t>
  </si>
  <si>
    <t>Market share of efficient operator - 2020</t>
  </si>
  <si>
    <t>Material expenses</t>
  </si>
  <si>
    <t>Employee costs, including benefits and taxes</t>
  </si>
  <si>
    <t>Interconnection costs</t>
  </si>
  <si>
    <t>Roaming</t>
  </si>
  <si>
    <t>Leased Lines</t>
  </si>
  <si>
    <t>Repair and Maintenance</t>
  </si>
  <si>
    <t>Marketing and Sales costs</t>
  </si>
  <si>
    <t>Consulting costs</t>
  </si>
  <si>
    <t>Bad debts</t>
  </si>
  <si>
    <t>Regulatory &amp; Other Fees</t>
  </si>
  <si>
    <t>Energy</t>
  </si>
  <si>
    <t>Rents</t>
  </si>
  <si>
    <t>Travels</t>
  </si>
  <si>
    <t>Training</t>
  </si>
  <si>
    <t>Other Taxes</t>
  </si>
  <si>
    <t>Vehicles</t>
  </si>
  <si>
    <t>Consumables</t>
  </si>
  <si>
    <t>Transportation and Postage</t>
  </si>
  <si>
    <t>Настаняване и сгради (Accommodation and building costs)</t>
  </si>
  <si>
    <t>Реклама и PR (Advertisement and publicity)</t>
  </si>
  <si>
    <t>Провизии за трудносъбираеми задължения (Bad debt provisions)</t>
  </si>
  <si>
    <t>Фактуриране и връзки с клиенти (Billing &amp; CRM)</t>
  </si>
  <si>
    <t>Разходи за комуникации (Communications)</t>
  </si>
  <si>
    <t>Разходи за консултантски услуги (Consultancy)</t>
  </si>
  <si>
    <t>Разходи за продажба на оборудване (Cost of Equipment Sold)</t>
  </si>
  <si>
    <t>Общи ремонти (General repairs)</t>
  </si>
  <si>
    <t>Застраховки (Insurance)</t>
  </si>
  <si>
    <t>Разходи за взаимно свързване (Interconnect charges)</t>
  </si>
  <si>
    <t>Разходи за външни услуги (Management fee for managed services)</t>
  </si>
  <si>
    <t>Офис разходи, представяне и дарения (Office expenses, entertainment and donations)</t>
  </si>
  <si>
    <t>Охрана на офиси (Office security)</t>
  </si>
  <si>
    <t>Офис консумативи (Printing and stationery)</t>
  </si>
  <si>
    <t>Наеми, лихви и данъци (Rent, rates and taxes)</t>
  </si>
  <si>
    <t>Заплати, бонуси и социални придобивки за персонала
(Salaries, wages and benefits )</t>
  </si>
  <si>
    <t>Семинари, конференции и обучения (Seminars, conferences and training )</t>
  </si>
  <si>
    <t>Разходи за командировки (Travelling and subsistance )</t>
  </si>
  <si>
    <t>Разходи за комунални услуги (Utilities)</t>
  </si>
  <si>
    <t>Превозни средства (Vehicles )</t>
  </si>
  <si>
    <t>Лицензионни такси: софтуер и GSM (License fee: software &amp; GSM)</t>
  </si>
  <si>
    <t>Други разходи (Other expenses)</t>
  </si>
  <si>
    <t xml:space="preserve">Other IT cost (Други разходи за ИТ) </t>
  </si>
  <si>
    <t>Roaming cost (Разходи за роуминг)</t>
  </si>
  <si>
    <t>VAS cost (Разходи за услуги с добавена стойност)</t>
  </si>
  <si>
    <t>Distribution cost (разходи за дистрибуция)</t>
  </si>
  <si>
    <t>Наем на магазини (Shop Rental)</t>
  </si>
  <si>
    <t>B. Dashboard</t>
  </si>
  <si>
    <t>C. Masterfiles</t>
  </si>
  <si>
    <t>Purchase price per unit of equipment: Year 1 (2014)</t>
  </si>
  <si>
    <t>Capitalised costs of installation as a % of purchase price: Year 1 (2014)</t>
  </si>
  <si>
    <t>Unit operating &amp; maintenance costs as a % of purchase price: Year 1 (2014)</t>
  </si>
  <si>
    <t>Set-up costs per site in Year 1 (2014)</t>
  </si>
  <si>
    <t>Unit operating &amp; maintenance costs as a % of set-up costs: Year 1 (2014)</t>
  </si>
  <si>
    <t>% Annual change in operating &amp; maintenance costs: Years 2-6 (2015-2020)</t>
  </si>
  <si>
    <t>% Annual change in site set-up costs:  Years 2-6 (2015-2020)</t>
  </si>
  <si>
    <t>% Annual change in purchase price: Years 2-6 (2015-20)</t>
  </si>
  <si>
    <t>% Annual change in installation costs: Years 2-6 (2015-20)</t>
  </si>
  <si>
    <t>% Annual change in operating &amp; maintenance costs: Years 2-6 (2015-20)</t>
  </si>
  <si>
    <t>% Annual change in purchase price: Years 2-6</t>
  </si>
  <si>
    <t>% Annual change in installation costs: Years 2-6</t>
  </si>
  <si>
    <t>% Annual change in operating &amp; maintenance costs: Years 2-6</t>
  </si>
  <si>
    <t>eNodeB</t>
  </si>
  <si>
    <t>GSM базова станция (2G Base Station)</t>
  </si>
  <si>
    <t>UMTS базова станция (3G Base Station)</t>
  </si>
  <si>
    <t>3G Приемо-предавателно устройство (3G Transceiver)</t>
  </si>
  <si>
    <t>eNodeB-MSC</t>
  </si>
  <si>
    <t>4G planning</t>
  </si>
  <si>
    <t>% of 2G services carried over 4G network</t>
  </si>
  <si>
    <t>Радиус на клетки 4G (km) (Cell radius for 4G cells (km))</t>
  </si>
  <si>
    <t>Радиус на клетки 2G (km) (Cell radius for 2G cells (km))</t>
  </si>
  <si>
    <t>% of 2G BTS collocated with 3G Node B</t>
  </si>
  <si>
    <t>% of 4G eNode B collocated with 3G Node B</t>
  </si>
  <si>
    <t>% of 4G eNode B collocated with 2G BTS</t>
  </si>
  <si>
    <t>3-sector (or more)</t>
  </si>
  <si>
    <t>Среден брой 4G TRXs на един eNode B (Average number of 4G Radios per eNode B)</t>
  </si>
  <si>
    <t>Average number of 3G Node Bs</t>
  </si>
  <si>
    <t>On 4G Network</t>
  </si>
  <si>
    <t>3G/4G planning</t>
  </si>
  <si>
    <t>% of data services carried on 4G network</t>
  </si>
  <si>
    <t>RF - 4G</t>
  </si>
  <si>
    <t>Busy Hour Mbps (3G+4G)</t>
  </si>
  <si>
    <t>Required 3G capacity</t>
  </si>
  <si>
    <t>Required 4G capacity</t>
  </si>
  <si>
    <t>Total 4G traffic load</t>
  </si>
  <si>
    <t>Total Mbps - 4G</t>
  </si>
  <si>
    <t>Total network coverage required - 4G</t>
  </si>
  <si>
    <t>Cell coverage area (4G)</t>
  </si>
  <si>
    <t>4G</t>
  </si>
  <si>
    <t>Coverage area per eNodeB = 1.5 x SQRT(3) x (radius)^2</t>
  </si>
  <si>
    <t>Coverage area per Node B = 1.5 x SQRT(3) x (radius)^2</t>
  </si>
  <si>
    <t>Number of TRX per BTS</t>
  </si>
  <si>
    <t>Capacity per BTS - (channels)</t>
  </si>
  <si>
    <t>For the 4G radio network</t>
  </si>
  <si>
    <t>Number of Radios per eNode B</t>
  </si>
  <si>
    <t>4G - Split 3-sector/2 sector: PU</t>
  </si>
  <si>
    <t>4G - Split 3-sector/2 sector: IN</t>
  </si>
  <si>
    <t>4G - Split 2-sector/1 sector: PR</t>
  </si>
  <si>
    <t>3G - Split 2-sector/1 sector: PR</t>
  </si>
  <si>
    <t>Capacity of Radios per eNode B</t>
  </si>
  <si>
    <t>Channels per eNode B - PU</t>
  </si>
  <si>
    <t>Channels per eNode B - IN</t>
  </si>
  <si>
    <t>Channels per eNode B - PR</t>
  </si>
  <si>
    <t>4G Traffic network - eNode Bs and Radios</t>
  </si>
  <si>
    <t>Provisioned number of eNodeBs</t>
  </si>
  <si>
    <t>eNode B by geotype</t>
  </si>
  <si>
    <t>eNodeB Radio</t>
  </si>
  <si>
    <t>4G базова станция (4G Base Station)</t>
  </si>
  <si>
    <t>4G Приемо-предавателно устройство (4G Transceiver)</t>
  </si>
  <si>
    <t>Calculated in network dimensioning</t>
  </si>
  <si>
    <t>Erlang</t>
  </si>
  <si>
    <t>IP</t>
  </si>
  <si>
    <t>Изходящи повиквания от чужди абонати в роуминг в мрежата на предприятието (Roaming Calls Outbound)</t>
  </si>
  <si>
    <t>Входящи повиквания от чужди абонати в роуминг в мрежата на предприятието (Roaming Calls Inbound)</t>
  </si>
  <si>
    <t>Пренос на данни (Data services)</t>
  </si>
  <si>
    <t>Max Telecom</t>
  </si>
  <si>
    <t>Current rate (EUR cts)</t>
  </si>
  <si>
    <t>Used in current scenario</t>
  </si>
  <si>
    <t>Transmission links per node (actuals) - includes redundancy</t>
  </si>
  <si>
    <t>Capacity/Link (E1s)</t>
  </si>
  <si>
    <t>Fibre radio network</t>
  </si>
  <si>
    <t>Total stations</t>
  </si>
  <si>
    <t>Stations provisioned</t>
  </si>
  <si>
    <t>BTS only</t>
  </si>
  <si>
    <t>BTS + 3G NodeB</t>
  </si>
  <si>
    <t>BTS + NodeB + eNodeB</t>
  </si>
  <si>
    <t>Sites (#)</t>
  </si>
  <si>
    <t>Fibre</t>
  </si>
  <si>
    <t>Node B only</t>
  </si>
  <si>
    <t>km2</t>
  </si>
  <si>
    <t>3G coverage area</t>
  </si>
  <si>
    <t>km</t>
  </si>
  <si>
    <t>Average segment length</t>
  </si>
  <si>
    <t>Sites (#) - fibre segment lenghts - √A / ((√N)-1)</t>
  </si>
  <si>
    <t>Included in Node B - RNC</t>
  </si>
  <si>
    <t>Calculated in the model</t>
  </si>
  <si>
    <t>Purchase price per unit of equipment: Year 2</t>
  </si>
  <si>
    <t>Purchase price per unit of equipment: Year 3</t>
  </si>
  <si>
    <t>Purchase price per unit of equipment: Year 4</t>
  </si>
  <si>
    <t>Purchase price per unit of equipment: Year 5</t>
  </si>
  <si>
    <t>Purchase price per unit of equipment: Year 6</t>
  </si>
  <si>
    <t>Purchase price per unit of equipment: Year 7</t>
  </si>
  <si>
    <t>Purchase price per link in Year 2 (Euro) - weighted by volume</t>
  </si>
  <si>
    <t>n.a</t>
  </si>
  <si>
    <t>Planned utilisation</t>
  </si>
  <si>
    <t>Microwave cost</t>
  </si>
  <si>
    <t>E1 capacity</t>
  </si>
  <si>
    <t>Includes eNodeB capacity</t>
  </si>
  <si>
    <t>Capacity for microwave (BTS only)</t>
  </si>
  <si>
    <t># of units</t>
  </si>
  <si>
    <t>Extra fibre allowance per link</t>
  </si>
  <si>
    <t>Purchase price per link in Year 3 (Euro) - weighted by volume</t>
  </si>
  <si>
    <t>Purchase price per link in Year 4 (Euro) - weighted by volume</t>
  </si>
  <si>
    <t>Purchase price per link in Year 5 (Euro) - weighted by volume</t>
  </si>
  <si>
    <t>Purchase price per link in Year 6 (Euro) - weighted by volume</t>
  </si>
  <si>
    <t>Purchase price per link in Year 7 (Euro) - weighted by volume</t>
  </si>
  <si>
    <t>Value paste from F364 in Sheet 7 under Scenario 1, "Mtel"</t>
  </si>
  <si>
    <t>Value paste from F364 in Sheet 7 under Scenario 2, "Telenor"</t>
  </si>
  <si>
    <t>Provisioned capacity per link (Mbps)</t>
  </si>
  <si>
    <t>Mbps per E1</t>
  </si>
  <si>
    <t>Fibre cost - Per 2.5G</t>
  </si>
  <si>
    <t>Busy hour Mbytes per total annual data Mbytes</t>
  </si>
  <si>
    <t>BHM / Mbyte</t>
  </si>
  <si>
    <t>Annual Mbytes to Mbps in BH conversion factor</t>
  </si>
  <si>
    <t>Mbps to BHE conversion factor</t>
  </si>
  <si>
    <t>Seconds to the hour</t>
  </si>
  <si>
    <t>Converting Mbytes to Mbit (Mbit per Mbyte)</t>
  </si>
  <si>
    <t>IP Equipment</t>
  </si>
  <si>
    <t>Fibre+duct+trench</t>
  </si>
  <si>
    <t>Fibre cost - Per 2 MB</t>
  </si>
  <si>
    <t>Fibre cost - Per 155 MB</t>
  </si>
  <si>
    <t>Fibre cost - Per 622 MB</t>
  </si>
  <si>
    <r>
      <t>2G  Network coverage (km</t>
    </r>
    <r>
      <rPr>
        <b/>
        <vertAlign val="superscript"/>
        <sz val="10"/>
        <rFont val="Arial"/>
        <family val="2"/>
      </rPr>
      <t>2</t>
    </r>
    <r>
      <rPr>
        <b/>
        <sz val="10"/>
        <rFont val="Arial"/>
        <family val="2"/>
      </rPr>
      <t>)</t>
    </r>
  </si>
  <si>
    <t>2014 (Euro)</t>
  </si>
  <si>
    <t>% mark ups - 2014</t>
  </si>
  <si>
    <t>Note: Only voice services attract non-billed traffic factors</t>
  </si>
  <si>
    <t>Среден брой 2G TRXs на една BTS (Average number of GSM TRXs per BTS )</t>
  </si>
  <si>
    <t>Average number of 2G BTS</t>
  </si>
  <si>
    <t>Среден брой 2G TRXs на една BTS (Average number of 2G TRXs per BTS )</t>
  </si>
  <si>
    <t>Cell coverage area (2G)</t>
  </si>
  <si>
    <t>Split of Node B types by Geotype</t>
  </si>
  <si>
    <t>Split of eNode B types by Geotype</t>
  </si>
  <si>
    <t>BTC</t>
  </si>
  <si>
    <t>(1=Mtel, 2=Telenor, 3=BTC, 4=MEO)</t>
  </si>
  <si>
    <t>Value paste from F364 in Sheet 7 under Scenario 3, "BTC"</t>
  </si>
  <si>
    <t>Sensitivity to changes in assumption</t>
  </si>
  <si>
    <t>Percentage change in key inputs:</t>
  </si>
  <si>
    <t>Change in assumptions</t>
  </si>
  <si>
    <t>Reference</t>
  </si>
  <si>
    <t xml:space="preserve">Asset price trends </t>
  </si>
  <si>
    <t>Annual direct opex and maintenance</t>
  </si>
  <si>
    <t>Scrap value at the end of asset life</t>
  </si>
  <si>
    <t>Table shows % variation in total costs when each parameter in turn is changed by the % shown in cell D85.</t>
  </si>
  <si>
    <t>Cumulative variation</t>
  </si>
  <si>
    <t>Table shows total costs when each parameter in turn is changed by the % shown in cell C137.</t>
  </si>
  <si>
    <t>Market share</t>
  </si>
  <si>
    <t>Busy days per annum</t>
  </si>
  <si>
    <t>% of traffic in busy hour - SMS</t>
  </si>
  <si>
    <t>% of traffic in busy hour - MMS</t>
  </si>
  <si>
    <t>% of traffic in busy hour - Data</t>
  </si>
  <si>
    <t>Capitalised installation costs (% of purchase price)</t>
  </si>
  <si>
    <t>% of traffic in busy hour - Voice</t>
  </si>
  <si>
    <t>Extra fibre allowance</t>
  </si>
  <si>
    <t># of Mbps per eNode B</t>
  </si>
  <si>
    <t># of Radios per eNode B</t>
  </si>
  <si>
    <t>Dummy data</t>
  </si>
  <si>
    <t>Note "3G" is split into 3G and 4G later on in the model</t>
  </si>
  <si>
    <t>Data deleted to preserve confidentiality</t>
  </si>
  <si>
    <t>Copy from row 45 under scenario 1</t>
  </si>
  <si>
    <t>Copy from row 45 under scenario 2</t>
  </si>
  <si>
    <t>Copy from row 45 under scenario 3</t>
  </si>
  <si>
    <t>Copy from row 45 under scenario 4</t>
  </si>
  <si>
    <t xml:space="preserve">Note:  All outcomes are fictitious as this public version of the model contains dummy data. </t>
  </si>
  <si>
    <t>Efficient Operator (MEO)</t>
  </si>
  <si>
    <t>Average number of 4G eNode Bs</t>
  </si>
  <si>
    <t>№</t>
  </si>
  <si>
    <t>2/3 G add. Spectrum</t>
  </si>
  <si>
    <t>Suscribers</t>
  </si>
  <si>
    <t># of BHE`s</t>
  </si>
  <si>
    <t>Total number of BTSs</t>
  </si>
  <si>
    <t xml:space="preserve">Total Mbps </t>
  </si>
  <si>
    <t>Total eNodeBs</t>
  </si>
  <si>
    <t>Total NodeBs</t>
  </si>
  <si>
    <t>Pure LRIC in Euro per unit</t>
  </si>
  <si>
    <t>D. Graphs</t>
  </si>
  <si>
    <t>D1</t>
  </si>
  <si>
    <t>D2</t>
  </si>
  <si>
    <t>D3</t>
  </si>
  <si>
    <t>BTS/Node B/eNodeB parameters</t>
  </si>
  <si>
    <t>A. Model Design (Структура на модела)</t>
  </si>
  <si>
    <t>Model Conventions (Легенда)</t>
  </si>
  <si>
    <t>Key (Ключ)</t>
  </si>
  <si>
    <t>Summary Sheets (Сборни листове)</t>
  </si>
  <si>
    <t>Input Sheets (Листове за входни данни)</t>
  </si>
  <si>
    <t>Calculation sheets (Изчислителни листове)</t>
  </si>
  <si>
    <t>Cells (Клетки)</t>
  </si>
  <si>
    <t>Direct input into the model - industry sources (Входни данни в модела – с източник от операторите)</t>
  </si>
  <si>
    <t>Direct input into the model - derived as noted (Входни данни в модела – с източник, както е посочено)</t>
  </si>
  <si>
    <t>Inputs copied from other worksheets (Входни данни пренесени от други листове)</t>
  </si>
  <si>
    <t>Calculation cells (Клетки за изчисление)</t>
  </si>
  <si>
    <t>Output cells copied to other worksheets (Клетки с изчисления, които се пренасят към друг лист)</t>
  </si>
  <si>
    <t>Present key results and key input assumptions on one sheet to facilitate sensitivity analysis (Представя основните резултати и допускания за входните данни в един лист за целите на анализа на чувствителността)</t>
  </si>
  <si>
    <t>Data that has been changed to maintain commercial confidentiality ("dummy" data) (Данни, които са променени с цел да се запази търговската тайна (фиктивни данни))</t>
  </si>
  <si>
    <t>Data/assumptions as used in the model (Данни/допускания, които са използвани в модела)</t>
  </si>
  <si>
    <r>
      <t xml:space="preserve">Results of current sensitivity analysis taken from </t>
    </r>
    <r>
      <rPr>
        <b/>
        <i/>
        <sz val="10"/>
        <rFont val="Arial"/>
        <family val="2"/>
      </rPr>
      <t>11. Service unit costing (</t>
    </r>
    <r>
      <rPr>
        <sz val="10"/>
        <rFont val="Arial"/>
        <family val="2"/>
      </rPr>
      <t>Резултати от текущия анализ на чувствителността взети от лист</t>
    </r>
    <r>
      <rPr>
        <b/>
        <i/>
        <sz val="10"/>
        <rFont val="Arial"/>
        <family val="2"/>
      </rPr>
      <t xml:space="preserve"> 11. Разходи на единица услуга)</t>
    </r>
  </si>
  <si>
    <t>Variation between base case and sensitivity (Вариация между базисния случай и чувствителността)</t>
  </si>
  <si>
    <t>None (other than those transferred in) (Няма (различни от тези, пренесените вътре))</t>
  </si>
  <si>
    <t>Establish key parameters to be used throughout the model (Установяване на ключови параметри за използване в модела)</t>
  </si>
  <si>
    <t>Provinces, Services, Network Elements, Transmission Links all directly input to this worksheet (Областите, Услугите, Мрежовите елементи, Връзките за пренос – всичко се въвежда директно на този лист)</t>
  </si>
  <si>
    <t>None (Няма)</t>
  </si>
  <si>
    <t>Inputs to this sheet are also the key parameters to be used in all other worksheets. (Входните данни от този лист са ключови параметри използвани във всички други листа)</t>
  </si>
  <si>
    <t>Function (Функция):</t>
  </si>
  <si>
    <t>Inputs (Входни данни):</t>
  </si>
  <si>
    <t>Transfers (Трансфери):</t>
  </si>
  <si>
    <t>Calculations (Изчисления):</t>
  </si>
  <si>
    <t>Outputs (Резултати):</t>
  </si>
  <si>
    <t>Presents key outputs of the model (Представя ключови резултати от модела)</t>
  </si>
  <si>
    <t>Current MTR`s (Настоящи MTR)</t>
  </si>
  <si>
    <t>Outputs of 11. Service unit costing (Резултати от лист 11. Разходи за единица услуга)</t>
  </si>
  <si>
    <t>Outputs</t>
  </si>
  <si>
    <t>(Резултати):</t>
  </si>
  <si>
    <t>Identify subscriber numbers and network coverage by province (Определят се броя на абонатите и покритието на мрежата по области)</t>
  </si>
  <si>
    <t>Subscriber market share (Пазарен дял на абонатите)</t>
  </si>
  <si>
    <t>Forecasts and estimations of coverage/subscriber data using interpolation and extrapolation techniques. (Прогнози и пресмятания на данни за покритие/абонати, използвайки техники за интерполация и екстраполация)</t>
  </si>
  <si>
    <r>
      <t xml:space="preserve">Subscriber numbers used to forecast traffic (if data not directy available) in </t>
    </r>
    <r>
      <rPr>
        <b/>
        <i/>
        <sz val="10"/>
        <rFont val="Arial"/>
        <family val="2"/>
      </rPr>
      <t>2. Traffic (</t>
    </r>
    <r>
      <rPr>
        <sz val="10"/>
        <rFont val="Arial"/>
        <family val="2"/>
      </rPr>
      <t xml:space="preserve">Брой абонати използван при прогнозирането на трафика (ако данните не са пряко налични) в лист </t>
    </r>
    <r>
      <rPr>
        <b/>
        <i/>
        <sz val="10"/>
        <rFont val="Arial"/>
        <family val="2"/>
      </rPr>
      <t>2. Трафик)</t>
    </r>
  </si>
  <si>
    <r>
      <t xml:space="preserve">Coverage used to derive equipment volumes (in conjunction with </t>
    </r>
    <r>
      <rPr>
        <b/>
        <i/>
        <sz val="10"/>
        <rFont val="Arial"/>
        <family val="2"/>
      </rPr>
      <t>3. Network Design Parameters</t>
    </r>
    <r>
      <rPr>
        <sz val="10"/>
        <rFont val="Arial"/>
      </rPr>
      <t xml:space="preserve">) in </t>
    </r>
    <r>
      <rPr>
        <b/>
        <i/>
        <sz val="10"/>
        <rFont val="Arial"/>
        <family val="2"/>
      </rPr>
      <t xml:space="preserve">6. Network Design </t>
    </r>
    <r>
      <rPr>
        <sz val="10"/>
        <rFont val="Arial"/>
        <family val="2"/>
      </rPr>
      <t>(Покритие, използвано за получаване на обема оборудване (във връзка с лист 3. Параметри за изграждане на мрежата)  в лист 6. Мрежови дизайн)</t>
    </r>
  </si>
  <si>
    <t>Identify traffic volumes by service (Идентифицира обемите трафик по услуги)</t>
  </si>
  <si>
    <t>Data transferred in from another worksheet (Данни пренесени от друг лист)</t>
  </si>
  <si>
    <t>None (other than the outputs) (Няма (други освен изходни резултати))</t>
  </si>
  <si>
    <t>Provide the design rules for estimating the scale and scope of the mobile network (Осигурява правилата за изграждане, за да се изчисли мащаба и обхвата на мобилната мрежа)</t>
  </si>
  <si>
    <t>Data/assumptions as used in the model (Данни/допускания, които са били използвани в модела)</t>
  </si>
  <si>
    <t>Busy hour traffic in call attempts and erlangs; transmission network utilisation rates (Трафик в часа на най-голямо натоварване в опити за повиквания и ерланги; степен на използване на преносната мрежа)</t>
  </si>
  <si>
    <t>Produce ratios to be used in the allocation of opex and common costs (Създават се съотношения, които да бъдат използвани при разпределянето на оперативни и общи разходи)</t>
  </si>
  <si>
    <t>Operational expenditures and allocation keys - not presented due to confidentiality (Оперативните разходи и способите за разпределение не са представени с цел опазване на търговската тайна)</t>
  </si>
  <si>
    <r>
      <t xml:space="preserve">Total network costs from </t>
    </r>
    <r>
      <rPr>
        <b/>
        <sz val="10"/>
        <rFont val="Arial"/>
        <family val="2"/>
      </rPr>
      <t xml:space="preserve">9. Service Unit Costing </t>
    </r>
    <r>
      <rPr>
        <sz val="10"/>
        <rFont val="Arial"/>
        <family val="2"/>
      </rPr>
      <t>(Общо разходи за мрежата от лист 9. Остойностяване на услугите)</t>
    </r>
  </si>
  <si>
    <t>Split costs into network, retail and common (Разделя разходите на мрежови разходи, разходи за предоставяне на услуги на дребно и общи разходи)</t>
  </si>
  <si>
    <r>
      <t xml:space="preserve">Opex cost splits used in </t>
    </r>
    <r>
      <rPr>
        <b/>
        <i/>
        <sz val="10"/>
        <rFont val="Arial"/>
        <family val="2"/>
      </rPr>
      <t xml:space="preserve">10. Mark-ups </t>
    </r>
    <r>
      <rPr>
        <sz val="10"/>
        <rFont val="Arial"/>
        <family val="2"/>
      </rPr>
      <t xml:space="preserve">(Разделението на оперативните разходи се използва в лист </t>
    </r>
    <r>
      <rPr>
        <b/>
        <i/>
        <sz val="10"/>
        <rFont val="Arial"/>
        <family val="2"/>
      </rPr>
      <t>10. Надбавки</t>
    </r>
    <r>
      <rPr>
        <sz val="10"/>
        <rFont val="Arial"/>
        <family val="2"/>
      </rPr>
      <t>)</t>
    </r>
  </si>
  <si>
    <t>Identify unit costs for each year and each network asset, including capital, installation and direct operating expenditure (Идентифицира разходите за единица за всяка година и всеки актив на мрежата, включително капиталови, инсталационни и преки оперативни разходи)</t>
  </si>
  <si>
    <t>Unit costs assumptions in the base year and price trends directly input to this worksheet - dummy data (Допусканията за разход на единица в базовата година и ценовите тенденции, въведени в този лист, са фиктивни данни)</t>
  </si>
  <si>
    <r>
      <t xml:space="preserve">Key finance parameters from </t>
    </r>
    <r>
      <rPr>
        <b/>
        <i/>
        <sz val="10"/>
        <rFont val="Arial"/>
        <family val="2"/>
      </rPr>
      <t>B. Dashboard</t>
    </r>
    <r>
      <rPr>
        <i/>
        <sz val="10"/>
        <rFont val="Arial"/>
        <family val="2"/>
      </rPr>
      <t xml:space="preserve">, Manufacturer's Design Capacity from </t>
    </r>
    <r>
      <rPr>
        <b/>
        <i/>
        <sz val="10"/>
        <rFont val="Arial"/>
        <family val="2"/>
      </rPr>
      <t xml:space="preserve">3. Network Design Parameters </t>
    </r>
    <r>
      <rPr>
        <sz val="10"/>
        <rFont val="Arial"/>
        <family val="2"/>
      </rPr>
      <t>(Ключови финансови параметри от лист В. Обзорен панел, характеристиките от производителя за капацитета са от лист 3. Параметри за изграждане на мрежата)</t>
    </r>
  </si>
  <si>
    <t>Annual licence fees in EUR, WACC calculation (Годишни лицензионни такси в EUR, изчисляване на WACC)</t>
  </si>
  <si>
    <r>
      <t xml:space="preserve">Unit costs used along with equipment volumes from </t>
    </r>
    <r>
      <rPr>
        <b/>
        <i/>
        <sz val="10"/>
        <rFont val="Arial"/>
        <family val="2"/>
      </rPr>
      <t>6. Network Design</t>
    </r>
    <r>
      <rPr>
        <sz val="10"/>
        <rFont val="Arial"/>
      </rPr>
      <t xml:space="preserve"> to derive total costs in </t>
    </r>
    <r>
      <rPr>
        <b/>
        <sz val="10"/>
        <rFont val="Arial"/>
        <family val="2"/>
      </rPr>
      <t>7.</t>
    </r>
    <r>
      <rPr>
        <b/>
        <i/>
        <sz val="10"/>
        <rFont val="Arial"/>
        <family val="2"/>
      </rPr>
      <t xml:space="preserve"> Network Costs </t>
    </r>
    <r>
      <rPr>
        <sz val="10"/>
        <rFont val="Arial"/>
        <family val="2"/>
      </rPr>
      <t xml:space="preserve">(Разходите на единица са използвани заедно с броя на съоръженията от лист </t>
    </r>
    <r>
      <rPr>
        <b/>
        <i/>
        <sz val="10"/>
        <rFont val="Arial"/>
        <family val="2"/>
      </rPr>
      <t>6. Мрежови дизайн</t>
    </r>
    <r>
      <rPr>
        <sz val="10"/>
        <rFont val="Arial"/>
        <family val="2"/>
      </rPr>
      <t xml:space="preserve"> за получаване на общо разходите в лист </t>
    </r>
    <r>
      <rPr>
        <b/>
        <i/>
        <sz val="10"/>
        <rFont val="Arial"/>
        <family val="2"/>
      </rPr>
      <t>7. Остойностяване на мрежата</t>
    </r>
    <r>
      <rPr>
        <sz val="10"/>
        <rFont val="Arial"/>
        <family val="2"/>
      </rPr>
      <t>)</t>
    </r>
  </si>
  <si>
    <t>Transfers</t>
  </si>
  <si>
    <t>(Трансфери):</t>
  </si>
  <si>
    <t>Calculations</t>
  </si>
  <si>
    <t>(Изчисления):</t>
  </si>
  <si>
    <t>Determine the number of each asset category required for each year of the model (Определя се броя на всяка категория активи, необходими за всяка година в модела)</t>
  </si>
  <si>
    <r>
      <t>Volume requirements taken from 2</t>
    </r>
    <r>
      <rPr>
        <b/>
        <i/>
        <sz val="10"/>
        <rFont val="Arial"/>
        <family val="2"/>
      </rPr>
      <t>. Traffic</t>
    </r>
    <r>
      <rPr>
        <sz val="10"/>
        <rFont val="Arial"/>
      </rPr>
      <t xml:space="preserve"> sheet (Изисквания за обема, взети от лист </t>
    </r>
    <r>
      <rPr>
        <b/>
        <i/>
        <sz val="10"/>
        <rFont val="Arial"/>
        <family val="2"/>
      </rPr>
      <t>2. Трафик</t>
    </r>
    <r>
      <rPr>
        <sz val="10"/>
        <rFont val="Arial"/>
      </rPr>
      <t>)</t>
    </r>
  </si>
  <si>
    <r>
      <t xml:space="preserve">Unit capacity of each network element taken from </t>
    </r>
    <r>
      <rPr>
        <b/>
        <i/>
        <sz val="10"/>
        <rFont val="Arial"/>
        <family val="2"/>
      </rPr>
      <t xml:space="preserve">3. Network Design Parameters </t>
    </r>
    <r>
      <rPr>
        <sz val="10"/>
        <rFont val="Arial"/>
        <family val="2"/>
      </rPr>
      <t xml:space="preserve">(Капацитет на единица за всеки мрежов елемент, взет от лист </t>
    </r>
    <r>
      <rPr>
        <b/>
        <i/>
        <sz val="10"/>
        <rFont val="Arial"/>
        <family val="2"/>
      </rPr>
      <t>3. Параметри за изграждане на мрежата</t>
    </r>
    <r>
      <rPr>
        <sz val="10"/>
        <rFont val="Arial"/>
        <family val="2"/>
      </rPr>
      <t>)</t>
    </r>
  </si>
  <si>
    <r>
      <t xml:space="preserve">Coverage requirements taken from </t>
    </r>
    <r>
      <rPr>
        <b/>
        <i/>
        <sz val="10"/>
        <rFont val="Arial"/>
        <family val="2"/>
      </rPr>
      <t xml:space="preserve">1. Coverage&amp;Subs </t>
    </r>
    <r>
      <rPr>
        <sz val="10"/>
        <rFont val="Arial"/>
        <family val="2"/>
      </rPr>
      <t xml:space="preserve">(Изисквания към покритието, взети от лист </t>
    </r>
    <r>
      <rPr>
        <b/>
        <i/>
        <sz val="10"/>
        <rFont val="Arial"/>
        <family val="2"/>
      </rPr>
      <t>1. Покритие и абонати</t>
    </r>
    <r>
      <rPr>
        <sz val="10"/>
        <rFont val="Arial"/>
        <family val="2"/>
      </rPr>
      <t>)</t>
    </r>
  </si>
  <si>
    <t>Compute the number of each asset type on basis of last year's asset inventory, coverage requirements and traffic requirements (Изчислява броя на всеки вид актив на базата на последната годишна инвентаризация на активите, изискванията за покритие и трафик)</t>
  </si>
  <si>
    <t>Compute capacity and utilisation requirements of all assets. (Изчислява капацитета и изискванията за използване (натоварване) на всички активи)</t>
  </si>
  <si>
    <r>
      <t xml:space="preserve">Numbers of each asset used in </t>
    </r>
    <r>
      <rPr>
        <b/>
        <i/>
        <sz val="10"/>
        <rFont val="Arial"/>
        <family val="2"/>
      </rPr>
      <t xml:space="preserve">7. Network Costs </t>
    </r>
    <r>
      <rPr>
        <sz val="10"/>
        <rFont val="Arial"/>
        <family val="2"/>
      </rPr>
      <t xml:space="preserve">(Броят на всички активи, използвани в лист </t>
    </r>
    <r>
      <rPr>
        <b/>
        <i/>
        <sz val="10"/>
        <rFont val="Arial"/>
        <family val="2"/>
      </rPr>
      <t>7. Остойностяване на мрежата</t>
    </r>
    <r>
      <rPr>
        <sz val="10"/>
        <rFont val="Arial"/>
        <family val="2"/>
      </rPr>
      <t>)</t>
    </r>
  </si>
  <si>
    <t xml:space="preserve">Transfers </t>
  </si>
  <si>
    <t>Equipment costs (capital, installation, operating and total) for all asset categories and all years (Разходи за съоръжения (капиталови, инсталационни, оперативни и общо) за всички категории активи и за всички години)</t>
  </si>
  <si>
    <t>Annualisation of capex using depreciation formula.  (Капиталовите разходи на годишна основа, използвайки формулата за амортизация)</t>
  </si>
  <si>
    <t>Summation of cost types to derive total annual costs per asset category. (Събиране на видове разходи, за да се получат годишни разходи общо по категория на актива)</t>
  </si>
  <si>
    <t>Provide the matrix to convert costs per network element into costs per service (Осигуряване на матрица за превръщане на разходите за мрежов елемент в разходи за услуга)</t>
  </si>
  <si>
    <r>
      <t xml:space="preserve">Relative usage of each network element by each service taken from </t>
    </r>
    <r>
      <rPr>
        <b/>
        <i/>
        <sz val="10"/>
        <rFont val="Arial"/>
        <family val="2"/>
      </rPr>
      <t>3. Network Design Parameters</t>
    </r>
    <r>
      <rPr>
        <sz val="10"/>
        <rFont val="Arial"/>
      </rPr>
      <t xml:space="preserve">. (Относителното използване на всеки мрежов елемент от всяка услуга, взето от лист </t>
    </r>
    <r>
      <rPr>
        <b/>
        <i/>
        <sz val="10"/>
        <rFont val="Arial"/>
        <family val="2"/>
      </rPr>
      <t>3. Параметри за изграждане на мрежата</t>
    </r>
    <r>
      <rPr>
        <sz val="10"/>
        <rFont val="Arial"/>
      </rPr>
      <t>)</t>
    </r>
  </si>
  <si>
    <r>
      <t xml:space="preserve">BHE taken from </t>
    </r>
    <r>
      <rPr>
        <b/>
        <i/>
        <sz val="10"/>
        <rFont val="Arial"/>
        <family val="2"/>
      </rPr>
      <t>6. Network Design (</t>
    </r>
    <r>
      <rPr>
        <sz val="10"/>
        <rFont val="Arial"/>
        <family val="2"/>
      </rPr>
      <t xml:space="preserve">ВНЕ (Busy Hour Erlang) взето от лист </t>
    </r>
    <r>
      <rPr>
        <b/>
        <i/>
        <sz val="10"/>
        <rFont val="Arial"/>
        <family val="2"/>
      </rPr>
      <t>6. Мрежови дизайн)</t>
    </r>
  </si>
  <si>
    <t>None (other than outputs) (Няма (други, освен резултатите))</t>
  </si>
  <si>
    <r>
      <t xml:space="preserve">Routing factor matrix used to derive service LRIC in </t>
    </r>
    <r>
      <rPr>
        <b/>
        <sz val="10"/>
        <rFont val="Arial"/>
        <family val="2"/>
      </rPr>
      <t>9</t>
    </r>
    <r>
      <rPr>
        <b/>
        <i/>
        <sz val="10"/>
        <rFont val="Arial"/>
        <family val="2"/>
      </rPr>
      <t xml:space="preserve">. Service Costing </t>
    </r>
    <r>
      <rPr>
        <sz val="10"/>
        <rFont val="Arial"/>
        <family val="2"/>
      </rPr>
      <t xml:space="preserve">(Таблицата за маршрутизация се използва, за да се получи LRIC на услугата в лист </t>
    </r>
    <r>
      <rPr>
        <b/>
        <i/>
        <sz val="10"/>
        <rFont val="Arial"/>
        <family val="2"/>
      </rPr>
      <t>9. Остойностяване на услугите</t>
    </r>
    <r>
      <rPr>
        <sz val="10"/>
        <rFont val="Arial"/>
        <family val="2"/>
      </rPr>
      <t>)</t>
    </r>
  </si>
  <si>
    <t>Service costing calculations for all years (Остойностяване на услугите за всички години)</t>
  </si>
  <si>
    <r>
      <t xml:space="preserve">Traffic volumes from </t>
    </r>
    <r>
      <rPr>
        <b/>
        <i/>
        <sz val="10"/>
        <rFont val="Arial"/>
        <family val="2"/>
      </rPr>
      <t xml:space="preserve">2. Traffic </t>
    </r>
    <r>
      <rPr>
        <sz val="10"/>
        <rFont val="Arial"/>
        <family val="2"/>
      </rPr>
      <t xml:space="preserve">(Обем на трафика от лист </t>
    </r>
    <r>
      <rPr>
        <b/>
        <i/>
        <sz val="10"/>
        <rFont val="Arial"/>
        <family val="2"/>
      </rPr>
      <t>2. Трафик</t>
    </r>
    <r>
      <rPr>
        <sz val="10"/>
        <rFont val="Arial"/>
        <family val="2"/>
      </rPr>
      <t>)</t>
    </r>
  </si>
  <si>
    <r>
      <t xml:space="preserve">Total costs of network elements from </t>
    </r>
    <r>
      <rPr>
        <b/>
        <sz val="10"/>
        <rFont val="Arial"/>
        <family val="2"/>
      </rPr>
      <t>7</t>
    </r>
    <r>
      <rPr>
        <b/>
        <i/>
        <sz val="10"/>
        <rFont val="Arial"/>
        <family val="2"/>
      </rPr>
      <t xml:space="preserve">. Network costs </t>
    </r>
    <r>
      <rPr>
        <sz val="10"/>
        <rFont val="Arial"/>
        <family val="2"/>
      </rPr>
      <t xml:space="preserve">(Общо разходи за мрежови елементи от лист </t>
    </r>
    <r>
      <rPr>
        <b/>
        <i/>
        <sz val="10"/>
        <rFont val="Arial"/>
        <family val="2"/>
      </rPr>
      <t>7. Остойностяване на мрежата</t>
    </r>
    <r>
      <rPr>
        <sz val="10"/>
        <rFont val="Arial"/>
        <family val="2"/>
      </rPr>
      <t>)</t>
    </r>
  </si>
  <si>
    <t>Allocation of equipment costs by service using routing factors (Разпределение на разходите за оборудване по услуги, използвайки маршрутизиращите фактори)</t>
  </si>
  <si>
    <r>
      <t xml:space="preserve">Costs per service transferred to </t>
    </r>
    <r>
      <rPr>
        <b/>
        <i/>
        <sz val="10"/>
        <rFont val="Arial"/>
        <family val="2"/>
      </rPr>
      <t xml:space="preserve">11. Service Unit Costing </t>
    </r>
    <r>
      <rPr>
        <sz val="10"/>
        <rFont val="Arial"/>
      </rPr>
      <t xml:space="preserve">for inclusion of mark-ups. (Разходите за услуга, пренесени към лист </t>
    </r>
    <r>
      <rPr>
        <b/>
        <i/>
        <sz val="10"/>
        <rFont val="Arial"/>
        <family val="2"/>
      </rPr>
      <t>11. Разходи за единица услуга</t>
    </r>
    <r>
      <rPr>
        <sz val="10"/>
        <rFont val="Arial"/>
      </rPr>
      <t xml:space="preserve"> за включване към надбавките)</t>
    </r>
  </si>
  <si>
    <t>Identify the relevant mark-ups for common costs and retail costs (Идентификация на съответни надбавки за общите разходи и разходите на дребно)</t>
  </si>
  <si>
    <t>None (няма)</t>
  </si>
  <si>
    <r>
      <t xml:space="preserve">Subscriber numbers from </t>
    </r>
    <r>
      <rPr>
        <b/>
        <sz val="10"/>
        <rFont val="Arial"/>
        <family val="2"/>
        <charset val="204"/>
      </rPr>
      <t>1</t>
    </r>
    <r>
      <rPr>
        <b/>
        <i/>
        <sz val="10"/>
        <rFont val="Arial"/>
        <family val="2"/>
      </rPr>
      <t>. Coverage &amp; Subscribers (</t>
    </r>
    <r>
      <rPr>
        <sz val="10"/>
        <rFont val="Arial"/>
        <family val="2"/>
      </rPr>
      <t xml:space="preserve">Броят на абонатите, взет от лист </t>
    </r>
    <r>
      <rPr>
        <b/>
        <i/>
        <sz val="10"/>
        <rFont val="Arial"/>
        <family val="2"/>
      </rPr>
      <t>1. Покритие и абонати)</t>
    </r>
  </si>
  <si>
    <r>
      <t xml:space="preserve">Common Costs taken from </t>
    </r>
    <r>
      <rPr>
        <b/>
        <i/>
        <sz val="10"/>
        <rFont val="Arial"/>
        <family val="2"/>
      </rPr>
      <t xml:space="preserve">4. Indirect Operational Expenditure </t>
    </r>
    <r>
      <rPr>
        <sz val="10"/>
        <rFont val="Arial"/>
        <family val="2"/>
      </rPr>
      <t xml:space="preserve">(Общите разходи, взети от лист </t>
    </r>
    <r>
      <rPr>
        <b/>
        <i/>
        <sz val="10"/>
        <rFont val="Arial"/>
        <family val="2"/>
      </rPr>
      <t>4. Косвени текущи оперативни разходи</t>
    </r>
    <r>
      <rPr>
        <sz val="10"/>
        <rFont val="Arial"/>
        <family val="2"/>
      </rPr>
      <t>)</t>
    </r>
  </si>
  <si>
    <t>Compute mark-ups from accounting cost data and compare with input assumptions (Изчислява надбавките от счетоводните данни за разходите и сравнява с допусканията, направени при входните данни)</t>
  </si>
  <si>
    <r>
      <t xml:space="preserve">Mark-ups on </t>
    </r>
    <r>
      <rPr>
        <b/>
        <sz val="10"/>
        <rFont val="Arial"/>
        <family val="2"/>
      </rPr>
      <t>9</t>
    </r>
    <r>
      <rPr>
        <b/>
        <i/>
        <sz val="10"/>
        <rFont val="Arial"/>
        <family val="2"/>
      </rPr>
      <t>. Service Costs</t>
    </r>
    <r>
      <rPr>
        <sz val="10"/>
        <rFont val="Arial"/>
      </rPr>
      <t xml:space="preserve"> to be used to derive </t>
    </r>
    <r>
      <rPr>
        <b/>
        <i/>
        <sz val="10"/>
        <rFont val="Arial"/>
        <family val="2"/>
      </rPr>
      <t xml:space="preserve">11. Service Unit Costing </t>
    </r>
    <r>
      <rPr>
        <sz val="10"/>
        <rFont val="Arial"/>
        <family val="2"/>
      </rPr>
      <t xml:space="preserve">(Надбавките от лист </t>
    </r>
    <r>
      <rPr>
        <b/>
        <i/>
        <sz val="10"/>
        <rFont val="Arial"/>
        <family val="2"/>
      </rPr>
      <t>9. Остойностяване на услугите</t>
    </r>
    <r>
      <rPr>
        <sz val="10"/>
        <rFont val="Arial"/>
        <family val="2"/>
      </rPr>
      <t xml:space="preserve"> ще бъдат използвани, за да се получи лист </t>
    </r>
    <r>
      <rPr>
        <b/>
        <i/>
        <sz val="10"/>
        <rFont val="Arial"/>
        <family val="2"/>
      </rPr>
      <t>11. Разходи за единица услуга</t>
    </r>
    <r>
      <rPr>
        <sz val="10"/>
        <rFont val="Arial"/>
        <family val="2"/>
      </rPr>
      <t>)</t>
    </r>
  </si>
  <si>
    <t>Calculate pure LRIC + LRIC plus mark-up for each service (Изчислява чистия LRIC + LRIC плюс надбавка за всяка услуга)</t>
  </si>
  <si>
    <t>Calculate mark-up for each service (Изчислява надбавки за всяка услуга)</t>
  </si>
  <si>
    <r>
      <t>Network costs by service taken from 9</t>
    </r>
    <r>
      <rPr>
        <b/>
        <i/>
        <sz val="11"/>
        <rFont val="Arial"/>
        <family val="2"/>
        <charset val="204"/>
      </rPr>
      <t>. Service Costing</t>
    </r>
    <r>
      <rPr>
        <sz val="11"/>
        <rFont val="Arial"/>
        <family val="2"/>
        <charset val="204"/>
      </rPr>
      <t xml:space="preserve"> (Мрежовите разходи по услуги са взети от лист </t>
    </r>
    <r>
      <rPr>
        <b/>
        <i/>
        <sz val="11"/>
        <rFont val="Arial"/>
        <family val="2"/>
        <charset val="204"/>
      </rPr>
      <t>9. Остойностяване на услугите</t>
    </r>
    <r>
      <rPr>
        <sz val="11"/>
        <rFont val="Arial"/>
        <family val="2"/>
        <charset val="204"/>
      </rPr>
      <t>)</t>
    </r>
  </si>
  <si>
    <r>
      <t xml:space="preserve">Results transferred to </t>
    </r>
    <r>
      <rPr>
        <b/>
        <i/>
        <sz val="11"/>
        <rFont val="Arial"/>
        <family val="2"/>
        <charset val="204"/>
      </rPr>
      <t>B. Dashboard</t>
    </r>
    <r>
      <rPr>
        <sz val="11"/>
        <rFont val="Arial"/>
        <family val="2"/>
        <charset val="204"/>
      </rPr>
      <t xml:space="preserve"> and </t>
    </r>
    <r>
      <rPr>
        <b/>
        <i/>
        <sz val="11"/>
        <rFont val="Arial"/>
        <family val="2"/>
        <charset val="204"/>
      </rPr>
      <t>E. Graphs (</t>
    </r>
    <r>
      <rPr>
        <sz val="11"/>
        <rFont val="Arial"/>
        <family val="2"/>
        <charset val="204"/>
      </rPr>
      <t xml:space="preserve">Резултати, пренесени към листа </t>
    </r>
    <r>
      <rPr>
        <b/>
        <i/>
        <sz val="11"/>
        <rFont val="Arial"/>
        <family val="2"/>
        <charset val="204"/>
      </rPr>
      <t>В. Обзорен панел</t>
    </r>
    <r>
      <rPr>
        <sz val="11"/>
        <rFont val="Arial"/>
        <family val="2"/>
        <charset val="204"/>
      </rPr>
      <t xml:space="preserve"> и </t>
    </r>
    <r>
      <rPr>
        <b/>
        <i/>
        <sz val="11"/>
        <rFont val="Arial"/>
        <family val="2"/>
        <charset val="204"/>
      </rPr>
      <t>Е. Графики)</t>
    </r>
  </si>
  <si>
    <r>
      <t xml:space="preserve">Cost and cost trend data derived from </t>
    </r>
    <r>
      <rPr>
        <b/>
        <i/>
        <sz val="11"/>
        <rFont val="Arial"/>
        <family val="2"/>
        <charset val="204"/>
      </rPr>
      <t>5. Unit Investment &amp; direct Opex</t>
    </r>
    <r>
      <rPr>
        <sz val="11"/>
        <rFont val="Arial"/>
        <family val="2"/>
        <charset val="204"/>
      </rPr>
      <t xml:space="preserve">. (Данни за разходи и разходни тенденции от лист </t>
    </r>
    <r>
      <rPr>
        <b/>
        <i/>
        <sz val="11"/>
        <rFont val="Arial"/>
        <family val="2"/>
        <charset val="204"/>
      </rPr>
      <t>5. Единични инвестиционни и преки</t>
    </r>
    <r>
      <rPr>
        <sz val="11"/>
        <rFont val="Arial"/>
        <family val="2"/>
        <charset val="204"/>
      </rPr>
      <t xml:space="preserve"> </t>
    </r>
    <r>
      <rPr>
        <b/>
        <i/>
        <sz val="11"/>
        <rFont val="Arial"/>
        <family val="2"/>
        <charset val="204"/>
      </rPr>
      <t>текущи оперативни разходи</t>
    </r>
    <r>
      <rPr>
        <sz val="11"/>
        <rFont val="Arial"/>
        <family val="2"/>
        <charset val="204"/>
      </rPr>
      <t>)</t>
    </r>
  </si>
  <si>
    <r>
      <t xml:space="preserve">Numbers of assets required taken from </t>
    </r>
    <r>
      <rPr>
        <b/>
        <i/>
        <sz val="11"/>
        <rFont val="Arial"/>
        <family val="2"/>
        <charset val="204"/>
      </rPr>
      <t xml:space="preserve">6. Network Design </t>
    </r>
    <r>
      <rPr>
        <sz val="11"/>
        <rFont val="Arial"/>
        <family val="2"/>
        <charset val="204"/>
      </rPr>
      <t xml:space="preserve">(Броят на необходимите активи е взет от лист </t>
    </r>
    <r>
      <rPr>
        <b/>
        <i/>
        <sz val="11"/>
        <rFont val="Arial"/>
        <family val="2"/>
        <charset val="204"/>
      </rPr>
      <t>6. Мрежови дизайн</t>
    </r>
    <r>
      <rPr>
        <sz val="11"/>
        <rFont val="Arial"/>
        <family val="2"/>
        <charset val="204"/>
      </rPr>
      <t>)</t>
    </r>
  </si>
  <si>
    <r>
      <t xml:space="preserve">Key inputs transferred from </t>
    </r>
    <r>
      <rPr>
        <b/>
        <sz val="11"/>
        <rFont val="Arial"/>
        <family val="2"/>
        <charset val="204"/>
      </rPr>
      <t xml:space="preserve">Sheet: B. Dashboard </t>
    </r>
    <r>
      <rPr>
        <sz val="11"/>
        <rFont val="Arial"/>
        <family val="2"/>
        <charset val="204"/>
      </rPr>
      <t xml:space="preserve">(Ключови входни данни, пренесени от лист </t>
    </r>
    <r>
      <rPr>
        <b/>
        <i/>
        <sz val="11"/>
        <rFont val="Arial"/>
        <family val="2"/>
        <charset val="204"/>
      </rPr>
      <t>В. Обзорен панел</t>
    </r>
    <r>
      <rPr>
        <sz val="11"/>
        <rFont val="Arial"/>
        <family val="2"/>
        <charset val="204"/>
      </rPr>
      <t>)</t>
    </r>
  </si>
  <si>
    <r>
      <t xml:space="preserve">Annual costs per asset category transferred to </t>
    </r>
    <r>
      <rPr>
        <b/>
        <i/>
        <sz val="11"/>
        <rFont val="Arial"/>
        <family val="2"/>
        <charset val="204"/>
      </rPr>
      <t xml:space="preserve">9. Service costing </t>
    </r>
    <r>
      <rPr>
        <sz val="11"/>
        <rFont val="Arial"/>
        <family val="2"/>
        <charset val="204"/>
      </rPr>
      <t xml:space="preserve">(Годишните разходи по категория на актива са пренесени към лист </t>
    </r>
    <r>
      <rPr>
        <b/>
        <i/>
        <sz val="11"/>
        <rFont val="Arial"/>
        <family val="2"/>
        <charset val="204"/>
      </rPr>
      <t>9. Остойностяване на</t>
    </r>
    <r>
      <rPr>
        <sz val="11"/>
        <rFont val="Arial"/>
        <family val="2"/>
        <charset val="204"/>
      </rPr>
      <t xml:space="preserve"> </t>
    </r>
    <r>
      <rPr>
        <b/>
        <i/>
        <sz val="11"/>
        <rFont val="Arial"/>
        <family val="2"/>
        <charset val="204"/>
      </rPr>
      <t>услугите</t>
    </r>
    <r>
      <rPr>
        <sz val="11"/>
        <rFont val="Arial"/>
        <family val="2"/>
        <charset val="204"/>
      </rPr>
      <t>)</t>
    </r>
  </si>
  <si>
    <r>
      <t xml:space="preserve">Key technical parameters from </t>
    </r>
    <r>
      <rPr>
        <b/>
        <i/>
        <sz val="11"/>
        <rFont val="Arial"/>
        <family val="2"/>
      </rPr>
      <t>B. Dashboard (</t>
    </r>
    <r>
      <rPr>
        <sz val="11"/>
        <rFont val="Arial"/>
        <family val="2"/>
      </rPr>
      <t xml:space="preserve">Ключови технически параметри от лист </t>
    </r>
    <r>
      <rPr>
        <b/>
        <i/>
        <sz val="11"/>
        <rFont val="Arial"/>
        <family val="2"/>
      </rPr>
      <t>В. Обзорен панел)</t>
    </r>
  </si>
  <si>
    <r>
      <t xml:space="preserve">Capacity requirements for each network element are used in </t>
    </r>
    <r>
      <rPr>
        <b/>
        <i/>
        <sz val="11"/>
        <rFont val="Arial"/>
        <family val="2"/>
      </rPr>
      <t>6. Network Design</t>
    </r>
    <r>
      <rPr>
        <sz val="11"/>
        <rFont val="Arial"/>
        <family val="2"/>
      </rPr>
      <t xml:space="preserve"> to establish equipment numbers, site sharing % to site preparation cost calculations in </t>
    </r>
    <r>
      <rPr>
        <b/>
        <sz val="11"/>
        <rFont val="Arial"/>
        <family val="2"/>
      </rPr>
      <t>7. Network Costs</t>
    </r>
    <r>
      <rPr>
        <sz val="11"/>
        <rFont val="Arial"/>
        <family val="2"/>
      </rPr>
      <t xml:space="preserve"> (Изискванията за капацитет за всеки мрежов елемент се използват в лист </t>
    </r>
    <r>
      <rPr>
        <b/>
        <i/>
        <sz val="11"/>
        <rFont val="Arial"/>
        <family val="2"/>
      </rPr>
      <t>6. Мрежови дизайн,</t>
    </r>
    <r>
      <rPr>
        <sz val="11"/>
        <rFont val="Arial"/>
        <family val="2"/>
      </rPr>
      <t xml:space="preserve"> за да сe установи броя на съоръженията, процента на съвместно използване на инфраструктурата към инсталационните разходи в лист </t>
    </r>
    <r>
      <rPr>
        <b/>
        <i/>
        <sz val="11"/>
        <rFont val="Arial"/>
        <family val="2"/>
      </rPr>
      <t>7. Остойностяване на мрежата</t>
    </r>
    <r>
      <rPr>
        <sz val="11"/>
        <rFont val="Arial"/>
        <family val="2"/>
      </rPr>
      <t>)</t>
    </r>
  </si>
  <si>
    <r>
      <t xml:space="preserve">Traffic volumes combine with </t>
    </r>
    <r>
      <rPr>
        <b/>
        <i/>
        <sz val="11"/>
        <rFont val="Arial"/>
        <family val="2"/>
      </rPr>
      <t>3. Network Design Parameters</t>
    </r>
    <r>
      <rPr>
        <sz val="11"/>
        <rFont val="Arial"/>
        <family val="2"/>
      </rPr>
      <t xml:space="preserve"> to produce </t>
    </r>
    <r>
      <rPr>
        <b/>
        <i/>
        <sz val="11"/>
        <rFont val="Arial"/>
        <family val="2"/>
      </rPr>
      <t xml:space="preserve">6. Network Design </t>
    </r>
    <r>
      <rPr>
        <sz val="11"/>
        <rFont val="Arial"/>
        <family val="2"/>
      </rPr>
      <t xml:space="preserve">(Обемите трафик, комбинирани с лист </t>
    </r>
    <r>
      <rPr>
        <b/>
        <i/>
        <sz val="11"/>
        <rFont val="Arial"/>
        <family val="2"/>
      </rPr>
      <t>3. Параметри за изграждане</t>
    </r>
    <r>
      <rPr>
        <sz val="11"/>
        <rFont val="Arial"/>
        <family val="2"/>
      </rPr>
      <t xml:space="preserve"> </t>
    </r>
    <r>
      <rPr>
        <b/>
        <i/>
        <sz val="11"/>
        <rFont val="Arial"/>
        <family val="2"/>
      </rPr>
      <t>на мрежата,</t>
    </r>
    <r>
      <rPr>
        <sz val="11"/>
        <rFont val="Arial"/>
        <family val="2"/>
      </rPr>
      <t xml:space="preserve"> за да се получи лист </t>
    </r>
    <r>
      <rPr>
        <b/>
        <i/>
        <sz val="11"/>
        <rFont val="Arial"/>
        <family val="2"/>
      </rPr>
      <t>6. Мрежови дизайн</t>
    </r>
    <r>
      <rPr>
        <sz val="11"/>
        <rFont val="Arial"/>
        <family val="2"/>
      </rPr>
      <t>)</t>
    </r>
  </si>
  <si>
    <t>BTS/Node B/eNodeB collocation</t>
  </si>
  <si>
    <t>Proportion of collocated BTS/Node B/eNodeB</t>
  </si>
  <si>
    <t>Дял на съвместени BTS/Node B/eNodeB (Proportion of collocated BTS/Node B/eNodeB)</t>
  </si>
  <si>
    <t>Video Minutes</t>
  </si>
  <si>
    <t xml:space="preserve">Комисия </t>
  </si>
  <si>
    <t xml:space="preserve">за регулиране </t>
  </si>
  <si>
    <t>на съобщенията</t>
  </si>
  <si>
    <t>Версия - 12.03.2016 г.</t>
  </si>
</sst>
</file>

<file path=xl/styles.xml><?xml version="1.0" encoding="utf-8"?>
<styleSheet xmlns="http://schemas.openxmlformats.org/spreadsheetml/2006/main">
  <numFmts count="40">
    <numFmt numFmtId="42" formatCode="_(&quot;$&quot;* #,##0_);_(&quot;$&quot;* \(#,##0\);_(&quot;$&quot;* &quot;-&quot;_);_(@_)"/>
    <numFmt numFmtId="44" formatCode="_(&quot;$&quot;* #,##0.00_);_(&quot;$&quot;* \(#,##0.00\);_(&quot;$&quot;* &quot;-&quot;??_);_(@_)"/>
    <numFmt numFmtId="164" formatCode="_-* #,##0.00_-;\-* #,##0.00_-;_-* &quot;-&quot;??_-;_-@_-"/>
    <numFmt numFmtId="165" formatCode="_-* #,##0_-;\-* #,##0_-;_-* &quot;-&quot;??_-;_-@_-"/>
    <numFmt numFmtId="166" formatCode="0.0%"/>
    <numFmt numFmtId="167" formatCode="#,##0,\ ;[Red]\(#,##0,\);\-"/>
    <numFmt numFmtId="168" formatCode="General_)"/>
    <numFmt numFmtId="169" formatCode="\£#,##0.00_);\(\£#,##0.00\);\ \-\-\-_)"/>
    <numFmt numFmtId="170" formatCode="#,##0_);\(#,##0\);\ \-\-\-_)"/>
    <numFmt numFmtId="171" formatCode="#,##0.0_x_);\(#,##0.0_x\);\ \-\-\-_)"/>
    <numFmt numFmtId="172" formatCode="#,##0.00_);\(#,##0.00\);\ \-\-\-_)"/>
    <numFmt numFmtId="173" formatCode="#,##0.0\x_)_%;\(#,##0.0\x\)_%;\ &quot;NM&quot;_x_%_)"/>
    <numFmt numFmtId="174" formatCode="&quot;Case&quot;\ 0"/>
    <numFmt numFmtId="175" formatCode=";;;"/>
    <numFmt numFmtId="176" formatCode="#,##0.0_x_%_);\(#,##0.0\)_x_%;\ &quot;NM&quot;_x_%_)"/>
    <numFmt numFmtId="177" formatCode="0%;[Red]\-0%"/>
    <numFmt numFmtId="178" formatCode="#,##0.0_);\(#,##0.0\);\ \-\-\-_)"/>
    <numFmt numFmtId="179" formatCode="0.00%_);\(0.00%\);\ \-\-\-_)"/>
    <numFmt numFmtId="180" formatCode="0.000%_);\(0.000%\);\ \-\-\-_)"/>
    <numFmt numFmtId="181" formatCode="0.00%_x_);\(0.00%\)_x;\ &quot;NM&quot;_x_%_)"/>
    <numFmt numFmtId="182" formatCode="0.00%_x_);\(0.00%\)_x;\ \-\-\-_x_%_)"/>
    <numFmt numFmtId="183" formatCode="\£#,##0.00_);\(\£#,##0.00\)"/>
    <numFmt numFmtId="184" formatCode="\£#,##0_);\(\£#,##0\);\ \-\-\-_)"/>
    <numFmt numFmtId="185" formatCode="\£#,##0.00_x_%_);\(\£#,##0.00\)_x_%;\ \-\-\-_x_%_)"/>
    <numFmt numFmtId="186" formatCode="#,##0.00_x_%_);\(#,##0.00\)_x_%;\ \-\-\-_x_%_)"/>
    <numFmt numFmtId="187" formatCode="0.00%;[Red]\-0.00%"/>
    <numFmt numFmtId="188" formatCode="0\ \x"/>
    <numFmt numFmtId="189" formatCode="0.E+00"/>
    <numFmt numFmtId="190" formatCode="0.00.E+00"/>
    <numFmt numFmtId="191" formatCode="_(* #,##0_);_(* \(#,##0\);_(* &quot;-&quot;??_);_(@_)"/>
    <numFmt numFmtId="192" formatCode="#,##0.0"/>
    <numFmt numFmtId="193" formatCode="#,##0_ ;\-#,##0\ "/>
    <numFmt numFmtId="194" formatCode="0.0"/>
    <numFmt numFmtId="195" formatCode="#,##0.000"/>
    <numFmt numFmtId="196" formatCode="0.000"/>
    <numFmt numFmtId="197" formatCode="#,##0.0_ ;\-#,##0.0\ "/>
    <numFmt numFmtId="198" formatCode="#,##0.0000"/>
    <numFmt numFmtId="199" formatCode="0.0000"/>
    <numFmt numFmtId="200" formatCode="#,##0.00_ ;\-#,##0.00\ "/>
    <numFmt numFmtId="201" formatCode="#,##0.000_ ;\-#,##0.000\ "/>
  </numFmts>
  <fonts count="110">
    <font>
      <sz val="10"/>
      <name val="Arial"/>
    </font>
    <font>
      <sz val="11"/>
      <color theme="1"/>
      <name val="Calibri"/>
      <family val="2"/>
      <scheme val="minor"/>
    </font>
    <font>
      <sz val="10"/>
      <name val="Arial"/>
      <family val="2"/>
    </font>
    <font>
      <sz val="10"/>
      <name val="Helv"/>
    </font>
    <font>
      <sz val="10"/>
      <color indexed="8"/>
      <name val="Helvetica"/>
      <family val="2"/>
    </font>
    <font>
      <b/>
      <sz val="12"/>
      <color indexed="8"/>
      <name val="Verdana"/>
      <family val="2"/>
    </font>
    <font>
      <b/>
      <sz val="11"/>
      <color indexed="8"/>
      <name val="Verdana"/>
      <family val="2"/>
    </font>
    <font>
      <b/>
      <sz val="9"/>
      <color indexed="8"/>
      <name val="Verdana"/>
      <family val="2"/>
    </font>
    <font>
      <sz val="10"/>
      <name val="Arial"/>
      <family val="2"/>
    </font>
    <font>
      <b/>
      <sz val="10"/>
      <name val="Arial"/>
      <family val="2"/>
    </font>
    <font>
      <sz val="10"/>
      <color indexed="12"/>
      <name val="Arial"/>
      <family val="2"/>
    </font>
    <font>
      <i/>
      <sz val="10"/>
      <name val="Arial"/>
      <family val="2"/>
    </font>
    <font>
      <sz val="10"/>
      <name val="Helvetica"/>
    </font>
    <font>
      <sz val="8"/>
      <name val="Arial"/>
      <family val="2"/>
    </font>
    <font>
      <b/>
      <sz val="11"/>
      <name val="Arial"/>
      <family val="2"/>
    </font>
    <font>
      <sz val="10"/>
      <color indexed="10"/>
      <name val="Times New Roman"/>
      <family val="1"/>
    </font>
    <font>
      <b/>
      <sz val="11"/>
      <color indexed="12"/>
      <name val="MS Serif"/>
      <family val="1"/>
    </font>
    <font>
      <sz val="11"/>
      <color indexed="12"/>
      <name val="MS Serif"/>
      <family val="1"/>
    </font>
    <font>
      <sz val="8"/>
      <color indexed="12"/>
      <name val="Arial"/>
      <family val="2"/>
    </font>
    <font>
      <sz val="11"/>
      <name val="Arial"/>
      <family val="2"/>
    </font>
    <font>
      <b/>
      <sz val="10"/>
      <name val="Times New Roman"/>
      <family val="1"/>
    </font>
    <font>
      <sz val="10"/>
      <name val="Times New Roman"/>
      <family val="1"/>
    </font>
    <font>
      <sz val="8"/>
      <name val="Arial"/>
      <family val="2"/>
    </font>
    <font>
      <sz val="12"/>
      <name val="Tms Rmn"/>
    </font>
    <font>
      <sz val="7"/>
      <name val="Palatino"/>
      <family val="1"/>
    </font>
    <font>
      <sz val="8"/>
      <color indexed="17"/>
      <name val="Arial"/>
      <family val="2"/>
    </font>
    <font>
      <sz val="6"/>
      <color indexed="16"/>
      <name val="Palatino"/>
      <family val="1"/>
    </font>
    <font>
      <b/>
      <i/>
      <sz val="10"/>
      <color indexed="8"/>
      <name val="Arial"/>
      <family val="2"/>
    </font>
    <font>
      <sz val="8"/>
      <name val="Helv"/>
    </font>
    <font>
      <sz val="10"/>
      <color indexed="12"/>
      <name val="Times New Roman"/>
      <family val="1"/>
    </font>
    <font>
      <sz val="11"/>
      <color indexed="20"/>
      <name val="Arial"/>
      <family val="2"/>
    </font>
    <font>
      <sz val="10"/>
      <color indexed="18"/>
      <name val="Helv"/>
    </font>
    <font>
      <b/>
      <sz val="18"/>
      <name val="Times New Roman"/>
      <family val="1"/>
    </font>
    <font>
      <i/>
      <sz val="10"/>
      <color indexed="16"/>
      <name val="Times New Roman"/>
      <family val="1"/>
    </font>
    <font>
      <b/>
      <i/>
      <sz val="16"/>
      <name val="Helv"/>
    </font>
    <font>
      <sz val="8"/>
      <color indexed="10"/>
      <name val="Times New Roman"/>
      <family val="1"/>
    </font>
    <font>
      <i/>
      <sz val="9"/>
      <color indexed="12"/>
      <name val="Helv"/>
    </font>
    <font>
      <sz val="10"/>
      <color indexed="16"/>
      <name val="Helvetica-Black"/>
    </font>
    <font>
      <sz val="10"/>
      <name val="Arial Narrow"/>
      <family val="2"/>
    </font>
    <font>
      <sz val="8"/>
      <color indexed="20"/>
      <name val="Arial"/>
      <family val="2"/>
    </font>
    <font>
      <sz val="8"/>
      <color indexed="10"/>
      <name val="Arial"/>
      <family val="2"/>
    </font>
    <font>
      <b/>
      <sz val="11"/>
      <color indexed="12"/>
      <name val="Arial"/>
      <family val="2"/>
    </font>
    <font>
      <b/>
      <sz val="14"/>
      <name val="Times New Roman"/>
      <family val="1"/>
    </font>
    <font>
      <sz val="10"/>
      <color indexed="8"/>
      <name val="MS Sans Serif"/>
      <family val="2"/>
    </font>
    <font>
      <b/>
      <sz val="9"/>
      <name val="Palatino"/>
      <family val="1"/>
    </font>
    <font>
      <sz val="9"/>
      <color indexed="21"/>
      <name val="Helvetica-Black"/>
    </font>
    <font>
      <sz val="9"/>
      <name val="Helvetica-Black"/>
    </font>
    <font>
      <b/>
      <sz val="18"/>
      <name val="Helv"/>
    </font>
    <font>
      <b/>
      <sz val="7"/>
      <color indexed="12"/>
      <name val="Arial"/>
      <family val="2"/>
    </font>
    <font>
      <sz val="12"/>
      <name val="宋体"/>
      <charset val="134"/>
    </font>
    <font>
      <b/>
      <sz val="10"/>
      <color indexed="10"/>
      <name val="Arial"/>
      <family val="2"/>
    </font>
    <font>
      <sz val="10"/>
      <color indexed="10"/>
      <name val="Arial"/>
      <family val="2"/>
    </font>
    <font>
      <b/>
      <sz val="20"/>
      <name val="Arial"/>
      <family val="2"/>
    </font>
    <font>
      <sz val="10"/>
      <color indexed="10"/>
      <name val="Arial"/>
      <family val="2"/>
    </font>
    <font>
      <sz val="20"/>
      <name val="Arial"/>
      <family val="2"/>
    </font>
    <font>
      <sz val="10"/>
      <color indexed="9"/>
      <name val="Arial"/>
      <family val="2"/>
    </font>
    <font>
      <b/>
      <sz val="10"/>
      <name val="Arial"/>
      <family val="2"/>
    </font>
    <font>
      <sz val="10"/>
      <color indexed="57"/>
      <name val="Arial"/>
      <family val="2"/>
    </font>
    <font>
      <sz val="10"/>
      <name val="Arial"/>
      <family val="2"/>
    </font>
    <font>
      <sz val="20"/>
      <color indexed="12"/>
      <name val="Arial"/>
      <family val="2"/>
    </font>
    <font>
      <b/>
      <sz val="24"/>
      <name val="Arial"/>
      <family val="2"/>
    </font>
    <font>
      <sz val="10"/>
      <name val="Arial"/>
      <family val="2"/>
    </font>
    <font>
      <sz val="10"/>
      <name val="Arial"/>
      <family val="2"/>
    </font>
    <font>
      <b/>
      <sz val="16"/>
      <name val="Arial"/>
      <family val="2"/>
    </font>
    <font>
      <sz val="10"/>
      <name val="Arial"/>
      <family val="2"/>
    </font>
    <font>
      <sz val="16"/>
      <name val="Arial"/>
      <family val="2"/>
    </font>
    <font>
      <sz val="10"/>
      <name val="Arial"/>
      <family val="2"/>
    </font>
    <font>
      <b/>
      <vertAlign val="superscript"/>
      <sz val="10"/>
      <name val="Arial"/>
      <family val="2"/>
    </font>
    <font>
      <sz val="12"/>
      <name val="Arial"/>
      <family val="2"/>
    </font>
    <font>
      <b/>
      <sz val="10"/>
      <color rgb="FFFF0000"/>
      <name val="Arial"/>
      <family val="2"/>
    </font>
    <font>
      <sz val="10"/>
      <color indexed="8"/>
      <name val="Arial"/>
      <family val="2"/>
    </font>
    <font>
      <b/>
      <sz val="12"/>
      <name val="Arial"/>
      <family val="2"/>
    </font>
    <font>
      <sz val="10"/>
      <name val="Arial Unicode MS"/>
      <family val="2"/>
    </font>
    <font>
      <b/>
      <i/>
      <sz val="10"/>
      <name val="Arial"/>
      <family val="2"/>
    </font>
    <font>
      <sz val="9"/>
      <color indexed="8"/>
      <name val="Verdana"/>
      <family val="2"/>
    </font>
    <font>
      <b/>
      <sz val="10"/>
      <color indexed="8"/>
      <name val="Arial"/>
      <family val="2"/>
    </font>
    <font>
      <sz val="10"/>
      <color indexed="63"/>
      <name val="Arial"/>
      <family val="2"/>
    </font>
    <font>
      <sz val="12"/>
      <color indexed="9"/>
      <name val="Arial"/>
      <family val="2"/>
    </font>
    <font>
      <b/>
      <sz val="9"/>
      <name val="Arial"/>
      <family val="2"/>
    </font>
    <font>
      <b/>
      <sz val="9"/>
      <color indexed="81"/>
      <name val="Tahoma"/>
      <family val="2"/>
    </font>
    <font>
      <sz val="9"/>
      <color indexed="81"/>
      <name val="Tahoma"/>
      <family val="2"/>
    </font>
    <font>
      <b/>
      <sz val="10"/>
      <color indexed="9"/>
      <name val="Arial"/>
      <family val="2"/>
    </font>
    <font>
      <sz val="10"/>
      <color rgb="FFFF0000"/>
      <name val="Arial"/>
      <family val="2"/>
    </font>
    <font>
      <sz val="12"/>
      <color indexed="10"/>
      <name val="Arial"/>
      <family val="2"/>
    </font>
    <font>
      <b/>
      <sz val="12"/>
      <color indexed="10"/>
      <name val="Arial"/>
      <family val="2"/>
    </font>
    <font>
      <vertAlign val="superscript"/>
      <sz val="10"/>
      <name val="Arial"/>
      <family val="2"/>
    </font>
    <font>
      <sz val="10"/>
      <color indexed="13"/>
      <name val="Arial"/>
      <family val="2"/>
    </font>
    <font>
      <b/>
      <sz val="10"/>
      <color indexed="63"/>
      <name val="Arial"/>
      <family val="2"/>
    </font>
    <font>
      <sz val="9"/>
      <name val="Arial"/>
      <family val="2"/>
    </font>
    <font>
      <b/>
      <sz val="8"/>
      <color indexed="23"/>
      <name val="Arial"/>
      <family val="2"/>
    </font>
    <font>
      <b/>
      <sz val="18"/>
      <name val="Arial"/>
      <family val="2"/>
    </font>
    <font>
      <sz val="18"/>
      <name val="Arial"/>
      <family val="2"/>
    </font>
    <font>
      <sz val="9"/>
      <color indexed="10"/>
      <name val="Arial"/>
      <family val="2"/>
    </font>
    <font>
      <sz val="18"/>
      <color indexed="10"/>
      <name val="Arial"/>
      <family val="2"/>
    </font>
    <font>
      <b/>
      <sz val="14"/>
      <name val="Arial"/>
      <family val="2"/>
    </font>
    <font>
      <sz val="10"/>
      <color indexed="61"/>
      <name val="Arial"/>
      <family val="2"/>
    </font>
    <font>
      <b/>
      <sz val="12"/>
      <color rgb="FFFF0000"/>
      <name val="Arial"/>
      <family val="2"/>
    </font>
    <font>
      <b/>
      <sz val="10"/>
      <name val="Arial"/>
      <family val="2"/>
      <charset val="238"/>
    </font>
    <font>
      <sz val="11"/>
      <name val="Calibri"/>
      <family val="2"/>
    </font>
    <font>
      <sz val="10"/>
      <name val="Arial"/>
      <family val="2"/>
      <charset val="204"/>
    </font>
    <font>
      <u/>
      <sz val="10"/>
      <color theme="10"/>
      <name val="Arial"/>
    </font>
    <font>
      <u/>
      <sz val="10"/>
      <color theme="11"/>
      <name val="Arial"/>
    </font>
    <font>
      <sz val="14"/>
      <color theme="0"/>
      <name val="Arial"/>
    </font>
    <font>
      <b/>
      <sz val="10"/>
      <name val="Arial"/>
      <family val="2"/>
      <charset val="204"/>
    </font>
    <font>
      <b/>
      <sz val="10"/>
      <color indexed="8"/>
      <name val="Arial"/>
      <family val="2"/>
      <charset val="204"/>
    </font>
    <font>
      <sz val="11"/>
      <name val="Arial"/>
      <family val="2"/>
      <charset val="204"/>
    </font>
    <font>
      <b/>
      <sz val="11"/>
      <name val="Arial"/>
      <family val="2"/>
      <charset val="204"/>
    </font>
    <font>
      <b/>
      <i/>
      <sz val="11"/>
      <name val="Arial"/>
      <family val="2"/>
      <charset val="204"/>
    </font>
    <font>
      <b/>
      <i/>
      <sz val="11"/>
      <name val="Arial"/>
      <family val="2"/>
    </font>
    <font>
      <sz val="12"/>
      <name val="Times New Roman"/>
      <family val="1"/>
    </font>
  </fonts>
  <fills count="4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gray0625">
        <fgColor indexed="15"/>
      </patternFill>
    </fill>
    <fill>
      <patternFill patternType="solid">
        <fgColor indexed="23"/>
        <bgColor indexed="64"/>
      </patternFill>
    </fill>
    <fill>
      <patternFill patternType="solid">
        <fgColor indexed="26"/>
        <bgColor indexed="64"/>
      </patternFill>
    </fill>
    <fill>
      <patternFill patternType="gray125">
        <fgColor indexed="13"/>
        <bgColor indexed="9"/>
      </patternFill>
    </fill>
    <fill>
      <patternFill patternType="solid">
        <fgColor indexed="22"/>
      </patternFill>
    </fill>
    <fill>
      <patternFill patternType="solid">
        <fgColor indexed="16"/>
        <bgColor indexed="64"/>
      </patternFill>
    </fill>
    <fill>
      <patternFill patternType="solid">
        <fgColor indexed="8"/>
        <bgColor indexed="64"/>
      </patternFill>
    </fill>
    <fill>
      <patternFill patternType="solid">
        <fgColor indexed="41"/>
        <bgColor indexed="64"/>
      </patternFill>
    </fill>
    <fill>
      <patternFill patternType="solid">
        <fgColor indexed="46"/>
        <bgColor indexed="64"/>
      </patternFill>
    </fill>
    <fill>
      <patternFill patternType="solid">
        <fgColor indexed="65"/>
        <bgColor indexed="64"/>
      </patternFill>
    </fill>
    <fill>
      <patternFill patternType="solid">
        <fgColor indexed="55"/>
        <bgColor indexed="64"/>
      </patternFill>
    </fill>
    <fill>
      <patternFill patternType="solid">
        <fgColor indexed="41"/>
        <bgColor indexed="11"/>
      </patternFill>
    </fill>
    <fill>
      <patternFill patternType="lightDown">
        <bgColor indexed="22"/>
      </patternFill>
    </fill>
    <fill>
      <patternFill patternType="solid">
        <fgColor indexed="22"/>
        <bgColor indexed="9"/>
      </patternFill>
    </fill>
    <fill>
      <patternFill patternType="solid">
        <fgColor indexed="42"/>
        <bgColor indexed="64"/>
      </patternFill>
    </fill>
    <fill>
      <patternFill patternType="solid">
        <fgColor indexed="45"/>
        <bgColor indexed="64"/>
      </patternFill>
    </fill>
    <fill>
      <patternFill patternType="solid">
        <fgColor indexed="47"/>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39997558519241921"/>
        <bgColor indexed="64"/>
      </patternFill>
    </fill>
    <fill>
      <patternFill patternType="lightDown">
        <bgColor indexed="9"/>
      </patternFill>
    </fill>
    <fill>
      <patternFill patternType="solid">
        <fgColor indexed="9"/>
        <bgColor indexed="9"/>
      </patternFill>
    </fill>
    <fill>
      <patternFill patternType="solid">
        <fgColor indexed="43"/>
        <bgColor indexed="9"/>
      </patternFill>
    </fill>
    <fill>
      <patternFill patternType="solid">
        <fgColor theme="8" tint="0.39997558519241921"/>
        <bgColor indexed="64"/>
      </patternFill>
    </fill>
    <fill>
      <patternFill patternType="solid">
        <fgColor indexed="60"/>
        <bgColor indexed="64"/>
      </patternFill>
    </fill>
    <fill>
      <patternFill patternType="solid">
        <fgColor indexed="59"/>
        <bgColor indexed="64"/>
      </patternFill>
    </fill>
    <fill>
      <patternFill patternType="solid">
        <fgColor indexed="54"/>
        <bgColor indexed="64"/>
      </patternFill>
    </fill>
    <fill>
      <patternFill patternType="solid">
        <fgColor indexed="53"/>
        <bgColor indexed="64"/>
      </patternFill>
    </fill>
    <fill>
      <patternFill patternType="solid">
        <fgColor indexed="40"/>
        <bgColor indexed="64"/>
      </patternFill>
    </fill>
    <fill>
      <patternFill patternType="solid">
        <fgColor indexed="57"/>
        <bgColor indexed="64"/>
      </patternFill>
    </fill>
    <fill>
      <patternFill patternType="solid">
        <fgColor rgb="FFFF0000"/>
        <bgColor indexed="64"/>
      </patternFill>
    </fill>
    <fill>
      <patternFill patternType="solid">
        <fgColor rgb="FF0070C0"/>
        <bgColor indexed="64"/>
      </patternFill>
    </fill>
    <fill>
      <patternFill patternType="solid">
        <fgColor rgb="FF00B050"/>
        <bgColor indexed="64"/>
      </patternFill>
    </fill>
    <fill>
      <patternFill patternType="solid">
        <fgColor rgb="FFFFFF99"/>
        <bgColor indexed="64"/>
      </patternFill>
    </fill>
    <fill>
      <patternFill patternType="solid">
        <fgColor theme="6" tint="-0.499984740745262"/>
        <bgColor indexed="64"/>
      </patternFill>
    </fill>
    <fill>
      <patternFill patternType="solid">
        <fgColor theme="3" tint="0.79998168889431442"/>
        <bgColor indexed="64"/>
      </patternFill>
    </fill>
    <fill>
      <patternFill patternType="solid">
        <fgColor theme="0"/>
        <bgColor indexed="64"/>
      </patternFill>
    </fill>
    <fill>
      <patternFill patternType="solid">
        <fgColor rgb="FFFBC69B"/>
        <bgColor indexed="64"/>
      </patternFill>
    </fill>
  </fills>
  <borders count="24">
    <border>
      <left/>
      <right/>
      <top/>
      <bottom/>
      <diagonal/>
    </border>
    <border>
      <left style="medium">
        <color auto="1"/>
      </left>
      <right style="medium">
        <color auto="1"/>
      </right>
      <top style="medium">
        <color auto="1"/>
      </top>
      <bottom style="medium">
        <color auto="1"/>
      </bottom>
      <diagonal/>
    </border>
    <border>
      <left style="medium">
        <color indexed="12"/>
      </left>
      <right style="medium">
        <color indexed="12"/>
      </right>
      <top style="medium">
        <color indexed="12"/>
      </top>
      <bottom style="medium">
        <color indexed="12"/>
      </bottom>
      <diagonal/>
    </border>
    <border>
      <left style="thin">
        <color auto="1"/>
      </left>
      <right style="thin">
        <color auto="1"/>
      </right>
      <top style="thin">
        <color auto="1"/>
      </top>
      <bottom style="thin">
        <color auto="1"/>
      </bottom>
      <diagonal/>
    </border>
    <border>
      <left/>
      <right/>
      <top/>
      <bottom style="medium">
        <color auto="1"/>
      </bottom>
      <diagonal/>
    </border>
    <border>
      <left style="double">
        <color auto="1"/>
      </left>
      <right/>
      <top/>
      <bottom/>
      <diagonal/>
    </border>
    <border>
      <left/>
      <right/>
      <top/>
      <bottom style="dotted">
        <color auto="1"/>
      </bottom>
      <diagonal/>
    </border>
    <border>
      <left/>
      <right style="thin">
        <color auto="1"/>
      </right>
      <top/>
      <bottom/>
      <diagonal/>
    </border>
    <border>
      <left/>
      <right/>
      <top/>
      <bottom style="thin">
        <color auto="1"/>
      </bottom>
      <diagonal/>
    </border>
    <border>
      <left style="double">
        <color auto="1"/>
      </left>
      <right/>
      <top style="double">
        <color auto="1"/>
      </top>
      <bottom/>
      <diagonal/>
    </border>
    <border>
      <left/>
      <right style="medium">
        <color auto="1"/>
      </right>
      <top/>
      <bottom/>
      <diagonal/>
    </border>
    <border>
      <left/>
      <right/>
      <top style="double">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diagonal/>
    </border>
    <border>
      <left/>
      <right/>
      <top style="thin">
        <color auto="1"/>
      </top>
      <bottom/>
      <diagonal/>
    </border>
  </borders>
  <cellStyleXfs count="144">
    <xf numFmtId="0" fontId="0" fillId="0" borderId="0"/>
    <xf numFmtId="0" fontId="14" fillId="2" borderId="1">
      <alignment horizontal="center" vertical="center"/>
    </xf>
    <xf numFmtId="0" fontId="14" fillId="3" borderId="0"/>
    <xf numFmtId="0" fontId="15" fillId="0" borderId="2" applyNumberFormat="0" applyFill="0" applyAlignment="0" applyProtection="0"/>
    <xf numFmtId="0" fontId="16" fillId="4" borderId="3">
      <alignment horizontal="center" vertical="center"/>
      <protection locked="0"/>
    </xf>
    <xf numFmtId="0" fontId="17" fillId="5" borderId="0"/>
    <xf numFmtId="169" fontId="18" fillId="0" borderId="0" applyNumberFormat="0" applyFill="0" applyBorder="0" applyAlignment="0" applyProtection="0"/>
    <xf numFmtId="0" fontId="19" fillId="6" borderId="1">
      <alignment horizontal="center" vertical="center"/>
    </xf>
    <xf numFmtId="0" fontId="20" fillId="7" borderId="4" applyNumberFormat="0" applyProtection="0">
      <alignment horizontal="center" vertical="center" wrapText="1"/>
    </xf>
    <xf numFmtId="0" fontId="20" fillId="7" borderId="0" applyNumberFormat="0" applyBorder="0" applyProtection="0">
      <alignment horizontal="centerContinuous" vertical="center"/>
    </xf>
    <xf numFmtId="0" fontId="21" fillId="0" borderId="5" applyNumberFormat="0" applyFont="0" applyFill="0" applyAlignment="0" applyProtection="0">
      <alignment horizontal="left"/>
    </xf>
    <xf numFmtId="164" fontId="2" fillId="0" borderId="0" applyFont="0" applyFill="0" applyBorder="0" applyAlignment="0" applyProtection="0"/>
    <xf numFmtId="170" fontId="22" fillId="0" borderId="0" applyFont="0" applyFill="0" applyBorder="0" applyAlignment="0" applyProtection="0">
      <alignment horizontal="right"/>
    </xf>
    <xf numFmtId="169" fontId="22" fillId="0" borderId="0" applyFont="0" applyFill="0" applyBorder="0" applyAlignment="0" applyProtection="0">
      <alignment horizontal="right"/>
    </xf>
    <xf numFmtId="168" fontId="22" fillId="0" borderId="0" applyFont="0" applyFill="0" applyBorder="0" applyAlignment="0" applyProtection="0">
      <alignment horizontal="right"/>
    </xf>
    <xf numFmtId="171" fontId="22" fillId="0" borderId="3"/>
    <xf numFmtId="15" fontId="4" fillId="0" borderId="0" applyFont="0" applyFill="0" applyBorder="0" applyAlignment="0" applyProtection="0">
      <protection locked="0"/>
    </xf>
    <xf numFmtId="172" fontId="22" fillId="0" borderId="0" applyFont="0" applyFill="0" applyBorder="0" applyAlignment="0" applyProtection="0"/>
    <xf numFmtId="15" fontId="4" fillId="0" borderId="0">
      <protection locked="0"/>
    </xf>
    <xf numFmtId="173" fontId="22" fillId="0" borderId="6" applyNumberFormat="0" applyFont="0" applyFill="0" applyAlignment="0" applyProtection="0"/>
    <xf numFmtId="0" fontId="23" fillId="0" borderId="0" applyNumberFormat="0" applyFont="0" applyFill="0" applyBorder="0" applyAlignment="0">
      <protection locked="0"/>
    </xf>
    <xf numFmtId="170" fontId="22" fillId="0" borderId="0"/>
    <xf numFmtId="0" fontId="24" fillId="0" borderId="0" applyFill="0" applyBorder="0" applyProtection="0">
      <alignment horizontal="left"/>
    </xf>
    <xf numFmtId="0" fontId="14" fillId="3" borderId="1">
      <alignment horizontal="center" vertical="center"/>
    </xf>
    <xf numFmtId="0" fontId="14" fillId="8" borderId="0"/>
    <xf numFmtId="0" fontId="25" fillId="0" borderId="0" applyNumberFormat="0" applyFill="0" applyBorder="0" applyAlignment="0" applyProtection="0">
      <alignment horizontal="left"/>
    </xf>
    <xf numFmtId="38" fontId="22" fillId="3" borderId="0" applyNumberFormat="0" applyBorder="0" applyAlignment="0" applyProtection="0"/>
    <xf numFmtId="174" fontId="22" fillId="0" borderId="0" applyFont="0" applyFill="0" applyBorder="0" applyAlignment="0" applyProtection="0">
      <alignment horizontal="right"/>
    </xf>
    <xf numFmtId="0" fontId="26" fillId="0" borderId="0" applyProtection="0">
      <alignment horizontal="right"/>
    </xf>
    <xf numFmtId="1" fontId="27" fillId="1" borderId="0" applyAlignment="0" applyProtection="0">
      <protection locked="0"/>
    </xf>
    <xf numFmtId="0" fontId="5" fillId="0" borderId="0" applyNumberFormat="0" applyFill="0" applyBorder="0" applyAlignment="0" applyProtection="0">
      <protection locked="0"/>
    </xf>
    <xf numFmtId="168" fontId="6" fillId="0" borderId="0" applyNumberFormat="0" applyFill="0" applyBorder="0" applyAlignment="0" applyProtection="0">
      <protection locked="0"/>
    </xf>
    <xf numFmtId="168" fontId="7" fillId="0" borderId="0" applyNumberFormat="0" applyFill="0" applyBorder="0" applyAlignment="0" applyProtection="0">
      <protection locked="0"/>
    </xf>
    <xf numFmtId="175" fontId="28" fillId="0" borderId="0"/>
    <xf numFmtId="0" fontId="15" fillId="0" borderId="0" applyNumberFormat="0" applyFill="0" applyBorder="0" applyAlignment="0" applyProtection="0"/>
    <xf numFmtId="0" fontId="29" fillId="0" borderId="2" applyNumberFormat="0" applyFill="0" applyAlignment="0" applyProtection="0"/>
    <xf numFmtId="10" fontId="22" fillId="9" borderId="3" applyNumberFormat="0" applyBorder="0" applyAlignment="0" applyProtection="0"/>
    <xf numFmtId="0" fontId="29" fillId="0" borderId="0" applyNumberFormat="0" applyFill="0" applyBorder="0" applyAlignment="0" applyProtection="0"/>
    <xf numFmtId="0" fontId="30" fillId="0" borderId="3">
      <alignment horizontal="center"/>
    </xf>
    <xf numFmtId="0" fontId="31" fillId="0" borderId="0" applyNumberFormat="0" applyFill="0" applyBorder="0" applyAlignment="0" applyProtection="0"/>
    <xf numFmtId="0" fontId="32" fillId="0" borderId="0" applyNumberFormat="0" applyFill="0" applyBorder="0" applyProtection="0">
      <alignment horizontal="left" vertical="center"/>
    </xf>
    <xf numFmtId="42" fontId="2" fillId="0" borderId="0" applyFont="0" applyFill="0" applyBorder="0" applyAlignment="0" applyProtection="0"/>
    <xf numFmtId="44" fontId="2" fillId="0" borderId="0" applyFont="0" applyFill="0" applyBorder="0" applyAlignment="0" applyProtection="0"/>
    <xf numFmtId="173" fontId="28" fillId="0" borderId="0"/>
    <xf numFmtId="176" fontId="28" fillId="0" borderId="0">
      <alignment horizontal="right"/>
    </xf>
    <xf numFmtId="0" fontId="33" fillId="0" borderId="0" applyNumberFormat="0" applyFill="0" applyBorder="0" applyProtection="0">
      <alignment horizontal="left"/>
    </xf>
    <xf numFmtId="170" fontId="34" fillId="0" borderId="0"/>
    <xf numFmtId="0" fontId="12" fillId="0" borderId="0"/>
    <xf numFmtId="0" fontId="4" fillId="0" borderId="0" applyNumberFormat="0" applyFill="0" applyBorder="0" applyAlignment="0" applyProtection="0">
      <protection locked="0"/>
    </xf>
    <xf numFmtId="0" fontId="3" fillId="0" borderId="0"/>
    <xf numFmtId="0" fontId="2" fillId="0" borderId="0"/>
    <xf numFmtId="37" fontId="2" fillId="0" borderId="0">
      <alignment horizontal="left"/>
    </xf>
    <xf numFmtId="177" fontId="35" fillId="0" borderId="0" applyNumberFormat="0" applyFill="0" applyBorder="0" applyAlignment="0" applyProtection="0"/>
    <xf numFmtId="0" fontId="19" fillId="6" borderId="0">
      <alignment horizontal="center" vertical="center"/>
    </xf>
    <xf numFmtId="38" fontId="21" fillId="0" borderId="7" applyFont="0" applyFill="0" applyBorder="0" applyAlignment="0" applyProtection="0"/>
    <xf numFmtId="178" fontId="28" fillId="0" borderId="0"/>
    <xf numFmtId="0" fontId="36" fillId="0" borderId="0" applyNumberFormat="0" applyAlignment="0">
      <alignment vertical="top"/>
    </xf>
    <xf numFmtId="0" fontId="21" fillId="10" borderId="8" applyNumberFormat="0" applyFont="0" applyBorder="0" applyAlignment="0" applyProtection="0"/>
    <xf numFmtId="1" fontId="37" fillId="0" borderId="0" applyProtection="0">
      <alignment horizontal="right" vertical="center"/>
    </xf>
    <xf numFmtId="9" fontId="2" fillId="0" borderId="0" applyFont="0" applyFill="0" applyBorder="0" applyAlignment="0" applyProtection="0"/>
    <xf numFmtId="10" fontId="2" fillId="0" borderId="0" applyFont="0" applyFill="0" applyBorder="0" applyAlignment="0" applyProtection="0"/>
    <xf numFmtId="179" fontId="13" fillId="0" borderId="0"/>
    <xf numFmtId="170" fontId="22" fillId="0" borderId="0"/>
    <xf numFmtId="180" fontId="13" fillId="0" borderId="0"/>
    <xf numFmtId="181" fontId="13" fillId="0" borderId="0"/>
    <xf numFmtId="182" fontId="13" fillId="0" borderId="0"/>
    <xf numFmtId="177" fontId="21" fillId="0" borderId="0" applyFont="0" applyFill="0" applyBorder="0" applyAlignment="0" applyProtection="0"/>
    <xf numFmtId="183" fontId="38" fillId="0" borderId="0" applyFont="0" applyFill="0" applyBorder="0" applyAlignment="0" applyProtection="0"/>
    <xf numFmtId="184" fontId="13" fillId="0" borderId="0"/>
    <xf numFmtId="170" fontId="13" fillId="0" borderId="0"/>
    <xf numFmtId="169" fontId="13" fillId="0" borderId="0"/>
    <xf numFmtId="172" fontId="13" fillId="0" borderId="0"/>
    <xf numFmtId="185" fontId="13" fillId="0" borderId="0"/>
    <xf numFmtId="186" fontId="13" fillId="0" borderId="0"/>
    <xf numFmtId="170" fontId="39" fillId="0" borderId="0" applyNumberFormat="0" applyFill="0" applyBorder="0" applyAlignment="0" applyProtection="0"/>
    <xf numFmtId="169" fontId="40" fillId="0" borderId="0" applyNumberFormat="0" applyFill="0" applyBorder="0" applyAlignment="0" applyProtection="0"/>
    <xf numFmtId="0" fontId="14" fillId="6" borderId="0"/>
    <xf numFmtId="0" fontId="21" fillId="0" borderId="9" applyNumberFormat="0" applyFont="0" applyFill="0" applyAlignment="0" applyProtection="0"/>
    <xf numFmtId="0" fontId="20" fillId="7" borderId="10" applyNumberFormat="0" applyBorder="0" applyProtection="0">
      <alignment horizontal="left" wrapText="1"/>
    </xf>
    <xf numFmtId="0" fontId="20" fillId="7" borderId="0" applyNumberFormat="0" applyBorder="0" applyProtection="0">
      <alignment horizontal="left"/>
    </xf>
    <xf numFmtId="0" fontId="21" fillId="0" borderId="11" applyNumberFormat="0" applyFont="0" applyFill="0" applyAlignment="0" applyProtection="0"/>
    <xf numFmtId="0" fontId="41" fillId="6" borderId="0">
      <alignment horizontal="center" vertical="center"/>
    </xf>
    <xf numFmtId="0" fontId="42" fillId="0" borderId="0" applyNumberFormat="0" applyFill="0" applyBorder="0" applyProtection="0">
      <alignment horizontal="left" vertical="center"/>
    </xf>
    <xf numFmtId="0" fontId="23" fillId="11" borderId="3" applyNumberFormat="0" applyFont="0" applyBorder="0" applyAlignment="0" applyProtection="0"/>
    <xf numFmtId="40" fontId="21" fillId="0" borderId="0" applyFont="0" applyFill="0" applyBorder="0" applyAlignment="0" applyProtection="0"/>
    <xf numFmtId="187" fontId="21" fillId="0" borderId="0" applyFont="0" applyFill="0" applyBorder="0" applyAlignment="0" applyProtection="0"/>
    <xf numFmtId="0" fontId="14" fillId="6" borderId="0"/>
    <xf numFmtId="0" fontId="19" fillId="6" borderId="0">
      <alignment horizontal="left" vertical="center"/>
    </xf>
    <xf numFmtId="0" fontId="43" fillId="0" borderId="0"/>
    <xf numFmtId="0" fontId="3" fillId="0" borderId="0"/>
    <xf numFmtId="0" fontId="44" fillId="0" borderId="0" applyBorder="0" applyProtection="0">
      <alignment vertical="center"/>
    </xf>
    <xf numFmtId="173" fontId="22" fillId="0" borderId="8" applyBorder="0" applyProtection="0">
      <alignment horizontal="right" vertical="center"/>
    </xf>
    <xf numFmtId="0" fontId="45" fillId="12" borderId="0" applyBorder="0" applyProtection="0">
      <alignment horizontal="centerContinuous" vertical="center"/>
    </xf>
    <xf numFmtId="0" fontId="45" fillId="13" borderId="8" applyBorder="0" applyProtection="0">
      <alignment horizontal="centerContinuous" vertical="center"/>
    </xf>
    <xf numFmtId="0" fontId="14" fillId="3" borderId="1">
      <alignment horizontal="left" vertical="center"/>
    </xf>
    <xf numFmtId="0" fontId="14" fillId="8" borderId="0"/>
    <xf numFmtId="0" fontId="46" fillId="0" borderId="0" applyFill="0" applyBorder="0" applyProtection="0">
      <alignment horizontal="left"/>
    </xf>
    <xf numFmtId="0" fontId="24" fillId="0" borderId="12" applyFill="0" applyBorder="0" applyProtection="0">
      <alignment horizontal="left" vertical="top"/>
    </xf>
    <xf numFmtId="167" fontId="8" fillId="0" borderId="0"/>
    <xf numFmtId="0" fontId="47" fillId="0" borderId="0"/>
    <xf numFmtId="0" fontId="20" fillId="7" borderId="4" applyNumberFormat="0" applyProtection="0">
      <alignment horizontal="left" vertical="center"/>
    </xf>
    <xf numFmtId="0" fontId="14" fillId="14" borderId="1">
      <alignment horizontal="left" vertical="center"/>
    </xf>
    <xf numFmtId="168" fontId="48" fillId="0" borderId="0">
      <alignment horizontal="left"/>
      <protection locked="0"/>
    </xf>
    <xf numFmtId="0" fontId="21" fillId="7" borderId="0" applyNumberFormat="0" applyBorder="0" applyProtection="0">
      <alignment horizontal="left"/>
    </xf>
    <xf numFmtId="188" fontId="22" fillId="0" borderId="8" applyBorder="0" applyProtection="0">
      <alignment horizontal="right"/>
    </xf>
    <xf numFmtId="0" fontId="14" fillId="15" borderId="3">
      <alignment horizontal="center" vertical="center"/>
    </xf>
    <xf numFmtId="0" fontId="49" fillId="0" borderId="0">
      <alignment vertical="center"/>
    </xf>
    <xf numFmtId="0" fontId="74" fillId="0" borderId="0" applyNumberFormat="0" applyFill="0" applyBorder="0" applyAlignment="0" applyProtection="0">
      <protection locked="0"/>
    </xf>
    <xf numFmtId="170" fontId="13" fillId="0" borderId="0" applyFont="0" applyFill="0" applyBorder="0" applyAlignment="0" applyProtection="0">
      <alignment horizontal="right"/>
    </xf>
    <xf numFmtId="169" fontId="13" fillId="0" borderId="0" applyFont="0" applyFill="0" applyBorder="0" applyAlignment="0" applyProtection="0">
      <alignment horizontal="right"/>
    </xf>
    <xf numFmtId="168" fontId="13" fillId="0" borderId="0" applyFont="0" applyFill="0" applyBorder="0" applyAlignment="0" applyProtection="0">
      <alignment horizontal="right"/>
    </xf>
    <xf numFmtId="171" fontId="13" fillId="0" borderId="3"/>
    <xf numFmtId="172" fontId="13" fillId="0" borderId="0" applyFont="0" applyFill="0" applyBorder="0" applyAlignment="0" applyProtection="0"/>
    <xf numFmtId="173" fontId="13" fillId="0" borderId="6" applyNumberFormat="0" applyFont="0" applyFill="0" applyAlignment="0" applyProtection="0"/>
    <xf numFmtId="170" fontId="13" fillId="0" borderId="0"/>
    <xf numFmtId="38" fontId="13" fillId="3" borderId="0" applyNumberFormat="0" applyBorder="0" applyAlignment="0" applyProtection="0"/>
    <xf numFmtId="174" fontId="13" fillId="0" borderId="0" applyFont="0" applyFill="0" applyBorder="0" applyAlignment="0" applyProtection="0">
      <alignment horizontal="right"/>
    </xf>
    <xf numFmtId="10" fontId="13" fillId="9" borderId="3" applyNumberFormat="0" applyBorder="0" applyAlignment="0" applyProtection="0"/>
    <xf numFmtId="170" fontId="13" fillId="0" borderId="0"/>
    <xf numFmtId="173" fontId="13" fillId="0" borderId="8" applyBorder="0" applyProtection="0">
      <alignment horizontal="right" vertical="center"/>
    </xf>
    <xf numFmtId="167" fontId="2" fillId="0" borderId="0"/>
    <xf numFmtId="188" fontId="13" fillId="0" borderId="8" applyBorder="0" applyProtection="0">
      <alignment horizontal="right"/>
    </xf>
    <xf numFmtId="0" fontId="3" fillId="0" borderId="0"/>
    <xf numFmtId="188" fontId="13" fillId="0" borderId="8" applyBorder="0" applyProtection="0">
      <alignment horizontal="right"/>
    </xf>
    <xf numFmtId="0" fontId="100" fillId="0" borderId="0" applyNumberFormat="0" applyFill="0" applyBorder="0" applyAlignment="0" applyProtection="0"/>
    <xf numFmtId="0" fontId="101" fillId="0" borderId="0" applyNumberFormat="0" applyFill="0" applyBorder="0" applyAlignment="0" applyProtection="0"/>
    <xf numFmtId="0" fontId="1" fillId="0" borderId="0"/>
    <xf numFmtId="164" fontId="1" fillId="0" borderId="0" applyFont="0" applyFill="0" applyBorder="0" applyAlignment="0" applyProtection="0"/>
    <xf numFmtId="0" fontId="2" fillId="0" borderId="0"/>
    <xf numFmtId="0" fontId="2" fillId="0" borderId="0" applyNumberFormat="0" applyAlignment="0"/>
    <xf numFmtId="164" fontId="2" fillId="0" borderId="0" applyFon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99" fillId="0" borderId="0"/>
  </cellStyleXfs>
  <cellXfs count="923">
    <xf numFmtId="0" fontId="0" fillId="0" borderId="0" xfId="0"/>
    <xf numFmtId="0" fontId="9" fillId="0" borderId="0" xfId="0" applyFont="1" applyFill="1" applyBorder="1"/>
    <xf numFmtId="0" fontId="9" fillId="16" borderId="0" xfId="0" applyFont="1" applyFill="1" applyBorder="1"/>
    <xf numFmtId="0" fontId="8" fillId="16" borderId="0" xfId="0" applyFont="1" applyFill="1" applyBorder="1"/>
    <xf numFmtId="0" fontId="8" fillId="16" borderId="3" xfId="0" applyFont="1" applyFill="1" applyBorder="1"/>
    <xf numFmtId="0" fontId="9" fillId="3" borderId="3" xfId="0" applyFont="1" applyFill="1" applyBorder="1" applyAlignment="1">
      <alignment horizontal="center"/>
    </xf>
    <xf numFmtId="0" fontId="53" fillId="6" borderId="0" xfId="0" applyFont="1" applyFill="1" applyBorder="1"/>
    <xf numFmtId="0" fontId="50" fillId="6" borderId="0" xfId="0" applyFont="1" applyFill="1" applyBorder="1" applyAlignment="1">
      <alignment horizontal="center"/>
    </xf>
    <xf numFmtId="166" fontId="50" fillId="6" borderId="0" xfId="0" applyNumberFormat="1" applyFont="1" applyFill="1" applyBorder="1" applyAlignment="1">
      <alignment horizontal="center"/>
    </xf>
    <xf numFmtId="0" fontId="53" fillId="6" borderId="0" xfId="0" applyFont="1" applyFill="1" applyBorder="1" applyAlignment="1">
      <alignment horizontal="left"/>
    </xf>
    <xf numFmtId="0" fontId="53" fillId="6" borderId="0" xfId="0" applyFont="1" applyFill="1" applyBorder="1" applyAlignment="1">
      <alignment horizontal="center"/>
    </xf>
    <xf numFmtId="0" fontId="53" fillId="6" borderId="0" xfId="0" applyFont="1" applyFill="1"/>
    <xf numFmtId="0" fontId="9" fillId="6" borderId="0" xfId="0" applyFont="1" applyFill="1" applyBorder="1" applyAlignment="1">
      <alignment horizontal="left"/>
    </xf>
    <xf numFmtId="0" fontId="50" fillId="6" borderId="0" xfId="0" applyFont="1" applyFill="1" applyAlignment="1">
      <alignment horizontal="center"/>
    </xf>
    <xf numFmtId="166" fontId="50" fillId="6" borderId="0" xfId="0" applyNumberFormat="1" applyFont="1" applyFill="1" applyAlignment="1">
      <alignment horizontal="center"/>
    </xf>
    <xf numFmtId="0" fontId="53" fillId="6" borderId="0" xfId="0" applyFont="1" applyFill="1" applyAlignment="1">
      <alignment horizontal="left"/>
    </xf>
    <xf numFmtId="0" fontId="53" fillId="6" borderId="0" xfId="0" applyFont="1" applyFill="1" applyAlignment="1">
      <alignment horizontal="center"/>
    </xf>
    <xf numFmtId="1" fontId="9" fillId="6" borderId="0" xfId="0" applyNumberFormat="1" applyFont="1" applyFill="1"/>
    <xf numFmtId="1" fontId="9" fillId="6" borderId="0" xfId="0" applyNumberFormat="1" applyFont="1" applyFill="1" applyAlignment="1">
      <alignment horizontal="center"/>
    </xf>
    <xf numFmtId="1" fontId="9" fillId="6" borderId="0" xfId="0" applyNumberFormat="1" applyFont="1" applyFill="1" applyAlignment="1">
      <alignment horizontal="left"/>
    </xf>
    <xf numFmtId="1" fontId="9" fillId="6" borderId="0" xfId="0" applyNumberFormat="1" applyFont="1" applyFill="1" applyBorder="1" applyAlignment="1">
      <alignment horizontal="left"/>
    </xf>
    <xf numFmtId="0" fontId="8" fillId="6" borderId="0" xfId="0" applyFont="1" applyFill="1"/>
    <xf numFmtId="0" fontId="8" fillId="6" borderId="0" xfId="0" applyFont="1" applyFill="1" applyBorder="1" applyAlignment="1">
      <alignment horizontal="center"/>
    </xf>
    <xf numFmtId="0" fontId="8" fillId="6" borderId="3" xfId="47" applyFont="1" applyFill="1" applyBorder="1" applyAlignment="1">
      <alignment horizontal="left"/>
    </xf>
    <xf numFmtId="3" fontId="8" fillId="6" borderId="0" xfId="59" applyNumberFormat="1" applyFont="1" applyFill="1" applyBorder="1" applyAlignment="1">
      <alignment horizontal="center"/>
    </xf>
    <xf numFmtId="0" fontId="9" fillId="6" borderId="0" xfId="0" applyFont="1" applyFill="1"/>
    <xf numFmtId="0" fontId="8" fillId="6" borderId="0" xfId="47" applyFont="1" applyFill="1" applyBorder="1" applyAlignment="1">
      <alignment horizontal="left"/>
    </xf>
    <xf numFmtId="0" fontId="9" fillId="6" borderId="0" xfId="0" applyFont="1" applyFill="1" applyAlignment="1">
      <alignment horizontal="left"/>
    </xf>
    <xf numFmtId="0" fontId="8" fillId="6" borderId="0" xfId="0" applyFont="1" applyFill="1" applyAlignment="1">
      <alignment horizontal="left"/>
    </xf>
    <xf numFmtId="0" fontId="8" fillId="6" borderId="3" xfId="0" applyFont="1" applyFill="1" applyBorder="1" applyAlignment="1">
      <alignment horizontal="center"/>
    </xf>
    <xf numFmtId="9" fontId="53" fillId="6" borderId="0" xfId="59" applyFont="1" applyFill="1" applyAlignment="1" applyProtection="1">
      <alignment horizontal="center"/>
      <protection locked="0"/>
    </xf>
    <xf numFmtId="0" fontId="8" fillId="6" borderId="0" xfId="0" applyFont="1" applyFill="1" applyAlignment="1">
      <alignment horizontal="center"/>
    </xf>
    <xf numFmtId="0" fontId="9" fillId="6" borderId="0" xfId="0" applyFont="1" applyFill="1" applyBorder="1"/>
    <xf numFmtId="0" fontId="9" fillId="3" borderId="3" xfId="0" applyFont="1" applyFill="1" applyBorder="1"/>
    <xf numFmtId="0" fontId="8" fillId="6" borderId="3" xfId="0" applyFont="1" applyFill="1" applyBorder="1"/>
    <xf numFmtId="0" fontId="9" fillId="3" borderId="13" xfId="0" applyFont="1" applyFill="1" applyBorder="1" applyAlignment="1">
      <alignment horizontal="center"/>
    </xf>
    <xf numFmtId="0" fontId="9" fillId="3" borderId="3" xfId="0" applyFont="1" applyFill="1" applyBorder="1" applyAlignment="1">
      <alignment horizontal="center" wrapText="1"/>
    </xf>
    <xf numFmtId="165" fontId="9" fillId="3" borderId="3" xfId="11" applyNumberFormat="1" applyFont="1" applyFill="1" applyBorder="1"/>
    <xf numFmtId="0" fontId="9" fillId="3" borderId="3" xfId="47" applyFont="1" applyFill="1" applyBorder="1" applyAlignment="1">
      <alignment horizontal="left"/>
    </xf>
    <xf numFmtId="1" fontId="8" fillId="6" borderId="0" xfId="0" applyNumberFormat="1" applyFont="1" applyFill="1" applyAlignment="1">
      <alignment horizontal="center"/>
    </xf>
    <xf numFmtId="0" fontId="9" fillId="3" borderId="3" xfId="47" applyFont="1" applyFill="1" applyBorder="1"/>
    <xf numFmtId="0" fontId="9" fillId="3" borderId="3" xfId="50" applyFont="1" applyFill="1" applyBorder="1" applyAlignment="1">
      <alignment horizontal="left"/>
    </xf>
    <xf numFmtId="0" fontId="9" fillId="3" borderId="3" xfId="50" applyNumberFormat="1" applyFont="1" applyFill="1" applyBorder="1" applyAlignment="1">
      <alignment horizontal="center"/>
    </xf>
    <xf numFmtId="0" fontId="9" fillId="3" borderId="3" xfId="50" applyNumberFormat="1" applyFont="1" applyFill="1" applyBorder="1" applyAlignment="1">
      <alignment horizontal="center" wrapText="1"/>
    </xf>
    <xf numFmtId="0" fontId="50" fillId="6" borderId="0" xfId="0" applyFont="1" applyFill="1" applyAlignment="1">
      <alignment horizontal="left"/>
    </xf>
    <xf numFmtId="0" fontId="9" fillId="3" borderId="3" xfId="50" applyFont="1" applyFill="1" applyBorder="1" applyAlignment="1">
      <alignment horizontal="center" wrapText="1"/>
    </xf>
    <xf numFmtId="0" fontId="9" fillId="3" borderId="19" xfId="0" applyFont="1" applyFill="1" applyBorder="1" applyAlignment="1">
      <alignment horizontal="center" wrapText="1"/>
    </xf>
    <xf numFmtId="0" fontId="9" fillId="3" borderId="13" xfId="47" applyFont="1" applyFill="1" applyBorder="1" applyAlignment="1">
      <alignment horizontal="center" wrapText="1"/>
    </xf>
    <xf numFmtId="0" fontId="52" fillId="6" borderId="0" xfId="0" applyFont="1" applyFill="1" applyBorder="1"/>
    <xf numFmtId="0" fontId="51" fillId="14" borderId="0" xfId="0" applyFont="1" applyFill="1"/>
    <xf numFmtId="0" fontId="9" fillId="3" borderId="20" xfId="0" applyFont="1" applyFill="1" applyBorder="1"/>
    <xf numFmtId="0" fontId="9" fillId="3" borderId="21" xfId="0" applyFont="1" applyFill="1" applyBorder="1"/>
    <xf numFmtId="0" fontId="9" fillId="3" borderId="22" xfId="0" applyFont="1" applyFill="1" applyBorder="1"/>
    <xf numFmtId="0" fontId="9" fillId="3" borderId="23" xfId="0" applyFont="1" applyFill="1" applyBorder="1"/>
    <xf numFmtId="0" fontId="9" fillId="3" borderId="8" xfId="0" applyFont="1" applyFill="1" applyBorder="1"/>
    <xf numFmtId="0" fontId="8" fillId="6" borderId="0" xfId="0" applyFont="1" applyFill="1" applyBorder="1"/>
    <xf numFmtId="0" fontId="9" fillId="3" borderId="0" xfId="50" applyFont="1" applyFill="1" applyBorder="1" applyAlignment="1">
      <alignment horizontal="left"/>
    </xf>
    <xf numFmtId="0" fontId="54" fillId="6" borderId="0" xfId="0" applyFont="1" applyFill="1"/>
    <xf numFmtId="0" fontId="59" fillId="6" borderId="0" xfId="0" applyFont="1" applyFill="1"/>
    <xf numFmtId="0" fontId="61" fillId="14" borderId="0" xfId="0" applyFont="1" applyFill="1"/>
    <xf numFmtId="0" fontId="62" fillId="14" borderId="0" xfId="0" applyFont="1" applyFill="1"/>
    <xf numFmtId="0" fontId="63" fillId="14" borderId="0" xfId="0" applyFont="1" applyFill="1"/>
    <xf numFmtId="0" fontId="64" fillId="14" borderId="0" xfId="0" applyFont="1" applyFill="1"/>
    <xf numFmtId="0" fontId="66" fillId="14" borderId="0" xfId="0" applyFont="1" applyFill="1"/>
    <xf numFmtId="0" fontId="56" fillId="18" borderId="0" xfId="0" applyFont="1" applyFill="1"/>
    <xf numFmtId="0" fontId="58" fillId="18" borderId="0" xfId="0" applyFont="1" applyFill="1"/>
    <xf numFmtId="0" fontId="58" fillId="14" borderId="0" xfId="0" applyFont="1" applyFill="1"/>
    <xf numFmtId="0" fontId="8" fillId="0" borderId="0" xfId="0" applyFont="1"/>
    <xf numFmtId="9" fontId="53" fillId="6" borderId="0" xfId="59" applyFont="1" applyFill="1" applyBorder="1" applyAlignment="1">
      <alignment horizontal="center"/>
    </xf>
    <xf numFmtId="9" fontId="53" fillId="6" borderId="0" xfId="59" applyNumberFormat="1" applyFont="1" applyFill="1" applyAlignment="1">
      <alignment horizontal="center"/>
    </xf>
    <xf numFmtId="9" fontId="8" fillId="6" borderId="0" xfId="59" applyNumberFormat="1" applyFont="1" applyFill="1" applyAlignment="1">
      <alignment horizontal="center"/>
    </xf>
    <xf numFmtId="0" fontId="8" fillId="6" borderId="0" xfId="0" applyFont="1" applyFill="1" applyAlignment="1">
      <alignment horizontal="center" wrapText="1"/>
    </xf>
    <xf numFmtId="0" fontId="8" fillId="6" borderId="0" xfId="0" applyFont="1" applyFill="1" applyAlignment="1">
      <alignment wrapText="1"/>
    </xf>
    <xf numFmtId="0" fontId="8" fillId="16" borderId="0" xfId="0" applyFont="1" applyFill="1"/>
    <xf numFmtId="0" fontId="54" fillId="0" borderId="0" xfId="0" applyFont="1"/>
    <xf numFmtId="0" fontId="52" fillId="0" borderId="0" xfId="0" applyFont="1" applyFill="1" applyBorder="1"/>
    <xf numFmtId="0" fontId="54" fillId="0" borderId="0" xfId="0" applyFont="1" applyFill="1"/>
    <xf numFmtId="0" fontId="9" fillId="6" borderId="0" xfId="47" applyFont="1" applyFill="1" applyBorder="1" applyAlignment="1">
      <alignment horizontal="left"/>
    </xf>
    <xf numFmtId="3" fontId="10" fillId="19" borderId="3" xfId="0" applyNumberFormat="1" applyFont="1" applyFill="1" applyBorder="1" applyAlignment="1">
      <alignment horizontal="center"/>
    </xf>
    <xf numFmtId="3" fontId="53" fillId="6" borderId="0" xfId="0" applyNumberFormat="1" applyFont="1" applyFill="1" applyBorder="1"/>
    <xf numFmtId="0" fontId="9" fillId="0" borderId="3" xfId="0" applyFont="1" applyFill="1" applyBorder="1"/>
    <xf numFmtId="0" fontId="8" fillId="0" borderId="3" xfId="0" applyFont="1" applyFill="1" applyBorder="1"/>
    <xf numFmtId="0" fontId="8" fillId="6" borderId="3" xfId="89" applyFont="1" applyFill="1" applyBorder="1"/>
    <xf numFmtId="0" fontId="8" fillId="0" borderId="3" xfId="89" applyFont="1" applyBorder="1"/>
    <xf numFmtId="0" fontId="8" fillId="0" borderId="3" xfId="89" applyFont="1" applyFill="1" applyBorder="1"/>
    <xf numFmtId="0" fontId="9" fillId="3" borderId="3" xfId="89" applyFont="1" applyFill="1" applyBorder="1"/>
    <xf numFmtId="0" fontId="9" fillId="3" borderId="3" xfId="89" applyFont="1" applyFill="1" applyBorder="1" applyAlignment="1">
      <alignment horizontal="center" wrapText="1"/>
    </xf>
    <xf numFmtId="3" fontId="10" fillId="6" borderId="0" xfId="0" applyNumberFormat="1" applyFont="1" applyFill="1" applyBorder="1" applyAlignment="1">
      <alignment horizontal="center"/>
    </xf>
    <xf numFmtId="3" fontId="57" fillId="6" borderId="0" xfId="0" applyNumberFormat="1" applyFont="1" applyFill="1" applyBorder="1" applyAlignment="1">
      <alignment horizontal="center"/>
    </xf>
    <xf numFmtId="0" fontId="52" fillId="6" borderId="0" xfId="0" applyFont="1" applyFill="1" applyAlignment="1">
      <alignment horizontal="left"/>
    </xf>
    <xf numFmtId="0" fontId="9" fillId="16" borderId="0" xfId="0" applyFont="1" applyFill="1" applyAlignment="1">
      <alignment horizontal="left"/>
    </xf>
    <xf numFmtId="0" fontId="9" fillId="16" borderId="0" xfId="0" applyFont="1" applyFill="1" applyBorder="1" applyAlignment="1">
      <alignment horizontal="left"/>
    </xf>
    <xf numFmtId="0" fontId="52" fillId="0" borderId="0" xfId="0" applyFont="1" applyAlignment="1">
      <alignment horizontal="left"/>
    </xf>
    <xf numFmtId="0" fontId="8" fillId="6" borderId="0" xfId="0" applyFont="1" applyFill="1" applyAlignment="1">
      <alignment horizontal="left" wrapText="1"/>
    </xf>
    <xf numFmtId="0" fontId="9" fillId="0" borderId="0" xfId="0" applyFont="1" applyFill="1" applyBorder="1" applyAlignment="1">
      <alignment horizontal="left"/>
    </xf>
    <xf numFmtId="3" fontId="10" fillId="4" borderId="3" xfId="0" applyNumberFormat="1" applyFont="1" applyFill="1" applyBorder="1" applyAlignment="1">
      <alignment horizontal="center"/>
    </xf>
    <xf numFmtId="3" fontId="57" fillId="4" borderId="3" xfId="0" applyNumberFormat="1" applyFont="1" applyFill="1" applyBorder="1" applyAlignment="1">
      <alignment horizontal="center"/>
    </xf>
    <xf numFmtId="0" fontId="8" fillId="4" borderId="3" xfId="0" applyFont="1" applyFill="1" applyBorder="1" applyAlignment="1">
      <alignment horizontal="left"/>
    </xf>
    <xf numFmtId="0" fontId="0" fillId="6" borderId="0" xfId="0" applyFill="1"/>
    <xf numFmtId="0" fontId="8" fillId="2" borderId="0" xfId="0" applyFont="1" applyFill="1"/>
    <xf numFmtId="0" fontId="60" fillId="2" borderId="0" xfId="0" applyFont="1" applyFill="1"/>
    <xf numFmtId="0" fontId="63" fillId="2" borderId="0" xfId="0" applyFont="1" applyFill="1"/>
    <xf numFmtId="0" fontId="65" fillId="2" borderId="0" xfId="0" applyFont="1" applyFill="1"/>
    <xf numFmtId="0" fontId="70" fillId="6" borderId="0" xfId="48" applyFont="1" applyFill="1">
      <protection locked="0"/>
    </xf>
    <xf numFmtId="0" fontId="70" fillId="6" borderId="23" xfId="48" applyFont="1" applyFill="1" applyBorder="1">
      <protection locked="0"/>
    </xf>
    <xf numFmtId="0" fontId="9" fillId="21" borderId="0" xfId="0" applyFont="1" applyFill="1"/>
    <xf numFmtId="0" fontId="0" fillId="21" borderId="0" xfId="0" applyFill="1"/>
    <xf numFmtId="0" fontId="9" fillId="4" borderId="0" xfId="0" applyFont="1" applyFill="1"/>
    <xf numFmtId="0" fontId="0" fillId="4" borderId="0" xfId="0" applyFill="1"/>
    <xf numFmtId="0" fontId="9" fillId="22" borderId="0" xfId="0" applyFont="1" applyFill="1"/>
    <xf numFmtId="0" fontId="0" fillId="22" borderId="0" xfId="0" applyFill="1"/>
    <xf numFmtId="0" fontId="9" fillId="2" borderId="0" xfId="0" applyFont="1" applyFill="1"/>
    <xf numFmtId="0" fontId="0" fillId="2" borderId="0" xfId="0" applyFill="1"/>
    <xf numFmtId="0" fontId="9" fillId="23" borderId="0" xfId="0" applyFont="1" applyFill="1"/>
    <xf numFmtId="0" fontId="0" fillId="23" borderId="0" xfId="0" applyFill="1"/>
    <xf numFmtId="0" fontId="51" fillId="6" borderId="0" xfId="0" applyFont="1" applyFill="1" applyBorder="1"/>
    <xf numFmtId="0" fontId="9" fillId="3" borderId="3" xfId="89" applyFont="1" applyFill="1" applyBorder="1" applyProtection="1"/>
    <xf numFmtId="0" fontId="72" fillId="4" borderId="3" xfId="0" applyFont="1" applyFill="1" applyBorder="1"/>
    <xf numFmtId="2" fontId="72" fillId="4" borderId="3" xfId="0" applyNumberFormat="1" applyFont="1" applyFill="1" applyBorder="1" applyAlignment="1">
      <alignment horizontal="center"/>
    </xf>
    <xf numFmtId="0" fontId="9" fillId="21" borderId="0" xfId="0" applyFont="1" applyFill="1" applyAlignment="1">
      <alignment horizontal="left"/>
    </xf>
    <xf numFmtId="0" fontId="9" fillId="4" borderId="0" xfId="0" applyFont="1" applyFill="1" applyAlignment="1">
      <alignment horizontal="left"/>
    </xf>
    <xf numFmtId="0" fontId="9" fillId="2" borderId="0" xfId="0" applyFont="1" applyFill="1" applyAlignment="1">
      <alignment horizontal="left"/>
    </xf>
    <xf numFmtId="0" fontId="9" fillId="23" borderId="0" xfId="0" applyFont="1" applyFill="1" applyAlignment="1">
      <alignment horizontal="left"/>
    </xf>
    <xf numFmtId="0" fontId="71" fillId="6" borderId="0" xfId="0" applyFont="1" applyFill="1" applyBorder="1" applyAlignment="1">
      <alignment horizontal="left"/>
    </xf>
    <xf numFmtId="0" fontId="9" fillId="6" borderId="0" xfId="0" applyFont="1" applyFill="1" applyBorder="1" applyAlignment="1">
      <alignment horizontal="center"/>
    </xf>
    <xf numFmtId="166" fontId="9" fillId="6" borderId="0" xfId="0" applyNumberFormat="1" applyFont="1" applyFill="1" applyBorder="1" applyAlignment="1">
      <alignment horizontal="center"/>
    </xf>
    <xf numFmtId="0" fontId="8" fillId="6" borderId="0" xfId="0" applyFont="1" applyFill="1" applyBorder="1" applyAlignment="1"/>
    <xf numFmtId="0" fontId="0" fillId="6" borderId="0" xfId="0" applyFill="1" applyAlignment="1">
      <alignment horizontal="left"/>
    </xf>
    <xf numFmtId="0" fontId="0" fillId="6" borderId="0" xfId="0" applyFill="1" applyAlignment="1"/>
    <xf numFmtId="0" fontId="8" fillId="6" borderId="0" xfId="0" applyFont="1" applyFill="1" applyAlignment="1"/>
    <xf numFmtId="0" fontId="9" fillId="3" borderId="3" xfId="50" applyFont="1" applyFill="1" applyBorder="1" applyAlignment="1">
      <alignment horizontal="center"/>
    </xf>
    <xf numFmtId="0" fontId="8" fillId="0" borderId="3" xfId="0" applyFont="1" applyFill="1" applyBorder="1" applyAlignment="1">
      <alignment horizontal="center"/>
    </xf>
    <xf numFmtId="9" fontId="8" fillId="25" borderId="3" xfId="59" applyFont="1" applyFill="1" applyBorder="1" applyAlignment="1">
      <alignment horizontal="center"/>
    </xf>
    <xf numFmtId="0" fontId="9" fillId="26" borderId="3" xfId="47" applyFont="1" applyFill="1" applyBorder="1"/>
    <xf numFmtId="9" fontId="9" fillId="26" borderId="3" xfId="59" applyFont="1" applyFill="1" applyBorder="1" applyAlignment="1">
      <alignment horizontal="center"/>
    </xf>
    <xf numFmtId="0" fontId="8" fillId="6" borderId="18" xfId="50" applyFont="1" applyFill="1" applyBorder="1" applyAlignment="1">
      <alignment horizontal="left"/>
    </xf>
    <xf numFmtId="0" fontId="8" fillId="6" borderId="3" xfId="50" applyFont="1" applyFill="1" applyBorder="1" applyAlignment="1">
      <alignment horizontal="center" wrapText="1"/>
    </xf>
    <xf numFmtId="166" fontId="8" fillId="22" borderId="3" xfId="59" applyNumberFormat="1" applyFont="1" applyFill="1" applyBorder="1" applyAlignment="1">
      <alignment horizontal="center"/>
    </xf>
    <xf numFmtId="0" fontId="8" fillId="0" borderId="18" xfId="0" applyFont="1" applyFill="1" applyBorder="1" applyAlignment="1">
      <alignment horizontal="left"/>
    </xf>
    <xf numFmtId="3" fontId="8" fillId="23" borderId="3" xfId="0" applyNumberFormat="1" applyFont="1" applyFill="1" applyBorder="1" applyAlignment="1">
      <alignment horizontal="center"/>
    </xf>
    <xf numFmtId="166" fontId="8" fillId="27" borderId="3" xfId="59" applyNumberFormat="1" applyFont="1" applyFill="1" applyBorder="1" applyAlignment="1">
      <alignment horizontal="center"/>
    </xf>
    <xf numFmtId="0" fontId="8" fillId="0" borderId="3" xfId="47" applyFont="1" applyFill="1" applyBorder="1"/>
    <xf numFmtId="0" fontId="71" fillId="6" borderId="0" xfId="0" applyFont="1" applyFill="1"/>
    <xf numFmtId="0" fontId="75" fillId="3" borderId="3" xfId="107" applyFont="1" applyFill="1" applyBorder="1" applyAlignment="1">
      <alignment horizontal="center"/>
      <protection locked="0"/>
    </xf>
    <xf numFmtId="0" fontId="0" fillId="28" borderId="3" xfId="0" applyFill="1" applyBorder="1"/>
    <xf numFmtId="0" fontId="0" fillId="24" borderId="3" xfId="0" applyFill="1" applyBorder="1" applyAlignment="1">
      <alignment horizontal="center"/>
    </xf>
    <xf numFmtId="0" fontId="9" fillId="3" borderId="3" xfId="50" applyNumberFormat="1" applyFont="1" applyFill="1" applyBorder="1" applyAlignment="1">
      <alignment horizontal="left"/>
    </xf>
    <xf numFmtId="166" fontId="8" fillId="2" borderId="3" xfId="59" applyNumberFormat="1" applyFont="1" applyFill="1" applyBorder="1" applyAlignment="1">
      <alignment horizontal="center"/>
    </xf>
    <xf numFmtId="0" fontId="51" fillId="6" borderId="0" xfId="0" applyFont="1" applyFill="1" applyAlignment="1">
      <alignment horizontal="left"/>
    </xf>
    <xf numFmtId="0" fontId="9" fillId="3" borderId="13" xfId="50" applyNumberFormat="1" applyFont="1" applyFill="1" applyBorder="1" applyAlignment="1">
      <alignment horizontal="center"/>
    </xf>
    <xf numFmtId="0" fontId="9" fillId="26" borderId="3" xfId="47" applyFont="1" applyFill="1" applyBorder="1" applyAlignment="1">
      <alignment horizontal="center"/>
    </xf>
    <xf numFmtId="0" fontId="9" fillId="3" borderId="3" xfId="47" applyFont="1" applyFill="1" applyBorder="1" applyAlignment="1">
      <alignment horizontal="center"/>
    </xf>
    <xf numFmtId="0" fontId="9" fillId="3" borderId="14" xfId="50" applyFont="1" applyFill="1" applyBorder="1" applyAlignment="1">
      <alignment horizontal="left"/>
    </xf>
    <xf numFmtId="0" fontId="8" fillId="6" borderId="13" xfId="47" applyFont="1" applyFill="1" applyBorder="1" applyAlignment="1">
      <alignment horizontal="left"/>
    </xf>
    <xf numFmtId="0" fontId="9" fillId="3" borderId="3" xfId="0" applyFont="1" applyFill="1" applyBorder="1" applyAlignment="1">
      <alignment horizontal="left"/>
    </xf>
    <xf numFmtId="0" fontId="8" fillId="0" borderId="3" xfId="0" applyFont="1" applyFill="1" applyBorder="1" applyAlignment="1"/>
    <xf numFmtId="0" fontId="8" fillId="28" borderId="3" xfId="47" applyFont="1" applyFill="1" applyBorder="1" applyAlignment="1">
      <alignment horizontal="left"/>
    </xf>
    <xf numFmtId="3" fontId="76" fillId="28" borderId="3" xfId="50" applyNumberFormat="1" applyFont="1" applyFill="1" applyBorder="1" applyAlignment="1">
      <alignment horizontal="center"/>
    </xf>
    <xf numFmtId="0" fontId="68" fillId="6" borderId="0" xfId="0" applyFont="1" applyFill="1"/>
    <xf numFmtId="0" fontId="9" fillId="6" borderId="0" xfId="0" applyFont="1" applyFill="1" applyAlignment="1"/>
    <xf numFmtId="0" fontId="77" fillId="6" borderId="0" xfId="0" applyFont="1" applyFill="1" applyAlignment="1">
      <alignment horizontal="center"/>
    </xf>
    <xf numFmtId="0" fontId="55" fillId="6" borderId="0" xfId="0" applyFont="1" applyFill="1" applyAlignment="1">
      <alignment horizontal="center"/>
    </xf>
    <xf numFmtId="0" fontId="9" fillId="3" borderId="3" xfId="0" applyFont="1" applyFill="1" applyBorder="1" applyAlignment="1"/>
    <xf numFmtId="0" fontId="8" fillId="26" borderId="3" xfId="0" applyFont="1" applyFill="1" applyBorder="1" applyAlignment="1"/>
    <xf numFmtId="3" fontId="9" fillId="26" borderId="3" xfId="0" applyNumberFormat="1" applyFont="1" applyFill="1" applyBorder="1" applyAlignment="1">
      <alignment horizontal="left"/>
    </xf>
    <xf numFmtId="3" fontId="9" fillId="26" borderId="3" xfId="0" applyNumberFormat="1" applyFont="1" applyFill="1" applyBorder="1" applyAlignment="1">
      <alignment horizontal="center"/>
    </xf>
    <xf numFmtId="9" fontId="8" fillId="4" borderId="3" xfId="59" applyFont="1" applyFill="1" applyBorder="1" applyAlignment="1">
      <alignment horizontal="left"/>
    </xf>
    <xf numFmtId="3" fontId="8" fillId="25" borderId="3" xfId="0" applyNumberFormat="1" applyFont="1" applyFill="1" applyBorder="1" applyAlignment="1">
      <alignment horizontal="center"/>
    </xf>
    <xf numFmtId="9" fontId="8" fillId="0" borderId="3" xfId="0" applyNumberFormat="1" applyFont="1" applyFill="1" applyBorder="1" applyAlignment="1"/>
    <xf numFmtId="0" fontId="8" fillId="0" borderId="0" xfId="0" applyFont="1" applyFill="1" applyBorder="1" applyAlignment="1"/>
    <xf numFmtId="3" fontId="2" fillId="23" borderId="3" xfId="0" applyNumberFormat="1" applyFont="1" applyFill="1" applyBorder="1" applyAlignment="1">
      <alignment horizontal="center"/>
    </xf>
    <xf numFmtId="0" fontId="2" fillId="4" borderId="0" xfId="0" applyFont="1" applyFill="1"/>
    <xf numFmtId="0" fontId="2" fillId="2" borderId="0" xfId="0" applyFont="1" applyFill="1"/>
    <xf numFmtId="0" fontId="2" fillId="23" borderId="0" xfId="0" applyFont="1" applyFill="1"/>
    <xf numFmtId="189" fontId="2" fillId="3" borderId="3" xfId="59" applyNumberFormat="1" applyFont="1" applyFill="1" applyBorder="1" applyAlignment="1">
      <alignment horizontal="center"/>
    </xf>
    <xf numFmtId="0" fontId="2" fillId="3" borderId="3" xfId="47" applyFont="1" applyFill="1" applyBorder="1" applyAlignment="1">
      <alignment horizontal="left" wrapText="1"/>
    </xf>
    <xf numFmtId="3" fontId="2" fillId="22" borderId="3" xfId="47" applyNumberFormat="1" applyFont="1" applyFill="1" applyBorder="1" applyAlignment="1">
      <alignment horizontal="center" wrapText="1"/>
    </xf>
    <xf numFmtId="0" fontId="2" fillId="6" borderId="18" xfId="47" applyFont="1" applyFill="1" applyBorder="1" applyAlignment="1">
      <alignment horizontal="left" wrapText="1"/>
    </xf>
    <xf numFmtId="10" fontId="2" fillId="2" borderId="3" xfId="59" applyNumberFormat="1" applyFont="1" applyFill="1" applyBorder="1" applyAlignment="1">
      <alignment horizontal="center"/>
    </xf>
    <xf numFmtId="0" fontId="2" fillId="6" borderId="3" xfId="47" applyFont="1" applyFill="1" applyBorder="1" applyAlignment="1">
      <alignment horizontal="left"/>
    </xf>
    <xf numFmtId="190" fontId="2" fillId="2" borderId="3" xfId="59" applyNumberFormat="1" applyFont="1" applyFill="1" applyBorder="1" applyAlignment="1">
      <alignment horizontal="center"/>
    </xf>
    <xf numFmtId="0" fontId="71" fillId="0" borderId="0" xfId="0" applyFont="1" applyFill="1" applyBorder="1" applyAlignment="1">
      <alignment horizontal="left"/>
    </xf>
    <xf numFmtId="0" fontId="2" fillId="6" borderId="3" xfId="50" applyFont="1" applyFill="1" applyBorder="1"/>
    <xf numFmtId="1" fontId="2" fillId="4" borderId="3" xfId="59" applyNumberFormat="1" applyFont="1" applyFill="1" applyBorder="1" applyAlignment="1">
      <alignment horizontal="center"/>
    </xf>
    <xf numFmtId="3" fontId="2" fillId="2" borderId="3" xfId="59" applyNumberFormat="1" applyFont="1" applyFill="1" applyBorder="1" applyAlignment="1">
      <alignment horizontal="center"/>
    </xf>
    <xf numFmtId="10" fontId="2" fillId="2" borderId="3" xfId="59" applyNumberFormat="1" applyFont="1" applyFill="1" applyBorder="1" applyAlignment="1" applyProtection="1">
      <alignment horizontal="center"/>
      <protection locked="0"/>
    </xf>
    <xf numFmtId="190" fontId="2" fillId="2" borderId="3" xfId="11" applyNumberFormat="1" applyFont="1" applyFill="1" applyBorder="1" applyAlignment="1">
      <alignment horizontal="center"/>
    </xf>
    <xf numFmtId="9" fontId="2" fillId="4" borderId="3" xfId="59" applyFont="1" applyFill="1" applyBorder="1" applyAlignment="1">
      <alignment horizontal="center"/>
    </xf>
    <xf numFmtId="0" fontId="50" fillId="6" borderId="0" xfId="0" applyFont="1" applyFill="1" applyBorder="1"/>
    <xf numFmtId="193" fontId="2" fillId="2" borderId="3" xfId="11" applyNumberFormat="1" applyFont="1" applyFill="1" applyBorder="1" applyAlignment="1">
      <alignment horizontal="center"/>
    </xf>
    <xf numFmtId="192" fontId="2" fillId="4" borderId="3" xfId="0" applyNumberFormat="1" applyFont="1" applyFill="1" applyBorder="1" applyAlignment="1">
      <alignment horizontal="center"/>
    </xf>
    <xf numFmtId="0" fontId="9" fillId="20" borderId="13" xfId="0" applyFont="1" applyFill="1" applyBorder="1"/>
    <xf numFmtId="0" fontId="9" fillId="29" borderId="0" xfId="0" applyFont="1" applyFill="1" applyBorder="1"/>
    <xf numFmtId="0" fontId="9" fillId="29" borderId="0" xfId="0" applyFont="1" applyFill="1"/>
    <xf numFmtId="0" fontId="71" fillId="6" borderId="0" xfId="48" applyFont="1" applyFill="1" applyBorder="1" applyAlignment="1">
      <alignment horizontal="left"/>
      <protection locked="0"/>
    </xf>
    <xf numFmtId="0" fontId="9" fillId="20" borderId="13" xfId="0" applyFont="1" applyFill="1" applyBorder="1" applyAlignment="1">
      <alignment horizontal="center"/>
    </xf>
    <xf numFmtId="0" fontId="2" fillId="6" borderId="0" xfId="48" applyFont="1" applyFill="1" applyAlignment="1">
      <alignment horizontal="left"/>
      <protection locked="0"/>
    </xf>
    <xf numFmtId="2" fontId="2" fillId="4" borderId="3" xfId="0" applyNumberFormat="1" applyFont="1" applyFill="1" applyBorder="1" applyAlignment="1">
      <alignment horizontal="center"/>
    </xf>
    <xf numFmtId="0" fontId="2" fillId="6" borderId="0" xfId="47" applyFont="1" applyFill="1" applyBorder="1" applyAlignment="1">
      <alignment horizontal="left" wrapText="1"/>
    </xf>
    <xf numFmtId="0" fontId="2" fillId="6" borderId="3" xfId="48" applyFont="1" applyFill="1" applyBorder="1" applyAlignment="1">
      <alignment horizontal="left"/>
      <protection locked="0"/>
    </xf>
    <xf numFmtId="0" fontId="2" fillId="6" borderId="3" xfId="50" applyFont="1" applyFill="1" applyBorder="1" applyAlignment="1">
      <alignment horizontal="left"/>
    </xf>
    <xf numFmtId="0" fontId="9" fillId="3" borderId="18" xfId="47" applyFont="1" applyFill="1" applyBorder="1" applyAlignment="1">
      <alignment horizontal="center"/>
    </xf>
    <xf numFmtId="0" fontId="2" fillId="6" borderId="3" xfId="48" applyFont="1" applyFill="1" applyBorder="1" applyAlignment="1">
      <alignment horizontal="center"/>
      <protection locked="0"/>
    </xf>
    <xf numFmtId="0" fontId="2" fillId="6" borderId="3" xfId="50" applyFont="1" applyFill="1" applyBorder="1" applyAlignment="1">
      <alignment horizontal="center"/>
    </xf>
    <xf numFmtId="0" fontId="0" fillId="6" borderId="13" xfId="0" applyFill="1" applyBorder="1" applyAlignment="1"/>
    <xf numFmtId="0" fontId="0" fillId="6" borderId="19" xfId="0" applyFill="1" applyBorder="1" applyAlignment="1"/>
    <xf numFmtId="0" fontId="0" fillId="6" borderId="14" xfId="0" applyFill="1" applyBorder="1" applyAlignment="1"/>
    <xf numFmtId="0" fontId="0" fillId="0" borderId="0" xfId="0"/>
    <xf numFmtId="0" fontId="9" fillId="0" borderId="0" xfId="0" applyFont="1" applyFill="1" applyBorder="1"/>
    <xf numFmtId="0" fontId="9" fillId="0" borderId="0" xfId="0" applyFont="1"/>
    <xf numFmtId="0" fontId="2" fillId="16" borderId="0" xfId="0" applyFont="1" applyFill="1" applyBorder="1"/>
    <xf numFmtId="0" fontId="9" fillId="16" borderId="0" xfId="0" applyFont="1" applyFill="1"/>
    <xf numFmtId="0" fontId="2" fillId="16" borderId="13" xfId="0" applyFont="1" applyFill="1" applyBorder="1"/>
    <xf numFmtId="0" fontId="2" fillId="16" borderId="3" xfId="0" applyFont="1" applyFill="1" applyBorder="1"/>
    <xf numFmtId="0" fontId="9" fillId="3" borderId="3" xfId="0" applyFont="1" applyFill="1" applyBorder="1" applyAlignment="1">
      <alignment horizontal="center"/>
    </xf>
    <xf numFmtId="0" fontId="51" fillId="6" borderId="0" xfId="0" applyFont="1" applyFill="1" applyAlignment="1">
      <alignment horizontal="left"/>
    </xf>
    <xf numFmtId="0" fontId="2" fillId="6" borderId="0" xfId="0" applyFont="1" applyFill="1"/>
    <xf numFmtId="0" fontId="2" fillId="6" borderId="0" xfId="47" applyFont="1" applyFill="1" applyBorder="1" applyAlignment="1">
      <alignment horizontal="center"/>
    </xf>
    <xf numFmtId="0" fontId="9" fillId="6" borderId="0" xfId="0" applyFont="1" applyFill="1"/>
    <xf numFmtId="0" fontId="2" fillId="6" borderId="0" xfId="47" applyFont="1" applyFill="1" applyBorder="1" applyAlignment="1">
      <alignment horizontal="left"/>
    </xf>
    <xf numFmtId="0" fontId="9" fillId="6" borderId="0" xfId="0" applyFont="1" applyFill="1" applyAlignment="1">
      <alignment horizontal="left"/>
    </xf>
    <xf numFmtId="0" fontId="2" fillId="6" borderId="0" xfId="0" applyFont="1" applyFill="1" applyAlignment="1">
      <alignment horizontal="left"/>
    </xf>
    <xf numFmtId="0" fontId="9" fillId="3" borderId="3" xfId="0" applyFont="1" applyFill="1" applyBorder="1"/>
    <xf numFmtId="0" fontId="9" fillId="3" borderId="13" xfId="0" applyFont="1" applyFill="1" applyBorder="1"/>
    <xf numFmtId="0" fontId="9" fillId="3" borderId="13" xfId="0" applyFont="1" applyFill="1" applyBorder="1" applyAlignment="1">
      <alignment horizontal="center"/>
    </xf>
    <xf numFmtId="0" fontId="9" fillId="3" borderId="3" xfId="0" applyFont="1" applyFill="1" applyBorder="1" applyAlignment="1">
      <alignment horizontal="center" wrapText="1"/>
    </xf>
    <xf numFmtId="165" fontId="9" fillId="3" borderId="14" xfId="11" applyNumberFormat="1" applyFont="1" applyFill="1" applyBorder="1" applyAlignment="1">
      <alignment wrapText="1"/>
    </xf>
    <xf numFmtId="0" fontId="9" fillId="3" borderId="18" xfId="47" applyFont="1" applyFill="1" applyBorder="1" applyAlignment="1">
      <alignment horizontal="left"/>
    </xf>
    <xf numFmtId="0" fontId="9" fillId="3" borderId="3" xfId="47" applyFont="1" applyFill="1" applyBorder="1" applyAlignment="1">
      <alignment horizontal="center" wrapText="1"/>
    </xf>
    <xf numFmtId="0" fontId="2" fillId="6" borderId="0" xfId="0" applyFont="1" applyFill="1" applyBorder="1"/>
    <xf numFmtId="0" fontId="55" fillId="3" borderId="3" xfId="0" applyFont="1" applyFill="1" applyBorder="1" applyAlignment="1">
      <alignment horizontal="center" wrapText="1"/>
    </xf>
    <xf numFmtId="0" fontId="2" fillId="0" borderId="0" xfId="0" applyFont="1"/>
    <xf numFmtId="0" fontId="2" fillId="6" borderId="0" xfId="0" applyFont="1" applyFill="1" applyAlignment="1">
      <alignment horizontal="center" wrapText="1"/>
    </xf>
    <xf numFmtId="0" fontId="2" fillId="16" borderId="0" xfId="0" applyFont="1" applyFill="1"/>
    <xf numFmtId="0" fontId="2" fillId="16" borderId="0" xfId="0" applyFont="1" applyFill="1" applyAlignment="1">
      <alignment horizontal="center"/>
    </xf>
    <xf numFmtId="0" fontId="9" fillId="3" borderId="15" xfId="50" applyNumberFormat="1" applyFont="1" applyFill="1" applyBorder="1" applyAlignment="1">
      <alignment wrapText="1"/>
    </xf>
    <xf numFmtId="0" fontId="9" fillId="3" borderId="18" xfId="50" applyNumberFormat="1" applyFont="1" applyFill="1" applyBorder="1" applyAlignment="1"/>
    <xf numFmtId="0" fontId="9" fillId="0" borderId="3" xfId="0" applyFont="1" applyFill="1" applyBorder="1"/>
    <xf numFmtId="3" fontId="10" fillId="6" borderId="0" xfId="0" applyNumberFormat="1" applyFont="1" applyFill="1" applyBorder="1"/>
    <xf numFmtId="0" fontId="2" fillId="6" borderId="0" xfId="0" applyFont="1" applyFill="1" applyBorder="1" applyAlignment="1">
      <alignment horizontal="center" wrapText="1"/>
    </xf>
    <xf numFmtId="0" fontId="2" fillId="0" borderId="3" xfId="0" applyFont="1" applyFill="1" applyBorder="1"/>
    <xf numFmtId="0" fontId="9" fillId="16" borderId="0" xfId="0" applyFont="1" applyFill="1" applyBorder="1" applyAlignment="1">
      <alignment horizontal="left"/>
    </xf>
    <xf numFmtId="0" fontId="2" fillId="6" borderId="0" xfId="0" applyFont="1" applyFill="1" applyAlignment="1">
      <alignment horizontal="left" wrapText="1"/>
    </xf>
    <xf numFmtId="0" fontId="9" fillId="0" borderId="0" xfId="0" applyFont="1" applyFill="1" applyBorder="1" applyAlignment="1">
      <alignment horizontal="left"/>
    </xf>
    <xf numFmtId="3" fontId="10" fillId="4" borderId="3" xfId="0" applyNumberFormat="1" applyFont="1" applyFill="1" applyBorder="1" applyAlignment="1">
      <alignment horizontal="center"/>
    </xf>
    <xf numFmtId="0" fontId="2" fillId="4" borderId="3" xfId="0" applyFont="1" applyFill="1" applyBorder="1" applyAlignment="1">
      <alignment horizontal="center" wrapText="1"/>
    </xf>
    <xf numFmtId="165" fontId="9" fillId="3" borderId="14" xfId="11" applyNumberFormat="1" applyFont="1" applyFill="1" applyBorder="1" applyAlignment="1">
      <alignment horizontal="center"/>
    </xf>
    <xf numFmtId="0" fontId="51" fillId="6" borderId="0" xfId="48" applyFont="1" applyFill="1">
      <protection locked="0"/>
    </xf>
    <xf numFmtId="0" fontId="51" fillId="6" borderId="0" xfId="48" applyFont="1" applyFill="1" applyAlignment="1">
      <alignment horizontal="left"/>
      <protection locked="0"/>
    </xf>
    <xf numFmtId="0" fontId="0" fillId="6" borderId="0" xfId="0" applyFill="1"/>
    <xf numFmtId="0" fontId="2" fillId="6" borderId="0" xfId="48" applyFont="1" applyFill="1">
      <protection locked="0"/>
    </xf>
    <xf numFmtId="0" fontId="0" fillId="21" borderId="0" xfId="0" applyFill="1" applyAlignment="1"/>
    <xf numFmtId="0" fontId="0" fillId="22" borderId="0" xfId="0" applyFill="1" applyAlignment="1"/>
    <xf numFmtId="0" fontId="0" fillId="2" borderId="0" xfId="0" applyFill="1" applyAlignment="1"/>
    <xf numFmtId="0" fontId="0" fillId="23" borderId="0" xfId="0" applyFill="1" applyAlignment="1"/>
    <xf numFmtId="0" fontId="0" fillId="4" borderId="0" xfId="0" applyFill="1" applyAlignment="1"/>
    <xf numFmtId="0" fontId="0" fillId="6" borderId="0" xfId="0" applyFill="1" applyAlignment="1"/>
    <xf numFmtId="0" fontId="2" fillId="0" borderId="3" xfId="0" applyFont="1" applyFill="1" applyBorder="1" applyAlignment="1">
      <alignment horizontal="center"/>
    </xf>
    <xf numFmtId="9" fontId="2" fillId="2" borderId="3" xfId="59" applyFont="1" applyFill="1" applyBorder="1" applyAlignment="1">
      <alignment horizontal="center"/>
    </xf>
    <xf numFmtId="0" fontId="71" fillId="6" borderId="0" xfId="0" applyFont="1" applyFill="1"/>
    <xf numFmtId="0" fontId="75" fillId="3" borderId="3" xfId="107" applyFont="1" applyFill="1" applyBorder="1" applyAlignment="1">
      <alignment horizontal="center"/>
      <protection locked="0"/>
    </xf>
    <xf numFmtId="3" fontId="76" fillId="28" borderId="3" xfId="50" applyNumberFormat="1" applyFont="1" applyFill="1" applyBorder="1" applyAlignment="1">
      <alignment horizontal="center"/>
    </xf>
    <xf numFmtId="0" fontId="2" fillId="6" borderId="3" xfId="47" applyFont="1" applyFill="1" applyBorder="1" applyAlignment="1">
      <alignment horizontal="left" wrapText="1"/>
    </xf>
    <xf numFmtId="0" fontId="2" fillId="6" borderId="3" xfId="48" applyFont="1" applyFill="1" applyBorder="1">
      <protection locked="0"/>
    </xf>
    <xf numFmtId="9" fontId="2" fillId="22" borderId="3" xfId="59" applyFont="1" applyFill="1" applyBorder="1" applyAlignment="1">
      <alignment horizontal="center"/>
    </xf>
    <xf numFmtId="0" fontId="71" fillId="0" borderId="0" xfId="0" applyFont="1" applyFill="1" applyBorder="1" applyAlignment="1">
      <alignment horizontal="left"/>
    </xf>
    <xf numFmtId="0" fontId="9" fillId="0" borderId="0" xfId="0" applyFont="1" applyFill="1" applyBorder="1" applyAlignment="1">
      <alignment horizontal="center"/>
    </xf>
    <xf numFmtId="0" fontId="69" fillId="0" borderId="0" xfId="0" applyFont="1" applyFill="1" applyBorder="1" applyAlignment="1">
      <alignment horizontal="left"/>
    </xf>
    <xf numFmtId="0" fontId="9" fillId="3" borderId="3" xfId="47" applyFont="1" applyFill="1" applyBorder="1" applyAlignment="1">
      <alignment horizontal="left" wrapText="1"/>
    </xf>
    <xf numFmtId="0" fontId="69" fillId="0" borderId="0" xfId="0" applyFont="1"/>
    <xf numFmtId="0" fontId="9" fillId="6" borderId="0" xfId="48" applyFont="1" applyFill="1">
      <protection locked="0"/>
    </xf>
    <xf numFmtId="0" fontId="9" fillId="6" borderId="0" xfId="47" applyFont="1" applyFill="1" applyAlignment="1">
      <alignment horizontal="left"/>
    </xf>
    <xf numFmtId="0" fontId="2" fillId="6" borderId="0" xfId="48" applyFont="1" applyFill="1" applyAlignment="1">
      <alignment horizontal="center"/>
      <protection locked="0"/>
    </xf>
    <xf numFmtId="0" fontId="9" fillId="20" borderId="3" xfId="0" applyFont="1" applyFill="1" applyBorder="1"/>
    <xf numFmtId="0" fontId="9" fillId="20" borderId="3" xfId="0" applyFont="1" applyFill="1" applyBorder="1" applyAlignment="1">
      <alignment horizontal="left"/>
    </xf>
    <xf numFmtId="0" fontId="78" fillId="20" borderId="3" xfId="0" applyFont="1" applyFill="1" applyBorder="1"/>
    <xf numFmtId="0" fontId="9" fillId="20" borderId="3" xfId="0" applyFont="1" applyFill="1" applyBorder="1" applyAlignment="1">
      <alignment horizontal="center"/>
    </xf>
    <xf numFmtId="0" fontId="0" fillId="29" borderId="3" xfId="0" applyFill="1" applyBorder="1"/>
    <xf numFmtId="0" fontId="2" fillId="29" borderId="3" xfId="0" applyFont="1" applyFill="1" applyBorder="1"/>
    <xf numFmtId="0" fontId="0" fillId="29" borderId="0" xfId="0" applyFill="1"/>
    <xf numFmtId="0" fontId="9" fillId="20" borderId="3" xfId="0" applyFont="1" applyFill="1" applyBorder="1" applyAlignment="1">
      <alignment horizontal="left" wrapText="1"/>
    </xf>
    <xf numFmtId="0" fontId="0" fillId="20" borderId="16" xfId="0" applyFill="1" applyBorder="1" applyAlignment="1"/>
    <xf numFmtId="0" fontId="0" fillId="20" borderId="15" xfId="0" applyFill="1" applyBorder="1" applyAlignment="1">
      <alignment horizontal="center"/>
    </xf>
    <xf numFmtId="0" fontId="0" fillId="20" borderId="3" xfId="0" applyFill="1" applyBorder="1" applyAlignment="1">
      <alignment horizontal="center"/>
    </xf>
    <xf numFmtId="0" fontId="76" fillId="28" borderId="3" xfId="50" applyFont="1" applyFill="1" applyBorder="1" applyAlignment="1">
      <alignment horizontal="center"/>
    </xf>
    <xf numFmtId="0" fontId="0" fillId="30" borderId="15" xfId="0" applyFill="1" applyBorder="1" applyAlignment="1">
      <alignment horizontal="center"/>
    </xf>
    <xf numFmtId="9" fontId="0" fillId="30" borderId="3" xfId="59" applyFont="1" applyFill="1" applyBorder="1" applyAlignment="1">
      <alignment horizontal="center"/>
    </xf>
    <xf numFmtId="0" fontId="2" fillId="4" borderId="3" xfId="0" applyFont="1" applyFill="1" applyBorder="1" applyAlignment="1">
      <alignment horizontal="center"/>
    </xf>
    <xf numFmtId="3" fontId="2" fillId="4" borderId="3" xfId="0" applyNumberFormat="1" applyFont="1" applyFill="1" applyBorder="1" applyAlignment="1">
      <alignment horizontal="center"/>
    </xf>
    <xf numFmtId="0" fontId="0" fillId="30" borderId="16" xfId="0" applyFill="1" applyBorder="1" applyAlignment="1"/>
    <xf numFmtId="0" fontId="0" fillId="4" borderId="16" xfId="0" applyFill="1" applyBorder="1" applyAlignment="1"/>
    <xf numFmtId="0" fontId="71" fillId="6" borderId="0" xfId="48" applyFont="1" applyFill="1" applyBorder="1" applyAlignment="1">
      <alignment horizontal="left"/>
      <protection locked="0"/>
    </xf>
    <xf numFmtId="0" fontId="71" fillId="6" borderId="0" xfId="47" applyFont="1" applyFill="1" applyBorder="1" applyAlignment="1">
      <alignment horizontal="left"/>
    </xf>
    <xf numFmtId="0" fontId="2" fillId="29" borderId="0" xfId="0" applyFont="1" applyFill="1"/>
    <xf numFmtId="0" fontId="9" fillId="3" borderId="18" xfId="0" applyFont="1" applyFill="1" applyBorder="1"/>
    <xf numFmtId="0" fontId="52" fillId="6" borderId="0" xfId="48" applyFont="1" applyFill="1">
      <protection locked="0"/>
    </xf>
    <xf numFmtId="0" fontId="52" fillId="6" borderId="0" xfId="48" applyFont="1" applyFill="1" applyAlignment="1">
      <alignment horizontal="left"/>
      <protection locked="0"/>
    </xf>
    <xf numFmtId="0" fontId="0" fillId="23" borderId="0" xfId="0" applyFill="1" applyAlignment="1">
      <alignment horizontal="center"/>
    </xf>
    <xf numFmtId="2" fontId="9" fillId="6" borderId="0" xfId="0" applyNumberFormat="1" applyFont="1" applyFill="1"/>
    <xf numFmtId="0" fontId="2" fillId="6" borderId="3" xfId="89" applyFont="1" applyFill="1" applyBorder="1"/>
    <xf numFmtId="0" fontId="2" fillId="0" borderId="3" xfId="89" applyFont="1" applyBorder="1"/>
    <xf numFmtId="3" fontId="9" fillId="3" borderId="3" xfId="89" applyNumberFormat="1" applyFont="1" applyFill="1" applyBorder="1" applyAlignment="1">
      <alignment horizontal="center" wrapText="1"/>
    </xf>
    <xf numFmtId="0" fontId="0" fillId="6" borderId="0" xfId="0" applyFill="1" applyAlignment="1">
      <alignment horizontal="center"/>
    </xf>
    <xf numFmtId="9" fontId="9" fillId="3" borderId="3" xfId="59" applyFont="1" applyFill="1" applyBorder="1" applyAlignment="1">
      <alignment horizontal="center" wrapText="1"/>
    </xf>
    <xf numFmtId="0" fontId="69" fillId="0" borderId="0" xfId="0" applyFont="1" applyFill="1" applyBorder="1"/>
    <xf numFmtId="0" fontId="2" fillId="6" borderId="0" xfId="0" applyFont="1" applyFill="1" applyAlignment="1">
      <alignment horizontal="center"/>
    </xf>
    <xf numFmtId="1" fontId="2" fillId="22" borderId="3" xfId="50" applyNumberFormat="1" applyFont="1" applyFill="1" applyBorder="1" applyAlignment="1">
      <alignment horizontal="center"/>
    </xf>
    <xf numFmtId="3" fontId="2" fillId="4" borderId="3" xfId="50" applyNumberFormat="1" applyFont="1" applyFill="1" applyBorder="1" applyAlignment="1">
      <alignment horizontal="center"/>
    </xf>
    <xf numFmtId="0" fontId="2" fillId="28" borderId="3" xfId="47" applyFont="1" applyFill="1" applyBorder="1" applyAlignment="1">
      <alignment horizontal="left"/>
    </xf>
    <xf numFmtId="0" fontId="0" fillId="0" borderId="19" xfId="0" applyBorder="1" applyAlignment="1">
      <alignment vertical="top"/>
    </xf>
    <xf numFmtId="0" fontId="2" fillId="0" borderId="19" xfId="0" applyFont="1" applyBorder="1" applyAlignment="1">
      <alignment vertical="top"/>
    </xf>
    <xf numFmtId="0" fontId="69" fillId="16" borderId="0" xfId="0" applyFont="1" applyFill="1"/>
    <xf numFmtId="0" fontId="9" fillId="20" borderId="13" xfId="0" applyFont="1" applyFill="1" applyBorder="1" applyAlignment="1">
      <alignment horizontal="left" wrapText="1"/>
    </xf>
    <xf numFmtId="0" fontId="9" fillId="3" borderId="13" xfId="0" applyFont="1" applyFill="1" applyBorder="1" applyAlignment="1">
      <alignment horizontal="center" wrapText="1"/>
    </xf>
    <xf numFmtId="0" fontId="83" fillId="6" borderId="0" xfId="48" applyFont="1" applyFill="1" applyBorder="1">
      <protection locked="0"/>
    </xf>
    <xf numFmtId="0" fontId="9" fillId="3" borderId="13" xfId="50" applyFont="1" applyFill="1" applyBorder="1" applyAlignment="1">
      <alignment horizontal="center" wrapText="1"/>
    </xf>
    <xf numFmtId="0" fontId="9" fillId="3" borderId="3" xfId="0" applyFont="1" applyFill="1" applyBorder="1" applyAlignment="1">
      <alignment wrapText="1"/>
    </xf>
    <xf numFmtId="0" fontId="83" fillId="6" borderId="0" xfId="48" applyFont="1" applyFill="1" applyBorder="1" applyAlignment="1">
      <alignment horizontal="center"/>
      <protection locked="0"/>
    </xf>
    <xf numFmtId="0" fontId="0" fillId="0" borderId="0" xfId="0" applyFill="1" applyAlignment="1">
      <alignment horizontal="left"/>
    </xf>
    <xf numFmtId="0" fontId="2" fillId="0" borderId="0" xfId="47" applyFont="1" applyFill="1" applyBorder="1" applyAlignment="1">
      <alignment horizontal="left"/>
    </xf>
    <xf numFmtId="3" fontId="76" fillId="0" borderId="0" xfId="50" applyNumberFormat="1" applyFont="1" applyFill="1" applyBorder="1" applyAlignment="1">
      <alignment horizontal="center"/>
    </xf>
    <xf numFmtId="0" fontId="8" fillId="0" borderId="0" xfId="0" applyFont="1" applyFill="1"/>
    <xf numFmtId="193" fontId="2" fillId="2" borderId="3" xfId="11" applyNumberFormat="1" applyFont="1" applyFill="1" applyBorder="1" applyAlignment="1" applyProtection="1">
      <alignment horizontal="center"/>
      <protection locked="0"/>
    </xf>
    <xf numFmtId="0" fontId="9" fillId="17" borderId="18" xfId="0" applyFont="1" applyFill="1" applyBorder="1" applyAlignment="1">
      <alignment horizontal="center"/>
    </xf>
    <xf numFmtId="1" fontId="2" fillId="22" borderId="13" xfId="0" applyNumberFormat="1" applyFont="1" applyFill="1" applyBorder="1" applyAlignment="1">
      <alignment horizontal="center"/>
    </xf>
    <xf numFmtId="0" fontId="69" fillId="6" borderId="0" xfId="0" applyFont="1" applyFill="1"/>
    <xf numFmtId="0" fontId="71" fillId="16" borderId="0" xfId="0" applyFont="1" applyFill="1" applyBorder="1"/>
    <xf numFmtId="0" fontId="68" fillId="16" borderId="0" xfId="0" applyFont="1" applyFill="1" applyBorder="1"/>
    <xf numFmtId="0" fontId="68" fillId="16" borderId="0" xfId="0" applyFont="1" applyFill="1"/>
    <xf numFmtId="0" fontId="0" fillId="16" borderId="0" xfId="0" applyFill="1"/>
    <xf numFmtId="3" fontId="2" fillId="16" borderId="18" xfId="0" applyNumberFormat="1" applyFont="1" applyFill="1" applyBorder="1"/>
    <xf numFmtId="3" fontId="51" fillId="16" borderId="15" xfId="0" applyNumberFormat="1" applyFont="1" applyFill="1" applyBorder="1"/>
    <xf numFmtId="3" fontId="2" fillId="16" borderId="15" xfId="0" applyNumberFormat="1" applyFont="1" applyFill="1" applyBorder="1"/>
    <xf numFmtId="3" fontId="2" fillId="16" borderId="0" xfId="0" applyNumberFormat="1" applyFont="1" applyFill="1" applyBorder="1"/>
    <xf numFmtId="0" fontId="0" fillId="3" borderId="3" xfId="0" applyFill="1" applyBorder="1"/>
    <xf numFmtId="3" fontId="2" fillId="2" borderId="3" xfId="0" applyNumberFormat="1" applyFont="1" applyFill="1" applyBorder="1" applyAlignment="1">
      <alignment horizontal="center"/>
    </xf>
    <xf numFmtId="3" fontId="9" fillId="3" borderId="3" xfId="0" applyNumberFormat="1" applyFont="1" applyFill="1" applyBorder="1"/>
    <xf numFmtId="0" fontId="9" fillId="0" borderId="0" xfId="0" applyFont="1" applyAlignment="1">
      <alignment horizontal="right"/>
    </xf>
    <xf numFmtId="9" fontId="9" fillId="3" borderId="3" xfId="59" applyNumberFormat="1" applyFont="1" applyFill="1" applyBorder="1" applyAlignment="1">
      <alignment horizontal="center" wrapText="1"/>
    </xf>
    <xf numFmtId="0" fontId="2" fillId="22" borderId="0" xfId="0" applyFont="1" applyFill="1" applyAlignment="1"/>
    <xf numFmtId="0" fontId="2" fillId="2" borderId="0" xfId="0" applyFont="1" applyFill="1" applyAlignment="1"/>
    <xf numFmtId="0" fontId="2" fillId="23" borderId="0" xfId="0" applyFont="1" applyFill="1" applyAlignment="1"/>
    <xf numFmtId="3" fontId="2" fillId="2" borderId="3" xfId="0" applyNumberFormat="1" applyFont="1" applyFill="1" applyBorder="1" applyAlignment="1"/>
    <xf numFmtId="0" fontId="9" fillId="22" borderId="0" xfId="0" applyFont="1" applyFill="1" applyAlignment="1">
      <alignment horizontal="left"/>
    </xf>
    <xf numFmtId="0" fontId="83" fillId="6" borderId="0" xfId="48" applyFont="1" applyFill="1" applyBorder="1" applyAlignment="1">
      <protection locked="0"/>
    </xf>
    <xf numFmtId="3" fontId="2" fillId="22" borderId="3" xfId="0" applyNumberFormat="1" applyFont="1" applyFill="1" applyBorder="1" applyAlignment="1"/>
    <xf numFmtId="0" fontId="51" fillId="6" borderId="0" xfId="0" applyFont="1" applyFill="1" applyAlignment="1">
      <alignment horizontal="right"/>
    </xf>
    <xf numFmtId="0" fontId="0" fillId="6" borderId="3" xfId="0" applyFill="1" applyBorder="1"/>
    <xf numFmtId="1" fontId="0" fillId="6" borderId="0" xfId="0" applyNumberFormat="1" applyFill="1" applyAlignment="1"/>
    <xf numFmtId="190" fontId="2" fillId="22" borderId="3" xfId="59" applyNumberFormat="1" applyFont="1" applyFill="1" applyBorder="1" applyAlignment="1">
      <alignment horizontal="center"/>
    </xf>
    <xf numFmtId="3" fontId="0" fillId="2" borderId="3" xfId="0" applyNumberFormat="1" applyFill="1" applyBorder="1" applyAlignment="1"/>
    <xf numFmtId="3" fontId="2" fillId="22" borderId="3" xfId="0" applyNumberFormat="1" applyFont="1" applyFill="1" applyBorder="1" applyAlignment="1">
      <alignment horizontal="center"/>
    </xf>
    <xf numFmtId="0" fontId="0" fillId="0" borderId="3" xfId="0" applyFill="1" applyBorder="1"/>
    <xf numFmtId="9" fontId="2" fillId="2" borderId="3" xfId="59" applyFont="1" applyFill="1" applyBorder="1" applyAlignment="1"/>
    <xf numFmtId="3" fontId="0" fillId="22" borderId="3" xfId="0" applyNumberFormat="1" applyFill="1" applyBorder="1" applyAlignment="1"/>
    <xf numFmtId="192" fontId="0" fillId="2" borderId="3" xfId="0" applyNumberFormat="1" applyFill="1" applyBorder="1" applyAlignment="1"/>
    <xf numFmtId="9" fontId="0" fillId="6" borderId="0" xfId="59" applyFont="1" applyFill="1" applyAlignment="1"/>
    <xf numFmtId="2" fontId="71" fillId="6" borderId="0" xfId="48" applyNumberFormat="1" applyFont="1" applyFill="1" applyBorder="1" applyAlignment="1">
      <alignment horizontal="left"/>
      <protection locked="0"/>
    </xf>
    <xf numFmtId="0" fontId="84" fillId="6" borderId="0" xfId="50" applyFont="1" applyFill="1" applyBorder="1" applyAlignment="1">
      <alignment horizontal="left"/>
    </xf>
    <xf numFmtId="0" fontId="0" fillId="6" borderId="0" xfId="0" applyFill="1" applyAlignment="1">
      <alignment horizontal="left" wrapText="1"/>
    </xf>
    <xf numFmtId="0" fontId="9" fillId="20" borderId="3" xfId="0" applyFont="1" applyFill="1" applyBorder="1" applyAlignment="1">
      <alignment wrapText="1"/>
    </xf>
    <xf numFmtId="0" fontId="9" fillId="3" borderId="3" xfId="47" applyFont="1" applyFill="1" applyBorder="1" applyAlignment="1"/>
    <xf numFmtId="0" fontId="2" fillId="6" borderId="3" xfId="47" applyFont="1" applyFill="1" applyBorder="1" applyAlignment="1">
      <alignment horizontal="center"/>
    </xf>
    <xf numFmtId="0" fontId="9" fillId="26" borderId="3" xfId="0" applyFont="1" applyFill="1" applyBorder="1" applyAlignment="1">
      <alignment horizontal="left"/>
    </xf>
    <xf numFmtId="0" fontId="2" fillId="26" borderId="3" xfId="47" applyFont="1" applyFill="1" applyBorder="1" applyAlignment="1">
      <alignment horizontal="center"/>
    </xf>
    <xf numFmtId="0" fontId="2" fillId="4" borderId="3" xfId="89" applyNumberFormat="1" applyFont="1" applyFill="1" applyBorder="1" applyAlignment="1">
      <alignment horizontal="left"/>
    </xf>
    <xf numFmtId="194" fontId="2" fillId="2" borderId="3" xfId="48" applyNumberFormat="1" applyFont="1" applyFill="1" applyBorder="1" applyAlignment="1">
      <alignment horizontal="center"/>
      <protection locked="0"/>
    </xf>
    <xf numFmtId="0" fontId="68" fillId="6" borderId="0" xfId="48" applyFont="1" applyFill="1" applyBorder="1" applyAlignment="1">
      <alignment horizontal="center"/>
      <protection locked="0"/>
    </xf>
    <xf numFmtId="2" fontId="9" fillId="6" borderId="0" xfId="48" applyNumberFormat="1" applyFont="1" applyFill="1" applyBorder="1" applyAlignment="1">
      <alignment horizontal="left"/>
      <protection locked="0"/>
    </xf>
    <xf numFmtId="9" fontId="0" fillId="31" borderId="3" xfId="59" applyNumberFormat="1" applyFont="1" applyFill="1" applyBorder="1" applyAlignment="1">
      <alignment horizontal="center"/>
    </xf>
    <xf numFmtId="3" fontId="0" fillId="31" borderId="3" xfId="59" applyNumberFormat="1" applyFont="1" applyFill="1" applyBorder="1" applyAlignment="1">
      <alignment horizontal="center"/>
    </xf>
    <xf numFmtId="2" fontId="71" fillId="0" borderId="0" xfId="0" applyNumberFormat="1" applyFont="1" applyFill="1" applyBorder="1" applyAlignment="1">
      <alignment horizontal="left"/>
    </xf>
    <xf numFmtId="0" fontId="0" fillId="33" borderId="18" xfId="0" applyFill="1" applyBorder="1"/>
    <xf numFmtId="0" fontId="86" fillId="33" borderId="15" xfId="0" applyFont="1" applyFill="1" applyBorder="1" applyAlignment="1">
      <alignment horizontal="right"/>
    </xf>
    <xf numFmtId="0" fontId="86" fillId="33" borderId="15" xfId="0" applyFont="1" applyFill="1" applyBorder="1" applyAlignment="1">
      <alignment horizontal="center"/>
    </xf>
    <xf numFmtId="0" fontId="0" fillId="33" borderId="15" xfId="0" applyFill="1" applyBorder="1" applyAlignment="1">
      <alignment horizontal="center"/>
    </xf>
    <xf numFmtId="0" fontId="0" fillId="33" borderId="16" xfId="0" applyFill="1" applyBorder="1" applyAlignment="1">
      <alignment horizontal="center"/>
    </xf>
    <xf numFmtId="0" fontId="55" fillId="3" borderId="21" xfId="0" applyFont="1" applyFill="1" applyBorder="1" applyAlignment="1">
      <alignment horizontal="center"/>
    </xf>
    <xf numFmtId="0" fontId="55" fillId="3" borderId="8" xfId="0" applyFont="1" applyFill="1" applyBorder="1" applyAlignment="1">
      <alignment horizontal="center"/>
    </xf>
    <xf numFmtId="3" fontId="76" fillId="23" borderId="3" xfId="50" applyNumberFormat="1" applyFont="1" applyFill="1" applyBorder="1" applyAlignment="1">
      <alignment horizontal="center"/>
    </xf>
    <xf numFmtId="10" fontId="10" fillId="2" borderId="3" xfId="122" applyNumberFormat="1" applyFont="1" applyFill="1" applyBorder="1" applyAlignment="1" applyProtection="1">
      <alignment horizontal="center"/>
      <protection locked="0"/>
    </xf>
    <xf numFmtId="0" fontId="0" fillId="0" borderId="0" xfId="0" applyFill="1"/>
    <xf numFmtId="0" fontId="9" fillId="0" borderId="0" xfId="0" applyFont="1" applyFill="1" applyAlignment="1">
      <alignment horizontal="left"/>
    </xf>
    <xf numFmtId="0" fontId="2" fillId="0" borderId="0" xfId="0" applyFont="1" applyFill="1" applyAlignment="1"/>
    <xf numFmtId="0" fontId="2" fillId="0" borderId="18" xfId="0" applyFont="1" applyFill="1" applyBorder="1" applyAlignment="1"/>
    <xf numFmtId="0" fontId="2" fillId="0" borderId="16" xfId="0" applyFont="1" applyFill="1" applyBorder="1" applyAlignment="1"/>
    <xf numFmtId="0" fontId="51" fillId="6" borderId="0" xfId="48" applyFont="1" applyFill="1" applyAlignment="1">
      <protection locked="0"/>
    </xf>
    <xf numFmtId="0" fontId="0" fillId="6" borderId="0" xfId="0" applyFill="1" applyAlignment="1">
      <alignment wrapText="1"/>
    </xf>
    <xf numFmtId="0" fontId="51" fillId="6" borderId="0" xfId="48" applyFont="1" applyFill="1" applyAlignment="1">
      <alignment horizontal="center"/>
      <protection locked="0"/>
    </xf>
    <xf numFmtId="3" fontId="87" fillId="6" borderId="0" xfId="48" applyNumberFormat="1" applyFont="1" applyFill="1" applyBorder="1" applyAlignment="1">
      <protection locked="0"/>
    </xf>
    <xf numFmtId="0" fontId="0" fillId="3" borderId="3" xfId="0" applyFill="1" applyBorder="1" applyAlignment="1">
      <alignment horizontal="center"/>
    </xf>
    <xf numFmtId="0" fontId="2" fillId="3" borderId="3" xfId="0" applyFont="1" applyFill="1" applyBorder="1" applyAlignment="1">
      <alignment horizontal="center"/>
    </xf>
    <xf numFmtId="0" fontId="78" fillId="3" borderId="3" xfId="50" applyFont="1" applyFill="1" applyBorder="1" applyAlignment="1">
      <alignment horizontal="center" wrapText="1"/>
    </xf>
    <xf numFmtId="0" fontId="78" fillId="3" borderId="3" xfId="47" applyFont="1" applyFill="1" applyBorder="1" applyAlignment="1">
      <alignment horizontal="center" wrapText="1"/>
    </xf>
    <xf numFmtId="0" fontId="2" fillId="6" borderId="13" xfId="47" applyFont="1" applyFill="1" applyBorder="1" applyAlignment="1">
      <alignment horizontal="left"/>
    </xf>
    <xf numFmtId="3" fontId="2" fillId="22" borderId="13" xfId="47" applyNumberFormat="1" applyFont="1" applyFill="1" applyBorder="1" applyAlignment="1">
      <alignment horizontal="center"/>
    </xf>
    <xf numFmtId="3" fontId="0" fillId="22" borderId="3" xfId="0" applyNumberFormat="1" applyFill="1" applyBorder="1" applyAlignment="1">
      <alignment horizontal="center"/>
    </xf>
    <xf numFmtId="3" fontId="0" fillId="2" borderId="3" xfId="0" applyNumberFormat="1" applyFill="1" applyBorder="1" applyAlignment="1">
      <alignment horizontal="center"/>
    </xf>
    <xf numFmtId="9" fontId="2" fillId="22" borderId="3" xfId="0" applyNumberFormat="1" applyFont="1" applyFill="1" applyBorder="1" applyAlignment="1">
      <alignment horizontal="center"/>
    </xf>
    <xf numFmtId="9" fontId="76" fillId="2" borderId="3" xfId="59" applyFont="1" applyFill="1" applyBorder="1" applyAlignment="1">
      <alignment horizontal="center"/>
    </xf>
    <xf numFmtId="3" fontId="0" fillId="23" borderId="3" xfId="0" applyNumberFormat="1" applyFill="1" applyBorder="1" applyAlignment="1">
      <alignment horizontal="center"/>
    </xf>
    <xf numFmtId="3" fontId="0" fillId="28" borderId="3" xfId="0" applyNumberFormat="1" applyFill="1" applyBorder="1" applyAlignment="1">
      <alignment horizontal="center"/>
    </xf>
    <xf numFmtId="3" fontId="2" fillId="28" borderId="3" xfId="0" applyNumberFormat="1" applyFont="1" applyFill="1" applyBorder="1" applyAlignment="1">
      <alignment horizontal="center"/>
    </xf>
    <xf numFmtId="0" fontId="88" fillId="6" borderId="0" xfId="0" applyFont="1" applyFill="1" applyAlignment="1">
      <alignment horizontal="left"/>
    </xf>
    <xf numFmtId="0" fontId="2" fillId="0" borderId="3" xfId="0" applyFont="1" applyBorder="1"/>
    <xf numFmtId="0" fontId="2" fillId="0" borderId="0" xfId="0" applyFont="1" applyBorder="1"/>
    <xf numFmtId="193" fontId="9" fillId="3" borderId="3" xfId="47" applyNumberFormat="1" applyFont="1" applyFill="1" applyBorder="1" applyAlignment="1">
      <alignment horizontal="center" wrapText="1"/>
    </xf>
    <xf numFmtId="9" fontId="9" fillId="26" borderId="3" xfId="0" applyNumberFormat="1" applyFont="1" applyFill="1" applyBorder="1" applyAlignment="1">
      <alignment horizontal="center"/>
    </xf>
    <xf numFmtId="9" fontId="2" fillId="4" borderId="3" xfId="0" applyNumberFormat="1" applyFont="1" applyFill="1" applyBorder="1" applyAlignment="1">
      <alignment horizontal="center"/>
    </xf>
    <xf numFmtId="194" fontId="2" fillId="6" borderId="3" xfId="48" applyNumberFormat="1" applyFont="1" applyFill="1" applyBorder="1" applyAlignment="1">
      <alignment horizontal="center"/>
      <protection locked="0"/>
    </xf>
    <xf numFmtId="194" fontId="10" fillId="2" borderId="3" xfId="0" applyNumberFormat="1" applyFont="1" applyFill="1" applyBorder="1" applyAlignment="1" applyProtection="1">
      <alignment horizontal="center"/>
      <protection locked="0"/>
    </xf>
    <xf numFmtId="193" fontId="2" fillId="2" borderId="3" xfId="11" quotePrefix="1" applyNumberFormat="1" applyFont="1" applyFill="1" applyBorder="1" applyAlignment="1" applyProtection="1">
      <alignment horizontal="center"/>
      <protection locked="0"/>
    </xf>
    <xf numFmtId="166" fontId="9" fillId="22" borderId="3" xfId="0" applyNumberFormat="1" applyFont="1" applyFill="1" applyBorder="1" applyAlignment="1">
      <alignment horizontal="center"/>
    </xf>
    <xf numFmtId="0" fontId="0" fillId="0" borderId="0" xfId="0" applyAlignment="1">
      <alignment horizontal="right"/>
    </xf>
    <xf numFmtId="1" fontId="2" fillId="31" borderId="3" xfId="59" applyNumberFormat="1" applyFont="1" applyFill="1" applyBorder="1" applyAlignment="1">
      <alignment horizontal="center"/>
    </xf>
    <xf numFmtId="3" fontId="2" fillId="31" borderId="3" xfId="59" applyNumberFormat="1" applyFont="1" applyFill="1" applyBorder="1" applyAlignment="1">
      <alignment horizontal="center"/>
    </xf>
    <xf numFmtId="3" fontId="9" fillId="26" borderId="3" xfId="59" applyNumberFormat="1" applyFont="1" applyFill="1" applyBorder="1" applyAlignment="1">
      <alignment horizontal="center"/>
    </xf>
    <xf numFmtId="1" fontId="0" fillId="0" borderId="0" xfId="0" applyNumberFormat="1"/>
    <xf numFmtId="3" fontId="2" fillId="6" borderId="3" xfId="47" applyNumberFormat="1" applyFont="1" applyFill="1" applyBorder="1" applyAlignment="1">
      <alignment horizontal="left" wrapText="1"/>
    </xf>
    <xf numFmtId="0" fontId="89" fillId="3" borderId="3" xfId="47" applyFont="1" applyFill="1" applyBorder="1" applyAlignment="1">
      <alignment horizontal="left" wrapText="1"/>
    </xf>
    <xf numFmtId="0" fontId="2" fillId="0" borderId="3" xfId="0" applyFont="1" applyBorder="1" applyAlignment="1">
      <alignment horizontal="left"/>
    </xf>
    <xf numFmtId="193" fontId="2" fillId="23" borderId="3" xfId="11" applyNumberFormat="1" applyFont="1" applyFill="1" applyBorder="1" applyAlignment="1" applyProtection="1">
      <alignment horizontal="center"/>
      <protection locked="0"/>
    </xf>
    <xf numFmtId="0" fontId="9" fillId="3" borderId="18" xfId="0" applyFont="1" applyFill="1" applyBorder="1" applyAlignment="1">
      <alignment horizontal="left"/>
    </xf>
    <xf numFmtId="0" fontId="0" fillId="3" borderId="16" xfId="0" applyFill="1" applyBorder="1" applyAlignment="1">
      <alignment horizontal="left"/>
    </xf>
    <xf numFmtId="3" fontId="0" fillId="0" borderId="0" xfId="0" applyNumberFormat="1"/>
    <xf numFmtId="0" fontId="51" fillId="6" borderId="0" xfId="48" applyFont="1" applyFill="1" applyBorder="1">
      <protection locked="0"/>
    </xf>
    <xf numFmtId="0" fontId="51" fillId="6" borderId="0" xfId="48" applyFont="1" applyFill="1" applyBorder="1" applyAlignment="1">
      <alignment horizontal="center"/>
      <protection locked="0"/>
    </xf>
    <xf numFmtId="0" fontId="51" fillId="6" borderId="0" xfId="48" applyFont="1" applyFill="1" applyBorder="1" applyAlignment="1">
      <protection locked="0"/>
    </xf>
    <xf numFmtId="9" fontId="0" fillId="2" borderId="3" xfId="0" applyNumberFormat="1" applyFill="1" applyBorder="1" applyAlignment="1">
      <alignment horizontal="center"/>
    </xf>
    <xf numFmtId="9" fontId="9" fillId="26" borderId="3" xfId="59" applyNumberFormat="1" applyFont="1" applyFill="1" applyBorder="1" applyAlignment="1">
      <alignment horizontal="center"/>
    </xf>
    <xf numFmtId="0" fontId="9" fillId="6" borderId="0" xfId="0" applyFont="1" applyFill="1" applyAlignment="1">
      <alignment horizontal="right"/>
    </xf>
    <xf numFmtId="0" fontId="2" fillId="0" borderId="0" xfId="0" applyFont="1" applyFill="1" applyBorder="1"/>
    <xf numFmtId="0" fontId="2" fillId="0" borderId="0" xfId="0" applyFont="1" applyFill="1" applyBorder="1" applyAlignment="1">
      <alignment horizontal="center"/>
    </xf>
    <xf numFmtId="0" fontId="2" fillId="6" borderId="0" xfId="0" applyFont="1" applyFill="1" applyBorder="1" applyAlignment="1"/>
    <xf numFmtId="0" fontId="69" fillId="6" borderId="0" xfId="47" applyFont="1" applyFill="1" applyBorder="1" applyAlignment="1">
      <alignment horizontal="left"/>
    </xf>
    <xf numFmtId="9" fontId="9" fillId="23" borderId="3" xfId="0" applyNumberFormat="1" applyFont="1" applyFill="1" applyBorder="1" applyAlignment="1">
      <alignment horizontal="center"/>
    </xf>
    <xf numFmtId="0" fontId="9" fillId="3" borderId="18" xfId="0" applyFont="1" applyFill="1" applyBorder="1" applyAlignment="1">
      <alignment horizontal="center"/>
    </xf>
    <xf numFmtId="0" fontId="90" fillId="6" borderId="0" xfId="0" applyFont="1" applyFill="1"/>
    <xf numFmtId="0" fontId="91" fillId="6" borderId="0" xfId="0" applyFont="1" applyFill="1"/>
    <xf numFmtId="0" fontId="70" fillId="6" borderId="0" xfId="107" applyFont="1" applyFill="1">
      <protection locked="0"/>
    </xf>
    <xf numFmtId="2" fontId="9" fillId="6" borderId="0" xfId="0" applyNumberFormat="1" applyFont="1" applyFill="1" applyAlignment="1">
      <alignment horizontal="left"/>
    </xf>
    <xf numFmtId="0" fontId="75" fillId="6" borderId="0" xfId="107" applyFont="1" applyFill="1">
      <protection locked="0"/>
    </xf>
    <xf numFmtId="0" fontId="75" fillId="3" borderId="3" xfId="107" applyFont="1" applyFill="1" applyBorder="1" applyAlignment="1">
      <alignment horizontal="left"/>
      <protection locked="0"/>
    </xf>
    <xf numFmtId="0" fontId="70" fillId="3" borderId="3" xfId="107" applyFont="1" applyFill="1" applyBorder="1" applyAlignment="1">
      <alignment horizontal="center" vertical="center"/>
      <protection locked="0"/>
    </xf>
    <xf numFmtId="0" fontId="92" fillId="6" borderId="0" xfId="107" applyFont="1" applyFill="1" applyAlignment="1">
      <alignment horizontal="center"/>
      <protection locked="0"/>
    </xf>
    <xf numFmtId="166" fontId="2" fillId="23" borderId="3" xfId="59" quotePrefix="1" applyNumberFormat="1" applyFont="1" applyFill="1" applyBorder="1" applyAlignment="1" applyProtection="1">
      <alignment horizontal="center"/>
      <protection locked="0"/>
    </xf>
    <xf numFmtId="9" fontId="9" fillId="3" borderId="3" xfId="0" applyNumberFormat="1" applyFont="1" applyFill="1" applyBorder="1" applyAlignment="1">
      <alignment horizontal="center"/>
    </xf>
    <xf numFmtId="3" fontId="9" fillId="3" borderId="3" xfId="0" applyNumberFormat="1" applyFont="1" applyFill="1" applyBorder="1" applyAlignment="1">
      <alignment horizontal="center"/>
    </xf>
    <xf numFmtId="0" fontId="69" fillId="0" borderId="0" xfId="0" applyFont="1" applyAlignment="1">
      <alignment horizontal="center"/>
    </xf>
    <xf numFmtId="0" fontId="2" fillId="4" borderId="0" xfId="0" applyFont="1" applyFill="1" applyAlignment="1"/>
    <xf numFmtId="0" fontId="2" fillId="21" borderId="0" xfId="0" applyFont="1" applyFill="1" applyAlignment="1"/>
    <xf numFmtId="0" fontId="90" fillId="6" borderId="0" xfId="48" applyFont="1" applyFill="1">
      <protection locked="0"/>
    </xf>
    <xf numFmtId="0" fontId="90" fillId="6" borderId="0" xfId="48" applyFont="1" applyFill="1" applyAlignment="1">
      <alignment horizontal="left"/>
      <protection locked="0"/>
    </xf>
    <xf numFmtId="0" fontId="91" fillId="6" borderId="0" xfId="48" applyFont="1" applyFill="1" applyAlignment="1">
      <alignment horizontal="center"/>
      <protection locked="0"/>
    </xf>
    <xf numFmtId="0" fontId="93" fillId="6" borderId="0" xfId="48" applyFont="1" applyFill="1" applyAlignment="1">
      <protection locked="0"/>
    </xf>
    <xf numFmtId="166" fontId="0" fillId="6" borderId="0" xfId="59" applyNumberFormat="1" applyFont="1" applyFill="1"/>
    <xf numFmtId="9" fontId="0" fillId="2" borderId="3" xfId="59" applyFont="1" applyFill="1" applyBorder="1" applyAlignment="1">
      <alignment horizontal="center"/>
    </xf>
    <xf numFmtId="0" fontId="9" fillId="6" borderId="3" xfId="0" applyFont="1" applyFill="1" applyBorder="1" applyAlignment="1">
      <alignment horizontal="center"/>
    </xf>
    <xf numFmtId="166" fontId="0" fillId="2" borderId="3" xfId="59" applyNumberFormat="1" applyFont="1" applyFill="1" applyBorder="1" applyAlignment="1">
      <alignment horizontal="center"/>
    </xf>
    <xf numFmtId="166" fontId="0" fillId="23" borderId="3" xfId="59" applyNumberFormat="1" applyFont="1" applyFill="1" applyBorder="1" applyAlignment="1">
      <alignment horizontal="center"/>
    </xf>
    <xf numFmtId="9" fontId="9" fillId="3" borderId="3" xfId="59" applyFont="1" applyFill="1" applyBorder="1" applyAlignment="1">
      <alignment horizontal="center"/>
    </xf>
    <xf numFmtId="0" fontId="94" fillId="6" borderId="0" xfId="0" applyFont="1" applyFill="1" applyAlignment="1">
      <alignment horizontal="left"/>
    </xf>
    <xf numFmtId="195" fontId="95" fillId="22" borderId="3" xfId="0" applyNumberFormat="1" applyFont="1" applyFill="1" applyBorder="1" applyAlignment="1">
      <alignment horizontal="center"/>
    </xf>
    <xf numFmtId="196" fontId="95" fillId="2" borderId="3" xfId="59" applyNumberFormat="1" applyFont="1" applyFill="1" applyBorder="1" applyAlignment="1">
      <alignment horizontal="center"/>
    </xf>
    <xf numFmtId="195" fontId="95" fillId="2" borderId="3" xfId="0" applyNumberFormat="1" applyFont="1" applyFill="1" applyBorder="1" applyAlignment="1">
      <alignment horizontal="center"/>
    </xf>
    <xf numFmtId="9" fontId="2" fillId="4" borderId="3" xfId="59" applyFont="1" applyFill="1" applyBorder="1" applyAlignment="1">
      <alignment horizontal="left"/>
    </xf>
    <xf numFmtId="9" fontId="0" fillId="22" borderId="3" xfId="0" applyNumberFormat="1" applyFill="1" applyBorder="1" applyAlignment="1">
      <alignment horizontal="center"/>
    </xf>
    <xf numFmtId="9" fontId="0" fillId="2" borderId="3" xfId="59" applyNumberFormat="1" applyFont="1" applyFill="1" applyBorder="1" applyAlignment="1">
      <alignment horizontal="center"/>
    </xf>
    <xf numFmtId="0" fontId="93" fillId="6" borderId="0" xfId="48" applyFont="1" applyFill="1">
      <protection locked="0"/>
    </xf>
    <xf numFmtId="3" fontId="2" fillId="2" borderId="3" xfId="107" applyNumberFormat="1" applyFont="1" applyFill="1" applyBorder="1" applyAlignment="1">
      <alignment horizontal="center"/>
      <protection locked="0"/>
    </xf>
    <xf numFmtId="3" fontId="95" fillId="22" borderId="3" xfId="0" applyNumberFormat="1" applyFont="1" applyFill="1" applyBorder="1" applyAlignment="1">
      <alignment horizontal="center"/>
    </xf>
    <xf numFmtId="195" fontId="95" fillId="23" borderId="3" xfId="0" applyNumberFormat="1" applyFont="1" applyFill="1" applyBorder="1" applyAlignment="1">
      <alignment horizontal="center"/>
    </xf>
    <xf numFmtId="3" fontId="9" fillId="3" borderId="3" xfId="107" applyNumberFormat="1" applyFont="1" applyFill="1" applyBorder="1" applyAlignment="1">
      <alignment horizontal="center"/>
      <protection locked="0"/>
    </xf>
    <xf numFmtId="0" fontId="95" fillId="6" borderId="0" xfId="0" applyFont="1" applyFill="1" applyBorder="1" applyAlignment="1">
      <alignment horizontal="center"/>
    </xf>
    <xf numFmtId="0" fontId="2" fillId="28" borderId="18" xfId="47" applyFont="1" applyFill="1" applyBorder="1" applyAlignment="1">
      <alignment horizontal="left"/>
    </xf>
    <xf numFmtId="0" fontId="70" fillId="3" borderId="3" xfId="107" applyFont="1" applyFill="1" applyBorder="1" applyAlignment="1">
      <alignment horizontal="left" vertical="center"/>
      <protection locked="0"/>
    </xf>
    <xf numFmtId="0" fontId="96" fillId="6" borderId="0" xfId="47" applyFont="1" applyFill="1" applyBorder="1" applyAlignment="1">
      <alignment horizontal="left"/>
    </xf>
    <xf numFmtId="9" fontId="69" fillId="0" borderId="12" xfId="0" applyNumberFormat="1" applyFont="1" applyFill="1" applyBorder="1" applyAlignment="1">
      <alignment horizontal="center"/>
    </xf>
    <xf numFmtId="0" fontId="0" fillId="0" borderId="0" xfId="0" applyBorder="1"/>
    <xf numFmtId="0" fontId="82" fillId="0" borderId="0" xfId="0" applyFont="1" applyAlignment="1">
      <alignment horizontal="center"/>
    </xf>
    <xf numFmtId="0" fontId="82" fillId="6" borderId="0" xfId="47" applyFont="1" applyFill="1" applyBorder="1" applyAlignment="1">
      <alignment horizontal="center" wrapText="1"/>
    </xf>
    <xf numFmtId="0" fontId="82" fillId="6" borderId="0" xfId="48" applyFont="1" applyFill="1" applyAlignment="1">
      <alignment horizontal="center"/>
      <protection locked="0"/>
    </xf>
    <xf numFmtId="0" fontId="2" fillId="4" borderId="3" xfId="0" applyFont="1" applyFill="1" applyBorder="1" applyAlignment="1">
      <alignment horizontal="left"/>
    </xf>
    <xf numFmtId="3" fontId="8" fillId="25" borderId="3" xfId="59" applyNumberFormat="1" applyFont="1" applyFill="1" applyBorder="1" applyAlignment="1">
      <alignment horizontal="center"/>
    </xf>
    <xf numFmtId="0" fontId="9" fillId="20" borderId="18" xfId="0" applyFont="1" applyFill="1" applyBorder="1" applyAlignment="1">
      <alignment horizontal="center" wrapText="1"/>
    </xf>
    <xf numFmtId="0" fontId="9" fillId="3" borderId="3" xfId="48" applyFont="1" applyFill="1" applyBorder="1" applyAlignment="1">
      <alignment horizontal="center"/>
      <protection locked="0"/>
    </xf>
    <xf numFmtId="0" fontId="9" fillId="20" borderId="3" xfId="0" applyFont="1" applyFill="1" applyBorder="1" applyAlignment="1">
      <alignment horizontal="center" wrapText="1"/>
    </xf>
    <xf numFmtId="0" fontId="0" fillId="0" borderId="0" xfId="0"/>
    <xf numFmtId="0" fontId="0" fillId="6" borderId="0" xfId="0" applyFill="1"/>
    <xf numFmtId="0" fontId="0" fillId="6" borderId="3" xfId="0" applyFill="1" applyBorder="1"/>
    <xf numFmtId="0" fontId="71" fillId="6" borderId="0" xfId="47" applyFont="1" applyFill="1" applyBorder="1" applyAlignment="1">
      <alignment horizontal="left"/>
    </xf>
    <xf numFmtId="2" fontId="71" fillId="6" borderId="0" xfId="48" applyNumberFormat="1" applyFont="1" applyFill="1" applyBorder="1" applyAlignment="1">
      <alignment horizontal="left"/>
      <protection locked="0"/>
    </xf>
    <xf numFmtId="3" fontId="0" fillId="2" borderId="3" xfId="0" applyNumberFormat="1" applyFill="1" applyBorder="1" applyAlignment="1">
      <alignment horizontal="center"/>
    </xf>
    <xf numFmtId="0" fontId="97" fillId="3" borderId="3" xfId="47" applyFont="1" applyFill="1" applyBorder="1" applyAlignment="1">
      <alignment horizontal="center"/>
    </xf>
    <xf numFmtId="0" fontId="0" fillId="5" borderId="0" xfId="0" applyFill="1" applyAlignment="1">
      <alignment horizontal="center"/>
    </xf>
    <xf numFmtId="0" fontId="97" fillId="3" borderId="13" xfId="47" applyFont="1" applyFill="1" applyBorder="1" applyAlignment="1">
      <alignment horizontal="center"/>
    </xf>
    <xf numFmtId="0" fontId="0" fillId="3" borderId="14" xfId="0" applyFill="1" applyBorder="1"/>
    <xf numFmtId="0" fontId="70" fillId="3" borderId="3" xfId="107" applyFont="1" applyFill="1" applyBorder="1" applyAlignment="1">
      <alignment horizontal="left"/>
      <protection locked="0"/>
    </xf>
    <xf numFmtId="0" fontId="82" fillId="6" borderId="0" xfId="0" applyFont="1" applyFill="1"/>
    <xf numFmtId="166" fontId="50" fillId="6" borderId="0" xfId="0" applyNumberFormat="1" applyFont="1" applyFill="1" applyAlignment="1">
      <alignment horizontal="center" wrapText="1"/>
    </xf>
    <xf numFmtId="3" fontId="82" fillId="0" borderId="0" xfId="59" applyNumberFormat="1" applyFont="1" applyFill="1" applyBorder="1" applyAlignment="1">
      <alignment horizontal="center"/>
    </xf>
    <xf numFmtId="0" fontId="9" fillId="3" borderId="14" xfId="50" applyFont="1" applyFill="1" applyBorder="1" applyAlignment="1">
      <alignment horizontal="left" wrapText="1"/>
    </xf>
    <xf numFmtId="4" fontId="10" fillId="4" borderId="3" xfId="0" applyNumberFormat="1" applyFont="1" applyFill="1" applyBorder="1" applyAlignment="1">
      <alignment horizontal="center"/>
    </xf>
    <xf numFmtId="0" fontId="69" fillId="6" borderId="0" xfId="0" applyFont="1" applyFill="1" applyAlignment="1">
      <alignment horizontal="left"/>
    </xf>
    <xf numFmtId="0" fontId="2" fillId="16" borderId="3" xfId="0" applyFont="1" applyFill="1" applyBorder="1" applyAlignment="1">
      <alignment wrapText="1"/>
    </xf>
    <xf numFmtId="3" fontId="69" fillId="0" borderId="0" xfId="0" applyNumberFormat="1" applyFont="1" applyFill="1" applyBorder="1" applyAlignment="1">
      <alignment horizontal="left"/>
    </xf>
    <xf numFmtId="0" fontId="69" fillId="0" borderId="0" xfId="0" applyFont="1" applyAlignment="1">
      <alignment wrapText="1"/>
    </xf>
    <xf numFmtId="0" fontId="69" fillId="0" borderId="0" xfId="0" applyFont="1" applyAlignment="1">
      <alignment horizontal="left"/>
    </xf>
    <xf numFmtId="0" fontId="8" fillId="6" borderId="3" xfId="89" applyFont="1" applyFill="1" applyBorder="1" applyAlignment="1">
      <alignment wrapText="1"/>
    </xf>
    <xf numFmtId="10" fontId="9" fillId="26" borderId="3" xfId="59" applyNumberFormat="1" applyFont="1" applyFill="1" applyBorder="1" applyAlignment="1">
      <alignment horizontal="center"/>
    </xf>
    <xf numFmtId="2" fontId="2" fillId="24" borderId="3" xfId="0" applyNumberFormat="1" applyFont="1" applyFill="1" applyBorder="1" applyAlignment="1">
      <alignment horizontal="center"/>
    </xf>
    <xf numFmtId="194" fontId="2" fillId="24" borderId="3" xfId="0" applyNumberFormat="1" applyFont="1" applyFill="1" applyBorder="1" applyAlignment="1">
      <alignment horizontal="center"/>
    </xf>
    <xf numFmtId="9" fontId="2" fillId="24" borderId="3" xfId="0" applyNumberFormat="1" applyFont="1" applyFill="1" applyBorder="1" applyAlignment="1">
      <alignment horizontal="center"/>
    </xf>
    <xf numFmtId="3" fontId="2" fillId="24" borderId="3" xfId="0" applyNumberFormat="1" applyFont="1" applyFill="1" applyBorder="1" applyAlignment="1">
      <alignment horizontal="center"/>
    </xf>
    <xf numFmtId="3" fontId="2" fillId="24" borderId="3" xfId="50" applyNumberFormat="1" applyFont="1" applyFill="1" applyBorder="1" applyAlignment="1">
      <alignment horizontal="center"/>
    </xf>
    <xf numFmtId="3" fontId="0" fillId="24" borderId="3" xfId="59" applyNumberFormat="1" applyFont="1" applyFill="1" applyBorder="1" applyAlignment="1">
      <alignment horizontal="center"/>
    </xf>
    <xf numFmtId="166" fontId="2" fillId="4" borderId="3" xfId="50" applyNumberFormat="1" applyFont="1" applyFill="1" applyBorder="1" applyAlignment="1">
      <alignment horizontal="center"/>
    </xf>
    <xf numFmtId="166" fontId="0" fillId="4" borderId="3" xfId="59" applyNumberFormat="1" applyFont="1" applyFill="1" applyBorder="1" applyAlignment="1">
      <alignment horizontal="center"/>
    </xf>
    <xf numFmtId="166" fontId="0" fillId="24" borderId="3" xfId="59" applyNumberFormat="1" applyFont="1" applyFill="1" applyBorder="1" applyAlignment="1">
      <alignment horizontal="center"/>
    </xf>
    <xf numFmtId="1" fontId="0" fillId="24" borderId="3" xfId="59" applyNumberFormat="1" applyFont="1" applyFill="1" applyBorder="1" applyAlignment="1">
      <alignment horizontal="center"/>
    </xf>
    <xf numFmtId="9" fontId="0" fillId="24" borderId="3" xfId="59" applyFont="1" applyFill="1" applyBorder="1" applyAlignment="1">
      <alignment horizontal="center"/>
    </xf>
    <xf numFmtId="166" fontId="2" fillId="22" borderId="3" xfId="59" applyNumberFormat="1" applyFont="1" applyFill="1" applyBorder="1" applyAlignment="1">
      <alignment horizontal="center"/>
    </xf>
    <xf numFmtId="192" fontId="2" fillId="4" borderId="3" xfId="50" applyNumberFormat="1" applyFont="1" applyFill="1" applyBorder="1" applyAlignment="1">
      <alignment horizontal="center"/>
    </xf>
    <xf numFmtId="0" fontId="69" fillId="16" borderId="0" xfId="0" applyFont="1" applyFill="1" applyBorder="1"/>
    <xf numFmtId="9" fontId="2" fillId="16" borderId="0" xfId="0" applyNumberFormat="1" applyFont="1" applyFill="1"/>
    <xf numFmtId="3" fontId="53" fillId="6" borderId="0" xfId="59" applyNumberFormat="1" applyFont="1" applyFill="1" applyAlignment="1">
      <alignment horizontal="center"/>
    </xf>
    <xf numFmtId="3" fontId="2" fillId="6" borderId="0" xfId="47" applyNumberFormat="1" applyFont="1" applyFill="1" applyBorder="1" applyAlignment="1">
      <alignment horizontal="left"/>
    </xf>
    <xf numFmtId="9" fontId="2" fillId="4" borderId="3" xfId="47" applyNumberFormat="1" applyFont="1" applyFill="1" applyBorder="1" applyAlignment="1">
      <alignment horizontal="center"/>
    </xf>
    <xf numFmtId="0" fontId="2" fillId="0" borderId="16" xfId="0" applyFont="1" applyFill="1" applyBorder="1"/>
    <xf numFmtId="3" fontId="9" fillId="22" borderId="3" xfId="0" applyNumberFormat="1" applyFont="1" applyFill="1" applyBorder="1" applyAlignment="1">
      <alignment horizontal="center"/>
    </xf>
    <xf numFmtId="10" fontId="0" fillId="24" borderId="3" xfId="59" applyNumberFormat="1" applyFont="1" applyFill="1" applyBorder="1" applyAlignment="1">
      <alignment horizontal="center"/>
    </xf>
    <xf numFmtId="0" fontId="94" fillId="0" borderId="0" xfId="0" applyFont="1"/>
    <xf numFmtId="0" fontId="9" fillId="0" borderId="0" xfId="0" applyFont="1" applyAlignment="1">
      <alignment horizontal="center"/>
    </xf>
    <xf numFmtId="3" fontId="0" fillId="0" borderId="0" xfId="0" applyNumberFormat="1" applyBorder="1" applyAlignment="1"/>
    <xf numFmtId="194" fontId="2" fillId="4" borderId="3" xfId="59" applyNumberFormat="1" applyFont="1" applyFill="1" applyBorder="1" applyAlignment="1">
      <alignment horizontal="center"/>
    </xf>
    <xf numFmtId="194" fontId="2" fillId="22" borderId="3" xfId="0" applyNumberFormat="1" applyFont="1" applyFill="1" applyBorder="1" applyAlignment="1">
      <alignment horizontal="center"/>
    </xf>
    <xf numFmtId="1" fontId="10" fillId="2" borderId="3" xfId="0" applyNumberFormat="1" applyFont="1" applyFill="1" applyBorder="1" applyAlignment="1" applyProtection="1">
      <alignment horizontal="center"/>
      <protection locked="0"/>
    </xf>
    <xf numFmtId="197" fontId="2" fillId="2" borderId="3" xfId="11" quotePrefix="1" applyNumberFormat="1" applyFont="1" applyFill="1" applyBorder="1" applyAlignment="1" applyProtection="1">
      <alignment horizontal="center"/>
      <protection locked="0"/>
    </xf>
    <xf numFmtId="0" fontId="2" fillId="3" borderId="14" xfId="0" applyFont="1" applyFill="1" applyBorder="1"/>
    <xf numFmtId="0" fontId="97" fillId="38" borderId="3" xfId="47" applyFont="1" applyFill="1" applyBorder="1" applyAlignment="1">
      <alignment horizontal="center"/>
    </xf>
    <xf numFmtId="0" fontId="97" fillId="39" borderId="3" xfId="47" applyFont="1" applyFill="1" applyBorder="1" applyAlignment="1">
      <alignment horizontal="center"/>
    </xf>
    <xf numFmtId="0" fontId="97" fillId="40" borderId="3" xfId="47" applyFont="1" applyFill="1" applyBorder="1" applyAlignment="1">
      <alignment horizontal="center"/>
    </xf>
    <xf numFmtId="198" fontId="0" fillId="2" borderId="3" xfId="0" applyNumberFormat="1" applyFill="1" applyBorder="1" applyAlignment="1">
      <alignment horizontal="center"/>
    </xf>
    <xf numFmtId="198" fontId="0" fillId="0" borderId="3" xfId="0" applyNumberFormat="1" applyFill="1" applyBorder="1" applyAlignment="1">
      <alignment horizontal="center"/>
    </xf>
    <xf numFmtId="1" fontId="2" fillId="22" borderId="3" xfId="59" applyNumberFormat="1" applyFont="1" applyFill="1" applyBorder="1" applyAlignment="1">
      <alignment horizontal="center"/>
    </xf>
    <xf numFmtId="2" fontId="9" fillId="6" borderId="0" xfId="47" applyNumberFormat="1" applyFont="1" applyFill="1" applyBorder="1" applyAlignment="1">
      <alignment horizontal="left"/>
    </xf>
    <xf numFmtId="0" fontId="9" fillId="3" borderId="18" xfId="0" applyFont="1" applyFill="1" applyBorder="1" applyAlignment="1">
      <alignment horizontal="center"/>
    </xf>
    <xf numFmtId="0" fontId="82" fillId="0" borderId="0" xfId="0" applyFont="1" applyFill="1" applyBorder="1" applyAlignment="1">
      <alignment horizontal="left"/>
    </xf>
    <xf numFmtId="192" fontId="0" fillId="22" borderId="3" xfId="0" applyNumberFormat="1" applyFill="1" applyBorder="1" applyAlignment="1">
      <alignment horizontal="center"/>
    </xf>
    <xf numFmtId="192" fontId="9" fillId="3" borderId="3" xfId="0" applyNumberFormat="1" applyFont="1" applyFill="1" applyBorder="1" applyAlignment="1">
      <alignment horizontal="center"/>
    </xf>
    <xf numFmtId="2" fontId="9" fillId="3" borderId="3" xfId="0" applyNumberFormat="1" applyFont="1" applyFill="1" applyBorder="1" applyAlignment="1">
      <alignment horizontal="center"/>
    </xf>
    <xf numFmtId="4" fontId="0" fillId="22" borderId="3" xfId="0" applyNumberFormat="1" applyFill="1" applyBorder="1" applyAlignment="1">
      <alignment horizontal="center"/>
    </xf>
    <xf numFmtId="1" fontId="8" fillId="0" borderId="0" xfId="0" applyNumberFormat="1" applyFont="1"/>
    <xf numFmtId="197" fontId="2" fillId="2" borderId="3" xfId="11" applyNumberFormat="1" applyFont="1" applyFill="1" applyBorder="1" applyAlignment="1">
      <alignment horizontal="center"/>
    </xf>
    <xf numFmtId="0" fontId="82" fillId="0" borderId="0" xfId="0" applyFont="1"/>
    <xf numFmtId="0" fontId="9" fillId="3" borderId="18" xfId="0" applyFont="1" applyFill="1" applyBorder="1" applyAlignment="1">
      <alignment horizontal="center"/>
    </xf>
    <xf numFmtId="4" fontId="0" fillId="24" borderId="3" xfId="0" applyNumberFormat="1" applyFill="1" applyBorder="1" applyAlignment="1">
      <alignment horizontal="center"/>
    </xf>
    <xf numFmtId="0" fontId="94" fillId="0" borderId="0" xfId="0" applyFont="1" applyFill="1" applyAlignment="1">
      <alignment horizontal="left"/>
    </xf>
    <xf numFmtId="0" fontId="71" fillId="0" borderId="0" xfId="0" applyFont="1"/>
    <xf numFmtId="0" fontId="2" fillId="0" borderId="0" xfId="0" applyFont="1" applyFill="1" applyBorder="1" applyAlignment="1">
      <alignment horizontal="left"/>
    </xf>
    <xf numFmtId="3" fontId="2" fillId="3" borderId="3" xfId="59" applyNumberFormat="1" applyFont="1" applyFill="1" applyBorder="1" applyAlignment="1">
      <alignment horizontal="center"/>
    </xf>
    <xf numFmtId="9" fontId="9" fillId="3" borderId="14" xfId="11" applyNumberFormat="1" applyFont="1" applyFill="1" applyBorder="1" applyAlignment="1">
      <alignment horizontal="center" vertical="center"/>
    </xf>
    <xf numFmtId="9" fontId="9" fillId="3" borderId="14" xfId="11" applyNumberFormat="1" applyFont="1" applyFill="1" applyBorder="1" applyAlignment="1">
      <alignment horizontal="center"/>
    </xf>
    <xf numFmtId="0" fontId="9" fillId="3" borderId="18" xfId="89" applyFont="1" applyFill="1" applyBorder="1" applyAlignment="1">
      <alignment horizontal="center" wrapText="1"/>
    </xf>
    <xf numFmtId="3" fontId="2" fillId="4" borderId="3" xfId="59" applyNumberFormat="1" applyFont="1" applyFill="1" applyBorder="1" applyAlignment="1">
      <alignment horizontal="center"/>
    </xf>
    <xf numFmtId="3" fontId="2" fillId="3" borderId="3" xfId="0" applyNumberFormat="1" applyFont="1" applyFill="1" applyBorder="1" applyAlignment="1">
      <alignment horizontal="center"/>
    </xf>
    <xf numFmtId="10" fontId="2" fillId="4" borderId="3" xfId="59" applyNumberFormat="1" applyFont="1" applyFill="1" applyBorder="1" applyAlignment="1">
      <alignment horizontal="center"/>
    </xf>
    <xf numFmtId="166" fontId="2" fillId="27" borderId="3" xfId="0" applyNumberFormat="1" applyFont="1" applyFill="1" applyBorder="1" applyAlignment="1">
      <alignment horizontal="center"/>
    </xf>
    <xf numFmtId="4" fontId="2" fillId="24" borderId="3" xfId="0" applyNumberFormat="1" applyFont="1" applyFill="1" applyBorder="1" applyAlignment="1">
      <alignment horizontal="center"/>
    </xf>
    <xf numFmtId="3" fontId="2" fillId="27" borderId="3" xfId="0" applyNumberFormat="1" applyFont="1" applyFill="1" applyBorder="1" applyAlignment="1">
      <alignment horizontal="center"/>
    </xf>
    <xf numFmtId="9" fontId="2" fillId="24" borderId="3" xfId="59" applyFont="1" applyFill="1" applyBorder="1" applyAlignment="1">
      <alignment horizontal="center"/>
    </xf>
    <xf numFmtId="1" fontId="2" fillId="24" borderId="3" xfId="59" applyNumberFormat="1" applyFont="1" applyFill="1" applyBorder="1" applyAlignment="1">
      <alignment horizontal="center"/>
    </xf>
    <xf numFmtId="2" fontId="2" fillId="27" borderId="3" xfId="0" applyNumberFormat="1" applyFont="1" applyFill="1" applyBorder="1" applyAlignment="1">
      <alignment horizontal="center"/>
    </xf>
    <xf numFmtId="0" fontId="2" fillId="4" borderId="3" xfId="11" applyNumberFormat="1" applyFont="1" applyFill="1" applyBorder="1" applyAlignment="1">
      <alignment horizontal="center"/>
    </xf>
    <xf numFmtId="191" fontId="2" fillId="4" borderId="3" xfId="11" applyNumberFormat="1" applyFont="1" applyFill="1" applyBorder="1" applyAlignment="1">
      <alignment horizontal="center"/>
    </xf>
    <xf numFmtId="9" fontId="2" fillId="4" borderId="3" xfId="11" applyNumberFormat="1" applyFont="1" applyFill="1" applyBorder="1" applyAlignment="1">
      <alignment horizontal="center"/>
    </xf>
    <xf numFmtId="3" fontId="2" fillId="2" borderId="3" xfId="122" applyNumberFormat="1" applyFont="1" applyFill="1" applyBorder="1" applyAlignment="1" applyProtection="1">
      <alignment horizontal="center"/>
      <protection locked="0"/>
    </xf>
    <xf numFmtId="9" fontId="2" fillId="27" borderId="3" xfId="0" applyNumberFormat="1" applyFont="1" applyFill="1" applyBorder="1" applyAlignment="1">
      <alignment horizontal="left"/>
    </xf>
    <xf numFmtId="194" fontId="2" fillId="27" borderId="3" xfId="0" applyNumberFormat="1" applyFont="1" applyFill="1" applyBorder="1" applyAlignment="1">
      <alignment horizontal="center"/>
    </xf>
    <xf numFmtId="9" fontId="2" fillId="27" borderId="3" xfId="0" applyNumberFormat="1" applyFont="1" applyFill="1" applyBorder="1" applyAlignment="1">
      <alignment horizontal="center"/>
    </xf>
    <xf numFmtId="3" fontId="2" fillId="22" borderId="3" xfId="50" applyNumberFormat="1" applyFont="1" applyFill="1" applyBorder="1" applyAlignment="1">
      <alignment horizontal="center"/>
    </xf>
    <xf numFmtId="0" fontId="2" fillId="24" borderId="3" xfId="50" applyNumberFormat="1" applyFont="1" applyFill="1" applyBorder="1" applyAlignment="1">
      <alignment horizontal="center"/>
    </xf>
    <xf numFmtId="0" fontId="97" fillId="24" borderId="16" xfId="47" applyFont="1" applyFill="1" applyBorder="1" applyAlignment="1">
      <alignment horizontal="center"/>
    </xf>
    <xf numFmtId="3" fontId="0" fillId="2" borderId="16" xfId="0" applyNumberFormat="1" applyFill="1" applyBorder="1" applyAlignment="1">
      <alignment horizontal="center"/>
    </xf>
    <xf numFmtId="2" fontId="2" fillId="22" borderId="3" xfId="107" applyNumberFormat="1" applyFont="1" applyFill="1" applyBorder="1" applyAlignment="1">
      <alignment horizontal="center"/>
      <protection locked="0"/>
    </xf>
    <xf numFmtId="3" fontId="98" fillId="0" borderId="0" xfId="0" applyNumberFormat="1" applyFont="1"/>
    <xf numFmtId="3" fontId="9" fillId="6" borderId="0" xfId="0" applyNumberFormat="1" applyFont="1" applyFill="1" applyBorder="1" applyAlignment="1">
      <alignment horizontal="center"/>
    </xf>
    <xf numFmtId="3" fontId="8" fillId="6" borderId="0" xfId="0" applyNumberFormat="1" applyFont="1" applyFill="1"/>
    <xf numFmtId="3" fontId="2" fillId="24" borderId="0" xfId="59" applyNumberFormat="1" applyFont="1" applyFill="1" applyBorder="1" applyAlignment="1">
      <alignment horizontal="center"/>
    </xf>
    <xf numFmtId="0" fontId="8" fillId="0" borderId="14" xfId="0" applyFont="1" applyFill="1" applyBorder="1" applyAlignment="1">
      <alignment vertical="top"/>
    </xf>
    <xf numFmtId="0" fontId="8" fillId="0" borderId="19" xfId="0" applyFont="1" applyFill="1" applyBorder="1" applyAlignment="1">
      <alignment vertical="top"/>
    </xf>
    <xf numFmtId="0" fontId="0" fillId="0" borderId="13" xfId="0" applyBorder="1" applyAlignment="1">
      <alignment vertical="top"/>
    </xf>
    <xf numFmtId="0" fontId="9" fillId="3" borderId="13" xfId="0" applyFont="1" applyFill="1" applyBorder="1" applyAlignment="1">
      <alignment horizontal="center"/>
    </xf>
    <xf numFmtId="0" fontId="75" fillId="3" borderId="14" xfId="107" applyFont="1" applyFill="1" applyBorder="1" applyAlignment="1">
      <alignment horizontal="center"/>
      <protection locked="0"/>
    </xf>
    <xf numFmtId="0" fontId="2" fillId="0" borderId="3" xfId="89" applyFont="1" applyFill="1" applyBorder="1" applyAlignment="1">
      <alignment wrapText="1"/>
    </xf>
    <xf numFmtId="0" fontId="9" fillId="0" borderId="0" xfId="0" applyFont="1" applyAlignment="1">
      <alignment horizontal="left"/>
    </xf>
    <xf numFmtId="0" fontId="2" fillId="6" borderId="3" xfId="47" applyFont="1" applyFill="1" applyBorder="1" applyAlignment="1">
      <alignment horizontal="center" wrapText="1"/>
    </xf>
    <xf numFmtId="0" fontId="97" fillId="24" borderId="16" xfId="47" applyFont="1" applyFill="1" applyBorder="1" applyAlignment="1">
      <alignment horizontal="center"/>
    </xf>
    <xf numFmtId="0" fontId="9" fillId="3" borderId="14" xfId="0" applyFont="1" applyFill="1" applyBorder="1" applyAlignment="1"/>
    <xf numFmtId="0" fontId="9" fillId="3" borderId="19" xfId="0" applyFont="1" applyFill="1" applyBorder="1" applyAlignment="1"/>
    <xf numFmtId="0" fontId="9" fillId="3" borderId="13" xfId="0" applyFont="1" applyFill="1" applyBorder="1" applyAlignment="1"/>
    <xf numFmtId="3" fontId="0" fillId="0" borderId="3" xfId="0" applyNumberFormat="1" applyBorder="1" applyAlignment="1">
      <alignment horizontal="center"/>
    </xf>
    <xf numFmtId="199" fontId="0" fillId="0" borderId="3" xfId="0" applyNumberFormat="1" applyBorder="1"/>
    <xf numFmtId="4" fontId="10" fillId="24" borderId="3" xfId="0" applyNumberFormat="1" applyFont="1" applyFill="1" applyBorder="1" applyAlignment="1">
      <alignment horizontal="center"/>
    </xf>
    <xf numFmtId="194" fontId="2" fillId="4" borderId="3" xfId="0" applyNumberFormat="1" applyFont="1" applyFill="1" applyBorder="1" applyAlignment="1">
      <alignment horizontal="center"/>
    </xf>
    <xf numFmtId="3" fontId="9" fillId="0" borderId="0" xfId="0" applyNumberFormat="1" applyFont="1" applyFill="1" applyBorder="1"/>
    <xf numFmtId="198" fontId="0" fillId="0" borderId="0" xfId="0" applyNumberFormat="1"/>
    <xf numFmtId="193" fontId="0" fillId="0" borderId="0" xfId="0" applyNumberFormat="1"/>
    <xf numFmtId="10" fontId="0" fillId="31" borderId="3" xfId="59" applyNumberFormat="1" applyFont="1" applyFill="1" applyBorder="1" applyAlignment="1">
      <alignment horizontal="center"/>
    </xf>
    <xf numFmtId="9" fontId="2" fillId="4" borderId="3" xfId="59" applyFont="1" applyFill="1" applyBorder="1" applyAlignment="1">
      <alignment horizontal="center" vertical="center" wrapText="1"/>
    </xf>
    <xf numFmtId="3" fontId="2" fillId="4" borderId="3" xfId="0" applyNumberFormat="1" applyFont="1" applyFill="1" applyBorder="1" applyAlignment="1">
      <alignment horizontal="center" vertical="center" wrapText="1"/>
    </xf>
    <xf numFmtId="3" fontId="99" fillId="41" borderId="3" xfId="0" applyNumberFormat="1" applyFont="1" applyFill="1" applyBorder="1" applyAlignment="1">
      <alignment horizontal="center" vertical="center" wrapText="1"/>
    </xf>
    <xf numFmtId="3" fontId="99" fillId="41" borderId="3" xfId="59" applyNumberFormat="1" applyFont="1" applyFill="1" applyBorder="1" applyAlignment="1">
      <alignment horizontal="center" vertical="center" wrapText="1"/>
    </xf>
    <xf numFmtId="9" fontId="8" fillId="6" borderId="0" xfId="0" applyNumberFormat="1" applyFont="1" applyFill="1" applyAlignment="1">
      <alignment horizontal="center" wrapText="1"/>
    </xf>
    <xf numFmtId="3" fontId="8" fillId="6" borderId="0" xfId="0" applyNumberFormat="1" applyFont="1" applyFill="1" applyAlignment="1">
      <alignment horizontal="center" wrapText="1"/>
    </xf>
    <xf numFmtId="200" fontId="8" fillId="24" borderId="3" xfId="11" applyNumberFormat="1" applyFont="1" applyFill="1" applyBorder="1" applyAlignment="1">
      <alignment horizontal="center" vertical="center"/>
    </xf>
    <xf numFmtId="4" fontId="0" fillId="0" borderId="0" xfId="0" applyNumberFormat="1"/>
    <xf numFmtId="3" fontId="2" fillId="2" borderId="3" xfId="0" applyNumberFormat="1" applyFont="1" applyFill="1" applyBorder="1" applyAlignment="1" applyProtection="1">
      <alignment horizontal="center"/>
      <protection locked="0"/>
    </xf>
    <xf numFmtId="3" fontId="2" fillId="4" borderId="3" xfId="0" applyNumberFormat="1" applyFont="1" applyFill="1" applyBorder="1" applyAlignment="1">
      <alignment horizontal="center" vertical="center"/>
    </xf>
    <xf numFmtId="166" fontId="9" fillId="3" borderId="3" xfId="59" applyNumberFormat="1" applyFont="1" applyFill="1" applyBorder="1" applyAlignment="1">
      <alignment horizontal="center" wrapText="1"/>
    </xf>
    <xf numFmtId="166" fontId="2" fillId="2" borderId="3" xfId="122" applyNumberFormat="1" applyFont="1" applyFill="1" applyBorder="1" applyAlignment="1" applyProtection="1">
      <alignment horizontal="center"/>
      <protection locked="0"/>
    </xf>
    <xf numFmtId="2" fontId="9" fillId="6" borderId="0" xfId="0" applyNumberFormat="1" applyFont="1" applyFill="1" applyAlignment="1">
      <alignment horizontal="center"/>
    </xf>
    <xf numFmtId="0" fontId="9" fillId="3" borderId="18" xfId="0" applyFont="1" applyFill="1" applyBorder="1" applyAlignment="1"/>
    <xf numFmtId="0" fontId="9" fillId="3" borderId="3" xfId="0" applyFont="1" applyFill="1" applyBorder="1" applyAlignment="1">
      <alignment horizontal="center" vertical="center" wrapText="1"/>
    </xf>
    <xf numFmtId="192" fontId="2" fillId="2" borderId="3" xfId="47" applyNumberFormat="1" applyFont="1" applyFill="1" applyBorder="1" applyAlignment="1">
      <alignment horizontal="center"/>
    </xf>
    <xf numFmtId="194" fontId="2" fillId="24" borderId="3" xfId="59" applyNumberFormat="1" applyFont="1" applyFill="1" applyBorder="1" applyAlignment="1">
      <alignment horizontal="center"/>
    </xf>
    <xf numFmtId="0" fontId="2" fillId="0" borderId="3" xfId="0" applyFont="1" applyBorder="1" applyAlignment="1">
      <alignment horizontal="center"/>
    </xf>
    <xf numFmtId="0" fontId="9" fillId="0" borderId="3" xfId="0" applyFont="1" applyBorder="1" applyAlignment="1">
      <alignment horizontal="left"/>
    </xf>
    <xf numFmtId="193" fontId="9" fillId="2" borderId="3" xfId="11" applyNumberFormat="1" applyFont="1" applyFill="1" applyBorder="1" applyAlignment="1" applyProtection="1">
      <alignment horizontal="center"/>
      <protection locked="0"/>
    </xf>
    <xf numFmtId="0" fontId="9" fillId="0" borderId="3" xfId="0" applyFont="1" applyBorder="1" applyAlignment="1">
      <alignment horizontal="center"/>
    </xf>
    <xf numFmtId="0" fontId="73" fillId="0" borderId="0" xfId="0" applyFont="1"/>
    <xf numFmtId="0" fontId="9" fillId="3" borderId="15" xfId="0" applyFont="1" applyFill="1" applyBorder="1" applyAlignment="1"/>
    <xf numFmtId="0" fontId="0" fillId="6" borderId="3" xfId="48" applyFont="1" applyFill="1" applyBorder="1">
      <protection locked="0"/>
    </xf>
    <xf numFmtId="9" fontId="2" fillId="24" borderId="3" xfId="59" applyNumberFormat="1" applyFont="1" applyFill="1" applyBorder="1" applyAlignment="1">
      <alignment horizontal="center"/>
    </xf>
    <xf numFmtId="1" fontId="9" fillId="0" borderId="0" xfId="0" applyNumberFormat="1" applyFont="1" applyAlignment="1">
      <alignment horizontal="center"/>
    </xf>
    <xf numFmtId="0" fontId="0" fillId="0" borderId="0" xfId="0" applyAlignment="1">
      <alignment horizontal="center"/>
    </xf>
    <xf numFmtId="1" fontId="0" fillId="0" borderId="0" xfId="0" applyNumberFormat="1" applyAlignment="1">
      <alignment horizontal="center"/>
    </xf>
    <xf numFmtId="193" fontId="9" fillId="0" borderId="0" xfId="0" applyNumberFormat="1" applyFont="1" applyAlignment="1">
      <alignment horizontal="center"/>
    </xf>
    <xf numFmtId="0" fontId="97" fillId="3" borderId="16" xfId="47" applyFont="1" applyFill="1" applyBorder="1" applyAlignment="1">
      <alignment horizontal="center"/>
    </xf>
    <xf numFmtId="9" fontId="10" fillId="24" borderId="3" xfId="59" applyFont="1" applyFill="1" applyBorder="1" applyAlignment="1">
      <alignment horizontal="center"/>
    </xf>
    <xf numFmtId="0" fontId="82" fillId="6" borderId="0" xfId="0" applyFont="1" applyFill="1" applyAlignment="1"/>
    <xf numFmtId="0" fontId="2" fillId="0" borderId="3" xfId="0" applyFont="1" applyFill="1" applyBorder="1" applyAlignment="1"/>
    <xf numFmtId="0" fontId="0" fillId="0" borderId="3" xfId="0" applyFont="1" applyFill="1" applyBorder="1"/>
    <xf numFmtId="10" fontId="0" fillId="2" borderId="3" xfId="59" applyNumberFormat="1" applyFont="1" applyFill="1" applyBorder="1" applyAlignment="1">
      <alignment horizontal="center"/>
    </xf>
    <xf numFmtId="10" fontId="0" fillId="27" borderId="3" xfId="59" applyNumberFormat="1" applyFont="1" applyFill="1" applyBorder="1" applyAlignment="1">
      <alignment horizontal="center"/>
    </xf>
    <xf numFmtId="201" fontId="2" fillId="24" borderId="3" xfId="11" applyNumberFormat="1" applyFont="1" applyFill="1" applyBorder="1" applyAlignment="1">
      <alignment horizontal="center"/>
    </xf>
    <xf numFmtId="166" fontId="2" fillId="24" borderId="3" xfId="47" applyNumberFormat="1" applyFont="1" applyFill="1" applyBorder="1" applyAlignment="1">
      <alignment horizontal="center"/>
    </xf>
    <xf numFmtId="9" fontId="2" fillId="24" borderId="3" xfId="47" applyNumberFormat="1" applyFont="1" applyFill="1" applyBorder="1" applyAlignment="1">
      <alignment horizontal="center"/>
    </xf>
    <xf numFmtId="193" fontId="2" fillId="24" borderId="3" xfId="11" applyNumberFormat="1" applyFont="1" applyFill="1" applyBorder="1" applyAlignment="1">
      <alignment horizontal="center"/>
    </xf>
    <xf numFmtId="0" fontId="2" fillId="24" borderId="3" xfId="47" applyFont="1" applyFill="1" applyBorder="1" applyAlignment="1">
      <alignment horizontal="center"/>
    </xf>
    <xf numFmtId="0" fontId="2" fillId="24" borderId="3" xfId="47" applyFont="1" applyFill="1" applyBorder="1" applyAlignment="1">
      <alignment horizontal="center" wrapText="1"/>
    </xf>
    <xf numFmtId="193" fontId="8" fillId="24" borderId="3" xfId="11" applyNumberFormat="1" applyFont="1" applyFill="1" applyBorder="1" applyAlignment="1">
      <alignment horizontal="right" vertical="center"/>
    </xf>
    <xf numFmtId="197" fontId="8" fillId="24" borderId="3" xfId="11" applyNumberFormat="1" applyFont="1" applyFill="1" applyBorder="1" applyAlignment="1">
      <alignment horizontal="center" vertical="center"/>
    </xf>
    <xf numFmtId="9" fontId="8" fillId="24" borderId="3" xfId="11" applyNumberFormat="1" applyFont="1" applyFill="1" applyBorder="1" applyAlignment="1">
      <alignment horizontal="center" vertical="center"/>
    </xf>
    <xf numFmtId="3" fontId="2" fillId="24" borderId="3" xfId="59" applyNumberFormat="1" applyFont="1" applyFill="1" applyBorder="1" applyAlignment="1">
      <alignment horizontal="center"/>
    </xf>
    <xf numFmtId="3" fontId="0" fillId="4" borderId="3" xfId="59" applyNumberFormat="1" applyFont="1" applyFill="1" applyBorder="1" applyAlignment="1">
      <alignment horizontal="center"/>
    </xf>
    <xf numFmtId="0" fontId="2" fillId="24" borderId="0" xfId="0" applyFont="1" applyFill="1"/>
    <xf numFmtId="0" fontId="0" fillId="24" borderId="0" xfId="0" applyFill="1"/>
    <xf numFmtId="0" fontId="9" fillId="24" borderId="0" xfId="0" applyFont="1" applyFill="1"/>
    <xf numFmtId="0" fontId="2" fillId="6" borderId="0" xfId="47" applyFont="1" applyFill="1" applyBorder="1" applyAlignment="1">
      <alignment horizontal="left"/>
    </xf>
    <xf numFmtId="3" fontId="2" fillId="4" borderId="3" xfId="59" applyNumberFormat="1" applyFont="1" applyFill="1" applyBorder="1" applyAlignment="1">
      <alignment horizontal="center"/>
    </xf>
    <xf numFmtId="9" fontId="2" fillId="24" borderId="3" xfId="59" applyFont="1" applyFill="1" applyBorder="1" applyAlignment="1">
      <alignment horizontal="center"/>
    </xf>
    <xf numFmtId="0" fontId="0" fillId="6" borderId="0" xfId="0" applyFont="1" applyFill="1"/>
    <xf numFmtId="0" fontId="0" fillId="6" borderId="3" xfId="0" quotePrefix="1" applyFill="1" applyBorder="1"/>
    <xf numFmtId="0" fontId="0" fillId="6" borderId="3" xfId="0" applyFont="1" applyFill="1" applyBorder="1"/>
    <xf numFmtId="0" fontId="9" fillId="3" borderId="16" xfId="0" applyFont="1" applyFill="1" applyBorder="1" applyAlignment="1">
      <alignment horizontal="center"/>
    </xf>
    <xf numFmtId="2" fontId="0" fillId="41" borderId="3" xfId="0" applyNumberFormat="1" applyFill="1" applyBorder="1"/>
    <xf numFmtId="0" fontId="103" fillId="6" borderId="3" xfId="0" applyFont="1" applyFill="1" applyBorder="1"/>
    <xf numFmtId="0" fontId="103" fillId="0" borderId="3" xfId="0" applyFont="1" applyFill="1" applyBorder="1"/>
    <xf numFmtId="0" fontId="103" fillId="3" borderId="3" xfId="47" applyFont="1" applyFill="1" applyBorder="1" applyAlignment="1">
      <alignment horizontal="center" wrapText="1"/>
    </xf>
    <xf numFmtId="3" fontId="103" fillId="26" borderId="3" xfId="50" applyNumberFormat="1" applyFont="1" applyFill="1" applyBorder="1" applyAlignment="1">
      <alignment horizontal="center"/>
    </xf>
    <xf numFmtId="3" fontId="0" fillId="16" borderId="3" xfId="0" applyNumberFormat="1" applyFill="1" applyBorder="1" applyAlignment="1">
      <alignment horizontal="center"/>
    </xf>
    <xf numFmtId="0" fontId="99" fillId="6" borderId="3" xfId="0" applyFont="1" applyFill="1" applyBorder="1" applyAlignment="1">
      <alignment horizontal="center"/>
    </xf>
    <xf numFmtId="0" fontId="2" fillId="0" borderId="13" xfId="0" applyFont="1" applyFill="1" applyBorder="1"/>
    <xf numFmtId="0" fontId="99" fillId="6" borderId="13" xfId="0" applyFont="1" applyFill="1" applyBorder="1" applyAlignment="1">
      <alignment horizontal="center"/>
    </xf>
    <xf numFmtId="0" fontId="0" fillId="6" borderId="13" xfId="0" applyFill="1" applyBorder="1"/>
    <xf numFmtId="3" fontId="0" fillId="2" borderId="13" xfId="0" applyNumberFormat="1" applyFill="1" applyBorder="1" applyAlignment="1"/>
    <xf numFmtId="3" fontId="0" fillId="6" borderId="3" xfId="0" applyNumberFormat="1" applyFill="1" applyBorder="1" applyAlignment="1"/>
    <xf numFmtId="0" fontId="103" fillId="26" borderId="3" xfId="0" applyFont="1" applyFill="1" applyBorder="1" applyAlignment="1">
      <alignment horizontal="center"/>
    </xf>
    <xf numFmtId="3" fontId="103" fillId="26" borderId="3" xfId="0" applyNumberFormat="1" applyFont="1" applyFill="1" applyBorder="1" applyAlignment="1">
      <alignment horizontal="center"/>
    </xf>
    <xf numFmtId="0" fontId="9" fillId="20" borderId="3" xfId="0" applyFont="1" applyFill="1" applyBorder="1" applyAlignment="1">
      <alignment vertical="center" wrapText="1"/>
    </xf>
    <xf numFmtId="0" fontId="0" fillId="26" borderId="3" xfId="0" applyFill="1" applyBorder="1"/>
    <xf numFmtId="0" fontId="2" fillId="0" borderId="3" xfId="0" applyFont="1" applyFill="1" applyBorder="1" applyAlignment="1">
      <alignment horizontal="left"/>
    </xf>
    <xf numFmtId="3" fontId="0" fillId="22" borderId="3" xfId="0" applyNumberFormat="1" applyFill="1" applyBorder="1" applyAlignment="1">
      <alignment horizontal="left"/>
    </xf>
    <xf numFmtId="0" fontId="0" fillId="0" borderId="0" xfId="0" applyAlignment="1">
      <alignment vertical="center"/>
    </xf>
    <xf numFmtId="0" fontId="75" fillId="3" borderId="3" xfId="107" applyFont="1" applyFill="1" applyBorder="1" applyAlignment="1">
      <alignment horizontal="center" vertical="center"/>
      <protection locked="0"/>
    </xf>
    <xf numFmtId="0" fontId="104" fillId="3" borderId="3" xfId="107" applyFont="1" applyFill="1" applyBorder="1" applyAlignment="1">
      <alignment horizontal="center" vertical="center"/>
      <protection locked="0"/>
    </xf>
    <xf numFmtId="0" fontId="104" fillId="3" borderId="3" xfId="107" applyFont="1" applyFill="1" applyBorder="1" applyAlignment="1">
      <alignment horizontal="center" vertical="center" wrapText="1"/>
      <protection locked="0"/>
    </xf>
    <xf numFmtId="0" fontId="103" fillId="3" borderId="3" xfId="0" applyFont="1" applyFill="1" applyBorder="1" applyAlignment="1">
      <alignment horizontal="center" vertical="center"/>
    </xf>
    <xf numFmtId="0" fontId="103" fillId="0" borderId="0" xfId="0" applyFont="1" applyAlignment="1">
      <alignment vertical="center" wrapText="1"/>
    </xf>
    <xf numFmtId="0" fontId="103" fillId="6" borderId="0" xfId="0" applyFont="1" applyFill="1" applyAlignment="1">
      <alignment horizontal="center" vertical="center" wrapText="1"/>
    </xf>
    <xf numFmtId="0" fontId="103" fillId="3" borderId="3" xfId="0" applyFont="1" applyFill="1" applyBorder="1" applyAlignment="1">
      <alignment horizontal="center" vertical="center" wrapText="1"/>
    </xf>
    <xf numFmtId="0" fontId="103" fillId="0" borderId="0" xfId="0" applyFont="1"/>
    <xf numFmtId="0" fontId="103" fillId="6" borderId="0" xfId="0" applyFont="1" applyFill="1" applyAlignment="1">
      <alignment horizontal="center"/>
    </xf>
    <xf numFmtId="0" fontId="103" fillId="3" borderId="3" xfId="0" applyFont="1" applyFill="1" applyBorder="1" applyAlignment="1">
      <alignment horizontal="center"/>
    </xf>
    <xf numFmtId="0" fontId="103" fillId="0" borderId="0" xfId="0" applyFont="1" applyAlignment="1">
      <alignment horizontal="center" vertical="center" wrapText="1"/>
    </xf>
    <xf numFmtId="0" fontId="103" fillId="0" borderId="0" xfId="0" applyFont="1" applyAlignment="1">
      <alignment horizontal="center" vertical="center"/>
    </xf>
    <xf numFmtId="0" fontId="103" fillId="0" borderId="0" xfId="0" applyFont="1" applyAlignment="1">
      <alignment horizontal="center"/>
    </xf>
    <xf numFmtId="0" fontId="75" fillId="3" borderId="3" xfId="107" applyFont="1" applyFill="1" applyBorder="1" applyAlignment="1">
      <alignment horizontal="left" vertical="center"/>
      <protection locked="0"/>
    </xf>
    <xf numFmtId="0" fontId="75" fillId="3" borderId="18" xfId="107" applyFont="1" applyFill="1" applyBorder="1" applyAlignment="1">
      <alignment horizontal="center" vertical="center"/>
      <protection locked="0"/>
    </xf>
    <xf numFmtId="0" fontId="104" fillId="3" borderId="13" xfId="107" applyFont="1" applyFill="1" applyBorder="1" applyAlignment="1">
      <alignment horizontal="center" vertical="center"/>
      <protection locked="0"/>
    </xf>
    <xf numFmtId="0" fontId="104" fillId="3" borderId="13" xfId="107" applyFont="1" applyFill="1" applyBorder="1" applyAlignment="1">
      <alignment horizontal="left" vertical="center"/>
      <protection locked="0"/>
    </xf>
    <xf numFmtId="0" fontId="103" fillId="3" borderId="18" xfId="0" applyFont="1" applyFill="1" applyBorder="1" applyAlignment="1">
      <alignment horizontal="center"/>
    </xf>
    <xf numFmtId="0" fontId="103" fillId="6" borderId="13" xfId="47" applyFont="1" applyFill="1" applyBorder="1" applyAlignment="1">
      <alignment horizontal="left"/>
    </xf>
    <xf numFmtId="0" fontId="103" fillId="0" borderId="3" xfId="0" applyFont="1" applyBorder="1"/>
    <xf numFmtId="0" fontId="103" fillId="6" borderId="3" xfId="47" applyFont="1" applyFill="1" applyBorder="1" applyAlignment="1">
      <alignment horizontal="left"/>
    </xf>
    <xf numFmtId="0" fontId="103" fillId="6" borderId="0" xfId="0" applyFont="1" applyFill="1" applyAlignment="1">
      <alignment horizontal="left"/>
    </xf>
    <xf numFmtId="193" fontId="103" fillId="26" borderId="3" xfId="47" applyNumberFormat="1" applyFont="1" applyFill="1" applyBorder="1" applyAlignment="1">
      <alignment horizontal="center" wrapText="1"/>
    </xf>
    <xf numFmtId="0" fontId="103" fillId="3" borderId="3" xfId="0" applyFont="1" applyFill="1" applyBorder="1"/>
    <xf numFmtId="0" fontId="103" fillId="0" borderId="3" xfId="0" applyFont="1" applyBorder="1" applyAlignment="1"/>
    <xf numFmtId="3" fontId="103" fillId="0" borderId="0" xfId="0" applyNumberFormat="1" applyFont="1"/>
    <xf numFmtId="3" fontId="103" fillId="43" borderId="3" xfId="0" applyNumberFormat="1" applyFont="1" applyFill="1" applyBorder="1" applyAlignment="1"/>
    <xf numFmtId="3" fontId="103" fillId="3" borderId="3" xfId="0" applyNumberFormat="1" applyFont="1" applyFill="1" applyBorder="1"/>
    <xf numFmtId="166" fontId="2" fillId="0" borderId="3" xfId="0" applyNumberFormat="1" applyFont="1" applyFill="1" applyBorder="1" applyAlignment="1">
      <alignment horizontal="center"/>
    </xf>
    <xf numFmtId="0" fontId="103" fillId="16" borderId="13" xfId="0" applyFont="1" applyFill="1" applyBorder="1"/>
    <xf numFmtId="0" fontId="103" fillId="29" borderId="3" xfId="0" applyFont="1" applyFill="1" applyBorder="1"/>
    <xf numFmtId="0" fontId="103" fillId="3" borderId="3" xfId="48" applyFont="1" applyFill="1" applyBorder="1" applyAlignment="1">
      <alignment horizontal="center"/>
      <protection locked="0"/>
    </xf>
    <xf numFmtId="166" fontId="2" fillId="41" borderId="3" xfId="50" applyNumberFormat="1" applyFont="1" applyFill="1" applyBorder="1" applyAlignment="1">
      <alignment horizontal="center"/>
    </xf>
    <xf numFmtId="3" fontId="2" fillId="41" borderId="3" xfId="50" applyNumberFormat="1" applyFont="1" applyFill="1" applyBorder="1" applyAlignment="1">
      <alignment horizontal="center"/>
    </xf>
    <xf numFmtId="196" fontId="2" fillId="24" borderId="3" xfId="47" applyNumberFormat="1" applyFont="1" applyFill="1" applyBorder="1" applyAlignment="1">
      <alignment horizontal="center"/>
    </xf>
    <xf numFmtId="3" fontId="2" fillId="31" borderId="3" xfId="47" applyNumberFormat="1" applyFont="1" applyFill="1" applyBorder="1" applyAlignment="1">
      <alignment horizontal="center"/>
    </xf>
    <xf numFmtId="0" fontId="52" fillId="6" borderId="0" xfId="143" applyFont="1" applyFill="1" applyBorder="1"/>
    <xf numFmtId="0" fontId="99" fillId="6" borderId="0" xfId="143" applyFill="1"/>
    <xf numFmtId="0" fontId="99" fillId="0" borderId="0" xfId="143"/>
    <xf numFmtId="0" fontId="99" fillId="6" borderId="0" xfId="143" applyFill="1" applyBorder="1"/>
    <xf numFmtId="0" fontId="99" fillId="6" borderId="0" xfId="143" applyFill="1" applyBorder="1" applyAlignment="1">
      <alignment horizontal="left"/>
    </xf>
    <xf numFmtId="0" fontId="2" fillId="6" borderId="0" xfId="143" applyFont="1" applyFill="1" applyBorder="1"/>
    <xf numFmtId="0" fontId="71" fillId="6" borderId="20" xfId="143" applyFont="1" applyFill="1" applyBorder="1" applyAlignment="1">
      <alignment horizontal="left"/>
    </xf>
    <xf numFmtId="0" fontId="9" fillId="6" borderId="23" xfId="143" applyFont="1" applyFill="1" applyBorder="1"/>
    <xf numFmtId="0" fontId="2" fillId="6" borderId="23" xfId="143" applyFont="1" applyFill="1" applyBorder="1"/>
    <xf numFmtId="0" fontId="2" fillId="6" borderId="22" xfId="143" applyFont="1" applyFill="1" applyBorder="1"/>
    <xf numFmtId="0" fontId="99" fillId="6" borderId="12" xfId="143" applyFill="1" applyBorder="1" applyAlignment="1">
      <alignment horizontal="left"/>
    </xf>
    <xf numFmtId="0" fontId="2" fillId="15" borderId="0" xfId="143" applyFont="1" applyFill="1" applyBorder="1"/>
    <xf numFmtId="0" fontId="99" fillId="6" borderId="7" xfId="143" applyFill="1" applyBorder="1"/>
    <xf numFmtId="0" fontId="99" fillId="21" borderId="0" xfId="143" applyFill="1" applyBorder="1"/>
    <xf numFmtId="0" fontId="99" fillId="2" borderId="0" xfId="143" applyFill="1" applyBorder="1"/>
    <xf numFmtId="0" fontId="99" fillId="6" borderId="21" xfId="143" applyFill="1" applyBorder="1" applyAlignment="1">
      <alignment horizontal="left"/>
    </xf>
    <xf numFmtId="0" fontId="99" fillId="6" borderId="8" xfId="143" applyFill="1" applyBorder="1"/>
    <xf numFmtId="0" fontId="99" fillId="6" borderId="17" xfId="143" applyFill="1" applyBorder="1"/>
    <xf numFmtId="0" fontId="99" fillId="6" borderId="23" xfId="143" applyFill="1" applyBorder="1"/>
    <xf numFmtId="0" fontId="2" fillId="4" borderId="0" xfId="143" applyFont="1" applyFill="1" applyBorder="1"/>
    <xf numFmtId="0" fontId="2" fillId="22" borderId="0" xfId="143" applyFont="1" applyFill="1" applyBorder="1"/>
    <xf numFmtId="0" fontId="2" fillId="23" borderId="0" xfId="0" applyFont="1" applyFill="1" applyAlignment="1">
      <alignment wrapText="1"/>
    </xf>
    <xf numFmtId="0" fontId="2" fillId="2" borderId="0" xfId="0" applyFont="1" applyFill="1" applyAlignment="1">
      <alignment wrapText="1"/>
    </xf>
    <xf numFmtId="0" fontId="9" fillId="2" borderId="0" xfId="0" applyFont="1" applyFill="1" applyAlignment="1">
      <alignment vertical="center"/>
    </xf>
    <xf numFmtId="0" fontId="9" fillId="2" borderId="0" xfId="0" applyFont="1" applyFill="1" applyAlignment="1">
      <alignment horizontal="left" vertical="center"/>
    </xf>
    <xf numFmtId="0" fontId="9" fillId="23" borderId="0" xfId="0" applyFont="1" applyFill="1" applyAlignment="1">
      <alignment vertical="center"/>
    </xf>
    <xf numFmtId="0" fontId="9" fillId="23" borderId="0" xfId="0" applyFont="1" applyFill="1" applyAlignment="1">
      <alignment horizontal="left" vertical="center"/>
    </xf>
    <xf numFmtId="0" fontId="9" fillId="21" borderId="0" xfId="0" applyFont="1" applyFill="1" applyAlignment="1">
      <alignment vertical="center"/>
    </xf>
    <xf numFmtId="0" fontId="9" fillId="4" borderId="0" xfId="0" applyFont="1" applyFill="1" applyAlignment="1">
      <alignment vertical="center"/>
    </xf>
    <xf numFmtId="0" fontId="9" fillId="22" borderId="0" xfId="0" applyFont="1" applyFill="1" applyAlignment="1">
      <alignment vertical="center"/>
    </xf>
    <xf numFmtId="0" fontId="9" fillId="21" borderId="0" xfId="0" applyFont="1" applyFill="1" applyAlignment="1">
      <alignment horizontal="left" vertical="center"/>
    </xf>
    <xf numFmtId="0" fontId="9" fillId="4" borderId="0" xfId="0" applyFont="1" applyFill="1" applyAlignment="1">
      <alignment horizontal="left" vertical="center"/>
    </xf>
    <xf numFmtId="0" fontId="9" fillId="22" borderId="0" xfId="0" applyFont="1" applyFill="1" applyAlignment="1">
      <alignment horizontal="left" vertical="center"/>
    </xf>
    <xf numFmtId="0" fontId="0" fillId="44" borderId="0" xfId="0" applyFill="1"/>
    <xf numFmtId="0" fontId="105" fillId="0" borderId="0" xfId="0" applyFont="1"/>
    <xf numFmtId="0" fontId="106" fillId="21" borderId="0" xfId="0" applyFont="1" applyFill="1"/>
    <xf numFmtId="0" fontId="105" fillId="21" borderId="0" xfId="0" applyFont="1" applyFill="1" applyAlignment="1"/>
    <xf numFmtId="0" fontId="105" fillId="21" borderId="0" xfId="0" applyFont="1" applyFill="1"/>
    <xf numFmtId="0" fontId="106" fillId="4" borderId="0" xfId="0" applyFont="1" applyFill="1"/>
    <xf numFmtId="0" fontId="105" fillId="4" borderId="0" xfId="0" applyFont="1" applyFill="1" applyAlignment="1"/>
    <xf numFmtId="0" fontId="105" fillId="4" borderId="0" xfId="0" applyFont="1" applyFill="1"/>
    <xf numFmtId="0" fontId="106" fillId="22" borderId="0" xfId="0" applyFont="1" applyFill="1"/>
    <xf numFmtId="0" fontId="105" fillId="22" borderId="0" xfId="0" applyFont="1" applyFill="1" applyAlignment="1"/>
    <xf numFmtId="0" fontId="105" fillId="22" borderId="0" xfId="0" applyFont="1" applyFill="1"/>
    <xf numFmtId="0" fontId="106" fillId="2" borderId="0" xfId="0" applyFont="1" applyFill="1"/>
    <xf numFmtId="0" fontId="105" fillId="2" borderId="0" xfId="0" applyFont="1" applyFill="1" applyAlignment="1"/>
    <xf numFmtId="0" fontId="105" fillId="2" borderId="0" xfId="0" applyFont="1" applyFill="1"/>
    <xf numFmtId="0" fontId="106" fillId="23" borderId="0" xfId="0" applyFont="1" applyFill="1"/>
    <xf numFmtId="0" fontId="105" fillId="23" borderId="0" xfId="0" applyFont="1" applyFill="1" applyAlignment="1"/>
    <xf numFmtId="0" fontId="105" fillId="23" borderId="0" xfId="0" applyFont="1" applyFill="1"/>
    <xf numFmtId="0" fontId="106" fillId="22" borderId="0" xfId="0" applyFont="1" applyFill="1" applyAlignment="1">
      <alignment horizontal="left"/>
    </xf>
    <xf numFmtId="0" fontId="106" fillId="2" borderId="0" xfId="0" applyFont="1" applyFill="1" applyAlignment="1">
      <alignment horizontal="left"/>
    </xf>
    <xf numFmtId="0" fontId="9" fillId="24" borderId="0" xfId="0" applyFont="1" applyFill="1" applyAlignment="1">
      <alignment vertical="center"/>
    </xf>
    <xf numFmtId="0" fontId="2" fillId="24" borderId="0" xfId="0" applyFont="1" applyFill="1" applyAlignment="1">
      <alignment vertical="top"/>
    </xf>
    <xf numFmtId="0" fontId="2" fillId="44" borderId="0" xfId="0" applyFont="1" applyFill="1" applyAlignment="1">
      <alignment vertical="top" wrapText="1"/>
    </xf>
    <xf numFmtId="0" fontId="2" fillId="44" borderId="0" xfId="0" applyFont="1" applyFill="1" applyAlignment="1">
      <alignment horizontal="left" vertical="top" wrapText="1"/>
    </xf>
    <xf numFmtId="0" fontId="2" fillId="44" borderId="0" xfId="0" applyFont="1" applyFill="1" applyAlignment="1">
      <alignment vertical="top"/>
    </xf>
    <xf numFmtId="0" fontId="2" fillId="44" borderId="0" xfId="0" applyFont="1" applyFill="1" applyAlignment="1"/>
    <xf numFmtId="0" fontId="14" fillId="0" borderId="0" xfId="0" applyFont="1" applyFill="1" applyBorder="1" applyAlignment="1">
      <alignment horizontal="left"/>
    </xf>
    <xf numFmtId="0" fontId="14" fillId="21" borderId="0" xfId="0" applyFont="1" applyFill="1"/>
    <xf numFmtId="0" fontId="14" fillId="21" borderId="0" xfId="0" applyFont="1" applyFill="1" applyAlignment="1">
      <alignment horizontal="left"/>
    </xf>
    <xf numFmtId="0" fontId="19" fillId="21" borderId="0" xfId="0" applyFont="1" applyFill="1" applyAlignment="1"/>
    <xf numFmtId="0" fontId="19" fillId="21" borderId="0" xfId="0" applyFont="1" applyFill="1"/>
    <xf numFmtId="0" fontId="19" fillId="0" borderId="0" xfId="0" applyFont="1"/>
    <xf numFmtId="0" fontId="14" fillId="4" borderId="0" xfId="0" applyFont="1" applyFill="1"/>
    <xf numFmtId="0" fontId="19" fillId="4" borderId="0" xfId="0" applyFont="1" applyFill="1" applyAlignment="1"/>
    <xf numFmtId="0" fontId="19" fillId="4" borderId="0" xfId="0" applyFont="1" applyFill="1"/>
    <xf numFmtId="0" fontId="14" fillId="24" borderId="0" xfId="0" applyFont="1" applyFill="1"/>
    <xf numFmtId="0" fontId="19" fillId="24" borderId="0" xfId="0" applyFont="1" applyFill="1"/>
    <xf numFmtId="0" fontId="14" fillId="22" borderId="0" xfId="0" applyFont="1" applyFill="1"/>
    <xf numFmtId="0" fontId="19" fillId="22" borderId="0" xfId="0" applyFont="1" applyFill="1" applyAlignment="1"/>
    <xf numFmtId="0" fontId="19" fillId="22" borderId="0" xfId="0" applyFont="1" applyFill="1"/>
    <xf numFmtId="0" fontId="14" fillId="2" borderId="0" xfId="0" applyFont="1" applyFill="1" applyAlignment="1">
      <alignment vertical="center"/>
    </xf>
    <xf numFmtId="0" fontId="14" fillId="2" borderId="0" xfId="0" applyFont="1" applyFill="1" applyAlignment="1">
      <alignment horizontal="left" vertical="center"/>
    </xf>
    <xf numFmtId="0" fontId="19" fillId="2" borderId="0" xfId="0" applyFont="1" applyFill="1" applyAlignment="1">
      <alignment wrapText="1"/>
    </xf>
    <xf numFmtId="0" fontId="19" fillId="2" borderId="0" xfId="0" applyFont="1" applyFill="1"/>
    <xf numFmtId="0" fontId="14" fillId="23" borderId="0" xfId="0" applyFont="1" applyFill="1" applyAlignment="1">
      <alignment vertical="center"/>
    </xf>
    <xf numFmtId="0" fontId="14" fillId="23" borderId="0" xfId="0" applyFont="1" applyFill="1" applyAlignment="1">
      <alignment horizontal="left" vertical="center"/>
    </xf>
    <xf numFmtId="0" fontId="19" fillId="45" borderId="0" xfId="0" applyFont="1" applyFill="1"/>
    <xf numFmtId="0" fontId="19" fillId="6" borderId="0" xfId="0" applyFont="1" applyFill="1"/>
    <xf numFmtId="0" fontId="19" fillId="44" borderId="0" xfId="0" applyFont="1" applyFill="1"/>
    <xf numFmtId="0" fontId="14" fillId="2" borderId="0" xfId="0" applyFont="1" applyFill="1"/>
    <xf numFmtId="0" fontId="19" fillId="2" borderId="0" xfId="0" applyFont="1" applyFill="1" applyAlignment="1"/>
    <xf numFmtId="0" fontId="14" fillId="23" borderId="0" xfId="0" applyFont="1" applyFill="1"/>
    <xf numFmtId="0" fontId="19" fillId="44" borderId="0" xfId="0" applyFont="1" applyFill="1" applyAlignment="1">
      <alignment vertical="top" wrapText="1"/>
    </xf>
    <xf numFmtId="0" fontId="19" fillId="45" borderId="0" xfId="0" applyFont="1" applyFill="1" applyAlignment="1">
      <alignment vertical="top" wrapText="1"/>
    </xf>
    <xf numFmtId="0" fontId="8" fillId="45" borderId="0" xfId="0" applyFont="1" applyFill="1"/>
    <xf numFmtId="0" fontId="70" fillId="6" borderId="0" xfId="48" applyFont="1" applyFill="1" applyBorder="1">
      <protection locked="0"/>
    </xf>
    <xf numFmtId="0" fontId="70" fillId="6" borderId="22" xfId="48" applyFont="1" applyFill="1" applyBorder="1">
      <protection locked="0"/>
    </xf>
    <xf numFmtId="0" fontId="70" fillId="6" borderId="7" xfId="48" applyFont="1" applyFill="1" applyBorder="1">
      <protection locked="0"/>
    </xf>
    <xf numFmtId="0" fontId="99" fillId="23" borderId="8" xfId="143" applyFill="1" applyBorder="1"/>
    <xf numFmtId="0" fontId="2" fillId="6" borderId="8" xfId="143" applyFont="1" applyFill="1" applyBorder="1"/>
    <xf numFmtId="0" fontId="70" fillId="6" borderId="8" xfId="48" applyFont="1" applyFill="1" applyBorder="1">
      <protection locked="0"/>
    </xf>
    <xf numFmtId="0" fontId="70" fillId="6" borderId="17" xfId="48" applyFont="1" applyFill="1" applyBorder="1">
      <protection locked="0"/>
    </xf>
    <xf numFmtId="0" fontId="109" fillId="6" borderId="3" xfId="0" applyFont="1" applyFill="1" applyBorder="1"/>
    <xf numFmtId="0" fontId="94" fillId="14" borderId="0" xfId="0" applyFont="1" applyFill="1"/>
    <xf numFmtId="0" fontId="9" fillId="3" borderId="18" xfId="0" applyFont="1" applyFill="1"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21" borderId="0" xfId="0" applyFill="1" applyAlignment="1">
      <alignment horizontal="left" vertical="top" wrapText="1"/>
    </xf>
    <xf numFmtId="0" fontId="102" fillId="42" borderId="0" xfId="0" applyFont="1" applyFill="1" applyAlignment="1">
      <alignment horizontal="center" vertical="center" wrapText="1"/>
    </xf>
    <xf numFmtId="0" fontId="9" fillId="3" borderId="18" xfId="0" applyFont="1" applyFill="1" applyBorder="1" applyAlignment="1">
      <alignment horizontal="center"/>
    </xf>
    <xf numFmtId="0" fontId="9" fillId="3" borderId="15" xfId="0" applyFont="1" applyFill="1" applyBorder="1" applyAlignment="1">
      <alignment horizontal="center"/>
    </xf>
    <xf numFmtId="0" fontId="9" fillId="3" borderId="16" xfId="0" applyFont="1" applyFill="1" applyBorder="1" applyAlignment="1">
      <alignment horizontal="center"/>
    </xf>
    <xf numFmtId="0" fontId="2" fillId="23" borderId="0" xfId="0" applyFont="1" applyFill="1" applyAlignment="1">
      <alignment horizontal="left" vertical="top" wrapText="1"/>
    </xf>
    <xf numFmtId="0" fontId="2" fillId="2" borderId="0" xfId="0" applyFont="1" applyFill="1" applyAlignment="1">
      <alignment horizontal="left" vertical="top" wrapText="1"/>
    </xf>
    <xf numFmtId="0" fontId="9" fillId="3" borderId="18" xfId="50" applyNumberFormat="1" applyFont="1" applyFill="1" applyBorder="1" applyAlignment="1">
      <alignment horizontal="center"/>
    </xf>
    <xf numFmtId="0" fontId="9" fillId="3" borderId="15" xfId="50" applyNumberFormat="1" applyFont="1" applyFill="1" applyBorder="1" applyAlignment="1">
      <alignment horizontal="center"/>
    </xf>
    <xf numFmtId="0" fontId="9" fillId="3" borderId="16" xfId="50" applyNumberFormat="1" applyFont="1" applyFill="1" applyBorder="1" applyAlignment="1">
      <alignment horizontal="center"/>
    </xf>
    <xf numFmtId="0" fontId="19" fillId="23" borderId="0" xfId="0" applyFont="1" applyFill="1" applyAlignment="1">
      <alignment horizontal="left" vertical="top" wrapText="1"/>
    </xf>
    <xf numFmtId="0" fontId="9" fillId="3" borderId="18" xfId="49" applyFont="1" applyFill="1" applyBorder="1" applyAlignment="1">
      <alignment horizontal="center" wrapText="1"/>
    </xf>
    <xf numFmtId="0" fontId="9" fillId="3" borderId="15" xfId="49" applyFont="1" applyFill="1" applyBorder="1" applyAlignment="1">
      <alignment horizontal="center" wrapText="1"/>
    </xf>
    <xf numFmtId="0" fontId="9" fillId="3" borderId="16" xfId="49" applyFont="1" applyFill="1" applyBorder="1" applyAlignment="1">
      <alignment horizontal="center" wrapText="1"/>
    </xf>
    <xf numFmtId="0" fontId="9" fillId="3" borderId="18"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8" xfId="48" applyFont="1" applyFill="1" applyBorder="1" applyAlignment="1">
      <alignment horizontal="center"/>
      <protection locked="0"/>
    </xf>
    <xf numFmtId="0" fontId="9" fillId="3" borderId="15" xfId="48" applyFont="1" applyFill="1" applyBorder="1" applyAlignment="1">
      <alignment horizontal="center"/>
      <protection locked="0"/>
    </xf>
    <xf numFmtId="0" fontId="9" fillId="3" borderId="16" xfId="48" applyFont="1" applyFill="1" applyBorder="1" applyAlignment="1">
      <alignment horizontal="center"/>
      <protection locked="0"/>
    </xf>
    <xf numFmtId="0" fontId="9" fillId="20" borderId="18" xfId="0" applyFont="1" applyFill="1" applyBorder="1" applyAlignment="1">
      <alignment horizontal="center" wrapText="1"/>
    </xf>
    <xf numFmtId="0" fontId="9" fillId="20" borderId="16" xfId="0" applyFont="1" applyFill="1" applyBorder="1" applyAlignment="1">
      <alignment horizontal="center" wrapText="1"/>
    </xf>
    <xf numFmtId="0" fontId="9" fillId="3" borderId="15" xfId="0" applyFont="1" applyFill="1" applyBorder="1" applyAlignment="1">
      <alignment horizontal="center" wrapText="1"/>
    </xf>
    <xf numFmtId="0" fontId="9" fillId="3" borderId="16" xfId="0" applyFont="1" applyFill="1" applyBorder="1" applyAlignment="1">
      <alignment horizontal="center" wrapText="1"/>
    </xf>
    <xf numFmtId="0" fontId="9" fillId="3" borderId="18" xfId="89" applyFont="1" applyFill="1" applyBorder="1" applyAlignment="1">
      <alignment horizontal="center" wrapText="1"/>
    </xf>
    <xf numFmtId="0" fontId="9" fillId="3" borderId="15" xfId="89" applyFont="1" applyFill="1" applyBorder="1" applyAlignment="1">
      <alignment horizontal="center" wrapText="1"/>
    </xf>
    <xf numFmtId="0" fontId="9" fillId="3" borderId="16" xfId="89" applyFont="1" applyFill="1" applyBorder="1" applyAlignment="1">
      <alignment horizontal="center" wrapText="1"/>
    </xf>
    <xf numFmtId="0" fontId="2" fillId="21" borderId="0" xfId="0" applyFont="1" applyFill="1" applyAlignment="1">
      <alignment horizontal="left" vertical="top" wrapText="1"/>
    </xf>
    <xf numFmtId="0" fontId="2" fillId="4" borderId="0" xfId="0" applyFont="1" applyFill="1" applyAlignment="1">
      <alignment horizontal="left" vertical="top" wrapText="1"/>
    </xf>
    <xf numFmtId="0" fontId="2" fillId="22" borderId="0" xfId="0" applyFont="1" applyFill="1" applyAlignment="1">
      <alignment horizontal="left" vertical="top" wrapText="1"/>
    </xf>
    <xf numFmtId="0" fontId="9" fillId="3" borderId="18" xfId="47" applyFont="1" applyFill="1" applyBorder="1" applyAlignment="1">
      <alignment horizontal="center" wrapText="1"/>
    </xf>
    <xf numFmtId="0" fontId="9" fillId="3" borderId="15" xfId="47" applyFont="1" applyFill="1" applyBorder="1" applyAlignment="1">
      <alignment horizontal="center" wrapText="1"/>
    </xf>
    <xf numFmtId="0" fontId="9" fillId="3" borderId="16" xfId="47" applyFont="1" applyFill="1" applyBorder="1" applyAlignment="1">
      <alignment horizontal="center" wrapText="1"/>
    </xf>
    <xf numFmtId="0" fontId="81" fillId="17" borderId="18" xfId="0" applyFont="1" applyFill="1" applyBorder="1" applyAlignment="1">
      <alignment horizontal="center"/>
    </xf>
    <xf numFmtId="0" fontId="81" fillId="17" borderId="16" xfId="0" applyFont="1" applyFill="1" applyBorder="1" applyAlignment="1">
      <alignment horizontal="center"/>
    </xf>
    <xf numFmtId="0" fontId="81" fillId="17" borderId="15" xfId="0" applyFont="1" applyFill="1" applyBorder="1" applyAlignment="1">
      <alignment horizontal="center"/>
    </xf>
    <xf numFmtId="0" fontId="9" fillId="3" borderId="14" xfId="0" applyFont="1" applyFill="1" applyBorder="1" applyAlignment="1">
      <alignment horizontal="center" wrapText="1"/>
    </xf>
    <xf numFmtId="0" fontId="2" fillId="0" borderId="13" xfId="0" applyFont="1" applyBorder="1" applyAlignment="1">
      <alignment horizontal="center" wrapText="1"/>
    </xf>
    <xf numFmtId="0" fontId="9" fillId="17" borderId="15" xfId="0" applyFont="1" applyFill="1" applyBorder="1" applyAlignment="1">
      <alignment horizontal="center"/>
    </xf>
    <xf numFmtId="0" fontId="9" fillId="17" borderId="16" xfId="0" applyFont="1" applyFill="1" applyBorder="1" applyAlignment="1">
      <alignment horizontal="center"/>
    </xf>
    <xf numFmtId="0" fontId="9" fillId="17" borderId="18" xfId="0" applyFont="1" applyFill="1" applyBorder="1" applyAlignment="1">
      <alignment horizontal="center"/>
    </xf>
    <xf numFmtId="0" fontId="9" fillId="3" borderId="20" xfId="0" applyFont="1" applyFill="1" applyBorder="1" applyAlignment="1">
      <alignment horizontal="center" wrapText="1"/>
    </xf>
    <xf numFmtId="0" fontId="9" fillId="3" borderId="22" xfId="0" applyFont="1" applyFill="1" applyBorder="1" applyAlignment="1">
      <alignment horizontal="center" wrapText="1"/>
    </xf>
    <xf numFmtId="0" fontId="9" fillId="3" borderId="21" xfId="0" applyFont="1" applyFill="1" applyBorder="1" applyAlignment="1">
      <alignment horizontal="center" wrapText="1"/>
    </xf>
    <xf numFmtId="0" fontId="9" fillId="3" borderId="17" xfId="0" applyFont="1" applyFill="1" applyBorder="1" applyAlignment="1">
      <alignment horizontal="center" wrapText="1"/>
    </xf>
    <xf numFmtId="0" fontId="86" fillId="34" borderId="18" xfId="0" applyFont="1" applyFill="1" applyBorder="1" applyAlignment="1">
      <alignment horizontal="center"/>
    </xf>
    <xf numFmtId="0" fontId="86" fillId="34" borderId="15" xfId="0" applyFont="1" applyFill="1" applyBorder="1" applyAlignment="1">
      <alignment horizontal="center"/>
    </xf>
    <xf numFmtId="0" fontId="86" fillId="34" borderId="16" xfId="0" applyFont="1" applyFill="1" applyBorder="1" applyAlignment="1">
      <alignment horizontal="center"/>
    </xf>
    <xf numFmtId="0" fontId="86" fillId="8" borderId="18" xfId="0" applyFont="1" applyFill="1" applyBorder="1" applyAlignment="1">
      <alignment horizontal="center"/>
    </xf>
    <xf numFmtId="0" fontId="86" fillId="8" borderId="15" xfId="0" applyFont="1" applyFill="1" applyBorder="1" applyAlignment="1">
      <alignment horizontal="center"/>
    </xf>
    <xf numFmtId="0" fontId="86" fillId="8" borderId="16" xfId="0" applyFont="1" applyFill="1" applyBorder="1" applyAlignment="1">
      <alignment horizontal="center"/>
    </xf>
    <xf numFmtId="0" fontId="86" fillId="32" borderId="18" xfId="0" applyFont="1" applyFill="1" applyBorder="1" applyAlignment="1">
      <alignment horizontal="center"/>
    </xf>
    <xf numFmtId="0" fontId="86" fillId="32" borderId="15" xfId="0" applyFont="1" applyFill="1" applyBorder="1" applyAlignment="1">
      <alignment horizontal="center"/>
    </xf>
    <xf numFmtId="0" fontId="86" fillId="32" borderId="16" xfId="0" applyFont="1" applyFill="1" applyBorder="1" applyAlignment="1">
      <alignment horizontal="center"/>
    </xf>
    <xf numFmtId="0" fontId="9" fillId="3" borderId="20" xfId="0" applyFont="1" applyFill="1" applyBorder="1" applyAlignment="1">
      <alignment horizontal="center"/>
    </xf>
    <xf numFmtId="0" fontId="9" fillId="3" borderId="23" xfId="0" applyFont="1" applyFill="1" applyBorder="1" applyAlignment="1">
      <alignment horizontal="center"/>
    </xf>
    <xf numFmtId="0" fontId="9" fillId="3" borderId="22" xfId="0" applyFont="1" applyFill="1" applyBorder="1" applyAlignment="1">
      <alignment horizontal="center"/>
    </xf>
    <xf numFmtId="0" fontId="9" fillId="3" borderId="21" xfId="0" applyFont="1" applyFill="1" applyBorder="1" applyAlignment="1">
      <alignment horizontal="center"/>
    </xf>
    <xf numFmtId="0" fontId="9" fillId="3" borderId="8" xfId="0" applyFont="1" applyFill="1" applyBorder="1" applyAlignment="1">
      <alignment horizontal="center"/>
    </xf>
    <xf numFmtId="0" fontId="9" fillId="3" borderId="17" xfId="0" applyFont="1" applyFill="1" applyBorder="1" applyAlignment="1">
      <alignment horizontal="center"/>
    </xf>
    <xf numFmtId="0" fontId="86" fillId="33" borderId="18" xfId="0" applyFont="1" applyFill="1" applyBorder="1" applyAlignment="1">
      <alignment horizontal="center"/>
    </xf>
    <xf numFmtId="0" fontId="86" fillId="33" borderId="15" xfId="0" applyFont="1" applyFill="1" applyBorder="1" applyAlignment="1">
      <alignment horizontal="center"/>
    </xf>
    <xf numFmtId="0" fontId="86" fillId="33" borderId="16" xfId="0" applyFont="1" applyFill="1" applyBorder="1" applyAlignment="1">
      <alignment horizontal="center"/>
    </xf>
    <xf numFmtId="0" fontId="9" fillId="3" borderId="3"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18" xfId="0" applyFont="1" applyFill="1" applyBorder="1" applyAlignment="1"/>
    <xf numFmtId="0" fontId="0" fillId="3" borderId="16" xfId="0" applyFill="1" applyBorder="1" applyAlignment="1"/>
    <xf numFmtId="0" fontId="9" fillId="20" borderId="18" xfId="0" applyFont="1" applyFill="1" applyBorder="1" applyAlignment="1">
      <alignment wrapText="1"/>
    </xf>
    <xf numFmtId="0" fontId="0" fillId="0" borderId="16" xfId="0" applyBorder="1" applyAlignment="1"/>
    <xf numFmtId="0" fontId="55" fillId="32" borderId="8" xfId="0" applyFont="1" applyFill="1" applyBorder="1" applyAlignment="1">
      <alignment horizontal="center"/>
    </xf>
    <xf numFmtId="0" fontId="55" fillId="33" borderId="8" xfId="0" applyFont="1" applyFill="1" applyBorder="1" applyAlignment="1">
      <alignment horizontal="center"/>
    </xf>
    <xf numFmtId="0" fontId="55" fillId="13" borderId="21" xfId="0" applyFont="1" applyFill="1" applyBorder="1" applyAlignment="1">
      <alignment horizontal="center"/>
    </xf>
    <xf numFmtId="0" fontId="55" fillId="13" borderId="8" xfId="0" applyFont="1" applyFill="1" applyBorder="1" applyAlignment="1">
      <alignment horizontal="center"/>
    </xf>
    <xf numFmtId="0" fontId="55" fillId="35" borderId="8" xfId="0" applyFont="1" applyFill="1" applyBorder="1" applyAlignment="1">
      <alignment horizontal="center"/>
    </xf>
    <xf numFmtId="0" fontId="55" fillId="36" borderId="8" xfId="0" applyFont="1" applyFill="1" applyBorder="1" applyAlignment="1">
      <alignment horizontal="center"/>
    </xf>
    <xf numFmtId="0" fontId="55" fillId="37" borderId="8" xfId="0" applyFont="1" applyFill="1" applyBorder="1" applyAlignment="1">
      <alignment horizontal="center"/>
    </xf>
    <xf numFmtId="0" fontId="55" fillId="37" borderId="17" xfId="0" applyFont="1" applyFill="1" applyBorder="1" applyAlignment="1">
      <alignment horizontal="center"/>
    </xf>
    <xf numFmtId="0" fontId="55" fillId="37" borderId="18" xfId="0" applyFont="1" applyFill="1" applyBorder="1" applyAlignment="1">
      <alignment horizontal="center"/>
    </xf>
    <xf numFmtId="0" fontId="55" fillId="37" borderId="15" xfId="0" applyFont="1" applyFill="1" applyBorder="1" applyAlignment="1">
      <alignment horizontal="center"/>
    </xf>
    <xf numFmtId="0" fontId="55" fillId="37" borderId="16" xfId="0" applyFont="1" applyFill="1" applyBorder="1" applyAlignment="1">
      <alignment horizontal="center"/>
    </xf>
    <xf numFmtId="0" fontId="99" fillId="22" borderId="0" xfId="0" applyFont="1" applyFill="1" applyAlignment="1">
      <alignment horizontal="left" vertical="top"/>
    </xf>
    <xf numFmtId="0" fontId="9" fillId="22" borderId="0" xfId="0" applyFont="1" applyFill="1" applyAlignment="1">
      <alignment horizontal="left" vertical="center"/>
    </xf>
    <xf numFmtId="0" fontId="97" fillId="39" borderId="18" xfId="47" applyFont="1" applyFill="1" applyBorder="1" applyAlignment="1">
      <alignment horizontal="center"/>
    </xf>
    <xf numFmtId="0" fontId="97" fillId="39" borderId="15" xfId="47" applyFont="1" applyFill="1" applyBorder="1" applyAlignment="1">
      <alignment horizontal="center"/>
    </xf>
    <xf numFmtId="0" fontId="97" fillId="39" borderId="16" xfId="47" applyFont="1" applyFill="1" applyBorder="1" applyAlignment="1">
      <alignment horizontal="center"/>
    </xf>
    <xf numFmtId="0" fontId="97" fillId="40" borderId="18" xfId="47" applyFont="1" applyFill="1" applyBorder="1" applyAlignment="1">
      <alignment horizontal="center"/>
    </xf>
    <xf numFmtId="0" fontId="97" fillId="40" borderId="15" xfId="47" applyFont="1" applyFill="1" applyBorder="1" applyAlignment="1">
      <alignment horizontal="center"/>
    </xf>
    <xf numFmtId="0" fontId="97" fillId="40" borderId="16" xfId="47" applyFont="1" applyFill="1" applyBorder="1" applyAlignment="1">
      <alignment horizontal="center"/>
    </xf>
    <xf numFmtId="0" fontId="97" fillId="3" borderId="18" xfId="47" applyFont="1" applyFill="1" applyBorder="1" applyAlignment="1">
      <alignment horizontal="center"/>
    </xf>
    <xf numFmtId="0" fontId="97" fillId="3" borderId="15" xfId="47" applyFont="1" applyFill="1" applyBorder="1" applyAlignment="1">
      <alignment horizontal="center"/>
    </xf>
    <xf numFmtId="0" fontId="97" fillId="3" borderId="16" xfId="47" applyFont="1" applyFill="1" applyBorder="1" applyAlignment="1">
      <alignment horizontal="center"/>
    </xf>
    <xf numFmtId="0" fontId="97" fillId="3" borderId="12" xfId="0" applyFont="1" applyFill="1" applyBorder="1" applyAlignment="1">
      <alignment horizontal="center"/>
    </xf>
    <xf numFmtId="0" fontId="97" fillId="3" borderId="0" xfId="0" applyFont="1" applyFill="1" applyBorder="1" applyAlignment="1">
      <alignment horizontal="center"/>
    </xf>
    <xf numFmtId="0" fontId="97" fillId="3" borderId="7" xfId="0" applyFont="1" applyFill="1" applyBorder="1" applyAlignment="1">
      <alignment horizontal="center"/>
    </xf>
    <xf numFmtId="0" fontId="97" fillId="24" borderId="18" xfId="47" applyFont="1" applyFill="1" applyBorder="1" applyAlignment="1">
      <alignment horizontal="center"/>
    </xf>
    <xf numFmtId="0" fontId="97" fillId="24" borderId="15" xfId="47" applyFont="1" applyFill="1" applyBorder="1" applyAlignment="1">
      <alignment horizontal="center"/>
    </xf>
    <xf numFmtId="0" fontId="97" fillId="24" borderId="16" xfId="47" applyFont="1" applyFill="1" applyBorder="1" applyAlignment="1">
      <alignment horizontal="center"/>
    </xf>
    <xf numFmtId="0" fontId="97" fillId="38" borderId="18" xfId="47" applyFont="1" applyFill="1" applyBorder="1" applyAlignment="1">
      <alignment horizontal="center"/>
    </xf>
    <xf numFmtId="0" fontId="97" fillId="38" borderId="15" xfId="47" applyFont="1" applyFill="1" applyBorder="1" applyAlignment="1">
      <alignment horizontal="center"/>
    </xf>
    <xf numFmtId="0" fontId="97" fillId="38" borderId="16" xfId="47" applyFont="1" applyFill="1" applyBorder="1" applyAlignment="1">
      <alignment horizontal="center"/>
    </xf>
  </cellXfs>
  <cellStyles count="144">
    <cellStyle name="5_Calcs" xfId="129"/>
    <cellStyle name="actual year" xfId="1"/>
    <cellStyle name="actual years" xfId="2"/>
    <cellStyle name="Assumption" xfId="3"/>
    <cellStyle name="assumption/input" xfId="4"/>
    <cellStyle name="assumptions/inputs" xfId="5"/>
    <cellStyle name="Blue" xfId="6"/>
    <cellStyle name="calculation" xfId="7"/>
    <cellStyle name="Column Heading" xfId="8"/>
    <cellStyle name="Column Heading (No Wrap)" xfId="9"/>
    <cellStyle name="Column Total" xfId="10"/>
    <cellStyle name="Comma" xfId="11" builtinId="3"/>
    <cellStyle name="Comma 0" xfId="12"/>
    <cellStyle name="Comma 0 2" xfId="108"/>
    <cellStyle name="Comma 2" xfId="13"/>
    <cellStyle name="Comma 2 2" xfId="109"/>
    <cellStyle name="Comma 3" xfId="127"/>
    <cellStyle name="Comma 4" xfId="130"/>
    <cellStyle name="Currency 0" xfId="14"/>
    <cellStyle name="Currency 0 2" xfId="110"/>
    <cellStyle name="Currency 2" xfId="15"/>
    <cellStyle name="Currency 2 2" xfId="111"/>
    <cellStyle name="Date" xfId="16"/>
    <cellStyle name="Date Aligned" xfId="17"/>
    <cellStyle name="Date Aligned 2" xfId="112"/>
    <cellStyle name="Date_4_DE_Assumptions" xfId="18"/>
    <cellStyle name="Dotted Line" xfId="19"/>
    <cellStyle name="Dotted Line 2" xfId="113"/>
    <cellStyle name="Entry" xfId="20"/>
    <cellStyle name="Fixed" xfId="21"/>
    <cellStyle name="Fixed 2" xfId="114"/>
    <cellStyle name="Followed Hyperlink" xfId="125"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otnote" xfId="22"/>
    <cellStyle name="forecast year" xfId="23"/>
    <cellStyle name="forecast years" xfId="24"/>
    <cellStyle name="Green" xfId="25"/>
    <cellStyle name="Grey" xfId="26"/>
    <cellStyle name="Grey 2" xfId="115"/>
    <cellStyle name="Hard Percent" xfId="27"/>
    <cellStyle name="Hard Percent 2" xfId="116"/>
    <cellStyle name="Header" xfId="28"/>
    <cellStyle name="Heading" xfId="29"/>
    <cellStyle name="Heading 1" xfId="30" builtinId="16" customBuiltin="1"/>
    <cellStyle name="Heading 2" xfId="31" builtinId="17" customBuiltin="1"/>
    <cellStyle name="Heading 3" xfId="32" builtinId="18" customBuiltin="1"/>
    <cellStyle name="Hide" xfId="33"/>
    <cellStyle name="Highlight" xfId="34"/>
    <cellStyle name="Hyperlink" xfId="124"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Input" xfId="35" builtinId="20" customBuiltin="1"/>
    <cellStyle name="Input [yellow]" xfId="36"/>
    <cellStyle name="Input [yellow] 2" xfId="117"/>
    <cellStyle name="Input Link" xfId="37"/>
    <cellStyle name="link" xfId="38"/>
    <cellStyle name="Linked" xfId="39"/>
    <cellStyle name="Main Title" xfId="40"/>
    <cellStyle name="Monétaire [0]_rwhite" xfId="41"/>
    <cellStyle name="Monétaire_rwhite" xfId="42"/>
    <cellStyle name="Multiple" xfId="43"/>
    <cellStyle name="Multiple2" xfId="44"/>
    <cellStyle name="Name" xfId="45"/>
    <cellStyle name="Normal" xfId="0" builtinId="0"/>
    <cellStyle name="Normal - Style1" xfId="46"/>
    <cellStyle name="Normal 2" xfId="126"/>
    <cellStyle name="Normal 3" xfId="128"/>
    <cellStyle name="Normal 4" xfId="143"/>
    <cellStyle name="Normal_2. Asset MEA valuations" xfId="122"/>
    <cellStyle name="Normal_BU FixedModel Data Request (v.2 12Aug)" xfId="47"/>
    <cellStyle name="Normal_Indonesia BU Mobile Network Model (29 Apr 05) v 1.2 (Illustrative Data)" xfId="48"/>
    <cellStyle name="Normal_Routing Table" xfId="107"/>
    <cellStyle name="Normal_SingTel BULRIC Model (v 2.20)" xfId="49"/>
    <cellStyle name="Normal_Style v2(1).3" xfId="50"/>
    <cellStyle name="NormalL_Summary_Summary " xfId="51"/>
    <cellStyle name="Note" xfId="52" builtinId="10" customBuiltin="1"/>
    <cellStyle name="notes" xfId="53"/>
    <cellStyle name="Number" xfId="54"/>
    <cellStyle name="Number1" xfId="55"/>
    <cellStyle name="Obsolete" xfId="56"/>
    <cellStyle name="Output" xfId="57" builtinId="21" customBuiltin="1"/>
    <cellStyle name="Page Number" xfId="58"/>
    <cellStyle name="Percent" xfId="59" builtinId="5"/>
    <cellStyle name="Percent [2]" xfId="60"/>
    <cellStyle name="Percent2" xfId="61"/>
    <cellStyle name="Percent2Margin" xfId="62"/>
    <cellStyle name="Percent2Margin 2" xfId="118"/>
    <cellStyle name="Percent3" xfId="63"/>
    <cellStyle name="Percent4" xfId="64"/>
    <cellStyle name="Percent5" xfId="65"/>
    <cellStyle name="Percentage" xfId="66"/>
    <cellStyle name="Pounds" xfId="67"/>
    <cellStyle name="Pounds1" xfId="68"/>
    <cellStyle name="Pounds2" xfId="69"/>
    <cellStyle name="Pounds3" xfId="70"/>
    <cellStyle name="Pounds4" xfId="71"/>
    <cellStyle name="Pounds5" xfId="72"/>
    <cellStyle name="Pounds6" xfId="73"/>
    <cellStyle name="Quarterly" xfId="74"/>
    <cellStyle name="Red" xfId="75"/>
    <cellStyle name="result/output" xfId="76"/>
    <cellStyle name="Row and Column Total" xfId="77"/>
    <cellStyle name="Row Heading" xfId="78"/>
    <cellStyle name="Row Heading (No Wrap)" xfId="79"/>
    <cellStyle name="Row Total" xfId="80"/>
    <cellStyle name="section heading" xfId="81"/>
    <cellStyle name="Section Title" xfId="82"/>
    <cellStyle name="Shaded" xfId="83"/>
    <cellStyle name="Small Number" xfId="84"/>
    <cellStyle name="Small Percentage" xfId="85"/>
    <cellStyle name="source" xfId="86"/>
    <cellStyle name="sources" xfId="87"/>
    <cellStyle name="Standard_BHA_9905" xfId="88"/>
    <cellStyle name="Style 1" xfId="89"/>
    <cellStyle name="Table Head" xfId="90"/>
    <cellStyle name="Table Head Aligned" xfId="91"/>
    <cellStyle name="Table Head Aligned 2" xfId="119"/>
    <cellStyle name="Table Head Blue" xfId="92"/>
    <cellStyle name="Table Head Green" xfId="93"/>
    <cellStyle name="table heading" xfId="94"/>
    <cellStyle name="table headings" xfId="95"/>
    <cellStyle name="Table Title" xfId="96"/>
    <cellStyle name="Table Units" xfId="97"/>
    <cellStyle name="Thousands" xfId="98"/>
    <cellStyle name="Thousands 2" xfId="120"/>
    <cellStyle name="Title" xfId="99" builtinId="15" customBuiltin="1"/>
    <cellStyle name="Title Heading" xfId="100"/>
    <cellStyle name="total" xfId="101"/>
    <cellStyle name="ubordinated Debt" xfId="102"/>
    <cellStyle name="WP Header" xfId="103"/>
    <cellStyle name="year" xfId="104"/>
    <cellStyle name="year 2" xfId="121"/>
    <cellStyle name="year date" xfId="105"/>
    <cellStyle name="year_Bulgaria fixed core model 070112 v2" xfId="123"/>
    <cellStyle name="常规_Sheet1" xfId="106"/>
  </cellStyles>
  <dxfs count="3">
    <dxf>
      <font>
        <b/>
        <i val="0"/>
        <condense val="0"/>
        <extend val="0"/>
        <color indexed="24"/>
      </font>
    </dxf>
    <dxf>
      <font>
        <b/>
        <i val="0"/>
        <condense val="0"/>
        <extend val="0"/>
        <color indexed="24"/>
      </font>
    </dxf>
    <dxf>
      <font>
        <b/>
        <i val="0"/>
        <condense val="0"/>
        <extend val="0"/>
        <color indexed="24"/>
      </font>
    </dxf>
  </dxfs>
  <tableStyles count="0" defaultTableStyle="TableStyleMedium9" defaultPivotStyle="PivotStyleLight16"/>
  <colors>
    <mruColors>
      <color rgb="FF66FFFF"/>
      <color rgb="FFA0C1E8"/>
      <color rgb="FFA9C1DF"/>
      <color rgb="FFFBC69B"/>
      <color rgb="FFFFFF99"/>
      <color rgb="FF008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GB"/>
              <a:t>MTRs in EUR cts</a:t>
            </a:r>
          </a:p>
        </c:rich>
      </c:tx>
    </c:title>
    <c:plotArea>
      <c:layout/>
      <c:barChart>
        <c:barDir val="col"/>
        <c:grouping val="clustered"/>
        <c:ser>
          <c:idx val="2"/>
          <c:order val="0"/>
          <c:tx>
            <c:strRef>
              <c:f>'D. Graphs'!$B$45</c:f>
              <c:strCache>
                <c:ptCount val="1"/>
                <c:pt idx="0">
                  <c:v>Pure LRIC</c:v>
                </c:pt>
              </c:strCache>
            </c:strRef>
          </c:tx>
          <c:cat>
            <c:multiLvlStrRef>
              <c:f>'E. Graphs'!#REF!</c:f>
            </c:multiLvlStrRef>
          </c:cat>
          <c:val>
            <c:numRef>
              <c:f>'D. Graphs'!$D$45:$I$45</c:f>
              <c:numCache>
                <c:formatCode>0.00</c:formatCode>
                <c:ptCount val="6"/>
                <c:pt idx="0">
                  <c:v>0.45801181973065119</c:v>
                </c:pt>
                <c:pt idx="1">
                  <c:v>0.45441281389005067</c:v>
                </c:pt>
                <c:pt idx="2">
                  <c:v>0.45217082558526189</c:v>
                </c:pt>
                <c:pt idx="3">
                  <c:v>0.4511561852821821</c:v>
                </c:pt>
                <c:pt idx="4">
                  <c:v>0.44882735374484922</c:v>
                </c:pt>
                <c:pt idx="5">
                  <c:v>0.44739354240714707</c:v>
                </c:pt>
              </c:numCache>
            </c:numRef>
          </c:val>
        </c:ser>
        <c:ser>
          <c:idx val="0"/>
          <c:order val="1"/>
          <c:tx>
            <c:v>Current MTR</c:v>
          </c:tx>
          <c:val>
            <c:numRef>
              <c:f>'D. Graphs'!$D$30:$I$30</c:f>
              <c:numCache>
                <c:formatCode>0.00</c:formatCode>
                <c:ptCount val="6"/>
                <c:pt idx="0">
                  <c:v>0.97145457427281512</c:v>
                </c:pt>
                <c:pt idx="1">
                  <c:v>0.97145457427281512</c:v>
                </c:pt>
                <c:pt idx="2">
                  <c:v>0.97145457427281512</c:v>
                </c:pt>
                <c:pt idx="3">
                  <c:v>0.97145457427281512</c:v>
                </c:pt>
                <c:pt idx="4">
                  <c:v>0.97145457427281512</c:v>
                </c:pt>
                <c:pt idx="5">
                  <c:v>0.97145457427281512</c:v>
                </c:pt>
              </c:numCache>
            </c:numRef>
          </c:val>
        </c:ser>
        <c:axId val="73113984"/>
        <c:axId val="73115520"/>
      </c:barChart>
      <c:catAx>
        <c:axId val="73113984"/>
        <c:scaling>
          <c:orientation val="minMax"/>
        </c:scaling>
        <c:axPos val="b"/>
        <c:numFmt formatCode="General" sourceLinked="1"/>
        <c:majorTickMark val="none"/>
        <c:tickLblPos val="nextTo"/>
        <c:crossAx val="73115520"/>
        <c:crosses val="autoZero"/>
        <c:auto val="1"/>
        <c:lblAlgn val="ctr"/>
        <c:lblOffset val="100"/>
      </c:catAx>
      <c:valAx>
        <c:axId val="73115520"/>
        <c:scaling>
          <c:orientation val="minMax"/>
        </c:scaling>
        <c:axPos val="l"/>
        <c:majorGridlines/>
        <c:title>
          <c:tx>
            <c:rich>
              <a:bodyPr/>
              <a:lstStyle/>
              <a:p>
                <a:pPr>
                  <a:defRPr/>
                </a:pPr>
                <a:r>
                  <a:rPr lang="en-US"/>
                  <a:t>EUR cts</a:t>
                </a:r>
              </a:p>
            </c:rich>
          </c:tx>
        </c:title>
        <c:numFmt formatCode="0.00" sourceLinked="1"/>
        <c:majorTickMark val="none"/>
        <c:tickLblPos val="nextTo"/>
        <c:crossAx val="73113984"/>
        <c:crosses val="autoZero"/>
        <c:crossBetween val="between"/>
      </c:valAx>
      <c:dTable>
        <c:showHorzBorder val="1"/>
        <c:showVertBorder val="1"/>
        <c:showOutline val="1"/>
        <c:showKeys val="1"/>
      </c:dTable>
    </c:plotArea>
    <c:plotVisOnly val="1"/>
    <c:dispBlanksAs val="gap"/>
  </c:chart>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'D. Graphs'!$B$53</c:f>
              <c:strCache>
                <c:ptCount val="1"/>
                <c:pt idx="0">
                  <c:v>Mtel</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Graphs'!$D$53:$I$53</c:f>
              <c:numCache>
                <c:formatCode>#,##0.00</c:formatCode>
                <c:ptCount val="6"/>
                <c:pt idx="0">
                  <c:v>0.45801181973065119</c:v>
                </c:pt>
                <c:pt idx="1">
                  <c:v>0.45441281389005067</c:v>
                </c:pt>
                <c:pt idx="2">
                  <c:v>0.45217082558526189</c:v>
                </c:pt>
                <c:pt idx="3">
                  <c:v>0.4511561852821821</c:v>
                </c:pt>
                <c:pt idx="4">
                  <c:v>0.44882735374484922</c:v>
                </c:pt>
                <c:pt idx="5">
                  <c:v>0.44739354240714707</c:v>
                </c:pt>
              </c:numCache>
            </c:numRef>
          </c:val>
        </c:ser>
        <c:ser>
          <c:idx val="1"/>
          <c:order val="1"/>
          <c:tx>
            <c:strRef>
              <c:f>'D. Graphs'!$B$54</c:f>
              <c:strCache>
                <c:ptCount val="1"/>
                <c:pt idx="0">
                  <c:v>Telenor</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Graphs'!$D$54:$I$54</c:f>
              <c:numCache>
                <c:formatCode>#,##0.00</c:formatCode>
                <c:ptCount val="6"/>
                <c:pt idx="0">
                  <c:v>0.45801181973065119</c:v>
                </c:pt>
                <c:pt idx="1">
                  <c:v>0.45441281389005067</c:v>
                </c:pt>
                <c:pt idx="2">
                  <c:v>0.45217082558526189</c:v>
                </c:pt>
                <c:pt idx="3">
                  <c:v>0.4511561852821821</c:v>
                </c:pt>
                <c:pt idx="4">
                  <c:v>0.44882735374484922</c:v>
                </c:pt>
                <c:pt idx="5">
                  <c:v>0.44739354240714707</c:v>
                </c:pt>
              </c:numCache>
            </c:numRef>
          </c:val>
        </c:ser>
        <c:ser>
          <c:idx val="2"/>
          <c:order val="2"/>
          <c:tx>
            <c:strRef>
              <c:f>'D. Graphs'!$B$55</c:f>
              <c:strCache>
                <c:ptCount val="1"/>
                <c:pt idx="0">
                  <c:v>BTC</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Graphs'!$D$55:$I$55</c:f>
              <c:numCache>
                <c:formatCode>#,##0.00</c:formatCode>
                <c:ptCount val="6"/>
                <c:pt idx="0">
                  <c:v>0.45801181973065119</c:v>
                </c:pt>
                <c:pt idx="1">
                  <c:v>0.45441281389005067</c:v>
                </c:pt>
                <c:pt idx="2">
                  <c:v>0.45217082558526189</c:v>
                </c:pt>
                <c:pt idx="3">
                  <c:v>0.4511561852821821</c:v>
                </c:pt>
                <c:pt idx="4">
                  <c:v>0.44882735374484922</c:v>
                </c:pt>
                <c:pt idx="5">
                  <c:v>0.44739354240714707</c:v>
                </c:pt>
              </c:numCache>
            </c:numRef>
          </c:val>
        </c:ser>
        <c:ser>
          <c:idx val="3"/>
          <c:order val="3"/>
          <c:tx>
            <c:strRef>
              <c:f>'D. Graphs'!$B$56</c:f>
              <c:strCache>
                <c:ptCount val="1"/>
                <c:pt idx="0">
                  <c:v>MEO</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Graphs'!$D$56:$I$56</c:f>
              <c:numCache>
                <c:formatCode>#,##0.00</c:formatCode>
                <c:ptCount val="6"/>
                <c:pt idx="0">
                  <c:v>0.45801181973065119</c:v>
                </c:pt>
                <c:pt idx="1">
                  <c:v>0.45441281389005067</c:v>
                </c:pt>
                <c:pt idx="2">
                  <c:v>0.45217082558526189</c:v>
                </c:pt>
                <c:pt idx="3">
                  <c:v>0.4511561852821821</c:v>
                </c:pt>
                <c:pt idx="4">
                  <c:v>0.44882735374484922</c:v>
                </c:pt>
                <c:pt idx="5">
                  <c:v>0.44739354240714707</c:v>
                </c:pt>
              </c:numCache>
            </c:numRef>
          </c:val>
        </c:ser>
        <c:axId val="73410048"/>
        <c:axId val="73411584"/>
      </c:barChart>
      <c:catAx>
        <c:axId val="73410048"/>
        <c:scaling>
          <c:orientation val="minMax"/>
        </c:scaling>
        <c:axPos val="b"/>
        <c:numFmt formatCode="General" sourceLinked="1"/>
        <c:tickLblPos val="nextTo"/>
        <c:crossAx val="73411584"/>
        <c:crosses val="autoZero"/>
        <c:auto val="1"/>
        <c:lblAlgn val="ctr"/>
        <c:lblOffset val="100"/>
      </c:catAx>
      <c:valAx>
        <c:axId val="73411584"/>
        <c:scaling>
          <c:orientation val="minMax"/>
        </c:scaling>
        <c:axPos val="l"/>
        <c:majorGridlines/>
        <c:numFmt formatCode="#,##0.00" sourceLinked="1"/>
        <c:tickLblPos val="nextTo"/>
        <c:crossAx val="73410048"/>
        <c:crosses val="autoZero"/>
        <c:crossBetween val="between"/>
      </c:valAx>
    </c:plotArea>
    <c:legend>
      <c:legendPos val="b"/>
    </c:legend>
    <c:plotVisOnly val="1"/>
    <c:dispBlanksAs val="gap"/>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422088</xdr:colOff>
      <xdr:row>1</xdr:row>
      <xdr:rowOff>58595</xdr:rowOff>
    </xdr:from>
    <xdr:to>
      <xdr:col>4</xdr:col>
      <xdr:colOff>29883</xdr:colOff>
      <xdr:row>7</xdr:row>
      <xdr:rowOff>17650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78323" y="208007"/>
          <a:ext cx="2162736" cy="855525"/>
        </a:xfrm>
        <a:prstGeom prst="rect">
          <a:avLst/>
        </a:prstGeom>
        <a:noFill/>
        <a:ln>
          <a:noFill/>
        </a:ln>
        <a:effectLst/>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 uri="{AF507438-7753-43e0-B8FC-AC1667EBCBE1}">
            <a14:hiddenEffects xmlns:a14="http://schemas.microsoft.com/office/drawing/2010/main" xmlns="">
              <a:effectLst>
                <a:outerShdw dist="17961" dir="13500000" algn="ctr" rotWithShape="0">
                  <a:schemeClr val="accent1">
                    <a:gamma/>
                    <a:shade val="60000"/>
                    <a:invGamma/>
                  </a:schemeClr>
                </a:outerShdw>
              </a:effectLst>
            </a14:hiddenEffects>
          </a:ext>
        </a:extLst>
      </xdr:spPr>
    </xdr:pic>
    <xdr:clientData/>
  </xdr:twoCellAnchor>
  <xdr:twoCellAnchor editAs="oneCell">
    <xdr:from>
      <xdr:col>3</xdr:col>
      <xdr:colOff>211792</xdr:colOff>
      <xdr:row>14</xdr:row>
      <xdr:rowOff>79565</xdr:rowOff>
    </xdr:from>
    <xdr:to>
      <xdr:col>3</xdr:col>
      <xdr:colOff>1152227</xdr:colOff>
      <xdr:row>18</xdr:row>
      <xdr:rowOff>89912</xdr:rowOff>
    </xdr:to>
    <xdr:pic>
      <xdr:nvPicPr>
        <xdr:cNvPr id="6" name="Picture 5"/>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455645" y="2500036"/>
          <a:ext cx="940435" cy="940435"/>
        </a:xfrm>
        <a:prstGeom prst="rect">
          <a:avLst/>
        </a:prstGeom>
        <a:noFill/>
        <a:ln>
          <a:noFill/>
        </a:ln>
      </xdr:spPr>
    </xdr:pic>
    <xdr:clientData/>
  </xdr:twoCellAnchor>
  <xdr:twoCellAnchor>
    <xdr:from>
      <xdr:col>3</xdr:col>
      <xdr:colOff>11206</xdr:colOff>
      <xdr:row>19</xdr:row>
      <xdr:rowOff>100854</xdr:rowOff>
    </xdr:from>
    <xdr:to>
      <xdr:col>13</xdr:col>
      <xdr:colOff>0</xdr:colOff>
      <xdr:row>24</xdr:row>
      <xdr:rowOff>129989</xdr:rowOff>
    </xdr:to>
    <xdr:sp macro="" textlink="">
      <xdr:nvSpPr>
        <xdr:cNvPr id="8" name="Rectangle 7"/>
        <xdr:cNvSpPr/>
      </xdr:nvSpPr>
      <xdr:spPr>
        <a:xfrm>
          <a:off x="1255059" y="3608295"/>
          <a:ext cx="8460441" cy="914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bg-BG" sz="1600" b="1">
              <a:latin typeface="Arial" pitchFamily="34" charset="0"/>
              <a:cs typeface="Arial" pitchFamily="34" charset="0"/>
            </a:rPr>
            <a:t>Приложение</a:t>
          </a:r>
          <a:r>
            <a:rPr lang="bg-BG" sz="1600" b="1" baseline="0">
              <a:latin typeface="Arial" pitchFamily="34" charset="0"/>
              <a:cs typeface="Arial" pitchFamily="34" charset="0"/>
            </a:rPr>
            <a:t> № 2 към </a:t>
          </a:r>
          <a:r>
            <a:rPr lang="bg-BG" sz="1600" b="1">
              <a:solidFill>
                <a:schemeClr val="lt1"/>
              </a:solidFill>
              <a:latin typeface="Arial" pitchFamily="34" charset="0"/>
              <a:ea typeface="+mn-ea"/>
              <a:cs typeface="Arial" pitchFamily="34" charset="0"/>
            </a:rPr>
            <a:t>Решение на  КРС</a:t>
          </a:r>
          <a:r>
            <a:rPr lang="en-US" sz="1600" b="1">
              <a:solidFill>
                <a:schemeClr val="lt1"/>
              </a:solidFill>
              <a:latin typeface="Arial" pitchFamily="34" charset="0"/>
              <a:ea typeface="+mn-ea"/>
              <a:cs typeface="Arial" pitchFamily="34" charset="0"/>
            </a:rPr>
            <a:t> </a:t>
          </a:r>
          <a:r>
            <a:rPr lang="bg-BG" sz="1600" b="1">
              <a:solidFill>
                <a:schemeClr val="lt1"/>
              </a:solidFill>
              <a:latin typeface="Arial" pitchFamily="34" charset="0"/>
              <a:ea typeface="+mn-ea"/>
              <a:cs typeface="Arial" pitchFamily="34" charset="0"/>
            </a:rPr>
            <a:t>№ 166/15.03.2016 г. </a:t>
          </a:r>
          <a:r>
            <a:rPr lang="en-US" sz="1600" b="1">
              <a:solidFill>
                <a:schemeClr val="lt1"/>
              </a:solidFill>
              <a:latin typeface="Arial" pitchFamily="34" charset="0"/>
              <a:ea typeface="+mn-ea"/>
              <a:cs typeface="Arial" pitchFamily="34" charset="0"/>
            </a:rPr>
            <a:t>- </a:t>
          </a:r>
          <a:r>
            <a:rPr lang="bg-BG" sz="1600" b="1">
              <a:solidFill>
                <a:schemeClr val="lt1"/>
              </a:solidFill>
              <a:latin typeface="Arial" pitchFamily="34" charset="0"/>
              <a:ea typeface="+mn-ea"/>
              <a:cs typeface="Arial" pitchFamily="34" charset="0"/>
            </a:rPr>
            <a:t>адаптиран </a:t>
          </a:r>
          <a:r>
            <a:rPr lang="en-US" sz="1600" b="1">
              <a:solidFill>
                <a:schemeClr val="lt1"/>
              </a:solidFill>
              <a:latin typeface="Arial" pitchFamily="34" charset="0"/>
              <a:ea typeface="+mn-ea"/>
              <a:cs typeface="Arial" pitchFamily="34" charset="0"/>
            </a:rPr>
            <a:t>BULRIC </a:t>
          </a:r>
          <a:r>
            <a:rPr lang="bg-BG" sz="1600" b="1">
              <a:solidFill>
                <a:schemeClr val="lt1"/>
              </a:solidFill>
              <a:latin typeface="Arial" pitchFamily="34" charset="0"/>
              <a:ea typeface="+mn-ea"/>
              <a:cs typeface="Arial" pitchFamily="34" charset="0"/>
            </a:rPr>
            <a:t>модел на мобилна мрежа в България - примерни данни</a:t>
          </a:r>
          <a:endParaRPr lang="en-US" sz="1600" b="1">
            <a:solidFill>
              <a:schemeClr val="lt1"/>
            </a:solidFill>
            <a:latin typeface="Arial" pitchFamily="34" charset="0"/>
            <a:ea typeface="+mn-ea"/>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133350</xdr:colOff>
      <xdr:row>10</xdr:row>
      <xdr:rowOff>47625</xdr:rowOff>
    </xdr:from>
    <xdr:to>
      <xdr:col>12</xdr:col>
      <xdr:colOff>495300</xdr:colOff>
      <xdr:row>15</xdr:row>
      <xdr:rowOff>47625</xdr:rowOff>
    </xdr:to>
    <xdr:sp macro="" textlink="">
      <xdr:nvSpPr>
        <xdr:cNvPr id="2" name="Text Box 61"/>
        <xdr:cNvSpPr txBox="1">
          <a:spLocks noChangeAspect="1" noChangeArrowheads="1"/>
        </xdr:cNvSpPr>
      </xdr:nvSpPr>
      <xdr:spPr bwMode="auto">
        <a:xfrm>
          <a:off x="6629400" y="1838325"/>
          <a:ext cx="952500" cy="809625"/>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9. </a:t>
          </a:r>
          <a:r>
            <a:rPr lang="bg-BG" sz="1200" b="1" i="0" u="none" strike="noStrike" baseline="0">
              <a:solidFill>
                <a:srgbClr val="000000"/>
              </a:solidFill>
              <a:latin typeface="Arial"/>
              <a:cs typeface="Arial"/>
            </a:rPr>
            <a:t>Остойностяване на услугите</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3</xdr:col>
      <xdr:colOff>228600</xdr:colOff>
      <xdr:row>11</xdr:row>
      <xdr:rowOff>0</xdr:rowOff>
    </xdr:from>
    <xdr:to>
      <xdr:col>5</xdr:col>
      <xdr:colOff>142875</xdr:colOff>
      <xdr:row>14</xdr:row>
      <xdr:rowOff>152400</xdr:rowOff>
    </xdr:to>
    <xdr:sp macro="" textlink="">
      <xdr:nvSpPr>
        <xdr:cNvPr id="3" name="Text Box 62"/>
        <xdr:cNvSpPr txBox="1">
          <a:spLocks noChangeAspect="1" noChangeArrowheads="1"/>
        </xdr:cNvSpPr>
      </xdr:nvSpPr>
      <xdr:spPr bwMode="auto">
        <a:xfrm>
          <a:off x="2000250" y="1952625"/>
          <a:ext cx="1095375" cy="638175"/>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ctr" upright="1"/>
        <a:lstStyle/>
        <a:p>
          <a:pPr algn="l" rtl="0">
            <a:defRPr sz="1000"/>
          </a:pPr>
          <a:r>
            <a:rPr lang="en-US" sz="1200" b="1" i="0" u="none" strike="noStrike" baseline="0">
              <a:solidFill>
                <a:srgbClr val="000000"/>
              </a:solidFill>
              <a:latin typeface="Arial"/>
              <a:cs typeface="Arial"/>
            </a:rPr>
            <a:t>2. </a:t>
          </a:r>
          <a:r>
            <a:rPr lang="bg-BG" sz="1200" b="1" i="0" u="none" strike="noStrike" baseline="0">
              <a:solidFill>
                <a:srgbClr val="000000"/>
              </a:solidFill>
              <a:latin typeface="Arial"/>
              <a:cs typeface="Arial"/>
            </a:rPr>
            <a:t>Трафик</a:t>
          </a:r>
          <a:endParaRPr lang="en-US" sz="1200" b="1" i="0" u="none" strike="noStrike" baseline="0">
            <a:solidFill>
              <a:srgbClr val="000000"/>
            </a:solidFill>
            <a:latin typeface="Arial"/>
            <a:cs typeface="Arial"/>
          </a:endParaRPr>
        </a:p>
      </xdr:txBody>
    </xdr:sp>
    <xdr:clientData/>
  </xdr:twoCellAnchor>
  <xdr:twoCellAnchor>
    <xdr:from>
      <xdr:col>3</xdr:col>
      <xdr:colOff>228600</xdr:colOff>
      <xdr:row>5</xdr:row>
      <xdr:rowOff>47625</xdr:rowOff>
    </xdr:from>
    <xdr:to>
      <xdr:col>5</xdr:col>
      <xdr:colOff>142875</xdr:colOff>
      <xdr:row>9</xdr:row>
      <xdr:rowOff>142875</xdr:rowOff>
    </xdr:to>
    <xdr:sp macro="" textlink="">
      <xdr:nvSpPr>
        <xdr:cNvPr id="4" name="Text Box 63"/>
        <xdr:cNvSpPr txBox="1">
          <a:spLocks noChangeAspect="1" noChangeArrowheads="1"/>
        </xdr:cNvSpPr>
      </xdr:nvSpPr>
      <xdr:spPr bwMode="auto">
        <a:xfrm>
          <a:off x="2000250" y="1028700"/>
          <a:ext cx="1095375" cy="742950"/>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ctr" upright="1"/>
        <a:lstStyle/>
        <a:p>
          <a:pPr algn="l" rtl="0">
            <a:defRPr sz="1000"/>
          </a:pPr>
          <a:r>
            <a:rPr lang="en-US" sz="1200" b="1" i="0" u="none" strike="noStrike" baseline="0">
              <a:solidFill>
                <a:srgbClr val="000000"/>
              </a:solidFill>
              <a:latin typeface="Arial"/>
              <a:cs typeface="Arial"/>
            </a:rPr>
            <a:t>1.</a:t>
          </a:r>
          <a:r>
            <a:rPr lang="bg-BG" sz="1200" b="1" i="0" u="none" strike="noStrike" baseline="0">
              <a:solidFill>
                <a:srgbClr val="000000"/>
              </a:solidFill>
              <a:latin typeface="Arial"/>
              <a:cs typeface="Arial"/>
            </a:rPr>
            <a:t> Покритие и абонати</a:t>
          </a:r>
          <a:endParaRPr lang="en-US" sz="1200" b="1" i="0" u="none" strike="noStrike" baseline="0">
            <a:solidFill>
              <a:srgbClr val="000000"/>
            </a:solidFill>
            <a:latin typeface="Arial"/>
            <a:cs typeface="Arial"/>
          </a:endParaRPr>
        </a:p>
      </xdr:txBody>
    </xdr:sp>
    <xdr:clientData/>
  </xdr:twoCellAnchor>
  <xdr:twoCellAnchor>
    <xdr:from>
      <xdr:col>10</xdr:col>
      <xdr:colOff>447676</xdr:colOff>
      <xdr:row>18</xdr:row>
      <xdr:rowOff>57150</xdr:rowOff>
    </xdr:from>
    <xdr:to>
      <xdr:col>13</xdr:col>
      <xdr:colOff>114300</xdr:colOff>
      <xdr:row>23</xdr:row>
      <xdr:rowOff>47625</xdr:rowOff>
    </xdr:to>
    <xdr:sp macro="" textlink="">
      <xdr:nvSpPr>
        <xdr:cNvPr id="5" name="Text Box 64"/>
        <xdr:cNvSpPr txBox="1">
          <a:spLocks noChangeAspect="1" noChangeArrowheads="1"/>
        </xdr:cNvSpPr>
      </xdr:nvSpPr>
      <xdr:spPr bwMode="auto">
        <a:xfrm>
          <a:off x="6353176" y="3143250"/>
          <a:ext cx="1438274" cy="800100"/>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ctr" upright="1"/>
        <a:lstStyle/>
        <a:p>
          <a:pPr algn="l" rtl="0">
            <a:defRPr sz="1000"/>
          </a:pPr>
          <a:r>
            <a:rPr lang="en-US" sz="1200" b="1" i="0" u="none" strike="noStrike" baseline="0">
              <a:solidFill>
                <a:srgbClr val="000000"/>
              </a:solidFill>
              <a:latin typeface="Arial"/>
              <a:cs typeface="Arial"/>
            </a:rPr>
            <a:t>8. </a:t>
          </a:r>
          <a:r>
            <a:rPr lang="bg-BG" sz="1200" b="1" i="0" u="none" strike="noStrike" baseline="0">
              <a:solidFill>
                <a:srgbClr val="000000"/>
              </a:solidFill>
              <a:latin typeface="Arial"/>
              <a:cs typeface="Arial"/>
            </a:rPr>
            <a:t>Фактори за маршрутизация</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13</xdr:col>
      <xdr:colOff>361950</xdr:colOff>
      <xdr:row>10</xdr:row>
      <xdr:rowOff>123824</xdr:rowOff>
    </xdr:from>
    <xdr:to>
      <xdr:col>15</xdr:col>
      <xdr:colOff>400050</xdr:colOff>
      <xdr:row>16</xdr:row>
      <xdr:rowOff>19050</xdr:rowOff>
    </xdr:to>
    <xdr:sp macro="" textlink="">
      <xdr:nvSpPr>
        <xdr:cNvPr id="6" name="Text Box 65"/>
        <xdr:cNvSpPr txBox="1">
          <a:spLocks noChangeAspect="1" noChangeArrowheads="1"/>
        </xdr:cNvSpPr>
      </xdr:nvSpPr>
      <xdr:spPr bwMode="auto">
        <a:xfrm>
          <a:off x="8039100" y="1914524"/>
          <a:ext cx="1219200" cy="866776"/>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ctr" upright="1"/>
        <a:lstStyle/>
        <a:p>
          <a:pPr algn="l" rtl="0">
            <a:lnSpc>
              <a:spcPts val="1200"/>
            </a:lnSpc>
            <a:defRPr sz="1000"/>
          </a:pPr>
          <a:r>
            <a:rPr lang="en-US" sz="1200" b="1" i="0" u="none" strike="noStrike" baseline="0">
              <a:solidFill>
                <a:srgbClr val="000000"/>
              </a:solidFill>
              <a:latin typeface="Arial"/>
              <a:cs typeface="Arial"/>
            </a:rPr>
            <a:t>11. </a:t>
          </a:r>
          <a:r>
            <a:rPr lang="bg-BG" sz="1200" b="1" i="0" u="none" strike="noStrike" baseline="0">
              <a:solidFill>
                <a:srgbClr val="000000"/>
              </a:solidFill>
              <a:latin typeface="Arial"/>
              <a:cs typeface="Arial"/>
            </a:rPr>
            <a:t>Разходи за единица услуга</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13</xdr:col>
      <xdr:colOff>371473</xdr:colOff>
      <xdr:row>2</xdr:row>
      <xdr:rowOff>95250</xdr:rowOff>
    </xdr:from>
    <xdr:to>
      <xdr:col>15</xdr:col>
      <xdr:colOff>409574</xdr:colOff>
      <xdr:row>7</xdr:row>
      <xdr:rowOff>152400</xdr:rowOff>
    </xdr:to>
    <xdr:sp macro="" textlink="">
      <xdr:nvSpPr>
        <xdr:cNvPr id="7" name="Text Box 66"/>
        <xdr:cNvSpPr txBox="1">
          <a:spLocks noChangeAspect="1" noChangeArrowheads="1"/>
        </xdr:cNvSpPr>
      </xdr:nvSpPr>
      <xdr:spPr bwMode="auto">
        <a:xfrm>
          <a:off x="8048623" y="590550"/>
          <a:ext cx="1219201" cy="866775"/>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ctr" upright="1"/>
        <a:lstStyle/>
        <a:p>
          <a:pPr algn="l" rtl="0">
            <a:defRPr sz="1000"/>
          </a:pPr>
          <a:r>
            <a:rPr lang="en-US" sz="1200" b="1" i="0" u="none" strike="noStrike" baseline="0">
              <a:solidFill>
                <a:srgbClr val="000000"/>
              </a:solidFill>
              <a:latin typeface="Arial"/>
              <a:cs typeface="Arial"/>
            </a:rPr>
            <a:t>10. </a:t>
          </a:r>
          <a:r>
            <a:rPr lang="bg-BG" sz="1200" b="1" i="0" u="none" strike="noStrike" baseline="0">
              <a:solidFill>
                <a:srgbClr val="000000"/>
              </a:solidFill>
              <a:latin typeface="Arial"/>
              <a:cs typeface="Arial"/>
            </a:rPr>
            <a:t>Надбавки</a:t>
          </a:r>
          <a:endParaRPr lang="en-US" sz="1200" b="1" i="0" u="none" strike="noStrike" baseline="0">
            <a:solidFill>
              <a:srgbClr val="000000"/>
            </a:solidFill>
            <a:latin typeface="Arial"/>
            <a:cs typeface="Arial"/>
          </a:endParaRPr>
        </a:p>
      </xdr:txBody>
    </xdr:sp>
    <xdr:clientData/>
  </xdr:twoCellAnchor>
  <xdr:twoCellAnchor>
    <xdr:from>
      <xdr:col>5</xdr:col>
      <xdr:colOff>266700</xdr:colOff>
      <xdr:row>11</xdr:row>
      <xdr:rowOff>66675</xdr:rowOff>
    </xdr:from>
    <xdr:to>
      <xdr:col>6</xdr:col>
      <xdr:colOff>0</xdr:colOff>
      <xdr:row>14</xdr:row>
      <xdr:rowOff>114300</xdr:rowOff>
    </xdr:to>
    <xdr:sp macro="" textlink="">
      <xdr:nvSpPr>
        <xdr:cNvPr id="8" name="AutoShape 67"/>
        <xdr:cNvSpPr>
          <a:spLocks noChangeAspect="1" noChangeArrowheads="1"/>
        </xdr:cNvSpPr>
      </xdr:nvSpPr>
      <xdr:spPr bwMode="auto">
        <a:xfrm>
          <a:off x="3219450" y="2019300"/>
          <a:ext cx="323850"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12</xdr:col>
      <xdr:colOff>571500</xdr:colOff>
      <xdr:row>11</xdr:row>
      <xdr:rowOff>9525</xdr:rowOff>
    </xdr:from>
    <xdr:to>
      <xdr:col>13</xdr:col>
      <xdr:colOff>304800</xdr:colOff>
      <xdr:row>14</xdr:row>
      <xdr:rowOff>57150</xdr:rowOff>
    </xdr:to>
    <xdr:sp macro="" textlink="">
      <xdr:nvSpPr>
        <xdr:cNvPr id="9" name="AutoShape 69"/>
        <xdr:cNvSpPr>
          <a:spLocks noChangeAspect="1" noChangeArrowheads="1"/>
        </xdr:cNvSpPr>
      </xdr:nvSpPr>
      <xdr:spPr bwMode="auto">
        <a:xfrm>
          <a:off x="7658100" y="1962150"/>
          <a:ext cx="323850"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276225</xdr:colOff>
      <xdr:row>10</xdr:row>
      <xdr:rowOff>142874</xdr:rowOff>
    </xdr:from>
    <xdr:to>
      <xdr:col>10</xdr:col>
      <xdr:colOff>238125</xdr:colOff>
      <xdr:row>15</xdr:row>
      <xdr:rowOff>152400</xdr:rowOff>
    </xdr:to>
    <xdr:sp macro="" textlink="">
      <xdr:nvSpPr>
        <xdr:cNvPr id="10" name="Text Box 70"/>
        <xdr:cNvSpPr txBox="1">
          <a:spLocks noChangeAspect="1" noChangeArrowheads="1"/>
        </xdr:cNvSpPr>
      </xdr:nvSpPr>
      <xdr:spPr bwMode="auto">
        <a:xfrm>
          <a:off x="5000625" y="1933574"/>
          <a:ext cx="1143000" cy="819151"/>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ctr" upright="1"/>
        <a:lstStyle/>
        <a:p>
          <a:pPr algn="l" rtl="0">
            <a:defRPr sz="1000"/>
          </a:pPr>
          <a:r>
            <a:rPr lang="en-US" sz="1200" b="1" i="0" u="none" strike="noStrike" baseline="0">
              <a:solidFill>
                <a:srgbClr val="000000"/>
              </a:solidFill>
              <a:latin typeface="Arial"/>
              <a:cs typeface="Arial"/>
            </a:rPr>
            <a:t>7.  </a:t>
          </a:r>
          <a:r>
            <a:rPr lang="bg-BG" sz="1200" b="1" i="0" u="none" strike="noStrike" baseline="0">
              <a:solidFill>
                <a:srgbClr val="000000"/>
              </a:solidFill>
              <a:latin typeface="Arial"/>
              <a:cs typeface="Arial"/>
            </a:rPr>
            <a:t>Остойностяване на мрежата</a:t>
          </a:r>
          <a:endParaRPr lang="en-US" sz="1200" b="1" i="0" u="none" strike="noStrike" baseline="0">
            <a:solidFill>
              <a:srgbClr val="000000"/>
            </a:solidFill>
            <a:latin typeface="Arial"/>
            <a:cs typeface="Arial"/>
          </a:endParaRPr>
        </a:p>
      </xdr:txBody>
    </xdr:sp>
    <xdr:clientData/>
  </xdr:twoCellAnchor>
  <xdr:twoCellAnchor>
    <xdr:from>
      <xdr:col>6</xdr:col>
      <xdr:colOff>47625</xdr:colOff>
      <xdr:row>10</xdr:row>
      <xdr:rowOff>133350</xdr:rowOff>
    </xdr:from>
    <xdr:to>
      <xdr:col>7</xdr:col>
      <xdr:colOff>457200</xdr:colOff>
      <xdr:row>15</xdr:row>
      <xdr:rowOff>142875</xdr:rowOff>
    </xdr:to>
    <xdr:sp macro="" textlink="">
      <xdr:nvSpPr>
        <xdr:cNvPr id="11" name="Text Box 71"/>
        <xdr:cNvSpPr txBox="1">
          <a:spLocks noChangeAspect="1" noChangeArrowheads="1"/>
        </xdr:cNvSpPr>
      </xdr:nvSpPr>
      <xdr:spPr bwMode="auto">
        <a:xfrm>
          <a:off x="3590925" y="1924050"/>
          <a:ext cx="1000125" cy="819150"/>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6. </a:t>
          </a:r>
          <a:r>
            <a:rPr lang="bg-BG" sz="1200" b="1" i="0" u="none" strike="noStrike" baseline="0">
              <a:solidFill>
                <a:srgbClr val="000000"/>
              </a:solidFill>
              <a:latin typeface="Arial"/>
              <a:cs typeface="Arial"/>
            </a:rPr>
            <a:t>Мрежови дизайн</a:t>
          </a:r>
          <a:endParaRPr lang="en-US" sz="1200" b="1" i="0" u="none" strike="noStrike" baseline="0">
            <a:solidFill>
              <a:srgbClr val="000000"/>
            </a:solidFill>
            <a:latin typeface="Arial"/>
            <a:cs typeface="Arial"/>
          </a:endParaRP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3</xdr:col>
      <xdr:colOff>228600</xdr:colOff>
      <xdr:row>15</xdr:row>
      <xdr:rowOff>104775</xdr:rowOff>
    </xdr:from>
    <xdr:to>
      <xdr:col>5</xdr:col>
      <xdr:colOff>161925</xdr:colOff>
      <xdr:row>21</xdr:row>
      <xdr:rowOff>104774</xdr:rowOff>
    </xdr:to>
    <xdr:sp macro="" textlink="">
      <xdr:nvSpPr>
        <xdr:cNvPr id="12" name="Text Box 72"/>
        <xdr:cNvSpPr txBox="1">
          <a:spLocks noChangeAspect="1" noChangeArrowheads="1"/>
        </xdr:cNvSpPr>
      </xdr:nvSpPr>
      <xdr:spPr bwMode="auto">
        <a:xfrm>
          <a:off x="2000250" y="2705100"/>
          <a:ext cx="1114425" cy="971549"/>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3. </a:t>
          </a:r>
          <a:r>
            <a:rPr lang="bg-BG" sz="1200" b="1" i="0" u="none" strike="noStrike" baseline="0">
              <a:solidFill>
                <a:srgbClr val="000000"/>
              </a:solidFill>
              <a:latin typeface="Arial"/>
              <a:cs typeface="Arial"/>
            </a:rPr>
            <a:t>Параметри за изграждане на мрежата</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7</xdr:col>
      <xdr:colOff>323850</xdr:colOff>
      <xdr:row>2</xdr:row>
      <xdr:rowOff>114300</xdr:rowOff>
    </xdr:from>
    <xdr:to>
      <xdr:col>10</xdr:col>
      <xdr:colOff>314326</xdr:colOff>
      <xdr:row>8</xdr:row>
      <xdr:rowOff>0</xdr:rowOff>
    </xdr:to>
    <xdr:sp macro="" textlink="">
      <xdr:nvSpPr>
        <xdr:cNvPr id="13" name="Text Box 73"/>
        <xdr:cNvSpPr txBox="1">
          <a:spLocks noChangeAspect="1" noChangeArrowheads="1"/>
        </xdr:cNvSpPr>
      </xdr:nvSpPr>
      <xdr:spPr bwMode="auto">
        <a:xfrm>
          <a:off x="4457700" y="609600"/>
          <a:ext cx="1762126" cy="857250"/>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5. </a:t>
          </a:r>
          <a:r>
            <a:rPr lang="bg-BG" sz="1200" b="1">
              <a:latin typeface="Arial" pitchFamily="34" charset="0"/>
              <a:ea typeface="+mn-ea"/>
              <a:cs typeface="Arial" pitchFamily="34" charset="0"/>
            </a:rPr>
            <a:t>Единични инвестиционни и преки текущи оперативни разходи</a:t>
          </a:r>
          <a:endParaRPr lang="en-US" sz="1200" b="1" i="0" u="none" strike="noStrike" baseline="0">
            <a:solidFill>
              <a:srgbClr val="000000"/>
            </a:solidFill>
            <a:latin typeface="Arial" pitchFamily="34" charset="0"/>
            <a:cs typeface="Arial" pitchFamily="34" charset="0"/>
          </a:endParaRPr>
        </a:p>
      </xdr:txBody>
    </xdr:sp>
    <xdr:clientData/>
  </xdr:twoCellAnchor>
  <xdr:twoCellAnchor>
    <xdr:from>
      <xdr:col>8</xdr:col>
      <xdr:colOff>600075</xdr:colOff>
      <xdr:row>8</xdr:row>
      <xdr:rowOff>66675</xdr:rowOff>
    </xdr:from>
    <xdr:to>
      <xdr:col>9</xdr:col>
      <xdr:colOff>485775</xdr:colOff>
      <xdr:row>10</xdr:row>
      <xdr:rowOff>104775</xdr:rowOff>
    </xdr:to>
    <xdr:sp macro="" textlink="">
      <xdr:nvSpPr>
        <xdr:cNvPr id="14" name="AutoShape 74"/>
        <xdr:cNvSpPr>
          <a:spLocks noChangeAspect="1" noChangeArrowheads="1"/>
        </xdr:cNvSpPr>
      </xdr:nvSpPr>
      <xdr:spPr bwMode="auto">
        <a:xfrm rot="5400000">
          <a:off x="5376863" y="1471612"/>
          <a:ext cx="361950" cy="485775"/>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11</xdr:col>
      <xdr:colOff>333375</xdr:colOff>
      <xdr:row>15</xdr:row>
      <xdr:rowOff>104775</xdr:rowOff>
    </xdr:from>
    <xdr:to>
      <xdr:col>12</xdr:col>
      <xdr:colOff>219075</xdr:colOff>
      <xdr:row>17</xdr:row>
      <xdr:rowOff>152400</xdr:rowOff>
    </xdr:to>
    <xdr:sp macro="" textlink="">
      <xdr:nvSpPr>
        <xdr:cNvPr id="15" name="AutoShape 75"/>
        <xdr:cNvSpPr>
          <a:spLocks noChangeAspect="1" noChangeArrowheads="1"/>
        </xdr:cNvSpPr>
      </xdr:nvSpPr>
      <xdr:spPr bwMode="auto">
        <a:xfrm rot="16200000" flipV="1">
          <a:off x="6881812" y="2652713"/>
          <a:ext cx="371475" cy="47625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13</xdr:col>
      <xdr:colOff>590550</xdr:colOff>
      <xdr:row>8</xdr:row>
      <xdr:rowOff>38100</xdr:rowOff>
    </xdr:from>
    <xdr:to>
      <xdr:col>14</xdr:col>
      <xdr:colOff>476250</xdr:colOff>
      <xdr:row>10</xdr:row>
      <xdr:rowOff>76200</xdr:rowOff>
    </xdr:to>
    <xdr:sp macro="" textlink="">
      <xdr:nvSpPr>
        <xdr:cNvPr id="16" name="AutoShape 77"/>
        <xdr:cNvSpPr>
          <a:spLocks noChangeAspect="1" noChangeArrowheads="1"/>
        </xdr:cNvSpPr>
      </xdr:nvSpPr>
      <xdr:spPr bwMode="auto">
        <a:xfrm rot="5400000">
          <a:off x="8324850" y="1447800"/>
          <a:ext cx="361950" cy="47625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9525</xdr:colOff>
      <xdr:row>3</xdr:row>
      <xdr:rowOff>85725</xdr:rowOff>
    </xdr:from>
    <xdr:to>
      <xdr:col>3</xdr:col>
      <xdr:colOff>38100</xdr:colOff>
      <xdr:row>6</xdr:row>
      <xdr:rowOff>104775</xdr:rowOff>
    </xdr:to>
    <xdr:sp macro="" textlink="">
      <xdr:nvSpPr>
        <xdr:cNvPr id="17" name="Text Box 78"/>
        <xdr:cNvSpPr txBox="1">
          <a:spLocks noChangeAspect="1" noChangeArrowheads="1"/>
        </xdr:cNvSpPr>
      </xdr:nvSpPr>
      <xdr:spPr bwMode="auto">
        <a:xfrm>
          <a:off x="600075" y="742950"/>
          <a:ext cx="1209675" cy="504825"/>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A. </a:t>
          </a:r>
          <a:r>
            <a:rPr lang="bg-BG" sz="1200" b="1" i="0" u="none" strike="noStrike" baseline="0">
              <a:solidFill>
                <a:srgbClr val="000000"/>
              </a:solidFill>
              <a:latin typeface="Arial"/>
              <a:cs typeface="Arial"/>
            </a:rPr>
            <a:t>Структура на модела</a:t>
          </a:r>
          <a:endParaRPr lang="en-US" sz="1200" b="1" i="0" u="none" strike="noStrike" baseline="0">
            <a:solidFill>
              <a:srgbClr val="000000"/>
            </a:solidFill>
            <a:latin typeface="Arial"/>
            <a:cs typeface="Arial"/>
          </a:endParaRPr>
        </a:p>
      </xdr:txBody>
    </xdr:sp>
    <xdr:clientData/>
  </xdr:twoCellAnchor>
  <xdr:twoCellAnchor>
    <xdr:from>
      <xdr:col>1</xdr:col>
      <xdr:colOff>0</xdr:colOff>
      <xdr:row>8</xdr:row>
      <xdr:rowOff>76200</xdr:rowOff>
    </xdr:from>
    <xdr:to>
      <xdr:col>3</xdr:col>
      <xdr:colOff>47625</xdr:colOff>
      <xdr:row>11</xdr:row>
      <xdr:rowOff>0</xdr:rowOff>
    </xdr:to>
    <xdr:sp macro="" textlink="">
      <xdr:nvSpPr>
        <xdr:cNvPr id="18" name="Text Box 79"/>
        <xdr:cNvSpPr txBox="1">
          <a:spLocks noChangeAspect="1" noChangeArrowheads="1"/>
        </xdr:cNvSpPr>
      </xdr:nvSpPr>
      <xdr:spPr bwMode="auto">
        <a:xfrm>
          <a:off x="590550" y="1543050"/>
          <a:ext cx="1228725" cy="409575"/>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B. </a:t>
          </a:r>
          <a:r>
            <a:rPr lang="bg-BG" sz="1200" b="1" i="0" u="none" strike="noStrike" baseline="0">
              <a:solidFill>
                <a:srgbClr val="000000"/>
              </a:solidFill>
              <a:latin typeface="Arial"/>
              <a:cs typeface="Arial"/>
            </a:rPr>
            <a:t>Обзорен панел</a:t>
          </a:r>
          <a:endParaRPr lang="en-US" sz="1200" b="1" i="0" u="none" strike="noStrike" baseline="0">
            <a:solidFill>
              <a:srgbClr val="000000"/>
            </a:solidFill>
            <a:latin typeface="Arial"/>
            <a:cs typeface="Arial"/>
          </a:endParaRPr>
        </a:p>
      </xdr:txBody>
    </xdr:sp>
    <xdr:clientData/>
  </xdr:twoCellAnchor>
  <xdr:twoCellAnchor>
    <xdr:from>
      <xdr:col>1</xdr:col>
      <xdr:colOff>0</xdr:colOff>
      <xdr:row>12</xdr:row>
      <xdr:rowOff>95250</xdr:rowOff>
    </xdr:from>
    <xdr:to>
      <xdr:col>3</xdr:col>
      <xdr:colOff>38100</xdr:colOff>
      <xdr:row>15</xdr:row>
      <xdr:rowOff>0</xdr:rowOff>
    </xdr:to>
    <xdr:sp macro="" textlink="">
      <xdr:nvSpPr>
        <xdr:cNvPr id="19" name="Text Box 81"/>
        <xdr:cNvSpPr txBox="1">
          <a:spLocks noChangeAspect="1" noChangeArrowheads="1"/>
        </xdr:cNvSpPr>
      </xdr:nvSpPr>
      <xdr:spPr bwMode="auto">
        <a:xfrm>
          <a:off x="590550" y="2209800"/>
          <a:ext cx="1219200" cy="390525"/>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C. </a:t>
          </a:r>
          <a:r>
            <a:rPr lang="bg-BG" sz="1200" b="1" i="0" u="none" strike="noStrike" baseline="0">
              <a:solidFill>
                <a:srgbClr val="000000"/>
              </a:solidFill>
              <a:latin typeface="Arial"/>
              <a:cs typeface="Arial"/>
            </a:rPr>
            <a:t>Основни файлове</a:t>
          </a:r>
          <a:endParaRPr lang="en-US" sz="1200" b="1" i="0" u="none" strike="noStrike" baseline="0">
            <a:solidFill>
              <a:srgbClr val="000000"/>
            </a:solidFill>
            <a:latin typeface="Arial"/>
            <a:cs typeface="Arial"/>
          </a:endParaRPr>
        </a:p>
      </xdr:txBody>
    </xdr:sp>
    <xdr:clientData/>
  </xdr:twoCellAnchor>
  <xdr:twoCellAnchor>
    <xdr:from>
      <xdr:col>11</xdr:col>
      <xdr:colOff>38100</xdr:colOff>
      <xdr:row>2</xdr:row>
      <xdr:rowOff>104775</xdr:rowOff>
    </xdr:from>
    <xdr:to>
      <xdr:col>12</xdr:col>
      <xdr:colOff>533400</xdr:colOff>
      <xdr:row>8</xdr:row>
      <xdr:rowOff>0</xdr:rowOff>
    </xdr:to>
    <xdr:sp macro="" textlink="">
      <xdr:nvSpPr>
        <xdr:cNvPr id="20" name="Text Box 82"/>
        <xdr:cNvSpPr txBox="1">
          <a:spLocks noChangeAspect="1" noChangeArrowheads="1"/>
        </xdr:cNvSpPr>
      </xdr:nvSpPr>
      <xdr:spPr bwMode="auto">
        <a:xfrm>
          <a:off x="6534150" y="600075"/>
          <a:ext cx="1085850" cy="866775"/>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1" i="0" u="none" strike="noStrike" baseline="0">
              <a:solidFill>
                <a:srgbClr val="000000"/>
              </a:solidFill>
              <a:latin typeface="Arial"/>
              <a:cs typeface="Arial"/>
            </a:rPr>
            <a:t>4. </a:t>
          </a:r>
          <a:r>
            <a:rPr lang="bg-BG" sz="1200" b="1">
              <a:latin typeface="Arial" pitchFamily="34" charset="0"/>
              <a:ea typeface="+mn-ea"/>
              <a:cs typeface="Arial" pitchFamily="34" charset="0"/>
            </a:rPr>
            <a:t>Косвени текущи оперативни разходи</a:t>
          </a:r>
          <a:endParaRPr lang="en-US" sz="1200" b="1">
            <a:latin typeface="Arial" pitchFamily="34" charset="0"/>
            <a:ea typeface="+mn-ea"/>
            <a:cs typeface="Arial" pitchFamily="34" charset="0"/>
          </a:endParaRPr>
        </a:p>
      </xdr:txBody>
    </xdr:sp>
    <xdr:clientData/>
  </xdr:twoCellAnchor>
  <xdr:twoCellAnchor>
    <xdr:from>
      <xdr:col>1</xdr:col>
      <xdr:colOff>0</xdr:colOff>
      <xdr:row>16</xdr:row>
      <xdr:rowOff>161924</xdr:rowOff>
    </xdr:from>
    <xdr:to>
      <xdr:col>3</xdr:col>
      <xdr:colOff>28575</xdr:colOff>
      <xdr:row>17</xdr:row>
      <xdr:rowOff>123824</xdr:rowOff>
    </xdr:to>
    <xdr:sp macro="" textlink="">
      <xdr:nvSpPr>
        <xdr:cNvPr id="21" name="Text Box 83"/>
        <xdr:cNvSpPr txBox="1">
          <a:spLocks noChangeAspect="1" noChangeArrowheads="1"/>
        </xdr:cNvSpPr>
      </xdr:nvSpPr>
      <xdr:spPr bwMode="auto">
        <a:xfrm>
          <a:off x="590550" y="2924174"/>
          <a:ext cx="1209675" cy="123825"/>
        </a:xfrm>
        <a:prstGeom prst="rect">
          <a:avLst/>
        </a:prstGeom>
        <a:solidFill>
          <a:sysClr val="window" lastClr="FFFFFF"/>
        </a:solidFill>
        <a:ln w="12700">
          <a:solidFill>
            <a:srgbClr val="000066"/>
          </a:solidFill>
          <a:miter lim="800000"/>
          <a:headEnd/>
          <a:tailEnd/>
        </a:ln>
        <a:effectLst/>
      </xdr:spPr>
      <xdr:txBody>
        <a:bodyPr vertOverflow="clip" wrap="square" lIns="90000" tIns="46800" rIns="90000" bIns="46800" anchor="t" upright="1"/>
        <a:lstStyle/>
        <a:p>
          <a:pPr algn="l" rtl="0">
            <a:defRPr sz="1000"/>
          </a:pPr>
          <a:endParaRPr lang="en-US" sz="1200" b="1" i="0" u="none" strike="noStrike" baseline="0">
            <a:solidFill>
              <a:srgbClr val="000000"/>
            </a:solidFill>
            <a:latin typeface="Arial"/>
            <a:cs typeface="Arial"/>
          </a:endParaRPr>
        </a:p>
      </xdr:txBody>
    </xdr:sp>
    <xdr:clientData/>
  </xdr:twoCellAnchor>
  <xdr:twoCellAnchor>
    <xdr:from>
      <xdr:col>0</xdr:col>
      <xdr:colOff>571500</xdr:colOff>
      <xdr:row>17</xdr:row>
      <xdr:rowOff>0</xdr:rowOff>
    </xdr:from>
    <xdr:to>
      <xdr:col>3</xdr:col>
      <xdr:colOff>57150</xdr:colOff>
      <xdr:row>20</xdr:row>
      <xdr:rowOff>38100</xdr:rowOff>
    </xdr:to>
    <xdr:sp macro="" textlink="">
      <xdr:nvSpPr>
        <xdr:cNvPr id="22" name="Text Box 84"/>
        <xdr:cNvSpPr txBox="1">
          <a:spLocks noChangeAspect="1" noChangeArrowheads="1"/>
        </xdr:cNvSpPr>
      </xdr:nvSpPr>
      <xdr:spPr bwMode="auto">
        <a:xfrm>
          <a:off x="571500" y="2924175"/>
          <a:ext cx="1257300" cy="523875"/>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ctr" upright="1"/>
        <a:lstStyle/>
        <a:p>
          <a:pPr algn="l" rtl="0">
            <a:defRPr sz="1000"/>
          </a:pPr>
          <a:r>
            <a:rPr lang="en-US" sz="1200" b="1" i="0" u="none" strike="noStrike" baseline="0">
              <a:solidFill>
                <a:srgbClr val="000000"/>
              </a:solidFill>
              <a:latin typeface="Arial"/>
              <a:cs typeface="Arial"/>
            </a:rPr>
            <a:t>D. </a:t>
          </a:r>
          <a:r>
            <a:rPr lang="bg-BG" sz="1200" b="1" i="0" u="none" strike="noStrike" baseline="0">
              <a:solidFill>
                <a:srgbClr val="000000"/>
              </a:solidFill>
              <a:latin typeface="Arial"/>
              <a:cs typeface="Arial"/>
            </a:rPr>
            <a:t>Графики</a:t>
          </a:r>
          <a:endParaRPr lang="en-US" sz="1200" b="1" i="0" u="none" strike="noStrike" baseline="0">
            <a:solidFill>
              <a:srgbClr val="000000"/>
            </a:solidFill>
            <a:latin typeface="Arial"/>
            <a:cs typeface="Arial"/>
          </a:endParaRPr>
        </a:p>
      </xdr:txBody>
    </xdr:sp>
    <xdr:clientData/>
  </xdr:twoCellAnchor>
  <xdr:twoCellAnchor>
    <xdr:from>
      <xdr:col>7</xdr:col>
      <xdr:colOff>523875</xdr:colOff>
      <xdr:row>11</xdr:row>
      <xdr:rowOff>104775</xdr:rowOff>
    </xdr:from>
    <xdr:to>
      <xdr:col>8</xdr:col>
      <xdr:colOff>247650</xdr:colOff>
      <xdr:row>14</xdr:row>
      <xdr:rowOff>152400</xdr:rowOff>
    </xdr:to>
    <xdr:sp macro="" textlink="">
      <xdr:nvSpPr>
        <xdr:cNvPr id="23" name="AutoShape 85"/>
        <xdr:cNvSpPr>
          <a:spLocks noChangeAspect="1" noChangeArrowheads="1"/>
        </xdr:cNvSpPr>
      </xdr:nvSpPr>
      <xdr:spPr bwMode="auto">
        <a:xfrm>
          <a:off x="4657725" y="2057400"/>
          <a:ext cx="314325"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10</xdr:col>
      <xdr:colOff>314325</xdr:colOff>
      <xdr:row>11</xdr:row>
      <xdr:rowOff>9525</xdr:rowOff>
    </xdr:from>
    <xdr:to>
      <xdr:col>11</xdr:col>
      <xdr:colOff>38100</xdr:colOff>
      <xdr:row>14</xdr:row>
      <xdr:rowOff>57150</xdr:rowOff>
    </xdr:to>
    <xdr:sp macro="" textlink="">
      <xdr:nvSpPr>
        <xdr:cNvPr id="24" name="AutoShape 86"/>
        <xdr:cNvSpPr>
          <a:spLocks noChangeAspect="1" noChangeArrowheads="1"/>
        </xdr:cNvSpPr>
      </xdr:nvSpPr>
      <xdr:spPr bwMode="auto">
        <a:xfrm>
          <a:off x="6219825" y="1962150"/>
          <a:ext cx="314325"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12</xdr:col>
      <xdr:colOff>600075</xdr:colOff>
      <xdr:row>4</xdr:row>
      <xdr:rowOff>38100</xdr:rowOff>
    </xdr:from>
    <xdr:to>
      <xdr:col>13</xdr:col>
      <xdr:colOff>333375</xdr:colOff>
      <xdr:row>7</xdr:row>
      <xdr:rowOff>85725</xdr:rowOff>
    </xdr:to>
    <xdr:sp macro="" textlink="">
      <xdr:nvSpPr>
        <xdr:cNvPr id="25" name="AutoShape 87"/>
        <xdr:cNvSpPr>
          <a:spLocks noChangeAspect="1" noChangeArrowheads="1"/>
        </xdr:cNvSpPr>
      </xdr:nvSpPr>
      <xdr:spPr bwMode="auto">
        <a:xfrm>
          <a:off x="7677150" y="857250"/>
          <a:ext cx="333375"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11</xdr:row>
      <xdr:rowOff>0</xdr:rowOff>
    </xdr:from>
    <xdr:to>
      <xdr:col>2</xdr:col>
      <xdr:colOff>523875</xdr:colOff>
      <xdr:row>27</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25400</xdr:colOff>
      <xdr:row>61</xdr:row>
      <xdr:rowOff>109537</xdr:rowOff>
    </xdr:from>
    <xdr:to>
      <xdr:col>3</xdr:col>
      <xdr:colOff>596900</xdr:colOff>
      <xdr:row>78</xdr:row>
      <xdr:rowOff>100012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lislav%20Velev/SystemProfile/Desktop/Bulgaria%202015%20Mobile%20Cost%20Model%20No%20LRIC+public%20version%2022%2002%2016%20-%20prevod-legen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tt/AppData/Local/Microsoft/Windows/Temporary%20Internet%20Files/Content.IE5/Q9F9CK15/Moldova%20documents/Moldova%20mobile%20LRIC%20model%20Release%202%20(27.01.1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Umniah%20BULRIC%20cost%20model%20kym2%20yx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Umniah%20LRIC%20Top-Down%20model%20v6.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Etisalat%20TDLRIC%20model%20v5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Name val="A. Model Design"/>
      <sheetName val="B. Dashboard"/>
      <sheetName val="C. Masterfiles"/>
      <sheetName val="D. Reconciliation"/>
      <sheetName val="E. Graphs"/>
      <sheetName val="1. Coverage&amp;Subs"/>
      <sheetName val="2. Traffic"/>
      <sheetName val="3. Network design parameters"/>
      <sheetName val="4. Indirect OPEX"/>
      <sheetName val="5. Unit inv. &amp; direct opex"/>
      <sheetName val="6. Network Design"/>
      <sheetName val="7. Network costs"/>
      <sheetName val="8. Routing factors"/>
      <sheetName val="9. Service costing"/>
      <sheetName val="10. Mark-ups"/>
      <sheetName val="11. Service unit costing"/>
    </sheetNames>
    <sheetDataSet>
      <sheetData sheetId="0"/>
      <sheetData sheetId="1"/>
      <sheetData sheetId="2"/>
      <sheetData sheetId="3"/>
      <sheetData sheetId="4"/>
      <sheetData sheetId="5"/>
      <sheetData sheetId="6"/>
      <sheetData sheetId="7"/>
      <sheetData sheetId="8">
        <row r="18">
          <cell r="F18">
            <v>6.6666666666666666E-6</v>
          </cell>
        </row>
        <row r="29">
          <cell r="F29">
            <v>6.5116615964073589E-9</v>
          </cell>
        </row>
        <row r="40">
          <cell r="F40">
            <v>3.61025641025641E-6</v>
          </cell>
        </row>
        <row r="46">
          <cell r="F46">
            <v>2.0000000000000001E-4</v>
          </cell>
        </row>
        <row r="59">
          <cell r="F59">
            <v>9.6711111111111136E-6</v>
          </cell>
        </row>
        <row r="62">
          <cell r="F62">
            <v>0.02</v>
          </cell>
        </row>
        <row r="978">
          <cell r="C978" t="str">
            <v>Channels</v>
          </cell>
          <cell r="D978">
            <v>1E-3</v>
          </cell>
          <cell r="E978">
            <v>5.0000000000000001E-3</v>
          </cell>
          <cell r="F978">
            <v>0.01</v>
          </cell>
          <cell r="G978">
            <v>0.02</v>
          </cell>
          <cell r="H978">
            <v>0.03</v>
          </cell>
          <cell r="I978">
            <v>0.05</v>
          </cell>
          <cell r="J978">
            <v>7.0000000000000007E-2</v>
          </cell>
          <cell r="K978">
            <v>0.1</v>
          </cell>
        </row>
        <row r="979">
          <cell r="C979">
            <v>1</v>
          </cell>
          <cell r="D979">
            <v>1.000867916104653E-3</v>
          </cell>
          <cell r="E979">
            <v>5.0000000000000001E-3</v>
          </cell>
          <cell r="F979">
            <v>1.0101007057187417E-2</v>
          </cell>
          <cell r="G979">
            <v>2.040814025497184E-2</v>
          </cell>
          <cell r="H979">
            <v>3.0926869941708901E-2</v>
          </cell>
          <cell r="I979">
            <v>5.2631901336667397E-2</v>
          </cell>
          <cell r="J979">
            <v>7.5269745422360756E-2</v>
          </cell>
          <cell r="K979">
            <v>0.11111001832580314</v>
          </cell>
        </row>
        <row r="980">
          <cell r="C980">
            <v>2</v>
          </cell>
          <cell r="D980">
            <v>4.5777367187497475E-2</v>
          </cell>
          <cell r="E980">
            <v>0.105</v>
          </cell>
          <cell r="F980">
            <v>0.15258889062499748</v>
          </cell>
          <cell r="G980">
            <v>0.22347073419189201</v>
          </cell>
          <cell r="H980">
            <v>0.28154950006103263</v>
          </cell>
          <cell r="I980">
            <v>0.38131575448608146</v>
          </cell>
          <cell r="J980">
            <v>0.47049622399902091</v>
          </cell>
          <cell r="K980">
            <v>0.5954335199127172</v>
          </cell>
        </row>
        <row r="981">
          <cell r="C981">
            <v>3</v>
          </cell>
          <cell r="D981">
            <v>0.19378762109374748</v>
          </cell>
          <cell r="E981">
            <v>0.34899999999999998</v>
          </cell>
          <cell r="F981">
            <v>0.45547585351562248</v>
          </cell>
          <cell r="G981">
            <v>0.60219864709472404</v>
          </cell>
          <cell r="H981">
            <v>0.71513752801513419</v>
          </cell>
          <cell r="I981">
            <v>0.89938740594482169</v>
          </cell>
          <cell r="J981">
            <v>1.0571251378784154</v>
          </cell>
          <cell r="K981">
            <v>1.2707720266113256</v>
          </cell>
        </row>
        <row r="982">
          <cell r="C982">
            <v>4</v>
          </cell>
          <cell r="D982">
            <v>0.43926339013671623</v>
          </cell>
          <cell r="E982">
            <v>0.70099999999999996</v>
          </cell>
          <cell r="F982">
            <v>0.86941819055175529</v>
          </cell>
          <cell r="G982">
            <v>1.0922441945800756</v>
          </cell>
          <cell r="H982">
            <v>1.2588987813720678</v>
          </cell>
          <cell r="I982">
            <v>1.5246162877807592</v>
          </cell>
          <cell r="J982">
            <v>1.7477045522460912</v>
          </cell>
          <cell r="K982">
            <v>2.045370148254392</v>
          </cell>
        </row>
        <row r="983">
          <cell r="C983">
            <v>5</v>
          </cell>
          <cell r="D983">
            <v>0.76217751367187248</v>
          </cell>
          <cell r="E983">
            <v>1.1299999999999999</v>
          </cell>
          <cell r="F983">
            <v>1.3607988820800756</v>
          </cell>
          <cell r="G983">
            <v>1.6571531759033178</v>
          </cell>
          <cell r="H983">
            <v>1.8752108083496069</v>
          </cell>
          <cell r="I983">
            <v>2.2184858785400365</v>
          </cell>
          <cell r="J983">
            <v>2.5036106572875951</v>
          </cell>
          <cell r="K983">
            <v>2.8810749517211889</v>
          </cell>
        </row>
        <row r="984">
          <cell r="C984">
            <v>6</v>
          </cell>
          <cell r="D984">
            <v>1.1459360585937475</v>
          </cell>
          <cell r="E984">
            <v>1.62</v>
          </cell>
          <cell r="F984">
            <v>1.9090662465820287</v>
          </cell>
          <cell r="G984">
            <v>2.2758493886718725</v>
          </cell>
          <cell r="H984">
            <v>2.5430689321289037</v>
          </cell>
          <cell r="I984">
            <v>2.9603014455566381</v>
          </cell>
          <cell r="J984">
            <v>3.304673241210935</v>
          </cell>
          <cell r="K984">
            <v>3.7584553228149389</v>
          </cell>
        </row>
        <row r="985">
          <cell r="C985">
            <v>7</v>
          </cell>
          <cell r="D985">
            <v>1.5785227285156225</v>
          </cell>
          <cell r="E985">
            <v>2.16</v>
          </cell>
          <cell r="F985">
            <v>2.5009165273437475</v>
          </cell>
          <cell r="G985">
            <v>2.935410545898435</v>
          </cell>
          <cell r="H985">
            <v>3.2496462331542944</v>
          </cell>
          <cell r="I985">
            <v>3.7378321157226537</v>
          </cell>
          <cell r="J985">
            <v>4.1390190587768529</v>
          </cell>
          <cell r="K985">
            <v>4.6661863790283178</v>
          </cell>
        </row>
        <row r="986">
          <cell r="C986">
            <v>8</v>
          </cell>
          <cell r="D986">
            <v>2.0515451894531225</v>
          </cell>
          <cell r="E986">
            <v>2.73</v>
          </cell>
          <cell r="F986">
            <v>3.1275759206542944</v>
          </cell>
          <cell r="G986">
            <v>3.6270151601562475</v>
          </cell>
          <cell r="H986">
            <v>3.9865503774414037</v>
          </cell>
          <cell r="I986">
            <v>4.5429716573486303</v>
          </cell>
          <cell r="J986">
            <v>4.9989710317382787</v>
          </cell>
          <cell r="K986">
            <v>5.5971155629882787</v>
          </cell>
        </row>
        <row r="987">
          <cell r="C987">
            <v>9</v>
          </cell>
          <cell r="D987">
            <v>2.5573740468749975</v>
          </cell>
          <cell r="E987">
            <v>3.33</v>
          </cell>
          <cell r="F987">
            <v>3.7825594411621069</v>
          </cell>
          <cell r="G987">
            <v>4.3447504506835912</v>
          </cell>
          <cell r="H987">
            <v>4.7478685842285131</v>
          </cell>
          <cell r="I987">
            <v>5.3702364431152319</v>
          </cell>
          <cell r="J987">
            <v>5.8793554769287084</v>
          </cell>
          <cell r="K987">
            <v>6.54640297753906</v>
          </cell>
        </row>
        <row r="988">
          <cell r="C988">
            <v>10</v>
          </cell>
          <cell r="D988">
            <v>3.09</v>
          </cell>
          <cell r="E988">
            <v>3.96</v>
          </cell>
          <cell r="F988">
            <v>4.46</v>
          </cell>
          <cell r="G988">
            <v>5.08</v>
          </cell>
          <cell r="H988">
            <v>5.53</v>
          </cell>
          <cell r="I988">
            <v>6.22</v>
          </cell>
          <cell r="J988">
            <v>6.78</v>
          </cell>
          <cell r="K988">
            <v>7.51</v>
          </cell>
        </row>
        <row r="989">
          <cell r="C989">
            <v>11</v>
          </cell>
          <cell r="D989">
            <v>3.65</v>
          </cell>
          <cell r="E989">
            <v>4.6100000000000003</v>
          </cell>
          <cell r="F989">
            <v>5.16</v>
          </cell>
          <cell r="G989">
            <v>5.84</v>
          </cell>
          <cell r="H989">
            <v>6.33</v>
          </cell>
          <cell r="I989">
            <v>7.08</v>
          </cell>
          <cell r="J989">
            <v>7.69</v>
          </cell>
          <cell r="K989">
            <v>8.49</v>
          </cell>
        </row>
        <row r="990">
          <cell r="C990">
            <v>12</v>
          </cell>
          <cell r="D990">
            <v>4.2300000000000004</v>
          </cell>
          <cell r="E990">
            <v>5.28</v>
          </cell>
          <cell r="F990">
            <v>5.88</v>
          </cell>
          <cell r="G990">
            <v>6.61</v>
          </cell>
          <cell r="H990">
            <v>7.14</v>
          </cell>
          <cell r="I990">
            <v>7.95</v>
          </cell>
          <cell r="J990">
            <v>8.61</v>
          </cell>
          <cell r="K990">
            <v>9.4700000000000006</v>
          </cell>
        </row>
        <row r="991">
          <cell r="C991">
            <v>13</v>
          </cell>
          <cell r="D991">
            <v>4.83</v>
          </cell>
          <cell r="E991">
            <v>5.98</v>
          </cell>
          <cell r="F991">
            <v>6.61</v>
          </cell>
          <cell r="G991">
            <v>7.4</v>
          </cell>
          <cell r="H991">
            <v>7.97</v>
          </cell>
          <cell r="I991">
            <v>8.83</v>
          </cell>
          <cell r="J991">
            <v>9.5399999999999991</v>
          </cell>
          <cell r="K991">
            <v>10.5</v>
          </cell>
        </row>
        <row r="992">
          <cell r="C992">
            <v>14</v>
          </cell>
          <cell r="D992">
            <v>5.45</v>
          </cell>
          <cell r="E992">
            <v>6.68</v>
          </cell>
          <cell r="F992">
            <v>7.35</v>
          </cell>
          <cell r="G992">
            <v>8.1999999999999993</v>
          </cell>
          <cell r="H992">
            <v>8.8000000000000007</v>
          </cell>
          <cell r="I992">
            <v>9.73</v>
          </cell>
          <cell r="J992">
            <v>10.5</v>
          </cell>
          <cell r="K992">
            <v>11.5</v>
          </cell>
        </row>
        <row r="993">
          <cell r="C993">
            <v>15</v>
          </cell>
          <cell r="D993">
            <v>6.08</v>
          </cell>
          <cell r="E993">
            <v>7.38</v>
          </cell>
          <cell r="F993">
            <v>8.11</v>
          </cell>
          <cell r="G993">
            <v>9.01</v>
          </cell>
          <cell r="H993">
            <v>9.65</v>
          </cell>
          <cell r="I993">
            <v>10.6</v>
          </cell>
          <cell r="J993">
            <v>11.4</v>
          </cell>
          <cell r="K993">
            <v>12.5</v>
          </cell>
        </row>
        <row r="994">
          <cell r="C994">
            <v>16</v>
          </cell>
          <cell r="D994">
            <v>6.72</v>
          </cell>
          <cell r="E994">
            <v>8.1</v>
          </cell>
          <cell r="F994">
            <v>8.8800000000000008</v>
          </cell>
          <cell r="G994">
            <v>9.83</v>
          </cell>
          <cell r="H994">
            <v>10.5</v>
          </cell>
          <cell r="I994">
            <v>11.5</v>
          </cell>
          <cell r="J994">
            <v>12.4</v>
          </cell>
          <cell r="K994">
            <v>13.5</v>
          </cell>
        </row>
        <row r="995">
          <cell r="C995">
            <v>17</v>
          </cell>
          <cell r="D995">
            <v>7.38</v>
          </cell>
          <cell r="E995">
            <v>8.83</v>
          </cell>
          <cell r="F995">
            <v>9.5500000000000007</v>
          </cell>
          <cell r="G995">
            <v>10.7</v>
          </cell>
          <cell r="H995">
            <v>11.4</v>
          </cell>
          <cell r="I995">
            <v>12.5</v>
          </cell>
          <cell r="J995">
            <v>13.4</v>
          </cell>
          <cell r="K995">
            <v>14.5</v>
          </cell>
        </row>
        <row r="996">
          <cell r="C996">
            <v>18</v>
          </cell>
          <cell r="D996">
            <v>8.0500000000000007</v>
          </cell>
          <cell r="E996">
            <v>9.58</v>
          </cell>
          <cell r="F996">
            <v>10.4</v>
          </cell>
          <cell r="G996">
            <v>11.5</v>
          </cell>
          <cell r="H996">
            <v>12.2</v>
          </cell>
          <cell r="I996">
            <v>13.4</v>
          </cell>
          <cell r="J996">
            <v>14.3</v>
          </cell>
          <cell r="K996">
            <v>15.5</v>
          </cell>
        </row>
        <row r="997">
          <cell r="C997">
            <v>19</v>
          </cell>
          <cell r="D997">
            <v>8.7200000000000006</v>
          </cell>
          <cell r="E997">
            <v>10.3</v>
          </cell>
          <cell r="F997">
            <v>11.2</v>
          </cell>
          <cell r="G997">
            <v>12.3</v>
          </cell>
          <cell r="H997">
            <v>13.1</v>
          </cell>
          <cell r="I997">
            <v>14.3</v>
          </cell>
          <cell r="J997">
            <v>15.3</v>
          </cell>
          <cell r="K997">
            <v>16.600000000000001</v>
          </cell>
        </row>
        <row r="998">
          <cell r="C998">
            <v>20</v>
          </cell>
          <cell r="D998">
            <v>9.41</v>
          </cell>
          <cell r="E998">
            <v>11.1</v>
          </cell>
          <cell r="F998">
            <v>12</v>
          </cell>
          <cell r="G998">
            <v>13.2</v>
          </cell>
          <cell r="H998">
            <v>14</v>
          </cell>
          <cell r="I998">
            <v>15.2</v>
          </cell>
          <cell r="J998">
            <v>16.3</v>
          </cell>
          <cell r="K998">
            <v>17.600000000000001</v>
          </cell>
        </row>
        <row r="999">
          <cell r="C999">
            <v>21</v>
          </cell>
          <cell r="D999">
            <v>10.1</v>
          </cell>
          <cell r="E999">
            <v>11.9</v>
          </cell>
          <cell r="F999">
            <v>12.8</v>
          </cell>
          <cell r="G999">
            <v>14</v>
          </cell>
          <cell r="H999">
            <v>14.9</v>
          </cell>
          <cell r="I999">
            <v>16.2</v>
          </cell>
          <cell r="J999">
            <v>17.3</v>
          </cell>
          <cell r="K999">
            <v>18.7</v>
          </cell>
        </row>
        <row r="1000">
          <cell r="C1000">
            <v>22</v>
          </cell>
          <cell r="D1000">
            <v>10.8</v>
          </cell>
          <cell r="E1000">
            <v>12.6</v>
          </cell>
          <cell r="F1000">
            <v>13.7</v>
          </cell>
          <cell r="G1000">
            <v>14.9</v>
          </cell>
          <cell r="H1000">
            <v>15.8</v>
          </cell>
          <cell r="I1000">
            <v>17.100000000000001</v>
          </cell>
          <cell r="J1000">
            <v>18.2</v>
          </cell>
          <cell r="K1000">
            <v>19.7</v>
          </cell>
        </row>
        <row r="1001">
          <cell r="C1001">
            <v>23</v>
          </cell>
          <cell r="D1001">
            <v>11.5</v>
          </cell>
          <cell r="E1001">
            <v>13.4</v>
          </cell>
          <cell r="F1001">
            <v>14.5</v>
          </cell>
          <cell r="G1001">
            <v>15.8</v>
          </cell>
          <cell r="H1001">
            <v>16.7</v>
          </cell>
          <cell r="I1001">
            <v>18.100000000000001</v>
          </cell>
          <cell r="J1001">
            <v>19.2</v>
          </cell>
          <cell r="K1001">
            <v>20.7</v>
          </cell>
        </row>
        <row r="1002">
          <cell r="C1002">
            <v>24</v>
          </cell>
          <cell r="D1002">
            <v>12.2</v>
          </cell>
          <cell r="E1002">
            <v>14.2</v>
          </cell>
          <cell r="F1002">
            <v>15.3</v>
          </cell>
          <cell r="G1002">
            <v>16.8</v>
          </cell>
          <cell r="H1002">
            <v>17.600000000000001</v>
          </cell>
          <cell r="I1002">
            <v>19</v>
          </cell>
          <cell r="J1002">
            <v>20.2</v>
          </cell>
          <cell r="K1002">
            <v>21.8</v>
          </cell>
        </row>
        <row r="1003">
          <cell r="C1003">
            <v>25</v>
          </cell>
          <cell r="D1003">
            <v>13</v>
          </cell>
          <cell r="E1003">
            <v>15</v>
          </cell>
          <cell r="F1003">
            <v>16.100000000000001</v>
          </cell>
          <cell r="G1003">
            <v>17.5</v>
          </cell>
          <cell r="H1003">
            <v>18.5</v>
          </cell>
          <cell r="I1003">
            <v>20</v>
          </cell>
          <cell r="J1003">
            <v>21.2</v>
          </cell>
          <cell r="K1003">
            <v>22.8</v>
          </cell>
        </row>
        <row r="1004">
          <cell r="C1004">
            <v>26</v>
          </cell>
          <cell r="D1004">
            <v>13.7</v>
          </cell>
          <cell r="E1004">
            <v>15.8</v>
          </cell>
          <cell r="F1004">
            <v>17</v>
          </cell>
          <cell r="G1004">
            <v>18.399999999999999</v>
          </cell>
          <cell r="H1004">
            <v>19.399999999999999</v>
          </cell>
          <cell r="I1004">
            <v>20.9</v>
          </cell>
          <cell r="J1004">
            <v>22.2</v>
          </cell>
          <cell r="K1004">
            <v>23.9</v>
          </cell>
        </row>
        <row r="1005">
          <cell r="C1005">
            <v>27</v>
          </cell>
          <cell r="D1005">
            <v>14.4</v>
          </cell>
          <cell r="E1005">
            <v>16.600000000000001</v>
          </cell>
          <cell r="F1005">
            <v>17.8</v>
          </cell>
          <cell r="G1005">
            <v>19.3</v>
          </cell>
          <cell r="H1005">
            <v>20.3</v>
          </cell>
          <cell r="I1005">
            <v>21.9</v>
          </cell>
          <cell r="J1005">
            <v>23.2</v>
          </cell>
          <cell r="K1005">
            <v>24.9</v>
          </cell>
        </row>
        <row r="1006">
          <cell r="C1006">
            <v>28</v>
          </cell>
          <cell r="D1006">
            <v>15.2</v>
          </cell>
          <cell r="E1006">
            <v>17.399999999999999</v>
          </cell>
          <cell r="F1006">
            <v>18.5</v>
          </cell>
          <cell r="G1006">
            <v>20.2</v>
          </cell>
          <cell r="H1006">
            <v>21.2</v>
          </cell>
          <cell r="I1006">
            <v>22.9</v>
          </cell>
          <cell r="J1006">
            <v>24.2</v>
          </cell>
          <cell r="K1006">
            <v>26</v>
          </cell>
        </row>
        <row r="1007">
          <cell r="C1007">
            <v>29</v>
          </cell>
          <cell r="D1007">
            <v>15.9</v>
          </cell>
          <cell r="E1007">
            <v>18.2</v>
          </cell>
          <cell r="F1007">
            <v>19.600000000000001</v>
          </cell>
          <cell r="G1007">
            <v>21</v>
          </cell>
          <cell r="H1007">
            <v>22.1</v>
          </cell>
          <cell r="I1007">
            <v>23.8</v>
          </cell>
          <cell r="J1007">
            <v>25.2</v>
          </cell>
          <cell r="K1007">
            <v>27.1</v>
          </cell>
        </row>
        <row r="1008">
          <cell r="C1008">
            <v>30</v>
          </cell>
          <cell r="D1008">
            <v>16.7</v>
          </cell>
          <cell r="E1008">
            <v>19</v>
          </cell>
          <cell r="F1008">
            <v>20.3</v>
          </cell>
          <cell r="G1008">
            <v>21.9</v>
          </cell>
          <cell r="H1008">
            <v>23.1</v>
          </cell>
          <cell r="I1008">
            <v>24.8</v>
          </cell>
          <cell r="J1008">
            <v>26.2</v>
          </cell>
          <cell r="K1008">
            <v>28.1</v>
          </cell>
        </row>
        <row r="1009">
          <cell r="C1009">
            <v>31</v>
          </cell>
          <cell r="D1009">
            <v>17.399999999999999</v>
          </cell>
          <cell r="E1009">
            <v>19.899999999999999</v>
          </cell>
          <cell r="F1009">
            <v>21.2</v>
          </cell>
          <cell r="G1009">
            <v>22.8</v>
          </cell>
          <cell r="H1009">
            <v>24</v>
          </cell>
          <cell r="I1009">
            <v>25.8</v>
          </cell>
          <cell r="J1009">
            <v>27.2</v>
          </cell>
          <cell r="K1009">
            <v>29.2</v>
          </cell>
        </row>
        <row r="1010">
          <cell r="C1010">
            <v>32</v>
          </cell>
          <cell r="D1010">
            <v>18.2</v>
          </cell>
          <cell r="E1010">
            <v>20.7</v>
          </cell>
          <cell r="F1010">
            <v>22</v>
          </cell>
          <cell r="G1010">
            <v>23.7</v>
          </cell>
          <cell r="H1010">
            <v>24.9</v>
          </cell>
          <cell r="I1010">
            <v>26.7</v>
          </cell>
          <cell r="J1010">
            <v>28.2</v>
          </cell>
          <cell r="K1010">
            <v>30.2</v>
          </cell>
        </row>
        <row r="1011">
          <cell r="C1011">
            <v>33</v>
          </cell>
          <cell r="D1011">
            <v>19</v>
          </cell>
          <cell r="E1011">
            <v>21.5</v>
          </cell>
          <cell r="F1011">
            <v>22.9</v>
          </cell>
          <cell r="G1011">
            <v>24.6</v>
          </cell>
          <cell r="H1011">
            <v>25.8</v>
          </cell>
          <cell r="I1011">
            <v>27.7</v>
          </cell>
          <cell r="J1011">
            <v>29.3</v>
          </cell>
          <cell r="K1011">
            <v>31.3</v>
          </cell>
        </row>
        <row r="1012">
          <cell r="C1012">
            <v>34</v>
          </cell>
          <cell r="D1012">
            <v>19.7</v>
          </cell>
          <cell r="E1012">
            <v>22.3</v>
          </cell>
          <cell r="F1012">
            <v>23.8</v>
          </cell>
          <cell r="G1012">
            <v>25.5</v>
          </cell>
          <cell r="H1012">
            <v>26.8</v>
          </cell>
          <cell r="I1012">
            <v>28.7</v>
          </cell>
          <cell r="J1012">
            <v>30.3</v>
          </cell>
          <cell r="K1012">
            <v>32.4</v>
          </cell>
        </row>
        <row r="1013">
          <cell r="C1013">
            <v>35</v>
          </cell>
          <cell r="D1013">
            <v>20.5</v>
          </cell>
          <cell r="E1013">
            <v>23.2</v>
          </cell>
          <cell r="F1013">
            <v>24.6</v>
          </cell>
          <cell r="G1013">
            <v>26.4</v>
          </cell>
          <cell r="H1013">
            <v>27.7</v>
          </cell>
          <cell r="I1013">
            <v>29.7</v>
          </cell>
          <cell r="J1013">
            <v>31.3</v>
          </cell>
          <cell r="K1013">
            <v>33.4</v>
          </cell>
        </row>
        <row r="1014">
          <cell r="C1014">
            <v>36</v>
          </cell>
          <cell r="D1014">
            <v>21.3</v>
          </cell>
          <cell r="E1014">
            <v>24</v>
          </cell>
          <cell r="F1014">
            <v>25.5</v>
          </cell>
          <cell r="G1014">
            <v>27.3</v>
          </cell>
          <cell r="H1014">
            <v>28.6</v>
          </cell>
          <cell r="I1014">
            <v>30.7</v>
          </cell>
          <cell r="J1014">
            <v>32.299999999999997</v>
          </cell>
          <cell r="K1014">
            <v>34.5</v>
          </cell>
        </row>
        <row r="1015">
          <cell r="C1015">
            <v>37</v>
          </cell>
          <cell r="D1015">
            <v>22.1</v>
          </cell>
          <cell r="E1015">
            <v>24.8</v>
          </cell>
          <cell r="F1015">
            <v>26.4</v>
          </cell>
          <cell r="G1015">
            <v>28.3</v>
          </cell>
          <cell r="H1015">
            <v>29.6</v>
          </cell>
          <cell r="I1015">
            <v>31.6</v>
          </cell>
          <cell r="J1015">
            <v>33.299999999999997</v>
          </cell>
          <cell r="K1015">
            <v>35.6</v>
          </cell>
        </row>
        <row r="1016">
          <cell r="C1016">
            <v>38</v>
          </cell>
          <cell r="D1016">
            <v>22.9</v>
          </cell>
          <cell r="E1016">
            <v>25.7</v>
          </cell>
          <cell r="F1016">
            <v>27.3</v>
          </cell>
          <cell r="G1016">
            <v>29.2</v>
          </cell>
          <cell r="H1016">
            <v>30.5</v>
          </cell>
          <cell r="I1016">
            <v>32.6</v>
          </cell>
          <cell r="J1016">
            <v>34.4</v>
          </cell>
          <cell r="K1016">
            <v>36.6</v>
          </cell>
        </row>
        <row r="1017">
          <cell r="C1017">
            <v>39</v>
          </cell>
          <cell r="D1017">
            <v>23.7</v>
          </cell>
          <cell r="E1017">
            <v>26.5</v>
          </cell>
          <cell r="F1017">
            <v>28.1</v>
          </cell>
          <cell r="G1017">
            <v>30.1</v>
          </cell>
          <cell r="H1017">
            <v>31.5</v>
          </cell>
          <cell r="I1017">
            <v>33.6</v>
          </cell>
          <cell r="J1017">
            <v>35.4</v>
          </cell>
          <cell r="K1017">
            <v>37.700000000000003</v>
          </cell>
        </row>
        <row r="1018">
          <cell r="C1018">
            <v>40</v>
          </cell>
          <cell r="D1018">
            <v>24.4</v>
          </cell>
          <cell r="E1018">
            <v>27.4</v>
          </cell>
          <cell r="F1018">
            <v>29</v>
          </cell>
          <cell r="G1018">
            <v>31</v>
          </cell>
          <cell r="H1018">
            <v>32.4</v>
          </cell>
          <cell r="I1018">
            <v>34.6</v>
          </cell>
          <cell r="J1018">
            <v>36.4</v>
          </cell>
          <cell r="K1018">
            <v>38.799999999999997</v>
          </cell>
        </row>
        <row r="1019">
          <cell r="C1019">
            <v>41</v>
          </cell>
          <cell r="D1019">
            <v>25.2</v>
          </cell>
          <cell r="E1019">
            <v>28.2</v>
          </cell>
          <cell r="F1019">
            <v>29.9</v>
          </cell>
          <cell r="G1019">
            <v>31.9</v>
          </cell>
          <cell r="H1019">
            <v>33.4</v>
          </cell>
          <cell r="I1019">
            <v>35.6</v>
          </cell>
          <cell r="J1019">
            <v>37.4</v>
          </cell>
          <cell r="K1019">
            <v>39.9</v>
          </cell>
        </row>
        <row r="1020">
          <cell r="C1020">
            <v>42</v>
          </cell>
          <cell r="D1020">
            <v>26</v>
          </cell>
          <cell r="E1020">
            <v>29.1</v>
          </cell>
          <cell r="F1020">
            <v>30.8</v>
          </cell>
          <cell r="G1020">
            <v>32.799999999999997</v>
          </cell>
          <cell r="H1020">
            <v>34</v>
          </cell>
          <cell r="I1020">
            <v>36.6</v>
          </cell>
          <cell r="J1020">
            <v>38.4</v>
          </cell>
          <cell r="K1020">
            <v>40.9</v>
          </cell>
        </row>
        <row r="1021">
          <cell r="C1021">
            <v>43</v>
          </cell>
          <cell r="D1021">
            <v>26.8</v>
          </cell>
          <cell r="E1021">
            <v>29.9</v>
          </cell>
          <cell r="F1021">
            <v>31.7</v>
          </cell>
          <cell r="G1021">
            <v>33.799999999999997</v>
          </cell>
          <cell r="H1021">
            <v>35.299999999999997</v>
          </cell>
          <cell r="I1021">
            <v>37.6</v>
          </cell>
          <cell r="J1021">
            <v>39.5</v>
          </cell>
          <cell r="K1021">
            <v>42</v>
          </cell>
        </row>
        <row r="1022">
          <cell r="C1022">
            <v>44</v>
          </cell>
          <cell r="D1022">
            <v>27.6</v>
          </cell>
          <cell r="E1022">
            <v>30.8</v>
          </cell>
          <cell r="F1022">
            <v>32.5</v>
          </cell>
          <cell r="G1022">
            <v>34.700000000000003</v>
          </cell>
          <cell r="H1022">
            <v>36.200000000000003</v>
          </cell>
          <cell r="I1022">
            <v>38.6</v>
          </cell>
          <cell r="J1022">
            <v>40.5</v>
          </cell>
          <cell r="K1022">
            <v>43.1</v>
          </cell>
        </row>
        <row r="1023">
          <cell r="C1023">
            <v>45</v>
          </cell>
          <cell r="D1023">
            <v>28.4</v>
          </cell>
          <cell r="E1023">
            <v>31.7</v>
          </cell>
          <cell r="F1023">
            <v>33.4</v>
          </cell>
          <cell r="G1023">
            <v>35.6</v>
          </cell>
          <cell r="H1023">
            <v>37.200000000000003</v>
          </cell>
          <cell r="I1023">
            <v>39.6</v>
          </cell>
          <cell r="J1023">
            <v>41.5</v>
          </cell>
          <cell r="K1023">
            <v>44.2</v>
          </cell>
        </row>
        <row r="1024">
          <cell r="C1024">
            <v>46</v>
          </cell>
          <cell r="D1024">
            <v>29.3</v>
          </cell>
          <cell r="E1024">
            <v>32.5</v>
          </cell>
          <cell r="F1024">
            <v>34.299999999999997</v>
          </cell>
          <cell r="G1024">
            <v>36.5</v>
          </cell>
          <cell r="H1024">
            <v>38.1</v>
          </cell>
          <cell r="I1024">
            <v>40.5</v>
          </cell>
          <cell r="J1024">
            <v>42.6</v>
          </cell>
          <cell r="K1024">
            <v>45.2</v>
          </cell>
        </row>
        <row r="1025">
          <cell r="C1025">
            <v>47</v>
          </cell>
          <cell r="D1025">
            <v>30.1</v>
          </cell>
          <cell r="E1025">
            <v>33.4</v>
          </cell>
          <cell r="F1025">
            <v>35.200000000000003</v>
          </cell>
          <cell r="G1025">
            <v>37.5</v>
          </cell>
          <cell r="H1025">
            <v>39.1</v>
          </cell>
          <cell r="I1025">
            <v>41.5</v>
          </cell>
          <cell r="J1025">
            <v>43.6</v>
          </cell>
          <cell r="K1025">
            <v>46.3</v>
          </cell>
        </row>
        <row r="1026">
          <cell r="C1026">
            <v>48</v>
          </cell>
          <cell r="D1026">
            <v>30.9</v>
          </cell>
          <cell r="E1026">
            <v>34.200000000000003</v>
          </cell>
          <cell r="F1026">
            <v>38.1</v>
          </cell>
          <cell r="G1026">
            <v>38.4</v>
          </cell>
          <cell r="H1026">
            <v>40</v>
          </cell>
          <cell r="I1026">
            <v>42.5</v>
          </cell>
          <cell r="J1026">
            <v>44.6</v>
          </cell>
          <cell r="K1026">
            <v>47.4</v>
          </cell>
        </row>
        <row r="1027">
          <cell r="C1027">
            <v>49</v>
          </cell>
          <cell r="D1027">
            <v>31.7</v>
          </cell>
          <cell r="E1027">
            <v>35.1</v>
          </cell>
          <cell r="F1027">
            <v>37</v>
          </cell>
          <cell r="G1027">
            <v>39.299999999999997</v>
          </cell>
          <cell r="H1027">
            <v>41</v>
          </cell>
          <cell r="I1027">
            <v>43.5</v>
          </cell>
          <cell r="J1027">
            <v>45.7</v>
          </cell>
          <cell r="K1027">
            <v>48.5</v>
          </cell>
        </row>
        <row r="1028">
          <cell r="C1028">
            <v>50</v>
          </cell>
          <cell r="D1028">
            <v>32.5</v>
          </cell>
          <cell r="E1028">
            <v>36</v>
          </cell>
          <cell r="F1028">
            <v>37.9</v>
          </cell>
          <cell r="G1028">
            <v>40.299999999999997</v>
          </cell>
          <cell r="H1028">
            <v>41.9</v>
          </cell>
          <cell r="I1028">
            <v>44.5</v>
          </cell>
          <cell r="J1028">
            <v>46.7</v>
          </cell>
          <cell r="K1028">
            <v>49.6</v>
          </cell>
        </row>
        <row r="1029">
          <cell r="C1029">
            <v>51</v>
          </cell>
          <cell r="D1029">
            <v>33.299999999999997</v>
          </cell>
          <cell r="E1029">
            <v>36.9</v>
          </cell>
          <cell r="F1029">
            <v>38.799999999999997</v>
          </cell>
          <cell r="G1029">
            <v>41.2</v>
          </cell>
          <cell r="H1029">
            <v>42.9</v>
          </cell>
          <cell r="I1029">
            <v>45.5</v>
          </cell>
          <cell r="J1029">
            <v>47.7</v>
          </cell>
          <cell r="K1029">
            <v>50.6</v>
          </cell>
        </row>
        <row r="1030">
          <cell r="C1030">
            <v>52</v>
          </cell>
          <cell r="D1030">
            <v>34.200000000000003</v>
          </cell>
          <cell r="E1030">
            <v>37.700000000000003</v>
          </cell>
          <cell r="F1030">
            <v>39.700000000000003</v>
          </cell>
          <cell r="G1030">
            <v>42.1</v>
          </cell>
          <cell r="H1030">
            <v>43.9</v>
          </cell>
          <cell r="I1030">
            <v>46.5</v>
          </cell>
          <cell r="J1030">
            <v>48.8</v>
          </cell>
          <cell r="K1030">
            <v>51.7</v>
          </cell>
        </row>
      </sheetData>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sheetName val="A. Model Design"/>
      <sheetName val="B. Dashboard"/>
      <sheetName val="C. Masterfiles"/>
      <sheetName val="D.Reconciliation"/>
      <sheetName val="E. Graphs"/>
      <sheetName val="1.Coverage&amp;Subs"/>
      <sheetName val="2.Traffic"/>
      <sheetName val="3.Network Design Parameters"/>
      <sheetName val="4. Operational expenditure"/>
      <sheetName val="5.Unit investment&amp;opex"/>
      <sheetName val="6.Network Design"/>
      <sheetName val="7.Network costs"/>
      <sheetName val="8.Routing factors"/>
      <sheetName val="9.Service costing"/>
      <sheetName val="10.Mark ups"/>
      <sheetName val="11.Service pricing"/>
    </sheetNames>
    <sheetDataSet>
      <sheetData sheetId="0"/>
      <sheetData sheetId="1"/>
      <sheetData sheetId="2"/>
      <sheetData sheetId="3"/>
      <sheetData sheetId="4"/>
      <sheetData sheetId="5"/>
      <sheetData sheetId="6"/>
      <sheetData sheetId="7"/>
      <sheetData sheetId="8">
        <row r="17">
          <cell r="F17">
            <v>6.6666666666666666E-6</v>
          </cell>
        </row>
      </sheetData>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A. Model Design"/>
      <sheetName val="B. Summary of Results"/>
      <sheetName val="C. Masterfiles"/>
      <sheetName val="1.Coverage&amp;Subs"/>
      <sheetName val="2.Traffic"/>
      <sheetName val="3.Network Design parameters"/>
      <sheetName val="9. Routing Table"/>
    </sheetNames>
    <sheetDataSet>
      <sheetData sheetId="0"/>
      <sheetData sheetId="1"/>
      <sheetData sheetId="2"/>
      <sheetData sheetId="3">
        <row r="7">
          <cell r="F7" t="str">
            <v>P01</v>
          </cell>
          <cell r="G7" t="str">
            <v>Outgoing Calls to Fixed Line</v>
          </cell>
          <cell r="H7" t="str">
            <v>Minutes</v>
          </cell>
          <cell r="I7" t="str">
            <v>Voice</v>
          </cell>
        </row>
        <row r="8">
          <cell r="F8" t="str">
            <v>P02</v>
          </cell>
          <cell r="G8" t="str">
            <v>Outgoing Calls to Other Mobile</v>
          </cell>
          <cell r="H8" t="str">
            <v>Minutes</v>
          </cell>
          <cell r="I8" t="str">
            <v>Voice</v>
          </cell>
        </row>
        <row r="9">
          <cell r="F9" t="str">
            <v>P03</v>
          </cell>
          <cell r="G9" t="str">
            <v>Outgoing Calls to International</v>
          </cell>
          <cell r="H9" t="str">
            <v>Minutes</v>
          </cell>
          <cell r="I9" t="str">
            <v>Voice</v>
          </cell>
        </row>
        <row r="10">
          <cell r="F10" t="str">
            <v>P04</v>
          </cell>
          <cell r="G10" t="str">
            <v>On Net calls</v>
          </cell>
          <cell r="H10" t="str">
            <v>Minutes</v>
          </cell>
          <cell r="I10" t="str">
            <v>Voice</v>
          </cell>
        </row>
        <row r="11">
          <cell r="F11" t="str">
            <v>P05</v>
          </cell>
          <cell r="G11" t="str">
            <v>Incoming calls from other mobile, fixed line &amp; international.</v>
          </cell>
          <cell r="H11" t="str">
            <v>Minutes</v>
          </cell>
          <cell r="I11" t="str">
            <v>Voice</v>
          </cell>
        </row>
        <row r="12">
          <cell r="F12" t="str">
            <v>P06</v>
          </cell>
          <cell r="G12" t="str">
            <v>Pre-paid call</v>
          </cell>
          <cell r="H12" t="str">
            <v>Minutes</v>
          </cell>
          <cell r="I12" t="str">
            <v>Voice</v>
          </cell>
        </row>
        <row r="13">
          <cell r="F13" t="str">
            <v>P07</v>
          </cell>
          <cell r="G13" t="str">
            <v>Roaming call (in bound roamer) TAP OUT</v>
          </cell>
          <cell r="H13" t="str">
            <v>Minutes</v>
          </cell>
          <cell r="I13" t="str">
            <v>Voice</v>
          </cell>
        </row>
        <row r="14">
          <cell r="F14" t="str">
            <v>P08</v>
          </cell>
          <cell r="G14" t="str">
            <v>Roaming call  (Outbound Prepaid roamer-calling Backhome-onnet)</v>
          </cell>
          <cell r="H14" t="str">
            <v>Minutes</v>
          </cell>
          <cell r="I14" t="str">
            <v>Voice</v>
          </cell>
        </row>
        <row r="15">
          <cell r="F15" t="str">
            <v>P09</v>
          </cell>
          <cell r="G15" t="str">
            <v>Roaming call  (Outbound Prepaid roamer-calling Backhome-offnet)</v>
          </cell>
          <cell r="H15" t="str">
            <v>Minutes</v>
          </cell>
          <cell r="I15" t="str">
            <v>Voice</v>
          </cell>
        </row>
        <row r="16">
          <cell r="F16" t="str">
            <v>P10</v>
          </cell>
          <cell r="G16" t="str">
            <v>Roaming call  (Outbound Prepaid roamer-calling Outside home)</v>
          </cell>
          <cell r="H16" t="str">
            <v>Minutes</v>
          </cell>
          <cell r="I16" t="str">
            <v>Voice</v>
          </cell>
        </row>
        <row r="17">
          <cell r="F17" t="str">
            <v>P11</v>
          </cell>
          <cell r="G17" t="str">
            <v xml:space="preserve">Voice mail </v>
          </cell>
          <cell r="H17" t="str">
            <v>Minutes</v>
          </cell>
          <cell r="I17" t="str">
            <v>Voice</v>
          </cell>
        </row>
        <row r="18">
          <cell r="F18" t="str">
            <v>P12</v>
          </cell>
          <cell r="G18" t="str">
            <v>Voice content</v>
          </cell>
          <cell r="H18" t="str">
            <v># calls</v>
          </cell>
          <cell r="I18" t="str">
            <v>Voice</v>
          </cell>
        </row>
        <row r="19">
          <cell r="F19" t="str">
            <v>P13</v>
          </cell>
          <cell r="G19" t="str">
            <v>Help desk call</v>
          </cell>
          <cell r="H19" t="str">
            <v># calls</v>
          </cell>
          <cell r="I19" t="str">
            <v>Voice</v>
          </cell>
        </row>
        <row r="20">
          <cell r="F20" t="str">
            <v>P14</v>
          </cell>
          <cell r="G20" t="str">
            <v>Roaming: in coming call to roamer from international</v>
          </cell>
          <cell r="H20" t="str">
            <v>Minutes</v>
          </cell>
          <cell r="I20" t="str">
            <v>Voice</v>
          </cell>
        </row>
        <row r="21">
          <cell r="F21" t="str">
            <v>P15</v>
          </cell>
          <cell r="G21" t="str">
            <v>VoIP in (to our network)</v>
          </cell>
          <cell r="H21" t="str">
            <v>Minutes</v>
          </cell>
          <cell r="I21" t="str">
            <v>VAS</v>
          </cell>
        </row>
        <row r="22">
          <cell r="F22" t="str">
            <v>P16</v>
          </cell>
          <cell r="G22" t="str">
            <v>VOIP in (to others)</v>
          </cell>
          <cell r="H22" t="str">
            <v>Minutes</v>
          </cell>
          <cell r="I22" t="str">
            <v>VAS</v>
          </cell>
        </row>
        <row r="23">
          <cell r="F23" t="str">
            <v>P17</v>
          </cell>
          <cell r="G23" t="str">
            <v>VoIP out</v>
          </cell>
          <cell r="H23" t="str">
            <v>Minutes</v>
          </cell>
          <cell r="I23" t="str">
            <v>VAS</v>
          </cell>
        </row>
        <row r="24">
          <cell r="F24" t="str">
            <v>P18</v>
          </cell>
          <cell r="G24" t="str">
            <v>Mobile call notification</v>
          </cell>
          <cell r="H24" t="str">
            <v># calls</v>
          </cell>
          <cell r="I24" t="str">
            <v>VAS</v>
          </cell>
        </row>
        <row r="25">
          <cell r="F25" t="str">
            <v>P19</v>
          </cell>
          <cell r="G25" t="str">
            <v>Voice SMS</v>
          </cell>
          <cell r="H25" t="str">
            <v># calls</v>
          </cell>
          <cell r="I25" t="str">
            <v>VAS</v>
          </cell>
        </row>
        <row r="26">
          <cell r="F26" t="str">
            <v>P20</v>
          </cell>
          <cell r="G26" t="str">
            <v>Video stream</v>
          </cell>
          <cell r="H26" t="str">
            <v>Minutes</v>
          </cell>
          <cell r="I26" t="str">
            <v>VAS</v>
          </cell>
        </row>
        <row r="27">
          <cell r="F27" t="str">
            <v>P21</v>
          </cell>
          <cell r="G27" t="str">
            <v>MMS on net</v>
          </cell>
          <cell r="H27" t="str">
            <v>Messages</v>
          </cell>
          <cell r="I27" t="str">
            <v>VAS</v>
          </cell>
        </row>
        <row r="28">
          <cell r="F28" t="str">
            <v>P22</v>
          </cell>
          <cell r="G28" t="str">
            <v>MMS off net</v>
          </cell>
          <cell r="H28" t="str">
            <v>Messages</v>
          </cell>
          <cell r="I28" t="str">
            <v>VAS</v>
          </cell>
        </row>
        <row r="29">
          <cell r="F29" t="str">
            <v>P23</v>
          </cell>
          <cell r="G29" t="str">
            <v>MMS in bound</v>
          </cell>
          <cell r="H29" t="str">
            <v>Messages</v>
          </cell>
          <cell r="I29" t="str">
            <v>VAS</v>
          </cell>
        </row>
        <row r="30">
          <cell r="F30" t="str">
            <v>P24</v>
          </cell>
          <cell r="G30" t="str">
            <v>SMS on net</v>
          </cell>
          <cell r="H30" t="str">
            <v>Messages</v>
          </cell>
          <cell r="I30" t="str">
            <v>VAS</v>
          </cell>
        </row>
        <row r="31">
          <cell r="F31" t="str">
            <v>P25</v>
          </cell>
          <cell r="G31" t="str">
            <v>SMS off net</v>
          </cell>
          <cell r="H31" t="str">
            <v>Messages</v>
          </cell>
          <cell r="I31" t="str">
            <v>VAS</v>
          </cell>
        </row>
        <row r="32">
          <cell r="F32" t="str">
            <v>P26</v>
          </cell>
          <cell r="G32" t="str">
            <v>SMS in bound</v>
          </cell>
          <cell r="H32" t="str">
            <v>Messages</v>
          </cell>
          <cell r="I32" t="str">
            <v>VAS</v>
          </cell>
        </row>
        <row r="33">
          <cell r="F33" t="str">
            <v>P27</v>
          </cell>
          <cell r="G33" t="str">
            <v>Ring back tone</v>
          </cell>
          <cell r="H33" t="str">
            <v># calls</v>
          </cell>
          <cell r="I33" t="str">
            <v>VAS</v>
          </cell>
        </row>
        <row r="34">
          <cell r="F34" t="str">
            <v>P28</v>
          </cell>
          <cell r="G34" t="str">
            <v>Web</v>
          </cell>
          <cell r="H34" t="str">
            <v>Mbyte</v>
          </cell>
          <cell r="I34" t="str">
            <v>VAS</v>
          </cell>
        </row>
        <row r="35">
          <cell r="F35" t="str">
            <v>P29</v>
          </cell>
          <cell r="G35" t="str">
            <v>Content</v>
          </cell>
          <cell r="H35" t="str">
            <v># calls</v>
          </cell>
          <cell r="I35" t="str">
            <v>VAS</v>
          </cell>
        </row>
        <row r="36">
          <cell r="F36" t="str">
            <v>P30</v>
          </cell>
          <cell r="G36" t="str">
            <v>WAP</v>
          </cell>
          <cell r="H36" t="str">
            <v>Mbyte</v>
          </cell>
          <cell r="I36" t="str">
            <v>VAS</v>
          </cell>
        </row>
      </sheetData>
      <sheetData sheetId="4"/>
      <sheetData sheetId="5"/>
      <sheetData sheetId="6"/>
      <sheetData sheetId="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A. Model Design"/>
      <sheetName val="B. Summary of Results"/>
      <sheetName val="C. Masterfiles"/>
      <sheetName val="1. Input GL"/>
      <sheetName val="2. Input AR"/>
      <sheetName val="3. Input data"/>
      <sheetName val="4. Cost Categories"/>
      <sheetName val="5. Cost Centres"/>
      <sheetName val="6. Fixed Assets"/>
      <sheetName val="7. Cost Pools"/>
      <sheetName val="8. Routing Table"/>
    </sheetNames>
    <sheetDataSet>
      <sheetData sheetId="0"/>
      <sheetData sheetId="1"/>
      <sheetData sheetId="2"/>
      <sheetData sheetId="3">
        <row r="6">
          <cell r="E6" t="str">
            <v>P01</v>
          </cell>
          <cell r="F6" t="str">
            <v>Outgoing Calls to Fixed Line</v>
          </cell>
          <cell r="G6" t="str">
            <v>Voice</v>
          </cell>
          <cell r="I6" t="str">
            <v>N01</v>
          </cell>
          <cell r="J6" t="str">
            <v>BSS</v>
          </cell>
        </row>
        <row r="7">
          <cell r="E7" t="str">
            <v>P02</v>
          </cell>
          <cell r="F7" t="str">
            <v>Outgoing Calls to Other Mobile</v>
          </cell>
          <cell r="G7" t="str">
            <v>Voice</v>
          </cell>
          <cell r="I7" t="str">
            <v>N02</v>
          </cell>
          <cell r="J7" t="str">
            <v>PCU</v>
          </cell>
        </row>
        <row r="8">
          <cell r="E8" t="str">
            <v>P03</v>
          </cell>
          <cell r="F8" t="str">
            <v>Outgoing Calls to International</v>
          </cell>
          <cell r="G8" t="str">
            <v>Voice</v>
          </cell>
          <cell r="I8" t="str">
            <v>N03</v>
          </cell>
          <cell r="J8" t="str">
            <v>Core Tx</v>
          </cell>
        </row>
        <row r="9">
          <cell r="E9" t="str">
            <v>P04</v>
          </cell>
          <cell r="F9" t="str">
            <v>On Net calls</v>
          </cell>
          <cell r="G9" t="str">
            <v>Voice</v>
          </cell>
          <cell r="I9" t="str">
            <v>N04</v>
          </cell>
          <cell r="J9" t="str">
            <v>MSC call set up</v>
          </cell>
        </row>
        <row r="10">
          <cell r="E10" t="str">
            <v>P05</v>
          </cell>
          <cell r="F10" t="str">
            <v>Incoming calls from other mobile, fixed line &amp; international.</v>
          </cell>
          <cell r="G10" t="str">
            <v>Voice</v>
          </cell>
          <cell r="I10" t="str">
            <v>N05</v>
          </cell>
          <cell r="J10" t="str">
            <v>MCS call</v>
          </cell>
        </row>
        <row r="11">
          <cell r="E11" t="str">
            <v>P06</v>
          </cell>
          <cell r="F11" t="str">
            <v>Pre-paid call</v>
          </cell>
          <cell r="G11" t="str">
            <v>Voice</v>
          </cell>
          <cell r="I11" t="str">
            <v>N06</v>
          </cell>
          <cell r="J11" t="str">
            <v>signalling network</v>
          </cell>
        </row>
        <row r="12">
          <cell r="E12" t="str">
            <v>P07</v>
          </cell>
          <cell r="F12" t="str">
            <v xml:space="preserve">Roaming call (in bound roamer)  </v>
          </cell>
          <cell r="G12" t="str">
            <v>Voice</v>
          </cell>
          <cell r="I12" t="str">
            <v>N07</v>
          </cell>
          <cell r="J12" t="str">
            <v>IN</v>
          </cell>
        </row>
        <row r="13">
          <cell r="E13" t="str">
            <v>P08</v>
          </cell>
          <cell r="F13" t="str">
            <v>Roaming call  (Outbound Prepaid roamer-calling Backhome-onnet)</v>
          </cell>
          <cell r="G13" t="str">
            <v>Voice</v>
          </cell>
          <cell r="I13" t="str">
            <v>N08</v>
          </cell>
          <cell r="J13" t="str">
            <v>HLR</v>
          </cell>
        </row>
        <row r="14">
          <cell r="E14" t="str">
            <v>P09</v>
          </cell>
          <cell r="F14" t="str">
            <v>Roaming call  (Outbound Prepaid roamer-calling Backhome-offnet)</v>
          </cell>
          <cell r="G14" t="str">
            <v>Voice</v>
          </cell>
          <cell r="I14" t="str">
            <v>N09</v>
          </cell>
          <cell r="J14" t="str">
            <v>VLR (Assume as part of MSC)</v>
          </cell>
        </row>
        <row r="15">
          <cell r="E15" t="str">
            <v>P10</v>
          </cell>
          <cell r="F15" t="str">
            <v>Roaming call  (Outbound Prepaid roamer-calling Outside home)</v>
          </cell>
          <cell r="G15" t="str">
            <v>Voice</v>
          </cell>
          <cell r="I15" t="str">
            <v>N10</v>
          </cell>
          <cell r="J15" t="str">
            <v>AUC</v>
          </cell>
        </row>
        <row r="16">
          <cell r="E16" t="str">
            <v>P11</v>
          </cell>
          <cell r="F16" t="str">
            <v xml:space="preserve">Voice mail retrieval </v>
          </cell>
          <cell r="G16" t="str">
            <v>Voice</v>
          </cell>
          <cell r="I16" t="str">
            <v>N11</v>
          </cell>
          <cell r="J16" t="str">
            <v>SMS server</v>
          </cell>
        </row>
        <row r="17">
          <cell r="E17" t="str">
            <v>P12</v>
          </cell>
          <cell r="F17" t="str">
            <v>Voice content</v>
          </cell>
          <cell r="G17" t="str">
            <v>Voice</v>
          </cell>
          <cell r="I17" t="str">
            <v>N12</v>
          </cell>
          <cell r="J17" t="str">
            <v>IP GW/</v>
          </cell>
        </row>
        <row r="18">
          <cell r="E18" t="str">
            <v>P13</v>
          </cell>
          <cell r="F18" t="str">
            <v>Help desk call</v>
          </cell>
          <cell r="G18" t="str">
            <v>Voice</v>
          </cell>
          <cell r="I18" t="str">
            <v>N13</v>
          </cell>
          <cell r="J18" t="str">
            <v>POI</v>
          </cell>
        </row>
        <row r="19">
          <cell r="E19" t="str">
            <v>P14</v>
          </cell>
          <cell r="F19" t="str">
            <v>Roaming: in coming call to roamer from international</v>
          </cell>
          <cell r="G19" t="str">
            <v>Voice</v>
          </cell>
          <cell r="I19" t="str">
            <v>N14</v>
          </cell>
          <cell r="J19" t="str">
            <v>VMS</v>
          </cell>
        </row>
        <row r="20">
          <cell r="E20" t="str">
            <v>P15</v>
          </cell>
          <cell r="F20" t="str">
            <v>VoIP in (to our network)</v>
          </cell>
          <cell r="G20" t="str">
            <v>VAS</v>
          </cell>
          <cell r="I20" t="str">
            <v>N15</v>
          </cell>
          <cell r="J20" t="str">
            <v>GPRS</v>
          </cell>
        </row>
        <row r="21">
          <cell r="E21" t="str">
            <v>P16</v>
          </cell>
          <cell r="F21" t="str">
            <v>VOIP in (to others)</v>
          </cell>
          <cell r="G21" t="str">
            <v>VAS</v>
          </cell>
          <cell r="I21" t="str">
            <v>N16</v>
          </cell>
          <cell r="J21" t="str">
            <v>WAP</v>
          </cell>
        </row>
        <row r="22">
          <cell r="E22" t="str">
            <v>P17</v>
          </cell>
          <cell r="F22" t="str">
            <v>VoIP out</v>
          </cell>
          <cell r="G22" t="str">
            <v>VAS</v>
          </cell>
          <cell r="I22" t="str">
            <v>N17</v>
          </cell>
          <cell r="J22" t="str">
            <v>MMS</v>
          </cell>
        </row>
        <row r="23">
          <cell r="E23" t="str">
            <v>P18</v>
          </cell>
          <cell r="F23" t="str">
            <v>Mobile call notification</v>
          </cell>
          <cell r="G23" t="str">
            <v>VAS</v>
          </cell>
          <cell r="I23" t="str">
            <v>N18</v>
          </cell>
          <cell r="J23" t="str">
            <v>USSD</v>
          </cell>
        </row>
        <row r="24">
          <cell r="E24" t="str">
            <v>P19</v>
          </cell>
          <cell r="F24" t="str">
            <v>Voice SMS</v>
          </cell>
          <cell r="G24" t="str">
            <v>VAS</v>
          </cell>
          <cell r="I24" t="str">
            <v>N19</v>
          </cell>
          <cell r="J24" t="str">
            <v>Video Stream platform</v>
          </cell>
        </row>
        <row r="25">
          <cell r="E25" t="str">
            <v>P20</v>
          </cell>
          <cell r="F25" t="str">
            <v>Video streaming</v>
          </cell>
          <cell r="G25" t="str">
            <v>VAS</v>
          </cell>
          <cell r="I25" t="str">
            <v>N20</v>
          </cell>
          <cell r="J25" t="str">
            <v>IPCC</v>
          </cell>
        </row>
        <row r="26">
          <cell r="E26" t="str">
            <v>P21</v>
          </cell>
          <cell r="F26" t="str">
            <v>MMS on net</v>
          </cell>
          <cell r="G26" t="str">
            <v>VAS</v>
          </cell>
          <cell r="I26" t="str">
            <v>N21</v>
          </cell>
          <cell r="J26" t="str">
            <v>RBT (Ring back tone)</v>
          </cell>
        </row>
        <row r="27">
          <cell r="E27" t="str">
            <v>P22</v>
          </cell>
          <cell r="F27" t="str">
            <v>MMS off net</v>
          </cell>
          <cell r="G27" t="str">
            <v>VAS</v>
          </cell>
          <cell r="I27" t="str">
            <v>N22</v>
          </cell>
          <cell r="J27" t="str">
            <v>Network</v>
          </cell>
        </row>
        <row r="28">
          <cell r="E28" t="str">
            <v>P23</v>
          </cell>
          <cell r="F28" t="str">
            <v>MMS in bound</v>
          </cell>
          <cell r="G28" t="str">
            <v>VAS</v>
          </cell>
        </row>
        <row r="29">
          <cell r="E29" t="str">
            <v>P24</v>
          </cell>
          <cell r="F29" t="str">
            <v>SMS on net</v>
          </cell>
          <cell r="G29" t="str">
            <v>VAS</v>
          </cell>
        </row>
        <row r="30">
          <cell r="E30" t="str">
            <v>P25</v>
          </cell>
          <cell r="F30" t="str">
            <v>SMS off net</v>
          </cell>
          <cell r="G30" t="str">
            <v>VAS</v>
          </cell>
        </row>
        <row r="31">
          <cell r="E31" t="str">
            <v>P26</v>
          </cell>
          <cell r="F31" t="str">
            <v>SMS in bound</v>
          </cell>
          <cell r="G31" t="str">
            <v>VAS</v>
          </cell>
        </row>
        <row r="32">
          <cell r="E32" t="str">
            <v>P27</v>
          </cell>
          <cell r="F32" t="str">
            <v>Ring back tone</v>
          </cell>
          <cell r="G32" t="str">
            <v>VAS</v>
          </cell>
        </row>
        <row r="33">
          <cell r="E33" t="str">
            <v>P28</v>
          </cell>
          <cell r="F33" t="str">
            <v>GPRS</v>
          </cell>
          <cell r="G33" t="str">
            <v>VAS</v>
          </cell>
        </row>
        <row r="34">
          <cell r="E34" t="str">
            <v>P29</v>
          </cell>
          <cell r="F34" t="str">
            <v>Content</v>
          </cell>
          <cell r="G34" t="str">
            <v>VAS</v>
          </cell>
        </row>
        <row r="35">
          <cell r="E35" t="str">
            <v>P30</v>
          </cell>
          <cell r="F35" t="str">
            <v>WAP</v>
          </cell>
          <cell r="G35" t="str">
            <v>VAS</v>
          </cell>
        </row>
      </sheetData>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ver"/>
      <sheetName val="A. Model Design"/>
      <sheetName val="B. Dimensions &amp; Results "/>
      <sheetName val="C. Masterfiles"/>
      <sheetName val="1. NL"/>
      <sheetName val="2. Asset MEA valuations"/>
      <sheetName val="3. ABC"/>
      <sheetName val="4. Cost Volume Relationships"/>
      <sheetName val="5. NE &amp; Retail costs"/>
      <sheetName val="6. Service Volumes &amp; RF "/>
      <sheetName val="7. Service costs "/>
      <sheetName val="8. NE Costs"/>
      <sheetName val="9. NE LRICs"/>
      <sheetName val="10. Mark-Ups "/>
      <sheetName val="11. Service Costing"/>
      <sheetName val="12. Non-interconnect"/>
    </sheetNames>
    <sheetDataSet>
      <sheetData sheetId="0" refreshError="1"/>
      <sheetData sheetId="1" refreshError="1"/>
      <sheetData sheetId="2">
        <row r="6">
          <cell r="AF6">
            <v>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enableFormatConditionsCalculation="0">
    <tabColor theme="7" tint="0.39997558519241921"/>
    <pageSetUpPr fitToPage="1"/>
  </sheetPr>
  <dimension ref="D12:M44"/>
  <sheetViews>
    <sheetView tabSelected="1" zoomScale="85" workbookViewId="0">
      <pane ySplit="9" topLeftCell="A10" activePane="bottomLeft" state="frozen"/>
      <selection activeCell="H23" sqref="H23"/>
      <selection pane="bottomLeft" activeCell="G30" sqref="G30"/>
    </sheetView>
  </sheetViews>
  <sheetFormatPr defaultColWidth="9.140625" defaultRowHeight="12.75"/>
  <cols>
    <col min="1" max="3" width="6.28515625" style="66" customWidth="1"/>
    <col min="4" max="5" width="27.28515625" style="66" customWidth="1"/>
    <col min="6" max="16384" width="9.140625" style="66"/>
  </cols>
  <sheetData>
    <row r="12" spans="4:13">
      <c r="D12" s="99"/>
      <c r="E12" s="99"/>
      <c r="F12" s="99"/>
      <c r="G12" s="99"/>
      <c r="H12" s="99"/>
      <c r="I12" s="99"/>
      <c r="J12" s="99"/>
      <c r="K12" s="99"/>
      <c r="L12" s="99"/>
      <c r="M12" s="99"/>
    </row>
    <row r="13" spans="4:13" s="59" customFormat="1" ht="30">
      <c r="D13" s="100" t="s">
        <v>200</v>
      </c>
      <c r="E13" s="99"/>
      <c r="F13" s="99"/>
      <c r="G13" s="99"/>
      <c r="H13" s="99"/>
      <c r="I13" s="99"/>
      <c r="J13" s="99"/>
      <c r="K13" s="99"/>
      <c r="L13" s="99"/>
      <c r="M13" s="99"/>
    </row>
    <row r="14" spans="4:13" s="60" customFormat="1">
      <c r="D14" s="99"/>
      <c r="E14" s="99"/>
      <c r="F14" s="99"/>
      <c r="G14" s="99"/>
      <c r="H14" s="99"/>
      <c r="I14" s="99"/>
      <c r="J14" s="99"/>
      <c r="K14" s="99"/>
      <c r="L14" s="99"/>
      <c r="M14" s="99"/>
    </row>
    <row r="15" spans="4:13" s="60" customFormat="1" ht="20.25">
      <c r="D15" s="99"/>
      <c r="E15" s="102" t="s">
        <v>1104</v>
      </c>
      <c r="F15" s="99"/>
      <c r="G15" s="99"/>
      <c r="H15" s="99"/>
      <c r="I15" s="99"/>
      <c r="J15" s="99"/>
      <c r="K15" s="99"/>
      <c r="L15" s="99"/>
      <c r="M15" s="99"/>
    </row>
    <row r="16" spans="4:13" s="60" customFormat="1" ht="20.25">
      <c r="D16" s="99"/>
      <c r="E16" s="102" t="s">
        <v>1105</v>
      </c>
      <c r="F16" s="99"/>
      <c r="G16" s="99"/>
      <c r="H16" s="99"/>
      <c r="I16" s="99"/>
      <c r="J16" s="99"/>
      <c r="K16" s="99"/>
      <c r="L16" s="99"/>
      <c r="M16" s="99"/>
    </row>
    <row r="17" spans="4:13" s="59" customFormat="1" ht="20.25">
      <c r="D17" s="99"/>
      <c r="E17" s="102" t="s">
        <v>1106</v>
      </c>
      <c r="F17" s="99"/>
      <c r="G17" s="99"/>
      <c r="H17" s="99"/>
      <c r="I17" s="99"/>
      <c r="J17" s="99"/>
      <c r="K17" s="99"/>
      <c r="L17" s="99"/>
      <c r="M17" s="99"/>
    </row>
    <row r="18" spans="4:13">
      <c r="D18" s="99"/>
      <c r="E18" s="99"/>
      <c r="F18" s="99"/>
      <c r="G18" s="99"/>
      <c r="H18" s="99"/>
      <c r="I18" s="99"/>
      <c r="J18" s="99"/>
      <c r="K18" s="99"/>
      <c r="L18" s="99"/>
      <c r="M18" s="99"/>
    </row>
    <row r="19" spans="4:13">
      <c r="D19" s="99"/>
      <c r="E19" s="99"/>
      <c r="F19" s="99"/>
      <c r="G19" s="99"/>
      <c r="H19" s="99"/>
      <c r="I19" s="99"/>
      <c r="J19" s="99"/>
      <c r="K19" s="99"/>
      <c r="L19" s="99"/>
      <c r="M19" s="99"/>
    </row>
    <row r="20" spans="4:13">
      <c r="D20" s="99"/>
      <c r="E20" s="99"/>
      <c r="F20" s="99"/>
      <c r="G20" s="99"/>
      <c r="H20" s="99"/>
      <c r="I20" s="99"/>
      <c r="J20" s="99"/>
      <c r="K20" s="99"/>
      <c r="L20" s="99"/>
      <c r="M20" s="99"/>
    </row>
    <row r="21" spans="4:13" s="62" customFormat="1" ht="20.25">
      <c r="D21" s="101"/>
      <c r="E21" s="101"/>
      <c r="F21" s="99"/>
      <c r="G21" s="99"/>
      <c r="H21" s="99"/>
      <c r="I21" s="99"/>
      <c r="J21" s="99"/>
      <c r="K21" s="99"/>
      <c r="L21" s="99"/>
      <c r="M21" s="99"/>
    </row>
    <row r="22" spans="4:13" s="63" customFormat="1">
      <c r="D22" s="99"/>
      <c r="E22" s="99"/>
      <c r="F22" s="99"/>
      <c r="G22" s="99"/>
      <c r="H22" s="99"/>
      <c r="I22" s="99"/>
      <c r="J22" s="99"/>
      <c r="K22" s="99"/>
      <c r="L22" s="99"/>
      <c r="M22" s="99"/>
    </row>
    <row r="23" spans="4:13" s="62" customFormat="1">
      <c r="D23" s="99"/>
      <c r="E23" s="99"/>
      <c r="F23" s="99"/>
      <c r="G23" s="99"/>
      <c r="H23" s="99"/>
      <c r="I23" s="99"/>
      <c r="J23" s="99"/>
      <c r="K23" s="99"/>
      <c r="L23" s="99"/>
      <c r="M23" s="99"/>
    </row>
    <row r="25" spans="4:13" s="62" customFormat="1" ht="20.25">
      <c r="D25" s="61"/>
      <c r="E25" s="61"/>
    </row>
    <row r="26" spans="4:13" s="62" customFormat="1" ht="20.25">
      <c r="D26" s="49"/>
      <c r="E26" s="61"/>
    </row>
    <row r="30" spans="4:13">
      <c r="D30" s="64"/>
      <c r="E30" s="65"/>
      <c r="F30" s="65"/>
      <c r="G30" s="65"/>
      <c r="H30" s="65"/>
      <c r="I30" s="65"/>
      <c r="J30" s="65"/>
      <c r="K30" s="65"/>
    </row>
    <row r="31" spans="4:13">
      <c r="D31" s="64"/>
      <c r="E31" s="65"/>
      <c r="F31" s="65"/>
      <c r="G31" s="65"/>
      <c r="H31" s="65"/>
      <c r="I31" s="65"/>
      <c r="J31" s="65"/>
      <c r="K31" s="65"/>
    </row>
    <row r="32" spans="4:13">
      <c r="D32" s="64"/>
      <c r="E32" s="65"/>
      <c r="F32" s="65"/>
      <c r="G32" s="65"/>
      <c r="H32" s="65"/>
      <c r="I32" s="65"/>
      <c r="J32" s="65"/>
      <c r="K32" s="65"/>
    </row>
    <row r="33" spans="4:11">
      <c r="D33" s="64"/>
      <c r="E33" s="65"/>
      <c r="F33" s="65"/>
      <c r="G33" s="65"/>
      <c r="H33" s="65"/>
      <c r="I33" s="65"/>
      <c r="J33" s="65"/>
      <c r="K33" s="65"/>
    </row>
    <row r="34" spans="4:11">
      <c r="D34" s="64"/>
      <c r="E34" s="65"/>
      <c r="F34" s="65"/>
      <c r="G34" s="65"/>
      <c r="H34" s="65"/>
      <c r="I34" s="65"/>
      <c r="J34" s="65"/>
      <c r="K34" s="65"/>
    </row>
    <row r="35" spans="4:11">
      <c r="D35" s="65"/>
      <c r="E35" s="65"/>
      <c r="F35" s="65"/>
      <c r="G35" s="65"/>
      <c r="H35" s="65"/>
      <c r="I35" s="65"/>
      <c r="J35" s="65"/>
      <c r="K35" s="65"/>
    </row>
    <row r="36" spans="4:11" ht="18">
      <c r="D36" s="816" t="s">
        <v>1107</v>
      </c>
      <c r="E36" s="65"/>
      <c r="F36" s="65"/>
      <c r="G36" s="65"/>
      <c r="H36" s="65"/>
      <c r="I36" s="65"/>
      <c r="J36" s="65"/>
      <c r="K36" s="65"/>
    </row>
    <row r="37" spans="4:11">
      <c r="D37" s="65"/>
      <c r="E37" s="65"/>
      <c r="F37" s="65"/>
      <c r="G37" s="65"/>
      <c r="H37" s="65"/>
      <c r="I37" s="65"/>
      <c r="J37" s="65"/>
      <c r="K37" s="65"/>
    </row>
    <row r="38" spans="4:11">
      <c r="D38" s="64"/>
      <c r="E38" s="65"/>
      <c r="F38" s="65"/>
      <c r="G38" s="65"/>
      <c r="H38" s="65"/>
      <c r="I38" s="65"/>
      <c r="J38" s="65"/>
      <c r="K38" s="65"/>
    </row>
    <row r="39" spans="4:11">
      <c r="D39" s="64"/>
      <c r="E39" s="65"/>
      <c r="F39" s="65"/>
      <c r="G39" s="65"/>
      <c r="H39" s="65"/>
      <c r="I39" s="65"/>
      <c r="J39" s="65"/>
      <c r="K39" s="65"/>
    </row>
    <row r="40" spans="4:11">
      <c r="D40" s="64"/>
      <c r="E40" s="65"/>
      <c r="F40" s="65"/>
      <c r="G40" s="65"/>
      <c r="H40" s="65"/>
      <c r="I40" s="65"/>
      <c r="J40" s="65"/>
      <c r="K40" s="65"/>
    </row>
    <row r="41" spans="4:11">
      <c r="D41" s="64"/>
      <c r="E41" s="65"/>
      <c r="F41" s="65"/>
      <c r="G41" s="65"/>
      <c r="H41" s="65"/>
      <c r="I41" s="65"/>
      <c r="J41" s="65"/>
      <c r="K41" s="65"/>
    </row>
    <row r="42" spans="4:11">
      <c r="D42" s="64"/>
      <c r="E42" s="65"/>
      <c r="F42" s="65"/>
      <c r="G42" s="65"/>
      <c r="H42" s="65"/>
      <c r="I42" s="65"/>
      <c r="J42" s="65"/>
      <c r="K42" s="65"/>
    </row>
    <row r="43" spans="4:11">
      <c r="E43" s="65"/>
      <c r="F43" s="65"/>
      <c r="G43" s="65"/>
      <c r="H43" s="65"/>
      <c r="I43" s="65"/>
      <c r="J43" s="65"/>
      <c r="K43" s="65"/>
    </row>
    <row r="44" spans="4:11">
      <c r="D44" s="64"/>
    </row>
  </sheetData>
  <phoneticPr fontId="13" type="noConversion"/>
  <pageMargins left="0.75" right="0.75" top="1" bottom="1" header="0.5" footer="0.5"/>
  <pageSetup paperSize="9" scale="77" orientation="landscape" horizontalDpi="300" verticalDpi="300" r:id="rId1"/>
  <headerFooter alignWithMargins="0"/>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enableFormatConditionsCalculation="0">
    <tabColor theme="6" tint="0.39997558519241921"/>
    <pageSetUpPr fitToPage="1"/>
  </sheetPr>
  <dimension ref="A1:AG307"/>
  <sheetViews>
    <sheetView showGridLines="0" zoomScale="90" zoomScaleNormal="90" zoomScaleSheetLayoutView="55" zoomScalePageLayoutView="90" workbookViewId="0">
      <pane ySplit="1" topLeftCell="A2" activePane="bottomLeft" state="frozen"/>
      <selection activeCell="G130" sqref="G130"/>
      <selection pane="bottomLeft" activeCell="J8" sqref="J8"/>
    </sheetView>
  </sheetViews>
  <sheetFormatPr defaultColWidth="9.140625" defaultRowHeight="12.75"/>
  <cols>
    <col min="1" max="1" width="3.7109375" style="73" bestFit="1" customWidth="1"/>
    <col min="2" max="2" width="5.7109375" style="91" bestFit="1" customWidth="1"/>
    <col min="3" max="3" width="27.42578125" style="73" customWidth="1"/>
    <col min="4" max="4" width="71.85546875" style="73" customWidth="1"/>
    <col min="5" max="5" width="15.28515625" style="73" customWidth="1"/>
    <col min="6" max="6" width="16.7109375" style="73" customWidth="1"/>
    <col min="7" max="7" width="19.140625" style="73" customWidth="1"/>
    <col min="8" max="8" width="13.28515625" style="73" customWidth="1"/>
    <col min="9" max="9" width="15.42578125" style="73" customWidth="1"/>
    <col min="10" max="12" width="19" style="73" customWidth="1"/>
    <col min="13" max="13" width="15" style="73" customWidth="1"/>
    <col min="14" max="15" width="15.42578125" style="73" customWidth="1"/>
    <col min="16" max="16" width="22" style="73" bestFit="1" customWidth="1"/>
    <col min="17" max="24" width="15.42578125" style="73" customWidth="1"/>
    <col min="25" max="26" width="15.7109375" style="73" customWidth="1"/>
    <col min="27" max="35" width="11.7109375" style="73" customWidth="1"/>
    <col min="36" max="16384" width="9.140625" style="73"/>
  </cols>
  <sheetData>
    <row r="1" spans="1:21" s="57" customFormat="1" ht="26.25">
      <c r="A1" s="89">
        <v>5</v>
      </c>
      <c r="B1" s="48" t="s">
        <v>764</v>
      </c>
      <c r="C1" s="48"/>
    </row>
    <row r="3" spans="1:21" ht="24.75" customHeight="1">
      <c r="B3" s="241"/>
      <c r="C3" s="748" t="s">
        <v>1027</v>
      </c>
      <c r="D3" s="847" t="s">
        <v>1053</v>
      </c>
      <c r="E3" s="847"/>
      <c r="F3" s="847"/>
      <c r="G3" s="847"/>
      <c r="H3" s="847"/>
      <c r="I3" s="847"/>
      <c r="J3" s="775"/>
    </row>
    <row r="4" spans="1:21" ht="26.25" customHeight="1">
      <c r="B4" s="241"/>
      <c r="C4" s="752" t="s">
        <v>1028</v>
      </c>
      <c r="D4" s="848" t="s">
        <v>1054</v>
      </c>
      <c r="E4" s="848"/>
      <c r="F4" s="848"/>
      <c r="G4" s="848"/>
      <c r="H4" s="848"/>
      <c r="I4" s="848"/>
      <c r="J4" s="776"/>
    </row>
    <row r="5" spans="1:21">
      <c r="B5" s="241"/>
      <c r="C5" s="773" t="s">
        <v>1028</v>
      </c>
      <c r="D5" s="774" t="s">
        <v>1019</v>
      </c>
      <c r="E5" s="774"/>
      <c r="F5" s="774"/>
      <c r="G5" s="774"/>
      <c r="H5" s="774"/>
      <c r="I5" s="774"/>
      <c r="J5" s="777"/>
    </row>
    <row r="6" spans="1:21" ht="24.75" customHeight="1">
      <c r="B6" s="241"/>
      <c r="C6" s="750" t="s">
        <v>1029</v>
      </c>
      <c r="D6" s="849" t="s">
        <v>1055</v>
      </c>
      <c r="E6" s="849"/>
      <c r="F6" s="849"/>
      <c r="G6" s="849"/>
      <c r="H6" s="849"/>
      <c r="I6" s="849"/>
      <c r="J6" s="775"/>
    </row>
    <row r="7" spans="1:21">
      <c r="B7" s="241"/>
      <c r="C7" s="744" t="s">
        <v>1030</v>
      </c>
      <c r="D7" s="340" t="s">
        <v>1056</v>
      </c>
      <c r="E7" s="340"/>
      <c r="F7" s="340"/>
      <c r="G7" s="340"/>
      <c r="H7" s="340"/>
      <c r="I7" s="340"/>
      <c r="J7" s="778"/>
    </row>
    <row r="8" spans="1:21" ht="24.75" customHeight="1">
      <c r="B8" s="241"/>
      <c r="C8" s="746" t="s">
        <v>1031</v>
      </c>
      <c r="D8" s="825" t="s">
        <v>1057</v>
      </c>
      <c r="E8" s="825"/>
      <c r="F8" s="825"/>
      <c r="G8" s="825"/>
      <c r="H8" s="825"/>
      <c r="I8" s="825"/>
      <c r="J8" s="775"/>
    </row>
    <row r="9" spans="1:21">
      <c r="B9" s="241"/>
    </row>
    <row r="10" spans="1:21">
      <c r="B10" s="241"/>
    </row>
    <row r="11" spans="1:21">
      <c r="B11" s="298">
        <v>5.01</v>
      </c>
      <c r="C11" s="298" t="s">
        <v>348</v>
      </c>
      <c r="H11" s="311"/>
    </row>
    <row r="12" spans="1:21">
      <c r="B12" s="241"/>
      <c r="F12" s="233"/>
      <c r="I12" s="233"/>
      <c r="J12" s="233"/>
      <c r="L12" s="233"/>
      <c r="N12" s="233"/>
    </row>
    <row r="13" spans="1:21">
      <c r="B13" s="241"/>
      <c r="C13" s="325"/>
      <c r="D13" s="44"/>
      <c r="E13" s="44"/>
      <c r="G13" s="305"/>
      <c r="H13" s="853" t="s">
        <v>33</v>
      </c>
      <c r="I13" s="855"/>
      <c r="J13" s="855"/>
      <c r="K13" s="855"/>
      <c r="L13" s="855"/>
      <c r="M13" s="854"/>
      <c r="N13" s="853" t="s">
        <v>193</v>
      </c>
      <c r="O13" s="854"/>
      <c r="P13" s="448"/>
      <c r="Q13" s="507"/>
    </row>
    <row r="14" spans="1:21" ht="76.5">
      <c r="B14" s="241"/>
      <c r="C14" s="45" t="s">
        <v>0</v>
      </c>
      <c r="D14" s="45" t="s">
        <v>3</v>
      </c>
      <c r="E14" s="45" t="s">
        <v>308</v>
      </c>
      <c r="F14" s="45" t="s">
        <v>271</v>
      </c>
      <c r="G14" s="280" t="s">
        <v>15</v>
      </c>
      <c r="H14" s="312" t="s">
        <v>311</v>
      </c>
      <c r="I14" s="313" t="s">
        <v>362</v>
      </c>
      <c r="J14" s="47" t="s">
        <v>825</v>
      </c>
      <c r="K14" s="46" t="s">
        <v>832</v>
      </c>
      <c r="L14" s="47" t="s">
        <v>826</v>
      </c>
      <c r="M14" s="46" t="s">
        <v>833</v>
      </c>
      <c r="N14" s="47" t="s">
        <v>827</v>
      </c>
      <c r="O14" s="313" t="s">
        <v>834</v>
      </c>
    </row>
    <row r="15" spans="1:21">
      <c r="B15" s="241"/>
      <c r="C15" s="45"/>
      <c r="D15" s="45"/>
      <c r="E15" s="45"/>
      <c r="F15" s="45"/>
      <c r="G15" s="276"/>
      <c r="H15" s="281"/>
      <c r="I15" s="225" t="s">
        <v>247</v>
      </c>
      <c r="J15" s="228" t="str">
        <f>'C. Masterfiles'!D160</f>
        <v>Euro</v>
      </c>
      <c r="K15" s="228"/>
      <c r="L15" s="228" t="str">
        <f>'C. Masterfiles'!D160</f>
        <v>Euro</v>
      </c>
      <c r="M15" s="228"/>
      <c r="N15" s="228" t="str">
        <f>'C. Masterfiles'!D160</f>
        <v>Euro</v>
      </c>
      <c r="O15" s="228"/>
      <c r="T15" s="311"/>
    </row>
    <row r="16" spans="1:21">
      <c r="B16" s="241"/>
      <c r="C16" s="179" t="str">
        <f>'C. Masterfiles'!C45</f>
        <v>N01</v>
      </c>
      <c r="D16" s="179" t="str">
        <f>'C. Masterfiles'!E45</f>
        <v>Приемо-предавателно устройство (Transceiver)</v>
      </c>
      <c r="E16" s="179" t="str">
        <f>'C. Masterfiles'!D45</f>
        <v>TRX</v>
      </c>
      <c r="F16" s="514" t="s">
        <v>377</v>
      </c>
      <c r="G16" s="261"/>
      <c r="H16" s="261"/>
      <c r="I16" s="307">
        <v>8</v>
      </c>
      <c r="J16" s="307">
        <v>2000</v>
      </c>
      <c r="K16" s="264">
        <f>IF(F16="Hardware",'B. Dashboard'!$F$60,'B. Dashboard'!$F$61)</f>
        <v>0.01</v>
      </c>
      <c r="L16" s="717">
        <v>0.1</v>
      </c>
      <c r="M16" s="521">
        <f>'B. Dashboard'!F63</f>
        <v>2.3E-2</v>
      </c>
      <c r="N16" s="717">
        <v>0.1</v>
      </c>
      <c r="O16" s="521">
        <f>'B. Dashboard'!F64</f>
        <v>2.3E-2</v>
      </c>
      <c r="U16" s="3"/>
    </row>
    <row r="17" spans="2:21">
      <c r="B17" s="241"/>
      <c r="C17" s="179" t="str">
        <f>'C. Masterfiles'!C46</f>
        <v>N02</v>
      </c>
      <c r="D17" s="179" t="str">
        <f>'C. Masterfiles'!E46</f>
        <v>3G Приемо-предавателно устройство (3G Transceiver)</v>
      </c>
      <c r="E17" s="179" t="str">
        <f>'C. Masterfiles'!D46</f>
        <v>Radio</v>
      </c>
      <c r="F17" s="514" t="s">
        <v>377</v>
      </c>
      <c r="G17" s="261"/>
      <c r="H17" s="261"/>
      <c r="I17" s="307">
        <v>8</v>
      </c>
      <c r="J17" s="307">
        <v>8000</v>
      </c>
      <c r="K17" s="264">
        <f>IF(F17="Hardware",'B. Dashboard'!$F$60,'B. Dashboard'!$F$61)</f>
        <v>0.01</v>
      </c>
      <c r="L17" s="717">
        <v>0.1</v>
      </c>
      <c r="M17" s="521">
        <f>'B. Dashboard'!F63</f>
        <v>2.3E-2</v>
      </c>
      <c r="N17" s="717">
        <v>0.1</v>
      </c>
      <c r="O17" s="521">
        <f>'B. Dashboard'!F64</f>
        <v>2.3E-2</v>
      </c>
      <c r="U17" s="3"/>
    </row>
    <row r="18" spans="2:21">
      <c r="B18" s="241"/>
      <c r="C18" s="179" t="str">
        <f>'C. Masterfiles'!C47</f>
        <v>N03</v>
      </c>
      <c r="D18" s="179" t="str">
        <f>'C. Masterfiles'!E47</f>
        <v>GSM базова станция (2G Base Station)</v>
      </c>
      <c r="E18" s="4" t="str">
        <f>'C. Masterfiles'!D47</f>
        <v>BTS</v>
      </c>
      <c r="F18" s="514" t="s">
        <v>378</v>
      </c>
      <c r="G18" s="261"/>
      <c r="H18" s="261"/>
      <c r="I18" s="307">
        <v>8</v>
      </c>
      <c r="J18" s="307">
        <v>8000</v>
      </c>
      <c r="K18" s="264">
        <f>IF(F18="Hardware",'B. Dashboard'!$F$60,'B. Dashboard'!$F$61)</f>
        <v>-0.02</v>
      </c>
      <c r="L18" s="717">
        <v>0.1</v>
      </c>
      <c r="M18" s="521">
        <f>'B. Dashboard'!F63</f>
        <v>2.3E-2</v>
      </c>
      <c r="N18" s="717">
        <v>0.1</v>
      </c>
      <c r="O18" s="521">
        <f>'B. Dashboard'!F64</f>
        <v>2.3E-2</v>
      </c>
      <c r="U18" s="3"/>
    </row>
    <row r="19" spans="2:21">
      <c r="B19" s="241"/>
      <c r="C19" s="179" t="str">
        <f>'C. Masterfiles'!C48</f>
        <v>N04</v>
      </c>
      <c r="D19" s="179" t="str">
        <f>'C. Masterfiles'!E48</f>
        <v>UMTS базова станция (3G Base Station)</v>
      </c>
      <c r="E19" s="179" t="str">
        <f>'C. Masterfiles'!D48</f>
        <v>Node B</v>
      </c>
      <c r="F19" s="514" t="s">
        <v>378</v>
      </c>
      <c r="G19" s="261"/>
      <c r="H19" s="261"/>
      <c r="I19" s="307">
        <v>8</v>
      </c>
      <c r="J19" s="307">
        <v>20000</v>
      </c>
      <c r="K19" s="264">
        <f>IF(F19="Hardware",'B. Dashboard'!$F$60,'B. Dashboard'!$F$61)</f>
        <v>-0.02</v>
      </c>
      <c r="L19" s="717">
        <v>0.1</v>
      </c>
      <c r="M19" s="521">
        <f>'B. Dashboard'!F63</f>
        <v>2.3E-2</v>
      </c>
      <c r="N19" s="717">
        <v>0.1</v>
      </c>
      <c r="O19" s="521">
        <f>'B. Dashboard'!F64</f>
        <v>2.3E-2</v>
      </c>
      <c r="U19" s="3"/>
    </row>
    <row r="20" spans="2:21">
      <c r="B20" s="241"/>
      <c r="C20" s="179" t="str">
        <f>'C. Masterfiles'!C49</f>
        <v>N05</v>
      </c>
      <c r="D20" s="179" t="str">
        <f>'C. Masterfiles'!E49</f>
        <v>Контролер на GSM базова станция (Base station controller)</v>
      </c>
      <c r="E20" s="179" t="str">
        <f>'C. Masterfiles'!D49</f>
        <v>BSC</v>
      </c>
      <c r="F20" s="514" t="s">
        <v>378</v>
      </c>
      <c r="G20" s="580">
        <f>'3. Network design parameters'!H397</f>
        <v>3000</v>
      </c>
      <c r="H20" s="306" t="str">
        <f>'3. Network design parameters'!I397</f>
        <v>Erlang</v>
      </c>
      <c r="I20" s="307">
        <v>8</v>
      </c>
      <c r="J20" s="307">
        <v>800000</v>
      </c>
      <c r="K20" s="264">
        <f>IF(F20="Hardware",'B. Dashboard'!$F$60,'B. Dashboard'!$F$61)</f>
        <v>-0.02</v>
      </c>
      <c r="L20" s="717">
        <v>0.1</v>
      </c>
      <c r="M20" s="521">
        <f>'B. Dashboard'!F63</f>
        <v>2.3E-2</v>
      </c>
      <c r="N20" s="717">
        <v>0.1</v>
      </c>
      <c r="O20" s="521">
        <f>'B. Dashboard'!F64</f>
        <v>2.3E-2</v>
      </c>
      <c r="U20" s="3"/>
    </row>
    <row r="21" spans="2:21">
      <c r="B21" s="241"/>
      <c r="C21" s="179" t="str">
        <f>'C. Masterfiles'!C50</f>
        <v>N06</v>
      </c>
      <c r="D21" s="179" t="str">
        <f>'C. Masterfiles'!E50</f>
        <v>Контролер на UMTS базова станция (Radio Network Controler)</v>
      </c>
      <c r="E21" s="179" t="str">
        <f>'C. Masterfiles'!D50</f>
        <v>RNC</v>
      </c>
      <c r="F21" s="514" t="s">
        <v>378</v>
      </c>
      <c r="G21" s="580">
        <f>'3. Network design parameters'!H398</f>
        <v>250</v>
      </c>
      <c r="H21" s="306" t="str">
        <f>'3. Network design parameters'!I398</f>
        <v>Node B</v>
      </c>
      <c r="I21" s="307">
        <v>8</v>
      </c>
      <c r="J21" s="307">
        <v>500000</v>
      </c>
      <c r="K21" s="264">
        <f>IF(F21="Hardware",'B. Dashboard'!$F$60,'B. Dashboard'!$F$61)</f>
        <v>-0.02</v>
      </c>
      <c r="L21" s="717">
        <v>0.1</v>
      </c>
      <c r="M21" s="521">
        <f>'B. Dashboard'!F63</f>
        <v>2.3E-2</v>
      </c>
      <c r="N21" s="717">
        <v>0.1</v>
      </c>
      <c r="O21" s="521">
        <f>'B. Dashboard'!F64</f>
        <v>2.3E-2</v>
      </c>
      <c r="Q21" s="448"/>
      <c r="U21" s="3"/>
    </row>
    <row r="22" spans="2:21">
      <c r="B22" s="241"/>
      <c r="C22" s="179" t="str">
        <f>'C. Masterfiles'!C51</f>
        <v>N07</v>
      </c>
      <c r="D22" s="179" t="str">
        <f>'C. Masterfiles'!E51</f>
        <v>Мобилна централа (Mobile Switching Centre)</v>
      </c>
      <c r="E22" s="179" t="str">
        <f>'C. Masterfiles'!D51</f>
        <v>MSC</v>
      </c>
      <c r="F22" s="514" t="s">
        <v>378</v>
      </c>
      <c r="G22" s="580">
        <f>'3. Network design parameters'!H399</f>
        <v>1000000</v>
      </c>
      <c r="H22" s="306" t="str">
        <f>'3. Network design parameters'!I399</f>
        <v>Subscribers</v>
      </c>
      <c r="I22" s="307">
        <v>8</v>
      </c>
      <c r="J22" s="307">
        <v>500000</v>
      </c>
      <c r="K22" s="264">
        <f>IF(F22="Hardware",'B. Dashboard'!$F$60,'B. Dashboard'!$F$61)</f>
        <v>-0.02</v>
      </c>
      <c r="L22" s="717">
        <v>0.1</v>
      </c>
      <c r="M22" s="521">
        <f>'B. Dashboard'!F63</f>
        <v>2.3E-2</v>
      </c>
      <c r="N22" s="717">
        <v>0.1</v>
      </c>
      <c r="O22" s="521">
        <f>'B. Dashboard'!F64</f>
        <v>2.3E-2</v>
      </c>
      <c r="Q22" s="267"/>
      <c r="R22" s="267"/>
      <c r="U22" s="3"/>
    </row>
    <row r="23" spans="2:21">
      <c r="B23" s="241"/>
      <c r="C23" s="179" t="str">
        <f>'C. Masterfiles'!C52</f>
        <v>N08</v>
      </c>
      <c r="D23" s="179" t="str">
        <f>'C. Masterfiles'!E52</f>
        <v>Регистър на "домашните" потребители (Home location register)</v>
      </c>
      <c r="E23" s="179" t="str">
        <f>'C. Masterfiles'!D52</f>
        <v>HLR</v>
      </c>
      <c r="F23" s="514" t="s">
        <v>378</v>
      </c>
      <c r="G23" s="580">
        <f>'3. Network design parameters'!H400</f>
        <v>7500000</v>
      </c>
      <c r="H23" s="306" t="str">
        <f>'3. Network design parameters'!I400</f>
        <v>Subscribers</v>
      </c>
      <c r="I23" s="307">
        <v>8</v>
      </c>
      <c r="J23" s="307">
        <v>500000</v>
      </c>
      <c r="K23" s="264">
        <f>IF(F23="Hardware",'B. Dashboard'!$F$60,'B. Dashboard'!$F$61)</f>
        <v>-0.02</v>
      </c>
      <c r="L23" s="717">
        <v>0.1</v>
      </c>
      <c r="M23" s="521">
        <f>'B. Dashboard'!F63</f>
        <v>2.3E-2</v>
      </c>
      <c r="N23" s="717">
        <v>0.1</v>
      </c>
      <c r="O23" s="521">
        <f>'B. Dashboard'!F64</f>
        <v>2.3E-2</v>
      </c>
      <c r="Q23" s="267"/>
      <c r="R23" s="267"/>
      <c r="U23" s="3"/>
    </row>
    <row r="24" spans="2:21">
      <c r="B24" s="241"/>
      <c r="C24" s="179" t="str">
        <f>'C. Masterfiles'!C53</f>
        <v>N09</v>
      </c>
      <c r="D24" s="179" t="str">
        <f>'C. Masterfiles'!E53</f>
        <v>Предплатена платформа (Pre-paid platform)</v>
      </c>
      <c r="E24" s="179" t="str">
        <f>'C. Masterfiles'!D53</f>
        <v>PPP</v>
      </c>
      <c r="F24" s="514" t="s">
        <v>378</v>
      </c>
      <c r="G24" s="580">
        <f>'3. Network design parameters'!H401</f>
        <v>1000000</v>
      </c>
      <c r="H24" s="306" t="str">
        <f>'3. Network design parameters'!I401</f>
        <v>Subscribers</v>
      </c>
      <c r="I24" s="307">
        <v>8</v>
      </c>
      <c r="J24" s="307">
        <v>2000000</v>
      </c>
      <c r="K24" s="264">
        <f>IF(F24="Hardware",'B. Dashboard'!$F$60,'B. Dashboard'!$F$61)</f>
        <v>-0.02</v>
      </c>
      <c r="L24" s="717">
        <v>0.1</v>
      </c>
      <c r="M24" s="521">
        <f>'B. Dashboard'!F63</f>
        <v>2.3E-2</v>
      </c>
      <c r="N24" s="717">
        <v>0.1</v>
      </c>
      <c r="O24" s="521">
        <f>'B. Dashboard'!F64</f>
        <v>2.3E-2</v>
      </c>
      <c r="Q24" s="267"/>
      <c r="R24" s="267"/>
      <c r="U24" s="3"/>
    </row>
    <row r="25" spans="2:21">
      <c r="B25" s="241"/>
      <c r="C25" s="179" t="str">
        <f>'C. Masterfiles'!C54</f>
        <v>N10</v>
      </c>
      <c r="D25" s="179" t="str">
        <f>'C. Masterfiles'!E54</f>
        <v>SMS шлюз (SMS Gateway)</v>
      </c>
      <c r="E25" s="179" t="str">
        <f>'C. Masterfiles'!D54</f>
        <v>SMSG</v>
      </c>
      <c r="F25" s="514" t="s">
        <v>378</v>
      </c>
      <c r="G25" s="580">
        <f>'3. Network design parameters'!H402</f>
        <v>250000000</v>
      </c>
      <c r="H25" s="306" t="str">
        <f>'3. Network design parameters'!I402</f>
        <v>SMS</v>
      </c>
      <c r="I25" s="307">
        <v>8</v>
      </c>
      <c r="J25" s="307">
        <v>200000</v>
      </c>
      <c r="K25" s="264">
        <f>IF(F25="Hardware",'B. Dashboard'!$F$60,'B. Dashboard'!$F$61)</f>
        <v>-0.02</v>
      </c>
      <c r="L25" s="717">
        <v>0.1</v>
      </c>
      <c r="M25" s="521">
        <f>'B. Dashboard'!F63</f>
        <v>2.3E-2</v>
      </c>
      <c r="N25" s="717">
        <v>0.1</v>
      </c>
      <c r="O25" s="521">
        <f>'B. Dashboard'!F64</f>
        <v>2.3E-2</v>
      </c>
      <c r="Q25" s="267"/>
      <c r="R25" s="267"/>
      <c r="U25" s="3"/>
    </row>
    <row r="26" spans="2:21">
      <c r="B26" s="241"/>
      <c r="C26" s="179" t="str">
        <f>'C. Masterfiles'!C55</f>
        <v>N11</v>
      </c>
      <c r="D26" s="179" t="str">
        <f>'C. Masterfiles'!E55</f>
        <v>Централа за кратки съобщения SMS (SMS Control Centre)</v>
      </c>
      <c r="E26" s="179" t="str">
        <f>'C. Masterfiles'!D55</f>
        <v>SMSC</v>
      </c>
      <c r="F26" s="514" t="s">
        <v>378</v>
      </c>
      <c r="G26" s="580">
        <f>'3. Network design parameters'!H403</f>
        <v>250000000</v>
      </c>
      <c r="H26" s="306" t="str">
        <f>'3. Network design parameters'!I403</f>
        <v>SMS</v>
      </c>
      <c r="I26" s="307">
        <v>8</v>
      </c>
      <c r="J26" s="307">
        <v>200000</v>
      </c>
      <c r="K26" s="264">
        <f>IF(F26="Hardware",'B. Dashboard'!$F$60,'B. Dashboard'!$F$61)</f>
        <v>-0.02</v>
      </c>
      <c r="L26" s="717">
        <v>0.1</v>
      </c>
      <c r="M26" s="521">
        <f>'B. Dashboard'!F63</f>
        <v>2.3E-2</v>
      </c>
      <c r="N26" s="717">
        <v>0.1</v>
      </c>
      <c r="O26" s="521">
        <f>'B. Dashboard'!F64</f>
        <v>2.3E-2</v>
      </c>
      <c r="Q26" s="267"/>
      <c r="R26" s="267"/>
      <c r="U26" s="3"/>
    </row>
    <row r="27" spans="2:21">
      <c r="B27" s="241"/>
      <c r="C27" s="179" t="str">
        <f>'C. Masterfiles'!C56</f>
        <v>N12</v>
      </c>
      <c r="D27" s="179" t="str">
        <f>'C. Masterfiles'!E56</f>
        <v>Централа за мултимедийни съобщения MMS (MMS Control Centre)</v>
      </c>
      <c r="E27" s="179" t="str">
        <f>'C. Masterfiles'!D56</f>
        <v>MMSC</v>
      </c>
      <c r="F27" s="514" t="s">
        <v>378</v>
      </c>
      <c r="G27" s="580">
        <f>'3. Network design parameters'!H404</f>
        <v>5000000</v>
      </c>
      <c r="H27" s="306" t="str">
        <f>'3. Network design parameters'!I404</f>
        <v>MMS</v>
      </c>
      <c r="I27" s="307">
        <v>8</v>
      </c>
      <c r="J27" s="307">
        <v>500000</v>
      </c>
      <c r="K27" s="264">
        <f>IF(F27="Hardware",'B. Dashboard'!$F$60,'B. Dashboard'!$F$61)</f>
        <v>-0.02</v>
      </c>
      <c r="L27" s="717">
        <v>0.1</v>
      </c>
      <c r="M27" s="521">
        <f>'B. Dashboard'!F63</f>
        <v>2.3E-2</v>
      </c>
      <c r="N27" s="717">
        <v>0.1</v>
      </c>
      <c r="O27" s="521">
        <f>'B. Dashboard'!F64</f>
        <v>2.3E-2</v>
      </c>
      <c r="Q27" s="267"/>
      <c r="R27" s="267"/>
      <c r="U27" s="3"/>
    </row>
    <row r="28" spans="2:21">
      <c r="B28" s="241"/>
      <c r="C28" s="179" t="str">
        <f>'C. Masterfiles'!C57</f>
        <v>N13</v>
      </c>
      <c r="D28" s="179" t="str">
        <f>'C. Masterfiles'!E57</f>
        <v>Система за гласова поща (Voice mail system)</v>
      </c>
      <c r="E28" s="179" t="str">
        <f>'C. Masterfiles'!D57</f>
        <v>VMS</v>
      </c>
      <c r="F28" s="514" t="s">
        <v>378</v>
      </c>
      <c r="G28" s="580">
        <f>'3. Network design parameters'!H405</f>
        <v>2000000</v>
      </c>
      <c r="H28" s="306" t="str">
        <f>'3. Network design parameters'!I405</f>
        <v>Subscribers</v>
      </c>
      <c r="I28" s="307">
        <v>8</v>
      </c>
      <c r="J28" s="307">
        <v>500000</v>
      </c>
      <c r="K28" s="264">
        <f>IF(F28="Hardware",'B. Dashboard'!$F$60,'B. Dashboard'!$F$61)</f>
        <v>-0.02</v>
      </c>
      <c r="L28" s="717">
        <v>0.1</v>
      </c>
      <c r="M28" s="521">
        <f>'B. Dashboard'!F63</f>
        <v>2.3E-2</v>
      </c>
      <c r="N28" s="717">
        <v>0.1</v>
      </c>
      <c r="O28" s="521">
        <f>'B. Dashboard'!F64</f>
        <v>2.3E-2</v>
      </c>
      <c r="U28" s="3"/>
    </row>
    <row r="29" spans="2:21">
      <c r="B29" s="241"/>
      <c r="C29" s="179" t="str">
        <f>'C. Masterfiles'!C58</f>
        <v>N14</v>
      </c>
      <c r="D29" s="179" t="str">
        <f>'C. Masterfiles'!E58</f>
        <v>Система за управление на мрежата (Network management system)</v>
      </c>
      <c r="E29" s="179" t="str">
        <f>'C. Masterfiles'!D58</f>
        <v>NMS</v>
      </c>
      <c r="F29" s="514" t="s">
        <v>378</v>
      </c>
      <c r="G29" s="580">
        <f>'3. Network design parameters'!H406</f>
        <v>600000</v>
      </c>
      <c r="H29" s="306" t="str">
        <f>'3. Network design parameters'!I406</f>
        <v>Subscribers</v>
      </c>
      <c r="I29" s="307">
        <v>8</v>
      </c>
      <c r="J29" s="307">
        <v>200000</v>
      </c>
      <c r="K29" s="264">
        <f>IF(F29="Hardware",'B. Dashboard'!$F$60,'B. Dashboard'!$F$61)</f>
        <v>-0.02</v>
      </c>
      <c r="L29" s="717">
        <v>0.1</v>
      </c>
      <c r="M29" s="521">
        <f>'B. Dashboard'!F63</f>
        <v>2.3E-2</v>
      </c>
      <c r="N29" s="717">
        <v>0.1</v>
      </c>
      <c r="O29" s="521">
        <f>'B. Dashboard'!F64</f>
        <v>2.3E-2</v>
      </c>
      <c r="U29" s="3"/>
    </row>
    <row r="30" spans="2:21">
      <c r="B30" s="241"/>
      <c r="C30" s="179" t="str">
        <f>'C. Masterfiles'!C59</f>
        <v>N15</v>
      </c>
      <c r="D30" s="179" t="str">
        <f>'C. Masterfiles'!E59</f>
        <v>Система/и за оперативна поддръжка на мрежата (Operational Support System)</v>
      </c>
      <c r="E30" s="179" t="str">
        <f>'C. Masterfiles'!D59</f>
        <v>OSS</v>
      </c>
      <c r="F30" s="514" t="s">
        <v>378</v>
      </c>
      <c r="G30" s="580">
        <f>'3. Network design parameters'!H407</f>
        <v>1600000</v>
      </c>
      <c r="H30" s="306" t="str">
        <f>'3. Network design parameters'!I407</f>
        <v>Subscribers</v>
      </c>
      <c r="I30" s="307">
        <v>8</v>
      </c>
      <c r="J30" s="307">
        <v>500000</v>
      </c>
      <c r="K30" s="264">
        <f>IF(F30="Hardware",'B. Dashboard'!$F$60,'B. Dashboard'!$F$61)</f>
        <v>-0.02</v>
      </c>
      <c r="L30" s="717">
        <v>0.1</v>
      </c>
      <c r="M30" s="521">
        <f>'B. Dashboard'!F63</f>
        <v>2.3E-2</v>
      </c>
      <c r="N30" s="717">
        <v>0.1</v>
      </c>
      <c r="O30" s="521">
        <f>'B. Dashboard'!F64</f>
        <v>2.3E-2</v>
      </c>
      <c r="U30" s="3"/>
    </row>
    <row r="31" spans="2:21">
      <c r="B31" s="241"/>
      <c r="C31" s="179" t="str">
        <f>'C. Masterfiles'!C60</f>
        <v>N16</v>
      </c>
      <c r="D31" s="179" t="str">
        <f>'C. Masterfiles'!E60</f>
        <v>GPRS System</v>
      </c>
      <c r="E31" s="179" t="str">
        <f>'C. Masterfiles'!D60</f>
        <v>GPRS</v>
      </c>
      <c r="F31" s="514" t="s">
        <v>378</v>
      </c>
      <c r="G31" s="580">
        <f>'3. Network design parameters'!H408</f>
        <v>400000</v>
      </c>
      <c r="H31" s="306" t="str">
        <f>'3. Network design parameters'!I408</f>
        <v>Subscribers</v>
      </c>
      <c r="I31" s="307">
        <v>8</v>
      </c>
      <c r="J31" s="307">
        <v>2000000</v>
      </c>
      <c r="K31" s="264">
        <f>IF(F31="Hardware",'B. Dashboard'!$F$60,'B. Dashboard'!$F$61)</f>
        <v>-0.02</v>
      </c>
      <c r="L31" s="717">
        <v>0.1</v>
      </c>
      <c r="M31" s="521">
        <f>'B. Dashboard'!F63</f>
        <v>2.3E-2</v>
      </c>
      <c r="N31" s="717">
        <v>0.1</v>
      </c>
      <c r="O31" s="521">
        <f>'B. Dashboard'!F64</f>
        <v>2.3E-2</v>
      </c>
      <c r="U31" s="3"/>
    </row>
    <row r="32" spans="2:21">
      <c r="B32" s="241"/>
      <c r="C32" s="179" t="str">
        <f>'C. Masterfiles'!C61</f>
        <v>N17</v>
      </c>
      <c r="D32" s="179" t="str">
        <f>'C. Masterfiles'!E61</f>
        <v>Retail Billing system</v>
      </c>
      <c r="E32" s="179" t="str">
        <f>'C. Masterfiles'!D61</f>
        <v>BIL</v>
      </c>
      <c r="F32" s="514" t="s">
        <v>378</v>
      </c>
      <c r="G32" s="580">
        <f>'3. Network design parameters'!H409</f>
        <v>1600000</v>
      </c>
      <c r="H32" s="306" t="str">
        <f>'3. Network design parameters'!I409</f>
        <v>Subscribers</v>
      </c>
      <c r="I32" s="307">
        <v>8</v>
      </c>
      <c r="J32" s="307">
        <v>2000000</v>
      </c>
      <c r="K32" s="264">
        <f>IF(F32="Hardware",'B. Dashboard'!$F$60,'B. Dashboard'!$F$61)</f>
        <v>-0.02</v>
      </c>
      <c r="L32" s="717">
        <v>0.1</v>
      </c>
      <c r="M32" s="521">
        <f>'B. Dashboard'!F63</f>
        <v>2.3E-2</v>
      </c>
      <c r="N32" s="717">
        <v>0.1</v>
      </c>
      <c r="O32" s="521">
        <f>'B. Dashboard'!F64</f>
        <v>2.3E-2</v>
      </c>
      <c r="U32" s="3"/>
    </row>
    <row r="33" spans="2:21">
      <c r="B33" s="241"/>
      <c r="C33" s="179" t="str">
        <f>'C. Masterfiles'!C62</f>
        <v>N18</v>
      </c>
      <c r="D33" s="179" t="str">
        <f>'C. Masterfiles'!E62</f>
        <v>Система за таксуване (Interconnection Billing System)</v>
      </c>
      <c r="E33" s="179" t="str">
        <f>'C. Masterfiles'!D62</f>
        <v>IBIL</v>
      </c>
      <c r="F33" s="514" t="s">
        <v>378</v>
      </c>
      <c r="G33" s="580">
        <f>'3. Network design parameters'!H410</f>
        <v>5000000</v>
      </c>
      <c r="H33" s="306" t="str">
        <f>'3. Network design parameters'!I410</f>
        <v>Subscribers</v>
      </c>
      <c r="I33" s="307">
        <v>8</v>
      </c>
      <c r="J33" s="307">
        <v>2000000</v>
      </c>
      <c r="K33" s="264">
        <f>IF(F33="Hardware",'B. Dashboard'!$F$60,'B. Dashboard'!$F$61)</f>
        <v>-0.02</v>
      </c>
      <c r="L33" s="717">
        <v>0.1</v>
      </c>
      <c r="M33" s="521">
        <f>'B. Dashboard'!F63</f>
        <v>2.3E-2</v>
      </c>
      <c r="N33" s="717">
        <v>0.1</v>
      </c>
      <c r="O33" s="521">
        <f>'B. Dashboard'!F64</f>
        <v>2.3E-2</v>
      </c>
      <c r="U33" s="3"/>
    </row>
    <row r="34" spans="2:21">
      <c r="B34" s="241"/>
      <c r="C34" s="179" t="str">
        <f>'C. Masterfiles'!C63</f>
        <v>N19</v>
      </c>
      <c r="D34" s="179" t="str">
        <f>'C. Masterfiles'!E63</f>
        <v>Шлюз за взаимниосвързване (Interconnect Gateway)</v>
      </c>
      <c r="E34" s="179" t="str">
        <f>'C. Masterfiles'!D63</f>
        <v>IGW</v>
      </c>
      <c r="F34" s="514" t="s">
        <v>378</v>
      </c>
      <c r="G34" s="580">
        <f>'3. Network design parameters'!H411</f>
        <v>1000000</v>
      </c>
      <c r="H34" s="306" t="str">
        <f>'3. Network design parameters'!I411</f>
        <v>Subscribers</v>
      </c>
      <c r="I34" s="307">
        <v>8</v>
      </c>
      <c r="J34" s="307">
        <v>500000</v>
      </c>
      <c r="K34" s="264">
        <f>IF(F34="Hardware",'B. Dashboard'!$F$60,'B. Dashboard'!$F$61)</f>
        <v>-0.02</v>
      </c>
      <c r="L34" s="717">
        <v>0.1</v>
      </c>
      <c r="M34" s="521">
        <f>'B. Dashboard'!F63</f>
        <v>2.3E-2</v>
      </c>
      <c r="N34" s="717">
        <v>0.1</v>
      </c>
      <c r="O34" s="521">
        <f>'B. Dashboard'!F64</f>
        <v>2.3E-2</v>
      </c>
      <c r="U34" s="3"/>
    </row>
    <row r="35" spans="2:21">
      <c r="B35" s="241"/>
      <c r="C35" s="179" t="str">
        <f>'C. Masterfiles'!C64</f>
        <v>N20</v>
      </c>
      <c r="D35" s="179" t="str">
        <f>'C. Masterfiles'!E64</f>
        <v>Международен шлюз за взаимниосвързване  (International Gateway)</v>
      </c>
      <c r="E35" s="179" t="str">
        <f>'C. Masterfiles'!D64</f>
        <v>INT</v>
      </c>
      <c r="F35" s="514" t="s">
        <v>378</v>
      </c>
      <c r="G35" s="580">
        <f>'3. Network design parameters'!H412</f>
        <v>5000000</v>
      </c>
      <c r="H35" s="306" t="str">
        <f>'3. Network design parameters'!I412</f>
        <v>Subscribers</v>
      </c>
      <c r="I35" s="307">
        <v>8</v>
      </c>
      <c r="J35" s="307">
        <v>200000</v>
      </c>
      <c r="K35" s="264">
        <f>IF(F35="Hardware",'B. Dashboard'!$F$60,'B. Dashboard'!$F$61)</f>
        <v>-0.02</v>
      </c>
      <c r="L35" s="717">
        <v>0.1</v>
      </c>
      <c r="M35" s="521">
        <f>'B. Dashboard'!F63</f>
        <v>2.3E-2</v>
      </c>
      <c r="N35" s="717">
        <v>0.1</v>
      </c>
      <c r="O35" s="521">
        <f>'B. Dashboard'!F64</f>
        <v>2.3E-2</v>
      </c>
      <c r="U35" s="3"/>
    </row>
    <row r="36" spans="2:21">
      <c r="B36" s="241"/>
      <c r="C36" s="179" t="str">
        <f>'C. Masterfiles'!C65</f>
        <v>N21</v>
      </c>
      <c r="D36" s="179" t="str">
        <f>'C. Masterfiles'!E65</f>
        <v>Облужващ GPRS възел (Serving GPRS Support Node)</v>
      </c>
      <c r="E36" s="179" t="str">
        <f>'C. Masterfiles'!D65</f>
        <v>SGSN</v>
      </c>
      <c r="F36" s="514" t="s">
        <v>378</v>
      </c>
      <c r="G36" s="580">
        <f>'3. Network design parameters'!H413</f>
        <v>2000000</v>
      </c>
      <c r="H36" s="306" t="str">
        <f>'3. Network design parameters'!I413</f>
        <v>Subscribers</v>
      </c>
      <c r="I36" s="307">
        <v>8</v>
      </c>
      <c r="J36" s="307">
        <v>500000</v>
      </c>
      <c r="K36" s="264">
        <f>IF(F36="Hardware",'B. Dashboard'!$F$60,'B. Dashboard'!$F$61)</f>
        <v>-0.02</v>
      </c>
      <c r="L36" s="717">
        <v>0.1</v>
      </c>
      <c r="M36" s="521">
        <f>'B. Dashboard'!F63</f>
        <v>2.3E-2</v>
      </c>
      <c r="N36" s="717">
        <v>0.1</v>
      </c>
      <c r="O36" s="521">
        <f>'B. Dashboard'!F64</f>
        <v>2.3E-2</v>
      </c>
      <c r="U36" s="3"/>
    </row>
    <row r="37" spans="2:21">
      <c r="B37" s="241"/>
      <c r="C37" s="179" t="str">
        <f>'C. Masterfiles'!C66</f>
        <v>N22</v>
      </c>
      <c r="D37" s="179" t="str">
        <f>'C. Masterfiles'!E66</f>
        <v>Шлюз на мрежата за пакетна комутация (Gateway GPRS Support Node )</v>
      </c>
      <c r="E37" s="179" t="str">
        <f>'C. Masterfiles'!D66</f>
        <v>GGSN</v>
      </c>
      <c r="F37" s="514" t="s">
        <v>378</v>
      </c>
      <c r="G37" s="580">
        <f>'3. Network design parameters'!H414</f>
        <v>2000000</v>
      </c>
      <c r="H37" s="306" t="str">
        <f>'3. Network design parameters'!I414</f>
        <v>Subscribers</v>
      </c>
      <c r="I37" s="307">
        <v>8</v>
      </c>
      <c r="J37" s="307">
        <v>550000</v>
      </c>
      <c r="K37" s="264">
        <f>IF(F37="Hardware",'B. Dashboard'!$F$60,'B. Dashboard'!$F$61)</f>
        <v>-0.02</v>
      </c>
      <c r="L37" s="717">
        <v>0.1</v>
      </c>
      <c r="M37" s="521">
        <f>'B. Dashboard'!F63</f>
        <v>2.3E-2</v>
      </c>
      <c r="N37" s="717">
        <v>0.1</v>
      </c>
      <c r="O37" s="521">
        <f>'B. Dashboard'!F64</f>
        <v>2.3E-2</v>
      </c>
      <c r="U37" s="3"/>
    </row>
    <row r="38" spans="2:21">
      <c r="B38" s="241"/>
      <c r="C38" s="179" t="str">
        <f>'C. Masterfiles'!C67</f>
        <v>N23</v>
      </c>
      <c r="D38" s="179" t="str">
        <f>'C. Masterfiles'!E67</f>
        <v>IN Platform</v>
      </c>
      <c r="E38" s="179" t="str">
        <f>'C. Masterfiles'!D67</f>
        <v>IN/NGN</v>
      </c>
      <c r="F38" s="514" t="s">
        <v>378</v>
      </c>
      <c r="G38" s="580">
        <f>'3. Network design parameters'!H415</f>
        <v>2000000</v>
      </c>
      <c r="H38" s="306" t="str">
        <f>'3. Network design parameters'!I415</f>
        <v>Subscribers</v>
      </c>
      <c r="I38" s="307">
        <v>8</v>
      </c>
      <c r="J38" s="307">
        <v>780000</v>
      </c>
      <c r="K38" s="264">
        <f>IF(F38="Hardware",'B. Dashboard'!$F$60,'B. Dashboard'!$F$61)</f>
        <v>-0.02</v>
      </c>
      <c r="L38" s="717">
        <v>0.1</v>
      </c>
      <c r="M38" s="521">
        <f>'B. Dashboard'!F63</f>
        <v>2.3E-2</v>
      </c>
      <c r="N38" s="717">
        <v>0.1</v>
      </c>
      <c r="O38" s="521">
        <f>'B. Dashboard'!F64</f>
        <v>2.3E-2</v>
      </c>
      <c r="U38" s="3"/>
    </row>
    <row r="39" spans="2:21">
      <c r="B39" s="241"/>
      <c r="C39" s="179" t="str">
        <f>'C. Masterfiles'!C68</f>
        <v>N24</v>
      </c>
      <c r="D39" s="179" t="str">
        <f>'C. Masterfiles'!E68</f>
        <v>4G базова станция (4G Base Station)</v>
      </c>
      <c r="E39" s="179" t="str">
        <f>'C. Masterfiles'!D68</f>
        <v>eNodeB</v>
      </c>
      <c r="F39" s="514" t="s">
        <v>378</v>
      </c>
      <c r="G39" s="261"/>
      <c r="H39" s="261"/>
      <c r="I39" s="307">
        <v>8</v>
      </c>
      <c r="J39" s="307">
        <v>20000</v>
      </c>
      <c r="K39" s="264">
        <f>IF(F39="Hardware",'B. Dashboard'!$F$60,'B. Dashboard'!$F$61)</f>
        <v>-0.02</v>
      </c>
      <c r="L39" s="717">
        <v>0.1</v>
      </c>
      <c r="M39" s="521">
        <f>'B. Dashboard'!F63</f>
        <v>2.3E-2</v>
      </c>
      <c r="N39" s="717">
        <v>0.1</v>
      </c>
      <c r="O39" s="521">
        <f>'B. Dashboard'!F64</f>
        <v>2.3E-2</v>
      </c>
      <c r="U39" s="3"/>
    </row>
    <row r="40" spans="2:21">
      <c r="B40" s="241"/>
      <c r="C40" s="179" t="str">
        <f>'C. Masterfiles'!C69</f>
        <v>N25</v>
      </c>
      <c r="D40" s="179" t="str">
        <f>'C. Masterfiles'!E69</f>
        <v>4G Приемо-предавателно устройство (4G Transceiver)</v>
      </c>
      <c r="E40" s="179" t="str">
        <f>'C. Masterfiles'!D69</f>
        <v>eNodeB Radio</v>
      </c>
      <c r="F40" s="514" t="s">
        <v>377</v>
      </c>
      <c r="G40" s="261"/>
      <c r="H40" s="261"/>
      <c r="I40" s="307">
        <v>10</v>
      </c>
      <c r="J40" s="307">
        <v>5000</v>
      </c>
      <c r="K40" s="264">
        <f>IF(F40="Hardware",'B. Dashboard'!$F$60,'B. Dashboard'!$F$61)</f>
        <v>0.01</v>
      </c>
      <c r="L40" s="717">
        <v>0.1</v>
      </c>
      <c r="M40" s="521">
        <f>'B. Dashboard'!F63</f>
        <v>2.3E-2</v>
      </c>
      <c r="N40" s="717">
        <v>0.1</v>
      </c>
      <c r="O40" s="521">
        <f>'B. Dashboard'!F64</f>
        <v>2.3E-2</v>
      </c>
      <c r="U40" s="3"/>
    </row>
    <row r="41" spans="2:21">
      <c r="B41" s="241"/>
      <c r="C41" s="179" t="str">
        <f>'C. Masterfiles'!C70</f>
        <v>N26</v>
      </c>
      <c r="D41" s="179" t="str">
        <f>'C. Masterfiles'!E70</f>
        <v>OTHER: complete as required</v>
      </c>
      <c r="E41" s="179" t="str">
        <f>'C. Masterfiles'!D70</f>
        <v>OTHER</v>
      </c>
      <c r="F41" s="307"/>
      <c r="G41" s="580">
        <f>'3. Network design parameters'!H418</f>
        <v>0</v>
      </c>
      <c r="H41" s="306">
        <f>'3. Network design parameters'!I418</f>
        <v>0</v>
      </c>
      <c r="I41" s="307">
        <v>5</v>
      </c>
      <c r="J41" s="307"/>
      <c r="K41" s="264">
        <f>IF(F41="Hardware",'B. Dashboard'!$F$60,'B. Dashboard'!$F$61)</f>
        <v>-0.02</v>
      </c>
      <c r="L41" s="516"/>
      <c r="M41" s="521">
        <f>'B. Dashboard'!F63</f>
        <v>2.3E-2</v>
      </c>
      <c r="N41" s="516"/>
      <c r="O41" s="521">
        <f>'B. Dashboard'!F64</f>
        <v>2.3E-2</v>
      </c>
      <c r="P41" s="267"/>
      <c r="U41" s="3"/>
    </row>
    <row r="42" spans="2:21">
      <c r="B42" s="241"/>
      <c r="C42" s="179" t="str">
        <f>'C. Masterfiles'!C71</f>
        <v>N27</v>
      </c>
      <c r="D42" s="179" t="str">
        <f>'C. Masterfiles'!E71</f>
        <v>OTHER: complete as required</v>
      </c>
      <c r="E42" s="179" t="str">
        <f>'C. Masterfiles'!D71</f>
        <v>OTHER</v>
      </c>
      <c r="F42" s="307"/>
      <c r="G42" s="580">
        <f>'3. Network design parameters'!H419</f>
        <v>0</v>
      </c>
      <c r="H42" s="306">
        <f>'3. Network design parameters'!I419</f>
        <v>0</v>
      </c>
      <c r="I42" s="307">
        <v>5</v>
      </c>
      <c r="J42" s="307"/>
      <c r="K42" s="264">
        <f>IF(F42="Hardware",'B. Dashboard'!$F$60,'B. Dashboard'!$F$61)</f>
        <v>-0.02</v>
      </c>
      <c r="L42" s="516"/>
      <c r="M42" s="521">
        <f>'B. Dashboard'!F63</f>
        <v>2.3E-2</v>
      </c>
      <c r="N42" s="516"/>
      <c r="O42" s="521">
        <f>'B. Dashboard'!F64</f>
        <v>2.3E-2</v>
      </c>
      <c r="P42" s="267"/>
      <c r="U42" s="3"/>
    </row>
    <row r="43" spans="2:21">
      <c r="B43" s="241"/>
      <c r="C43" s="179" t="str">
        <f>'C. Masterfiles'!C72</f>
        <v>N28</v>
      </c>
      <c r="D43" s="179" t="str">
        <f>'C. Masterfiles'!E72</f>
        <v>OTHER: complete as required</v>
      </c>
      <c r="E43" s="179" t="str">
        <f>'C. Masterfiles'!D72</f>
        <v>OTHER</v>
      </c>
      <c r="F43" s="307"/>
      <c r="G43" s="580">
        <f>'3. Network design parameters'!H420</f>
        <v>0</v>
      </c>
      <c r="H43" s="306">
        <f>'3. Network design parameters'!I420</f>
        <v>0</v>
      </c>
      <c r="I43" s="307">
        <v>5</v>
      </c>
      <c r="J43" s="307"/>
      <c r="K43" s="264">
        <f>IF(F43="Hardware",'B. Dashboard'!$F$60,'B. Dashboard'!$F$61)</f>
        <v>-0.02</v>
      </c>
      <c r="L43" s="516"/>
      <c r="M43" s="521">
        <f>'B. Dashboard'!F63</f>
        <v>2.3E-2</v>
      </c>
      <c r="N43" s="516"/>
      <c r="O43" s="521">
        <f>'B. Dashboard'!F64</f>
        <v>2.3E-2</v>
      </c>
      <c r="P43" s="267"/>
      <c r="U43" s="3"/>
    </row>
    <row r="44" spans="2:21">
      <c r="B44" s="241"/>
      <c r="C44" s="179" t="str">
        <f>'C. Masterfiles'!C73</f>
        <v>N29</v>
      </c>
      <c r="D44" s="179" t="str">
        <f>'C. Masterfiles'!E73</f>
        <v>OTHER: complete as required</v>
      </c>
      <c r="E44" s="179" t="str">
        <f>'C. Masterfiles'!D73</f>
        <v>OTHER</v>
      </c>
      <c r="F44" s="307"/>
      <c r="G44" s="580">
        <f>'3. Network design parameters'!H421</f>
        <v>0</v>
      </c>
      <c r="H44" s="306">
        <f>'3. Network design parameters'!I421</f>
        <v>0</v>
      </c>
      <c r="I44" s="307">
        <v>5</v>
      </c>
      <c r="J44" s="307"/>
      <c r="K44" s="264">
        <f>IF(F44="Hardware",'B. Dashboard'!$F$60,'B. Dashboard'!$F$61)</f>
        <v>-0.02</v>
      </c>
      <c r="L44" s="516"/>
      <c r="M44" s="521">
        <f>'B. Dashboard'!F63</f>
        <v>2.3E-2</v>
      </c>
      <c r="N44" s="516"/>
      <c r="O44" s="521">
        <f>'B. Dashboard'!F64</f>
        <v>2.3E-2</v>
      </c>
      <c r="P44" s="267"/>
      <c r="U44" s="3"/>
    </row>
    <row r="45" spans="2:21">
      <c r="B45" s="241"/>
      <c r="C45" s="179" t="str">
        <f>'C. Masterfiles'!C74</f>
        <v>N30</v>
      </c>
      <c r="D45" s="179" t="str">
        <f>'C. Masterfiles'!E74</f>
        <v>OTHER: complete as required</v>
      </c>
      <c r="E45" s="179" t="str">
        <f>'C. Masterfiles'!D74</f>
        <v>OTHER</v>
      </c>
      <c r="F45" s="307"/>
      <c r="G45" s="580">
        <f>'3. Network design parameters'!H422</f>
        <v>0</v>
      </c>
      <c r="H45" s="306">
        <f>'3. Network design parameters'!I422</f>
        <v>0</v>
      </c>
      <c r="I45" s="307">
        <v>5</v>
      </c>
      <c r="J45" s="307"/>
      <c r="K45" s="264">
        <f>IF(F45="Hardware",'B. Dashboard'!$F$60,'B. Dashboard'!$F$61)</f>
        <v>-0.02</v>
      </c>
      <c r="L45" s="516"/>
      <c r="M45" s="521">
        <f>'B. Dashboard'!F63</f>
        <v>2.3E-2</v>
      </c>
      <c r="N45" s="516"/>
      <c r="O45" s="521">
        <f>'B. Dashboard'!F64</f>
        <v>2.3E-2</v>
      </c>
      <c r="P45" s="267"/>
      <c r="U45" s="3"/>
    </row>
    <row r="46" spans="2:21">
      <c r="B46" s="241"/>
      <c r="C46" s="179" t="str">
        <f>'2. Traffic'!C276</f>
        <v>End</v>
      </c>
      <c r="D46" s="179" t="str">
        <f>'2. Traffic'!D276</f>
        <v>End of List</v>
      </c>
      <c r="E46" s="308"/>
      <c r="F46" s="308"/>
      <c r="G46" s="261"/>
      <c r="H46" s="284"/>
      <c r="I46" s="261"/>
      <c r="J46" s="144"/>
      <c r="K46" s="144"/>
      <c r="L46" s="144"/>
      <c r="M46" s="144"/>
      <c r="N46" s="144"/>
      <c r="O46" s="144"/>
    </row>
    <row r="47" spans="2:21">
      <c r="B47" s="241"/>
    </row>
    <row r="48" spans="2:21">
      <c r="B48" s="241"/>
    </row>
    <row r="49" spans="2:10" ht="15">
      <c r="B49" s="298">
        <v>5.0199999999999996</v>
      </c>
      <c r="C49" s="298" t="s">
        <v>604</v>
      </c>
      <c r="D49" s="314"/>
    </row>
    <row r="50" spans="2:10" ht="15">
      <c r="B50" s="298"/>
      <c r="C50" s="298"/>
      <c r="D50" s="314"/>
    </row>
    <row r="51" spans="2:10" ht="15">
      <c r="B51" s="298"/>
      <c r="C51" s="298"/>
      <c r="D51" s="314"/>
    </row>
    <row r="52" spans="2:10">
      <c r="B52" s="298"/>
      <c r="C52" s="211" t="str">
        <f>'C. Masterfiles'!D168</f>
        <v>Efficient Operator (MEO)</v>
      </c>
    </row>
    <row r="53" spans="2:10">
      <c r="B53" s="298"/>
      <c r="C53" s="233"/>
    </row>
    <row r="54" spans="2:10">
      <c r="B54" s="298"/>
      <c r="C54" s="311"/>
      <c r="F54" s="323"/>
      <c r="G54" s="858" t="s">
        <v>33</v>
      </c>
      <c r="H54" s="859"/>
      <c r="I54" s="860" t="s">
        <v>193</v>
      </c>
      <c r="J54" s="859"/>
    </row>
    <row r="55" spans="2:10" ht="76.5">
      <c r="B55" s="298"/>
      <c r="C55" s="225" t="s">
        <v>0</v>
      </c>
      <c r="D55" s="225" t="s">
        <v>3</v>
      </c>
      <c r="E55" s="225" t="s">
        <v>308</v>
      </c>
      <c r="F55" s="225" t="s">
        <v>362</v>
      </c>
      <c r="G55" s="228" t="s">
        <v>828</v>
      </c>
      <c r="H55" s="316" t="s">
        <v>831</v>
      </c>
      <c r="I55" s="47" t="s">
        <v>829</v>
      </c>
      <c r="J55" s="225" t="s">
        <v>830</v>
      </c>
    </row>
    <row r="56" spans="2:10">
      <c r="B56" s="298"/>
      <c r="C56" s="225"/>
      <c r="D56" s="225"/>
      <c r="E56" s="225"/>
      <c r="F56" s="225" t="s">
        <v>247</v>
      </c>
      <c r="G56" s="228" t="s">
        <v>257</v>
      </c>
      <c r="H56" s="225" t="s">
        <v>10</v>
      </c>
      <c r="I56" s="225" t="s">
        <v>10</v>
      </c>
      <c r="J56" s="225" t="s">
        <v>10</v>
      </c>
    </row>
    <row r="57" spans="2:10">
      <c r="B57" s="298"/>
      <c r="C57" s="4" t="str">
        <f t="shared" ref="C57:E60" si="0">C18</f>
        <v>N03</v>
      </c>
      <c r="D57" s="4" t="str">
        <f t="shared" si="0"/>
        <v>GSM базова станция (2G Base Station)</v>
      </c>
      <c r="E57" s="4" t="str">
        <f t="shared" si="0"/>
        <v>BTS</v>
      </c>
      <c r="F57" s="522">
        <v>8</v>
      </c>
      <c r="G57" s="307">
        <v>10000</v>
      </c>
      <c r="H57" s="516">
        <v>-0.02</v>
      </c>
      <c r="I57" s="516">
        <v>0.1</v>
      </c>
      <c r="J57" s="516">
        <v>1.1300002366162465E-2</v>
      </c>
    </row>
    <row r="58" spans="2:10">
      <c r="B58" s="298"/>
      <c r="C58" s="4" t="str">
        <f t="shared" si="0"/>
        <v>N04</v>
      </c>
      <c r="D58" s="4" t="str">
        <f t="shared" si="0"/>
        <v>UMTS базова станция (3G Base Station)</v>
      </c>
      <c r="E58" s="4" t="str">
        <f t="shared" si="0"/>
        <v>Node B</v>
      </c>
      <c r="F58" s="522">
        <f>F57</f>
        <v>8</v>
      </c>
      <c r="G58" s="307">
        <v>10000</v>
      </c>
      <c r="H58" s="516">
        <v>-0.02</v>
      </c>
      <c r="I58" s="516">
        <v>0.1</v>
      </c>
      <c r="J58" s="516">
        <v>1.1300002366162465E-2</v>
      </c>
    </row>
    <row r="59" spans="2:10">
      <c r="B59" s="298"/>
      <c r="C59" s="4" t="str">
        <f t="shared" si="0"/>
        <v>N05</v>
      </c>
      <c r="D59" s="4" t="str">
        <f t="shared" si="0"/>
        <v>Контролер на GSM базова станция (Base station controller)</v>
      </c>
      <c r="E59" s="4" t="str">
        <f t="shared" si="0"/>
        <v>BSC</v>
      </c>
      <c r="F59" s="522">
        <v>20</v>
      </c>
      <c r="G59" s="522">
        <v>1000000</v>
      </c>
      <c r="H59" s="516">
        <v>-0.02</v>
      </c>
      <c r="I59" s="516">
        <v>0.1</v>
      </c>
      <c r="J59" s="516">
        <v>1.1300002366162465E-2</v>
      </c>
    </row>
    <row r="60" spans="2:10">
      <c r="B60" s="298"/>
      <c r="C60" s="4" t="str">
        <f t="shared" si="0"/>
        <v>N06</v>
      </c>
      <c r="D60" s="4" t="str">
        <f t="shared" si="0"/>
        <v>Контролер на UMTS базова станция (Radio Network Controler)</v>
      </c>
      <c r="E60" s="4" t="str">
        <f t="shared" si="0"/>
        <v>RNC</v>
      </c>
      <c r="F60" s="522">
        <v>20</v>
      </c>
      <c r="G60" s="522">
        <v>1000000</v>
      </c>
      <c r="H60" s="516">
        <v>-0.02</v>
      </c>
      <c r="I60" s="516">
        <v>0.1</v>
      </c>
      <c r="J60" s="516">
        <v>1.1300002366162465E-2</v>
      </c>
    </row>
    <row r="61" spans="2:10">
      <c r="B61" s="298"/>
      <c r="C61" s="4" t="str">
        <f>C39</f>
        <v>N24</v>
      </c>
      <c r="D61" s="4" t="str">
        <f>D39</f>
        <v>4G базова станция (4G Base Station)</v>
      </c>
      <c r="E61" s="4" t="str">
        <f>E39</f>
        <v>eNodeB</v>
      </c>
      <c r="F61" s="522">
        <v>8</v>
      </c>
      <c r="G61" s="307">
        <v>10000</v>
      </c>
      <c r="H61" s="516">
        <v>-0.02</v>
      </c>
      <c r="I61" s="516">
        <v>0.1</v>
      </c>
      <c r="J61" s="516">
        <v>1.1300002366162465E-2</v>
      </c>
    </row>
    <row r="62" spans="2:10">
      <c r="B62" s="298"/>
      <c r="C62" s="4"/>
      <c r="D62" s="4"/>
      <c r="E62" s="308"/>
      <c r="F62" s="308"/>
      <c r="G62" s="308"/>
      <c r="H62" s="308"/>
      <c r="I62" s="308"/>
      <c r="J62" s="308"/>
    </row>
    <row r="63" spans="2:10" ht="15">
      <c r="B63" s="298"/>
      <c r="C63" s="298"/>
      <c r="D63" s="314"/>
    </row>
    <row r="64" spans="2:10" ht="15">
      <c r="B64" s="298"/>
      <c r="C64" s="298"/>
      <c r="D64" s="314"/>
    </row>
    <row r="65" spans="2:12">
      <c r="B65" s="298"/>
      <c r="C65" s="233" t="s">
        <v>380</v>
      </c>
    </row>
    <row r="66" spans="2:12">
      <c r="B66" s="298"/>
      <c r="C66" s="233"/>
    </row>
    <row r="67" spans="2:12">
      <c r="B67" s="298"/>
      <c r="F67" s="323"/>
      <c r="G67" s="858" t="s">
        <v>33</v>
      </c>
      <c r="H67" s="859"/>
      <c r="I67" s="860" t="s">
        <v>193</v>
      </c>
      <c r="J67" s="859"/>
    </row>
    <row r="68" spans="2:12" ht="76.5">
      <c r="B68" s="298"/>
      <c r="C68" s="225" t="s">
        <v>0</v>
      </c>
      <c r="D68" s="225" t="s">
        <v>3</v>
      </c>
      <c r="E68" s="225" t="s">
        <v>308</v>
      </c>
      <c r="F68" s="225" t="s">
        <v>362</v>
      </c>
      <c r="G68" s="228" t="s">
        <v>828</v>
      </c>
      <c r="H68" s="316" t="s">
        <v>831</v>
      </c>
      <c r="I68" s="47" t="s">
        <v>829</v>
      </c>
      <c r="J68" s="225" t="s">
        <v>830</v>
      </c>
    </row>
    <row r="69" spans="2:12">
      <c r="B69" s="298"/>
      <c r="C69" s="225"/>
      <c r="D69" s="225"/>
      <c r="E69" s="225"/>
      <c r="F69" s="225" t="s">
        <v>247</v>
      </c>
      <c r="G69" s="228" t="s">
        <v>257</v>
      </c>
      <c r="H69" s="225" t="s">
        <v>10</v>
      </c>
      <c r="I69" s="225" t="s">
        <v>10</v>
      </c>
      <c r="J69" s="225" t="s">
        <v>10</v>
      </c>
    </row>
    <row r="70" spans="2:12">
      <c r="B70" s="298"/>
      <c r="C70" s="4" t="str">
        <f t="shared" ref="C70:J70" si="1">C57</f>
        <v>N03</v>
      </c>
      <c r="D70" s="4" t="str">
        <f t="shared" si="1"/>
        <v>GSM базова станция (2G Base Station)</v>
      </c>
      <c r="E70" s="4" t="str">
        <f t="shared" si="1"/>
        <v>BTS</v>
      </c>
      <c r="F70" s="578">
        <f t="shared" si="1"/>
        <v>8</v>
      </c>
      <c r="G70" s="569">
        <f t="shared" si="1"/>
        <v>10000</v>
      </c>
      <c r="H70" s="579">
        <f t="shared" si="1"/>
        <v>-0.02</v>
      </c>
      <c r="I70" s="579">
        <f t="shared" si="1"/>
        <v>0.1</v>
      </c>
      <c r="J70" s="579">
        <f t="shared" si="1"/>
        <v>1.1300002366162465E-2</v>
      </c>
    </row>
    <row r="71" spans="2:12">
      <c r="B71" s="298"/>
      <c r="C71" s="4" t="str">
        <f t="shared" ref="C71:J71" si="2">C58</f>
        <v>N04</v>
      </c>
      <c r="D71" s="4" t="str">
        <f t="shared" si="2"/>
        <v>UMTS базова станция (3G Base Station)</v>
      </c>
      <c r="E71" s="4" t="str">
        <f t="shared" si="2"/>
        <v>Node B</v>
      </c>
      <c r="F71" s="578">
        <f t="shared" si="2"/>
        <v>8</v>
      </c>
      <c r="G71" s="569">
        <f t="shared" si="2"/>
        <v>10000</v>
      </c>
      <c r="H71" s="579">
        <f t="shared" si="2"/>
        <v>-0.02</v>
      </c>
      <c r="I71" s="579">
        <f t="shared" si="2"/>
        <v>0.1</v>
      </c>
      <c r="J71" s="579">
        <f t="shared" si="2"/>
        <v>1.1300002366162465E-2</v>
      </c>
    </row>
    <row r="72" spans="2:12">
      <c r="B72" s="298"/>
      <c r="C72" s="4" t="str">
        <f t="shared" ref="C72:J72" si="3">C59</f>
        <v>N05</v>
      </c>
      <c r="D72" s="4" t="str">
        <f t="shared" si="3"/>
        <v>Контролер на GSM базова станция (Base station controller)</v>
      </c>
      <c r="E72" s="4" t="str">
        <f t="shared" si="3"/>
        <v>BSC</v>
      </c>
      <c r="F72" s="578">
        <f t="shared" si="3"/>
        <v>20</v>
      </c>
      <c r="G72" s="569">
        <f t="shared" si="3"/>
        <v>1000000</v>
      </c>
      <c r="H72" s="579">
        <f t="shared" si="3"/>
        <v>-0.02</v>
      </c>
      <c r="I72" s="579">
        <f t="shared" si="3"/>
        <v>0.1</v>
      </c>
      <c r="J72" s="579">
        <f t="shared" si="3"/>
        <v>1.1300002366162465E-2</v>
      </c>
    </row>
    <row r="73" spans="2:12">
      <c r="B73" s="298"/>
      <c r="C73" s="4" t="str">
        <f t="shared" ref="C73:J73" si="4">C60</f>
        <v>N06</v>
      </c>
      <c r="D73" s="4" t="str">
        <f t="shared" si="4"/>
        <v>Контролер на UMTS базова станция (Radio Network Controler)</v>
      </c>
      <c r="E73" s="4" t="str">
        <f t="shared" si="4"/>
        <v>RNC</v>
      </c>
      <c r="F73" s="578">
        <f t="shared" si="4"/>
        <v>20</v>
      </c>
      <c r="G73" s="569">
        <f t="shared" si="4"/>
        <v>1000000</v>
      </c>
      <c r="H73" s="579">
        <f t="shared" si="4"/>
        <v>-0.02</v>
      </c>
      <c r="I73" s="579">
        <f t="shared" si="4"/>
        <v>0.1</v>
      </c>
      <c r="J73" s="579">
        <f t="shared" si="4"/>
        <v>1.1300002366162465E-2</v>
      </c>
    </row>
    <row r="74" spans="2:12">
      <c r="B74" s="298"/>
      <c r="C74" s="4" t="str">
        <f t="shared" ref="C74:J74" si="5">C61</f>
        <v>N24</v>
      </c>
      <c r="D74" s="4" t="str">
        <f t="shared" si="5"/>
        <v>4G базова станция (4G Base Station)</v>
      </c>
      <c r="E74" s="4" t="str">
        <f t="shared" si="5"/>
        <v>eNodeB</v>
      </c>
      <c r="F74" s="578">
        <f t="shared" si="5"/>
        <v>8</v>
      </c>
      <c r="G74" s="569">
        <f t="shared" si="5"/>
        <v>10000</v>
      </c>
      <c r="H74" s="579">
        <f t="shared" si="5"/>
        <v>-0.02</v>
      </c>
      <c r="I74" s="579">
        <f t="shared" si="5"/>
        <v>0.1</v>
      </c>
      <c r="J74" s="579">
        <f t="shared" si="5"/>
        <v>1.1300002366162465E-2</v>
      </c>
    </row>
    <row r="75" spans="2:12">
      <c r="B75" s="298"/>
      <c r="C75" s="4"/>
      <c r="D75" s="4"/>
      <c r="E75" s="308"/>
      <c r="F75" s="308"/>
      <c r="G75" s="308"/>
      <c r="H75" s="308"/>
      <c r="I75" s="308"/>
      <c r="J75" s="308"/>
    </row>
    <row r="76" spans="2:12" ht="15">
      <c r="B76" s="298"/>
      <c r="C76" s="298"/>
      <c r="D76" s="314"/>
    </row>
    <row r="77" spans="2:12" ht="15">
      <c r="B77" s="298">
        <v>5.03</v>
      </c>
      <c r="C77" s="298" t="s">
        <v>742</v>
      </c>
      <c r="D77" s="314"/>
      <c r="E77" s="317"/>
      <c r="F77" s="317"/>
      <c r="G77" s="311"/>
    </row>
    <row r="78" spans="2:12" ht="15.75">
      <c r="B78" s="241"/>
      <c r="C78" s="292"/>
      <c r="D78" s="127"/>
      <c r="E78" s="127"/>
      <c r="F78" s="127"/>
      <c r="G78" s="311"/>
    </row>
    <row r="79" spans="2:12">
      <c r="B79" s="241"/>
      <c r="C79" s="503"/>
      <c r="D79" s="127"/>
      <c r="E79" s="127"/>
      <c r="F79" s="127"/>
      <c r="G79" s="127"/>
      <c r="H79" s="127"/>
      <c r="I79" s="127"/>
      <c r="J79" s="127"/>
      <c r="K79" s="127"/>
    </row>
    <row r="80" spans="2:12" ht="63.75">
      <c r="B80" s="241"/>
      <c r="C80" s="45" t="s">
        <v>3</v>
      </c>
      <c r="D80" s="45" t="s">
        <v>363</v>
      </c>
      <c r="E80" s="45" t="s">
        <v>450</v>
      </c>
      <c r="F80" s="225" t="s">
        <v>349</v>
      </c>
      <c r="G80" s="225" t="s">
        <v>912</v>
      </c>
      <c r="H80" s="225" t="s">
        <v>913</v>
      </c>
      <c r="I80" s="225" t="s">
        <v>914</v>
      </c>
      <c r="J80" s="225" t="s">
        <v>915</v>
      </c>
      <c r="K80" s="225" t="s">
        <v>916</v>
      </c>
      <c r="L80" s="225" t="s">
        <v>917</v>
      </c>
    </row>
    <row r="81" spans="2:26">
      <c r="B81" s="241"/>
      <c r="C81" s="315"/>
      <c r="D81" s="315"/>
      <c r="E81" s="315" t="s">
        <v>666</v>
      </c>
      <c r="F81" s="228" t="str">
        <f>'C. Masterfiles'!D160</f>
        <v>Euro</v>
      </c>
      <c r="G81" s="228" t="str">
        <f>F81</f>
        <v>Euro</v>
      </c>
      <c r="H81" s="228" t="str">
        <f t="shared" ref="H81:L86" si="6">G81</f>
        <v>Euro</v>
      </c>
      <c r="I81" s="228" t="str">
        <f t="shared" si="6"/>
        <v>Euro</v>
      </c>
      <c r="J81" s="228" t="str">
        <f t="shared" si="6"/>
        <v>Euro</v>
      </c>
      <c r="K81" s="228" t="str">
        <f t="shared" si="6"/>
        <v>Euro</v>
      </c>
      <c r="L81" s="228" t="str">
        <f t="shared" si="6"/>
        <v>Euro</v>
      </c>
    </row>
    <row r="82" spans="2:26">
      <c r="B82" s="241"/>
      <c r="C82" s="179" t="s">
        <v>945</v>
      </c>
      <c r="D82" s="179" t="s">
        <v>943</v>
      </c>
      <c r="E82" s="514">
        <v>2.048</v>
      </c>
      <c r="F82" s="307">
        <v>2000</v>
      </c>
      <c r="G82" s="307">
        <f>F82</f>
        <v>2000</v>
      </c>
      <c r="H82" s="307">
        <f t="shared" si="6"/>
        <v>2000</v>
      </c>
      <c r="I82" s="307">
        <f t="shared" si="6"/>
        <v>2000</v>
      </c>
      <c r="J82" s="307">
        <f t="shared" si="6"/>
        <v>2000</v>
      </c>
      <c r="K82" s="307">
        <f t="shared" si="6"/>
        <v>2000</v>
      </c>
      <c r="L82" s="307">
        <f t="shared" si="6"/>
        <v>2000</v>
      </c>
    </row>
    <row r="83" spans="2:26">
      <c r="B83" s="241"/>
      <c r="C83" s="179" t="s">
        <v>946</v>
      </c>
      <c r="D83" s="179" t="s">
        <v>943</v>
      </c>
      <c r="E83" s="514">
        <v>155.52000000000001</v>
      </c>
      <c r="F83" s="307">
        <v>10000</v>
      </c>
      <c r="G83" s="307">
        <f t="shared" ref="G83" si="7">F83</f>
        <v>10000</v>
      </c>
      <c r="H83" s="307">
        <f t="shared" si="6"/>
        <v>10000</v>
      </c>
      <c r="I83" s="307">
        <f t="shared" si="6"/>
        <v>10000</v>
      </c>
      <c r="J83" s="307">
        <f t="shared" si="6"/>
        <v>10000</v>
      </c>
      <c r="K83" s="307">
        <f t="shared" si="6"/>
        <v>10000</v>
      </c>
      <c r="L83" s="307">
        <f t="shared" si="6"/>
        <v>10000</v>
      </c>
    </row>
    <row r="84" spans="2:26">
      <c r="B84" s="241"/>
      <c r="C84" s="179" t="s">
        <v>947</v>
      </c>
      <c r="D84" s="179" t="s">
        <v>943</v>
      </c>
      <c r="E84" s="514">
        <v>622.08000000000004</v>
      </c>
      <c r="F84" s="307">
        <v>10000</v>
      </c>
      <c r="G84" s="307">
        <f t="shared" ref="G84" si="8">F84</f>
        <v>10000</v>
      </c>
      <c r="H84" s="307">
        <f t="shared" si="6"/>
        <v>10000</v>
      </c>
      <c r="I84" s="307">
        <f t="shared" si="6"/>
        <v>10000</v>
      </c>
      <c r="J84" s="307">
        <f t="shared" si="6"/>
        <v>10000</v>
      </c>
      <c r="K84" s="307">
        <f t="shared" si="6"/>
        <v>10000</v>
      </c>
      <c r="L84" s="307">
        <f t="shared" si="6"/>
        <v>10000</v>
      </c>
    </row>
    <row r="85" spans="2:26">
      <c r="B85" s="241"/>
      <c r="C85" s="179" t="s">
        <v>936</v>
      </c>
      <c r="D85" s="179" t="s">
        <v>943</v>
      </c>
      <c r="E85" s="514">
        <v>2488.3200000000002</v>
      </c>
      <c r="F85" s="307">
        <v>10000</v>
      </c>
      <c r="G85" s="307">
        <f t="shared" ref="G85" si="9">F85</f>
        <v>10000</v>
      </c>
      <c r="H85" s="307">
        <f t="shared" si="6"/>
        <v>10000</v>
      </c>
      <c r="I85" s="307">
        <f t="shared" si="6"/>
        <v>10000</v>
      </c>
      <c r="J85" s="307">
        <f t="shared" si="6"/>
        <v>10000</v>
      </c>
      <c r="K85" s="307">
        <f t="shared" si="6"/>
        <v>10000</v>
      </c>
      <c r="L85" s="307">
        <f t="shared" si="6"/>
        <v>10000</v>
      </c>
    </row>
    <row r="86" spans="2:26">
      <c r="B86" s="241"/>
      <c r="C86" s="179" t="s">
        <v>198</v>
      </c>
      <c r="D86" s="179" t="s">
        <v>944</v>
      </c>
      <c r="E86" s="179"/>
      <c r="F86" s="307">
        <v>10000</v>
      </c>
      <c r="G86" s="307">
        <f t="shared" ref="G86" si="10">F86</f>
        <v>10000</v>
      </c>
      <c r="H86" s="307">
        <f t="shared" si="6"/>
        <v>10000</v>
      </c>
      <c r="I86" s="307">
        <f t="shared" si="6"/>
        <v>10000</v>
      </c>
      <c r="J86" s="307">
        <f t="shared" si="6"/>
        <v>10000</v>
      </c>
      <c r="K86" s="307">
        <f t="shared" si="6"/>
        <v>10000</v>
      </c>
      <c r="L86" s="307">
        <f t="shared" si="6"/>
        <v>10000</v>
      </c>
    </row>
    <row r="87" spans="2:26">
      <c r="B87" s="241"/>
      <c r="C87" s="179" t="s">
        <v>921</v>
      </c>
      <c r="D87" s="179" t="s">
        <v>364</v>
      </c>
      <c r="E87" s="514">
        <v>155.52000000000001</v>
      </c>
      <c r="F87" s="307">
        <v>10000</v>
      </c>
      <c r="G87" s="307">
        <v>12000</v>
      </c>
      <c r="H87" s="307">
        <v>12000</v>
      </c>
      <c r="I87" s="307">
        <v>12000</v>
      </c>
      <c r="J87" s="307">
        <v>12000</v>
      </c>
      <c r="K87" s="307">
        <v>12000</v>
      </c>
      <c r="L87" s="307">
        <v>12000</v>
      </c>
    </row>
    <row r="88" spans="2:26" s="21" customFormat="1">
      <c r="B88" s="90"/>
      <c r="C88" s="308"/>
      <c r="D88" s="308"/>
      <c r="E88" s="308"/>
      <c r="F88" s="261"/>
      <c r="G88" s="261"/>
      <c r="H88" s="261"/>
      <c r="I88" s="261"/>
      <c r="J88" s="261"/>
      <c r="K88" s="261"/>
      <c r="L88" s="261"/>
      <c r="M88" s="73"/>
    </row>
    <row r="89" spans="2:26" s="21" customFormat="1">
      <c r="B89" s="90"/>
      <c r="C89" s="318"/>
      <c r="D89" s="319"/>
      <c r="E89" s="319"/>
      <c r="F89" s="127"/>
      <c r="G89" s="127"/>
      <c r="H89" s="127"/>
      <c r="I89" s="127"/>
      <c r="J89" s="127"/>
      <c r="K89" s="127"/>
      <c r="L89" s="73"/>
      <c r="M89" s="73"/>
    </row>
    <row r="90" spans="2:26" s="21" customFormat="1">
      <c r="B90" s="90"/>
      <c r="C90" s="318"/>
      <c r="D90" s="319"/>
      <c r="E90" s="319"/>
      <c r="F90" s="127"/>
      <c r="G90" s="127"/>
      <c r="H90" s="127"/>
      <c r="I90" s="127"/>
      <c r="J90" s="127"/>
      <c r="K90" s="127"/>
      <c r="L90" s="73"/>
      <c r="M90" s="73"/>
    </row>
    <row r="91" spans="2:26" s="21" customFormat="1" ht="15.75">
      <c r="B91" s="90"/>
      <c r="C91" s="292" t="s">
        <v>365</v>
      </c>
      <c r="D91" s="127"/>
      <c r="E91" s="127"/>
      <c r="F91" s="127"/>
      <c r="G91" s="127"/>
      <c r="H91" s="127"/>
      <c r="I91" s="127"/>
      <c r="J91" s="127"/>
      <c r="K91" s="127"/>
      <c r="L91" s="127"/>
      <c r="M91" s="73"/>
    </row>
    <row r="92" spans="2:26" s="21" customFormat="1">
      <c r="B92" s="90"/>
      <c r="C92" s="127"/>
      <c r="D92" s="127"/>
      <c r="E92" s="127"/>
      <c r="F92" s="127"/>
      <c r="G92" s="127"/>
      <c r="H92" s="127"/>
      <c r="I92" s="127"/>
      <c r="J92" s="127"/>
      <c r="K92" s="311"/>
      <c r="L92" s="311"/>
      <c r="M92" s="311"/>
      <c r="N92" s="311"/>
      <c r="O92" s="311"/>
    </row>
    <row r="93" spans="2:26" s="21" customFormat="1" ht="26.25" customHeight="1">
      <c r="B93" s="90"/>
      <c r="C93" s="45"/>
      <c r="D93" s="45"/>
      <c r="E93" s="45"/>
      <c r="F93" s="850" t="s">
        <v>759</v>
      </c>
      <c r="G93" s="851"/>
      <c r="H93" s="852"/>
      <c r="I93" s="850" t="s">
        <v>918</v>
      </c>
      <c r="J93" s="851"/>
      <c r="K93" s="852"/>
      <c r="L93" s="850" t="s">
        <v>927</v>
      </c>
      <c r="M93" s="851"/>
      <c r="N93" s="852"/>
      <c r="O93" s="850" t="s">
        <v>928</v>
      </c>
      <c r="P93" s="851"/>
      <c r="Q93" s="852"/>
      <c r="R93" s="850" t="s">
        <v>929</v>
      </c>
      <c r="S93" s="851"/>
      <c r="T93" s="852"/>
      <c r="U93" s="850" t="s">
        <v>930</v>
      </c>
      <c r="V93" s="851"/>
      <c r="W93" s="852"/>
      <c r="X93" s="850" t="s">
        <v>931</v>
      </c>
      <c r="Y93" s="851"/>
      <c r="Z93" s="852"/>
    </row>
    <row r="94" spans="2:26" s="21" customFormat="1" ht="25.5">
      <c r="B94" s="90"/>
      <c r="C94" s="45" t="s">
        <v>0</v>
      </c>
      <c r="D94" s="45" t="s">
        <v>3</v>
      </c>
      <c r="E94" s="45" t="s">
        <v>363</v>
      </c>
      <c r="F94" s="225" t="s">
        <v>366</v>
      </c>
      <c r="G94" s="228" t="s">
        <v>367</v>
      </c>
      <c r="H94" s="228" t="s">
        <v>47</v>
      </c>
      <c r="I94" s="225" t="s">
        <v>366</v>
      </c>
      <c r="J94" s="228" t="s">
        <v>367</v>
      </c>
      <c r="K94" s="228" t="s">
        <v>47</v>
      </c>
      <c r="L94" s="225" t="s">
        <v>366</v>
      </c>
      <c r="M94" s="228" t="s">
        <v>367</v>
      </c>
      <c r="N94" s="228" t="s">
        <v>47</v>
      </c>
      <c r="O94" s="225" t="s">
        <v>366</v>
      </c>
      <c r="P94" s="228" t="s">
        <v>367</v>
      </c>
      <c r="Q94" s="228" t="s">
        <v>47</v>
      </c>
      <c r="R94" s="225" t="s">
        <v>366</v>
      </c>
      <c r="S94" s="228" t="s">
        <v>367</v>
      </c>
      <c r="T94" s="228" t="s">
        <v>47</v>
      </c>
      <c r="U94" s="225" t="s">
        <v>366</v>
      </c>
      <c r="V94" s="228" t="s">
        <v>367</v>
      </c>
      <c r="W94" s="228" t="s">
        <v>47</v>
      </c>
      <c r="X94" s="225" t="s">
        <v>366</v>
      </c>
      <c r="Y94" s="228" t="s">
        <v>367</v>
      </c>
      <c r="Z94" s="228" t="s">
        <v>47</v>
      </c>
    </row>
    <row r="95" spans="2:26" s="21" customFormat="1">
      <c r="B95" s="90"/>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row>
    <row r="96" spans="2:26" s="21" customFormat="1">
      <c r="B96" s="90"/>
      <c r="C96" s="212" t="str">
        <f>'C. Masterfiles'!C81</f>
        <v>T01</v>
      </c>
      <c r="D96" s="212" t="str">
        <f>'C. Masterfiles'!D81</f>
        <v>BTS-BSC</v>
      </c>
      <c r="E96" s="212" t="s">
        <v>368</v>
      </c>
      <c r="F96" s="261"/>
      <c r="G96" s="261"/>
      <c r="H96" s="322">
        <f>F87</f>
        <v>10000</v>
      </c>
      <c r="I96" s="261"/>
      <c r="J96" s="261"/>
      <c r="K96" s="322">
        <f>G87</f>
        <v>12000</v>
      </c>
      <c r="L96" s="261"/>
      <c r="M96" s="261"/>
      <c r="N96" s="322">
        <f>H87</f>
        <v>12000</v>
      </c>
      <c r="O96" s="261"/>
      <c r="P96" s="261"/>
      <c r="Q96" s="322">
        <f>I87</f>
        <v>12000</v>
      </c>
      <c r="R96" s="261"/>
      <c r="S96" s="261"/>
      <c r="T96" s="322">
        <f>J87</f>
        <v>12000</v>
      </c>
      <c r="U96" s="261"/>
      <c r="V96" s="261"/>
      <c r="W96" s="322">
        <f>K87</f>
        <v>12000</v>
      </c>
      <c r="X96" s="261"/>
      <c r="Y96" s="261"/>
      <c r="Z96" s="322">
        <f>L87</f>
        <v>12000</v>
      </c>
    </row>
    <row r="97" spans="2:26" s="21" customFormat="1">
      <c r="B97" s="90"/>
      <c r="C97" s="212" t="str">
        <f>'C. Masterfiles'!C82</f>
        <v>T02</v>
      </c>
      <c r="D97" s="212" t="str">
        <f>'C. Masterfiles'!D82</f>
        <v>Node B-RNC</v>
      </c>
      <c r="E97" s="212" t="s">
        <v>368</v>
      </c>
      <c r="F97" s="322">
        <f>IF('6. Network Design'!G1766&lt;'5. Unit inv. &amp; direct opex'!$E$82,'5. Unit inv. &amp; direct opex'!$F$82,IF('6. Network Design'!G1766&lt;'5. Unit inv. &amp; direct opex'!$E$83,'5. Unit inv. &amp; direct opex'!$F$83,IF('6. Network Design'!G1766&lt;'5. Unit inv. &amp; direct opex'!$E$84,'5. Unit inv. &amp; direct opex'!$F$84,'5. Unit inv. &amp; direct opex'!$F$85)))</f>
        <v>10000</v>
      </c>
      <c r="G97" s="322">
        <f>F86*'6. Network Design'!G1607</f>
        <v>175483.3724829421</v>
      </c>
      <c r="H97" s="261"/>
      <c r="I97" s="322">
        <f>IF('6. Network Design'!H1766&lt;'5. Unit inv. &amp; direct opex'!$E$82,'5. Unit inv. &amp; direct opex'!$G$82,IF('6. Network Design'!H1766&lt;'5. Unit inv. &amp; direct opex'!$E$83,'5. Unit inv. &amp; direct opex'!$G$83,IF('6. Network Design'!H1766&lt;'5. Unit inv. &amp; direct opex'!$E$84,'5. Unit inv. &amp; direct opex'!$G$84,'5. Unit inv. &amp; direct opex'!$G$85)))</f>
        <v>10000</v>
      </c>
      <c r="J97" s="322">
        <f>G86*'6. Network Design'!H1607</f>
        <v>176519.04777645253</v>
      </c>
      <c r="K97" s="261"/>
      <c r="L97" s="322">
        <f>IF('6. Network Design'!I1766&lt;'5. Unit inv. &amp; direct opex'!$E$82,'5. Unit inv. &amp; direct opex'!$H$82,IF('6. Network Design'!I1766&lt;'5. Unit inv. &amp; direct opex'!$E$83,'5. Unit inv. &amp; direct opex'!$H$83,IF('6. Network Design'!I1766&lt;'5. Unit inv. &amp; direct opex'!$E$84,'5. Unit inv. &amp; direct opex'!$H$84,'5. Unit inv. &amp; direct opex'!$H$85)))</f>
        <v>10000</v>
      </c>
      <c r="M97" s="322">
        <f>H86*'6. Network Design'!I1607</f>
        <v>177523.29600664627</v>
      </c>
      <c r="N97" s="261"/>
      <c r="O97" s="322">
        <f>IF('6. Network Design'!J1766&lt;'5. Unit inv. &amp; direct opex'!$E$82,'5. Unit inv. &amp; direct opex'!$I$82,IF('6. Network Design'!J1766&lt;'5. Unit inv. &amp; direct opex'!$E$83,'5. Unit inv. &amp; direct opex'!$I$83,IF('6. Network Design'!J1766&lt;'5. Unit inv. &amp; direct opex'!$E$84,'5. Unit inv. &amp; direct opex'!$I$84,'5. Unit inv. &amp; direct opex'!$I$85)))</f>
        <v>10000</v>
      </c>
      <c r="P97" s="322">
        <f>I86*'6. Network Design'!J1607</f>
        <v>178555.38865250151</v>
      </c>
      <c r="Q97" s="261"/>
      <c r="R97" s="322">
        <f>IF('6. Network Design'!K1766&lt;'5. Unit inv. &amp; direct opex'!$E$82,'5. Unit inv. &amp; direct opex'!$J$82,IF('6. Network Design'!K1766&lt;'5. Unit inv. &amp; direct opex'!$E$83,'5. Unit inv. &amp; direct opex'!$J$83,IF('6. Network Design'!K1766&lt;'5. Unit inv. &amp; direct opex'!$E$84,'5. Unit inv. &amp; direct opex'!$J$84,'5. Unit inv. &amp; direct opex'!$J$85)))</f>
        <v>10000</v>
      </c>
      <c r="S97" s="322">
        <f>J86*'6. Network Design'!K1607</f>
        <v>179554.48311145129</v>
      </c>
      <c r="T97" s="261"/>
      <c r="U97" s="322">
        <f>IF('6. Network Design'!L1766&lt;'5. Unit inv. &amp; direct opex'!$E$82,'5. Unit inv. &amp; direct opex'!$K$82,IF('6. Network Design'!L1766&lt;'5. Unit inv. &amp; direct opex'!$E$83,'5. Unit inv. &amp; direct opex'!$K$83,IF('6. Network Design'!L1766&lt;'5. Unit inv. &amp; direct opex'!$E$84,'5. Unit inv. &amp; direct opex'!$K$84,'5. Unit inv. &amp; direct opex'!$K$85)))</f>
        <v>10000</v>
      </c>
      <c r="V97" s="322">
        <f>K86*'6. Network Design'!L1607</f>
        <v>180778.08578587102</v>
      </c>
      <c r="W97" s="261"/>
      <c r="X97" s="322">
        <f>IF('6. Network Design'!M1766&lt;'5. Unit inv. &amp; direct opex'!$E$82,'5. Unit inv. &amp; direct opex'!$L$82,IF('6. Network Design'!M1766&lt;'5. Unit inv. &amp; direct opex'!$E$83,'5. Unit inv. &amp; direct opex'!$L$83,IF('6. Network Design'!M1766&lt;'5. Unit inv. &amp; direct opex'!$E$84,'5. Unit inv. &amp; direct opex'!$L$84,'5. Unit inv. &amp; direct opex'!$L$85)))</f>
        <v>10000</v>
      </c>
      <c r="Y97" s="322">
        <f>L86*'6. Network Design'!M1607</f>
        <v>181728.63210957497</v>
      </c>
      <c r="Z97" s="261"/>
    </row>
    <row r="98" spans="2:26" s="21" customFormat="1">
      <c r="B98" s="90"/>
      <c r="C98" s="212" t="str">
        <f>'C. Masterfiles'!C83</f>
        <v>T03</v>
      </c>
      <c r="D98" s="212" t="str">
        <f>'C. Masterfiles'!D83</f>
        <v>BSC-MSC</v>
      </c>
      <c r="E98" s="212" t="s">
        <v>368</v>
      </c>
      <c r="F98" s="322">
        <f>IF('6. Network Design'!G1767&lt;'5. Unit inv. &amp; direct opex'!$E$82,'5. Unit inv. &amp; direct opex'!$F$82,IF('6. Network Design'!G1767&lt;'5. Unit inv. &amp; direct opex'!$E$83,'5. Unit inv. &amp; direct opex'!$F$83,IF('6. Network Design'!G1767&lt;'5. Unit inv. &amp; direct opex'!$E$84,'5. Unit inv. &amp; direct opex'!$F$84,'5. Unit inv. &amp; direct opex'!$F$85)))</f>
        <v>10000</v>
      </c>
      <c r="G98" s="322">
        <f>F86*'3. Network design parameters'!L592</f>
        <v>2000000</v>
      </c>
      <c r="H98" s="261"/>
      <c r="I98" s="322">
        <f>IF('6. Network Design'!H1767&lt;'5. Unit inv. &amp; direct opex'!$E$82,'5. Unit inv. &amp; direct opex'!$G$82,IF('6. Network Design'!H1767&lt;'5. Unit inv. &amp; direct opex'!$E$83,'5. Unit inv. &amp; direct opex'!$G$83,IF('6. Network Design'!H1767&lt;'5. Unit inv. &amp; direct opex'!$E$84,'5. Unit inv. &amp; direct opex'!$G$84,'5. Unit inv. &amp; direct opex'!$G$85)))</f>
        <v>10000</v>
      </c>
      <c r="J98" s="322">
        <f>$G$86*'3. Network design parameters'!L592</f>
        <v>2000000</v>
      </c>
      <c r="K98" s="261"/>
      <c r="L98" s="322">
        <f>IF('6. Network Design'!I1767&lt;'5. Unit inv. &amp; direct opex'!$E$82,'5. Unit inv. &amp; direct opex'!$H$82,IF('6. Network Design'!I1767&lt;'5. Unit inv. &amp; direct opex'!$E$83,'5. Unit inv. &amp; direct opex'!$H$83,IF('6. Network Design'!I1767&lt;'5. Unit inv. &amp; direct opex'!$E$84,'5. Unit inv. &amp; direct opex'!$H$84,'5. Unit inv. &amp; direct opex'!$H$85)))</f>
        <v>10000</v>
      </c>
      <c r="M98" s="322">
        <f>$H$86*'3. Network design parameters'!L592</f>
        <v>2000000</v>
      </c>
      <c r="N98" s="261"/>
      <c r="O98" s="322">
        <f>IF('6. Network Design'!J1767&lt;'5. Unit inv. &amp; direct opex'!$E$82,'5. Unit inv. &amp; direct opex'!$I$82,IF('6. Network Design'!J1767&lt;'5. Unit inv. &amp; direct opex'!$E$83,'5. Unit inv. &amp; direct opex'!$I$83,IF('6. Network Design'!J1767&lt;'5. Unit inv. &amp; direct opex'!$E$84,'5. Unit inv. &amp; direct opex'!$I$84,'5. Unit inv. &amp; direct opex'!$I$85)))</f>
        <v>10000</v>
      </c>
      <c r="P98" s="322">
        <f>$I$86*'3. Network design parameters'!L592</f>
        <v>2000000</v>
      </c>
      <c r="Q98" s="261"/>
      <c r="R98" s="322">
        <f>IF('6. Network Design'!K1767&lt;'5. Unit inv. &amp; direct opex'!$E$82,'5. Unit inv. &amp; direct opex'!$J$82,IF('6. Network Design'!K1767&lt;'5. Unit inv. &amp; direct opex'!$E$83,'5. Unit inv. &amp; direct opex'!$J$83,IF('6. Network Design'!K1767&lt;'5. Unit inv. &amp; direct opex'!$E$84,'5. Unit inv. &amp; direct opex'!$J$84,'5. Unit inv. &amp; direct opex'!$J$85)))</f>
        <v>10000</v>
      </c>
      <c r="S98" s="322">
        <f>$J$86*'3. Network design parameters'!L592</f>
        <v>2000000</v>
      </c>
      <c r="T98" s="261"/>
      <c r="U98" s="322">
        <f>IF('6. Network Design'!L1767&lt;'5. Unit inv. &amp; direct opex'!$E$82,'5. Unit inv. &amp; direct opex'!$K$82,IF('6. Network Design'!L1767&lt;'5. Unit inv. &amp; direct opex'!$E$83,'5. Unit inv. &amp; direct opex'!$K$83,IF('6. Network Design'!L1767&lt;'5. Unit inv. &amp; direct opex'!$E$84,'5. Unit inv. &amp; direct opex'!$K$84,'5. Unit inv. &amp; direct opex'!$K$85)))</f>
        <v>10000</v>
      </c>
      <c r="V98" s="322">
        <f>$K$86*'3. Network design parameters'!L592</f>
        <v>2000000</v>
      </c>
      <c r="W98" s="261"/>
      <c r="X98" s="322">
        <f>IF('6. Network Design'!M1767&lt;'5. Unit inv. &amp; direct opex'!$E$82,'5. Unit inv. &amp; direct opex'!$L$82,IF('6. Network Design'!M1767&lt;'5. Unit inv. &amp; direct opex'!$E$83,'5. Unit inv. &amp; direct opex'!$L$83,IF('6. Network Design'!M1767&lt;'5. Unit inv. &amp; direct opex'!$E$84,'5. Unit inv. &amp; direct opex'!$L$84,'5. Unit inv. &amp; direct opex'!$L$85)))</f>
        <v>10000</v>
      </c>
      <c r="Y98" s="322">
        <f>$L$86*'3. Network design parameters'!L592</f>
        <v>2000000</v>
      </c>
      <c r="Z98" s="261"/>
    </row>
    <row r="99" spans="2:26" s="21" customFormat="1">
      <c r="B99" s="90"/>
      <c r="C99" s="212" t="str">
        <f>'C. Masterfiles'!C84</f>
        <v>T04</v>
      </c>
      <c r="D99" s="212" t="str">
        <f>'C. Masterfiles'!D84</f>
        <v>RNC-MSC</v>
      </c>
      <c r="E99" s="212" t="s">
        <v>368</v>
      </c>
      <c r="F99" s="322">
        <f>IF('6. Network Design'!G1768&lt;'5. Unit inv. &amp; direct opex'!$E$82,'5. Unit inv. &amp; direct opex'!$F$82,IF('6. Network Design'!G1768&lt;'5. Unit inv. &amp; direct opex'!$E$83,'5. Unit inv. &amp; direct opex'!$F$83,IF('6. Network Design'!G1768&lt;'5. Unit inv. &amp; direct opex'!$E$84,'5. Unit inv. &amp; direct opex'!$F$84,'5. Unit inv. &amp; direct opex'!$F$85)))</f>
        <v>10000</v>
      </c>
      <c r="G99" s="322">
        <f>F86*'3. Network design parameters'!L593</f>
        <v>1500000</v>
      </c>
      <c r="H99" s="261"/>
      <c r="I99" s="322">
        <f>IF('6. Network Design'!H1768&lt;'5. Unit inv. &amp; direct opex'!$E$82,'5. Unit inv. &amp; direct opex'!$G$82,IF('6. Network Design'!H1768&lt;'5. Unit inv. &amp; direct opex'!$E$83,'5. Unit inv. &amp; direct opex'!$G$83,IF('6. Network Design'!H1768&lt;'5. Unit inv. &amp; direct opex'!$E$84,'5. Unit inv. &amp; direct opex'!$G$84,'5. Unit inv. &amp; direct opex'!$G$85)))</f>
        <v>10000</v>
      </c>
      <c r="J99" s="322">
        <f>$G$86*'3. Network design parameters'!L593</f>
        <v>1500000</v>
      </c>
      <c r="K99" s="261"/>
      <c r="L99" s="322">
        <f>IF('6. Network Design'!I1768&lt;'5. Unit inv. &amp; direct opex'!$E$82,'5. Unit inv. &amp; direct opex'!$H$82,IF('6. Network Design'!I1768&lt;'5. Unit inv. &amp; direct opex'!$E$83,'5. Unit inv. &amp; direct opex'!$H$83,IF('6. Network Design'!I1768&lt;'5. Unit inv. &amp; direct opex'!$E$84,'5. Unit inv. &amp; direct opex'!$H$84,'5. Unit inv. &amp; direct opex'!$H$85)))</f>
        <v>10000</v>
      </c>
      <c r="M99" s="322">
        <f>$H$86*'3. Network design parameters'!L593</f>
        <v>1500000</v>
      </c>
      <c r="N99" s="261"/>
      <c r="O99" s="322">
        <f>IF('6. Network Design'!J1768&lt;'5. Unit inv. &amp; direct opex'!$E$82,'5. Unit inv. &amp; direct opex'!$I$82,IF('6. Network Design'!J1768&lt;'5. Unit inv. &amp; direct opex'!$E$83,'5. Unit inv. &amp; direct opex'!$I$83,IF('6. Network Design'!J1768&lt;'5. Unit inv. &amp; direct opex'!$E$84,'5. Unit inv. &amp; direct opex'!$I$84,'5. Unit inv. &amp; direct opex'!$I$85)))</f>
        <v>10000</v>
      </c>
      <c r="P99" s="322">
        <f>$I$86*'3. Network design parameters'!L593</f>
        <v>1500000</v>
      </c>
      <c r="Q99" s="261"/>
      <c r="R99" s="322">
        <f>IF('6. Network Design'!K1768&lt;'5. Unit inv. &amp; direct opex'!$E$82,'5. Unit inv. &amp; direct opex'!$J$82,IF('6. Network Design'!K1768&lt;'5. Unit inv. &amp; direct opex'!$E$83,'5. Unit inv. &amp; direct opex'!$J$83,IF('6. Network Design'!K1768&lt;'5. Unit inv. &amp; direct opex'!$E$84,'5. Unit inv. &amp; direct opex'!$J$84,'5. Unit inv. &amp; direct opex'!$J$85)))</f>
        <v>10000</v>
      </c>
      <c r="S99" s="322">
        <f>$J$86*'3. Network design parameters'!L593</f>
        <v>1500000</v>
      </c>
      <c r="T99" s="261"/>
      <c r="U99" s="322">
        <f>IF('6. Network Design'!L1768&lt;'5. Unit inv. &amp; direct opex'!$E$82,'5. Unit inv. &amp; direct opex'!$K$82,IF('6. Network Design'!L1768&lt;'5. Unit inv. &amp; direct opex'!$E$83,'5. Unit inv. &amp; direct opex'!$K$83,IF('6. Network Design'!L1768&lt;'5. Unit inv. &amp; direct opex'!$E$84,'5. Unit inv. &amp; direct opex'!$K$84,'5. Unit inv. &amp; direct opex'!$K$85)))</f>
        <v>10000</v>
      </c>
      <c r="V99" s="322">
        <f>$K$86*'3. Network design parameters'!L593</f>
        <v>1500000</v>
      </c>
      <c r="W99" s="261"/>
      <c r="X99" s="322">
        <f>IF('6. Network Design'!M1768&lt;'5. Unit inv. &amp; direct opex'!$E$82,'5. Unit inv. &amp; direct opex'!$L$82,IF('6. Network Design'!M1768&lt;'5. Unit inv. &amp; direct opex'!$E$83,'5. Unit inv. &amp; direct opex'!$L$83,IF('6. Network Design'!M1768&lt;'5. Unit inv. &amp; direct opex'!$E$84,'5. Unit inv. &amp; direct opex'!$L$84,'5. Unit inv. &amp; direct opex'!$L$85)))</f>
        <v>10000</v>
      </c>
      <c r="Y99" s="322">
        <f>$L$86*'3. Network design parameters'!L593</f>
        <v>1500000</v>
      </c>
      <c r="Z99" s="261"/>
    </row>
    <row r="100" spans="2:26" s="21" customFormat="1">
      <c r="B100" s="90"/>
      <c r="C100" s="212" t="str">
        <f>'C. Masterfiles'!C85</f>
        <v>T05</v>
      </c>
      <c r="D100" s="212" t="str">
        <f>'C. Masterfiles'!D85</f>
        <v>MSC-MSC</v>
      </c>
      <c r="E100" s="212" t="s">
        <v>368</v>
      </c>
      <c r="F100" s="322">
        <f>IF('6. Network Design'!G1769&lt;'5. Unit inv. &amp; direct opex'!$E$82,'5. Unit inv. &amp; direct opex'!$F$82,IF('6. Network Design'!G1769&lt;'5. Unit inv. &amp; direct opex'!$E$83,'5. Unit inv. &amp; direct opex'!$F$83,IF('6. Network Design'!G1769&lt;'5. Unit inv. &amp; direct opex'!$E$84,'5. Unit inv. &amp; direct opex'!$F$84,'5. Unit inv. &amp; direct opex'!$F$85)))</f>
        <v>10000</v>
      </c>
      <c r="G100" s="322">
        <f>F86*'3. Network design parameters'!L594</f>
        <v>2000000</v>
      </c>
      <c r="H100" s="261"/>
      <c r="I100" s="322">
        <f>IF('6. Network Design'!H1769&lt;'5. Unit inv. &amp; direct opex'!$E$82,'5. Unit inv. &amp; direct opex'!$G$82,IF('6. Network Design'!H1769&lt;'5. Unit inv. &amp; direct opex'!$E$83,'5. Unit inv. &amp; direct opex'!$G$83,IF('6. Network Design'!H1769&lt;'5. Unit inv. &amp; direct opex'!$E$84,'5. Unit inv. &amp; direct opex'!$G$84,'5. Unit inv. &amp; direct opex'!$G$85)))</f>
        <v>10000</v>
      </c>
      <c r="J100" s="322">
        <f>$G$86*'3. Network design parameters'!L594</f>
        <v>2000000</v>
      </c>
      <c r="K100" s="261"/>
      <c r="L100" s="322">
        <f>IF('6. Network Design'!I1769&lt;'5. Unit inv. &amp; direct opex'!$E$82,'5. Unit inv. &amp; direct opex'!$H$82,IF('6. Network Design'!I1769&lt;'5. Unit inv. &amp; direct opex'!$E$83,'5. Unit inv. &amp; direct opex'!$H$83,IF('6. Network Design'!I1769&lt;'5. Unit inv. &amp; direct opex'!$E$84,'5. Unit inv. &amp; direct opex'!$H$84,'5. Unit inv. &amp; direct opex'!$H$85)))</f>
        <v>10000</v>
      </c>
      <c r="M100" s="322">
        <f>$H$86*'3. Network design parameters'!L594</f>
        <v>2000000</v>
      </c>
      <c r="N100" s="261"/>
      <c r="O100" s="322">
        <f>IF('6. Network Design'!J1769&lt;'5. Unit inv. &amp; direct opex'!$E$82,'5. Unit inv. &amp; direct opex'!$I$82,IF('6. Network Design'!J1769&lt;'5. Unit inv. &amp; direct opex'!$E$83,'5. Unit inv. &amp; direct opex'!$I$83,IF('6. Network Design'!J1769&lt;'5. Unit inv. &amp; direct opex'!$E$84,'5. Unit inv. &amp; direct opex'!$I$84,'5. Unit inv. &amp; direct opex'!$I$85)))</f>
        <v>10000</v>
      </c>
      <c r="P100" s="322">
        <f>$I$86*'3. Network design parameters'!L594</f>
        <v>2000000</v>
      </c>
      <c r="Q100" s="261"/>
      <c r="R100" s="322">
        <f>IF('6. Network Design'!K1769&lt;'5. Unit inv. &amp; direct opex'!$E$82,'5. Unit inv. &amp; direct opex'!$J$82,IF('6. Network Design'!K1769&lt;'5. Unit inv. &amp; direct opex'!$E$83,'5. Unit inv. &amp; direct opex'!$J$83,IF('6. Network Design'!K1769&lt;'5. Unit inv. &amp; direct opex'!$E$84,'5. Unit inv. &amp; direct opex'!$J$84,'5. Unit inv. &amp; direct opex'!$J$85)))</f>
        <v>10000</v>
      </c>
      <c r="S100" s="322">
        <f>$J$86*'3. Network design parameters'!L594</f>
        <v>2000000</v>
      </c>
      <c r="T100" s="261"/>
      <c r="U100" s="322">
        <f>IF('6. Network Design'!L1769&lt;'5. Unit inv. &amp; direct opex'!$E$82,'5. Unit inv. &amp; direct opex'!$K$82,IF('6. Network Design'!L1769&lt;'5. Unit inv. &amp; direct opex'!$E$83,'5. Unit inv. &amp; direct opex'!$K$83,IF('6. Network Design'!L1769&lt;'5. Unit inv. &amp; direct opex'!$E$84,'5. Unit inv. &amp; direct opex'!$K$84,'5. Unit inv. &amp; direct opex'!$K$85)))</f>
        <v>10000</v>
      </c>
      <c r="V100" s="322">
        <f>$K$86*'3. Network design parameters'!L594</f>
        <v>2000000</v>
      </c>
      <c r="W100" s="261"/>
      <c r="X100" s="322">
        <f>IF('6. Network Design'!M1769&lt;'5. Unit inv. &amp; direct opex'!$E$82,'5. Unit inv. &amp; direct opex'!$L$82,IF('6. Network Design'!M1769&lt;'5. Unit inv. &amp; direct opex'!$E$83,'5. Unit inv. &amp; direct opex'!$L$83,IF('6. Network Design'!M1769&lt;'5. Unit inv. &amp; direct opex'!$E$84,'5. Unit inv. &amp; direct opex'!$L$84,'5. Unit inv. &amp; direct opex'!$L$85)))</f>
        <v>10000</v>
      </c>
      <c r="Y100" s="322">
        <f>$L$86*'3. Network design parameters'!L594</f>
        <v>2000000</v>
      </c>
      <c r="Z100" s="261"/>
    </row>
    <row r="101" spans="2:26" s="21" customFormat="1">
      <c r="B101" s="90"/>
      <c r="C101" s="212" t="str">
        <f>'C. Masterfiles'!C86</f>
        <v>T06</v>
      </c>
      <c r="D101" s="212" t="str">
        <f>'C. Masterfiles'!D86</f>
        <v>MSC-PPP</v>
      </c>
      <c r="E101" s="212" t="s">
        <v>368</v>
      </c>
      <c r="F101" s="322">
        <f>IF('6. Network Design'!G1770&lt;'5. Unit inv. &amp; direct opex'!$E$82,'5. Unit inv. &amp; direct opex'!$F$82,IF('6. Network Design'!G1770&lt;'5. Unit inv. &amp; direct opex'!$E$83,'5. Unit inv. &amp; direct opex'!$F$83,IF('6. Network Design'!G1770&lt;'5. Unit inv. &amp; direct opex'!$E$84,'5. Unit inv. &amp; direct opex'!$F$84,'5. Unit inv. &amp; direct opex'!$F$85)))</f>
        <v>10000</v>
      </c>
      <c r="G101" s="322">
        <f>F86*'3. Network design parameters'!L595</f>
        <v>1000</v>
      </c>
      <c r="H101" s="261"/>
      <c r="I101" s="322">
        <f>IF('6. Network Design'!H1770&lt;'5. Unit inv. &amp; direct opex'!$E$82,'5. Unit inv. &amp; direct opex'!$G$82,IF('6. Network Design'!H1770&lt;'5. Unit inv. &amp; direct opex'!$E$83,'5. Unit inv. &amp; direct opex'!$G$83,IF('6. Network Design'!H1770&lt;'5. Unit inv. &amp; direct opex'!$E$84,'5. Unit inv. &amp; direct opex'!$G$84,'5. Unit inv. &amp; direct opex'!$G$85)))</f>
        <v>10000</v>
      </c>
      <c r="J101" s="322">
        <f>$G$86*'3. Network design parameters'!L595</f>
        <v>1000</v>
      </c>
      <c r="K101" s="261"/>
      <c r="L101" s="322">
        <f>IF('6. Network Design'!I1770&lt;'5. Unit inv. &amp; direct opex'!$E$82,'5. Unit inv. &amp; direct opex'!$H$82,IF('6. Network Design'!I1770&lt;'5. Unit inv. &amp; direct opex'!$E$83,'5. Unit inv. &amp; direct opex'!$H$83,IF('6. Network Design'!I1770&lt;'5. Unit inv. &amp; direct opex'!$E$84,'5. Unit inv. &amp; direct opex'!$H$84,'5. Unit inv. &amp; direct opex'!$H$85)))</f>
        <v>2000</v>
      </c>
      <c r="M101" s="322">
        <f>$H$86*'3. Network design parameters'!L595</f>
        <v>1000</v>
      </c>
      <c r="N101" s="261"/>
      <c r="O101" s="322">
        <f>IF('6. Network Design'!J1770&lt;'5. Unit inv. &amp; direct opex'!$E$82,'5. Unit inv. &amp; direct opex'!$I$82,IF('6. Network Design'!J1770&lt;'5. Unit inv. &amp; direct opex'!$E$83,'5. Unit inv. &amp; direct opex'!$I$83,IF('6. Network Design'!J1770&lt;'5. Unit inv. &amp; direct opex'!$E$84,'5. Unit inv. &amp; direct opex'!$I$84,'5. Unit inv. &amp; direct opex'!$I$85)))</f>
        <v>2000</v>
      </c>
      <c r="P101" s="322">
        <f>$I$86*'3. Network design parameters'!L595</f>
        <v>1000</v>
      </c>
      <c r="Q101" s="261"/>
      <c r="R101" s="322">
        <f>IF('6. Network Design'!K1770&lt;'5. Unit inv. &amp; direct opex'!$E$82,'5. Unit inv. &amp; direct opex'!$J$82,IF('6. Network Design'!K1770&lt;'5. Unit inv. &amp; direct opex'!$E$83,'5. Unit inv. &amp; direct opex'!$J$83,IF('6. Network Design'!K1770&lt;'5. Unit inv. &amp; direct opex'!$E$84,'5. Unit inv. &amp; direct opex'!$J$84,'5. Unit inv. &amp; direct opex'!$J$85)))</f>
        <v>2000</v>
      </c>
      <c r="S101" s="322">
        <f>$J$86*'3. Network design parameters'!L595</f>
        <v>1000</v>
      </c>
      <c r="T101" s="261"/>
      <c r="U101" s="322">
        <f>IF('6. Network Design'!L1770&lt;'5. Unit inv. &amp; direct opex'!$E$82,'5. Unit inv. &amp; direct opex'!$K$82,IF('6. Network Design'!L1770&lt;'5. Unit inv. &amp; direct opex'!$E$83,'5. Unit inv. &amp; direct opex'!$K$83,IF('6. Network Design'!L1770&lt;'5. Unit inv. &amp; direct opex'!$E$84,'5. Unit inv. &amp; direct opex'!$K$84,'5. Unit inv. &amp; direct opex'!$K$85)))</f>
        <v>2000</v>
      </c>
      <c r="V101" s="322">
        <f>$K$86*'3. Network design parameters'!L595</f>
        <v>1000</v>
      </c>
      <c r="W101" s="261"/>
      <c r="X101" s="322">
        <f>IF('6. Network Design'!M1770&lt;'5. Unit inv. &amp; direct opex'!$E$82,'5. Unit inv. &amp; direct opex'!$L$82,IF('6. Network Design'!M1770&lt;'5. Unit inv. &amp; direct opex'!$E$83,'5. Unit inv. &amp; direct opex'!$L$83,IF('6. Network Design'!M1770&lt;'5. Unit inv. &amp; direct opex'!$E$84,'5. Unit inv. &amp; direct opex'!$L$84,'5. Unit inv. &amp; direct opex'!$L$85)))</f>
        <v>2000</v>
      </c>
      <c r="Y101" s="322">
        <f>$L$86*'3. Network design parameters'!L595</f>
        <v>1000</v>
      </c>
      <c r="Z101" s="261"/>
    </row>
    <row r="102" spans="2:26" s="21" customFormat="1">
      <c r="B102" s="90"/>
      <c r="C102" s="212" t="str">
        <f>'C. Masterfiles'!C87</f>
        <v>T07</v>
      </c>
      <c r="D102" s="212" t="str">
        <f>'C. Masterfiles'!D87</f>
        <v>MSC-HLR</v>
      </c>
      <c r="E102" s="212" t="s">
        <v>368</v>
      </c>
      <c r="F102" s="322">
        <f>IF('6. Network Design'!G1771&lt;'5. Unit inv. &amp; direct opex'!$E$82,'5. Unit inv. &amp; direct opex'!$F$82,IF('6. Network Design'!G1771&lt;'5. Unit inv. &amp; direct opex'!$E$83,'5. Unit inv. &amp; direct opex'!$F$83,IF('6. Network Design'!G1771&lt;'5. Unit inv. &amp; direct opex'!$E$84,'5. Unit inv. &amp; direct opex'!$F$84,'5. Unit inv. &amp; direct opex'!$F$85)))</f>
        <v>10000</v>
      </c>
      <c r="G102" s="322">
        <f>F86*'3. Network design parameters'!L596</f>
        <v>1000</v>
      </c>
      <c r="H102" s="261"/>
      <c r="I102" s="322">
        <f>IF('6. Network Design'!H1771&lt;'5. Unit inv. &amp; direct opex'!$E$82,'5. Unit inv. &amp; direct opex'!$G$82,IF('6. Network Design'!H1771&lt;'5. Unit inv. &amp; direct opex'!$E$83,'5. Unit inv. &amp; direct opex'!$G$83,IF('6. Network Design'!H1771&lt;'5. Unit inv. &amp; direct opex'!$E$84,'5. Unit inv. &amp; direct opex'!$G$84,'5. Unit inv. &amp; direct opex'!$G$85)))</f>
        <v>10000</v>
      </c>
      <c r="J102" s="322">
        <f>$G$86*'3. Network design parameters'!L596</f>
        <v>1000</v>
      </c>
      <c r="K102" s="261"/>
      <c r="L102" s="322">
        <f>IF('6. Network Design'!I1771&lt;'5. Unit inv. &amp; direct opex'!$E$82,'5. Unit inv. &amp; direct opex'!$H$82,IF('6. Network Design'!I1771&lt;'5. Unit inv. &amp; direct opex'!$E$83,'5. Unit inv. &amp; direct opex'!$H$83,IF('6. Network Design'!I1771&lt;'5. Unit inv. &amp; direct opex'!$E$84,'5. Unit inv. &amp; direct opex'!$H$84,'5. Unit inv. &amp; direct opex'!$H$85)))</f>
        <v>10000</v>
      </c>
      <c r="M102" s="322">
        <f>$H$86*'3. Network design parameters'!L596</f>
        <v>1000</v>
      </c>
      <c r="N102" s="261"/>
      <c r="O102" s="322">
        <f>IF('6. Network Design'!J1771&lt;'5. Unit inv. &amp; direct opex'!$E$82,'5. Unit inv. &amp; direct opex'!$I$82,IF('6. Network Design'!J1771&lt;'5. Unit inv. &amp; direct opex'!$E$83,'5. Unit inv. &amp; direct opex'!$I$83,IF('6. Network Design'!J1771&lt;'5. Unit inv. &amp; direct opex'!$E$84,'5. Unit inv. &amp; direct opex'!$I$84,'5. Unit inv. &amp; direct opex'!$I$85)))</f>
        <v>10000</v>
      </c>
      <c r="P102" s="322">
        <f>$I$86*'3. Network design parameters'!L596</f>
        <v>1000</v>
      </c>
      <c r="Q102" s="261"/>
      <c r="R102" s="322">
        <f>IF('6. Network Design'!K1771&lt;'5. Unit inv. &amp; direct opex'!$E$82,'5. Unit inv. &amp; direct opex'!$J$82,IF('6. Network Design'!K1771&lt;'5. Unit inv. &amp; direct opex'!$E$83,'5. Unit inv. &amp; direct opex'!$J$83,IF('6. Network Design'!K1771&lt;'5. Unit inv. &amp; direct opex'!$E$84,'5. Unit inv. &amp; direct opex'!$J$84,'5. Unit inv. &amp; direct opex'!$J$85)))</f>
        <v>10000</v>
      </c>
      <c r="S102" s="322">
        <f>$J$86*'3. Network design parameters'!L596</f>
        <v>1000</v>
      </c>
      <c r="T102" s="261"/>
      <c r="U102" s="322">
        <f>IF('6. Network Design'!L1771&lt;'5. Unit inv. &amp; direct opex'!$E$82,'5. Unit inv. &amp; direct opex'!$K$82,IF('6. Network Design'!L1771&lt;'5. Unit inv. &amp; direct opex'!$E$83,'5. Unit inv. &amp; direct opex'!$K$83,IF('6. Network Design'!L1771&lt;'5. Unit inv. &amp; direct opex'!$E$84,'5. Unit inv. &amp; direct opex'!$K$84,'5. Unit inv. &amp; direct opex'!$K$85)))</f>
        <v>10000</v>
      </c>
      <c r="V102" s="322">
        <f>$K$86*'3. Network design parameters'!L596</f>
        <v>1000</v>
      </c>
      <c r="W102" s="261"/>
      <c r="X102" s="322">
        <f>IF('6. Network Design'!M1771&lt;'5. Unit inv. &amp; direct opex'!$E$82,'5. Unit inv. &amp; direct opex'!$L$82,IF('6. Network Design'!M1771&lt;'5. Unit inv. &amp; direct opex'!$E$83,'5. Unit inv. &amp; direct opex'!$L$83,IF('6. Network Design'!M1771&lt;'5. Unit inv. &amp; direct opex'!$E$84,'5. Unit inv. &amp; direct opex'!$L$84,'5. Unit inv. &amp; direct opex'!$L$85)))</f>
        <v>10000</v>
      </c>
      <c r="Y102" s="322">
        <f>$L$86*'3. Network design parameters'!L596</f>
        <v>1000</v>
      </c>
      <c r="Z102" s="261"/>
    </row>
    <row r="103" spans="2:26" s="21" customFormat="1">
      <c r="B103" s="90"/>
      <c r="C103" s="212" t="str">
        <f>'C. Masterfiles'!C88</f>
        <v>T08</v>
      </c>
      <c r="D103" s="212" t="str">
        <f>'C. Masterfiles'!D88</f>
        <v>MSC-SMS</v>
      </c>
      <c r="E103" s="212" t="s">
        <v>368</v>
      </c>
      <c r="F103" s="322">
        <f>IF('6. Network Design'!G1772&lt;'5. Unit inv. &amp; direct opex'!$E$82,'5. Unit inv. &amp; direct opex'!$F$82,IF('6. Network Design'!G1772&lt;'5. Unit inv. &amp; direct opex'!$E$83,'5. Unit inv. &amp; direct opex'!$F$83,IF('6. Network Design'!G1772&lt;'5. Unit inv. &amp; direct opex'!$E$84,'5. Unit inv. &amp; direct opex'!$F$84,'5. Unit inv. &amp; direct opex'!$F$85)))</f>
        <v>2000</v>
      </c>
      <c r="G103" s="322">
        <f>F86*'3. Network design parameters'!L597</f>
        <v>1000</v>
      </c>
      <c r="H103" s="261"/>
      <c r="I103" s="322">
        <f>IF('6. Network Design'!H1772&lt;'5. Unit inv. &amp; direct opex'!$E$82,'5. Unit inv. &amp; direct opex'!$G$82,IF('6. Network Design'!H1772&lt;'5. Unit inv. &amp; direct opex'!$E$83,'5. Unit inv. &amp; direct opex'!$G$83,IF('6. Network Design'!H1772&lt;'5. Unit inv. &amp; direct opex'!$E$84,'5. Unit inv. &amp; direct opex'!$G$84,'5. Unit inv. &amp; direct opex'!$G$85)))</f>
        <v>2000</v>
      </c>
      <c r="J103" s="322">
        <f>$G$86*'3. Network design parameters'!L597</f>
        <v>1000</v>
      </c>
      <c r="K103" s="261"/>
      <c r="L103" s="322">
        <f>IF('6. Network Design'!I1772&lt;'5. Unit inv. &amp; direct opex'!$E$82,'5. Unit inv. &amp; direct opex'!$H$82,IF('6. Network Design'!I1772&lt;'5. Unit inv. &amp; direct opex'!$E$83,'5. Unit inv. &amp; direct opex'!$H$83,IF('6. Network Design'!I1772&lt;'5. Unit inv. &amp; direct opex'!$E$84,'5. Unit inv. &amp; direct opex'!$H$84,'5. Unit inv. &amp; direct opex'!$H$85)))</f>
        <v>2000</v>
      </c>
      <c r="M103" s="322">
        <f>$H$86*'3. Network design parameters'!L597</f>
        <v>1000</v>
      </c>
      <c r="N103" s="261"/>
      <c r="O103" s="322">
        <f>IF('6. Network Design'!J1772&lt;'5. Unit inv. &amp; direct opex'!$E$82,'5. Unit inv. &amp; direct opex'!$I$82,IF('6. Network Design'!J1772&lt;'5. Unit inv. &amp; direct opex'!$E$83,'5. Unit inv. &amp; direct opex'!$I$83,IF('6. Network Design'!J1772&lt;'5. Unit inv. &amp; direct opex'!$E$84,'5. Unit inv. &amp; direct opex'!$I$84,'5. Unit inv. &amp; direct opex'!$I$85)))</f>
        <v>2000</v>
      </c>
      <c r="P103" s="322">
        <f>$I$86*'3. Network design parameters'!L597</f>
        <v>1000</v>
      </c>
      <c r="Q103" s="261"/>
      <c r="R103" s="322">
        <f>IF('6. Network Design'!K1772&lt;'5. Unit inv. &amp; direct opex'!$E$82,'5. Unit inv. &amp; direct opex'!$J$82,IF('6. Network Design'!K1772&lt;'5. Unit inv. &amp; direct opex'!$E$83,'5. Unit inv. &amp; direct opex'!$J$83,IF('6. Network Design'!K1772&lt;'5. Unit inv. &amp; direct opex'!$E$84,'5. Unit inv. &amp; direct opex'!$J$84,'5. Unit inv. &amp; direct opex'!$J$85)))</f>
        <v>2000</v>
      </c>
      <c r="S103" s="322">
        <f>$J$86*'3. Network design parameters'!L597</f>
        <v>1000</v>
      </c>
      <c r="T103" s="261"/>
      <c r="U103" s="322">
        <f>IF('6. Network Design'!L1772&lt;'5. Unit inv. &amp; direct opex'!$E$82,'5. Unit inv. &amp; direct opex'!$K$82,IF('6. Network Design'!L1772&lt;'5. Unit inv. &amp; direct opex'!$E$83,'5. Unit inv. &amp; direct opex'!$K$83,IF('6. Network Design'!L1772&lt;'5. Unit inv. &amp; direct opex'!$E$84,'5. Unit inv. &amp; direct opex'!$K$84,'5. Unit inv. &amp; direct opex'!$K$85)))</f>
        <v>2000</v>
      </c>
      <c r="V103" s="322">
        <f>$K$86*'3. Network design parameters'!L597</f>
        <v>1000</v>
      </c>
      <c r="W103" s="261"/>
      <c r="X103" s="322">
        <f>IF('6. Network Design'!M1772&lt;'5. Unit inv. &amp; direct opex'!$E$82,'5. Unit inv. &amp; direct opex'!$L$82,IF('6. Network Design'!M1772&lt;'5. Unit inv. &amp; direct opex'!$E$83,'5. Unit inv. &amp; direct opex'!$L$83,IF('6. Network Design'!M1772&lt;'5. Unit inv. &amp; direct opex'!$E$84,'5. Unit inv. &amp; direct opex'!$L$84,'5. Unit inv. &amp; direct opex'!$L$85)))</f>
        <v>2000</v>
      </c>
      <c r="Y103" s="322">
        <f>$L$86*'3. Network design parameters'!L597</f>
        <v>1000</v>
      </c>
      <c r="Z103" s="261"/>
    </row>
    <row r="104" spans="2:26" s="21" customFormat="1">
      <c r="B104" s="90"/>
      <c r="C104" s="212" t="str">
        <f>'C. Masterfiles'!C89</f>
        <v>T09</v>
      </c>
      <c r="D104" s="212" t="str">
        <f>'C. Masterfiles'!D89</f>
        <v>MSC-MMS</v>
      </c>
      <c r="E104" s="212" t="s">
        <v>368</v>
      </c>
      <c r="F104" s="322">
        <f>IF('6. Network Design'!G1773&lt;'5. Unit inv. &amp; direct opex'!$E$82,'5. Unit inv. &amp; direct opex'!$F$82,IF('6. Network Design'!G1773&lt;'5. Unit inv. &amp; direct opex'!$E$83,'5. Unit inv. &amp; direct opex'!$F$83,IF('6. Network Design'!G1773&lt;'5. Unit inv. &amp; direct opex'!$E$84,'5. Unit inv. &amp; direct opex'!$F$84,'5. Unit inv. &amp; direct opex'!$F$85)))</f>
        <v>2000</v>
      </c>
      <c r="G104" s="322">
        <f>F86*'3. Network design parameters'!L598</f>
        <v>1000</v>
      </c>
      <c r="H104" s="261"/>
      <c r="I104" s="322">
        <f>IF('6. Network Design'!H1773&lt;'5. Unit inv. &amp; direct opex'!$E$82,'5. Unit inv. &amp; direct opex'!$G$82,IF('6. Network Design'!H1773&lt;'5. Unit inv. &amp; direct opex'!$E$83,'5. Unit inv. &amp; direct opex'!$G$83,IF('6. Network Design'!H1773&lt;'5. Unit inv. &amp; direct opex'!$E$84,'5. Unit inv. &amp; direct opex'!$G$84,'5. Unit inv. &amp; direct opex'!$G$85)))</f>
        <v>2000</v>
      </c>
      <c r="J104" s="322">
        <f>$G$86*'3. Network design parameters'!L598</f>
        <v>1000</v>
      </c>
      <c r="K104" s="261"/>
      <c r="L104" s="322">
        <f>IF('6. Network Design'!I1773&lt;'5. Unit inv. &amp; direct opex'!$E$82,'5. Unit inv. &amp; direct opex'!$H$82,IF('6. Network Design'!I1773&lt;'5. Unit inv. &amp; direct opex'!$E$83,'5. Unit inv. &amp; direct opex'!$H$83,IF('6. Network Design'!I1773&lt;'5. Unit inv. &amp; direct opex'!$E$84,'5. Unit inv. &amp; direct opex'!$H$84,'5. Unit inv. &amp; direct opex'!$H$85)))</f>
        <v>2000</v>
      </c>
      <c r="M104" s="322">
        <f>$H$86*'3. Network design parameters'!L598</f>
        <v>1000</v>
      </c>
      <c r="N104" s="261"/>
      <c r="O104" s="322">
        <f>IF('6. Network Design'!J1773&lt;'5. Unit inv. &amp; direct opex'!$E$82,'5. Unit inv. &amp; direct opex'!$I$82,IF('6. Network Design'!J1773&lt;'5. Unit inv. &amp; direct opex'!$E$83,'5. Unit inv. &amp; direct opex'!$I$83,IF('6. Network Design'!J1773&lt;'5. Unit inv. &amp; direct opex'!$E$84,'5. Unit inv. &amp; direct opex'!$I$84,'5. Unit inv. &amp; direct opex'!$I$85)))</f>
        <v>2000</v>
      </c>
      <c r="P104" s="322">
        <f>$I$86*'3. Network design parameters'!L598</f>
        <v>1000</v>
      </c>
      <c r="Q104" s="261"/>
      <c r="R104" s="322">
        <f>IF('6. Network Design'!K1773&lt;'5. Unit inv. &amp; direct opex'!$E$82,'5. Unit inv. &amp; direct opex'!$J$82,IF('6. Network Design'!K1773&lt;'5. Unit inv. &amp; direct opex'!$E$83,'5. Unit inv. &amp; direct opex'!$J$83,IF('6. Network Design'!K1773&lt;'5. Unit inv. &amp; direct opex'!$E$84,'5. Unit inv. &amp; direct opex'!$J$84,'5. Unit inv. &amp; direct opex'!$J$85)))</f>
        <v>2000</v>
      </c>
      <c r="S104" s="322">
        <f>$J$86*'3. Network design parameters'!L598</f>
        <v>1000</v>
      </c>
      <c r="T104" s="261"/>
      <c r="U104" s="322">
        <f>IF('6. Network Design'!L1773&lt;'5. Unit inv. &amp; direct opex'!$E$82,'5. Unit inv. &amp; direct opex'!$K$82,IF('6. Network Design'!L1773&lt;'5. Unit inv. &amp; direct opex'!$E$83,'5. Unit inv. &amp; direct opex'!$K$83,IF('6. Network Design'!L1773&lt;'5. Unit inv. &amp; direct opex'!$E$84,'5. Unit inv. &amp; direct opex'!$K$84,'5. Unit inv. &amp; direct opex'!$K$85)))</f>
        <v>2000</v>
      </c>
      <c r="V104" s="322">
        <f>$K$86*'3. Network design parameters'!L598</f>
        <v>1000</v>
      </c>
      <c r="W104" s="261"/>
      <c r="X104" s="322">
        <f>IF('6. Network Design'!M1773&lt;'5. Unit inv. &amp; direct opex'!$E$82,'5. Unit inv. &amp; direct opex'!$L$82,IF('6. Network Design'!M1773&lt;'5. Unit inv. &amp; direct opex'!$E$83,'5. Unit inv. &amp; direct opex'!$L$83,IF('6. Network Design'!M1773&lt;'5. Unit inv. &amp; direct opex'!$E$84,'5. Unit inv. &amp; direct opex'!$L$84,'5. Unit inv. &amp; direct opex'!$L$85)))</f>
        <v>2000</v>
      </c>
      <c r="Y104" s="322">
        <f>$L$86*'3. Network design parameters'!L598</f>
        <v>1000</v>
      </c>
      <c r="Z104" s="261"/>
    </row>
    <row r="105" spans="2:26" s="21" customFormat="1">
      <c r="B105" s="90"/>
      <c r="C105" s="212" t="str">
        <f>'C. Masterfiles'!C90</f>
        <v>T10</v>
      </c>
      <c r="D105" s="212" t="str">
        <f>'C. Masterfiles'!D90</f>
        <v>MSC-OSS</v>
      </c>
      <c r="E105" s="212" t="s">
        <v>368</v>
      </c>
      <c r="F105" s="322">
        <f>IF('6. Network Design'!G1774&lt;'5. Unit inv. &amp; direct opex'!$E$82,'5. Unit inv. &amp; direct opex'!$F$82,IF('6. Network Design'!G1774&lt;'5. Unit inv. &amp; direct opex'!$E$83,'5. Unit inv. &amp; direct opex'!$F$83,IF('6. Network Design'!G1774&lt;'5. Unit inv. &amp; direct opex'!$E$84,'5. Unit inv. &amp; direct opex'!$F$84,'5. Unit inv. &amp; direct opex'!$F$85)))</f>
        <v>10000</v>
      </c>
      <c r="G105" s="322">
        <f>F86*'3. Network design parameters'!L599</f>
        <v>1000</v>
      </c>
      <c r="H105" s="261"/>
      <c r="I105" s="322">
        <f>IF('6. Network Design'!H1774&lt;'5. Unit inv. &amp; direct opex'!$E$82,'5. Unit inv. &amp; direct opex'!$G$82,IF('6. Network Design'!H1774&lt;'5. Unit inv. &amp; direct opex'!$E$83,'5. Unit inv. &amp; direct opex'!$G$83,IF('6. Network Design'!H1774&lt;'5. Unit inv. &amp; direct opex'!$E$84,'5. Unit inv. &amp; direct opex'!$G$84,'5. Unit inv. &amp; direct opex'!$G$85)))</f>
        <v>10000</v>
      </c>
      <c r="J105" s="322">
        <f>$G$86*'3. Network design parameters'!L599</f>
        <v>1000</v>
      </c>
      <c r="K105" s="261"/>
      <c r="L105" s="322">
        <f>IF('6. Network Design'!I1774&lt;'5. Unit inv. &amp; direct opex'!$E$82,'5. Unit inv. &amp; direct opex'!$H$82,IF('6. Network Design'!I1774&lt;'5. Unit inv. &amp; direct opex'!$E$83,'5. Unit inv. &amp; direct opex'!$H$83,IF('6. Network Design'!I1774&lt;'5. Unit inv. &amp; direct opex'!$E$84,'5. Unit inv. &amp; direct opex'!$H$84,'5. Unit inv. &amp; direct opex'!$H$85)))</f>
        <v>10000</v>
      </c>
      <c r="M105" s="322">
        <f>$H$86*'3. Network design parameters'!L599</f>
        <v>1000</v>
      </c>
      <c r="N105" s="261"/>
      <c r="O105" s="322">
        <f>IF('6. Network Design'!J1774&lt;'5. Unit inv. &amp; direct opex'!$E$82,'5. Unit inv. &amp; direct opex'!$I$82,IF('6. Network Design'!J1774&lt;'5. Unit inv. &amp; direct opex'!$E$83,'5. Unit inv. &amp; direct opex'!$I$83,IF('6. Network Design'!J1774&lt;'5. Unit inv. &amp; direct opex'!$E$84,'5. Unit inv. &amp; direct opex'!$I$84,'5. Unit inv. &amp; direct opex'!$I$85)))</f>
        <v>10000</v>
      </c>
      <c r="P105" s="322">
        <f>$I$86*'3. Network design parameters'!L599</f>
        <v>1000</v>
      </c>
      <c r="Q105" s="261"/>
      <c r="R105" s="322">
        <f>IF('6. Network Design'!K1774&lt;'5. Unit inv. &amp; direct opex'!$E$82,'5. Unit inv. &amp; direct opex'!$J$82,IF('6. Network Design'!K1774&lt;'5. Unit inv. &amp; direct opex'!$E$83,'5. Unit inv. &amp; direct opex'!$J$83,IF('6. Network Design'!K1774&lt;'5. Unit inv. &amp; direct opex'!$E$84,'5. Unit inv. &amp; direct opex'!$J$84,'5. Unit inv. &amp; direct opex'!$J$85)))</f>
        <v>10000</v>
      </c>
      <c r="S105" s="322">
        <f>$J$86*'3. Network design parameters'!L599</f>
        <v>1000</v>
      </c>
      <c r="T105" s="261"/>
      <c r="U105" s="322">
        <f>IF('6. Network Design'!L1774&lt;'5. Unit inv. &amp; direct opex'!$E$82,'5. Unit inv. &amp; direct opex'!$K$82,IF('6. Network Design'!L1774&lt;'5. Unit inv. &amp; direct opex'!$E$83,'5. Unit inv. &amp; direct opex'!$K$83,IF('6. Network Design'!L1774&lt;'5. Unit inv. &amp; direct opex'!$E$84,'5. Unit inv. &amp; direct opex'!$K$84,'5. Unit inv. &amp; direct opex'!$K$85)))</f>
        <v>10000</v>
      </c>
      <c r="V105" s="322">
        <f>$K$86*'3. Network design parameters'!L599</f>
        <v>1000</v>
      </c>
      <c r="W105" s="261"/>
      <c r="X105" s="322">
        <f>IF('6. Network Design'!M1774&lt;'5. Unit inv. &amp; direct opex'!$E$82,'5. Unit inv. &amp; direct opex'!$L$82,IF('6. Network Design'!M1774&lt;'5. Unit inv. &amp; direct opex'!$E$83,'5. Unit inv. &amp; direct opex'!$L$83,IF('6. Network Design'!M1774&lt;'5. Unit inv. &amp; direct opex'!$E$84,'5. Unit inv. &amp; direct opex'!$L$84,'5. Unit inv. &amp; direct opex'!$L$85)))</f>
        <v>10000</v>
      </c>
      <c r="Y105" s="322">
        <f>$L$86*'3. Network design parameters'!L599</f>
        <v>1000</v>
      </c>
      <c r="Z105" s="261"/>
    </row>
    <row r="106" spans="2:26" s="21" customFormat="1">
      <c r="B106" s="90"/>
      <c r="C106" s="212" t="str">
        <f>'C. Masterfiles'!C91</f>
        <v>T11</v>
      </c>
      <c r="D106" s="212" t="str">
        <f>'C. Masterfiles'!D91</f>
        <v>MSC-GPRS</v>
      </c>
      <c r="E106" s="212" t="s">
        <v>368</v>
      </c>
      <c r="F106" s="322">
        <f>IF('6. Network Design'!G1775&lt;'5. Unit inv. &amp; direct opex'!$E$82,'5. Unit inv. &amp; direct opex'!$F$82,IF('6. Network Design'!G1775&lt;'5. Unit inv. &amp; direct opex'!$E$83,'5. Unit inv. &amp; direct opex'!$F$83,IF('6. Network Design'!G1775&lt;'5. Unit inv. &amp; direct opex'!$E$84,'5. Unit inv. &amp; direct opex'!$F$84,'5. Unit inv. &amp; direct opex'!$F$85)))</f>
        <v>2000</v>
      </c>
      <c r="G106" s="322">
        <f>F86*'3. Network design parameters'!L600</f>
        <v>1000</v>
      </c>
      <c r="H106" s="261"/>
      <c r="I106" s="322">
        <f>IF('6. Network Design'!H1775&lt;'5. Unit inv. &amp; direct opex'!$E$82,'5. Unit inv. &amp; direct opex'!$G$82,IF('6. Network Design'!H1775&lt;'5. Unit inv. &amp; direct opex'!$E$83,'5. Unit inv. &amp; direct opex'!$G$83,IF('6. Network Design'!H1775&lt;'5. Unit inv. &amp; direct opex'!$E$84,'5. Unit inv. &amp; direct opex'!$G$84,'5. Unit inv. &amp; direct opex'!$G$85)))</f>
        <v>2000</v>
      </c>
      <c r="J106" s="322">
        <f>$G$86*'3. Network design parameters'!L600</f>
        <v>1000</v>
      </c>
      <c r="K106" s="261"/>
      <c r="L106" s="322">
        <f>IF('6. Network Design'!I1775&lt;'5. Unit inv. &amp; direct opex'!$E$82,'5. Unit inv. &amp; direct opex'!$H$82,IF('6. Network Design'!I1775&lt;'5. Unit inv. &amp; direct opex'!$E$83,'5. Unit inv. &amp; direct opex'!$H$83,IF('6. Network Design'!I1775&lt;'5. Unit inv. &amp; direct opex'!$E$84,'5. Unit inv. &amp; direct opex'!$H$84,'5. Unit inv. &amp; direct opex'!$H$85)))</f>
        <v>2000</v>
      </c>
      <c r="M106" s="322">
        <f>$H$86*'3. Network design parameters'!L600</f>
        <v>1000</v>
      </c>
      <c r="N106" s="261"/>
      <c r="O106" s="322">
        <f>IF('6. Network Design'!J1775&lt;'5. Unit inv. &amp; direct opex'!$E$82,'5. Unit inv. &amp; direct opex'!$I$82,IF('6. Network Design'!J1775&lt;'5. Unit inv. &amp; direct opex'!$E$83,'5. Unit inv. &amp; direct opex'!$I$83,IF('6. Network Design'!J1775&lt;'5. Unit inv. &amp; direct opex'!$E$84,'5. Unit inv. &amp; direct opex'!$I$84,'5. Unit inv. &amp; direct opex'!$I$85)))</f>
        <v>2000</v>
      </c>
      <c r="P106" s="322">
        <f>$I$86*'3. Network design parameters'!L600</f>
        <v>1000</v>
      </c>
      <c r="Q106" s="261"/>
      <c r="R106" s="322">
        <f>IF('6. Network Design'!K1775&lt;'5. Unit inv. &amp; direct opex'!$E$82,'5. Unit inv. &amp; direct opex'!$J$82,IF('6. Network Design'!K1775&lt;'5. Unit inv. &amp; direct opex'!$E$83,'5. Unit inv. &amp; direct opex'!$J$83,IF('6. Network Design'!K1775&lt;'5. Unit inv. &amp; direct opex'!$E$84,'5. Unit inv. &amp; direct opex'!$J$84,'5. Unit inv. &amp; direct opex'!$J$85)))</f>
        <v>2000</v>
      </c>
      <c r="S106" s="322">
        <f>$J$86*'3. Network design parameters'!L600</f>
        <v>1000</v>
      </c>
      <c r="T106" s="261"/>
      <c r="U106" s="322">
        <f>IF('6. Network Design'!L1775&lt;'5. Unit inv. &amp; direct opex'!$E$82,'5. Unit inv. &amp; direct opex'!$K$82,IF('6. Network Design'!L1775&lt;'5. Unit inv. &amp; direct opex'!$E$83,'5. Unit inv. &amp; direct opex'!$K$83,IF('6. Network Design'!L1775&lt;'5. Unit inv. &amp; direct opex'!$E$84,'5. Unit inv. &amp; direct opex'!$K$84,'5. Unit inv. &amp; direct opex'!$K$85)))</f>
        <v>2000</v>
      </c>
      <c r="V106" s="322">
        <f>$K$86*'3. Network design parameters'!L600</f>
        <v>1000</v>
      </c>
      <c r="W106" s="261"/>
      <c r="X106" s="322">
        <f>IF('6. Network Design'!M1775&lt;'5. Unit inv. &amp; direct opex'!$E$82,'5. Unit inv. &amp; direct opex'!$L$82,IF('6. Network Design'!M1775&lt;'5. Unit inv. &amp; direct opex'!$E$83,'5. Unit inv. &amp; direct opex'!$L$83,IF('6. Network Design'!M1775&lt;'5. Unit inv. &amp; direct opex'!$E$84,'5. Unit inv. &amp; direct opex'!$L$84,'5. Unit inv. &amp; direct opex'!$L$85)))</f>
        <v>2000</v>
      </c>
      <c r="Y106" s="322">
        <f>$L$86*'3. Network design parameters'!L600</f>
        <v>1000</v>
      </c>
      <c r="Z106" s="261"/>
    </row>
    <row r="107" spans="2:26" s="21" customFormat="1">
      <c r="B107" s="90"/>
      <c r="C107" s="212" t="str">
        <f>'C. Masterfiles'!C92</f>
        <v>T12</v>
      </c>
      <c r="D107" s="212" t="str">
        <f>'C. Masterfiles'!D92</f>
        <v>MSC-BIL</v>
      </c>
      <c r="E107" s="212" t="s">
        <v>368</v>
      </c>
      <c r="F107" s="322">
        <f>IF('6. Network Design'!G1776&lt;'5. Unit inv. &amp; direct opex'!$E$82,'5. Unit inv. &amp; direct opex'!$F$82,IF('6. Network Design'!G1776&lt;'5. Unit inv. &amp; direct opex'!$E$83,'5. Unit inv. &amp; direct opex'!$F$83,IF('6. Network Design'!G1776&lt;'5. Unit inv. &amp; direct opex'!$E$84,'5. Unit inv. &amp; direct opex'!$F$84,'5. Unit inv. &amp; direct opex'!$F$85)))</f>
        <v>10000</v>
      </c>
      <c r="G107" s="322">
        <f>F86*'3. Network design parameters'!L601</f>
        <v>1000</v>
      </c>
      <c r="H107" s="261"/>
      <c r="I107" s="322">
        <f>IF('6. Network Design'!H1776&lt;'5. Unit inv. &amp; direct opex'!$E$82,'5. Unit inv. &amp; direct opex'!$G$82,IF('6. Network Design'!H1776&lt;'5. Unit inv. &amp; direct opex'!$E$83,'5. Unit inv. &amp; direct opex'!$G$83,IF('6. Network Design'!H1776&lt;'5. Unit inv. &amp; direct opex'!$E$84,'5. Unit inv. &amp; direct opex'!$G$84,'5. Unit inv. &amp; direct opex'!$G$85)))</f>
        <v>10000</v>
      </c>
      <c r="J107" s="322">
        <f>$G$86*'3. Network design parameters'!L601</f>
        <v>1000</v>
      </c>
      <c r="K107" s="261"/>
      <c r="L107" s="322">
        <f>IF('6. Network Design'!I1776&lt;'5. Unit inv. &amp; direct opex'!$E$82,'5. Unit inv. &amp; direct opex'!$H$82,IF('6. Network Design'!I1776&lt;'5. Unit inv. &amp; direct opex'!$E$83,'5. Unit inv. &amp; direct opex'!$H$83,IF('6. Network Design'!I1776&lt;'5. Unit inv. &amp; direct opex'!$E$84,'5. Unit inv. &amp; direct opex'!$H$84,'5. Unit inv. &amp; direct opex'!$H$85)))</f>
        <v>10000</v>
      </c>
      <c r="M107" s="322">
        <f>$H$86*'3. Network design parameters'!L601</f>
        <v>1000</v>
      </c>
      <c r="N107" s="261"/>
      <c r="O107" s="322">
        <f>IF('6. Network Design'!J1776&lt;'5. Unit inv. &amp; direct opex'!$E$82,'5. Unit inv. &amp; direct opex'!$I$82,IF('6. Network Design'!J1776&lt;'5. Unit inv. &amp; direct opex'!$E$83,'5. Unit inv. &amp; direct opex'!$I$83,IF('6. Network Design'!J1776&lt;'5. Unit inv. &amp; direct opex'!$E$84,'5. Unit inv. &amp; direct opex'!$I$84,'5. Unit inv. &amp; direct opex'!$I$85)))</f>
        <v>10000</v>
      </c>
      <c r="P107" s="322">
        <f>$I$86*'3. Network design parameters'!L601</f>
        <v>1000</v>
      </c>
      <c r="Q107" s="261"/>
      <c r="R107" s="322">
        <f>IF('6. Network Design'!K1776&lt;'5. Unit inv. &amp; direct opex'!$E$82,'5. Unit inv. &amp; direct opex'!$J$82,IF('6. Network Design'!K1776&lt;'5. Unit inv. &amp; direct opex'!$E$83,'5. Unit inv. &amp; direct opex'!$J$83,IF('6. Network Design'!K1776&lt;'5. Unit inv. &amp; direct opex'!$E$84,'5. Unit inv. &amp; direct opex'!$J$84,'5. Unit inv. &amp; direct opex'!$J$85)))</f>
        <v>10000</v>
      </c>
      <c r="S107" s="322">
        <f>$J$86*'3. Network design parameters'!L601</f>
        <v>1000</v>
      </c>
      <c r="T107" s="261"/>
      <c r="U107" s="322">
        <f>IF('6. Network Design'!L1776&lt;'5. Unit inv. &amp; direct opex'!$E$82,'5. Unit inv. &amp; direct opex'!$K$82,IF('6. Network Design'!L1776&lt;'5. Unit inv. &amp; direct opex'!$E$83,'5. Unit inv. &amp; direct opex'!$K$83,IF('6. Network Design'!L1776&lt;'5. Unit inv. &amp; direct opex'!$E$84,'5. Unit inv. &amp; direct opex'!$K$84,'5. Unit inv. &amp; direct opex'!$K$85)))</f>
        <v>10000</v>
      </c>
      <c r="V107" s="322">
        <f>$K$86*'3. Network design parameters'!L601</f>
        <v>1000</v>
      </c>
      <c r="W107" s="261"/>
      <c r="X107" s="322">
        <f>IF('6. Network Design'!M1776&lt;'5. Unit inv. &amp; direct opex'!$E$82,'5. Unit inv. &amp; direct opex'!$L$82,IF('6. Network Design'!M1776&lt;'5. Unit inv. &amp; direct opex'!$E$83,'5. Unit inv. &amp; direct opex'!$L$83,IF('6. Network Design'!M1776&lt;'5. Unit inv. &amp; direct opex'!$E$84,'5. Unit inv. &amp; direct opex'!$L$84,'5. Unit inv. &amp; direct opex'!$L$85)))</f>
        <v>10000</v>
      </c>
      <c r="Y107" s="322">
        <f>$L$86*'3. Network design parameters'!L601</f>
        <v>1000</v>
      </c>
      <c r="Z107" s="261"/>
    </row>
    <row r="108" spans="2:26" s="21" customFormat="1">
      <c r="B108" s="90"/>
      <c r="C108" s="212" t="str">
        <f>'C. Masterfiles'!C93</f>
        <v>T13</v>
      </c>
      <c r="D108" s="212" t="str">
        <f>'C. Masterfiles'!D93</f>
        <v>MSC-IBIL</v>
      </c>
      <c r="E108" s="212" t="s">
        <v>368</v>
      </c>
      <c r="F108" s="322">
        <f>IF('6. Network Design'!G1777&lt;'5. Unit inv. &amp; direct opex'!$E$82,'5. Unit inv. &amp; direct opex'!$F$82,IF('6. Network Design'!G1777&lt;'5. Unit inv. &amp; direct opex'!$E$83,'5. Unit inv. &amp; direct opex'!$F$83,IF('6. Network Design'!G1777&lt;'5. Unit inv. &amp; direct opex'!$E$84,'5. Unit inv. &amp; direct opex'!$F$84,'5. Unit inv. &amp; direct opex'!$F$85)))</f>
        <v>2000</v>
      </c>
      <c r="G108" s="322">
        <f>F86*'3. Network design parameters'!L602</f>
        <v>1000</v>
      </c>
      <c r="H108" s="261"/>
      <c r="I108" s="322">
        <f>IF('6. Network Design'!H1777&lt;'5. Unit inv. &amp; direct opex'!$E$82,'5. Unit inv. &amp; direct opex'!$G$82,IF('6. Network Design'!H1777&lt;'5. Unit inv. &amp; direct opex'!$E$83,'5. Unit inv. &amp; direct opex'!$G$83,IF('6. Network Design'!H1777&lt;'5. Unit inv. &amp; direct opex'!$E$84,'5. Unit inv. &amp; direct opex'!$G$84,'5. Unit inv. &amp; direct opex'!$G$85)))</f>
        <v>2000</v>
      </c>
      <c r="J108" s="322">
        <f>$G$86*'3. Network design parameters'!L602</f>
        <v>1000</v>
      </c>
      <c r="K108" s="261"/>
      <c r="L108" s="322">
        <f>IF('6. Network Design'!I1777&lt;'5. Unit inv. &amp; direct opex'!$E$82,'5. Unit inv. &amp; direct opex'!$H$82,IF('6. Network Design'!I1777&lt;'5. Unit inv. &amp; direct opex'!$E$83,'5. Unit inv. &amp; direct opex'!$H$83,IF('6. Network Design'!I1777&lt;'5. Unit inv. &amp; direct opex'!$E$84,'5. Unit inv. &amp; direct opex'!$H$84,'5. Unit inv. &amp; direct opex'!$H$85)))</f>
        <v>2000</v>
      </c>
      <c r="M108" s="322">
        <f>$H$86*'3. Network design parameters'!L602</f>
        <v>1000</v>
      </c>
      <c r="N108" s="261"/>
      <c r="O108" s="322">
        <f>IF('6. Network Design'!J1777&lt;'5. Unit inv. &amp; direct opex'!$E$82,'5. Unit inv. &amp; direct opex'!$I$82,IF('6. Network Design'!J1777&lt;'5. Unit inv. &amp; direct opex'!$E$83,'5. Unit inv. &amp; direct opex'!$I$83,IF('6. Network Design'!J1777&lt;'5. Unit inv. &amp; direct opex'!$E$84,'5. Unit inv. &amp; direct opex'!$I$84,'5. Unit inv. &amp; direct opex'!$I$85)))</f>
        <v>2000</v>
      </c>
      <c r="P108" s="322">
        <f>$I$86*'3. Network design parameters'!L602</f>
        <v>1000</v>
      </c>
      <c r="Q108" s="261"/>
      <c r="R108" s="322">
        <f>IF('6. Network Design'!K1777&lt;'5. Unit inv. &amp; direct opex'!$E$82,'5. Unit inv. &amp; direct opex'!$J$82,IF('6. Network Design'!K1777&lt;'5. Unit inv. &amp; direct opex'!$E$83,'5. Unit inv. &amp; direct opex'!$J$83,IF('6. Network Design'!K1777&lt;'5. Unit inv. &amp; direct opex'!$E$84,'5. Unit inv. &amp; direct opex'!$J$84,'5. Unit inv. &amp; direct opex'!$J$85)))</f>
        <v>2000</v>
      </c>
      <c r="S108" s="322">
        <f>$J$86*'3. Network design parameters'!L602</f>
        <v>1000</v>
      </c>
      <c r="T108" s="261"/>
      <c r="U108" s="322">
        <f>IF('6. Network Design'!L1777&lt;'5. Unit inv. &amp; direct opex'!$E$82,'5. Unit inv. &amp; direct opex'!$K$82,IF('6. Network Design'!L1777&lt;'5. Unit inv. &amp; direct opex'!$E$83,'5. Unit inv. &amp; direct opex'!$K$83,IF('6. Network Design'!L1777&lt;'5. Unit inv. &amp; direct opex'!$E$84,'5. Unit inv. &amp; direct opex'!$K$84,'5. Unit inv. &amp; direct opex'!$K$85)))</f>
        <v>2000</v>
      </c>
      <c r="V108" s="322">
        <f>$K$86*'3. Network design parameters'!L602</f>
        <v>1000</v>
      </c>
      <c r="W108" s="261"/>
      <c r="X108" s="322">
        <f>IF('6. Network Design'!M1777&lt;'5. Unit inv. &amp; direct opex'!$E$82,'5. Unit inv. &amp; direct opex'!$L$82,IF('6. Network Design'!M1777&lt;'5. Unit inv. &amp; direct opex'!$E$83,'5. Unit inv. &amp; direct opex'!$L$83,IF('6. Network Design'!M1777&lt;'5. Unit inv. &amp; direct opex'!$E$84,'5. Unit inv. &amp; direct opex'!$L$84,'5. Unit inv. &amp; direct opex'!$L$85)))</f>
        <v>2000</v>
      </c>
      <c r="Y108" s="322">
        <f>$L$86*'3. Network design parameters'!L602</f>
        <v>1000</v>
      </c>
      <c r="Z108" s="261"/>
    </row>
    <row r="109" spans="2:26" s="21" customFormat="1">
      <c r="B109" s="90"/>
      <c r="C109" s="212" t="str">
        <f>'C. Masterfiles'!C94</f>
        <v>T14</v>
      </c>
      <c r="D109" s="212" t="str">
        <f>'C. Masterfiles'!D94</f>
        <v>MSC-IGW</v>
      </c>
      <c r="E109" s="212" t="s">
        <v>368</v>
      </c>
      <c r="F109" s="322">
        <f>IF('6. Network Design'!G1778&lt;'5. Unit inv. &amp; direct opex'!$E$82,'5. Unit inv. &amp; direct opex'!$F$82,IF('6. Network Design'!G1778&lt;'5. Unit inv. &amp; direct opex'!$E$83,'5. Unit inv. &amp; direct opex'!$F$83,IF('6. Network Design'!G1778&lt;'5. Unit inv. &amp; direct opex'!$E$84,'5. Unit inv. &amp; direct opex'!$F$84,'5. Unit inv. &amp; direct opex'!$F$85)))</f>
        <v>10000</v>
      </c>
      <c r="G109" s="322">
        <f>F86*'3. Network design parameters'!L603</f>
        <v>1000</v>
      </c>
      <c r="H109" s="261"/>
      <c r="I109" s="322">
        <f>IF('6. Network Design'!H1778&lt;'5. Unit inv. &amp; direct opex'!$E$82,'5. Unit inv. &amp; direct opex'!$G$82,IF('6. Network Design'!H1778&lt;'5. Unit inv. &amp; direct opex'!$E$83,'5. Unit inv. &amp; direct opex'!$G$83,IF('6. Network Design'!H1778&lt;'5. Unit inv. &amp; direct opex'!$E$84,'5. Unit inv. &amp; direct opex'!$G$84,'5. Unit inv. &amp; direct opex'!$G$85)))</f>
        <v>10000</v>
      </c>
      <c r="J109" s="322">
        <f>$G$86*'3. Network design parameters'!L603</f>
        <v>1000</v>
      </c>
      <c r="K109" s="261"/>
      <c r="L109" s="322">
        <f>IF('6. Network Design'!I1778&lt;'5. Unit inv. &amp; direct opex'!$E$82,'5. Unit inv. &amp; direct opex'!$H$82,IF('6. Network Design'!I1778&lt;'5. Unit inv. &amp; direct opex'!$E$83,'5. Unit inv. &amp; direct opex'!$H$83,IF('6. Network Design'!I1778&lt;'5. Unit inv. &amp; direct opex'!$E$84,'5. Unit inv. &amp; direct opex'!$H$84,'5. Unit inv. &amp; direct opex'!$H$85)))</f>
        <v>10000</v>
      </c>
      <c r="M109" s="322">
        <f>$H$86*'3. Network design parameters'!L603</f>
        <v>1000</v>
      </c>
      <c r="N109" s="261"/>
      <c r="O109" s="322">
        <f>IF('6. Network Design'!J1778&lt;'5. Unit inv. &amp; direct opex'!$E$82,'5. Unit inv. &amp; direct opex'!$I$82,IF('6. Network Design'!J1778&lt;'5. Unit inv. &amp; direct opex'!$E$83,'5. Unit inv. &amp; direct opex'!$I$83,IF('6. Network Design'!J1778&lt;'5. Unit inv. &amp; direct opex'!$E$84,'5. Unit inv. &amp; direct opex'!$I$84,'5. Unit inv. &amp; direct opex'!$I$85)))</f>
        <v>10000</v>
      </c>
      <c r="P109" s="322">
        <f>$I$86*'3. Network design parameters'!L603</f>
        <v>1000</v>
      </c>
      <c r="Q109" s="261"/>
      <c r="R109" s="322">
        <f>IF('6. Network Design'!K1778&lt;'5. Unit inv. &amp; direct opex'!$E$82,'5. Unit inv. &amp; direct opex'!$J$82,IF('6. Network Design'!K1778&lt;'5. Unit inv. &amp; direct opex'!$E$83,'5. Unit inv. &amp; direct opex'!$J$83,IF('6. Network Design'!K1778&lt;'5. Unit inv. &amp; direct opex'!$E$84,'5. Unit inv. &amp; direct opex'!$J$84,'5. Unit inv. &amp; direct opex'!$J$85)))</f>
        <v>10000</v>
      </c>
      <c r="S109" s="322">
        <f>$J$86*'3. Network design parameters'!L603</f>
        <v>1000</v>
      </c>
      <c r="T109" s="261"/>
      <c r="U109" s="322">
        <f>IF('6. Network Design'!L1778&lt;'5. Unit inv. &amp; direct opex'!$E$82,'5. Unit inv. &amp; direct opex'!$K$82,IF('6. Network Design'!L1778&lt;'5. Unit inv. &amp; direct opex'!$E$83,'5. Unit inv. &amp; direct opex'!$K$83,IF('6. Network Design'!L1778&lt;'5. Unit inv. &amp; direct opex'!$E$84,'5. Unit inv. &amp; direct opex'!$K$84,'5. Unit inv. &amp; direct opex'!$K$85)))</f>
        <v>10000</v>
      </c>
      <c r="V109" s="322">
        <f>$K$86*'3. Network design parameters'!L603</f>
        <v>1000</v>
      </c>
      <c r="W109" s="261"/>
      <c r="X109" s="322">
        <f>IF('6. Network Design'!M1778&lt;'5. Unit inv. &amp; direct opex'!$E$82,'5. Unit inv. &amp; direct opex'!$L$82,IF('6. Network Design'!M1778&lt;'5. Unit inv. &amp; direct opex'!$E$83,'5. Unit inv. &amp; direct opex'!$L$83,IF('6. Network Design'!M1778&lt;'5. Unit inv. &amp; direct opex'!$E$84,'5. Unit inv. &amp; direct opex'!$L$84,'5. Unit inv. &amp; direct opex'!$L$85)))</f>
        <v>10000</v>
      </c>
      <c r="Y109" s="322">
        <f>$L$86*'3. Network design parameters'!L603</f>
        <v>1000</v>
      </c>
      <c r="Z109" s="261"/>
    </row>
    <row r="110" spans="2:26" s="21" customFormat="1">
      <c r="B110" s="90"/>
      <c r="C110" s="212" t="str">
        <f>'C. Masterfiles'!C95</f>
        <v>T15</v>
      </c>
      <c r="D110" s="212" t="str">
        <f>'C. Masterfiles'!D95</f>
        <v>MSC-INT</v>
      </c>
      <c r="E110" s="212" t="s">
        <v>368</v>
      </c>
      <c r="F110" s="322">
        <f>IF('6. Network Design'!G1779&lt;'5. Unit inv. &amp; direct opex'!$E$82,'5. Unit inv. &amp; direct opex'!$F$82,IF('6. Network Design'!G1779&lt;'5. Unit inv. &amp; direct opex'!$E$83,'5. Unit inv. &amp; direct opex'!$F$83,IF('6. Network Design'!G1779&lt;'5. Unit inv. &amp; direct opex'!$E$84,'5. Unit inv. &amp; direct opex'!$F$84,'5. Unit inv. &amp; direct opex'!$F$85)))</f>
        <v>10000</v>
      </c>
      <c r="G110" s="322">
        <f>F86*'3. Network design parameters'!L604</f>
        <v>1000</v>
      </c>
      <c r="H110" s="261"/>
      <c r="I110" s="322">
        <f>IF('6. Network Design'!H1779&lt;'5. Unit inv. &amp; direct opex'!$E$82,'5. Unit inv. &amp; direct opex'!$G$82,IF('6. Network Design'!H1779&lt;'5. Unit inv. &amp; direct opex'!$E$83,'5. Unit inv. &amp; direct opex'!$G$83,IF('6. Network Design'!H1779&lt;'5. Unit inv. &amp; direct opex'!$E$84,'5. Unit inv. &amp; direct opex'!$G$84,'5. Unit inv. &amp; direct opex'!$G$85)))</f>
        <v>10000</v>
      </c>
      <c r="J110" s="322">
        <f>$G$86*'3. Network design parameters'!L604</f>
        <v>1000</v>
      </c>
      <c r="K110" s="261"/>
      <c r="L110" s="322">
        <f>IF('6. Network Design'!I1779&lt;'5. Unit inv. &amp; direct opex'!$E$82,'5. Unit inv. &amp; direct opex'!$H$82,IF('6. Network Design'!I1779&lt;'5. Unit inv. &amp; direct opex'!$E$83,'5. Unit inv. &amp; direct opex'!$H$83,IF('6. Network Design'!I1779&lt;'5. Unit inv. &amp; direct opex'!$E$84,'5. Unit inv. &amp; direct opex'!$H$84,'5. Unit inv. &amp; direct opex'!$H$85)))</f>
        <v>10000</v>
      </c>
      <c r="M110" s="322">
        <f>$H$86*'3. Network design parameters'!L604</f>
        <v>1000</v>
      </c>
      <c r="N110" s="261"/>
      <c r="O110" s="322">
        <f>IF('6. Network Design'!J1779&lt;'5. Unit inv. &amp; direct opex'!$E$82,'5. Unit inv. &amp; direct opex'!$I$82,IF('6. Network Design'!J1779&lt;'5. Unit inv. &amp; direct opex'!$E$83,'5. Unit inv. &amp; direct opex'!$I$83,IF('6. Network Design'!J1779&lt;'5. Unit inv. &amp; direct opex'!$E$84,'5. Unit inv. &amp; direct opex'!$I$84,'5. Unit inv. &amp; direct opex'!$I$85)))</f>
        <v>10000</v>
      </c>
      <c r="P110" s="322">
        <f>$I$86*'3. Network design parameters'!L604</f>
        <v>1000</v>
      </c>
      <c r="Q110" s="261"/>
      <c r="R110" s="322">
        <f>IF('6. Network Design'!K1779&lt;'5. Unit inv. &amp; direct opex'!$E$82,'5. Unit inv. &amp; direct opex'!$J$82,IF('6. Network Design'!K1779&lt;'5. Unit inv. &amp; direct opex'!$E$83,'5. Unit inv. &amp; direct opex'!$J$83,IF('6. Network Design'!K1779&lt;'5. Unit inv. &amp; direct opex'!$E$84,'5. Unit inv. &amp; direct opex'!$J$84,'5. Unit inv. &amp; direct opex'!$J$85)))</f>
        <v>10000</v>
      </c>
      <c r="S110" s="322">
        <f>$J$86*'3. Network design parameters'!L604</f>
        <v>1000</v>
      </c>
      <c r="T110" s="261"/>
      <c r="U110" s="322">
        <f>IF('6. Network Design'!L1779&lt;'5. Unit inv. &amp; direct opex'!$E$82,'5. Unit inv. &amp; direct opex'!$K$82,IF('6. Network Design'!L1779&lt;'5. Unit inv. &amp; direct opex'!$E$83,'5. Unit inv. &amp; direct opex'!$K$83,IF('6. Network Design'!L1779&lt;'5. Unit inv. &amp; direct opex'!$E$84,'5. Unit inv. &amp; direct opex'!$K$84,'5. Unit inv. &amp; direct opex'!$K$85)))</f>
        <v>10000</v>
      </c>
      <c r="V110" s="322">
        <f>$K$86*'3. Network design parameters'!L604</f>
        <v>1000</v>
      </c>
      <c r="W110" s="261"/>
      <c r="X110" s="322">
        <f>IF('6. Network Design'!M1779&lt;'5. Unit inv. &amp; direct opex'!$E$82,'5. Unit inv. &amp; direct opex'!$L$82,IF('6. Network Design'!M1779&lt;'5. Unit inv. &amp; direct opex'!$E$83,'5. Unit inv. &amp; direct opex'!$L$83,IF('6. Network Design'!M1779&lt;'5. Unit inv. &amp; direct opex'!$E$84,'5. Unit inv. &amp; direct opex'!$L$84,'5. Unit inv. &amp; direct opex'!$L$85)))</f>
        <v>10000</v>
      </c>
      <c r="Y110" s="322">
        <f>$L$86*'3. Network design parameters'!L604</f>
        <v>1000</v>
      </c>
      <c r="Z110" s="261"/>
    </row>
    <row r="111" spans="2:26" s="21" customFormat="1">
      <c r="B111" s="90"/>
      <c r="C111" s="212" t="str">
        <f>'C. Masterfiles'!C96</f>
        <v>T16</v>
      </c>
      <c r="D111" s="212" t="str">
        <f>'C. Masterfiles'!D96</f>
        <v>MSC-IN/NGIN</v>
      </c>
      <c r="E111" s="212" t="s">
        <v>368</v>
      </c>
      <c r="F111" s="322">
        <f>IF('6. Network Design'!G1780&lt;'5. Unit inv. &amp; direct opex'!$E$82,'5. Unit inv. &amp; direct opex'!$F$82,IF('6. Network Design'!G1780&lt;'5. Unit inv. &amp; direct opex'!$E$83,'5. Unit inv. &amp; direct opex'!$F$83,IF('6. Network Design'!G1780&lt;'5. Unit inv. &amp; direct opex'!$E$84,'5. Unit inv. &amp; direct opex'!$F$84,'5. Unit inv. &amp; direct opex'!$F$85)))</f>
        <v>2000</v>
      </c>
      <c r="G111" s="322">
        <f>F86*'3. Network design parameters'!L605</f>
        <v>1000</v>
      </c>
      <c r="H111" s="261"/>
      <c r="I111" s="322">
        <f>IF('6. Network Design'!H1780&lt;'5. Unit inv. &amp; direct opex'!$E$82,'5. Unit inv. &amp; direct opex'!$G$82,IF('6. Network Design'!H1780&lt;'5. Unit inv. &amp; direct opex'!$E$83,'5. Unit inv. &amp; direct opex'!$G$83,IF('6. Network Design'!H1780&lt;'5. Unit inv. &amp; direct opex'!$E$84,'5. Unit inv. &amp; direct opex'!$G$84,'5. Unit inv. &amp; direct opex'!$G$85)))</f>
        <v>2000</v>
      </c>
      <c r="J111" s="322">
        <f>$G$86*'3. Network design parameters'!L605</f>
        <v>1000</v>
      </c>
      <c r="K111" s="261"/>
      <c r="L111" s="322">
        <f>IF('6. Network Design'!I1780&lt;'5. Unit inv. &amp; direct opex'!$E$82,'5. Unit inv. &amp; direct opex'!$H$82,IF('6. Network Design'!I1780&lt;'5. Unit inv. &amp; direct opex'!$E$83,'5. Unit inv. &amp; direct opex'!$H$83,IF('6. Network Design'!I1780&lt;'5. Unit inv. &amp; direct opex'!$E$84,'5. Unit inv. &amp; direct opex'!$H$84,'5. Unit inv. &amp; direct opex'!$H$85)))</f>
        <v>2000</v>
      </c>
      <c r="M111" s="322">
        <f>$H$86*'3. Network design parameters'!L605</f>
        <v>1000</v>
      </c>
      <c r="N111" s="261"/>
      <c r="O111" s="322">
        <f>IF('6. Network Design'!J1780&lt;'5. Unit inv. &amp; direct opex'!$E$82,'5. Unit inv. &amp; direct opex'!$I$82,IF('6. Network Design'!J1780&lt;'5. Unit inv. &amp; direct opex'!$E$83,'5. Unit inv. &amp; direct opex'!$I$83,IF('6. Network Design'!J1780&lt;'5. Unit inv. &amp; direct opex'!$E$84,'5. Unit inv. &amp; direct opex'!$I$84,'5. Unit inv. &amp; direct opex'!$I$85)))</f>
        <v>2000</v>
      </c>
      <c r="P111" s="322">
        <f>$I$86*'3. Network design parameters'!L605</f>
        <v>1000</v>
      </c>
      <c r="Q111" s="261"/>
      <c r="R111" s="322">
        <f>IF('6. Network Design'!K1780&lt;'5. Unit inv. &amp; direct opex'!$E$82,'5. Unit inv. &amp; direct opex'!$J$82,IF('6. Network Design'!K1780&lt;'5. Unit inv. &amp; direct opex'!$E$83,'5. Unit inv. &amp; direct opex'!$J$83,IF('6. Network Design'!K1780&lt;'5. Unit inv. &amp; direct opex'!$E$84,'5. Unit inv. &amp; direct opex'!$J$84,'5. Unit inv. &amp; direct opex'!$J$85)))</f>
        <v>2000</v>
      </c>
      <c r="S111" s="322">
        <f>$J$86*'3. Network design parameters'!L605</f>
        <v>1000</v>
      </c>
      <c r="T111" s="261"/>
      <c r="U111" s="322">
        <f>IF('6. Network Design'!L1780&lt;'5. Unit inv. &amp; direct opex'!$E$82,'5. Unit inv. &amp; direct opex'!$K$82,IF('6. Network Design'!L1780&lt;'5. Unit inv. &amp; direct opex'!$E$83,'5. Unit inv. &amp; direct opex'!$K$83,IF('6. Network Design'!L1780&lt;'5. Unit inv. &amp; direct opex'!$E$84,'5. Unit inv. &amp; direct opex'!$K$84,'5. Unit inv. &amp; direct opex'!$K$85)))</f>
        <v>2000</v>
      </c>
      <c r="V111" s="322">
        <f>$K$86*'3. Network design parameters'!L605</f>
        <v>1000</v>
      </c>
      <c r="W111" s="261"/>
      <c r="X111" s="322">
        <f>IF('6. Network Design'!M1780&lt;'5. Unit inv. &amp; direct opex'!$E$82,'5. Unit inv. &amp; direct opex'!$L$82,IF('6. Network Design'!M1780&lt;'5. Unit inv. &amp; direct opex'!$E$83,'5. Unit inv. &amp; direct opex'!$L$83,IF('6. Network Design'!M1780&lt;'5. Unit inv. &amp; direct opex'!$E$84,'5. Unit inv. &amp; direct opex'!$L$84,'5. Unit inv. &amp; direct opex'!$L$85)))</f>
        <v>2000</v>
      </c>
      <c r="Y111" s="322">
        <f>$L$86*'3. Network design parameters'!L605</f>
        <v>1000</v>
      </c>
      <c r="Z111" s="261"/>
    </row>
    <row r="112" spans="2:26" s="21" customFormat="1">
      <c r="B112" s="90"/>
      <c r="C112" s="212" t="str">
        <f>'C. Masterfiles'!C97</f>
        <v>T17</v>
      </c>
      <c r="D112" s="212" t="str">
        <f>'C. Masterfiles'!D97</f>
        <v>eNodeB-MSC</v>
      </c>
      <c r="E112" s="212" t="s">
        <v>368</v>
      </c>
      <c r="F112" s="261"/>
      <c r="G112" s="261"/>
      <c r="H112" s="261"/>
      <c r="I112" s="261"/>
      <c r="J112" s="261"/>
      <c r="K112" s="261"/>
      <c r="L112" s="261"/>
      <c r="M112" s="261"/>
      <c r="N112" s="261"/>
      <c r="O112" s="261"/>
      <c r="P112" s="261"/>
      <c r="Q112" s="261"/>
      <c r="R112" s="261"/>
      <c r="S112" s="261"/>
      <c r="T112" s="261"/>
      <c r="U112" s="261"/>
      <c r="V112" s="261"/>
      <c r="W112" s="261"/>
      <c r="X112" s="261"/>
      <c r="Y112" s="261"/>
      <c r="Z112" s="261"/>
    </row>
    <row r="113" spans="2:26" s="21" customFormat="1">
      <c r="B113" s="90"/>
      <c r="C113" s="212" t="str">
        <f>'C. Masterfiles'!C98</f>
        <v>T18</v>
      </c>
      <c r="D113" s="212" t="str">
        <f>'C. Masterfiles'!D98</f>
        <v>OTHER: complete as required</v>
      </c>
      <c r="E113" s="212" t="s">
        <v>368</v>
      </c>
      <c r="F113" s="322"/>
      <c r="G113" s="322"/>
      <c r="H113" s="322"/>
      <c r="I113" s="322"/>
      <c r="J113" s="322"/>
      <c r="K113" s="322"/>
      <c r="L113" s="322"/>
      <c r="M113" s="322"/>
      <c r="N113" s="322"/>
      <c r="O113" s="322"/>
      <c r="P113" s="322"/>
      <c r="Q113" s="322"/>
      <c r="R113" s="322"/>
      <c r="S113" s="322"/>
      <c r="T113" s="322"/>
      <c r="U113" s="322"/>
      <c r="V113" s="322"/>
      <c r="W113" s="322"/>
      <c r="X113" s="322"/>
      <c r="Y113" s="322"/>
      <c r="Z113" s="322"/>
    </row>
    <row r="114" spans="2:26" s="21" customFormat="1">
      <c r="B114" s="90"/>
      <c r="C114" s="212" t="str">
        <f>'C. Masterfiles'!C99</f>
        <v>T19</v>
      </c>
      <c r="D114" s="212" t="str">
        <f>'C. Masterfiles'!D99</f>
        <v>OTHER: complete as required</v>
      </c>
      <c r="E114" s="212" t="s">
        <v>368</v>
      </c>
      <c r="F114" s="322"/>
      <c r="G114" s="322"/>
      <c r="H114" s="322"/>
      <c r="I114" s="322"/>
      <c r="J114" s="322"/>
      <c r="K114" s="322"/>
      <c r="L114" s="322"/>
      <c r="M114" s="322"/>
      <c r="N114" s="322"/>
      <c r="O114" s="322"/>
      <c r="P114" s="322"/>
      <c r="Q114" s="322"/>
      <c r="R114" s="322"/>
      <c r="S114" s="322"/>
      <c r="T114" s="322"/>
      <c r="U114" s="322"/>
      <c r="V114" s="322"/>
      <c r="W114" s="322"/>
      <c r="X114" s="322"/>
      <c r="Y114" s="322"/>
      <c r="Z114" s="322"/>
    </row>
    <row r="115" spans="2:26" s="21" customFormat="1">
      <c r="B115" s="90"/>
      <c r="C115" s="212" t="str">
        <f>'C. Masterfiles'!C100</f>
        <v>T20</v>
      </c>
      <c r="D115" s="212" t="str">
        <f>'C. Masterfiles'!D101</f>
        <v>OTHER: complete as required</v>
      </c>
      <c r="E115" s="212" t="s">
        <v>368</v>
      </c>
      <c r="F115" s="322"/>
      <c r="G115" s="322"/>
      <c r="H115" s="322"/>
      <c r="I115" s="322"/>
      <c r="J115" s="322"/>
      <c r="K115" s="322"/>
      <c r="L115" s="322"/>
      <c r="M115" s="322"/>
      <c r="N115" s="322"/>
      <c r="O115" s="322"/>
      <c r="P115" s="322"/>
      <c r="Q115" s="322"/>
      <c r="R115" s="322"/>
      <c r="S115" s="322"/>
      <c r="T115" s="322"/>
      <c r="U115" s="322"/>
      <c r="V115" s="322"/>
      <c r="W115" s="322"/>
      <c r="X115" s="322"/>
      <c r="Y115" s="322"/>
      <c r="Z115" s="322"/>
    </row>
    <row r="116" spans="2:26" s="21" customFormat="1">
      <c r="B116" s="90"/>
      <c r="C116" s="212" t="str">
        <f>'C. Masterfiles'!C101</f>
        <v>T21</v>
      </c>
      <c r="D116" s="212" t="str">
        <f>'C. Masterfiles'!D101</f>
        <v>OTHER: complete as required</v>
      </c>
      <c r="E116" s="212" t="s">
        <v>368</v>
      </c>
      <c r="F116" s="322"/>
      <c r="G116" s="322"/>
      <c r="H116" s="322"/>
      <c r="I116" s="322"/>
      <c r="J116" s="322"/>
      <c r="K116" s="322"/>
      <c r="L116" s="322"/>
      <c r="M116" s="322"/>
      <c r="N116" s="322"/>
      <c r="O116" s="322"/>
      <c r="P116" s="322"/>
      <c r="Q116" s="322"/>
      <c r="R116" s="322"/>
      <c r="S116" s="322"/>
      <c r="T116" s="322"/>
      <c r="U116" s="322"/>
      <c r="V116" s="322"/>
      <c r="W116" s="322"/>
      <c r="X116" s="322"/>
      <c r="Y116" s="322"/>
      <c r="Z116" s="322"/>
    </row>
    <row r="117" spans="2:26" s="21" customFormat="1">
      <c r="B117" s="90"/>
      <c r="C117" s="212" t="str">
        <f>'C. Masterfiles'!C102</f>
        <v>T22</v>
      </c>
      <c r="D117" s="212" t="str">
        <f>'C. Masterfiles'!D102</f>
        <v>OTHER: complete as required</v>
      </c>
      <c r="E117" s="212" t="s">
        <v>368</v>
      </c>
      <c r="F117" s="322"/>
      <c r="G117" s="322"/>
      <c r="H117" s="322"/>
      <c r="I117" s="322"/>
      <c r="J117" s="322"/>
      <c r="K117" s="322"/>
      <c r="L117" s="322"/>
      <c r="M117" s="322"/>
      <c r="N117" s="322"/>
      <c r="O117" s="322"/>
      <c r="P117" s="322"/>
      <c r="Q117" s="322"/>
      <c r="R117" s="322"/>
      <c r="S117" s="322"/>
      <c r="T117" s="322"/>
      <c r="U117" s="322"/>
      <c r="V117" s="322"/>
      <c r="W117" s="322"/>
      <c r="X117" s="322"/>
      <c r="Y117" s="322"/>
      <c r="Z117" s="322"/>
    </row>
    <row r="118" spans="2:26" s="21" customFormat="1">
      <c r="B118" s="90"/>
      <c r="C118" s="212" t="str">
        <f>'C. Masterfiles'!C103</f>
        <v>T23</v>
      </c>
      <c r="D118" s="212" t="str">
        <f>'C. Masterfiles'!D103</f>
        <v>OTHER: complete as required</v>
      </c>
      <c r="E118" s="212" t="s">
        <v>368</v>
      </c>
      <c r="F118" s="322"/>
      <c r="G118" s="322"/>
      <c r="H118" s="322"/>
      <c r="I118" s="322"/>
      <c r="J118" s="322"/>
      <c r="K118" s="322"/>
      <c r="L118" s="322"/>
      <c r="M118" s="322"/>
      <c r="N118" s="322"/>
      <c r="O118" s="322"/>
      <c r="P118" s="322"/>
      <c r="Q118" s="322"/>
      <c r="R118" s="322"/>
      <c r="S118" s="322"/>
      <c r="T118" s="322"/>
      <c r="U118" s="322"/>
      <c r="V118" s="322"/>
      <c r="W118" s="322"/>
      <c r="X118" s="322"/>
      <c r="Y118" s="322"/>
      <c r="Z118" s="322"/>
    </row>
    <row r="119" spans="2:26" s="21" customFormat="1">
      <c r="B119" s="90"/>
      <c r="C119" s="212" t="str">
        <f>'C. Masterfiles'!C104</f>
        <v>T24</v>
      </c>
      <c r="D119" s="212" t="str">
        <f>'C. Masterfiles'!D104</f>
        <v>OTHER: complete as required</v>
      </c>
      <c r="E119" s="212" t="s">
        <v>368</v>
      </c>
      <c r="F119" s="322"/>
      <c r="G119" s="322"/>
      <c r="H119" s="322"/>
      <c r="I119" s="322"/>
      <c r="J119" s="322"/>
      <c r="K119" s="322"/>
      <c r="L119" s="322"/>
      <c r="M119" s="322"/>
      <c r="N119" s="322"/>
      <c r="O119" s="322"/>
      <c r="P119" s="322"/>
      <c r="Q119" s="322"/>
      <c r="R119" s="322"/>
      <c r="S119" s="322"/>
      <c r="T119" s="322"/>
      <c r="U119" s="322"/>
      <c r="V119" s="322"/>
      <c r="W119" s="322"/>
      <c r="X119" s="322"/>
      <c r="Y119" s="322"/>
      <c r="Z119" s="322"/>
    </row>
    <row r="120" spans="2:26" s="21" customFormat="1">
      <c r="B120" s="90"/>
      <c r="C120" s="212" t="str">
        <f>'C. Masterfiles'!C105</f>
        <v>T25</v>
      </c>
      <c r="D120" s="212" t="str">
        <f>'C. Masterfiles'!D105</f>
        <v>OTHER: complete as required</v>
      </c>
      <c r="E120" s="212" t="s">
        <v>368</v>
      </c>
      <c r="F120" s="322"/>
      <c r="G120" s="322"/>
      <c r="H120" s="322"/>
      <c r="I120" s="322"/>
      <c r="J120" s="322"/>
      <c r="K120" s="322"/>
      <c r="L120" s="322"/>
      <c r="M120" s="322"/>
      <c r="N120" s="322"/>
      <c r="O120" s="322"/>
      <c r="P120" s="322"/>
      <c r="Q120" s="322"/>
      <c r="R120" s="322"/>
      <c r="S120" s="322"/>
      <c r="T120" s="322"/>
      <c r="U120" s="322"/>
      <c r="V120" s="322"/>
      <c r="W120" s="322"/>
      <c r="X120" s="322"/>
      <c r="Y120" s="322"/>
      <c r="Z120" s="322"/>
    </row>
    <row r="121" spans="2:26" s="21" customFormat="1">
      <c r="B121" s="90"/>
      <c r="C121" s="308"/>
      <c r="D121" s="308"/>
      <c r="E121" s="308"/>
      <c r="F121" s="261"/>
      <c r="G121" s="144"/>
      <c r="H121" s="144"/>
      <c r="I121" s="261"/>
      <c r="J121" s="144"/>
      <c r="K121" s="144"/>
      <c r="L121" s="261"/>
      <c r="M121" s="144"/>
      <c r="N121" s="144"/>
      <c r="O121" s="261"/>
      <c r="P121" s="144"/>
      <c r="Q121" s="144"/>
      <c r="R121" s="261"/>
      <c r="S121" s="144"/>
      <c r="T121" s="144"/>
      <c r="U121" s="261"/>
      <c r="V121" s="144"/>
      <c r="W121" s="144"/>
      <c r="X121" s="261"/>
      <c r="Y121" s="144"/>
      <c r="Z121" s="144"/>
    </row>
    <row r="122" spans="2:26" s="21" customFormat="1">
      <c r="B122" s="90"/>
      <c r="C122" s="318"/>
      <c r="D122" s="319"/>
      <c r="E122" s="319"/>
      <c r="F122" s="320"/>
      <c r="G122" s="321"/>
      <c r="H122" s="127"/>
      <c r="I122" s="127"/>
      <c r="J122" s="73"/>
      <c r="K122" s="311"/>
      <c r="L122" s="311"/>
      <c r="M122" s="311"/>
      <c r="N122" s="311"/>
      <c r="O122" s="311"/>
    </row>
    <row r="123" spans="2:26" s="21" customFormat="1">
      <c r="B123" s="90"/>
      <c r="C123" s="318"/>
      <c r="D123" s="319"/>
      <c r="E123" s="319"/>
      <c r="F123" s="320"/>
      <c r="G123" s="321"/>
      <c r="H123" s="127"/>
      <c r="I123" s="127"/>
      <c r="J123" s="73"/>
      <c r="K123" s="311"/>
      <c r="L123" s="311"/>
      <c r="M123" s="311"/>
      <c r="N123" s="311"/>
      <c r="O123" s="311"/>
    </row>
    <row r="124" spans="2:26" s="21" customFormat="1" ht="15.75">
      <c r="B124" s="90"/>
      <c r="C124" s="292" t="s">
        <v>369</v>
      </c>
      <c r="D124" s="127"/>
      <c r="E124" s="127"/>
      <c r="F124" s="127"/>
      <c r="G124" s="127"/>
      <c r="H124" s="127"/>
      <c r="I124" s="127"/>
      <c r="J124" s="127"/>
      <c r="K124" s="127"/>
      <c r="L124" s="127"/>
      <c r="M124" s="127"/>
      <c r="N124" s="127"/>
    </row>
    <row r="125" spans="2:26" s="21" customFormat="1">
      <c r="B125" s="90"/>
      <c r="C125" s="127"/>
      <c r="D125" s="127"/>
      <c r="E125" s="127"/>
      <c r="F125" s="127"/>
      <c r="G125" s="127"/>
      <c r="H125" s="127"/>
      <c r="I125" s="127"/>
      <c r="J125" s="127"/>
      <c r="K125" s="127"/>
      <c r="L125" s="127"/>
      <c r="M125" s="127"/>
      <c r="N125" s="127"/>
    </row>
    <row r="126" spans="2:26" s="21" customFormat="1" ht="63.75">
      <c r="B126" s="90"/>
      <c r="C126" s="45" t="s">
        <v>0</v>
      </c>
      <c r="D126" s="45" t="s">
        <v>3</v>
      </c>
      <c r="E126" s="45" t="s">
        <v>363</v>
      </c>
      <c r="F126" s="225" t="s">
        <v>34</v>
      </c>
      <c r="G126" s="228" t="s">
        <v>349</v>
      </c>
      <c r="H126" s="228" t="s">
        <v>912</v>
      </c>
      <c r="I126" s="228" t="s">
        <v>913</v>
      </c>
      <c r="J126" s="228" t="s">
        <v>914</v>
      </c>
      <c r="K126" s="228" t="s">
        <v>915</v>
      </c>
      <c r="L126" s="228" t="s">
        <v>916</v>
      </c>
      <c r="M126" s="228" t="s">
        <v>917</v>
      </c>
      <c r="N126" s="228" t="s">
        <v>835</v>
      </c>
      <c r="O126" s="228" t="s">
        <v>370</v>
      </c>
      <c r="P126" s="228" t="s">
        <v>836</v>
      </c>
      <c r="Q126" s="228" t="s">
        <v>371</v>
      </c>
      <c r="R126" s="225" t="s">
        <v>837</v>
      </c>
    </row>
    <row r="127" spans="2:26" s="21" customFormat="1">
      <c r="B127" s="90"/>
      <c r="C127" s="315"/>
      <c r="D127" s="315"/>
      <c r="E127" s="315"/>
      <c r="F127" s="313"/>
      <c r="G127" s="228" t="s">
        <v>257</v>
      </c>
      <c r="H127" s="228" t="s">
        <v>257</v>
      </c>
      <c r="I127" s="228" t="s">
        <v>257</v>
      </c>
      <c r="J127" s="228" t="s">
        <v>257</v>
      </c>
      <c r="K127" s="228" t="s">
        <v>257</v>
      </c>
      <c r="L127" s="228" t="s">
        <v>257</v>
      </c>
      <c r="M127" s="228" t="s">
        <v>257</v>
      </c>
      <c r="N127" s="669" t="s">
        <v>10</v>
      </c>
      <c r="O127" s="669" t="s">
        <v>10</v>
      </c>
      <c r="P127" s="669" t="s">
        <v>10</v>
      </c>
      <c r="Q127" s="669" t="s">
        <v>10</v>
      </c>
      <c r="R127" s="669" t="s">
        <v>10</v>
      </c>
    </row>
    <row r="128" spans="2:26" s="21" customFormat="1">
      <c r="B128" s="90"/>
      <c r="C128" s="212" t="str">
        <f t="shared" ref="C128:C152" si="11">C96</f>
        <v>T01</v>
      </c>
      <c r="D128" s="212" t="str">
        <f t="shared" ref="D128:D152" si="12">D96</f>
        <v>BTS-BSC</v>
      </c>
      <c r="E128" s="212" t="s">
        <v>368</v>
      </c>
      <c r="F128" s="324">
        <f>'B. Dashboard'!F58</f>
        <v>10</v>
      </c>
      <c r="G128" s="322">
        <f>SUM(F96:H96)</f>
        <v>10000</v>
      </c>
      <c r="H128" s="322">
        <f>SUM(I96:K96)</f>
        <v>12000</v>
      </c>
      <c r="I128" s="322">
        <f>SUM(L96:N96)</f>
        <v>12000</v>
      </c>
      <c r="J128" s="322">
        <f>SUM(O96:Q96)</f>
        <v>12000</v>
      </c>
      <c r="K128" s="322">
        <f>SUM(R96:T96)</f>
        <v>12000</v>
      </c>
      <c r="L128" s="322">
        <f>SUM(U96:W96)</f>
        <v>12000</v>
      </c>
      <c r="M128" s="322">
        <f>SUM(X96:Z96)</f>
        <v>12000</v>
      </c>
      <c r="N128" s="264">
        <f>'B. Dashboard'!F62</f>
        <v>2.3E-2</v>
      </c>
      <c r="O128" s="264">
        <f>'B. Dashboard'!F65</f>
        <v>0.12</v>
      </c>
      <c r="P128" s="521">
        <f>'B. Dashboard'!$F$63</f>
        <v>2.3E-2</v>
      </c>
      <c r="Q128" s="521">
        <f>'B. Dashboard'!F66</f>
        <v>2.3E-2</v>
      </c>
      <c r="R128" s="521">
        <f>'B. Dashboard'!$F$64</f>
        <v>2.3E-2</v>
      </c>
    </row>
    <row r="129" spans="2:18" s="21" customFormat="1">
      <c r="B129" s="90"/>
      <c r="C129" s="212" t="str">
        <f t="shared" si="11"/>
        <v>T02</v>
      </c>
      <c r="D129" s="212" t="str">
        <f t="shared" si="12"/>
        <v>Node B-RNC</v>
      </c>
      <c r="E129" s="212" t="s">
        <v>368</v>
      </c>
      <c r="F129" s="324">
        <f>'B. Dashboard'!F58</f>
        <v>10</v>
      </c>
      <c r="G129" s="322">
        <f t="shared" ref="G129:G152" si="13">SUM(F97:H97)</f>
        <v>185483.3724829421</v>
      </c>
      <c r="H129" s="322">
        <f t="shared" ref="H129:H152" si="14">SUM(I97:K97)</f>
        <v>186519.04777645253</v>
      </c>
      <c r="I129" s="322">
        <f t="shared" ref="I129:I152" si="15">SUM(L97:N97)</f>
        <v>187523.29600664627</v>
      </c>
      <c r="J129" s="322">
        <f t="shared" ref="J129:J152" si="16">SUM(O97:Q97)</f>
        <v>188555.38865250151</v>
      </c>
      <c r="K129" s="322">
        <f t="shared" ref="K129:K152" si="17">SUM(R97:T97)</f>
        <v>189554.48311145129</v>
      </c>
      <c r="L129" s="322">
        <f t="shared" ref="L129:L152" si="18">SUM(U97:W97)</f>
        <v>190778.08578587102</v>
      </c>
      <c r="M129" s="322">
        <f t="shared" ref="M129:M152" si="19">SUM(X97:Z97)</f>
        <v>191728.63210957497</v>
      </c>
      <c r="N129" s="264">
        <f>'B. Dashboard'!F62</f>
        <v>2.3E-2</v>
      </c>
      <c r="O129" s="264">
        <f>'B. Dashboard'!F65</f>
        <v>0.12</v>
      </c>
      <c r="P129" s="521">
        <f>'B. Dashboard'!$F$63</f>
        <v>2.3E-2</v>
      </c>
      <c r="Q129" s="521">
        <f>'B. Dashboard'!F66</f>
        <v>2.3E-2</v>
      </c>
      <c r="R129" s="521">
        <f>'B. Dashboard'!$F$64</f>
        <v>2.3E-2</v>
      </c>
    </row>
    <row r="130" spans="2:18" s="21" customFormat="1">
      <c r="B130" s="90"/>
      <c r="C130" s="212" t="str">
        <f t="shared" si="11"/>
        <v>T03</v>
      </c>
      <c r="D130" s="212" t="str">
        <f t="shared" si="12"/>
        <v>BSC-MSC</v>
      </c>
      <c r="E130" s="212" t="s">
        <v>368</v>
      </c>
      <c r="F130" s="324">
        <f>'B. Dashboard'!F58</f>
        <v>10</v>
      </c>
      <c r="G130" s="322">
        <f t="shared" si="13"/>
        <v>2010000</v>
      </c>
      <c r="H130" s="322">
        <f t="shared" si="14"/>
        <v>2010000</v>
      </c>
      <c r="I130" s="322">
        <f t="shared" si="15"/>
        <v>2010000</v>
      </c>
      <c r="J130" s="322">
        <f t="shared" si="16"/>
        <v>2010000</v>
      </c>
      <c r="K130" s="322">
        <f t="shared" si="17"/>
        <v>2010000</v>
      </c>
      <c r="L130" s="322">
        <f t="shared" si="18"/>
        <v>2010000</v>
      </c>
      <c r="M130" s="322">
        <f t="shared" si="19"/>
        <v>2010000</v>
      </c>
      <c r="N130" s="264">
        <f>'B. Dashboard'!F62</f>
        <v>2.3E-2</v>
      </c>
      <c r="O130" s="264">
        <f>'B. Dashboard'!F65</f>
        <v>0.12</v>
      </c>
      <c r="P130" s="521">
        <f>'B. Dashboard'!$F$63</f>
        <v>2.3E-2</v>
      </c>
      <c r="Q130" s="521">
        <f>'B. Dashboard'!F66</f>
        <v>2.3E-2</v>
      </c>
      <c r="R130" s="521">
        <f>'B. Dashboard'!$F$64</f>
        <v>2.3E-2</v>
      </c>
    </row>
    <row r="131" spans="2:18" s="21" customFormat="1">
      <c r="B131" s="90"/>
      <c r="C131" s="212" t="str">
        <f t="shared" si="11"/>
        <v>T04</v>
      </c>
      <c r="D131" s="212" t="str">
        <f t="shared" si="12"/>
        <v>RNC-MSC</v>
      </c>
      <c r="E131" s="212" t="s">
        <v>368</v>
      </c>
      <c r="F131" s="324">
        <f>'B. Dashboard'!F58</f>
        <v>10</v>
      </c>
      <c r="G131" s="322">
        <f t="shared" si="13"/>
        <v>1510000</v>
      </c>
      <c r="H131" s="322">
        <f t="shared" si="14"/>
        <v>1510000</v>
      </c>
      <c r="I131" s="322">
        <f t="shared" si="15"/>
        <v>1510000</v>
      </c>
      <c r="J131" s="322">
        <f t="shared" si="16"/>
        <v>1510000</v>
      </c>
      <c r="K131" s="322">
        <f t="shared" si="17"/>
        <v>1510000</v>
      </c>
      <c r="L131" s="322">
        <f t="shared" si="18"/>
        <v>1510000</v>
      </c>
      <c r="M131" s="322">
        <f t="shared" si="19"/>
        <v>1510000</v>
      </c>
      <c r="N131" s="264">
        <f>'B. Dashboard'!F62</f>
        <v>2.3E-2</v>
      </c>
      <c r="O131" s="264">
        <f>'B. Dashboard'!F65</f>
        <v>0.12</v>
      </c>
      <c r="P131" s="521">
        <f>'B. Dashboard'!$F$63</f>
        <v>2.3E-2</v>
      </c>
      <c r="Q131" s="521">
        <f>'B. Dashboard'!F66</f>
        <v>2.3E-2</v>
      </c>
      <c r="R131" s="521">
        <f>'B. Dashboard'!$F$64</f>
        <v>2.3E-2</v>
      </c>
    </row>
    <row r="132" spans="2:18" s="21" customFormat="1">
      <c r="B132" s="90"/>
      <c r="C132" s="212" t="str">
        <f t="shared" si="11"/>
        <v>T05</v>
      </c>
      <c r="D132" s="212" t="str">
        <f t="shared" si="12"/>
        <v>MSC-MSC</v>
      </c>
      <c r="E132" s="212" t="s">
        <v>368</v>
      </c>
      <c r="F132" s="324">
        <f>'B. Dashboard'!F58</f>
        <v>10</v>
      </c>
      <c r="G132" s="322">
        <f t="shared" si="13"/>
        <v>2010000</v>
      </c>
      <c r="H132" s="322">
        <f t="shared" si="14"/>
        <v>2010000</v>
      </c>
      <c r="I132" s="322">
        <f t="shared" si="15"/>
        <v>2010000</v>
      </c>
      <c r="J132" s="322">
        <f t="shared" si="16"/>
        <v>2010000</v>
      </c>
      <c r="K132" s="322">
        <f t="shared" si="17"/>
        <v>2010000</v>
      </c>
      <c r="L132" s="322">
        <f t="shared" si="18"/>
        <v>2010000</v>
      </c>
      <c r="M132" s="322">
        <f t="shared" si="19"/>
        <v>2010000</v>
      </c>
      <c r="N132" s="264">
        <f>'B. Dashboard'!F62</f>
        <v>2.3E-2</v>
      </c>
      <c r="O132" s="264">
        <f>'B. Dashboard'!F65</f>
        <v>0.12</v>
      </c>
      <c r="P132" s="521">
        <f>'B. Dashboard'!$F$63</f>
        <v>2.3E-2</v>
      </c>
      <c r="Q132" s="521">
        <f>'B. Dashboard'!F66</f>
        <v>2.3E-2</v>
      </c>
      <c r="R132" s="521">
        <f>'B. Dashboard'!$F$64</f>
        <v>2.3E-2</v>
      </c>
    </row>
    <row r="133" spans="2:18" s="21" customFormat="1">
      <c r="B133" s="90"/>
      <c r="C133" s="212" t="str">
        <f t="shared" si="11"/>
        <v>T06</v>
      </c>
      <c r="D133" s="212" t="str">
        <f t="shared" si="12"/>
        <v>MSC-PPP</v>
      </c>
      <c r="E133" s="212" t="s">
        <v>368</v>
      </c>
      <c r="F133" s="324">
        <f>'B. Dashboard'!F58</f>
        <v>10</v>
      </c>
      <c r="G133" s="322">
        <f t="shared" si="13"/>
        <v>11000</v>
      </c>
      <c r="H133" s="322">
        <f t="shared" si="14"/>
        <v>11000</v>
      </c>
      <c r="I133" s="322">
        <f t="shared" si="15"/>
        <v>3000</v>
      </c>
      <c r="J133" s="322">
        <f t="shared" si="16"/>
        <v>3000</v>
      </c>
      <c r="K133" s="322">
        <f t="shared" si="17"/>
        <v>3000</v>
      </c>
      <c r="L133" s="322">
        <f t="shared" si="18"/>
        <v>3000</v>
      </c>
      <c r="M133" s="322">
        <f t="shared" si="19"/>
        <v>3000</v>
      </c>
      <c r="N133" s="264">
        <f>'B. Dashboard'!F62</f>
        <v>2.3E-2</v>
      </c>
      <c r="O133" s="264">
        <f>'B. Dashboard'!F65</f>
        <v>0.12</v>
      </c>
      <c r="P133" s="521">
        <f>'B. Dashboard'!$F$63</f>
        <v>2.3E-2</v>
      </c>
      <c r="Q133" s="521">
        <f>'B. Dashboard'!F66</f>
        <v>2.3E-2</v>
      </c>
      <c r="R133" s="521">
        <f>'B. Dashboard'!$F$64</f>
        <v>2.3E-2</v>
      </c>
    </row>
    <row r="134" spans="2:18" s="21" customFormat="1">
      <c r="B134" s="90"/>
      <c r="C134" s="212" t="str">
        <f t="shared" si="11"/>
        <v>T07</v>
      </c>
      <c r="D134" s="212" t="str">
        <f t="shared" si="12"/>
        <v>MSC-HLR</v>
      </c>
      <c r="E134" s="212" t="s">
        <v>368</v>
      </c>
      <c r="F134" s="324">
        <f>'B. Dashboard'!F58</f>
        <v>10</v>
      </c>
      <c r="G134" s="322">
        <f t="shared" si="13"/>
        <v>11000</v>
      </c>
      <c r="H134" s="322">
        <f t="shared" si="14"/>
        <v>11000</v>
      </c>
      <c r="I134" s="322">
        <f t="shared" si="15"/>
        <v>11000</v>
      </c>
      <c r="J134" s="322">
        <f t="shared" si="16"/>
        <v>11000</v>
      </c>
      <c r="K134" s="322">
        <f t="shared" si="17"/>
        <v>11000</v>
      </c>
      <c r="L134" s="322">
        <f t="shared" si="18"/>
        <v>11000</v>
      </c>
      <c r="M134" s="322">
        <f t="shared" si="19"/>
        <v>11000</v>
      </c>
      <c r="N134" s="264">
        <f>'B. Dashboard'!F62</f>
        <v>2.3E-2</v>
      </c>
      <c r="O134" s="264">
        <f>'B. Dashboard'!F65</f>
        <v>0.12</v>
      </c>
      <c r="P134" s="521">
        <f>'B. Dashboard'!$F$63</f>
        <v>2.3E-2</v>
      </c>
      <c r="Q134" s="521">
        <f>'B. Dashboard'!F66</f>
        <v>2.3E-2</v>
      </c>
      <c r="R134" s="521">
        <f>'B. Dashboard'!$F$64</f>
        <v>2.3E-2</v>
      </c>
    </row>
    <row r="135" spans="2:18" s="21" customFormat="1">
      <c r="B135" s="90"/>
      <c r="C135" s="212" t="str">
        <f t="shared" si="11"/>
        <v>T08</v>
      </c>
      <c r="D135" s="212" t="str">
        <f t="shared" si="12"/>
        <v>MSC-SMS</v>
      </c>
      <c r="E135" s="212" t="s">
        <v>368</v>
      </c>
      <c r="F135" s="324">
        <f>'B. Dashboard'!F58</f>
        <v>10</v>
      </c>
      <c r="G135" s="322">
        <f t="shared" si="13"/>
        <v>3000</v>
      </c>
      <c r="H135" s="322">
        <f t="shared" si="14"/>
        <v>3000</v>
      </c>
      <c r="I135" s="322">
        <f t="shared" si="15"/>
        <v>3000</v>
      </c>
      <c r="J135" s="322">
        <f t="shared" si="16"/>
        <v>3000</v>
      </c>
      <c r="K135" s="322">
        <f t="shared" si="17"/>
        <v>3000</v>
      </c>
      <c r="L135" s="322">
        <f t="shared" si="18"/>
        <v>3000</v>
      </c>
      <c r="M135" s="322">
        <f t="shared" si="19"/>
        <v>3000</v>
      </c>
      <c r="N135" s="264">
        <f>'B. Dashboard'!F62</f>
        <v>2.3E-2</v>
      </c>
      <c r="O135" s="264">
        <f>'B. Dashboard'!F65</f>
        <v>0.12</v>
      </c>
      <c r="P135" s="521">
        <f>'B. Dashboard'!$F$63</f>
        <v>2.3E-2</v>
      </c>
      <c r="Q135" s="521">
        <f>'B. Dashboard'!F66</f>
        <v>2.3E-2</v>
      </c>
      <c r="R135" s="521">
        <f>'B. Dashboard'!$F$64</f>
        <v>2.3E-2</v>
      </c>
    </row>
    <row r="136" spans="2:18" s="21" customFormat="1">
      <c r="B136" s="90"/>
      <c r="C136" s="212" t="str">
        <f t="shared" si="11"/>
        <v>T09</v>
      </c>
      <c r="D136" s="212" t="str">
        <f t="shared" si="12"/>
        <v>MSC-MMS</v>
      </c>
      <c r="E136" s="212" t="s">
        <v>368</v>
      </c>
      <c r="F136" s="324">
        <f>'B. Dashboard'!F58</f>
        <v>10</v>
      </c>
      <c r="G136" s="322">
        <f t="shared" si="13"/>
        <v>3000</v>
      </c>
      <c r="H136" s="322">
        <f t="shared" si="14"/>
        <v>3000</v>
      </c>
      <c r="I136" s="322">
        <f t="shared" si="15"/>
        <v>3000</v>
      </c>
      <c r="J136" s="322">
        <f t="shared" si="16"/>
        <v>3000</v>
      </c>
      <c r="K136" s="322">
        <f t="shared" si="17"/>
        <v>3000</v>
      </c>
      <c r="L136" s="322">
        <f t="shared" si="18"/>
        <v>3000</v>
      </c>
      <c r="M136" s="322">
        <f t="shared" si="19"/>
        <v>3000</v>
      </c>
      <c r="N136" s="264">
        <f>'B. Dashboard'!F62</f>
        <v>2.3E-2</v>
      </c>
      <c r="O136" s="264">
        <f>'B. Dashboard'!F65</f>
        <v>0.12</v>
      </c>
      <c r="P136" s="521">
        <f>'B. Dashboard'!$F$63</f>
        <v>2.3E-2</v>
      </c>
      <c r="Q136" s="521">
        <f>'B. Dashboard'!F66</f>
        <v>2.3E-2</v>
      </c>
      <c r="R136" s="521">
        <f>'B. Dashboard'!$F$64</f>
        <v>2.3E-2</v>
      </c>
    </row>
    <row r="137" spans="2:18" s="21" customFormat="1">
      <c r="B137" s="90"/>
      <c r="C137" s="212" t="str">
        <f t="shared" si="11"/>
        <v>T10</v>
      </c>
      <c r="D137" s="212" t="str">
        <f t="shared" si="12"/>
        <v>MSC-OSS</v>
      </c>
      <c r="E137" s="212" t="s">
        <v>368</v>
      </c>
      <c r="F137" s="324">
        <f>'B. Dashboard'!F58</f>
        <v>10</v>
      </c>
      <c r="G137" s="322">
        <f t="shared" si="13"/>
        <v>11000</v>
      </c>
      <c r="H137" s="322">
        <f t="shared" si="14"/>
        <v>11000</v>
      </c>
      <c r="I137" s="322">
        <f t="shared" si="15"/>
        <v>11000</v>
      </c>
      <c r="J137" s="322">
        <f t="shared" si="16"/>
        <v>11000</v>
      </c>
      <c r="K137" s="322">
        <f t="shared" si="17"/>
        <v>11000</v>
      </c>
      <c r="L137" s="322">
        <f t="shared" si="18"/>
        <v>11000</v>
      </c>
      <c r="M137" s="322">
        <f t="shared" si="19"/>
        <v>11000</v>
      </c>
      <c r="N137" s="264">
        <f>'B. Dashboard'!F62</f>
        <v>2.3E-2</v>
      </c>
      <c r="O137" s="264">
        <f>'B. Dashboard'!F65</f>
        <v>0.12</v>
      </c>
      <c r="P137" s="521">
        <f>'B. Dashboard'!$F$63</f>
        <v>2.3E-2</v>
      </c>
      <c r="Q137" s="521">
        <f>'B. Dashboard'!F66</f>
        <v>2.3E-2</v>
      </c>
      <c r="R137" s="521">
        <f>'B. Dashboard'!$F$64</f>
        <v>2.3E-2</v>
      </c>
    </row>
    <row r="138" spans="2:18" s="21" customFormat="1">
      <c r="B138" s="90"/>
      <c r="C138" s="212" t="str">
        <f t="shared" si="11"/>
        <v>T11</v>
      </c>
      <c r="D138" s="212" t="str">
        <f t="shared" si="12"/>
        <v>MSC-GPRS</v>
      </c>
      <c r="E138" s="212" t="s">
        <v>368</v>
      </c>
      <c r="F138" s="324">
        <f>'B. Dashboard'!F58</f>
        <v>10</v>
      </c>
      <c r="G138" s="322">
        <f t="shared" si="13"/>
        <v>3000</v>
      </c>
      <c r="H138" s="322">
        <f t="shared" si="14"/>
        <v>3000</v>
      </c>
      <c r="I138" s="322">
        <f t="shared" si="15"/>
        <v>3000</v>
      </c>
      <c r="J138" s="322">
        <f t="shared" si="16"/>
        <v>3000</v>
      </c>
      <c r="K138" s="322">
        <f t="shared" si="17"/>
        <v>3000</v>
      </c>
      <c r="L138" s="322">
        <f t="shared" si="18"/>
        <v>3000</v>
      </c>
      <c r="M138" s="322">
        <f t="shared" si="19"/>
        <v>3000</v>
      </c>
      <c r="N138" s="264">
        <f>'B. Dashboard'!F62</f>
        <v>2.3E-2</v>
      </c>
      <c r="O138" s="264">
        <f>'B. Dashboard'!F65</f>
        <v>0.12</v>
      </c>
      <c r="P138" s="521">
        <f>'B. Dashboard'!$F$63</f>
        <v>2.3E-2</v>
      </c>
      <c r="Q138" s="521">
        <f>'B. Dashboard'!F66</f>
        <v>2.3E-2</v>
      </c>
      <c r="R138" s="521">
        <f>'B. Dashboard'!$F$64</f>
        <v>2.3E-2</v>
      </c>
    </row>
    <row r="139" spans="2:18" s="21" customFormat="1">
      <c r="B139" s="90"/>
      <c r="C139" s="212" t="str">
        <f t="shared" si="11"/>
        <v>T12</v>
      </c>
      <c r="D139" s="212" t="str">
        <f t="shared" si="12"/>
        <v>MSC-BIL</v>
      </c>
      <c r="E139" s="212" t="s">
        <v>368</v>
      </c>
      <c r="F139" s="324">
        <f>'B. Dashboard'!F58</f>
        <v>10</v>
      </c>
      <c r="G139" s="322">
        <f t="shared" si="13"/>
        <v>11000</v>
      </c>
      <c r="H139" s="322">
        <f t="shared" si="14"/>
        <v>11000</v>
      </c>
      <c r="I139" s="322">
        <f t="shared" si="15"/>
        <v>11000</v>
      </c>
      <c r="J139" s="322">
        <f t="shared" si="16"/>
        <v>11000</v>
      </c>
      <c r="K139" s="322">
        <f t="shared" si="17"/>
        <v>11000</v>
      </c>
      <c r="L139" s="322">
        <f t="shared" si="18"/>
        <v>11000</v>
      </c>
      <c r="M139" s="322">
        <f t="shared" si="19"/>
        <v>11000</v>
      </c>
      <c r="N139" s="264">
        <f>'B. Dashboard'!F62</f>
        <v>2.3E-2</v>
      </c>
      <c r="O139" s="264">
        <f>'B. Dashboard'!F65</f>
        <v>0.12</v>
      </c>
      <c r="P139" s="521">
        <f>'B. Dashboard'!$F$63</f>
        <v>2.3E-2</v>
      </c>
      <c r="Q139" s="521">
        <f>'B. Dashboard'!F66</f>
        <v>2.3E-2</v>
      </c>
      <c r="R139" s="521">
        <f>'B. Dashboard'!$F$64</f>
        <v>2.3E-2</v>
      </c>
    </row>
    <row r="140" spans="2:18" s="21" customFormat="1">
      <c r="B140" s="90"/>
      <c r="C140" s="212" t="str">
        <f t="shared" si="11"/>
        <v>T13</v>
      </c>
      <c r="D140" s="212" t="str">
        <f t="shared" si="12"/>
        <v>MSC-IBIL</v>
      </c>
      <c r="E140" s="212" t="s">
        <v>368</v>
      </c>
      <c r="F140" s="324">
        <f>'B. Dashboard'!F58</f>
        <v>10</v>
      </c>
      <c r="G140" s="322">
        <f t="shared" si="13"/>
        <v>3000</v>
      </c>
      <c r="H140" s="322">
        <f t="shared" si="14"/>
        <v>3000</v>
      </c>
      <c r="I140" s="322">
        <f t="shared" si="15"/>
        <v>3000</v>
      </c>
      <c r="J140" s="322">
        <f t="shared" si="16"/>
        <v>3000</v>
      </c>
      <c r="K140" s="322">
        <f t="shared" si="17"/>
        <v>3000</v>
      </c>
      <c r="L140" s="322">
        <f t="shared" si="18"/>
        <v>3000</v>
      </c>
      <c r="M140" s="322">
        <f t="shared" si="19"/>
        <v>3000</v>
      </c>
      <c r="N140" s="264">
        <f>'B. Dashboard'!F62</f>
        <v>2.3E-2</v>
      </c>
      <c r="O140" s="264">
        <f>'B. Dashboard'!F65</f>
        <v>0.12</v>
      </c>
      <c r="P140" s="521">
        <f>'B. Dashboard'!$F$63</f>
        <v>2.3E-2</v>
      </c>
      <c r="Q140" s="521">
        <f>'B. Dashboard'!F66</f>
        <v>2.3E-2</v>
      </c>
      <c r="R140" s="521">
        <f>'B. Dashboard'!$F$64</f>
        <v>2.3E-2</v>
      </c>
    </row>
    <row r="141" spans="2:18" s="21" customFormat="1">
      <c r="B141" s="90"/>
      <c r="C141" s="212" t="str">
        <f t="shared" si="11"/>
        <v>T14</v>
      </c>
      <c r="D141" s="212" t="str">
        <f t="shared" si="12"/>
        <v>MSC-IGW</v>
      </c>
      <c r="E141" s="212" t="s">
        <v>368</v>
      </c>
      <c r="F141" s="324">
        <f>'B. Dashboard'!F58</f>
        <v>10</v>
      </c>
      <c r="G141" s="322">
        <f t="shared" si="13"/>
        <v>11000</v>
      </c>
      <c r="H141" s="322">
        <f t="shared" si="14"/>
        <v>11000</v>
      </c>
      <c r="I141" s="322">
        <f t="shared" si="15"/>
        <v>11000</v>
      </c>
      <c r="J141" s="322">
        <f t="shared" si="16"/>
        <v>11000</v>
      </c>
      <c r="K141" s="322">
        <f t="shared" si="17"/>
        <v>11000</v>
      </c>
      <c r="L141" s="322">
        <f t="shared" si="18"/>
        <v>11000</v>
      </c>
      <c r="M141" s="322">
        <f t="shared" si="19"/>
        <v>11000</v>
      </c>
      <c r="N141" s="264">
        <f>'B. Dashboard'!F62</f>
        <v>2.3E-2</v>
      </c>
      <c r="O141" s="264">
        <f>'B. Dashboard'!F65</f>
        <v>0.12</v>
      </c>
      <c r="P141" s="521">
        <f>'B. Dashboard'!$F$63</f>
        <v>2.3E-2</v>
      </c>
      <c r="Q141" s="521">
        <f>'B. Dashboard'!F66</f>
        <v>2.3E-2</v>
      </c>
      <c r="R141" s="521">
        <f>'B. Dashboard'!$F$64</f>
        <v>2.3E-2</v>
      </c>
    </row>
    <row r="142" spans="2:18" s="21" customFormat="1">
      <c r="B142" s="90"/>
      <c r="C142" s="212" t="str">
        <f t="shared" si="11"/>
        <v>T15</v>
      </c>
      <c r="D142" s="212" t="str">
        <f t="shared" si="12"/>
        <v>MSC-INT</v>
      </c>
      <c r="E142" s="212" t="s">
        <v>368</v>
      </c>
      <c r="F142" s="324">
        <f>'B. Dashboard'!F58</f>
        <v>10</v>
      </c>
      <c r="G142" s="322">
        <f t="shared" si="13"/>
        <v>11000</v>
      </c>
      <c r="H142" s="322">
        <f t="shared" si="14"/>
        <v>11000</v>
      </c>
      <c r="I142" s="322">
        <f t="shared" si="15"/>
        <v>11000</v>
      </c>
      <c r="J142" s="322">
        <f t="shared" si="16"/>
        <v>11000</v>
      </c>
      <c r="K142" s="322">
        <f t="shared" si="17"/>
        <v>11000</v>
      </c>
      <c r="L142" s="322">
        <f t="shared" si="18"/>
        <v>11000</v>
      </c>
      <c r="M142" s="322">
        <f t="shared" si="19"/>
        <v>11000</v>
      </c>
      <c r="N142" s="264">
        <f>'B. Dashboard'!F62</f>
        <v>2.3E-2</v>
      </c>
      <c r="O142" s="264">
        <f>'B. Dashboard'!F65</f>
        <v>0.12</v>
      </c>
      <c r="P142" s="521">
        <f>'B. Dashboard'!$F$63</f>
        <v>2.3E-2</v>
      </c>
      <c r="Q142" s="521">
        <f>'B. Dashboard'!F66</f>
        <v>2.3E-2</v>
      </c>
      <c r="R142" s="521">
        <f>'B. Dashboard'!$F$64</f>
        <v>2.3E-2</v>
      </c>
    </row>
    <row r="143" spans="2:18" s="21" customFormat="1">
      <c r="B143" s="90"/>
      <c r="C143" s="212" t="str">
        <f t="shared" si="11"/>
        <v>T16</v>
      </c>
      <c r="D143" s="212" t="str">
        <f t="shared" si="12"/>
        <v>MSC-IN/NGIN</v>
      </c>
      <c r="E143" s="212" t="s">
        <v>368</v>
      </c>
      <c r="F143" s="324">
        <f>'B. Dashboard'!F58</f>
        <v>10</v>
      </c>
      <c r="G143" s="322">
        <f t="shared" si="13"/>
        <v>3000</v>
      </c>
      <c r="H143" s="322">
        <f t="shared" si="14"/>
        <v>3000</v>
      </c>
      <c r="I143" s="322">
        <f t="shared" si="15"/>
        <v>3000</v>
      </c>
      <c r="J143" s="322">
        <f t="shared" si="16"/>
        <v>3000</v>
      </c>
      <c r="K143" s="322">
        <f t="shared" si="17"/>
        <v>3000</v>
      </c>
      <c r="L143" s="322">
        <f t="shared" si="18"/>
        <v>3000</v>
      </c>
      <c r="M143" s="322">
        <f t="shared" si="19"/>
        <v>3000</v>
      </c>
      <c r="N143" s="264">
        <f>'B. Dashboard'!F62</f>
        <v>2.3E-2</v>
      </c>
      <c r="O143" s="264">
        <f>'B. Dashboard'!F65</f>
        <v>0.12</v>
      </c>
      <c r="P143" s="521">
        <f>'B. Dashboard'!$F$63</f>
        <v>2.3E-2</v>
      </c>
      <c r="Q143" s="521">
        <f>'B. Dashboard'!F66</f>
        <v>2.3E-2</v>
      </c>
      <c r="R143" s="521">
        <f>'B. Dashboard'!$F$64</f>
        <v>2.3E-2</v>
      </c>
    </row>
    <row r="144" spans="2:18" s="21" customFormat="1">
      <c r="B144" s="90"/>
      <c r="C144" s="212" t="str">
        <f t="shared" si="11"/>
        <v>T17</v>
      </c>
      <c r="D144" s="212" t="str">
        <f t="shared" si="12"/>
        <v>eNodeB-MSC</v>
      </c>
      <c r="E144" s="212" t="s">
        <v>368</v>
      </c>
      <c r="F144" s="324">
        <f>'B. Dashboard'!F58</f>
        <v>10</v>
      </c>
      <c r="G144" s="322">
        <f t="shared" si="13"/>
        <v>0</v>
      </c>
      <c r="H144" s="322">
        <f t="shared" si="14"/>
        <v>0</v>
      </c>
      <c r="I144" s="322">
        <f t="shared" si="15"/>
        <v>0</v>
      </c>
      <c r="J144" s="322">
        <f t="shared" si="16"/>
        <v>0</v>
      </c>
      <c r="K144" s="322">
        <f t="shared" si="17"/>
        <v>0</v>
      </c>
      <c r="L144" s="322">
        <f t="shared" si="18"/>
        <v>0</v>
      </c>
      <c r="M144" s="322">
        <f t="shared" si="19"/>
        <v>0</v>
      </c>
      <c r="N144" s="264">
        <f>'B. Dashboard'!F62</f>
        <v>2.3E-2</v>
      </c>
      <c r="O144" s="264">
        <f>'B. Dashboard'!F65</f>
        <v>0.12</v>
      </c>
      <c r="P144" s="521">
        <f>'B. Dashboard'!$F$63</f>
        <v>2.3E-2</v>
      </c>
      <c r="Q144" s="521">
        <f>'B. Dashboard'!F66</f>
        <v>2.3E-2</v>
      </c>
      <c r="R144" s="521">
        <f>'B. Dashboard'!$F$64</f>
        <v>2.3E-2</v>
      </c>
    </row>
    <row r="145" spans="2:18" s="21" customFormat="1">
      <c r="B145" s="90"/>
      <c r="C145" s="212" t="str">
        <f t="shared" si="11"/>
        <v>T18</v>
      </c>
      <c r="D145" s="212" t="str">
        <f t="shared" si="12"/>
        <v>OTHER: complete as required</v>
      </c>
      <c r="E145" s="212" t="s">
        <v>368</v>
      </c>
      <c r="F145" s="324">
        <f>'B. Dashboard'!F58</f>
        <v>10</v>
      </c>
      <c r="G145" s="322">
        <f t="shared" si="13"/>
        <v>0</v>
      </c>
      <c r="H145" s="322">
        <f t="shared" si="14"/>
        <v>0</v>
      </c>
      <c r="I145" s="322">
        <f t="shared" si="15"/>
        <v>0</v>
      </c>
      <c r="J145" s="322">
        <f t="shared" si="16"/>
        <v>0</v>
      </c>
      <c r="K145" s="322">
        <f t="shared" si="17"/>
        <v>0</v>
      </c>
      <c r="L145" s="322">
        <f t="shared" si="18"/>
        <v>0</v>
      </c>
      <c r="M145" s="322">
        <f t="shared" si="19"/>
        <v>0</v>
      </c>
      <c r="N145" s="264">
        <f>'B. Dashboard'!F62</f>
        <v>2.3E-2</v>
      </c>
      <c r="O145" s="264">
        <f>'B. Dashboard'!F65</f>
        <v>0.12</v>
      </c>
      <c r="P145" s="521">
        <f>'B. Dashboard'!$F$63</f>
        <v>2.3E-2</v>
      </c>
      <c r="Q145" s="521">
        <f>'B. Dashboard'!F66</f>
        <v>2.3E-2</v>
      </c>
      <c r="R145" s="521">
        <f>'B. Dashboard'!$F$64</f>
        <v>2.3E-2</v>
      </c>
    </row>
    <row r="146" spans="2:18" s="21" customFormat="1">
      <c r="B146" s="90"/>
      <c r="C146" s="212" t="str">
        <f t="shared" si="11"/>
        <v>T19</v>
      </c>
      <c r="D146" s="212" t="str">
        <f t="shared" si="12"/>
        <v>OTHER: complete as required</v>
      </c>
      <c r="E146" s="212" t="s">
        <v>368</v>
      </c>
      <c r="F146" s="324">
        <f>'B. Dashboard'!F58</f>
        <v>10</v>
      </c>
      <c r="G146" s="322">
        <f t="shared" si="13"/>
        <v>0</v>
      </c>
      <c r="H146" s="322">
        <f t="shared" si="14"/>
        <v>0</v>
      </c>
      <c r="I146" s="322">
        <f t="shared" si="15"/>
        <v>0</v>
      </c>
      <c r="J146" s="322">
        <f t="shared" si="16"/>
        <v>0</v>
      </c>
      <c r="K146" s="322">
        <f t="shared" si="17"/>
        <v>0</v>
      </c>
      <c r="L146" s="322">
        <f t="shared" si="18"/>
        <v>0</v>
      </c>
      <c r="M146" s="322">
        <f t="shared" si="19"/>
        <v>0</v>
      </c>
      <c r="N146" s="264">
        <f>'B. Dashboard'!F62</f>
        <v>2.3E-2</v>
      </c>
      <c r="O146" s="264">
        <f>'B. Dashboard'!F65</f>
        <v>0.12</v>
      </c>
      <c r="P146" s="521">
        <f>'B. Dashboard'!$F$63</f>
        <v>2.3E-2</v>
      </c>
      <c r="Q146" s="521">
        <f>'B. Dashboard'!F66</f>
        <v>2.3E-2</v>
      </c>
      <c r="R146" s="521">
        <f>'B. Dashboard'!$F$64</f>
        <v>2.3E-2</v>
      </c>
    </row>
    <row r="147" spans="2:18" s="21" customFormat="1">
      <c r="B147" s="90"/>
      <c r="C147" s="212" t="str">
        <f t="shared" si="11"/>
        <v>T20</v>
      </c>
      <c r="D147" s="212" t="str">
        <f t="shared" si="12"/>
        <v>OTHER: complete as required</v>
      </c>
      <c r="E147" s="212" t="s">
        <v>368</v>
      </c>
      <c r="F147" s="324">
        <f>'B. Dashboard'!F58</f>
        <v>10</v>
      </c>
      <c r="G147" s="322">
        <f t="shared" si="13"/>
        <v>0</v>
      </c>
      <c r="H147" s="322">
        <f t="shared" si="14"/>
        <v>0</v>
      </c>
      <c r="I147" s="322">
        <f t="shared" si="15"/>
        <v>0</v>
      </c>
      <c r="J147" s="322">
        <f t="shared" si="16"/>
        <v>0</v>
      </c>
      <c r="K147" s="322">
        <f t="shared" si="17"/>
        <v>0</v>
      </c>
      <c r="L147" s="322">
        <f t="shared" si="18"/>
        <v>0</v>
      </c>
      <c r="M147" s="322">
        <f t="shared" si="19"/>
        <v>0</v>
      </c>
      <c r="N147" s="264">
        <f>'B. Dashboard'!F62</f>
        <v>2.3E-2</v>
      </c>
      <c r="O147" s="264">
        <f>'B. Dashboard'!F65</f>
        <v>0.12</v>
      </c>
      <c r="P147" s="521">
        <f>'B. Dashboard'!$F$63</f>
        <v>2.3E-2</v>
      </c>
      <c r="Q147" s="521">
        <f>'B. Dashboard'!F66</f>
        <v>2.3E-2</v>
      </c>
      <c r="R147" s="521">
        <f>'B. Dashboard'!$F$64</f>
        <v>2.3E-2</v>
      </c>
    </row>
    <row r="148" spans="2:18" s="21" customFormat="1">
      <c r="B148" s="90"/>
      <c r="C148" s="212" t="str">
        <f t="shared" si="11"/>
        <v>T21</v>
      </c>
      <c r="D148" s="212" t="str">
        <f t="shared" si="12"/>
        <v>OTHER: complete as required</v>
      </c>
      <c r="E148" s="212" t="s">
        <v>368</v>
      </c>
      <c r="F148" s="324">
        <f>'B. Dashboard'!F58</f>
        <v>10</v>
      </c>
      <c r="G148" s="322">
        <f t="shared" si="13"/>
        <v>0</v>
      </c>
      <c r="H148" s="322">
        <f t="shared" si="14"/>
        <v>0</v>
      </c>
      <c r="I148" s="322">
        <f t="shared" si="15"/>
        <v>0</v>
      </c>
      <c r="J148" s="322">
        <f t="shared" si="16"/>
        <v>0</v>
      </c>
      <c r="K148" s="322">
        <f t="shared" si="17"/>
        <v>0</v>
      </c>
      <c r="L148" s="322">
        <f t="shared" si="18"/>
        <v>0</v>
      </c>
      <c r="M148" s="322">
        <f t="shared" si="19"/>
        <v>0</v>
      </c>
      <c r="N148" s="264">
        <f>'B. Dashboard'!F62</f>
        <v>2.3E-2</v>
      </c>
      <c r="O148" s="264">
        <f>'B. Dashboard'!F65</f>
        <v>0.12</v>
      </c>
      <c r="P148" s="521">
        <f>'B. Dashboard'!$F$63</f>
        <v>2.3E-2</v>
      </c>
      <c r="Q148" s="521">
        <f>'B. Dashboard'!F66</f>
        <v>2.3E-2</v>
      </c>
      <c r="R148" s="521">
        <f>'B. Dashboard'!$F$64</f>
        <v>2.3E-2</v>
      </c>
    </row>
    <row r="149" spans="2:18" s="21" customFormat="1">
      <c r="B149" s="90"/>
      <c r="C149" s="212" t="str">
        <f t="shared" si="11"/>
        <v>T22</v>
      </c>
      <c r="D149" s="212" t="str">
        <f t="shared" si="12"/>
        <v>OTHER: complete as required</v>
      </c>
      <c r="E149" s="212" t="s">
        <v>368</v>
      </c>
      <c r="F149" s="324">
        <f>'B. Dashboard'!F58</f>
        <v>10</v>
      </c>
      <c r="G149" s="322">
        <f t="shared" si="13"/>
        <v>0</v>
      </c>
      <c r="H149" s="322">
        <f t="shared" si="14"/>
        <v>0</v>
      </c>
      <c r="I149" s="322">
        <f t="shared" si="15"/>
        <v>0</v>
      </c>
      <c r="J149" s="322">
        <f t="shared" si="16"/>
        <v>0</v>
      </c>
      <c r="K149" s="322">
        <f t="shared" si="17"/>
        <v>0</v>
      </c>
      <c r="L149" s="322">
        <f t="shared" si="18"/>
        <v>0</v>
      </c>
      <c r="M149" s="322">
        <f t="shared" si="19"/>
        <v>0</v>
      </c>
      <c r="N149" s="264">
        <f>'B. Dashboard'!F62</f>
        <v>2.3E-2</v>
      </c>
      <c r="O149" s="264">
        <f>'B. Dashboard'!F65</f>
        <v>0.12</v>
      </c>
      <c r="P149" s="521">
        <f>'B. Dashboard'!$F$63</f>
        <v>2.3E-2</v>
      </c>
      <c r="Q149" s="521">
        <f>'B. Dashboard'!F66</f>
        <v>2.3E-2</v>
      </c>
      <c r="R149" s="521">
        <f>'B. Dashboard'!$F$64</f>
        <v>2.3E-2</v>
      </c>
    </row>
    <row r="150" spans="2:18" s="21" customFormat="1">
      <c r="B150" s="90"/>
      <c r="C150" s="212" t="str">
        <f t="shared" si="11"/>
        <v>T23</v>
      </c>
      <c r="D150" s="212" t="str">
        <f t="shared" si="12"/>
        <v>OTHER: complete as required</v>
      </c>
      <c r="E150" s="212" t="s">
        <v>368</v>
      </c>
      <c r="F150" s="324">
        <f>'B. Dashboard'!F58</f>
        <v>10</v>
      </c>
      <c r="G150" s="322">
        <f t="shared" si="13"/>
        <v>0</v>
      </c>
      <c r="H150" s="322">
        <f t="shared" si="14"/>
        <v>0</v>
      </c>
      <c r="I150" s="322">
        <f t="shared" si="15"/>
        <v>0</v>
      </c>
      <c r="J150" s="322">
        <f t="shared" si="16"/>
        <v>0</v>
      </c>
      <c r="K150" s="322">
        <f t="shared" si="17"/>
        <v>0</v>
      </c>
      <c r="L150" s="322">
        <f t="shared" si="18"/>
        <v>0</v>
      </c>
      <c r="M150" s="322">
        <f t="shared" si="19"/>
        <v>0</v>
      </c>
      <c r="N150" s="264">
        <f>'B. Dashboard'!F62</f>
        <v>2.3E-2</v>
      </c>
      <c r="O150" s="264">
        <f>'B. Dashboard'!F65</f>
        <v>0.12</v>
      </c>
      <c r="P150" s="521">
        <f>'B. Dashboard'!$F$63</f>
        <v>2.3E-2</v>
      </c>
      <c r="Q150" s="521">
        <f>'B. Dashboard'!F66</f>
        <v>2.3E-2</v>
      </c>
      <c r="R150" s="521">
        <f>'B. Dashboard'!$F$64</f>
        <v>2.3E-2</v>
      </c>
    </row>
    <row r="151" spans="2:18" s="21" customFormat="1">
      <c r="B151" s="90"/>
      <c r="C151" s="212" t="str">
        <f t="shared" si="11"/>
        <v>T24</v>
      </c>
      <c r="D151" s="212" t="str">
        <f t="shared" si="12"/>
        <v>OTHER: complete as required</v>
      </c>
      <c r="E151" s="212" t="s">
        <v>368</v>
      </c>
      <c r="F151" s="324">
        <f>'B. Dashboard'!F58</f>
        <v>10</v>
      </c>
      <c r="G151" s="322">
        <f t="shared" si="13"/>
        <v>0</v>
      </c>
      <c r="H151" s="322">
        <f t="shared" si="14"/>
        <v>0</v>
      </c>
      <c r="I151" s="322">
        <f t="shared" si="15"/>
        <v>0</v>
      </c>
      <c r="J151" s="322">
        <f t="shared" si="16"/>
        <v>0</v>
      </c>
      <c r="K151" s="322">
        <f t="shared" si="17"/>
        <v>0</v>
      </c>
      <c r="L151" s="322">
        <f t="shared" si="18"/>
        <v>0</v>
      </c>
      <c r="M151" s="322">
        <f t="shared" si="19"/>
        <v>0</v>
      </c>
      <c r="N151" s="264">
        <f>'B. Dashboard'!F62</f>
        <v>2.3E-2</v>
      </c>
      <c r="O151" s="264">
        <f>'B. Dashboard'!F65</f>
        <v>0.12</v>
      </c>
      <c r="P151" s="521">
        <f>'B. Dashboard'!$F$63</f>
        <v>2.3E-2</v>
      </c>
      <c r="Q151" s="521">
        <f>'B. Dashboard'!F66</f>
        <v>2.3E-2</v>
      </c>
      <c r="R151" s="521">
        <f>'B. Dashboard'!$F$64</f>
        <v>2.3E-2</v>
      </c>
    </row>
    <row r="152" spans="2:18" s="21" customFormat="1">
      <c r="B152" s="90"/>
      <c r="C152" s="212" t="str">
        <f t="shared" si="11"/>
        <v>T25</v>
      </c>
      <c r="D152" s="212" t="str">
        <f t="shared" si="12"/>
        <v>OTHER: complete as required</v>
      </c>
      <c r="E152" s="212" t="s">
        <v>368</v>
      </c>
      <c r="F152" s="324">
        <f>'B. Dashboard'!F58</f>
        <v>10</v>
      </c>
      <c r="G152" s="322">
        <f t="shared" si="13"/>
        <v>0</v>
      </c>
      <c r="H152" s="322">
        <f t="shared" si="14"/>
        <v>0</v>
      </c>
      <c r="I152" s="322">
        <f t="shared" si="15"/>
        <v>0</v>
      </c>
      <c r="J152" s="322">
        <f t="shared" si="16"/>
        <v>0</v>
      </c>
      <c r="K152" s="322">
        <f t="shared" si="17"/>
        <v>0</v>
      </c>
      <c r="L152" s="322">
        <f t="shared" si="18"/>
        <v>0</v>
      </c>
      <c r="M152" s="322">
        <f t="shared" si="19"/>
        <v>0</v>
      </c>
      <c r="N152" s="264">
        <f>'B. Dashboard'!F62</f>
        <v>2.3E-2</v>
      </c>
      <c r="O152" s="264">
        <f>'B. Dashboard'!F65</f>
        <v>0.12</v>
      </c>
      <c r="P152" s="521">
        <f>'B. Dashboard'!$F$63</f>
        <v>2.3E-2</v>
      </c>
      <c r="Q152" s="521">
        <f>'B. Dashboard'!F66</f>
        <v>2.3E-2</v>
      </c>
      <c r="R152" s="521">
        <f>'B. Dashboard'!$F$64</f>
        <v>2.3E-2</v>
      </c>
    </row>
    <row r="153" spans="2:18" s="21" customFormat="1" ht="14.25" customHeight="1">
      <c r="B153" s="28"/>
      <c r="C153" s="212" t="s">
        <v>280</v>
      </c>
      <c r="D153" s="212" t="s">
        <v>309</v>
      </c>
      <c r="E153" s="308"/>
      <c r="F153" s="308"/>
      <c r="G153" s="261"/>
      <c r="H153" s="261"/>
      <c r="I153" s="261"/>
      <c r="J153" s="261"/>
      <c r="K153" s="261"/>
      <c r="L153" s="261"/>
      <c r="M153" s="261"/>
      <c r="N153" s="144"/>
      <c r="O153" s="144"/>
      <c r="P153" s="144"/>
      <c r="Q153" s="144"/>
      <c r="R153" s="144"/>
    </row>
    <row r="154" spans="2:18" s="21" customFormat="1">
      <c r="B154" s="28"/>
    </row>
    <row r="155" spans="2:18" s="21" customFormat="1">
      <c r="B155" s="28"/>
    </row>
    <row r="156" spans="2:18" s="21" customFormat="1" ht="15">
      <c r="B156" s="298">
        <v>5.04</v>
      </c>
      <c r="C156" s="298" t="s">
        <v>372</v>
      </c>
      <c r="D156" s="327"/>
      <c r="E156" s="327"/>
      <c r="F156" s="327"/>
      <c r="G156" s="328"/>
      <c r="H156" s="328"/>
      <c r="I156" s="328"/>
      <c r="J156" s="328"/>
      <c r="K156" s="328"/>
      <c r="L156" s="328"/>
    </row>
    <row r="157" spans="2:18" s="21" customFormat="1" ht="15.75">
      <c r="B157" s="28"/>
      <c r="C157" s="326"/>
      <c r="D157" s="327"/>
      <c r="E157" s="327"/>
      <c r="F157" s="327"/>
      <c r="G157" s="328"/>
      <c r="H157" s="328"/>
      <c r="I157" s="328"/>
      <c r="J157" s="328"/>
      <c r="K157" s="328"/>
      <c r="L157" s="328"/>
    </row>
    <row r="158" spans="2:18" s="21" customFormat="1" ht="15">
      <c r="B158" s="28"/>
      <c r="C158" s="2" t="str">
        <f>'C. Masterfiles'!D165</f>
        <v>Mtel</v>
      </c>
      <c r="D158" s="327"/>
      <c r="E158" s="327"/>
      <c r="F158" s="327"/>
      <c r="G158" s="328"/>
      <c r="H158" s="328"/>
      <c r="I158" s="328"/>
      <c r="J158" s="328"/>
      <c r="K158" s="328"/>
      <c r="L158" s="328"/>
    </row>
    <row r="159" spans="2:18" s="21" customFormat="1">
      <c r="B159" s="28"/>
      <c r="C159" s="523"/>
      <c r="D159" s="211"/>
      <c r="E159" s="329"/>
      <c r="F159" s="329"/>
      <c r="G159" s="329"/>
      <c r="H159" s="329"/>
      <c r="I159" s="329"/>
      <c r="J159" s="329"/>
      <c r="K159" s="329"/>
      <c r="L159" s="329"/>
    </row>
    <row r="160" spans="2:18" s="21" customFormat="1" ht="12.75" customHeight="1">
      <c r="B160" s="28"/>
      <c r="C160" s="884" t="s">
        <v>608</v>
      </c>
      <c r="D160" s="885"/>
      <c r="E160" s="52"/>
      <c r="F160" s="52"/>
      <c r="G160" s="52"/>
      <c r="H160" s="233"/>
      <c r="I160" s="233"/>
      <c r="J160" s="233"/>
      <c r="K160" s="233"/>
      <c r="L160" s="233"/>
    </row>
    <row r="161" spans="2:13" s="21" customFormat="1">
      <c r="B161" s="28"/>
      <c r="C161" s="886"/>
      <c r="D161" s="887"/>
      <c r="E161" s="665" t="s">
        <v>640</v>
      </c>
      <c r="F161" s="214" t="s">
        <v>408</v>
      </c>
      <c r="G161" s="214" t="s">
        <v>992</v>
      </c>
      <c r="H161" s="233"/>
      <c r="I161" s="233"/>
      <c r="J161" s="233"/>
      <c r="K161" s="233"/>
      <c r="L161" s="233"/>
    </row>
    <row r="162" spans="2:13" s="21" customFormat="1">
      <c r="B162" s="28"/>
      <c r="C162" s="330" t="s">
        <v>373</v>
      </c>
      <c r="D162" s="331"/>
      <c r="E162" s="581">
        <v>20</v>
      </c>
      <c r="F162" s="581">
        <v>20</v>
      </c>
      <c r="G162" s="581">
        <v>20</v>
      </c>
      <c r="H162" s="233"/>
      <c r="I162" s="233"/>
      <c r="J162" s="233"/>
      <c r="K162" s="233"/>
      <c r="L162" s="233"/>
      <c r="M162" s="233"/>
    </row>
    <row r="163" spans="2:13" s="21" customFormat="1">
      <c r="B163" s="28"/>
      <c r="C163" s="330" t="s">
        <v>609</v>
      </c>
      <c r="D163" s="332"/>
      <c r="E163" s="307" t="s">
        <v>641</v>
      </c>
      <c r="F163" s="307" t="s">
        <v>641</v>
      </c>
      <c r="G163" s="307" t="s">
        <v>641</v>
      </c>
      <c r="H163" s="233"/>
      <c r="I163" s="233"/>
      <c r="J163" s="233"/>
      <c r="K163" s="233"/>
      <c r="L163" s="233"/>
      <c r="M163" s="233"/>
    </row>
    <row r="164" spans="2:13" s="21" customFormat="1">
      <c r="B164" s="28"/>
      <c r="C164" s="330" t="s">
        <v>607</v>
      </c>
      <c r="D164" s="332"/>
      <c r="E164" s="307">
        <v>20</v>
      </c>
      <c r="F164" s="307">
        <v>20</v>
      </c>
      <c r="G164" s="307">
        <v>20</v>
      </c>
      <c r="H164" s="233"/>
      <c r="I164" s="233"/>
      <c r="J164" s="233"/>
      <c r="K164" s="233"/>
      <c r="L164" s="233"/>
    </row>
    <row r="165" spans="2:13" s="21" customFormat="1">
      <c r="B165" s="28"/>
      <c r="C165" s="233"/>
      <c r="D165" s="233"/>
      <c r="E165" s="233"/>
      <c r="F165" s="233"/>
      <c r="G165" s="233"/>
      <c r="H165" s="233"/>
      <c r="I165" s="233"/>
      <c r="J165" s="233"/>
      <c r="K165" s="233"/>
      <c r="L165" s="233"/>
    </row>
    <row r="166" spans="2:13" s="21" customFormat="1">
      <c r="B166" s="28"/>
      <c r="C166" s="330"/>
      <c r="D166" s="332"/>
      <c r="E166" s="670" t="s">
        <v>14</v>
      </c>
      <c r="F166" s="214">
        <f>'2. Traffic'!F53</f>
        <v>2014</v>
      </c>
      <c r="G166" s="214">
        <f>'2. Traffic'!G53</f>
        <v>2015</v>
      </c>
      <c r="H166" s="214">
        <f>'2. Traffic'!H53</f>
        <v>2016</v>
      </c>
      <c r="I166" s="214">
        <f>'2. Traffic'!I53</f>
        <v>2017</v>
      </c>
      <c r="J166" s="214">
        <f>'2. Traffic'!J53</f>
        <v>2018</v>
      </c>
      <c r="K166" s="214">
        <f>'2. Traffic'!K53</f>
        <v>2019</v>
      </c>
      <c r="L166" s="214">
        <f>'2. Traffic'!L53</f>
        <v>2020</v>
      </c>
    </row>
    <row r="167" spans="2:13" s="21" customFormat="1">
      <c r="B167" s="28"/>
      <c r="C167" s="330" t="s">
        <v>643</v>
      </c>
      <c r="D167" s="332"/>
      <c r="E167" s="307" t="str">
        <f>E163</f>
        <v>EUR (mln)</v>
      </c>
      <c r="F167" s="322">
        <f>(1+0%/((1+'B. Dashboard'!$F$57)^E162))*('B. Dashboard'!$F$57)/(1-((1)/(1+'B. Dashboard'!$F$57))^E162)*SUM(E164:G164)</f>
        <v>6.248192823276927</v>
      </c>
      <c r="G167" s="322">
        <f t="shared" ref="G167:L167" si="20">F167</f>
        <v>6.248192823276927</v>
      </c>
      <c r="H167" s="322">
        <f t="shared" si="20"/>
        <v>6.248192823276927</v>
      </c>
      <c r="I167" s="322">
        <f t="shared" si="20"/>
        <v>6.248192823276927</v>
      </c>
      <c r="J167" s="322">
        <f t="shared" si="20"/>
        <v>6.248192823276927</v>
      </c>
      <c r="K167" s="322">
        <f t="shared" si="20"/>
        <v>6.248192823276927</v>
      </c>
      <c r="L167" s="322">
        <f t="shared" si="20"/>
        <v>6.248192823276927</v>
      </c>
    </row>
    <row r="168" spans="2:13" s="21" customFormat="1">
      <c r="B168" s="28"/>
      <c r="C168" s="333"/>
      <c r="D168" s="333"/>
      <c r="E168" s="233"/>
      <c r="F168" s="233"/>
      <c r="G168" s="233"/>
      <c r="H168" s="233"/>
      <c r="I168" s="233"/>
      <c r="J168" s="233"/>
      <c r="K168" s="233"/>
      <c r="L168" s="233"/>
    </row>
    <row r="169" spans="2:13" s="21" customFormat="1">
      <c r="B169" s="28"/>
      <c r="C169" s="50"/>
      <c r="D169" s="53"/>
      <c r="E169" s="856" t="s">
        <v>14</v>
      </c>
      <c r="F169" s="214"/>
      <c r="G169" s="214"/>
      <c r="H169" s="214"/>
      <c r="I169" s="214"/>
      <c r="J169" s="214"/>
      <c r="K169" s="214"/>
      <c r="L169" s="214"/>
    </row>
    <row r="170" spans="2:13" s="21" customFormat="1">
      <c r="B170" s="28"/>
      <c r="C170" s="51" t="s">
        <v>374</v>
      </c>
      <c r="D170" s="54"/>
      <c r="E170" s="857"/>
      <c r="F170" s="313">
        <f t="shared" ref="F170:K170" si="21">F166</f>
        <v>2014</v>
      </c>
      <c r="G170" s="313">
        <f t="shared" si="21"/>
        <v>2015</v>
      </c>
      <c r="H170" s="313">
        <f t="shared" si="21"/>
        <v>2016</v>
      </c>
      <c r="I170" s="313">
        <f t="shared" si="21"/>
        <v>2017</v>
      </c>
      <c r="J170" s="313">
        <f t="shared" si="21"/>
        <v>2018</v>
      </c>
      <c r="K170" s="313">
        <f t="shared" si="21"/>
        <v>2019</v>
      </c>
      <c r="L170" s="313">
        <f t="shared" ref="L170" si="22">L166</f>
        <v>2020</v>
      </c>
    </row>
    <row r="171" spans="2:13" s="21" customFormat="1">
      <c r="B171" s="28"/>
      <c r="C171" s="330" t="s">
        <v>605</v>
      </c>
      <c r="D171" s="331"/>
      <c r="E171" s="307" t="s">
        <v>642</v>
      </c>
      <c r="F171" s="307">
        <v>2000</v>
      </c>
      <c r="G171" s="307">
        <v>2000</v>
      </c>
      <c r="H171" s="307">
        <v>2000</v>
      </c>
      <c r="I171" s="307">
        <v>2000</v>
      </c>
      <c r="J171" s="307">
        <v>2000</v>
      </c>
      <c r="K171" s="307">
        <v>2000</v>
      </c>
      <c r="L171" s="307">
        <v>2000</v>
      </c>
      <c r="M171" s="233"/>
    </row>
    <row r="172" spans="2:13" s="21" customFormat="1">
      <c r="B172" s="28"/>
      <c r="C172" s="330" t="s">
        <v>606</v>
      </c>
      <c r="D172" s="332"/>
      <c r="E172" s="307" t="s">
        <v>642</v>
      </c>
      <c r="F172" s="307">
        <v>2000</v>
      </c>
      <c r="G172" s="307">
        <v>2000</v>
      </c>
      <c r="H172" s="307">
        <v>2000</v>
      </c>
      <c r="I172" s="307">
        <v>2000</v>
      </c>
      <c r="J172" s="307">
        <v>2000</v>
      </c>
      <c r="K172" s="307">
        <v>2000</v>
      </c>
      <c r="L172" s="307">
        <v>2000</v>
      </c>
      <c r="M172" s="233"/>
    </row>
    <row r="173" spans="2:13" s="21" customFormat="1">
      <c r="B173" s="28"/>
    </row>
    <row r="174" spans="2:13" s="21" customFormat="1">
      <c r="B174" s="28"/>
    </row>
    <row r="175" spans="2:13" s="21" customFormat="1" ht="15">
      <c r="B175" s="28"/>
      <c r="C175" s="2" t="str">
        <f>'C. Masterfiles'!D166</f>
        <v>Telenor</v>
      </c>
      <c r="D175" s="327"/>
      <c r="E175" s="327"/>
      <c r="F175" s="327"/>
      <c r="G175" s="328"/>
      <c r="H175" s="328"/>
      <c r="I175" s="328"/>
      <c r="J175" s="328"/>
      <c r="K175" s="233"/>
      <c r="L175" s="233"/>
    </row>
    <row r="176" spans="2:13" s="21" customFormat="1">
      <c r="B176" s="28"/>
      <c r="C176" s="2"/>
      <c r="D176" s="211"/>
      <c r="E176" s="329"/>
      <c r="F176" s="329"/>
      <c r="G176" s="329"/>
      <c r="H176" s="329"/>
      <c r="I176" s="329"/>
      <c r="J176" s="329"/>
      <c r="K176" s="233"/>
      <c r="L176" s="233"/>
    </row>
    <row r="177" spans="2:13" s="21" customFormat="1" ht="12.75" customHeight="1">
      <c r="B177" s="28"/>
      <c r="C177" s="883" t="s">
        <v>608</v>
      </c>
      <c r="D177" s="883"/>
      <c r="E177" s="52"/>
      <c r="F177" s="52"/>
      <c r="G177" s="52"/>
      <c r="H177" s="233"/>
      <c r="I177" s="233"/>
      <c r="J177" s="233"/>
      <c r="K177" s="233"/>
      <c r="L177" s="233"/>
    </row>
    <row r="178" spans="2:13" s="21" customFormat="1">
      <c r="B178" s="28"/>
      <c r="C178" s="883"/>
      <c r="D178" s="883"/>
      <c r="E178" s="665" t="s">
        <v>640</v>
      </c>
      <c r="F178" s="214" t="s">
        <v>408</v>
      </c>
      <c r="G178" s="214" t="s">
        <v>992</v>
      </c>
      <c r="H178" s="233"/>
      <c r="I178" s="233"/>
      <c r="J178" s="233"/>
      <c r="K178" s="233"/>
      <c r="L178" s="233"/>
    </row>
    <row r="179" spans="2:13" s="21" customFormat="1">
      <c r="B179" s="28"/>
      <c r="C179" s="330" t="s">
        <v>373</v>
      </c>
      <c r="D179" s="331"/>
      <c r="E179" s="581">
        <v>20</v>
      </c>
      <c r="F179" s="581">
        <v>20</v>
      </c>
      <c r="G179" s="581">
        <v>20</v>
      </c>
      <c r="H179" s="233"/>
      <c r="I179" s="233"/>
      <c r="J179" s="233"/>
      <c r="K179" s="233"/>
      <c r="L179" s="233"/>
    </row>
    <row r="180" spans="2:13" s="21" customFormat="1">
      <c r="B180" s="28"/>
      <c r="C180" s="330" t="s">
        <v>609</v>
      </c>
      <c r="D180" s="332"/>
      <c r="E180" s="307" t="s">
        <v>641</v>
      </c>
      <c r="F180" s="307" t="s">
        <v>641</v>
      </c>
      <c r="G180" s="307" t="s">
        <v>641</v>
      </c>
      <c r="H180" s="233"/>
      <c r="I180" s="233"/>
      <c r="J180" s="233"/>
      <c r="K180" s="233"/>
      <c r="L180" s="233"/>
    </row>
    <row r="181" spans="2:13" s="21" customFormat="1">
      <c r="B181" s="28"/>
      <c r="C181" s="330" t="s">
        <v>607</v>
      </c>
      <c r="D181" s="332"/>
      <c r="E181" s="307">
        <f>E164</f>
        <v>20</v>
      </c>
      <c r="F181" s="307">
        <f t="shared" ref="F181:G181" si="23">F164</f>
        <v>20</v>
      </c>
      <c r="G181" s="307">
        <f t="shared" si="23"/>
        <v>20</v>
      </c>
      <c r="H181" s="233"/>
      <c r="I181" s="233"/>
      <c r="J181" s="233"/>
      <c r="K181" s="233"/>
      <c r="L181" s="233"/>
    </row>
    <row r="182" spans="2:13" s="21" customFormat="1">
      <c r="B182" s="28"/>
      <c r="C182" s="233"/>
      <c r="D182" s="233"/>
      <c r="E182" s="233"/>
      <c r="F182" s="233"/>
      <c r="G182" s="233"/>
      <c r="H182" s="233"/>
      <c r="I182" s="233"/>
      <c r="J182" s="233"/>
      <c r="K182" s="233"/>
      <c r="L182" s="233"/>
    </row>
    <row r="183" spans="2:13" s="21" customFormat="1">
      <c r="B183" s="28"/>
      <c r="C183" s="330"/>
      <c r="D183" s="332"/>
      <c r="E183" s="670" t="s">
        <v>14</v>
      </c>
      <c r="F183" s="214">
        <f t="shared" ref="F183:K183" si="24">F170</f>
        <v>2014</v>
      </c>
      <c r="G183" s="214">
        <f t="shared" si="24"/>
        <v>2015</v>
      </c>
      <c r="H183" s="214">
        <f t="shared" si="24"/>
        <v>2016</v>
      </c>
      <c r="I183" s="214">
        <f t="shared" si="24"/>
        <v>2017</v>
      </c>
      <c r="J183" s="214">
        <f t="shared" si="24"/>
        <v>2018</v>
      </c>
      <c r="K183" s="214">
        <f t="shared" si="24"/>
        <v>2019</v>
      </c>
      <c r="L183" s="214">
        <f t="shared" ref="L183" si="25">L170</f>
        <v>2020</v>
      </c>
    </row>
    <row r="184" spans="2:13" s="21" customFormat="1">
      <c r="B184" s="28"/>
      <c r="C184" s="330" t="s">
        <v>643</v>
      </c>
      <c r="D184" s="332"/>
      <c r="E184" s="307" t="str">
        <f>E180</f>
        <v>EUR (mln)</v>
      </c>
      <c r="F184" s="322">
        <f>(1+0%/((1+'B. Dashboard'!$F$57)^E179))*('B. Dashboard'!$F$57)/(1-((1)/(1+'B. Dashboard'!$F$57))^E179)*SUM(E181:G181)</f>
        <v>6.248192823276927</v>
      </c>
      <c r="G184" s="322">
        <f t="shared" ref="G184:L184" si="26">F184</f>
        <v>6.248192823276927</v>
      </c>
      <c r="H184" s="322">
        <f t="shared" si="26"/>
        <v>6.248192823276927</v>
      </c>
      <c r="I184" s="322">
        <f t="shared" si="26"/>
        <v>6.248192823276927</v>
      </c>
      <c r="J184" s="322">
        <f t="shared" si="26"/>
        <v>6.248192823276927</v>
      </c>
      <c r="K184" s="322">
        <f t="shared" si="26"/>
        <v>6.248192823276927</v>
      </c>
      <c r="L184" s="322">
        <f t="shared" si="26"/>
        <v>6.248192823276927</v>
      </c>
    </row>
    <row r="185" spans="2:13" s="21" customFormat="1">
      <c r="B185" s="28"/>
      <c r="C185" s="333"/>
      <c r="D185" s="333"/>
      <c r="E185" s="233"/>
      <c r="F185" s="233"/>
      <c r="G185" s="233"/>
      <c r="H185" s="233"/>
      <c r="I185" s="233"/>
      <c r="J185" s="233"/>
      <c r="K185" s="233"/>
      <c r="L185" s="233"/>
    </row>
    <row r="186" spans="2:13" s="21" customFormat="1">
      <c r="B186" s="28"/>
      <c r="C186" s="50"/>
      <c r="D186" s="53"/>
      <c r="E186" s="856" t="s">
        <v>14</v>
      </c>
      <c r="F186" s="214"/>
      <c r="G186" s="214"/>
      <c r="H186" s="214"/>
      <c r="I186" s="214"/>
      <c r="J186" s="214"/>
      <c r="K186" s="214"/>
      <c r="L186" s="214"/>
    </row>
    <row r="187" spans="2:13" s="21" customFormat="1">
      <c r="B187" s="28"/>
      <c r="C187" s="51" t="s">
        <v>374</v>
      </c>
      <c r="D187" s="54"/>
      <c r="E187" s="857"/>
      <c r="F187" s="313">
        <f t="shared" ref="F187:K187" si="27">F183</f>
        <v>2014</v>
      </c>
      <c r="G187" s="313">
        <f t="shared" si="27"/>
        <v>2015</v>
      </c>
      <c r="H187" s="313">
        <f t="shared" si="27"/>
        <v>2016</v>
      </c>
      <c r="I187" s="313">
        <f t="shared" si="27"/>
        <v>2017</v>
      </c>
      <c r="J187" s="313">
        <f t="shared" si="27"/>
        <v>2018</v>
      </c>
      <c r="K187" s="313">
        <f t="shared" si="27"/>
        <v>2019</v>
      </c>
      <c r="L187" s="313">
        <f t="shared" ref="L187" si="28">L183</f>
        <v>2020</v>
      </c>
    </row>
    <row r="188" spans="2:13" s="21" customFormat="1">
      <c r="B188" s="28"/>
      <c r="C188" s="330" t="s">
        <v>605</v>
      </c>
      <c r="D188" s="331"/>
      <c r="E188" s="307" t="s">
        <v>642</v>
      </c>
      <c r="F188" s="307">
        <f>F171</f>
        <v>2000</v>
      </c>
      <c r="G188" s="307">
        <f t="shared" ref="G188:L188" si="29">G171</f>
        <v>2000</v>
      </c>
      <c r="H188" s="307">
        <f t="shared" si="29"/>
        <v>2000</v>
      </c>
      <c r="I188" s="307">
        <f t="shared" si="29"/>
        <v>2000</v>
      </c>
      <c r="J188" s="307">
        <f t="shared" si="29"/>
        <v>2000</v>
      </c>
      <c r="K188" s="307">
        <f t="shared" si="29"/>
        <v>2000</v>
      </c>
      <c r="L188" s="307">
        <f t="shared" si="29"/>
        <v>2000</v>
      </c>
      <c r="M188" s="233"/>
    </row>
    <row r="189" spans="2:13" s="21" customFormat="1">
      <c r="B189" s="28"/>
      <c r="C189" s="330" t="s">
        <v>606</v>
      </c>
      <c r="D189" s="332"/>
      <c r="E189" s="307" t="s">
        <v>642</v>
      </c>
      <c r="F189" s="307">
        <f t="shared" ref="F189:L189" si="30">F172</f>
        <v>2000</v>
      </c>
      <c r="G189" s="307">
        <f t="shared" si="30"/>
        <v>2000</v>
      </c>
      <c r="H189" s="307">
        <f t="shared" si="30"/>
        <v>2000</v>
      </c>
      <c r="I189" s="307">
        <f t="shared" si="30"/>
        <v>2000</v>
      </c>
      <c r="J189" s="307">
        <f t="shared" si="30"/>
        <v>2000</v>
      </c>
      <c r="K189" s="307">
        <f t="shared" si="30"/>
        <v>2000</v>
      </c>
      <c r="L189" s="307">
        <f t="shared" si="30"/>
        <v>2000</v>
      </c>
      <c r="M189" s="233"/>
    </row>
    <row r="190" spans="2:13" s="21" customFormat="1">
      <c r="B190" s="28"/>
      <c r="K190" s="233"/>
      <c r="L190" s="233"/>
    </row>
    <row r="191" spans="2:13" s="21" customFormat="1">
      <c r="B191" s="28"/>
      <c r="K191" s="233"/>
      <c r="L191" s="233"/>
    </row>
    <row r="192" spans="2:13" s="21" customFormat="1" ht="15">
      <c r="B192" s="28"/>
      <c r="C192" s="2" t="str">
        <f>'C. Masterfiles'!D167</f>
        <v>BTC</v>
      </c>
      <c r="D192" s="327"/>
      <c r="E192" s="327"/>
      <c r="F192" s="327"/>
      <c r="G192" s="328"/>
      <c r="H192" s="328"/>
      <c r="I192" s="328"/>
      <c r="J192" s="328"/>
      <c r="K192" s="233"/>
      <c r="L192" s="233"/>
    </row>
    <row r="193" spans="2:13" s="21" customFormat="1">
      <c r="B193" s="28"/>
      <c r="C193" s="523"/>
      <c r="D193" s="211"/>
      <c r="E193" s="329"/>
      <c r="F193" s="329"/>
      <c r="G193" s="329"/>
      <c r="H193" s="329"/>
      <c r="I193" s="329"/>
      <c r="J193" s="329"/>
      <c r="K193" s="233"/>
      <c r="L193" s="233"/>
    </row>
    <row r="194" spans="2:13" s="21" customFormat="1" ht="12.75" customHeight="1">
      <c r="B194" s="28"/>
      <c r="C194" s="861" t="s">
        <v>608</v>
      </c>
      <c r="D194" s="862"/>
      <c r="E194" s="52"/>
      <c r="F194" s="52"/>
      <c r="G194" s="52"/>
      <c r="H194" s="233"/>
      <c r="I194" s="233"/>
      <c r="J194" s="233"/>
      <c r="K194" s="233"/>
      <c r="L194" s="233"/>
    </row>
    <row r="195" spans="2:13" s="21" customFormat="1">
      <c r="B195" s="28"/>
      <c r="C195" s="863"/>
      <c r="D195" s="864"/>
      <c r="E195" s="665" t="s">
        <v>640</v>
      </c>
      <c r="F195" s="214" t="s">
        <v>408</v>
      </c>
      <c r="G195" s="214" t="s">
        <v>992</v>
      </c>
      <c r="H195" s="233"/>
      <c r="I195" s="233"/>
      <c r="J195" s="233"/>
      <c r="K195" s="233"/>
      <c r="L195" s="233"/>
    </row>
    <row r="196" spans="2:13" s="21" customFormat="1">
      <c r="B196" s="28"/>
      <c r="C196" s="330" t="s">
        <v>373</v>
      </c>
      <c r="D196" s="331"/>
      <c r="E196" s="581">
        <v>20</v>
      </c>
      <c r="F196" s="581">
        <v>20</v>
      </c>
      <c r="G196" s="581">
        <v>20</v>
      </c>
      <c r="H196" s="233"/>
      <c r="I196" s="233"/>
      <c r="J196" s="233"/>
      <c r="K196" s="233"/>
      <c r="L196" s="233"/>
    </row>
    <row r="197" spans="2:13" s="21" customFormat="1">
      <c r="B197" s="28"/>
      <c r="C197" s="330" t="s">
        <v>609</v>
      </c>
      <c r="D197" s="332"/>
      <c r="E197" s="307" t="s">
        <v>641</v>
      </c>
      <c r="F197" s="307" t="s">
        <v>641</v>
      </c>
      <c r="G197" s="307" t="s">
        <v>641</v>
      </c>
      <c r="H197" s="233"/>
      <c r="I197" s="233"/>
      <c r="J197" s="233"/>
      <c r="K197" s="233"/>
      <c r="L197" s="233"/>
    </row>
    <row r="198" spans="2:13" s="21" customFormat="1">
      <c r="B198" s="28"/>
      <c r="C198" s="330" t="s">
        <v>607</v>
      </c>
      <c r="D198" s="332"/>
      <c r="E198" s="307">
        <f>E181</f>
        <v>20</v>
      </c>
      <c r="F198" s="307">
        <f t="shared" ref="F198:G198" si="31">F181</f>
        <v>20</v>
      </c>
      <c r="G198" s="307">
        <f t="shared" si="31"/>
        <v>20</v>
      </c>
      <c r="H198" s="233"/>
      <c r="I198" s="233"/>
      <c r="J198" s="233"/>
      <c r="K198" s="233"/>
      <c r="L198" s="233"/>
    </row>
    <row r="199" spans="2:13" s="21" customFormat="1">
      <c r="B199" s="28"/>
      <c r="C199" s="233"/>
      <c r="D199" s="233"/>
      <c r="E199" s="233"/>
      <c r="F199" s="233"/>
      <c r="G199" s="233"/>
      <c r="H199" s="233"/>
      <c r="I199" s="233"/>
      <c r="J199" s="233"/>
      <c r="K199" s="233"/>
      <c r="L199" s="233"/>
    </row>
    <row r="200" spans="2:13" s="21" customFormat="1">
      <c r="B200" s="28"/>
      <c r="C200" s="330"/>
      <c r="D200" s="332"/>
      <c r="E200" s="670" t="s">
        <v>14</v>
      </c>
      <c r="F200" s="214">
        <f t="shared" ref="F200:K200" si="32">F187</f>
        <v>2014</v>
      </c>
      <c r="G200" s="214">
        <f t="shared" si="32"/>
        <v>2015</v>
      </c>
      <c r="H200" s="214">
        <f t="shared" si="32"/>
        <v>2016</v>
      </c>
      <c r="I200" s="214">
        <f t="shared" si="32"/>
        <v>2017</v>
      </c>
      <c r="J200" s="214">
        <f t="shared" si="32"/>
        <v>2018</v>
      </c>
      <c r="K200" s="214">
        <f t="shared" si="32"/>
        <v>2019</v>
      </c>
      <c r="L200" s="214">
        <f t="shared" ref="L200" si="33">L187</f>
        <v>2020</v>
      </c>
    </row>
    <row r="201" spans="2:13" s="21" customFormat="1">
      <c r="B201" s="28"/>
      <c r="C201" s="330" t="s">
        <v>643</v>
      </c>
      <c r="D201" s="332"/>
      <c r="E201" s="307" t="str">
        <f>E197</f>
        <v>EUR (mln)</v>
      </c>
      <c r="F201" s="322">
        <f>(1+0%/((1+'B. Dashboard'!$F$57)^E196))*('B. Dashboard'!$F$57)/(1-((1)/(1+'B. Dashboard'!$F$57))^E196)*SUM(E198:G198)</f>
        <v>6.248192823276927</v>
      </c>
      <c r="G201" s="322">
        <f t="shared" ref="G201:L201" si="34">F201</f>
        <v>6.248192823276927</v>
      </c>
      <c r="H201" s="322">
        <f t="shared" si="34"/>
        <v>6.248192823276927</v>
      </c>
      <c r="I201" s="322">
        <f t="shared" si="34"/>
        <v>6.248192823276927</v>
      </c>
      <c r="J201" s="322">
        <f t="shared" si="34"/>
        <v>6.248192823276927</v>
      </c>
      <c r="K201" s="322">
        <f t="shared" si="34"/>
        <v>6.248192823276927</v>
      </c>
      <c r="L201" s="322">
        <f t="shared" si="34"/>
        <v>6.248192823276927</v>
      </c>
    </row>
    <row r="202" spans="2:13" s="21" customFormat="1">
      <c r="B202" s="28"/>
      <c r="C202" s="333"/>
      <c r="D202" s="333"/>
      <c r="E202" s="233"/>
      <c r="F202" s="233"/>
      <c r="G202" s="233"/>
      <c r="H202" s="233"/>
      <c r="I202" s="233"/>
      <c r="J202" s="233"/>
      <c r="K202" s="233"/>
      <c r="L202" s="233"/>
    </row>
    <row r="203" spans="2:13" s="21" customFormat="1">
      <c r="B203" s="28"/>
      <c r="C203" s="50"/>
      <c r="D203" s="53"/>
      <c r="E203" s="856" t="s">
        <v>14</v>
      </c>
      <c r="F203" s="214"/>
      <c r="G203" s="214"/>
      <c r="H203" s="214"/>
      <c r="I203" s="214"/>
      <c r="J203" s="214"/>
      <c r="K203" s="214"/>
      <c r="L203" s="214"/>
    </row>
    <row r="204" spans="2:13" s="21" customFormat="1">
      <c r="B204" s="28"/>
      <c r="C204" s="51" t="s">
        <v>374</v>
      </c>
      <c r="D204" s="54"/>
      <c r="E204" s="857"/>
      <c r="F204" s="313">
        <f t="shared" ref="F204:K204" si="35">F200</f>
        <v>2014</v>
      </c>
      <c r="G204" s="313">
        <f t="shared" si="35"/>
        <v>2015</v>
      </c>
      <c r="H204" s="313">
        <f t="shared" si="35"/>
        <v>2016</v>
      </c>
      <c r="I204" s="313">
        <f t="shared" si="35"/>
        <v>2017</v>
      </c>
      <c r="J204" s="313">
        <f t="shared" si="35"/>
        <v>2018</v>
      </c>
      <c r="K204" s="313">
        <f t="shared" si="35"/>
        <v>2019</v>
      </c>
      <c r="L204" s="313">
        <f t="shared" ref="L204" si="36">L200</f>
        <v>2020</v>
      </c>
    </row>
    <row r="205" spans="2:13" s="21" customFormat="1">
      <c r="B205" s="28"/>
      <c r="C205" s="330" t="s">
        <v>605</v>
      </c>
      <c r="D205" s="331"/>
      <c r="E205" s="307" t="s">
        <v>642</v>
      </c>
      <c r="F205" s="307">
        <f>F188</f>
        <v>2000</v>
      </c>
      <c r="G205" s="307">
        <f t="shared" ref="G205:L205" si="37">G188</f>
        <v>2000</v>
      </c>
      <c r="H205" s="307">
        <f t="shared" si="37"/>
        <v>2000</v>
      </c>
      <c r="I205" s="307">
        <f t="shared" si="37"/>
        <v>2000</v>
      </c>
      <c r="J205" s="307">
        <f t="shared" si="37"/>
        <v>2000</v>
      </c>
      <c r="K205" s="307">
        <f t="shared" si="37"/>
        <v>2000</v>
      </c>
      <c r="L205" s="307">
        <f t="shared" si="37"/>
        <v>2000</v>
      </c>
      <c r="M205" s="233"/>
    </row>
    <row r="206" spans="2:13" s="21" customFormat="1">
      <c r="B206" s="28"/>
      <c r="C206" s="330" t="s">
        <v>606</v>
      </c>
      <c r="D206" s="332"/>
      <c r="E206" s="307" t="s">
        <v>642</v>
      </c>
      <c r="F206" s="307">
        <f t="shared" ref="F206:L206" si="38">F189</f>
        <v>2000</v>
      </c>
      <c r="G206" s="307">
        <f t="shared" si="38"/>
        <v>2000</v>
      </c>
      <c r="H206" s="307">
        <f t="shared" si="38"/>
        <v>2000</v>
      </c>
      <c r="I206" s="307">
        <f t="shared" si="38"/>
        <v>2000</v>
      </c>
      <c r="J206" s="307">
        <f t="shared" si="38"/>
        <v>2000</v>
      </c>
      <c r="K206" s="307">
        <f t="shared" si="38"/>
        <v>2000</v>
      </c>
      <c r="L206" s="307">
        <f t="shared" si="38"/>
        <v>2000</v>
      </c>
      <c r="M206" s="233"/>
    </row>
    <row r="207" spans="2:13" s="21" customFormat="1">
      <c r="B207" s="28"/>
      <c r="K207" s="233"/>
      <c r="L207" s="233"/>
    </row>
    <row r="208" spans="2:13" s="21" customFormat="1">
      <c r="B208" s="28"/>
      <c r="K208" s="233"/>
      <c r="L208" s="233"/>
    </row>
    <row r="209" spans="2:13" s="21" customFormat="1" ht="15">
      <c r="B209" s="28"/>
      <c r="C209" s="2" t="str">
        <f>'C. Masterfiles'!D168</f>
        <v>Efficient Operator (MEO)</v>
      </c>
      <c r="D209" s="327"/>
      <c r="E209" s="327"/>
      <c r="F209" s="327"/>
      <c r="G209" s="328"/>
      <c r="H209" s="328"/>
      <c r="I209" s="328"/>
      <c r="J209" s="328"/>
      <c r="K209" s="233"/>
      <c r="L209" s="233"/>
    </row>
    <row r="210" spans="2:13" s="21" customFormat="1" ht="15">
      <c r="B210" s="28"/>
      <c r="C210" s="523"/>
      <c r="D210" s="327"/>
      <c r="E210" s="327"/>
      <c r="F210" s="327"/>
      <c r="G210" s="328"/>
      <c r="H210" s="328"/>
      <c r="I210" s="328"/>
      <c r="J210" s="328"/>
      <c r="K210" s="233"/>
      <c r="L210" s="233"/>
    </row>
    <row r="211" spans="2:13" s="21" customFormat="1" ht="12.75" customHeight="1">
      <c r="B211" s="28"/>
      <c r="C211" s="861" t="s">
        <v>608</v>
      </c>
      <c r="D211" s="862"/>
      <c r="E211" s="52"/>
      <c r="F211" s="52"/>
      <c r="G211" s="52"/>
      <c r="H211" s="233"/>
      <c r="I211" s="233"/>
      <c r="J211" s="524"/>
      <c r="K211" s="233"/>
      <c r="L211" s="233"/>
    </row>
    <row r="212" spans="2:13" s="21" customFormat="1">
      <c r="B212" s="28"/>
      <c r="C212" s="863"/>
      <c r="D212" s="864"/>
      <c r="E212" s="665" t="s">
        <v>640</v>
      </c>
      <c r="F212" s="214" t="s">
        <v>408</v>
      </c>
      <c r="G212" s="214" t="s">
        <v>992</v>
      </c>
      <c r="H212" s="233"/>
      <c r="I212" s="233"/>
      <c r="J212" s="524"/>
      <c r="K212" s="233"/>
      <c r="L212" s="233"/>
    </row>
    <row r="213" spans="2:13" s="21" customFormat="1">
      <c r="B213" s="28"/>
      <c r="C213" s="330" t="s">
        <v>373</v>
      </c>
      <c r="D213" s="331"/>
      <c r="E213" s="581">
        <v>20</v>
      </c>
      <c r="F213" s="581">
        <v>20</v>
      </c>
      <c r="G213" s="581">
        <v>20</v>
      </c>
      <c r="H213" s="233"/>
      <c r="I213" s="233"/>
      <c r="J213" s="524"/>
      <c r="K213" s="233"/>
      <c r="L213" s="233"/>
    </row>
    <row r="214" spans="2:13" s="21" customFormat="1">
      <c r="B214" s="28"/>
      <c r="C214" s="330" t="s">
        <v>609</v>
      </c>
      <c r="D214" s="332"/>
      <c r="E214" s="307" t="s">
        <v>641</v>
      </c>
      <c r="F214" s="307" t="s">
        <v>641</v>
      </c>
      <c r="G214" s="307" t="s">
        <v>641</v>
      </c>
      <c r="H214" s="233"/>
      <c r="I214" s="233"/>
      <c r="J214" s="233"/>
      <c r="K214" s="233"/>
      <c r="L214" s="233"/>
    </row>
    <row r="215" spans="2:13" s="21" customFormat="1">
      <c r="B215" s="28"/>
      <c r="C215" s="330" t="s">
        <v>607</v>
      </c>
      <c r="D215" s="332"/>
      <c r="E215" s="307">
        <f>E198</f>
        <v>20</v>
      </c>
      <c r="F215" s="307">
        <f t="shared" ref="F215:G215" si="39">F198</f>
        <v>20</v>
      </c>
      <c r="G215" s="307">
        <f t="shared" si="39"/>
        <v>20</v>
      </c>
      <c r="H215" s="233"/>
      <c r="I215" s="233"/>
      <c r="J215" s="233"/>
      <c r="K215" s="233"/>
      <c r="L215" s="233"/>
    </row>
    <row r="216" spans="2:13" s="21" customFormat="1">
      <c r="B216" s="28"/>
      <c r="C216" s="233"/>
      <c r="D216" s="233"/>
      <c r="E216" s="233"/>
      <c r="F216" s="233"/>
      <c r="G216" s="233"/>
      <c r="H216" s="233"/>
      <c r="I216" s="233"/>
      <c r="J216" s="233"/>
      <c r="K216" s="233"/>
      <c r="L216" s="233"/>
    </row>
    <row r="217" spans="2:13" s="21" customFormat="1">
      <c r="B217" s="28"/>
      <c r="C217" s="330"/>
      <c r="D217" s="332"/>
      <c r="E217" s="670" t="s">
        <v>14</v>
      </c>
      <c r="F217" s="214">
        <f t="shared" ref="F217:K217" si="40">F204</f>
        <v>2014</v>
      </c>
      <c r="G217" s="214">
        <f t="shared" si="40"/>
        <v>2015</v>
      </c>
      <c r="H217" s="214">
        <f t="shared" si="40"/>
        <v>2016</v>
      </c>
      <c r="I217" s="214">
        <f t="shared" si="40"/>
        <v>2017</v>
      </c>
      <c r="J217" s="214">
        <f t="shared" si="40"/>
        <v>2018</v>
      </c>
      <c r="K217" s="214">
        <f t="shared" si="40"/>
        <v>2019</v>
      </c>
      <c r="L217" s="214">
        <f t="shared" ref="L217" si="41">L204</f>
        <v>2020</v>
      </c>
    </row>
    <row r="218" spans="2:13" s="21" customFormat="1">
      <c r="B218" s="28"/>
      <c r="C218" s="330" t="s">
        <v>643</v>
      </c>
      <c r="D218" s="332"/>
      <c r="E218" s="307" t="str">
        <f>E214</f>
        <v>EUR (mln)</v>
      </c>
      <c r="F218" s="322">
        <f>(1+0%/((1+'B. Dashboard'!$F$57)^E213))*('B. Dashboard'!$F$57)/(1-((1)/(1+'B. Dashboard'!$F$57))^E213)*SUM(E215:G215)</f>
        <v>6.248192823276927</v>
      </c>
      <c r="G218" s="322">
        <f t="shared" ref="G218:L218" si="42">F218</f>
        <v>6.248192823276927</v>
      </c>
      <c r="H218" s="322">
        <f t="shared" si="42"/>
        <v>6.248192823276927</v>
      </c>
      <c r="I218" s="322">
        <f t="shared" si="42"/>
        <v>6.248192823276927</v>
      </c>
      <c r="J218" s="322">
        <f t="shared" si="42"/>
        <v>6.248192823276927</v>
      </c>
      <c r="K218" s="322">
        <f t="shared" si="42"/>
        <v>6.248192823276927</v>
      </c>
      <c r="L218" s="322">
        <f t="shared" si="42"/>
        <v>6.248192823276927</v>
      </c>
    </row>
    <row r="219" spans="2:13" s="21" customFormat="1">
      <c r="B219" s="28"/>
      <c r="C219" s="333"/>
      <c r="D219" s="333"/>
      <c r="E219" s="233"/>
      <c r="F219" s="233"/>
      <c r="G219" s="233"/>
      <c r="H219" s="233"/>
      <c r="I219" s="233"/>
      <c r="J219" s="233"/>
      <c r="K219" s="233"/>
      <c r="L219" s="233"/>
    </row>
    <row r="220" spans="2:13" s="21" customFormat="1">
      <c r="B220" s="28"/>
      <c r="C220" s="50"/>
      <c r="D220" s="53"/>
      <c r="E220" s="856" t="s">
        <v>14</v>
      </c>
      <c r="F220" s="214"/>
      <c r="G220" s="214"/>
      <c r="H220" s="214"/>
      <c r="I220" s="214"/>
      <c r="J220" s="214"/>
      <c r="K220" s="214"/>
      <c r="L220" s="214"/>
    </row>
    <row r="221" spans="2:13" s="21" customFormat="1">
      <c r="B221" s="28"/>
      <c r="C221" s="51" t="s">
        <v>374</v>
      </c>
      <c r="D221" s="54"/>
      <c r="E221" s="857"/>
      <c r="F221" s="313">
        <f t="shared" ref="F221:K221" si="43">F217</f>
        <v>2014</v>
      </c>
      <c r="G221" s="313">
        <f t="shared" si="43"/>
        <v>2015</v>
      </c>
      <c r="H221" s="313">
        <f t="shared" si="43"/>
        <v>2016</v>
      </c>
      <c r="I221" s="313">
        <f t="shared" si="43"/>
        <v>2017</v>
      </c>
      <c r="J221" s="313">
        <f t="shared" si="43"/>
        <v>2018</v>
      </c>
      <c r="K221" s="313">
        <f t="shared" si="43"/>
        <v>2019</v>
      </c>
      <c r="L221" s="313">
        <f t="shared" ref="L221" si="44">L217</f>
        <v>2020</v>
      </c>
    </row>
    <row r="222" spans="2:13" s="21" customFormat="1">
      <c r="B222" s="28"/>
      <c r="C222" s="330" t="s">
        <v>605</v>
      </c>
      <c r="D222" s="331"/>
      <c r="E222" s="307" t="s">
        <v>642</v>
      </c>
      <c r="F222" s="718">
        <f>F205</f>
        <v>2000</v>
      </c>
      <c r="G222" s="718">
        <f t="shared" ref="G222:L222" si="45">G205</f>
        <v>2000</v>
      </c>
      <c r="H222" s="718">
        <f t="shared" si="45"/>
        <v>2000</v>
      </c>
      <c r="I222" s="718">
        <f t="shared" si="45"/>
        <v>2000</v>
      </c>
      <c r="J222" s="718">
        <f t="shared" si="45"/>
        <v>2000</v>
      </c>
      <c r="K222" s="718">
        <f t="shared" si="45"/>
        <v>2000</v>
      </c>
      <c r="L222" s="718">
        <f t="shared" si="45"/>
        <v>2000</v>
      </c>
      <c r="M222" s="233"/>
    </row>
    <row r="223" spans="2:13" s="21" customFormat="1">
      <c r="B223" s="28"/>
      <c r="C223" s="330" t="s">
        <v>606</v>
      </c>
      <c r="D223" s="332"/>
      <c r="E223" s="307" t="s">
        <v>642</v>
      </c>
      <c r="F223" s="718">
        <f t="shared" ref="F223:L223" si="46">F189</f>
        <v>2000</v>
      </c>
      <c r="G223" s="718">
        <f t="shared" si="46"/>
        <v>2000</v>
      </c>
      <c r="H223" s="718">
        <f t="shared" si="46"/>
        <v>2000</v>
      </c>
      <c r="I223" s="718">
        <f t="shared" si="46"/>
        <v>2000</v>
      </c>
      <c r="J223" s="718">
        <f t="shared" si="46"/>
        <v>2000</v>
      </c>
      <c r="K223" s="718">
        <f t="shared" si="46"/>
        <v>2000</v>
      </c>
      <c r="L223" s="718">
        <f t="shared" si="46"/>
        <v>2000</v>
      </c>
      <c r="M223" s="233"/>
    </row>
    <row r="224" spans="2:13" s="21" customFormat="1" ht="15">
      <c r="B224" s="28"/>
      <c r="C224" s="2"/>
      <c r="D224" s="327"/>
      <c r="E224" s="327"/>
      <c r="F224" s="327"/>
      <c r="G224" s="328"/>
      <c r="H224" s="328"/>
      <c r="I224" s="328"/>
      <c r="J224" s="328"/>
      <c r="K224" s="233"/>
      <c r="L224" s="233"/>
    </row>
    <row r="225" spans="2:33" s="21" customFormat="1">
      <c r="B225" s="28"/>
      <c r="C225" s="333"/>
      <c r="D225" s="333"/>
      <c r="K225" s="233"/>
      <c r="L225" s="233"/>
    </row>
    <row r="226" spans="2:33" s="21" customFormat="1">
      <c r="B226" s="28"/>
      <c r="C226" s="2" t="s">
        <v>379</v>
      </c>
      <c r="D226" s="211"/>
      <c r="E226" s="329"/>
      <c r="F226" s="329"/>
      <c r="G226" s="329"/>
      <c r="H226" s="329"/>
      <c r="I226" s="329"/>
      <c r="J226" s="329"/>
      <c r="K226" s="233"/>
      <c r="L226" s="233"/>
    </row>
    <row r="227" spans="2:33" s="21" customFormat="1">
      <c r="B227" s="28"/>
      <c r="C227" s="2"/>
      <c r="D227" s="211"/>
      <c r="E227" s="329"/>
      <c r="F227" s="329"/>
      <c r="G227" s="329"/>
      <c r="H227" s="329"/>
      <c r="I227" s="329"/>
      <c r="J227" s="329"/>
      <c r="K227" s="233"/>
      <c r="L227" s="233"/>
    </row>
    <row r="228" spans="2:33" s="21" customFormat="1">
      <c r="B228" s="28"/>
      <c r="C228" s="334"/>
      <c r="D228" s="222" t="s">
        <v>375</v>
      </c>
      <c r="E228" s="214" t="s">
        <v>14</v>
      </c>
      <c r="F228" s="228">
        <f t="shared" ref="F228:K228" si="47">F217</f>
        <v>2014</v>
      </c>
      <c r="G228" s="228">
        <f t="shared" si="47"/>
        <v>2015</v>
      </c>
      <c r="H228" s="228">
        <f t="shared" si="47"/>
        <v>2016</v>
      </c>
      <c r="I228" s="228">
        <f t="shared" si="47"/>
        <v>2017</v>
      </c>
      <c r="J228" s="228">
        <f t="shared" si="47"/>
        <v>2018</v>
      </c>
      <c r="K228" s="228">
        <f t="shared" si="47"/>
        <v>2019</v>
      </c>
      <c r="L228" s="228">
        <f t="shared" ref="L228" si="48">L217</f>
        <v>2020</v>
      </c>
    </row>
    <row r="229" spans="2:33" s="21" customFormat="1">
      <c r="B229" s="28"/>
      <c r="C229" s="334"/>
      <c r="D229" s="330" t="s">
        <v>646</v>
      </c>
      <c r="E229" s="671" t="str">
        <f>'C. Masterfiles'!D160</f>
        <v>Euro</v>
      </c>
      <c r="F229" s="335">
        <f>IF('B. Dashboard'!$D$53=1,F167*1000000,IF('B. Dashboard'!$D$53=2,F184*1000000,IF('B. Dashboard'!$D$53=3,F201*1000000,IF('B. Dashboard'!$D$53=4,F218*1000000))))</f>
        <v>6248192.8232769268</v>
      </c>
      <c r="G229" s="335">
        <f>IF('B. Dashboard'!$D$53=1,G167*1000000,IF('B. Dashboard'!$D$53=2,G184*1000000,IF('B. Dashboard'!$D$53=3,G201*1000000,IF('B. Dashboard'!$D$53=4,G218*1000000))))</f>
        <v>6248192.8232769268</v>
      </c>
      <c r="H229" s="335">
        <f>IF('B. Dashboard'!$D$53=1,H167*1000000,IF('B. Dashboard'!$D$53=2,H184*1000000,IF('B. Dashboard'!$D$53=3,H201*1000000,IF('B. Dashboard'!$D$53=4,H218*1000000))))</f>
        <v>6248192.8232769268</v>
      </c>
      <c r="I229" s="335">
        <f>IF('B. Dashboard'!$D$53=1,I167*1000000,IF('B. Dashboard'!$D$53=2,I184*1000000,IF('B. Dashboard'!$D$53=3,I201*1000000,IF('B. Dashboard'!$D$53=4,I218*1000000))))</f>
        <v>6248192.8232769268</v>
      </c>
      <c r="J229" s="335">
        <f>IF('B. Dashboard'!$D$53=1,J167*1000000,IF('B. Dashboard'!$D$53=2,J184*1000000,IF('B. Dashboard'!$D$53=3,J201*1000000,IF('B. Dashboard'!$D$53=4,J218*1000000))))</f>
        <v>6248192.8232769268</v>
      </c>
      <c r="K229" s="335">
        <f>IF('B. Dashboard'!$D$53=1,K167*1000000,IF('B. Dashboard'!$D$53=2,K184*1000000,IF('B. Dashboard'!$D$53=3,K201*1000000,IF('B. Dashboard'!$D$53=4,K218*1000000))))</f>
        <v>6248192.8232769268</v>
      </c>
      <c r="L229" s="335">
        <f>IF('B. Dashboard'!$D$53=1,L167*1000000,IF('B. Dashboard'!$D$53=2,L184*1000000,IF('B. Dashboard'!$D$53=3,L201*1000000,IF('B. Dashboard'!$D$53=4,L218*1000000))))</f>
        <v>6248192.8232769268</v>
      </c>
    </row>
    <row r="230" spans="2:33" s="21" customFormat="1">
      <c r="B230" s="28"/>
      <c r="C230" s="334"/>
      <c r="D230" s="330" t="s">
        <v>644</v>
      </c>
      <c r="E230" s="671" t="str">
        <f>'C. Masterfiles'!D160</f>
        <v>Euro</v>
      </c>
      <c r="F230" s="335">
        <f>IF('B. Dashboard'!$D$53=1,F171*1000,IF('B. Dashboard'!$D$53=2,F188*1000,IF('B. Dashboard'!$D$53=3,F205*1000,IF('B. Dashboard'!$D$53=4,F222*1000))))</f>
        <v>2000000</v>
      </c>
      <c r="G230" s="335">
        <f>IF('B. Dashboard'!$D$53=1,G171*1000,IF('B. Dashboard'!$D$53=2,G188*1000,IF('B. Dashboard'!$D$53=3,G205*1000,IF('B. Dashboard'!$D$53=4,G222*1000))))</f>
        <v>2000000</v>
      </c>
      <c r="H230" s="335">
        <f>IF('B. Dashboard'!$D$53=1,H171*1000,IF('B. Dashboard'!$D$53=2,H188*1000,IF('B. Dashboard'!$D$53=3,H205*1000,IF('B. Dashboard'!$D$53=4,H222*1000))))</f>
        <v>2000000</v>
      </c>
      <c r="I230" s="335">
        <f>IF('B. Dashboard'!$D$53=1,I171*1000,IF('B. Dashboard'!$D$53=2,I188*1000,IF('B. Dashboard'!$D$53=3,I205*1000,IF('B. Dashboard'!$D$53=4,I222*1000))))</f>
        <v>2000000</v>
      </c>
      <c r="J230" s="335">
        <f>IF('B. Dashboard'!$D$53=1,J171*1000,IF('B. Dashboard'!$D$53=2,J188*1000,IF('B. Dashboard'!$D$53=3,J205*1000,IF('B. Dashboard'!$D$53=4,J222*1000))))</f>
        <v>2000000</v>
      </c>
      <c r="K230" s="335">
        <f>IF('B. Dashboard'!$D$53=1,K171*1000,IF('B. Dashboard'!$D$53=2,K188*1000,IF('B. Dashboard'!$D$53=3,K205*1000,IF('B. Dashboard'!$D$53=4,K222*1000))))</f>
        <v>2000000</v>
      </c>
      <c r="L230" s="335">
        <f>IF('B. Dashboard'!$D$53=1,L171*1000,IF('B. Dashboard'!$D$53=2,L188*1000,IF('B. Dashboard'!$D$53=3,L205*1000,IF('B. Dashboard'!$D$53=4,L222*1000))))</f>
        <v>2000000</v>
      </c>
    </row>
    <row r="231" spans="2:33" s="21" customFormat="1">
      <c r="B231" s="28"/>
      <c r="C231" s="334"/>
      <c r="D231" s="330" t="s">
        <v>645</v>
      </c>
      <c r="E231" s="671" t="str">
        <f>'C. Masterfiles'!D160</f>
        <v>Euro</v>
      </c>
      <c r="F231" s="335">
        <f>IF('B. Dashboard'!$D$53=1,F172*1000,IF('B. Dashboard'!$D$53=2,F189*1000,IF('B. Dashboard'!$D$53=3,F206*1000,IF('B. Dashboard'!$D$53=4,F223*1000))))</f>
        <v>2000000</v>
      </c>
      <c r="G231" s="335">
        <f>IF('B. Dashboard'!$D$53=1,G172*1000,IF('B. Dashboard'!$D$53=2,G189*1000,IF('B. Dashboard'!$D$53=3,G206*1000,IF('B. Dashboard'!$D$53=4,G223*1000))))</f>
        <v>2000000</v>
      </c>
      <c r="H231" s="335">
        <f>IF('B. Dashboard'!$D$53=1,H172*1000,IF('B. Dashboard'!$D$53=2,H189*1000,IF('B. Dashboard'!$D$53=3,H206*1000,IF('B. Dashboard'!$D$53=4,H223*1000))))</f>
        <v>2000000</v>
      </c>
      <c r="I231" s="335">
        <f>IF('B. Dashboard'!$D$53=1,I172*1000,IF('B. Dashboard'!$D$53=2,I189*1000,IF('B. Dashboard'!$D$53=3,I206*1000,IF('B. Dashboard'!$D$53=4,I223*1000))))</f>
        <v>2000000</v>
      </c>
      <c r="J231" s="335">
        <f>IF('B. Dashboard'!$D$53=1,J172*1000,IF('B. Dashboard'!$D$53=2,J189*1000,IF('B. Dashboard'!$D$53=3,J206*1000,IF('B. Dashboard'!$D$53=4,J223*1000))))</f>
        <v>2000000</v>
      </c>
      <c r="K231" s="335">
        <f>IF('B. Dashboard'!$D$53=1,K172*1000,IF('B. Dashboard'!$D$53=2,K189*1000,IF('B. Dashboard'!$D$53=3,K206*1000,IF('B. Dashboard'!$D$53=4,K223*1000))))</f>
        <v>2000000</v>
      </c>
      <c r="L231" s="335">
        <f>IF('B. Dashboard'!$D$53=1,L172*1000,IF('B. Dashboard'!$D$53=2,L189*1000,IF('B. Dashboard'!$D$53=3,L206*1000,IF('B. Dashboard'!$D$53=4,L223*1000))))</f>
        <v>2000000</v>
      </c>
    </row>
    <row r="232" spans="2:33" s="21" customFormat="1">
      <c r="B232" s="28"/>
      <c r="C232" s="222"/>
      <c r="D232" s="336" t="s">
        <v>376</v>
      </c>
      <c r="E232" s="336"/>
      <c r="F232" s="416">
        <f t="shared" ref="F232:K232" si="49">SUM(F229:F231)</f>
        <v>10248192.823276926</v>
      </c>
      <c r="G232" s="416">
        <f t="shared" si="49"/>
        <v>10248192.823276926</v>
      </c>
      <c r="H232" s="416">
        <f t="shared" si="49"/>
        <v>10248192.823276926</v>
      </c>
      <c r="I232" s="416">
        <f t="shared" si="49"/>
        <v>10248192.823276926</v>
      </c>
      <c r="J232" s="416">
        <f t="shared" si="49"/>
        <v>10248192.823276926</v>
      </c>
      <c r="K232" s="416">
        <f t="shared" si="49"/>
        <v>10248192.823276926</v>
      </c>
      <c r="L232" s="416">
        <f t="shared" ref="L232" si="50">SUM(L229:L231)</f>
        <v>10248192.823276926</v>
      </c>
    </row>
    <row r="233" spans="2:33" s="21" customFormat="1">
      <c r="B233" s="28"/>
      <c r="K233" s="233"/>
      <c r="L233" s="233"/>
    </row>
    <row r="235" spans="2:33" ht="15.75">
      <c r="B235" s="371">
        <f>B156+0.01</f>
        <v>5.05</v>
      </c>
      <c r="C235" s="259" t="s">
        <v>410</v>
      </c>
    </row>
    <row r="237" spans="2:33">
      <c r="C237" s="874" t="s">
        <v>411</v>
      </c>
      <c r="D237" s="875"/>
      <c r="E237" s="876"/>
      <c r="F237" s="871" t="s">
        <v>33</v>
      </c>
      <c r="G237" s="872"/>
      <c r="H237" s="872"/>
      <c r="I237" s="872"/>
      <c r="J237" s="872"/>
      <c r="K237" s="872"/>
      <c r="L237" s="873"/>
      <c r="M237" s="880" t="s">
        <v>412</v>
      </c>
      <c r="N237" s="881"/>
      <c r="O237" s="881"/>
      <c r="P237" s="881"/>
      <c r="Q237" s="881"/>
      <c r="R237" s="881"/>
      <c r="S237" s="882"/>
      <c r="T237" s="865" t="s">
        <v>413</v>
      </c>
      <c r="U237" s="866"/>
      <c r="V237" s="866"/>
      <c r="W237" s="866"/>
      <c r="X237" s="866"/>
      <c r="Y237" s="866"/>
      <c r="Z237" s="867"/>
      <c r="AA237" s="868" t="s">
        <v>414</v>
      </c>
      <c r="AB237" s="869"/>
      <c r="AC237" s="869"/>
      <c r="AD237" s="869"/>
      <c r="AE237" s="869"/>
      <c r="AF237" s="869"/>
      <c r="AG237" s="870"/>
    </row>
    <row r="238" spans="2:33">
      <c r="C238" s="877"/>
      <c r="D238" s="878"/>
      <c r="E238" s="879"/>
      <c r="F238" s="377"/>
      <c r="G238" s="378"/>
      <c r="H238" s="378"/>
      <c r="I238" s="378"/>
      <c r="J238" s="378"/>
      <c r="K238" s="378"/>
      <c r="L238" s="378"/>
      <c r="M238" s="378"/>
      <c r="N238" s="378"/>
      <c r="O238" s="378"/>
      <c r="P238" s="378"/>
      <c r="Q238" s="378"/>
      <c r="R238" s="378"/>
      <c r="S238" s="378"/>
      <c r="T238" s="378"/>
      <c r="U238" s="378"/>
      <c r="V238" s="378"/>
      <c r="W238" s="378"/>
      <c r="X238" s="378"/>
      <c r="Y238" s="378"/>
      <c r="Z238" s="378"/>
      <c r="AA238" s="378"/>
      <c r="AB238" s="378"/>
      <c r="AC238" s="378"/>
      <c r="AD238" s="378"/>
      <c r="AE238" s="378"/>
      <c r="AF238" s="378"/>
      <c r="AG238" s="378"/>
    </row>
    <row r="239" spans="2:33" ht="38.25">
      <c r="C239" s="45" t="s">
        <v>0</v>
      </c>
      <c r="D239" s="45" t="s">
        <v>3</v>
      </c>
      <c r="E239" s="45" t="s">
        <v>308</v>
      </c>
      <c r="F239" s="228" t="s">
        <v>415</v>
      </c>
      <c r="G239" s="228" t="str">
        <f>F239</f>
        <v xml:space="preserve">Unit equipment cost  </v>
      </c>
      <c r="H239" s="228" t="str">
        <f>G239</f>
        <v xml:space="preserve">Unit equipment cost  </v>
      </c>
      <c r="I239" s="228" t="str">
        <f>H239</f>
        <v xml:space="preserve">Unit equipment cost  </v>
      </c>
      <c r="J239" s="228" t="str">
        <f>I239</f>
        <v xml:space="preserve">Unit equipment cost  </v>
      </c>
      <c r="K239" s="228" t="str">
        <f>I239</f>
        <v xml:space="preserve">Unit equipment cost  </v>
      </c>
      <c r="L239" s="228" t="str">
        <f>J239</f>
        <v xml:space="preserve">Unit equipment cost  </v>
      </c>
      <c r="M239" s="228" t="s">
        <v>416</v>
      </c>
      <c r="N239" s="228" t="str">
        <f>M239</f>
        <v xml:space="preserve">Unit installation cost </v>
      </c>
      <c r="O239" s="228" t="str">
        <f>N239</f>
        <v xml:space="preserve">Unit installation cost </v>
      </c>
      <c r="P239" s="228" t="str">
        <f>O239</f>
        <v xml:space="preserve">Unit installation cost </v>
      </c>
      <c r="Q239" s="228" t="str">
        <f>P239</f>
        <v xml:space="preserve">Unit installation cost </v>
      </c>
      <c r="R239" s="228" t="str">
        <f>P239</f>
        <v xml:space="preserve">Unit installation cost </v>
      </c>
      <c r="S239" s="228" t="str">
        <f>Q239</f>
        <v xml:space="preserve">Unit installation cost </v>
      </c>
      <c r="T239" s="228" t="s">
        <v>417</v>
      </c>
      <c r="U239" s="228" t="str">
        <f>T239</f>
        <v>Unit equip + install cost</v>
      </c>
      <c r="V239" s="228" t="str">
        <f>U239</f>
        <v>Unit equip + install cost</v>
      </c>
      <c r="W239" s="228" t="str">
        <f>V239</f>
        <v>Unit equip + install cost</v>
      </c>
      <c r="X239" s="228" t="str">
        <f>W239</f>
        <v>Unit equip + install cost</v>
      </c>
      <c r="Y239" s="228" t="str">
        <f>W239</f>
        <v>Unit equip + install cost</v>
      </c>
      <c r="Z239" s="228" t="str">
        <f>X239</f>
        <v>Unit equip + install cost</v>
      </c>
      <c r="AA239" s="228" t="s">
        <v>414</v>
      </c>
      <c r="AB239" s="228" t="str">
        <f>AA239</f>
        <v>Unit operating cost</v>
      </c>
      <c r="AC239" s="228" t="str">
        <f>AB239</f>
        <v>Unit operating cost</v>
      </c>
      <c r="AD239" s="228" t="str">
        <f>AC239</f>
        <v>Unit operating cost</v>
      </c>
      <c r="AE239" s="228" t="str">
        <f>AD239</f>
        <v>Unit operating cost</v>
      </c>
      <c r="AF239" s="228" t="str">
        <f>AD239</f>
        <v>Unit operating cost</v>
      </c>
      <c r="AG239" s="228" t="str">
        <f>AE239</f>
        <v>Unit operating cost</v>
      </c>
    </row>
    <row r="240" spans="2:33">
      <c r="C240" s="45"/>
      <c r="D240" s="45"/>
      <c r="E240" s="45"/>
      <c r="F240" s="228" t="str">
        <f>'C. Masterfiles'!D160</f>
        <v>Euro</v>
      </c>
      <c r="G240" s="228" t="str">
        <f>'C. Masterfiles'!D160</f>
        <v>Euro</v>
      </c>
      <c r="H240" s="228" t="str">
        <f>'C. Masterfiles'!D160</f>
        <v>Euro</v>
      </c>
      <c r="I240" s="228" t="str">
        <f>'C. Masterfiles'!D160</f>
        <v>Euro</v>
      </c>
      <c r="J240" s="228" t="str">
        <f>'C. Masterfiles'!D160</f>
        <v>Euro</v>
      </c>
      <c r="K240" s="228" t="str">
        <f>'C. Masterfiles'!D160</f>
        <v>Euro</v>
      </c>
      <c r="L240" s="228" t="str">
        <f>'C. Masterfiles'!D160</f>
        <v>Euro</v>
      </c>
      <c r="M240" s="228" t="str">
        <f>'C. Masterfiles'!D160</f>
        <v>Euro</v>
      </c>
      <c r="N240" s="228" t="str">
        <f>'C. Masterfiles'!D160</f>
        <v>Euro</v>
      </c>
      <c r="O240" s="228" t="str">
        <f>'C. Masterfiles'!D160</f>
        <v>Euro</v>
      </c>
      <c r="P240" s="228" t="str">
        <f>'C. Masterfiles'!D160</f>
        <v>Euro</v>
      </c>
      <c r="Q240" s="228" t="str">
        <f>'C. Masterfiles'!D160</f>
        <v>Euro</v>
      </c>
      <c r="R240" s="228" t="str">
        <f>'C. Masterfiles'!D160</f>
        <v>Euro</v>
      </c>
      <c r="S240" s="228" t="str">
        <f>'C. Masterfiles'!D160</f>
        <v>Euro</v>
      </c>
      <c r="T240" s="228" t="str">
        <f>'C. Masterfiles'!D160</f>
        <v>Euro</v>
      </c>
      <c r="U240" s="228" t="str">
        <f>'C. Masterfiles'!D160</f>
        <v>Euro</v>
      </c>
      <c r="V240" s="228" t="str">
        <f>'C. Masterfiles'!D160</f>
        <v>Euro</v>
      </c>
      <c r="W240" s="228" t="str">
        <f>'C. Masterfiles'!D160</f>
        <v>Euro</v>
      </c>
      <c r="X240" s="228" t="str">
        <f>'C. Masterfiles'!D160</f>
        <v>Euro</v>
      </c>
      <c r="Y240" s="228" t="str">
        <f>'C. Masterfiles'!D160</f>
        <v>Euro</v>
      </c>
      <c r="Z240" s="228" t="str">
        <f>'C. Masterfiles'!D160</f>
        <v>Euro</v>
      </c>
      <c r="AA240" s="228" t="str">
        <f>'C. Masterfiles'!D160</f>
        <v>Euro</v>
      </c>
      <c r="AB240" s="228" t="str">
        <f>'C. Masterfiles'!D160</f>
        <v>Euro</v>
      </c>
      <c r="AC240" s="228" t="str">
        <f>'C. Masterfiles'!D160</f>
        <v>Euro</v>
      </c>
      <c r="AD240" s="228" t="str">
        <f>'C. Masterfiles'!D160</f>
        <v>Euro</v>
      </c>
      <c r="AE240" s="228" t="str">
        <f>'C. Masterfiles'!D160</f>
        <v>Euro</v>
      </c>
      <c r="AF240" s="228" t="str">
        <f>'C. Masterfiles'!D160</f>
        <v>Euro</v>
      </c>
      <c r="AG240" s="228" t="str">
        <f>'C. Masterfiles'!D160</f>
        <v>Euro</v>
      </c>
    </row>
    <row r="241" spans="2:33">
      <c r="C241" s="214"/>
      <c r="D241" s="214"/>
      <c r="E241" s="214"/>
      <c r="F241" s="214">
        <f>'C. Masterfiles'!D143</f>
        <v>2014</v>
      </c>
      <c r="G241" s="214">
        <f>'C. Masterfiles'!D144</f>
        <v>2015</v>
      </c>
      <c r="H241" s="214">
        <f>'C. Masterfiles'!D145</f>
        <v>2016</v>
      </c>
      <c r="I241" s="214">
        <f>'C. Masterfiles'!D146</f>
        <v>2017</v>
      </c>
      <c r="J241" s="214">
        <f>'C. Masterfiles'!D147</f>
        <v>2018</v>
      </c>
      <c r="K241" s="214">
        <f>'C. Masterfiles'!D148</f>
        <v>2019</v>
      </c>
      <c r="L241" s="214">
        <f>'C. Masterfiles'!D149</f>
        <v>2020</v>
      </c>
      <c r="M241" s="214">
        <f>F241</f>
        <v>2014</v>
      </c>
      <c r="N241" s="214">
        <f>G241</f>
        <v>2015</v>
      </c>
      <c r="O241" s="214">
        <f>H241</f>
        <v>2016</v>
      </c>
      <c r="P241" s="214">
        <f>I241</f>
        <v>2017</v>
      </c>
      <c r="Q241" s="214">
        <f>J241</f>
        <v>2018</v>
      </c>
      <c r="R241" s="214">
        <f>'C. Masterfiles'!D148</f>
        <v>2019</v>
      </c>
      <c r="S241" s="214">
        <f>'C. Masterfiles'!D149</f>
        <v>2020</v>
      </c>
      <c r="T241" s="214">
        <f>M241</f>
        <v>2014</v>
      </c>
      <c r="U241" s="214">
        <f>N241</f>
        <v>2015</v>
      </c>
      <c r="V241" s="214">
        <f>O241</f>
        <v>2016</v>
      </c>
      <c r="W241" s="214">
        <f>P241</f>
        <v>2017</v>
      </c>
      <c r="X241" s="214">
        <f>'C. Masterfiles'!D147</f>
        <v>2018</v>
      </c>
      <c r="Y241" s="214">
        <f t="shared" ref="Y241:AG241" si="51">R241</f>
        <v>2019</v>
      </c>
      <c r="Z241" s="214">
        <f t="shared" si="51"/>
        <v>2020</v>
      </c>
      <c r="AA241" s="214">
        <f t="shared" si="51"/>
        <v>2014</v>
      </c>
      <c r="AB241" s="214">
        <f t="shared" si="51"/>
        <v>2015</v>
      </c>
      <c r="AC241" s="214">
        <f t="shared" si="51"/>
        <v>2016</v>
      </c>
      <c r="AD241" s="214">
        <f t="shared" si="51"/>
        <v>2017</v>
      </c>
      <c r="AE241" s="214">
        <f t="shared" si="51"/>
        <v>2018</v>
      </c>
      <c r="AF241" s="214">
        <f t="shared" si="51"/>
        <v>2019</v>
      </c>
      <c r="AG241" s="214">
        <f t="shared" si="51"/>
        <v>2020</v>
      </c>
    </row>
    <row r="242" spans="2:33">
      <c r="C242" s="179" t="str">
        <f>'C. Masterfiles'!C45</f>
        <v>N01</v>
      </c>
      <c r="D242" s="179" t="str">
        <f>'C. Masterfiles'!E45</f>
        <v>Приемо-предавателно устройство (Transceiver)</v>
      </c>
      <c r="E242" s="179" t="str">
        <f>'C. Masterfiles'!D45</f>
        <v>TRX</v>
      </c>
      <c r="F242" s="379">
        <f t="shared" ref="F242:F271" si="52">J16</f>
        <v>2000</v>
      </c>
      <c r="G242" s="379">
        <f t="shared" ref="G242:G271" si="53">F242*(1+K16)</f>
        <v>2020</v>
      </c>
      <c r="H242" s="379">
        <f t="shared" ref="H242:H271" si="54">G242*(1+K16)</f>
        <v>2040.2</v>
      </c>
      <c r="I242" s="379">
        <f t="shared" ref="I242:I271" si="55">H242*(1+K16)</f>
        <v>2060.6019999999999</v>
      </c>
      <c r="J242" s="379">
        <f t="shared" ref="J242:J271" si="56">I242*(1+K16)</f>
        <v>2081.20802</v>
      </c>
      <c r="K242" s="379">
        <f t="shared" ref="K242:K271" si="57">J242*(1+K16)</f>
        <v>2102.0201001999999</v>
      </c>
      <c r="L242" s="379">
        <f t="shared" ref="L242:L271" si="58">K242*(1+K16)</f>
        <v>2123.0403012019997</v>
      </c>
      <c r="M242" s="379">
        <f t="shared" ref="M242:M271" si="59">F242*(L16)</f>
        <v>200</v>
      </c>
      <c r="N242" s="379">
        <f t="shared" ref="N242:N271" si="60">M242*(1+M16)</f>
        <v>204.6</v>
      </c>
      <c r="O242" s="379">
        <f t="shared" ref="O242:O271" si="61">N242*(1+M16)</f>
        <v>209.30579999999998</v>
      </c>
      <c r="P242" s="379">
        <f t="shared" ref="P242:P271" si="62">O242*(1+M16)</f>
        <v>214.11983339999995</v>
      </c>
      <c r="Q242" s="379">
        <f t="shared" ref="Q242:Q271" si="63">P242*(1+M16)</f>
        <v>219.04458956819994</v>
      </c>
      <c r="R242" s="379">
        <f t="shared" ref="R242:R271" si="64">Q242*(1+M16)</f>
        <v>224.08261512826851</v>
      </c>
      <c r="S242" s="379">
        <f t="shared" ref="S242:S271" si="65">R242*(1+M16)</f>
        <v>229.23651527621868</v>
      </c>
      <c r="T242" s="379">
        <f t="shared" ref="T242:T271" si="66">F242+M242</f>
        <v>2200</v>
      </c>
      <c r="U242" s="379">
        <f t="shared" ref="U242:U271" si="67">G242+N242</f>
        <v>2224.6</v>
      </c>
      <c r="V242" s="379">
        <f t="shared" ref="V242:V271" si="68">H242+O242</f>
        <v>2249.5057999999999</v>
      </c>
      <c r="W242" s="379">
        <f t="shared" ref="W242:W271" si="69">I242+P242</f>
        <v>2274.7218333999999</v>
      </c>
      <c r="X242" s="379">
        <f t="shared" ref="X242:X271" si="70">J242+Q242</f>
        <v>2300.2526095682001</v>
      </c>
      <c r="Y242" s="379">
        <f t="shared" ref="Y242:Y271" si="71">K242+R242</f>
        <v>2326.1027153282685</v>
      </c>
      <c r="Z242" s="379">
        <f t="shared" ref="Z242:Z271" si="72">L242+S242</f>
        <v>2352.2768164782183</v>
      </c>
      <c r="AA242" s="379">
        <f t="shared" ref="AA242:AA271" si="73">T242*N16</f>
        <v>220</v>
      </c>
      <c r="AB242" s="379">
        <f t="shared" ref="AB242:AB271" si="74">AA242*(1+O16)</f>
        <v>225.05999999999997</v>
      </c>
      <c r="AC242" s="379">
        <f t="shared" ref="AC242:AC271" si="75">AB242*(1+O16)</f>
        <v>230.23637999999994</v>
      </c>
      <c r="AD242" s="379">
        <f t="shared" ref="AD242:AD271" si="76">AC242*(1+O16)</f>
        <v>235.53181673999993</v>
      </c>
      <c r="AE242" s="379">
        <f t="shared" ref="AE242:AE271" si="77">AD242*(1+O16)</f>
        <v>240.94904852501989</v>
      </c>
      <c r="AF242" s="379">
        <f t="shared" ref="AF242:AF271" si="78">AE242*(1+O16)</f>
        <v>246.49087664109533</v>
      </c>
      <c r="AG242" s="379">
        <f t="shared" ref="AG242:AG271" si="79">AF242*(1+O16)</f>
        <v>252.1601668038405</v>
      </c>
    </row>
    <row r="243" spans="2:33">
      <c r="B243" s="241"/>
      <c r="C243" s="179" t="str">
        <f>'C. Masterfiles'!C46</f>
        <v>N02</v>
      </c>
      <c r="D243" s="179" t="str">
        <f>'C. Masterfiles'!E46</f>
        <v>3G Приемо-предавателно устройство (3G Transceiver)</v>
      </c>
      <c r="E243" s="179" t="str">
        <f>'C. Masterfiles'!D46</f>
        <v>Radio</v>
      </c>
      <c r="F243" s="379">
        <f t="shared" si="52"/>
        <v>8000</v>
      </c>
      <c r="G243" s="379">
        <f t="shared" si="53"/>
        <v>8080</v>
      </c>
      <c r="H243" s="379">
        <f t="shared" si="54"/>
        <v>8160.8</v>
      </c>
      <c r="I243" s="379">
        <f t="shared" si="55"/>
        <v>8242.4079999999994</v>
      </c>
      <c r="J243" s="379">
        <f t="shared" si="56"/>
        <v>8324.8320800000001</v>
      </c>
      <c r="K243" s="379">
        <f t="shared" si="57"/>
        <v>8408.0804007999996</v>
      </c>
      <c r="L243" s="379">
        <f t="shared" si="58"/>
        <v>8492.1612048079987</v>
      </c>
      <c r="M243" s="379">
        <f t="shared" si="59"/>
        <v>800</v>
      </c>
      <c r="N243" s="379">
        <f t="shared" si="60"/>
        <v>818.4</v>
      </c>
      <c r="O243" s="379">
        <f t="shared" si="61"/>
        <v>837.22319999999991</v>
      </c>
      <c r="P243" s="379">
        <f t="shared" si="62"/>
        <v>856.47933359999979</v>
      </c>
      <c r="Q243" s="379">
        <f t="shared" si="63"/>
        <v>876.17835827279976</v>
      </c>
      <c r="R243" s="379">
        <f t="shared" si="64"/>
        <v>896.33046051307406</v>
      </c>
      <c r="S243" s="379">
        <f t="shared" si="65"/>
        <v>916.94606110487473</v>
      </c>
      <c r="T243" s="379">
        <f t="shared" si="66"/>
        <v>8800</v>
      </c>
      <c r="U243" s="379">
        <f t="shared" si="67"/>
        <v>8898.4</v>
      </c>
      <c r="V243" s="379">
        <f t="shared" si="68"/>
        <v>8998.0231999999996</v>
      </c>
      <c r="W243" s="379">
        <f t="shared" si="69"/>
        <v>9098.8873335999997</v>
      </c>
      <c r="X243" s="379">
        <f t="shared" si="70"/>
        <v>9201.0104382728005</v>
      </c>
      <c r="Y243" s="379">
        <f t="shared" si="71"/>
        <v>9304.4108613130738</v>
      </c>
      <c r="Z243" s="379">
        <f t="shared" si="72"/>
        <v>9409.1072659128731</v>
      </c>
      <c r="AA243" s="379">
        <f t="shared" si="73"/>
        <v>880</v>
      </c>
      <c r="AB243" s="379">
        <f t="shared" si="74"/>
        <v>900.2399999999999</v>
      </c>
      <c r="AC243" s="379">
        <f t="shared" si="75"/>
        <v>920.94551999999976</v>
      </c>
      <c r="AD243" s="379">
        <f t="shared" si="76"/>
        <v>942.1272669599997</v>
      </c>
      <c r="AE243" s="379">
        <f t="shared" si="77"/>
        <v>963.79619410007956</v>
      </c>
      <c r="AF243" s="379">
        <f t="shared" si="78"/>
        <v>985.9635065643813</v>
      </c>
      <c r="AG243" s="379">
        <f t="shared" si="79"/>
        <v>1008.640667215362</v>
      </c>
    </row>
    <row r="244" spans="2:33">
      <c r="B244" s="241"/>
      <c r="C244" s="179" t="str">
        <f>'C. Masterfiles'!C47</f>
        <v>N03</v>
      </c>
      <c r="D244" s="179" t="str">
        <f>'C. Masterfiles'!E47</f>
        <v>GSM базова станция (2G Base Station)</v>
      </c>
      <c r="E244" s="179" t="str">
        <f>'C. Masterfiles'!D47</f>
        <v>BTS</v>
      </c>
      <c r="F244" s="379">
        <f t="shared" si="52"/>
        <v>8000</v>
      </c>
      <c r="G244" s="379">
        <f t="shared" si="53"/>
        <v>7840</v>
      </c>
      <c r="H244" s="379">
        <f t="shared" si="54"/>
        <v>7683.2</v>
      </c>
      <c r="I244" s="379">
        <f t="shared" si="55"/>
        <v>7529.5360000000001</v>
      </c>
      <c r="J244" s="379">
        <f t="shared" si="56"/>
        <v>7378.9452799999999</v>
      </c>
      <c r="K244" s="379">
        <f t="shared" si="57"/>
        <v>7231.3663743999996</v>
      </c>
      <c r="L244" s="379">
        <f t="shared" si="58"/>
        <v>7086.7390469119991</v>
      </c>
      <c r="M244" s="379">
        <f t="shared" si="59"/>
        <v>800</v>
      </c>
      <c r="N244" s="379">
        <f t="shared" si="60"/>
        <v>818.4</v>
      </c>
      <c r="O244" s="379">
        <f t="shared" si="61"/>
        <v>837.22319999999991</v>
      </c>
      <c r="P244" s="379">
        <f t="shared" si="62"/>
        <v>856.47933359999979</v>
      </c>
      <c r="Q244" s="379">
        <f t="shared" si="63"/>
        <v>876.17835827279976</v>
      </c>
      <c r="R244" s="379">
        <f t="shared" si="64"/>
        <v>896.33046051307406</v>
      </c>
      <c r="S244" s="379">
        <f t="shared" si="65"/>
        <v>916.94606110487473</v>
      </c>
      <c r="T244" s="379">
        <f t="shared" si="66"/>
        <v>8800</v>
      </c>
      <c r="U244" s="379">
        <f t="shared" si="67"/>
        <v>8658.4</v>
      </c>
      <c r="V244" s="379">
        <f t="shared" si="68"/>
        <v>8520.4231999999993</v>
      </c>
      <c r="W244" s="379">
        <f t="shared" si="69"/>
        <v>8386.0153336000003</v>
      </c>
      <c r="X244" s="379">
        <f t="shared" si="70"/>
        <v>8255.1236382728002</v>
      </c>
      <c r="Y244" s="379">
        <f t="shared" si="71"/>
        <v>8127.6968349130739</v>
      </c>
      <c r="Z244" s="379">
        <f t="shared" si="72"/>
        <v>8003.6851080168735</v>
      </c>
      <c r="AA244" s="379">
        <f t="shared" si="73"/>
        <v>880</v>
      </c>
      <c r="AB244" s="379">
        <f t="shared" si="74"/>
        <v>900.2399999999999</v>
      </c>
      <c r="AC244" s="379">
        <f t="shared" si="75"/>
        <v>920.94551999999976</v>
      </c>
      <c r="AD244" s="379">
        <f t="shared" si="76"/>
        <v>942.1272669599997</v>
      </c>
      <c r="AE244" s="379">
        <f t="shared" si="77"/>
        <v>963.79619410007956</v>
      </c>
      <c r="AF244" s="379">
        <f t="shared" si="78"/>
        <v>985.9635065643813</v>
      </c>
      <c r="AG244" s="379">
        <f t="shared" si="79"/>
        <v>1008.640667215362</v>
      </c>
    </row>
    <row r="245" spans="2:33">
      <c r="B245" s="241"/>
      <c r="C245" s="179" t="str">
        <f>'C. Masterfiles'!C48</f>
        <v>N04</v>
      </c>
      <c r="D245" s="179" t="str">
        <f>'C. Masterfiles'!E48</f>
        <v>UMTS базова станция (3G Base Station)</v>
      </c>
      <c r="E245" s="179" t="str">
        <f>'C. Masterfiles'!D48</f>
        <v>Node B</v>
      </c>
      <c r="F245" s="379">
        <f t="shared" si="52"/>
        <v>20000</v>
      </c>
      <c r="G245" s="379">
        <f t="shared" si="53"/>
        <v>19600</v>
      </c>
      <c r="H245" s="379">
        <f t="shared" si="54"/>
        <v>19208</v>
      </c>
      <c r="I245" s="379">
        <f t="shared" si="55"/>
        <v>18823.84</v>
      </c>
      <c r="J245" s="379">
        <f t="shared" si="56"/>
        <v>18447.3632</v>
      </c>
      <c r="K245" s="379">
        <f t="shared" si="57"/>
        <v>18078.415936000001</v>
      </c>
      <c r="L245" s="379">
        <f t="shared" si="58"/>
        <v>17716.84761728</v>
      </c>
      <c r="M245" s="379">
        <f t="shared" si="59"/>
        <v>2000</v>
      </c>
      <c r="N245" s="379">
        <f t="shared" si="60"/>
        <v>2045.9999999999998</v>
      </c>
      <c r="O245" s="379">
        <f t="shared" si="61"/>
        <v>2093.0579999999995</v>
      </c>
      <c r="P245" s="379">
        <f t="shared" si="62"/>
        <v>2141.1983339999992</v>
      </c>
      <c r="Q245" s="379">
        <f t="shared" si="63"/>
        <v>2190.445895681999</v>
      </c>
      <c r="R245" s="379">
        <f t="shared" si="64"/>
        <v>2240.8261512826848</v>
      </c>
      <c r="S245" s="379">
        <f t="shared" si="65"/>
        <v>2292.3651527621864</v>
      </c>
      <c r="T245" s="379">
        <f t="shared" si="66"/>
        <v>22000</v>
      </c>
      <c r="U245" s="379">
        <f t="shared" si="67"/>
        <v>21646</v>
      </c>
      <c r="V245" s="379">
        <f t="shared" si="68"/>
        <v>21301.058000000001</v>
      </c>
      <c r="W245" s="379">
        <f t="shared" si="69"/>
        <v>20965.038334000001</v>
      </c>
      <c r="X245" s="379">
        <f t="shared" si="70"/>
        <v>20637.809095681998</v>
      </c>
      <c r="Y245" s="379">
        <f t="shared" si="71"/>
        <v>20319.242087282684</v>
      </c>
      <c r="Z245" s="379">
        <f t="shared" si="72"/>
        <v>20009.212770042188</v>
      </c>
      <c r="AA245" s="379">
        <f t="shared" si="73"/>
        <v>2200</v>
      </c>
      <c r="AB245" s="379">
        <f t="shared" si="74"/>
        <v>2250.6</v>
      </c>
      <c r="AC245" s="379">
        <f t="shared" si="75"/>
        <v>2302.3637999999996</v>
      </c>
      <c r="AD245" s="379">
        <f t="shared" si="76"/>
        <v>2355.3181673999993</v>
      </c>
      <c r="AE245" s="379">
        <f t="shared" si="77"/>
        <v>2409.4904852501991</v>
      </c>
      <c r="AF245" s="379">
        <f t="shared" si="78"/>
        <v>2464.9087664109534</v>
      </c>
      <c r="AG245" s="379">
        <f t="shared" si="79"/>
        <v>2521.601668038405</v>
      </c>
    </row>
    <row r="246" spans="2:33">
      <c r="B246" s="241"/>
      <c r="C246" s="179" t="str">
        <f>'C. Masterfiles'!C49</f>
        <v>N05</v>
      </c>
      <c r="D246" s="179" t="str">
        <f>'C. Masterfiles'!E49</f>
        <v>Контролер на GSM базова станция (Base station controller)</v>
      </c>
      <c r="E246" s="179" t="str">
        <f>'C. Masterfiles'!D49</f>
        <v>BSC</v>
      </c>
      <c r="F246" s="379">
        <f t="shared" si="52"/>
        <v>800000</v>
      </c>
      <c r="G246" s="379">
        <f t="shared" si="53"/>
        <v>784000</v>
      </c>
      <c r="H246" s="379">
        <f t="shared" si="54"/>
        <v>768320</v>
      </c>
      <c r="I246" s="379">
        <f t="shared" si="55"/>
        <v>752953.6</v>
      </c>
      <c r="J246" s="379">
        <f t="shared" si="56"/>
        <v>737894.52799999993</v>
      </c>
      <c r="K246" s="379">
        <f t="shared" si="57"/>
        <v>723136.63743999996</v>
      </c>
      <c r="L246" s="379">
        <f t="shared" si="58"/>
        <v>708673.9046912</v>
      </c>
      <c r="M246" s="379">
        <f t="shared" si="59"/>
        <v>80000</v>
      </c>
      <c r="N246" s="379">
        <f t="shared" si="60"/>
        <v>81840</v>
      </c>
      <c r="O246" s="379">
        <f t="shared" si="61"/>
        <v>83722.319999999992</v>
      </c>
      <c r="P246" s="379">
        <f t="shared" si="62"/>
        <v>85647.933359999981</v>
      </c>
      <c r="Q246" s="379">
        <f t="shared" si="63"/>
        <v>87617.835827279967</v>
      </c>
      <c r="R246" s="379">
        <f t="shared" si="64"/>
        <v>89633.046051307392</v>
      </c>
      <c r="S246" s="379">
        <f t="shared" si="65"/>
        <v>91694.606110487453</v>
      </c>
      <c r="T246" s="379">
        <f t="shared" si="66"/>
        <v>880000</v>
      </c>
      <c r="U246" s="379">
        <f t="shared" si="67"/>
        <v>865840</v>
      </c>
      <c r="V246" s="379">
        <f t="shared" si="68"/>
        <v>852042.32</v>
      </c>
      <c r="W246" s="379">
        <f t="shared" si="69"/>
        <v>838601.53336</v>
      </c>
      <c r="X246" s="379">
        <f t="shared" si="70"/>
        <v>825512.36382727989</v>
      </c>
      <c r="Y246" s="379">
        <f t="shared" si="71"/>
        <v>812769.68349130731</v>
      </c>
      <c r="Z246" s="379">
        <f t="shared" si="72"/>
        <v>800368.51080168749</v>
      </c>
      <c r="AA246" s="379">
        <f t="shared" si="73"/>
        <v>88000</v>
      </c>
      <c r="AB246" s="379">
        <f t="shared" si="74"/>
        <v>90023.999999999985</v>
      </c>
      <c r="AC246" s="379">
        <f t="shared" si="75"/>
        <v>92094.551999999981</v>
      </c>
      <c r="AD246" s="379">
        <f t="shared" si="76"/>
        <v>94212.726695999969</v>
      </c>
      <c r="AE246" s="379">
        <f t="shared" si="77"/>
        <v>96379.619410007959</v>
      </c>
      <c r="AF246" s="379">
        <f t="shared" si="78"/>
        <v>98596.350656438139</v>
      </c>
      <c r="AG246" s="379">
        <f t="shared" si="79"/>
        <v>100864.0667215362</v>
      </c>
    </row>
    <row r="247" spans="2:33">
      <c r="B247" s="241"/>
      <c r="C247" s="179" t="str">
        <f>'C. Masterfiles'!C50</f>
        <v>N06</v>
      </c>
      <c r="D247" s="179" t="str">
        <f>'C. Masterfiles'!E50</f>
        <v>Контролер на UMTS базова станция (Radio Network Controler)</v>
      </c>
      <c r="E247" s="179" t="str">
        <f>'C. Masterfiles'!D50</f>
        <v>RNC</v>
      </c>
      <c r="F247" s="379">
        <f t="shared" si="52"/>
        <v>500000</v>
      </c>
      <c r="G247" s="379">
        <f t="shared" si="53"/>
        <v>490000</v>
      </c>
      <c r="H247" s="379">
        <f t="shared" si="54"/>
        <v>480200</v>
      </c>
      <c r="I247" s="379">
        <f t="shared" si="55"/>
        <v>470596</v>
      </c>
      <c r="J247" s="379">
        <f t="shared" si="56"/>
        <v>461184.08</v>
      </c>
      <c r="K247" s="379">
        <f t="shared" si="57"/>
        <v>451960.39840000001</v>
      </c>
      <c r="L247" s="379">
        <f t="shared" si="58"/>
        <v>442921.19043199997</v>
      </c>
      <c r="M247" s="379">
        <f t="shared" si="59"/>
        <v>50000</v>
      </c>
      <c r="N247" s="379">
        <f t="shared" si="60"/>
        <v>51149.999999999993</v>
      </c>
      <c r="O247" s="379">
        <f t="shared" si="61"/>
        <v>52326.44999999999</v>
      </c>
      <c r="P247" s="379">
        <f t="shared" si="62"/>
        <v>53529.958349999986</v>
      </c>
      <c r="Q247" s="379">
        <f t="shared" si="63"/>
        <v>54761.147392049977</v>
      </c>
      <c r="R247" s="379">
        <f t="shared" si="64"/>
        <v>56020.653782067122</v>
      </c>
      <c r="S247" s="379">
        <f t="shared" si="65"/>
        <v>57309.128819054662</v>
      </c>
      <c r="T247" s="379">
        <f t="shared" si="66"/>
        <v>550000</v>
      </c>
      <c r="U247" s="379">
        <f t="shared" si="67"/>
        <v>541150</v>
      </c>
      <c r="V247" s="379">
        <f t="shared" si="68"/>
        <v>532526.44999999995</v>
      </c>
      <c r="W247" s="379">
        <f t="shared" si="69"/>
        <v>524125.95834999997</v>
      </c>
      <c r="X247" s="379">
        <f t="shared" si="70"/>
        <v>515945.22739204997</v>
      </c>
      <c r="Y247" s="379">
        <f t="shared" si="71"/>
        <v>507981.05218206713</v>
      </c>
      <c r="Z247" s="379">
        <f t="shared" si="72"/>
        <v>500230.31925105467</v>
      </c>
      <c r="AA247" s="379">
        <f t="shared" si="73"/>
        <v>55000</v>
      </c>
      <c r="AB247" s="379">
        <f t="shared" si="74"/>
        <v>56264.999999999993</v>
      </c>
      <c r="AC247" s="379">
        <f t="shared" si="75"/>
        <v>57559.094999999987</v>
      </c>
      <c r="AD247" s="379">
        <f t="shared" si="76"/>
        <v>58882.95418499998</v>
      </c>
      <c r="AE247" s="379">
        <f t="shared" si="77"/>
        <v>60237.262131254975</v>
      </c>
      <c r="AF247" s="379">
        <f t="shared" si="78"/>
        <v>61622.719160273831</v>
      </c>
      <c r="AG247" s="379">
        <f t="shared" si="79"/>
        <v>63040.041700960122</v>
      </c>
    </row>
    <row r="248" spans="2:33">
      <c r="B248" s="241"/>
      <c r="C248" s="179" t="str">
        <f>'C. Masterfiles'!C51</f>
        <v>N07</v>
      </c>
      <c r="D248" s="179" t="str">
        <f>'C. Masterfiles'!E51</f>
        <v>Мобилна централа (Mobile Switching Centre)</v>
      </c>
      <c r="E248" s="179" t="str">
        <f>'C. Masterfiles'!D51</f>
        <v>MSC</v>
      </c>
      <c r="F248" s="379">
        <f t="shared" si="52"/>
        <v>500000</v>
      </c>
      <c r="G248" s="379">
        <f t="shared" si="53"/>
        <v>490000</v>
      </c>
      <c r="H248" s="379">
        <f t="shared" si="54"/>
        <v>480200</v>
      </c>
      <c r="I248" s="379">
        <f t="shared" si="55"/>
        <v>470596</v>
      </c>
      <c r="J248" s="379">
        <f t="shared" si="56"/>
        <v>461184.08</v>
      </c>
      <c r="K248" s="379">
        <f t="shared" si="57"/>
        <v>451960.39840000001</v>
      </c>
      <c r="L248" s="379">
        <f t="shared" si="58"/>
        <v>442921.19043199997</v>
      </c>
      <c r="M248" s="379">
        <f t="shared" si="59"/>
        <v>50000</v>
      </c>
      <c r="N248" s="379">
        <f t="shared" si="60"/>
        <v>51149.999999999993</v>
      </c>
      <c r="O248" s="379">
        <f t="shared" si="61"/>
        <v>52326.44999999999</v>
      </c>
      <c r="P248" s="379">
        <f t="shared" si="62"/>
        <v>53529.958349999986</v>
      </c>
      <c r="Q248" s="379">
        <f t="shared" si="63"/>
        <v>54761.147392049977</v>
      </c>
      <c r="R248" s="379">
        <f t="shared" si="64"/>
        <v>56020.653782067122</v>
      </c>
      <c r="S248" s="379">
        <f t="shared" si="65"/>
        <v>57309.128819054662</v>
      </c>
      <c r="T248" s="379">
        <f t="shared" si="66"/>
        <v>550000</v>
      </c>
      <c r="U248" s="379">
        <f t="shared" si="67"/>
        <v>541150</v>
      </c>
      <c r="V248" s="379">
        <f t="shared" si="68"/>
        <v>532526.44999999995</v>
      </c>
      <c r="W248" s="379">
        <f t="shared" si="69"/>
        <v>524125.95834999997</v>
      </c>
      <c r="X248" s="379">
        <f t="shared" si="70"/>
        <v>515945.22739204997</v>
      </c>
      <c r="Y248" s="379">
        <f t="shared" si="71"/>
        <v>507981.05218206713</v>
      </c>
      <c r="Z248" s="379">
        <f t="shared" si="72"/>
        <v>500230.31925105467</v>
      </c>
      <c r="AA248" s="379">
        <f t="shared" si="73"/>
        <v>55000</v>
      </c>
      <c r="AB248" s="379">
        <f t="shared" si="74"/>
        <v>56264.999999999993</v>
      </c>
      <c r="AC248" s="379">
        <f t="shared" si="75"/>
        <v>57559.094999999987</v>
      </c>
      <c r="AD248" s="379">
        <f t="shared" si="76"/>
        <v>58882.95418499998</v>
      </c>
      <c r="AE248" s="379">
        <f t="shared" si="77"/>
        <v>60237.262131254975</v>
      </c>
      <c r="AF248" s="379">
        <f t="shared" si="78"/>
        <v>61622.719160273831</v>
      </c>
      <c r="AG248" s="379">
        <f t="shared" si="79"/>
        <v>63040.041700960122</v>
      </c>
    </row>
    <row r="249" spans="2:33">
      <c r="B249" s="241"/>
      <c r="C249" s="179" t="str">
        <f>'C. Masterfiles'!C52</f>
        <v>N08</v>
      </c>
      <c r="D249" s="179" t="str">
        <f>'C. Masterfiles'!E52</f>
        <v>Регистър на "домашните" потребители (Home location register)</v>
      </c>
      <c r="E249" s="179" t="str">
        <f>'C. Masterfiles'!D52</f>
        <v>HLR</v>
      </c>
      <c r="F249" s="379">
        <f t="shared" si="52"/>
        <v>500000</v>
      </c>
      <c r="G249" s="379">
        <f t="shared" si="53"/>
        <v>490000</v>
      </c>
      <c r="H249" s="379">
        <f t="shared" si="54"/>
        <v>480200</v>
      </c>
      <c r="I249" s="379">
        <f t="shared" si="55"/>
        <v>470596</v>
      </c>
      <c r="J249" s="379">
        <f t="shared" si="56"/>
        <v>461184.08</v>
      </c>
      <c r="K249" s="379">
        <f t="shared" si="57"/>
        <v>451960.39840000001</v>
      </c>
      <c r="L249" s="379">
        <f t="shared" si="58"/>
        <v>442921.19043199997</v>
      </c>
      <c r="M249" s="379">
        <f t="shared" si="59"/>
        <v>50000</v>
      </c>
      <c r="N249" s="379">
        <f t="shared" si="60"/>
        <v>51149.999999999993</v>
      </c>
      <c r="O249" s="379">
        <f t="shared" si="61"/>
        <v>52326.44999999999</v>
      </c>
      <c r="P249" s="379">
        <f t="shared" si="62"/>
        <v>53529.958349999986</v>
      </c>
      <c r="Q249" s="379">
        <f t="shared" si="63"/>
        <v>54761.147392049977</v>
      </c>
      <c r="R249" s="379">
        <f t="shared" si="64"/>
        <v>56020.653782067122</v>
      </c>
      <c r="S249" s="379">
        <f t="shared" si="65"/>
        <v>57309.128819054662</v>
      </c>
      <c r="T249" s="379">
        <f t="shared" si="66"/>
        <v>550000</v>
      </c>
      <c r="U249" s="379">
        <f t="shared" si="67"/>
        <v>541150</v>
      </c>
      <c r="V249" s="379">
        <f t="shared" si="68"/>
        <v>532526.44999999995</v>
      </c>
      <c r="W249" s="379">
        <f t="shared" si="69"/>
        <v>524125.95834999997</v>
      </c>
      <c r="X249" s="379">
        <f t="shared" si="70"/>
        <v>515945.22739204997</v>
      </c>
      <c r="Y249" s="379">
        <f t="shared" si="71"/>
        <v>507981.05218206713</v>
      </c>
      <c r="Z249" s="379">
        <f t="shared" si="72"/>
        <v>500230.31925105467</v>
      </c>
      <c r="AA249" s="379">
        <f t="shared" si="73"/>
        <v>55000</v>
      </c>
      <c r="AB249" s="379">
        <f t="shared" si="74"/>
        <v>56264.999999999993</v>
      </c>
      <c r="AC249" s="379">
        <f t="shared" si="75"/>
        <v>57559.094999999987</v>
      </c>
      <c r="AD249" s="379">
        <f t="shared" si="76"/>
        <v>58882.95418499998</v>
      </c>
      <c r="AE249" s="379">
        <f t="shared" si="77"/>
        <v>60237.262131254975</v>
      </c>
      <c r="AF249" s="379">
        <f t="shared" si="78"/>
        <v>61622.719160273831</v>
      </c>
      <c r="AG249" s="379">
        <f t="shared" si="79"/>
        <v>63040.041700960122</v>
      </c>
    </row>
    <row r="250" spans="2:33">
      <c r="B250" s="241"/>
      <c r="C250" s="179" t="str">
        <f>'C. Masterfiles'!C53</f>
        <v>N09</v>
      </c>
      <c r="D250" s="179" t="str">
        <f>'C. Masterfiles'!E53</f>
        <v>Предплатена платформа (Pre-paid platform)</v>
      </c>
      <c r="E250" s="179" t="str">
        <f>'C. Masterfiles'!D53</f>
        <v>PPP</v>
      </c>
      <c r="F250" s="379">
        <f t="shared" si="52"/>
        <v>2000000</v>
      </c>
      <c r="G250" s="379">
        <f t="shared" si="53"/>
        <v>1960000</v>
      </c>
      <c r="H250" s="379">
        <f t="shared" si="54"/>
        <v>1920800</v>
      </c>
      <c r="I250" s="379">
        <f t="shared" si="55"/>
        <v>1882384</v>
      </c>
      <c r="J250" s="379">
        <f t="shared" si="56"/>
        <v>1844736.32</v>
      </c>
      <c r="K250" s="379">
        <f t="shared" si="57"/>
        <v>1807841.5936</v>
      </c>
      <c r="L250" s="379">
        <f t="shared" si="58"/>
        <v>1771684.7617279999</v>
      </c>
      <c r="M250" s="379">
        <f t="shared" si="59"/>
        <v>200000</v>
      </c>
      <c r="N250" s="379">
        <f t="shared" si="60"/>
        <v>204599.99999999997</v>
      </c>
      <c r="O250" s="379">
        <f t="shared" si="61"/>
        <v>209305.79999999996</v>
      </c>
      <c r="P250" s="379">
        <f t="shared" si="62"/>
        <v>214119.83339999994</v>
      </c>
      <c r="Q250" s="379">
        <f t="shared" si="63"/>
        <v>219044.58956819991</v>
      </c>
      <c r="R250" s="379">
        <f t="shared" si="64"/>
        <v>224082.61512826849</v>
      </c>
      <c r="S250" s="379">
        <f t="shared" si="65"/>
        <v>229236.51527621865</v>
      </c>
      <c r="T250" s="379">
        <f t="shared" si="66"/>
        <v>2200000</v>
      </c>
      <c r="U250" s="379">
        <f t="shared" si="67"/>
        <v>2164600</v>
      </c>
      <c r="V250" s="379">
        <f t="shared" si="68"/>
        <v>2130105.7999999998</v>
      </c>
      <c r="W250" s="379">
        <f t="shared" si="69"/>
        <v>2096503.8333999999</v>
      </c>
      <c r="X250" s="379">
        <f t="shared" si="70"/>
        <v>2063780.9095681999</v>
      </c>
      <c r="Y250" s="379">
        <f t="shared" si="71"/>
        <v>2031924.2087282685</v>
      </c>
      <c r="Z250" s="379">
        <f t="shared" si="72"/>
        <v>2000921.2770042187</v>
      </c>
      <c r="AA250" s="379">
        <f t="shared" si="73"/>
        <v>220000</v>
      </c>
      <c r="AB250" s="379">
        <f t="shared" si="74"/>
        <v>225059.99999999997</v>
      </c>
      <c r="AC250" s="379">
        <f t="shared" si="75"/>
        <v>230236.37999999995</v>
      </c>
      <c r="AD250" s="379">
        <f t="shared" si="76"/>
        <v>235531.81673999992</v>
      </c>
      <c r="AE250" s="379">
        <f t="shared" si="77"/>
        <v>240949.0485250199</v>
      </c>
      <c r="AF250" s="379">
        <f t="shared" si="78"/>
        <v>246490.87664109532</v>
      </c>
      <c r="AG250" s="379">
        <f t="shared" si="79"/>
        <v>252160.16680384049</v>
      </c>
    </row>
    <row r="251" spans="2:33">
      <c r="B251" s="241"/>
      <c r="C251" s="179" t="str">
        <f>'C. Masterfiles'!C54</f>
        <v>N10</v>
      </c>
      <c r="D251" s="179" t="str">
        <f>'C. Masterfiles'!E54</f>
        <v>SMS шлюз (SMS Gateway)</v>
      </c>
      <c r="E251" s="179" t="str">
        <f>'C. Masterfiles'!D54</f>
        <v>SMSG</v>
      </c>
      <c r="F251" s="379">
        <f t="shared" si="52"/>
        <v>200000</v>
      </c>
      <c r="G251" s="379">
        <f t="shared" si="53"/>
        <v>196000</v>
      </c>
      <c r="H251" s="379">
        <f t="shared" si="54"/>
        <v>192080</v>
      </c>
      <c r="I251" s="379">
        <f t="shared" si="55"/>
        <v>188238.4</v>
      </c>
      <c r="J251" s="379">
        <f t="shared" si="56"/>
        <v>184473.63199999998</v>
      </c>
      <c r="K251" s="379">
        <f t="shared" si="57"/>
        <v>180784.15935999999</v>
      </c>
      <c r="L251" s="379">
        <f t="shared" si="58"/>
        <v>177168.4761728</v>
      </c>
      <c r="M251" s="379">
        <f t="shared" si="59"/>
        <v>20000</v>
      </c>
      <c r="N251" s="379">
        <f t="shared" si="60"/>
        <v>20460</v>
      </c>
      <c r="O251" s="379">
        <f t="shared" si="61"/>
        <v>20930.579999999998</v>
      </c>
      <c r="P251" s="379">
        <f t="shared" si="62"/>
        <v>21411.983339999995</v>
      </c>
      <c r="Q251" s="379">
        <f t="shared" si="63"/>
        <v>21904.458956819992</v>
      </c>
      <c r="R251" s="379">
        <f t="shared" si="64"/>
        <v>22408.261512826848</v>
      </c>
      <c r="S251" s="379">
        <f t="shared" si="65"/>
        <v>22923.651527621863</v>
      </c>
      <c r="T251" s="379">
        <f t="shared" si="66"/>
        <v>220000</v>
      </c>
      <c r="U251" s="379">
        <f t="shared" si="67"/>
        <v>216460</v>
      </c>
      <c r="V251" s="379">
        <f t="shared" si="68"/>
        <v>213010.58</v>
      </c>
      <c r="W251" s="379">
        <f t="shared" si="69"/>
        <v>209650.38334</v>
      </c>
      <c r="X251" s="379">
        <f t="shared" si="70"/>
        <v>206378.09095681997</v>
      </c>
      <c r="Y251" s="379">
        <f t="shared" si="71"/>
        <v>203192.42087282683</v>
      </c>
      <c r="Z251" s="379">
        <f t="shared" si="72"/>
        <v>200092.12770042187</v>
      </c>
      <c r="AA251" s="379">
        <f t="shared" si="73"/>
        <v>22000</v>
      </c>
      <c r="AB251" s="379">
        <f t="shared" si="74"/>
        <v>22505.999999999996</v>
      </c>
      <c r="AC251" s="379">
        <f t="shared" si="75"/>
        <v>23023.637999999995</v>
      </c>
      <c r="AD251" s="379">
        <f t="shared" si="76"/>
        <v>23553.181673999992</v>
      </c>
      <c r="AE251" s="379">
        <f t="shared" si="77"/>
        <v>24094.90485250199</v>
      </c>
      <c r="AF251" s="379">
        <f t="shared" si="78"/>
        <v>24649.087664109535</v>
      </c>
      <c r="AG251" s="379">
        <f t="shared" si="79"/>
        <v>25216.016680384051</v>
      </c>
    </row>
    <row r="252" spans="2:33">
      <c r="B252" s="241"/>
      <c r="C252" s="179" t="str">
        <f>'C. Masterfiles'!C55</f>
        <v>N11</v>
      </c>
      <c r="D252" s="179" t="str">
        <f>'C. Masterfiles'!E55</f>
        <v>Централа за кратки съобщения SMS (SMS Control Centre)</v>
      </c>
      <c r="E252" s="179" t="str">
        <f>'C. Masterfiles'!D55</f>
        <v>SMSC</v>
      </c>
      <c r="F252" s="379">
        <f t="shared" si="52"/>
        <v>200000</v>
      </c>
      <c r="G252" s="379">
        <f t="shared" si="53"/>
        <v>196000</v>
      </c>
      <c r="H252" s="379">
        <f t="shared" si="54"/>
        <v>192080</v>
      </c>
      <c r="I252" s="379">
        <f t="shared" si="55"/>
        <v>188238.4</v>
      </c>
      <c r="J252" s="379">
        <f t="shared" si="56"/>
        <v>184473.63199999998</v>
      </c>
      <c r="K252" s="379">
        <f t="shared" si="57"/>
        <v>180784.15935999999</v>
      </c>
      <c r="L252" s="379">
        <f t="shared" si="58"/>
        <v>177168.4761728</v>
      </c>
      <c r="M252" s="379">
        <f t="shared" si="59"/>
        <v>20000</v>
      </c>
      <c r="N252" s="379">
        <f t="shared" si="60"/>
        <v>20460</v>
      </c>
      <c r="O252" s="379">
        <f t="shared" si="61"/>
        <v>20930.579999999998</v>
      </c>
      <c r="P252" s="379">
        <f t="shared" si="62"/>
        <v>21411.983339999995</v>
      </c>
      <c r="Q252" s="379">
        <f t="shared" si="63"/>
        <v>21904.458956819992</v>
      </c>
      <c r="R252" s="379">
        <f t="shared" si="64"/>
        <v>22408.261512826848</v>
      </c>
      <c r="S252" s="379">
        <f t="shared" si="65"/>
        <v>22923.651527621863</v>
      </c>
      <c r="T252" s="379">
        <f t="shared" si="66"/>
        <v>220000</v>
      </c>
      <c r="U252" s="379">
        <f t="shared" si="67"/>
        <v>216460</v>
      </c>
      <c r="V252" s="379">
        <f t="shared" si="68"/>
        <v>213010.58</v>
      </c>
      <c r="W252" s="379">
        <f t="shared" si="69"/>
        <v>209650.38334</v>
      </c>
      <c r="X252" s="379">
        <f t="shared" si="70"/>
        <v>206378.09095681997</v>
      </c>
      <c r="Y252" s="379">
        <f t="shared" si="71"/>
        <v>203192.42087282683</v>
      </c>
      <c r="Z252" s="379">
        <f t="shared" si="72"/>
        <v>200092.12770042187</v>
      </c>
      <c r="AA252" s="379">
        <f t="shared" si="73"/>
        <v>22000</v>
      </c>
      <c r="AB252" s="379">
        <f t="shared" si="74"/>
        <v>22505.999999999996</v>
      </c>
      <c r="AC252" s="379">
        <f t="shared" si="75"/>
        <v>23023.637999999995</v>
      </c>
      <c r="AD252" s="379">
        <f t="shared" si="76"/>
        <v>23553.181673999992</v>
      </c>
      <c r="AE252" s="379">
        <f t="shared" si="77"/>
        <v>24094.90485250199</v>
      </c>
      <c r="AF252" s="379">
        <f t="shared" si="78"/>
        <v>24649.087664109535</v>
      </c>
      <c r="AG252" s="379">
        <f t="shared" si="79"/>
        <v>25216.016680384051</v>
      </c>
    </row>
    <row r="253" spans="2:33">
      <c r="B253" s="241"/>
      <c r="C253" s="179" t="str">
        <f>'C. Masterfiles'!C56</f>
        <v>N12</v>
      </c>
      <c r="D253" s="179" t="str">
        <f>'C. Masterfiles'!E56</f>
        <v>Централа за мултимедийни съобщения MMS (MMS Control Centre)</v>
      </c>
      <c r="E253" s="179" t="str">
        <f>'C. Masterfiles'!D56</f>
        <v>MMSC</v>
      </c>
      <c r="F253" s="379">
        <f t="shared" si="52"/>
        <v>500000</v>
      </c>
      <c r="G253" s="379">
        <f t="shared" si="53"/>
        <v>490000</v>
      </c>
      <c r="H253" s="379">
        <f t="shared" si="54"/>
        <v>480200</v>
      </c>
      <c r="I253" s="379">
        <f t="shared" si="55"/>
        <v>470596</v>
      </c>
      <c r="J253" s="379">
        <f t="shared" si="56"/>
        <v>461184.08</v>
      </c>
      <c r="K253" s="379">
        <f t="shared" si="57"/>
        <v>451960.39840000001</v>
      </c>
      <c r="L253" s="379">
        <f t="shared" si="58"/>
        <v>442921.19043199997</v>
      </c>
      <c r="M253" s="379">
        <f t="shared" si="59"/>
        <v>50000</v>
      </c>
      <c r="N253" s="379">
        <f t="shared" si="60"/>
        <v>51149.999999999993</v>
      </c>
      <c r="O253" s="379">
        <f t="shared" si="61"/>
        <v>52326.44999999999</v>
      </c>
      <c r="P253" s="379">
        <f t="shared" si="62"/>
        <v>53529.958349999986</v>
      </c>
      <c r="Q253" s="379">
        <f t="shared" si="63"/>
        <v>54761.147392049977</v>
      </c>
      <c r="R253" s="379">
        <f t="shared" si="64"/>
        <v>56020.653782067122</v>
      </c>
      <c r="S253" s="379">
        <f t="shared" si="65"/>
        <v>57309.128819054662</v>
      </c>
      <c r="T253" s="379">
        <f t="shared" si="66"/>
        <v>550000</v>
      </c>
      <c r="U253" s="379">
        <f t="shared" si="67"/>
        <v>541150</v>
      </c>
      <c r="V253" s="379">
        <f t="shared" si="68"/>
        <v>532526.44999999995</v>
      </c>
      <c r="W253" s="379">
        <f t="shared" si="69"/>
        <v>524125.95834999997</v>
      </c>
      <c r="X253" s="379">
        <f t="shared" si="70"/>
        <v>515945.22739204997</v>
      </c>
      <c r="Y253" s="379">
        <f t="shared" si="71"/>
        <v>507981.05218206713</v>
      </c>
      <c r="Z253" s="379">
        <f t="shared" si="72"/>
        <v>500230.31925105467</v>
      </c>
      <c r="AA253" s="379">
        <f t="shared" si="73"/>
        <v>55000</v>
      </c>
      <c r="AB253" s="379">
        <f t="shared" si="74"/>
        <v>56264.999999999993</v>
      </c>
      <c r="AC253" s="379">
        <f t="shared" si="75"/>
        <v>57559.094999999987</v>
      </c>
      <c r="AD253" s="379">
        <f t="shared" si="76"/>
        <v>58882.95418499998</v>
      </c>
      <c r="AE253" s="379">
        <f t="shared" si="77"/>
        <v>60237.262131254975</v>
      </c>
      <c r="AF253" s="379">
        <f t="shared" si="78"/>
        <v>61622.719160273831</v>
      </c>
      <c r="AG253" s="379">
        <f t="shared" si="79"/>
        <v>63040.041700960122</v>
      </c>
    </row>
    <row r="254" spans="2:33">
      <c r="B254" s="241"/>
      <c r="C254" s="179" t="str">
        <f>'C. Masterfiles'!C57</f>
        <v>N13</v>
      </c>
      <c r="D254" s="179" t="str">
        <f>'C. Masterfiles'!E57</f>
        <v>Система за гласова поща (Voice mail system)</v>
      </c>
      <c r="E254" s="179" t="str">
        <f>'C. Masterfiles'!D57</f>
        <v>VMS</v>
      </c>
      <c r="F254" s="379">
        <f t="shared" si="52"/>
        <v>500000</v>
      </c>
      <c r="G254" s="379">
        <f t="shared" si="53"/>
        <v>490000</v>
      </c>
      <c r="H254" s="379">
        <f t="shared" si="54"/>
        <v>480200</v>
      </c>
      <c r="I254" s="379">
        <f t="shared" si="55"/>
        <v>470596</v>
      </c>
      <c r="J254" s="379">
        <f t="shared" si="56"/>
        <v>461184.08</v>
      </c>
      <c r="K254" s="379">
        <f t="shared" si="57"/>
        <v>451960.39840000001</v>
      </c>
      <c r="L254" s="379">
        <f t="shared" si="58"/>
        <v>442921.19043199997</v>
      </c>
      <c r="M254" s="379">
        <f t="shared" si="59"/>
        <v>50000</v>
      </c>
      <c r="N254" s="379">
        <f t="shared" si="60"/>
        <v>51149.999999999993</v>
      </c>
      <c r="O254" s="379">
        <f t="shared" si="61"/>
        <v>52326.44999999999</v>
      </c>
      <c r="P254" s="379">
        <f t="shared" si="62"/>
        <v>53529.958349999986</v>
      </c>
      <c r="Q254" s="379">
        <f t="shared" si="63"/>
        <v>54761.147392049977</v>
      </c>
      <c r="R254" s="379">
        <f t="shared" si="64"/>
        <v>56020.653782067122</v>
      </c>
      <c r="S254" s="379">
        <f t="shared" si="65"/>
        <v>57309.128819054662</v>
      </c>
      <c r="T254" s="379">
        <f t="shared" si="66"/>
        <v>550000</v>
      </c>
      <c r="U254" s="379">
        <f t="shared" si="67"/>
        <v>541150</v>
      </c>
      <c r="V254" s="379">
        <f t="shared" si="68"/>
        <v>532526.44999999995</v>
      </c>
      <c r="W254" s="379">
        <f t="shared" si="69"/>
        <v>524125.95834999997</v>
      </c>
      <c r="X254" s="379">
        <f t="shared" si="70"/>
        <v>515945.22739204997</v>
      </c>
      <c r="Y254" s="379">
        <f t="shared" si="71"/>
        <v>507981.05218206713</v>
      </c>
      <c r="Z254" s="379">
        <f t="shared" si="72"/>
        <v>500230.31925105467</v>
      </c>
      <c r="AA254" s="379">
        <f t="shared" si="73"/>
        <v>55000</v>
      </c>
      <c r="AB254" s="379">
        <f t="shared" si="74"/>
        <v>56264.999999999993</v>
      </c>
      <c r="AC254" s="379">
        <f t="shared" si="75"/>
        <v>57559.094999999987</v>
      </c>
      <c r="AD254" s="379">
        <f t="shared" si="76"/>
        <v>58882.95418499998</v>
      </c>
      <c r="AE254" s="379">
        <f t="shared" si="77"/>
        <v>60237.262131254975</v>
      </c>
      <c r="AF254" s="379">
        <f t="shared" si="78"/>
        <v>61622.719160273831</v>
      </c>
      <c r="AG254" s="379">
        <f t="shared" si="79"/>
        <v>63040.041700960122</v>
      </c>
    </row>
    <row r="255" spans="2:33">
      <c r="B255" s="241"/>
      <c r="C255" s="179" t="str">
        <f>'C. Masterfiles'!C58</f>
        <v>N14</v>
      </c>
      <c r="D255" s="179" t="str">
        <f>'C. Masterfiles'!E58</f>
        <v>Система за управление на мрежата (Network management system)</v>
      </c>
      <c r="E255" s="179" t="str">
        <f>'C. Masterfiles'!D58</f>
        <v>NMS</v>
      </c>
      <c r="F255" s="379">
        <f t="shared" si="52"/>
        <v>200000</v>
      </c>
      <c r="G255" s="379">
        <f t="shared" si="53"/>
        <v>196000</v>
      </c>
      <c r="H255" s="379">
        <f t="shared" si="54"/>
        <v>192080</v>
      </c>
      <c r="I255" s="379">
        <f t="shared" si="55"/>
        <v>188238.4</v>
      </c>
      <c r="J255" s="379">
        <f t="shared" si="56"/>
        <v>184473.63199999998</v>
      </c>
      <c r="K255" s="379">
        <f t="shared" si="57"/>
        <v>180784.15935999999</v>
      </c>
      <c r="L255" s="379">
        <f t="shared" si="58"/>
        <v>177168.4761728</v>
      </c>
      <c r="M255" s="379">
        <f t="shared" si="59"/>
        <v>20000</v>
      </c>
      <c r="N255" s="379">
        <f t="shared" si="60"/>
        <v>20460</v>
      </c>
      <c r="O255" s="379">
        <f t="shared" si="61"/>
        <v>20930.579999999998</v>
      </c>
      <c r="P255" s="379">
        <f t="shared" si="62"/>
        <v>21411.983339999995</v>
      </c>
      <c r="Q255" s="379">
        <f t="shared" si="63"/>
        <v>21904.458956819992</v>
      </c>
      <c r="R255" s="379">
        <f t="shared" si="64"/>
        <v>22408.261512826848</v>
      </c>
      <c r="S255" s="379">
        <f t="shared" si="65"/>
        <v>22923.651527621863</v>
      </c>
      <c r="T255" s="379">
        <f t="shared" si="66"/>
        <v>220000</v>
      </c>
      <c r="U255" s="379">
        <f t="shared" si="67"/>
        <v>216460</v>
      </c>
      <c r="V255" s="379">
        <f t="shared" si="68"/>
        <v>213010.58</v>
      </c>
      <c r="W255" s="379">
        <f t="shared" si="69"/>
        <v>209650.38334</v>
      </c>
      <c r="X255" s="379">
        <f t="shared" si="70"/>
        <v>206378.09095681997</v>
      </c>
      <c r="Y255" s="379">
        <f t="shared" si="71"/>
        <v>203192.42087282683</v>
      </c>
      <c r="Z255" s="379">
        <f t="shared" si="72"/>
        <v>200092.12770042187</v>
      </c>
      <c r="AA255" s="379">
        <f t="shared" si="73"/>
        <v>22000</v>
      </c>
      <c r="AB255" s="379">
        <f t="shared" si="74"/>
        <v>22505.999999999996</v>
      </c>
      <c r="AC255" s="379">
        <f t="shared" si="75"/>
        <v>23023.637999999995</v>
      </c>
      <c r="AD255" s="379">
        <f t="shared" si="76"/>
        <v>23553.181673999992</v>
      </c>
      <c r="AE255" s="379">
        <f t="shared" si="77"/>
        <v>24094.90485250199</v>
      </c>
      <c r="AF255" s="379">
        <f t="shared" si="78"/>
        <v>24649.087664109535</v>
      </c>
      <c r="AG255" s="379">
        <f t="shared" si="79"/>
        <v>25216.016680384051</v>
      </c>
    </row>
    <row r="256" spans="2:33">
      <c r="C256" s="179" t="str">
        <f>'C. Masterfiles'!C59</f>
        <v>N15</v>
      </c>
      <c r="D256" s="179" t="str">
        <f>'C. Masterfiles'!E59</f>
        <v>Система/и за оперативна поддръжка на мрежата (Operational Support System)</v>
      </c>
      <c r="E256" s="179" t="str">
        <f>'C. Masterfiles'!D59</f>
        <v>OSS</v>
      </c>
      <c r="F256" s="379">
        <f t="shared" si="52"/>
        <v>500000</v>
      </c>
      <c r="G256" s="379">
        <f t="shared" si="53"/>
        <v>490000</v>
      </c>
      <c r="H256" s="379">
        <f t="shared" si="54"/>
        <v>480200</v>
      </c>
      <c r="I256" s="379">
        <f t="shared" si="55"/>
        <v>470596</v>
      </c>
      <c r="J256" s="379">
        <f t="shared" si="56"/>
        <v>461184.08</v>
      </c>
      <c r="K256" s="379">
        <f t="shared" si="57"/>
        <v>451960.39840000001</v>
      </c>
      <c r="L256" s="379">
        <f t="shared" si="58"/>
        <v>442921.19043199997</v>
      </c>
      <c r="M256" s="379">
        <f t="shared" si="59"/>
        <v>50000</v>
      </c>
      <c r="N256" s="379">
        <f t="shared" si="60"/>
        <v>51149.999999999993</v>
      </c>
      <c r="O256" s="379">
        <f t="shared" si="61"/>
        <v>52326.44999999999</v>
      </c>
      <c r="P256" s="379">
        <f t="shared" si="62"/>
        <v>53529.958349999986</v>
      </c>
      <c r="Q256" s="379">
        <f t="shared" si="63"/>
        <v>54761.147392049977</v>
      </c>
      <c r="R256" s="379">
        <f t="shared" si="64"/>
        <v>56020.653782067122</v>
      </c>
      <c r="S256" s="379">
        <f t="shared" si="65"/>
        <v>57309.128819054662</v>
      </c>
      <c r="T256" s="379">
        <f t="shared" si="66"/>
        <v>550000</v>
      </c>
      <c r="U256" s="379">
        <f t="shared" si="67"/>
        <v>541150</v>
      </c>
      <c r="V256" s="379">
        <f t="shared" si="68"/>
        <v>532526.44999999995</v>
      </c>
      <c r="W256" s="379">
        <f t="shared" si="69"/>
        <v>524125.95834999997</v>
      </c>
      <c r="X256" s="379">
        <f t="shared" si="70"/>
        <v>515945.22739204997</v>
      </c>
      <c r="Y256" s="379">
        <f t="shared" si="71"/>
        <v>507981.05218206713</v>
      </c>
      <c r="Z256" s="379">
        <f t="shared" si="72"/>
        <v>500230.31925105467</v>
      </c>
      <c r="AA256" s="379">
        <f t="shared" si="73"/>
        <v>55000</v>
      </c>
      <c r="AB256" s="379">
        <f t="shared" si="74"/>
        <v>56264.999999999993</v>
      </c>
      <c r="AC256" s="379">
        <f t="shared" si="75"/>
        <v>57559.094999999987</v>
      </c>
      <c r="AD256" s="379">
        <f t="shared" si="76"/>
        <v>58882.95418499998</v>
      </c>
      <c r="AE256" s="379">
        <f t="shared" si="77"/>
        <v>60237.262131254975</v>
      </c>
      <c r="AF256" s="379">
        <f t="shared" si="78"/>
        <v>61622.719160273831</v>
      </c>
      <c r="AG256" s="379">
        <f t="shared" si="79"/>
        <v>63040.041700960122</v>
      </c>
    </row>
    <row r="257" spans="2:33">
      <c r="C257" s="179" t="str">
        <f>'C. Masterfiles'!C60</f>
        <v>N16</v>
      </c>
      <c r="D257" s="179" t="str">
        <f>'C. Masterfiles'!E60</f>
        <v>GPRS System</v>
      </c>
      <c r="E257" s="179" t="str">
        <f>'C. Masterfiles'!D60</f>
        <v>GPRS</v>
      </c>
      <c r="F257" s="379">
        <f t="shared" si="52"/>
        <v>2000000</v>
      </c>
      <c r="G257" s="379">
        <f t="shared" si="53"/>
        <v>1960000</v>
      </c>
      <c r="H257" s="379">
        <f t="shared" si="54"/>
        <v>1920800</v>
      </c>
      <c r="I257" s="379">
        <f t="shared" si="55"/>
        <v>1882384</v>
      </c>
      <c r="J257" s="379">
        <f t="shared" si="56"/>
        <v>1844736.32</v>
      </c>
      <c r="K257" s="379">
        <f t="shared" si="57"/>
        <v>1807841.5936</v>
      </c>
      <c r="L257" s="379">
        <f t="shared" si="58"/>
        <v>1771684.7617279999</v>
      </c>
      <c r="M257" s="379">
        <f t="shared" si="59"/>
        <v>200000</v>
      </c>
      <c r="N257" s="379">
        <f t="shared" si="60"/>
        <v>204599.99999999997</v>
      </c>
      <c r="O257" s="379">
        <f t="shared" si="61"/>
        <v>209305.79999999996</v>
      </c>
      <c r="P257" s="379">
        <f t="shared" si="62"/>
        <v>214119.83339999994</v>
      </c>
      <c r="Q257" s="379">
        <f t="shared" si="63"/>
        <v>219044.58956819991</v>
      </c>
      <c r="R257" s="379">
        <f t="shared" si="64"/>
        <v>224082.61512826849</v>
      </c>
      <c r="S257" s="379">
        <f t="shared" si="65"/>
        <v>229236.51527621865</v>
      </c>
      <c r="T257" s="379">
        <f t="shared" si="66"/>
        <v>2200000</v>
      </c>
      <c r="U257" s="379">
        <f t="shared" si="67"/>
        <v>2164600</v>
      </c>
      <c r="V257" s="379">
        <f t="shared" si="68"/>
        <v>2130105.7999999998</v>
      </c>
      <c r="W257" s="379">
        <f t="shared" si="69"/>
        <v>2096503.8333999999</v>
      </c>
      <c r="X257" s="379">
        <f t="shared" si="70"/>
        <v>2063780.9095681999</v>
      </c>
      <c r="Y257" s="379">
        <f t="shared" si="71"/>
        <v>2031924.2087282685</v>
      </c>
      <c r="Z257" s="379">
        <f t="shared" si="72"/>
        <v>2000921.2770042187</v>
      </c>
      <c r="AA257" s="379">
        <f t="shared" si="73"/>
        <v>220000</v>
      </c>
      <c r="AB257" s="379">
        <f t="shared" si="74"/>
        <v>225059.99999999997</v>
      </c>
      <c r="AC257" s="379">
        <f t="shared" si="75"/>
        <v>230236.37999999995</v>
      </c>
      <c r="AD257" s="379">
        <f t="shared" si="76"/>
        <v>235531.81673999992</v>
      </c>
      <c r="AE257" s="379">
        <f t="shared" si="77"/>
        <v>240949.0485250199</v>
      </c>
      <c r="AF257" s="379">
        <f t="shared" si="78"/>
        <v>246490.87664109532</v>
      </c>
      <c r="AG257" s="379">
        <f t="shared" si="79"/>
        <v>252160.16680384049</v>
      </c>
    </row>
    <row r="258" spans="2:33">
      <c r="C258" s="179" t="str">
        <f>'C. Masterfiles'!C61</f>
        <v>N17</v>
      </c>
      <c r="D258" s="179" t="str">
        <f>'C. Masterfiles'!E61</f>
        <v>Retail Billing system</v>
      </c>
      <c r="E258" s="179" t="str">
        <f>'C. Masterfiles'!D61</f>
        <v>BIL</v>
      </c>
      <c r="F258" s="379">
        <f t="shared" si="52"/>
        <v>2000000</v>
      </c>
      <c r="G258" s="379">
        <f t="shared" si="53"/>
        <v>1960000</v>
      </c>
      <c r="H258" s="379">
        <f t="shared" si="54"/>
        <v>1920800</v>
      </c>
      <c r="I258" s="379">
        <f t="shared" si="55"/>
        <v>1882384</v>
      </c>
      <c r="J258" s="379">
        <f t="shared" si="56"/>
        <v>1844736.32</v>
      </c>
      <c r="K258" s="379">
        <f t="shared" si="57"/>
        <v>1807841.5936</v>
      </c>
      <c r="L258" s="379">
        <f t="shared" si="58"/>
        <v>1771684.7617279999</v>
      </c>
      <c r="M258" s="379">
        <f t="shared" si="59"/>
        <v>200000</v>
      </c>
      <c r="N258" s="379">
        <f t="shared" si="60"/>
        <v>204599.99999999997</v>
      </c>
      <c r="O258" s="379">
        <f t="shared" si="61"/>
        <v>209305.79999999996</v>
      </c>
      <c r="P258" s="379">
        <f t="shared" si="62"/>
        <v>214119.83339999994</v>
      </c>
      <c r="Q258" s="379">
        <f t="shared" si="63"/>
        <v>219044.58956819991</v>
      </c>
      <c r="R258" s="379">
        <f t="shared" si="64"/>
        <v>224082.61512826849</v>
      </c>
      <c r="S258" s="379">
        <f t="shared" si="65"/>
        <v>229236.51527621865</v>
      </c>
      <c r="T258" s="379">
        <f t="shared" si="66"/>
        <v>2200000</v>
      </c>
      <c r="U258" s="379">
        <f t="shared" si="67"/>
        <v>2164600</v>
      </c>
      <c r="V258" s="379">
        <f t="shared" si="68"/>
        <v>2130105.7999999998</v>
      </c>
      <c r="W258" s="379">
        <f t="shared" si="69"/>
        <v>2096503.8333999999</v>
      </c>
      <c r="X258" s="379">
        <f t="shared" si="70"/>
        <v>2063780.9095681999</v>
      </c>
      <c r="Y258" s="379">
        <f t="shared" si="71"/>
        <v>2031924.2087282685</v>
      </c>
      <c r="Z258" s="379">
        <f t="shared" si="72"/>
        <v>2000921.2770042187</v>
      </c>
      <c r="AA258" s="379">
        <f t="shared" si="73"/>
        <v>220000</v>
      </c>
      <c r="AB258" s="379">
        <f t="shared" si="74"/>
        <v>225059.99999999997</v>
      </c>
      <c r="AC258" s="379">
        <f t="shared" si="75"/>
        <v>230236.37999999995</v>
      </c>
      <c r="AD258" s="379">
        <f t="shared" si="76"/>
        <v>235531.81673999992</v>
      </c>
      <c r="AE258" s="379">
        <f t="shared" si="77"/>
        <v>240949.0485250199</v>
      </c>
      <c r="AF258" s="379">
        <f t="shared" si="78"/>
        <v>246490.87664109532</v>
      </c>
      <c r="AG258" s="379">
        <f t="shared" si="79"/>
        <v>252160.16680384049</v>
      </c>
    </row>
    <row r="259" spans="2:33">
      <c r="C259" s="179" t="str">
        <f>'C. Masterfiles'!C62</f>
        <v>N18</v>
      </c>
      <c r="D259" s="179" t="str">
        <f>'C. Masterfiles'!E62</f>
        <v>Система за таксуване (Interconnection Billing System)</v>
      </c>
      <c r="E259" s="179" t="str">
        <f>'C. Masterfiles'!D62</f>
        <v>IBIL</v>
      </c>
      <c r="F259" s="379">
        <f t="shared" si="52"/>
        <v>2000000</v>
      </c>
      <c r="G259" s="379">
        <f t="shared" si="53"/>
        <v>1960000</v>
      </c>
      <c r="H259" s="379">
        <f t="shared" si="54"/>
        <v>1920800</v>
      </c>
      <c r="I259" s="379">
        <f t="shared" si="55"/>
        <v>1882384</v>
      </c>
      <c r="J259" s="379">
        <f t="shared" si="56"/>
        <v>1844736.32</v>
      </c>
      <c r="K259" s="379">
        <f t="shared" si="57"/>
        <v>1807841.5936</v>
      </c>
      <c r="L259" s="379">
        <f t="shared" si="58"/>
        <v>1771684.7617279999</v>
      </c>
      <c r="M259" s="379">
        <f t="shared" si="59"/>
        <v>200000</v>
      </c>
      <c r="N259" s="379">
        <f t="shared" si="60"/>
        <v>204599.99999999997</v>
      </c>
      <c r="O259" s="379">
        <f t="shared" si="61"/>
        <v>209305.79999999996</v>
      </c>
      <c r="P259" s="379">
        <f t="shared" si="62"/>
        <v>214119.83339999994</v>
      </c>
      <c r="Q259" s="379">
        <f t="shared" si="63"/>
        <v>219044.58956819991</v>
      </c>
      <c r="R259" s="379">
        <f t="shared" si="64"/>
        <v>224082.61512826849</v>
      </c>
      <c r="S259" s="379">
        <f t="shared" si="65"/>
        <v>229236.51527621865</v>
      </c>
      <c r="T259" s="379">
        <f t="shared" si="66"/>
        <v>2200000</v>
      </c>
      <c r="U259" s="379">
        <f t="shared" si="67"/>
        <v>2164600</v>
      </c>
      <c r="V259" s="379">
        <f t="shared" si="68"/>
        <v>2130105.7999999998</v>
      </c>
      <c r="W259" s="379">
        <f t="shared" si="69"/>
        <v>2096503.8333999999</v>
      </c>
      <c r="X259" s="379">
        <f t="shared" si="70"/>
        <v>2063780.9095681999</v>
      </c>
      <c r="Y259" s="379">
        <f t="shared" si="71"/>
        <v>2031924.2087282685</v>
      </c>
      <c r="Z259" s="379">
        <f t="shared" si="72"/>
        <v>2000921.2770042187</v>
      </c>
      <c r="AA259" s="379">
        <f t="shared" si="73"/>
        <v>220000</v>
      </c>
      <c r="AB259" s="379">
        <f t="shared" si="74"/>
        <v>225059.99999999997</v>
      </c>
      <c r="AC259" s="379">
        <f t="shared" si="75"/>
        <v>230236.37999999995</v>
      </c>
      <c r="AD259" s="379">
        <f t="shared" si="76"/>
        <v>235531.81673999992</v>
      </c>
      <c r="AE259" s="379">
        <f t="shared" si="77"/>
        <v>240949.0485250199</v>
      </c>
      <c r="AF259" s="379">
        <f t="shared" si="78"/>
        <v>246490.87664109532</v>
      </c>
      <c r="AG259" s="379">
        <f t="shared" si="79"/>
        <v>252160.16680384049</v>
      </c>
    </row>
    <row r="260" spans="2:33">
      <c r="C260" s="179" t="str">
        <f>'C. Masterfiles'!C63</f>
        <v>N19</v>
      </c>
      <c r="D260" s="179" t="str">
        <f>'C. Masterfiles'!E63</f>
        <v>Шлюз за взаимниосвързване (Interconnect Gateway)</v>
      </c>
      <c r="E260" s="179" t="str">
        <f>'C. Masterfiles'!D63</f>
        <v>IGW</v>
      </c>
      <c r="F260" s="379">
        <f t="shared" si="52"/>
        <v>500000</v>
      </c>
      <c r="G260" s="379">
        <f t="shared" si="53"/>
        <v>490000</v>
      </c>
      <c r="H260" s="379">
        <f t="shared" si="54"/>
        <v>480200</v>
      </c>
      <c r="I260" s="379">
        <f t="shared" si="55"/>
        <v>470596</v>
      </c>
      <c r="J260" s="379">
        <f t="shared" si="56"/>
        <v>461184.08</v>
      </c>
      <c r="K260" s="379">
        <f t="shared" si="57"/>
        <v>451960.39840000001</v>
      </c>
      <c r="L260" s="379">
        <f t="shared" si="58"/>
        <v>442921.19043199997</v>
      </c>
      <c r="M260" s="379">
        <f t="shared" si="59"/>
        <v>50000</v>
      </c>
      <c r="N260" s="379">
        <f t="shared" si="60"/>
        <v>51149.999999999993</v>
      </c>
      <c r="O260" s="379">
        <f t="shared" si="61"/>
        <v>52326.44999999999</v>
      </c>
      <c r="P260" s="379">
        <f t="shared" si="62"/>
        <v>53529.958349999986</v>
      </c>
      <c r="Q260" s="379">
        <f t="shared" si="63"/>
        <v>54761.147392049977</v>
      </c>
      <c r="R260" s="379">
        <f t="shared" si="64"/>
        <v>56020.653782067122</v>
      </c>
      <c r="S260" s="379">
        <f t="shared" si="65"/>
        <v>57309.128819054662</v>
      </c>
      <c r="T260" s="379">
        <f t="shared" si="66"/>
        <v>550000</v>
      </c>
      <c r="U260" s="379">
        <f t="shared" si="67"/>
        <v>541150</v>
      </c>
      <c r="V260" s="379">
        <f t="shared" si="68"/>
        <v>532526.44999999995</v>
      </c>
      <c r="W260" s="379">
        <f t="shared" si="69"/>
        <v>524125.95834999997</v>
      </c>
      <c r="X260" s="379">
        <f t="shared" si="70"/>
        <v>515945.22739204997</v>
      </c>
      <c r="Y260" s="379">
        <f t="shared" si="71"/>
        <v>507981.05218206713</v>
      </c>
      <c r="Z260" s="379">
        <f t="shared" si="72"/>
        <v>500230.31925105467</v>
      </c>
      <c r="AA260" s="379">
        <f t="shared" si="73"/>
        <v>55000</v>
      </c>
      <c r="AB260" s="379">
        <f t="shared" si="74"/>
        <v>56264.999999999993</v>
      </c>
      <c r="AC260" s="379">
        <f t="shared" si="75"/>
        <v>57559.094999999987</v>
      </c>
      <c r="AD260" s="379">
        <f t="shared" si="76"/>
        <v>58882.95418499998</v>
      </c>
      <c r="AE260" s="379">
        <f t="shared" si="77"/>
        <v>60237.262131254975</v>
      </c>
      <c r="AF260" s="379">
        <f t="shared" si="78"/>
        <v>61622.719160273831</v>
      </c>
      <c r="AG260" s="379">
        <f t="shared" si="79"/>
        <v>63040.041700960122</v>
      </c>
    </row>
    <row r="261" spans="2:33">
      <c r="C261" s="179" t="str">
        <f>'C. Masterfiles'!C64</f>
        <v>N20</v>
      </c>
      <c r="D261" s="179" t="str">
        <f>'C. Masterfiles'!E64</f>
        <v>Международен шлюз за взаимниосвързване  (International Gateway)</v>
      </c>
      <c r="E261" s="179" t="str">
        <f>'C. Masterfiles'!D64</f>
        <v>INT</v>
      </c>
      <c r="F261" s="379">
        <f t="shared" si="52"/>
        <v>200000</v>
      </c>
      <c r="G261" s="379">
        <f t="shared" si="53"/>
        <v>196000</v>
      </c>
      <c r="H261" s="379">
        <f t="shared" si="54"/>
        <v>192080</v>
      </c>
      <c r="I261" s="379">
        <f t="shared" si="55"/>
        <v>188238.4</v>
      </c>
      <c r="J261" s="379">
        <f t="shared" si="56"/>
        <v>184473.63199999998</v>
      </c>
      <c r="K261" s="379">
        <f t="shared" si="57"/>
        <v>180784.15935999999</v>
      </c>
      <c r="L261" s="379">
        <f t="shared" si="58"/>
        <v>177168.4761728</v>
      </c>
      <c r="M261" s="379">
        <f t="shared" si="59"/>
        <v>20000</v>
      </c>
      <c r="N261" s="379">
        <f t="shared" si="60"/>
        <v>20460</v>
      </c>
      <c r="O261" s="379">
        <f t="shared" si="61"/>
        <v>20930.579999999998</v>
      </c>
      <c r="P261" s="379">
        <f t="shared" si="62"/>
        <v>21411.983339999995</v>
      </c>
      <c r="Q261" s="379">
        <f t="shared" si="63"/>
        <v>21904.458956819992</v>
      </c>
      <c r="R261" s="379">
        <f t="shared" si="64"/>
        <v>22408.261512826848</v>
      </c>
      <c r="S261" s="379">
        <f t="shared" si="65"/>
        <v>22923.651527621863</v>
      </c>
      <c r="T261" s="379">
        <f t="shared" si="66"/>
        <v>220000</v>
      </c>
      <c r="U261" s="379">
        <f t="shared" si="67"/>
        <v>216460</v>
      </c>
      <c r="V261" s="379">
        <f t="shared" si="68"/>
        <v>213010.58</v>
      </c>
      <c r="W261" s="379">
        <f t="shared" si="69"/>
        <v>209650.38334</v>
      </c>
      <c r="X261" s="379">
        <f t="shared" si="70"/>
        <v>206378.09095681997</v>
      </c>
      <c r="Y261" s="379">
        <f t="shared" si="71"/>
        <v>203192.42087282683</v>
      </c>
      <c r="Z261" s="379">
        <f t="shared" si="72"/>
        <v>200092.12770042187</v>
      </c>
      <c r="AA261" s="379">
        <f t="shared" si="73"/>
        <v>22000</v>
      </c>
      <c r="AB261" s="379">
        <f t="shared" si="74"/>
        <v>22505.999999999996</v>
      </c>
      <c r="AC261" s="379">
        <f t="shared" si="75"/>
        <v>23023.637999999995</v>
      </c>
      <c r="AD261" s="379">
        <f t="shared" si="76"/>
        <v>23553.181673999992</v>
      </c>
      <c r="AE261" s="379">
        <f t="shared" si="77"/>
        <v>24094.90485250199</v>
      </c>
      <c r="AF261" s="379">
        <f t="shared" si="78"/>
        <v>24649.087664109535</v>
      </c>
      <c r="AG261" s="379">
        <f t="shared" si="79"/>
        <v>25216.016680384051</v>
      </c>
    </row>
    <row r="262" spans="2:33">
      <c r="C262" s="179" t="str">
        <f>'C. Masterfiles'!C65</f>
        <v>N21</v>
      </c>
      <c r="D262" s="179" t="str">
        <f>'C. Masterfiles'!E65</f>
        <v>Облужващ GPRS възел (Serving GPRS Support Node)</v>
      </c>
      <c r="E262" s="179" t="str">
        <f>'C. Masterfiles'!D65</f>
        <v>SGSN</v>
      </c>
      <c r="F262" s="379">
        <f t="shared" si="52"/>
        <v>500000</v>
      </c>
      <c r="G262" s="379">
        <f t="shared" si="53"/>
        <v>490000</v>
      </c>
      <c r="H262" s="379">
        <f t="shared" si="54"/>
        <v>480200</v>
      </c>
      <c r="I262" s="379">
        <f t="shared" si="55"/>
        <v>470596</v>
      </c>
      <c r="J262" s="379">
        <f t="shared" si="56"/>
        <v>461184.08</v>
      </c>
      <c r="K262" s="379">
        <f t="shared" si="57"/>
        <v>451960.39840000001</v>
      </c>
      <c r="L262" s="379">
        <f t="shared" si="58"/>
        <v>442921.19043199997</v>
      </c>
      <c r="M262" s="379">
        <f t="shared" si="59"/>
        <v>50000</v>
      </c>
      <c r="N262" s="379">
        <f t="shared" si="60"/>
        <v>51149.999999999993</v>
      </c>
      <c r="O262" s="379">
        <f t="shared" si="61"/>
        <v>52326.44999999999</v>
      </c>
      <c r="P262" s="379">
        <f t="shared" si="62"/>
        <v>53529.958349999986</v>
      </c>
      <c r="Q262" s="379">
        <f t="shared" si="63"/>
        <v>54761.147392049977</v>
      </c>
      <c r="R262" s="379">
        <f t="shared" si="64"/>
        <v>56020.653782067122</v>
      </c>
      <c r="S262" s="379">
        <f t="shared" si="65"/>
        <v>57309.128819054662</v>
      </c>
      <c r="T262" s="379">
        <f t="shared" si="66"/>
        <v>550000</v>
      </c>
      <c r="U262" s="379">
        <f t="shared" si="67"/>
        <v>541150</v>
      </c>
      <c r="V262" s="379">
        <f t="shared" si="68"/>
        <v>532526.44999999995</v>
      </c>
      <c r="W262" s="379">
        <f t="shared" si="69"/>
        <v>524125.95834999997</v>
      </c>
      <c r="X262" s="379">
        <f t="shared" si="70"/>
        <v>515945.22739204997</v>
      </c>
      <c r="Y262" s="379">
        <f t="shared" si="71"/>
        <v>507981.05218206713</v>
      </c>
      <c r="Z262" s="379">
        <f t="shared" si="72"/>
        <v>500230.31925105467</v>
      </c>
      <c r="AA262" s="379">
        <f t="shared" si="73"/>
        <v>55000</v>
      </c>
      <c r="AB262" s="379">
        <f t="shared" si="74"/>
        <v>56264.999999999993</v>
      </c>
      <c r="AC262" s="379">
        <f t="shared" si="75"/>
        <v>57559.094999999987</v>
      </c>
      <c r="AD262" s="379">
        <f t="shared" si="76"/>
        <v>58882.95418499998</v>
      </c>
      <c r="AE262" s="379">
        <f t="shared" si="77"/>
        <v>60237.262131254975</v>
      </c>
      <c r="AF262" s="379">
        <f t="shared" si="78"/>
        <v>61622.719160273831</v>
      </c>
      <c r="AG262" s="379">
        <f t="shared" si="79"/>
        <v>63040.041700960122</v>
      </c>
    </row>
    <row r="263" spans="2:33">
      <c r="C263" s="179" t="str">
        <f>'C. Masterfiles'!C66</f>
        <v>N22</v>
      </c>
      <c r="D263" s="179" t="str">
        <f>'C. Masterfiles'!E66</f>
        <v>Шлюз на мрежата за пакетна комутация (Gateway GPRS Support Node )</v>
      </c>
      <c r="E263" s="179" t="str">
        <f>'C. Masterfiles'!D66</f>
        <v>GGSN</v>
      </c>
      <c r="F263" s="379">
        <f t="shared" si="52"/>
        <v>550000</v>
      </c>
      <c r="G263" s="379">
        <f t="shared" si="53"/>
        <v>539000</v>
      </c>
      <c r="H263" s="379">
        <f t="shared" si="54"/>
        <v>528220</v>
      </c>
      <c r="I263" s="379">
        <f t="shared" si="55"/>
        <v>517655.6</v>
      </c>
      <c r="J263" s="379">
        <f t="shared" si="56"/>
        <v>507302.48799999995</v>
      </c>
      <c r="K263" s="379">
        <f t="shared" si="57"/>
        <v>497156.43823999993</v>
      </c>
      <c r="L263" s="379">
        <f t="shared" si="58"/>
        <v>487213.3094751999</v>
      </c>
      <c r="M263" s="379">
        <f t="shared" si="59"/>
        <v>55000</v>
      </c>
      <c r="N263" s="379">
        <f t="shared" si="60"/>
        <v>56264.999999999993</v>
      </c>
      <c r="O263" s="379">
        <f t="shared" si="61"/>
        <v>57559.094999999987</v>
      </c>
      <c r="P263" s="379">
        <f t="shared" si="62"/>
        <v>58882.95418499998</v>
      </c>
      <c r="Q263" s="379">
        <f t="shared" si="63"/>
        <v>60237.262131254975</v>
      </c>
      <c r="R263" s="379">
        <f t="shared" si="64"/>
        <v>61622.719160273831</v>
      </c>
      <c r="S263" s="379">
        <f t="shared" si="65"/>
        <v>63040.041700960122</v>
      </c>
      <c r="T263" s="379">
        <f t="shared" si="66"/>
        <v>605000</v>
      </c>
      <c r="U263" s="379">
        <f t="shared" si="67"/>
        <v>595265</v>
      </c>
      <c r="V263" s="379">
        <f t="shared" si="68"/>
        <v>585779.09499999997</v>
      </c>
      <c r="W263" s="379">
        <f t="shared" si="69"/>
        <v>576538.55418500002</v>
      </c>
      <c r="X263" s="379">
        <f t="shared" si="70"/>
        <v>567539.7501312549</v>
      </c>
      <c r="Y263" s="379">
        <f t="shared" si="71"/>
        <v>558779.15740027372</v>
      </c>
      <c r="Z263" s="379">
        <f t="shared" si="72"/>
        <v>550253.35117616004</v>
      </c>
      <c r="AA263" s="379">
        <f t="shared" si="73"/>
        <v>60500</v>
      </c>
      <c r="AB263" s="379">
        <f t="shared" si="74"/>
        <v>61891.499999999993</v>
      </c>
      <c r="AC263" s="379">
        <f t="shared" si="75"/>
        <v>63315.004499999988</v>
      </c>
      <c r="AD263" s="379">
        <f t="shared" si="76"/>
        <v>64771.249603499979</v>
      </c>
      <c r="AE263" s="379">
        <f t="shared" si="77"/>
        <v>66260.988344380472</v>
      </c>
      <c r="AF263" s="379">
        <f t="shared" si="78"/>
        <v>67784.991076301216</v>
      </c>
      <c r="AG263" s="379">
        <f t="shared" si="79"/>
        <v>69344.045871056136</v>
      </c>
    </row>
    <row r="264" spans="2:33">
      <c r="C264" s="179" t="str">
        <f>'C. Masterfiles'!C67</f>
        <v>N23</v>
      </c>
      <c r="D264" s="179" t="str">
        <f>'C. Masterfiles'!E67</f>
        <v>IN Platform</v>
      </c>
      <c r="E264" s="179" t="str">
        <f>'C. Masterfiles'!D67</f>
        <v>IN/NGN</v>
      </c>
      <c r="F264" s="379">
        <f t="shared" si="52"/>
        <v>780000</v>
      </c>
      <c r="G264" s="379">
        <f t="shared" si="53"/>
        <v>764400</v>
      </c>
      <c r="H264" s="379">
        <f t="shared" si="54"/>
        <v>749112</v>
      </c>
      <c r="I264" s="379">
        <f t="shared" si="55"/>
        <v>734129.76</v>
      </c>
      <c r="J264" s="379">
        <f t="shared" si="56"/>
        <v>719447.16480000003</v>
      </c>
      <c r="K264" s="379">
        <f t="shared" si="57"/>
        <v>705058.22150400002</v>
      </c>
      <c r="L264" s="379">
        <f t="shared" si="58"/>
        <v>690957.05707392003</v>
      </c>
      <c r="M264" s="379">
        <f t="shared" si="59"/>
        <v>78000</v>
      </c>
      <c r="N264" s="379">
        <f t="shared" si="60"/>
        <v>79794</v>
      </c>
      <c r="O264" s="379">
        <f t="shared" si="61"/>
        <v>81629.261999999988</v>
      </c>
      <c r="P264" s="379">
        <f t="shared" si="62"/>
        <v>83506.73502599998</v>
      </c>
      <c r="Q264" s="379">
        <f t="shared" si="63"/>
        <v>85427.389931597965</v>
      </c>
      <c r="R264" s="379">
        <f t="shared" si="64"/>
        <v>87392.219900024706</v>
      </c>
      <c r="S264" s="379">
        <f t="shared" si="65"/>
        <v>89402.240957725269</v>
      </c>
      <c r="T264" s="379">
        <f t="shared" si="66"/>
        <v>858000</v>
      </c>
      <c r="U264" s="379">
        <f t="shared" si="67"/>
        <v>844194</v>
      </c>
      <c r="V264" s="379">
        <f t="shared" si="68"/>
        <v>830741.26199999999</v>
      </c>
      <c r="W264" s="379">
        <f t="shared" si="69"/>
        <v>817636.49502599996</v>
      </c>
      <c r="X264" s="379">
        <f t="shared" si="70"/>
        <v>804874.55473159801</v>
      </c>
      <c r="Y264" s="379">
        <f t="shared" si="71"/>
        <v>792450.44140402472</v>
      </c>
      <c r="Z264" s="379">
        <f t="shared" si="72"/>
        <v>780359.29803164536</v>
      </c>
      <c r="AA264" s="379">
        <f t="shared" si="73"/>
        <v>85800</v>
      </c>
      <c r="AB264" s="379">
        <f t="shared" si="74"/>
        <v>87773.4</v>
      </c>
      <c r="AC264" s="379">
        <f t="shared" si="75"/>
        <v>89792.18819999999</v>
      </c>
      <c r="AD264" s="379">
        <f t="shared" si="76"/>
        <v>91857.408528599975</v>
      </c>
      <c r="AE264" s="379">
        <f t="shared" si="77"/>
        <v>93970.128924757766</v>
      </c>
      <c r="AF264" s="379">
        <f t="shared" si="78"/>
        <v>96131.441890027185</v>
      </c>
      <c r="AG264" s="379">
        <f t="shared" si="79"/>
        <v>98342.465053497799</v>
      </c>
    </row>
    <row r="265" spans="2:33">
      <c r="C265" s="179" t="str">
        <f>'C. Masterfiles'!C68</f>
        <v>N24</v>
      </c>
      <c r="D265" s="179" t="str">
        <f>'C. Masterfiles'!E68</f>
        <v>4G базова станция (4G Base Station)</v>
      </c>
      <c r="E265" s="179" t="str">
        <f>'C. Masterfiles'!D68</f>
        <v>eNodeB</v>
      </c>
      <c r="F265" s="379">
        <f t="shared" si="52"/>
        <v>20000</v>
      </c>
      <c r="G265" s="379">
        <f t="shared" si="53"/>
        <v>19600</v>
      </c>
      <c r="H265" s="379">
        <f t="shared" si="54"/>
        <v>19208</v>
      </c>
      <c r="I265" s="379">
        <f t="shared" si="55"/>
        <v>18823.84</v>
      </c>
      <c r="J265" s="379">
        <f t="shared" si="56"/>
        <v>18447.3632</v>
      </c>
      <c r="K265" s="379">
        <f t="shared" si="57"/>
        <v>18078.415936000001</v>
      </c>
      <c r="L265" s="379">
        <f t="shared" si="58"/>
        <v>17716.84761728</v>
      </c>
      <c r="M265" s="379">
        <f t="shared" si="59"/>
        <v>2000</v>
      </c>
      <c r="N265" s="379">
        <f t="shared" si="60"/>
        <v>2045.9999999999998</v>
      </c>
      <c r="O265" s="379">
        <f t="shared" si="61"/>
        <v>2093.0579999999995</v>
      </c>
      <c r="P265" s="379">
        <f t="shared" si="62"/>
        <v>2141.1983339999992</v>
      </c>
      <c r="Q265" s="379">
        <f t="shared" si="63"/>
        <v>2190.445895681999</v>
      </c>
      <c r="R265" s="379">
        <f t="shared" si="64"/>
        <v>2240.8261512826848</v>
      </c>
      <c r="S265" s="379">
        <f t="shared" si="65"/>
        <v>2292.3651527621864</v>
      </c>
      <c r="T265" s="379">
        <f t="shared" si="66"/>
        <v>22000</v>
      </c>
      <c r="U265" s="379">
        <f t="shared" si="67"/>
        <v>21646</v>
      </c>
      <c r="V265" s="379">
        <f t="shared" si="68"/>
        <v>21301.058000000001</v>
      </c>
      <c r="W265" s="379">
        <f t="shared" si="69"/>
        <v>20965.038334000001</v>
      </c>
      <c r="X265" s="379">
        <f t="shared" si="70"/>
        <v>20637.809095681998</v>
      </c>
      <c r="Y265" s="379">
        <f t="shared" si="71"/>
        <v>20319.242087282684</v>
      </c>
      <c r="Z265" s="379">
        <f t="shared" si="72"/>
        <v>20009.212770042188</v>
      </c>
      <c r="AA265" s="379">
        <f t="shared" si="73"/>
        <v>2200</v>
      </c>
      <c r="AB265" s="379">
        <f t="shared" si="74"/>
        <v>2250.6</v>
      </c>
      <c r="AC265" s="379">
        <f t="shared" si="75"/>
        <v>2302.3637999999996</v>
      </c>
      <c r="AD265" s="379">
        <f t="shared" si="76"/>
        <v>2355.3181673999993</v>
      </c>
      <c r="AE265" s="379">
        <f t="shared" si="77"/>
        <v>2409.4904852501991</v>
      </c>
      <c r="AF265" s="379">
        <f t="shared" si="78"/>
        <v>2464.9087664109534</v>
      </c>
      <c r="AG265" s="379">
        <f t="shared" si="79"/>
        <v>2521.601668038405</v>
      </c>
    </row>
    <row r="266" spans="2:33">
      <c r="C266" s="179" t="str">
        <f>'C. Masterfiles'!C69</f>
        <v>N25</v>
      </c>
      <c r="D266" s="179" t="str">
        <f>'C. Masterfiles'!E69</f>
        <v>4G Приемо-предавателно устройство (4G Transceiver)</v>
      </c>
      <c r="E266" s="179" t="str">
        <f>'C. Masterfiles'!D69</f>
        <v>eNodeB Radio</v>
      </c>
      <c r="F266" s="379">
        <f t="shared" si="52"/>
        <v>5000</v>
      </c>
      <c r="G266" s="379">
        <f t="shared" si="53"/>
        <v>5050</v>
      </c>
      <c r="H266" s="379">
        <f t="shared" si="54"/>
        <v>5100.5</v>
      </c>
      <c r="I266" s="379">
        <f t="shared" si="55"/>
        <v>5151.5050000000001</v>
      </c>
      <c r="J266" s="379">
        <f t="shared" si="56"/>
        <v>5203.0200500000001</v>
      </c>
      <c r="K266" s="379">
        <f t="shared" si="57"/>
        <v>5255.0502505000004</v>
      </c>
      <c r="L266" s="379">
        <f t="shared" si="58"/>
        <v>5307.6007530050001</v>
      </c>
      <c r="M266" s="379">
        <f t="shared" si="59"/>
        <v>500</v>
      </c>
      <c r="N266" s="379">
        <f t="shared" si="60"/>
        <v>511.49999999999994</v>
      </c>
      <c r="O266" s="379">
        <f t="shared" si="61"/>
        <v>523.26449999999988</v>
      </c>
      <c r="P266" s="379">
        <f t="shared" si="62"/>
        <v>535.29958349999981</v>
      </c>
      <c r="Q266" s="379">
        <f t="shared" si="63"/>
        <v>547.61147392049975</v>
      </c>
      <c r="R266" s="379">
        <f t="shared" si="64"/>
        <v>560.2065378206712</v>
      </c>
      <c r="S266" s="379">
        <f t="shared" si="65"/>
        <v>573.09128819054661</v>
      </c>
      <c r="T266" s="379">
        <f t="shared" si="66"/>
        <v>5500</v>
      </c>
      <c r="U266" s="379">
        <f t="shared" si="67"/>
        <v>5561.5</v>
      </c>
      <c r="V266" s="379">
        <f t="shared" si="68"/>
        <v>5623.7645000000002</v>
      </c>
      <c r="W266" s="379">
        <f t="shared" si="69"/>
        <v>5686.8045835000003</v>
      </c>
      <c r="X266" s="379">
        <f t="shared" si="70"/>
        <v>5750.6315239204996</v>
      </c>
      <c r="Y266" s="379">
        <f t="shared" si="71"/>
        <v>5815.2567883206721</v>
      </c>
      <c r="Z266" s="379">
        <f t="shared" si="72"/>
        <v>5880.6920411955471</v>
      </c>
      <c r="AA266" s="379">
        <f t="shared" si="73"/>
        <v>550</v>
      </c>
      <c r="AB266" s="379">
        <f t="shared" si="74"/>
        <v>562.65</v>
      </c>
      <c r="AC266" s="379">
        <f t="shared" si="75"/>
        <v>575.59094999999991</v>
      </c>
      <c r="AD266" s="379">
        <f t="shared" si="76"/>
        <v>588.82954184999983</v>
      </c>
      <c r="AE266" s="379">
        <f t="shared" si="77"/>
        <v>602.37262131254977</v>
      </c>
      <c r="AF266" s="379">
        <f t="shared" si="78"/>
        <v>616.22719160273834</v>
      </c>
      <c r="AG266" s="379">
        <f t="shared" si="79"/>
        <v>630.40041700960126</v>
      </c>
    </row>
    <row r="267" spans="2:33">
      <c r="C267" s="179" t="str">
        <f>'C. Masterfiles'!C70</f>
        <v>N26</v>
      </c>
      <c r="D267" s="179" t="str">
        <f>'C. Masterfiles'!E70</f>
        <v>OTHER: complete as required</v>
      </c>
      <c r="E267" s="179" t="str">
        <f>'C. Masterfiles'!D70</f>
        <v>OTHER</v>
      </c>
      <c r="F267" s="379">
        <f t="shared" si="52"/>
        <v>0</v>
      </c>
      <c r="G267" s="379">
        <f t="shared" si="53"/>
        <v>0</v>
      </c>
      <c r="H267" s="379">
        <f t="shared" si="54"/>
        <v>0</v>
      </c>
      <c r="I267" s="379">
        <f t="shared" si="55"/>
        <v>0</v>
      </c>
      <c r="J267" s="379">
        <f t="shared" si="56"/>
        <v>0</v>
      </c>
      <c r="K267" s="379">
        <f t="shared" si="57"/>
        <v>0</v>
      </c>
      <c r="L267" s="379">
        <f t="shared" si="58"/>
        <v>0</v>
      </c>
      <c r="M267" s="379">
        <f t="shared" si="59"/>
        <v>0</v>
      </c>
      <c r="N267" s="379">
        <f t="shared" si="60"/>
        <v>0</v>
      </c>
      <c r="O267" s="379">
        <f t="shared" si="61"/>
        <v>0</v>
      </c>
      <c r="P267" s="379">
        <f t="shared" si="62"/>
        <v>0</v>
      </c>
      <c r="Q267" s="379">
        <f t="shared" si="63"/>
        <v>0</v>
      </c>
      <c r="R267" s="379">
        <f t="shared" si="64"/>
        <v>0</v>
      </c>
      <c r="S267" s="379">
        <f t="shared" si="65"/>
        <v>0</v>
      </c>
      <c r="T267" s="379">
        <f t="shared" si="66"/>
        <v>0</v>
      </c>
      <c r="U267" s="379">
        <f t="shared" si="67"/>
        <v>0</v>
      </c>
      <c r="V267" s="379">
        <f t="shared" si="68"/>
        <v>0</v>
      </c>
      <c r="W267" s="379">
        <f t="shared" si="69"/>
        <v>0</v>
      </c>
      <c r="X267" s="379">
        <f t="shared" si="70"/>
        <v>0</v>
      </c>
      <c r="Y267" s="379">
        <f t="shared" si="71"/>
        <v>0</v>
      </c>
      <c r="Z267" s="379">
        <f t="shared" si="72"/>
        <v>0</v>
      </c>
      <c r="AA267" s="379">
        <f t="shared" si="73"/>
        <v>0</v>
      </c>
      <c r="AB267" s="379">
        <f t="shared" si="74"/>
        <v>0</v>
      </c>
      <c r="AC267" s="379">
        <f t="shared" si="75"/>
        <v>0</v>
      </c>
      <c r="AD267" s="379">
        <f t="shared" si="76"/>
        <v>0</v>
      </c>
      <c r="AE267" s="379">
        <f t="shared" si="77"/>
        <v>0</v>
      </c>
      <c r="AF267" s="379">
        <f t="shared" si="78"/>
        <v>0</v>
      </c>
      <c r="AG267" s="379">
        <f t="shared" si="79"/>
        <v>0</v>
      </c>
    </row>
    <row r="268" spans="2:33">
      <c r="C268" s="179" t="str">
        <f>'C. Masterfiles'!C71</f>
        <v>N27</v>
      </c>
      <c r="D268" s="179" t="str">
        <f>'C. Masterfiles'!E71</f>
        <v>OTHER: complete as required</v>
      </c>
      <c r="E268" s="179" t="str">
        <f>'C. Masterfiles'!D71</f>
        <v>OTHER</v>
      </c>
      <c r="F268" s="379">
        <f t="shared" si="52"/>
        <v>0</v>
      </c>
      <c r="G268" s="379">
        <f t="shared" si="53"/>
        <v>0</v>
      </c>
      <c r="H268" s="379">
        <f t="shared" si="54"/>
        <v>0</v>
      </c>
      <c r="I268" s="379">
        <f t="shared" si="55"/>
        <v>0</v>
      </c>
      <c r="J268" s="379">
        <f t="shared" si="56"/>
        <v>0</v>
      </c>
      <c r="K268" s="379">
        <f t="shared" si="57"/>
        <v>0</v>
      </c>
      <c r="L268" s="379">
        <f t="shared" si="58"/>
        <v>0</v>
      </c>
      <c r="M268" s="379">
        <f t="shared" si="59"/>
        <v>0</v>
      </c>
      <c r="N268" s="379">
        <f t="shared" si="60"/>
        <v>0</v>
      </c>
      <c r="O268" s="379">
        <f t="shared" si="61"/>
        <v>0</v>
      </c>
      <c r="P268" s="379">
        <f t="shared" si="62"/>
        <v>0</v>
      </c>
      <c r="Q268" s="379">
        <f t="shared" si="63"/>
        <v>0</v>
      </c>
      <c r="R268" s="379">
        <f t="shared" si="64"/>
        <v>0</v>
      </c>
      <c r="S268" s="379">
        <f t="shared" si="65"/>
        <v>0</v>
      </c>
      <c r="T268" s="379">
        <f t="shared" si="66"/>
        <v>0</v>
      </c>
      <c r="U268" s="379">
        <f t="shared" si="67"/>
        <v>0</v>
      </c>
      <c r="V268" s="379">
        <f t="shared" si="68"/>
        <v>0</v>
      </c>
      <c r="W268" s="379">
        <f t="shared" si="69"/>
        <v>0</v>
      </c>
      <c r="X268" s="379">
        <f t="shared" si="70"/>
        <v>0</v>
      </c>
      <c r="Y268" s="379">
        <f t="shared" si="71"/>
        <v>0</v>
      </c>
      <c r="Z268" s="379">
        <f t="shared" si="72"/>
        <v>0</v>
      </c>
      <c r="AA268" s="379">
        <f t="shared" si="73"/>
        <v>0</v>
      </c>
      <c r="AB268" s="379">
        <f t="shared" si="74"/>
        <v>0</v>
      </c>
      <c r="AC268" s="379">
        <f t="shared" si="75"/>
        <v>0</v>
      </c>
      <c r="AD268" s="379">
        <f t="shared" si="76"/>
        <v>0</v>
      </c>
      <c r="AE268" s="379">
        <f t="shared" si="77"/>
        <v>0</v>
      </c>
      <c r="AF268" s="379">
        <f t="shared" si="78"/>
        <v>0</v>
      </c>
      <c r="AG268" s="379">
        <f t="shared" si="79"/>
        <v>0</v>
      </c>
    </row>
    <row r="269" spans="2:33">
      <c r="C269" s="179" t="str">
        <f>'C. Masterfiles'!C72</f>
        <v>N28</v>
      </c>
      <c r="D269" s="179" t="str">
        <f>'C. Masterfiles'!E72</f>
        <v>OTHER: complete as required</v>
      </c>
      <c r="E269" s="179" t="str">
        <f>'C. Masterfiles'!D72</f>
        <v>OTHER</v>
      </c>
      <c r="F269" s="379">
        <f t="shared" si="52"/>
        <v>0</v>
      </c>
      <c r="G269" s="379">
        <f t="shared" si="53"/>
        <v>0</v>
      </c>
      <c r="H269" s="379">
        <f t="shared" si="54"/>
        <v>0</v>
      </c>
      <c r="I269" s="379">
        <f t="shared" si="55"/>
        <v>0</v>
      </c>
      <c r="J269" s="379">
        <f t="shared" si="56"/>
        <v>0</v>
      </c>
      <c r="K269" s="379">
        <f t="shared" si="57"/>
        <v>0</v>
      </c>
      <c r="L269" s="379">
        <f t="shared" si="58"/>
        <v>0</v>
      </c>
      <c r="M269" s="379">
        <f t="shared" si="59"/>
        <v>0</v>
      </c>
      <c r="N269" s="379">
        <f t="shared" si="60"/>
        <v>0</v>
      </c>
      <c r="O269" s="379">
        <f t="shared" si="61"/>
        <v>0</v>
      </c>
      <c r="P269" s="379">
        <f t="shared" si="62"/>
        <v>0</v>
      </c>
      <c r="Q269" s="379">
        <f t="shared" si="63"/>
        <v>0</v>
      </c>
      <c r="R269" s="379">
        <f t="shared" si="64"/>
        <v>0</v>
      </c>
      <c r="S269" s="379">
        <f t="shared" si="65"/>
        <v>0</v>
      </c>
      <c r="T269" s="379">
        <f t="shared" si="66"/>
        <v>0</v>
      </c>
      <c r="U269" s="379">
        <f t="shared" si="67"/>
        <v>0</v>
      </c>
      <c r="V269" s="379">
        <f t="shared" si="68"/>
        <v>0</v>
      </c>
      <c r="W269" s="379">
        <f t="shared" si="69"/>
        <v>0</v>
      </c>
      <c r="X269" s="379">
        <f t="shared" si="70"/>
        <v>0</v>
      </c>
      <c r="Y269" s="379">
        <f t="shared" si="71"/>
        <v>0</v>
      </c>
      <c r="Z269" s="379">
        <f t="shared" si="72"/>
        <v>0</v>
      </c>
      <c r="AA269" s="379">
        <f t="shared" si="73"/>
        <v>0</v>
      </c>
      <c r="AB269" s="379">
        <f t="shared" si="74"/>
        <v>0</v>
      </c>
      <c r="AC269" s="379">
        <f t="shared" si="75"/>
        <v>0</v>
      </c>
      <c r="AD269" s="379">
        <f t="shared" si="76"/>
        <v>0</v>
      </c>
      <c r="AE269" s="379">
        <f t="shared" si="77"/>
        <v>0</v>
      </c>
      <c r="AF269" s="379">
        <f t="shared" si="78"/>
        <v>0</v>
      </c>
      <c r="AG269" s="379">
        <f t="shared" si="79"/>
        <v>0</v>
      </c>
    </row>
    <row r="270" spans="2:33">
      <c r="C270" s="179" t="str">
        <f>'C. Masterfiles'!C73</f>
        <v>N29</v>
      </c>
      <c r="D270" s="179" t="str">
        <f>'C. Masterfiles'!E73</f>
        <v>OTHER: complete as required</v>
      </c>
      <c r="E270" s="179" t="str">
        <f>'C. Masterfiles'!D73</f>
        <v>OTHER</v>
      </c>
      <c r="F270" s="379">
        <f t="shared" si="52"/>
        <v>0</v>
      </c>
      <c r="G270" s="379">
        <f t="shared" si="53"/>
        <v>0</v>
      </c>
      <c r="H270" s="379">
        <f t="shared" si="54"/>
        <v>0</v>
      </c>
      <c r="I270" s="379">
        <f t="shared" si="55"/>
        <v>0</v>
      </c>
      <c r="J270" s="379">
        <f t="shared" si="56"/>
        <v>0</v>
      </c>
      <c r="K270" s="379">
        <f t="shared" si="57"/>
        <v>0</v>
      </c>
      <c r="L270" s="379">
        <f t="shared" si="58"/>
        <v>0</v>
      </c>
      <c r="M270" s="379">
        <f t="shared" si="59"/>
        <v>0</v>
      </c>
      <c r="N270" s="379">
        <f t="shared" si="60"/>
        <v>0</v>
      </c>
      <c r="O270" s="379">
        <f t="shared" si="61"/>
        <v>0</v>
      </c>
      <c r="P270" s="379">
        <f t="shared" si="62"/>
        <v>0</v>
      </c>
      <c r="Q270" s="379">
        <f t="shared" si="63"/>
        <v>0</v>
      </c>
      <c r="R270" s="379">
        <f t="shared" si="64"/>
        <v>0</v>
      </c>
      <c r="S270" s="379">
        <f t="shared" si="65"/>
        <v>0</v>
      </c>
      <c r="T270" s="379">
        <f t="shared" si="66"/>
        <v>0</v>
      </c>
      <c r="U270" s="379">
        <f t="shared" si="67"/>
        <v>0</v>
      </c>
      <c r="V270" s="379">
        <f t="shared" si="68"/>
        <v>0</v>
      </c>
      <c r="W270" s="379">
        <f t="shared" si="69"/>
        <v>0</v>
      </c>
      <c r="X270" s="379">
        <f t="shared" si="70"/>
        <v>0</v>
      </c>
      <c r="Y270" s="379">
        <f t="shared" si="71"/>
        <v>0</v>
      </c>
      <c r="Z270" s="379">
        <f t="shared" si="72"/>
        <v>0</v>
      </c>
      <c r="AA270" s="379">
        <f t="shared" si="73"/>
        <v>0</v>
      </c>
      <c r="AB270" s="379">
        <f t="shared" si="74"/>
        <v>0</v>
      </c>
      <c r="AC270" s="379">
        <f t="shared" si="75"/>
        <v>0</v>
      </c>
      <c r="AD270" s="379">
        <f t="shared" si="76"/>
        <v>0</v>
      </c>
      <c r="AE270" s="379">
        <f t="shared" si="77"/>
        <v>0</v>
      </c>
      <c r="AF270" s="379">
        <f t="shared" si="78"/>
        <v>0</v>
      </c>
      <c r="AG270" s="379">
        <f t="shared" si="79"/>
        <v>0</v>
      </c>
    </row>
    <row r="271" spans="2:33">
      <c r="B271" s="241"/>
      <c r="C271" s="179" t="str">
        <f>'C. Masterfiles'!C74</f>
        <v>N30</v>
      </c>
      <c r="D271" s="179" t="str">
        <f>'C. Masterfiles'!E74</f>
        <v>OTHER: complete as required</v>
      </c>
      <c r="E271" s="179" t="str">
        <f>'C. Masterfiles'!D74</f>
        <v>OTHER</v>
      </c>
      <c r="F271" s="379">
        <f t="shared" si="52"/>
        <v>0</v>
      </c>
      <c r="G271" s="379">
        <f t="shared" si="53"/>
        <v>0</v>
      </c>
      <c r="H271" s="379">
        <f t="shared" si="54"/>
        <v>0</v>
      </c>
      <c r="I271" s="379">
        <f t="shared" si="55"/>
        <v>0</v>
      </c>
      <c r="J271" s="379">
        <f t="shared" si="56"/>
        <v>0</v>
      </c>
      <c r="K271" s="379">
        <f t="shared" si="57"/>
        <v>0</v>
      </c>
      <c r="L271" s="379">
        <f t="shared" si="58"/>
        <v>0</v>
      </c>
      <c r="M271" s="379">
        <f t="shared" si="59"/>
        <v>0</v>
      </c>
      <c r="N271" s="379">
        <f t="shared" si="60"/>
        <v>0</v>
      </c>
      <c r="O271" s="379">
        <f t="shared" si="61"/>
        <v>0</v>
      </c>
      <c r="P271" s="379">
        <f t="shared" si="62"/>
        <v>0</v>
      </c>
      <c r="Q271" s="379">
        <f t="shared" si="63"/>
        <v>0</v>
      </c>
      <c r="R271" s="379">
        <f t="shared" si="64"/>
        <v>0</v>
      </c>
      <c r="S271" s="379">
        <f t="shared" si="65"/>
        <v>0</v>
      </c>
      <c r="T271" s="379">
        <f t="shared" si="66"/>
        <v>0</v>
      </c>
      <c r="U271" s="379">
        <f t="shared" si="67"/>
        <v>0</v>
      </c>
      <c r="V271" s="379">
        <f t="shared" si="68"/>
        <v>0</v>
      </c>
      <c r="W271" s="379">
        <f t="shared" si="69"/>
        <v>0</v>
      </c>
      <c r="X271" s="379">
        <f t="shared" si="70"/>
        <v>0</v>
      </c>
      <c r="Y271" s="379">
        <f t="shared" si="71"/>
        <v>0</v>
      </c>
      <c r="Z271" s="379">
        <f t="shared" si="72"/>
        <v>0</v>
      </c>
      <c r="AA271" s="379">
        <f t="shared" si="73"/>
        <v>0</v>
      </c>
      <c r="AB271" s="379">
        <f t="shared" si="74"/>
        <v>0</v>
      </c>
      <c r="AC271" s="379">
        <f t="shared" si="75"/>
        <v>0</v>
      </c>
      <c r="AD271" s="379">
        <f t="shared" si="76"/>
        <v>0</v>
      </c>
      <c r="AE271" s="379">
        <f t="shared" si="77"/>
        <v>0</v>
      </c>
      <c r="AF271" s="379">
        <f t="shared" si="78"/>
        <v>0</v>
      </c>
      <c r="AG271" s="379">
        <f t="shared" si="79"/>
        <v>0</v>
      </c>
    </row>
    <row r="272" spans="2:33">
      <c r="C272" s="213" t="s">
        <v>280</v>
      </c>
      <c r="D272" s="213" t="s">
        <v>309</v>
      </c>
      <c r="E272" s="284"/>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row>
    <row r="276" spans="3:33">
      <c r="C276" s="874" t="s">
        <v>418</v>
      </c>
      <c r="D276" s="875"/>
      <c r="E276" s="876"/>
      <c r="F276" s="871" t="s">
        <v>33</v>
      </c>
      <c r="G276" s="872"/>
      <c r="H276" s="872"/>
      <c r="I276" s="872"/>
      <c r="J276" s="872"/>
      <c r="K276" s="872"/>
      <c r="L276" s="873"/>
      <c r="M276" s="372"/>
      <c r="N276" s="373"/>
      <c r="O276" s="374" t="s">
        <v>412</v>
      </c>
      <c r="P276" s="375"/>
      <c r="Q276" s="375"/>
      <c r="R276" s="376"/>
      <c r="S276" s="376"/>
      <c r="T276" s="865" t="s">
        <v>413</v>
      </c>
      <c r="U276" s="866"/>
      <c r="V276" s="866"/>
      <c r="W276" s="866"/>
      <c r="X276" s="866"/>
      <c r="Y276" s="866"/>
      <c r="Z276" s="867"/>
      <c r="AA276" s="868" t="s">
        <v>414</v>
      </c>
      <c r="AB276" s="869"/>
      <c r="AC276" s="869"/>
      <c r="AD276" s="869"/>
      <c r="AE276" s="869"/>
      <c r="AF276" s="869"/>
      <c r="AG276" s="870"/>
    </row>
    <row r="277" spans="3:33">
      <c r="C277" s="877"/>
      <c r="D277" s="878"/>
      <c r="E277" s="879"/>
      <c r="F277" s="377">
        <v>5</v>
      </c>
      <c r="G277" s="377">
        <f>F277+1</f>
        <v>6</v>
      </c>
      <c r="H277" s="377">
        <f t="shared" ref="H277:L277" si="80">G277+1</f>
        <v>7</v>
      </c>
      <c r="I277" s="377">
        <f t="shared" si="80"/>
        <v>8</v>
      </c>
      <c r="J277" s="377">
        <f t="shared" si="80"/>
        <v>9</v>
      </c>
      <c r="K277" s="377">
        <f t="shared" si="80"/>
        <v>10</v>
      </c>
      <c r="L277" s="377">
        <f t="shared" si="80"/>
        <v>11</v>
      </c>
      <c r="M277" s="377">
        <f>K277+1</f>
        <v>11</v>
      </c>
      <c r="N277" s="377">
        <f t="shared" ref="N277:S277" si="81">M277+1</f>
        <v>12</v>
      </c>
      <c r="O277" s="377">
        <f t="shared" si="81"/>
        <v>13</v>
      </c>
      <c r="P277" s="377">
        <f t="shared" si="81"/>
        <v>14</v>
      </c>
      <c r="Q277" s="377">
        <f t="shared" si="81"/>
        <v>15</v>
      </c>
      <c r="R277" s="377">
        <f t="shared" si="81"/>
        <v>16</v>
      </c>
      <c r="S277" s="377">
        <f t="shared" si="81"/>
        <v>17</v>
      </c>
      <c r="T277" s="377">
        <f>R277+1</f>
        <v>17</v>
      </c>
      <c r="U277" s="377">
        <f t="shared" ref="U277:Z277" si="82">T277+1</f>
        <v>18</v>
      </c>
      <c r="V277" s="377">
        <f t="shared" si="82"/>
        <v>19</v>
      </c>
      <c r="W277" s="377">
        <f t="shared" si="82"/>
        <v>20</v>
      </c>
      <c r="X277" s="377">
        <f t="shared" si="82"/>
        <v>21</v>
      </c>
      <c r="Y277" s="377">
        <f t="shared" si="82"/>
        <v>22</v>
      </c>
      <c r="Z277" s="377">
        <f t="shared" si="82"/>
        <v>23</v>
      </c>
      <c r="AA277" s="377">
        <f>Y277+1</f>
        <v>23</v>
      </c>
      <c r="AB277" s="377">
        <f t="shared" ref="AB277:AG277" si="83">AA277+1</f>
        <v>24</v>
      </c>
      <c r="AC277" s="377">
        <f t="shared" si="83"/>
        <v>25</v>
      </c>
      <c r="AD277" s="377">
        <f t="shared" si="83"/>
        <v>26</v>
      </c>
      <c r="AE277" s="377">
        <f t="shared" si="83"/>
        <v>27</v>
      </c>
      <c r="AF277" s="377">
        <f t="shared" si="83"/>
        <v>28</v>
      </c>
      <c r="AG277" s="377">
        <f t="shared" si="83"/>
        <v>29</v>
      </c>
    </row>
    <row r="278" spans="3:33" ht="38.25">
      <c r="C278" s="45" t="s">
        <v>0</v>
      </c>
      <c r="D278" s="45" t="s">
        <v>3</v>
      </c>
      <c r="E278" s="45" t="s">
        <v>363</v>
      </c>
      <c r="F278" s="228" t="s">
        <v>415</v>
      </c>
      <c r="G278" s="228" t="str">
        <f>F278</f>
        <v xml:space="preserve">Unit equipment cost  </v>
      </c>
      <c r="H278" s="228" t="str">
        <f>G278</f>
        <v xml:space="preserve">Unit equipment cost  </v>
      </c>
      <c r="I278" s="228" t="str">
        <f>H278</f>
        <v xml:space="preserve">Unit equipment cost  </v>
      </c>
      <c r="J278" s="228" t="str">
        <f>I278</f>
        <v xml:space="preserve">Unit equipment cost  </v>
      </c>
      <c r="K278" s="228" t="str">
        <f>I278</f>
        <v xml:space="preserve">Unit equipment cost  </v>
      </c>
      <c r="L278" s="228" t="str">
        <f>J278</f>
        <v xml:space="preserve">Unit equipment cost  </v>
      </c>
      <c r="M278" s="228" t="s">
        <v>416</v>
      </c>
      <c r="N278" s="228" t="str">
        <f>M278</f>
        <v xml:space="preserve">Unit installation cost </v>
      </c>
      <c r="O278" s="228" t="str">
        <f>N278</f>
        <v xml:space="preserve">Unit installation cost </v>
      </c>
      <c r="P278" s="228" t="str">
        <f>O278</f>
        <v xml:space="preserve">Unit installation cost </v>
      </c>
      <c r="Q278" s="228" t="str">
        <f>P278</f>
        <v xml:space="preserve">Unit installation cost </v>
      </c>
      <c r="R278" s="228" t="str">
        <f>P278</f>
        <v xml:space="preserve">Unit installation cost </v>
      </c>
      <c r="S278" s="228" t="str">
        <f>Q278</f>
        <v xml:space="preserve">Unit installation cost </v>
      </c>
      <c r="T278" s="228" t="s">
        <v>417</v>
      </c>
      <c r="U278" s="228" t="str">
        <f>T278</f>
        <v>Unit equip + install cost</v>
      </c>
      <c r="V278" s="228" t="str">
        <f>U278</f>
        <v>Unit equip + install cost</v>
      </c>
      <c r="W278" s="228" t="str">
        <f>V278</f>
        <v>Unit equip + install cost</v>
      </c>
      <c r="X278" s="228" t="str">
        <f>W278</f>
        <v>Unit equip + install cost</v>
      </c>
      <c r="Y278" s="228" t="str">
        <f>W278</f>
        <v>Unit equip + install cost</v>
      </c>
      <c r="Z278" s="228" t="str">
        <f>X278</f>
        <v>Unit equip + install cost</v>
      </c>
      <c r="AA278" s="228" t="s">
        <v>414</v>
      </c>
      <c r="AB278" s="228" t="str">
        <f>AA278</f>
        <v>Unit operating cost</v>
      </c>
      <c r="AC278" s="228" t="str">
        <f>AB278</f>
        <v>Unit operating cost</v>
      </c>
      <c r="AD278" s="228" t="str">
        <f>AC278</f>
        <v>Unit operating cost</v>
      </c>
      <c r="AE278" s="228" t="str">
        <f>AD278</f>
        <v>Unit operating cost</v>
      </c>
      <c r="AF278" s="228" t="str">
        <f>AD278</f>
        <v>Unit operating cost</v>
      </c>
      <c r="AG278" s="228" t="str">
        <f>AE278</f>
        <v>Unit operating cost</v>
      </c>
    </row>
    <row r="279" spans="3:33">
      <c r="C279" s="45"/>
      <c r="D279" s="45"/>
      <c r="E279" s="315"/>
      <c r="F279" s="228" t="str">
        <f>'C. Masterfiles'!D160</f>
        <v>Euro</v>
      </c>
      <c r="G279" s="228" t="str">
        <f>'C. Masterfiles'!D160</f>
        <v>Euro</v>
      </c>
      <c r="H279" s="228" t="str">
        <f>'C. Masterfiles'!D160</f>
        <v>Euro</v>
      </c>
      <c r="I279" s="228" t="str">
        <f>'C. Masterfiles'!D160</f>
        <v>Euro</v>
      </c>
      <c r="J279" s="228" t="str">
        <f>'C. Masterfiles'!D160</f>
        <v>Euro</v>
      </c>
      <c r="K279" s="228" t="str">
        <f>'C. Masterfiles'!D160</f>
        <v>Euro</v>
      </c>
      <c r="L279" s="228" t="str">
        <f>'C. Masterfiles'!D160</f>
        <v>Euro</v>
      </c>
      <c r="M279" s="228" t="str">
        <f>'C. Masterfiles'!D160</f>
        <v>Euro</v>
      </c>
      <c r="N279" s="228" t="str">
        <f>'C. Masterfiles'!D160</f>
        <v>Euro</v>
      </c>
      <c r="O279" s="228" t="str">
        <f>'C. Masterfiles'!D160</f>
        <v>Euro</v>
      </c>
      <c r="P279" s="228" t="str">
        <f>'C. Masterfiles'!D160</f>
        <v>Euro</v>
      </c>
      <c r="Q279" s="228" t="str">
        <f>'C. Masterfiles'!D160</f>
        <v>Euro</v>
      </c>
      <c r="R279" s="228" t="str">
        <f>'C. Masterfiles'!D160</f>
        <v>Euro</v>
      </c>
      <c r="S279" s="228" t="str">
        <f>'C. Masterfiles'!D160</f>
        <v>Euro</v>
      </c>
      <c r="T279" s="228" t="str">
        <f>'C. Masterfiles'!D160</f>
        <v>Euro</v>
      </c>
      <c r="U279" s="228" t="str">
        <f>'C. Masterfiles'!D160</f>
        <v>Euro</v>
      </c>
      <c r="V279" s="228" t="str">
        <f>'C. Masterfiles'!D160</f>
        <v>Euro</v>
      </c>
      <c r="W279" s="228" t="str">
        <f>'C. Masterfiles'!D160</f>
        <v>Euro</v>
      </c>
      <c r="X279" s="228" t="str">
        <f>'C. Masterfiles'!D160</f>
        <v>Euro</v>
      </c>
      <c r="Y279" s="228" t="str">
        <f>'C. Masterfiles'!D160</f>
        <v>Euro</v>
      </c>
      <c r="Z279" s="228" t="str">
        <f>'C. Masterfiles'!D160</f>
        <v>Euro</v>
      </c>
      <c r="AA279" s="228" t="str">
        <f>'C. Masterfiles'!D160</f>
        <v>Euro</v>
      </c>
      <c r="AB279" s="228" t="str">
        <f>'C. Masterfiles'!D160</f>
        <v>Euro</v>
      </c>
      <c r="AC279" s="228" t="str">
        <f>'C. Masterfiles'!D160</f>
        <v>Euro</v>
      </c>
      <c r="AD279" s="228" t="str">
        <f>'C. Masterfiles'!D160</f>
        <v>Euro</v>
      </c>
      <c r="AE279" s="228" t="str">
        <f>'C. Masterfiles'!D160</f>
        <v>Euro</v>
      </c>
      <c r="AF279" s="228" t="str">
        <f>'C. Masterfiles'!D160</f>
        <v>Euro</v>
      </c>
      <c r="AG279" s="228" t="str">
        <f>'C. Masterfiles'!D160</f>
        <v>Euro</v>
      </c>
    </row>
    <row r="280" spans="3:33">
      <c r="C280" s="214"/>
      <c r="D280" s="214"/>
      <c r="E280" s="315"/>
      <c r="F280" s="214">
        <f>'C. Masterfiles'!D143</f>
        <v>2014</v>
      </c>
      <c r="G280" s="214">
        <f>'C. Masterfiles'!D144</f>
        <v>2015</v>
      </c>
      <c r="H280" s="214">
        <f>'C. Masterfiles'!D145</f>
        <v>2016</v>
      </c>
      <c r="I280" s="214">
        <f>'C. Masterfiles'!D146</f>
        <v>2017</v>
      </c>
      <c r="J280" s="214">
        <f>'C. Masterfiles'!D147</f>
        <v>2018</v>
      </c>
      <c r="K280" s="214">
        <f>'C. Masterfiles'!D148</f>
        <v>2019</v>
      </c>
      <c r="L280" s="214">
        <f>'C. Masterfiles'!D149</f>
        <v>2020</v>
      </c>
      <c r="M280" s="214">
        <f t="shared" ref="M280:AG280" si="84">F280</f>
        <v>2014</v>
      </c>
      <c r="N280" s="214">
        <f t="shared" si="84"/>
        <v>2015</v>
      </c>
      <c r="O280" s="214">
        <f t="shared" si="84"/>
        <v>2016</v>
      </c>
      <c r="P280" s="214">
        <f t="shared" si="84"/>
        <v>2017</v>
      </c>
      <c r="Q280" s="214">
        <f t="shared" si="84"/>
        <v>2018</v>
      </c>
      <c r="R280" s="214">
        <f t="shared" si="84"/>
        <v>2019</v>
      </c>
      <c r="S280" s="214">
        <f t="shared" si="84"/>
        <v>2020</v>
      </c>
      <c r="T280" s="214">
        <f t="shared" si="84"/>
        <v>2014</v>
      </c>
      <c r="U280" s="214">
        <f t="shared" si="84"/>
        <v>2015</v>
      </c>
      <c r="V280" s="214">
        <f t="shared" si="84"/>
        <v>2016</v>
      </c>
      <c r="W280" s="214">
        <f t="shared" si="84"/>
        <v>2017</v>
      </c>
      <c r="X280" s="214">
        <f t="shared" si="84"/>
        <v>2018</v>
      </c>
      <c r="Y280" s="214">
        <f t="shared" si="84"/>
        <v>2019</v>
      </c>
      <c r="Z280" s="214">
        <f t="shared" si="84"/>
        <v>2020</v>
      </c>
      <c r="AA280" s="214">
        <f t="shared" si="84"/>
        <v>2014</v>
      </c>
      <c r="AB280" s="214">
        <f t="shared" si="84"/>
        <v>2015</v>
      </c>
      <c r="AC280" s="214">
        <f t="shared" si="84"/>
        <v>2016</v>
      </c>
      <c r="AD280" s="214">
        <f t="shared" si="84"/>
        <v>2017</v>
      </c>
      <c r="AE280" s="214">
        <f t="shared" si="84"/>
        <v>2018</v>
      </c>
      <c r="AF280" s="214">
        <f t="shared" si="84"/>
        <v>2019</v>
      </c>
      <c r="AG280" s="214">
        <f t="shared" si="84"/>
        <v>2020</v>
      </c>
    </row>
    <row r="281" spans="3:33">
      <c r="C281" s="179" t="str">
        <f>'C. Masterfiles'!C81</f>
        <v>T01</v>
      </c>
      <c r="D281" s="179" t="str">
        <f>'C. Masterfiles'!D81</f>
        <v>BTS-BSC</v>
      </c>
      <c r="E281" s="212" t="s">
        <v>368</v>
      </c>
      <c r="F281" s="379">
        <f t="shared" ref="F281:F305" si="85">G128</f>
        <v>10000</v>
      </c>
      <c r="G281" s="379">
        <f t="shared" ref="G281:G305" si="86">H128</f>
        <v>12000</v>
      </c>
      <c r="H281" s="379">
        <f t="shared" ref="H281:H305" si="87">I128</f>
        <v>12000</v>
      </c>
      <c r="I281" s="379">
        <f t="shared" ref="I281:I305" si="88">J128</f>
        <v>12000</v>
      </c>
      <c r="J281" s="379">
        <f t="shared" ref="J281:J305" si="89">K128</f>
        <v>12000</v>
      </c>
      <c r="K281" s="379">
        <f t="shared" ref="K281:K305" si="90">L128</f>
        <v>12000</v>
      </c>
      <c r="L281" s="379">
        <f t="shared" ref="L281:L305" si="91">M128</f>
        <v>12000</v>
      </c>
      <c r="M281" s="379">
        <f t="shared" ref="M281:M305" si="92">F281*(O128)</f>
        <v>1200</v>
      </c>
      <c r="N281" s="379">
        <f t="shared" ref="N281:N305" si="93">M281*(1+P128)</f>
        <v>1227.5999999999999</v>
      </c>
      <c r="O281" s="379">
        <f t="shared" ref="O281:O305" si="94">N281*(1+P128)</f>
        <v>1255.8347999999999</v>
      </c>
      <c r="P281" s="379">
        <f t="shared" ref="P281:P305" si="95">O281*(1+P128)</f>
        <v>1284.7190003999997</v>
      </c>
      <c r="Q281" s="379">
        <f t="shared" ref="Q281:Q305" si="96">P281*(1+P128)</f>
        <v>1314.2675374091996</v>
      </c>
      <c r="R281" s="379">
        <f t="shared" ref="R281:R305" si="97">Q281*(1+P128)</f>
        <v>1344.495690769611</v>
      </c>
      <c r="S281" s="379">
        <f t="shared" ref="S281:S305" si="98">R281*(1+P128)</f>
        <v>1375.4190916573118</v>
      </c>
      <c r="T281" s="379">
        <f t="shared" ref="T281:T305" si="99">F281+M281</f>
        <v>11200</v>
      </c>
      <c r="U281" s="379">
        <f t="shared" ref="U281:U305" si="100">G281+N281</f>
        <v>13227.6</v>
      </c>
      <c r="V281" s="379">
        <f t="shared" ref="V281:V305" si="101">H281+O281</f>
        <v>13255.834800000001</v>
      </c>
      <c r="W281" s="379">
        <f t="shared" ref="W281:W305" si="102">I281+P281</f>
        <v>13284.7190004</v>
      </c>
      <c r="X281" s="379">
        <f t="shared" ref="X281:X305" si="103">J281+Q281</f>
        <v>13314.2675374092</v>
      </c>
      <c r="Y281" s="379">
        <f t="shared" ref="Y281:Y305" si="104">K281+R281</f>
        <v>13344.495690769611</v>
      </c>
      <c r="Z281" s="379">
        <f t="shared" ref="Z281:Z305" si="105">L281+S281</f>
        <v>13375.419091657312</v>
      </c>
      <c r="AA281" s="379">
        <f t="shared" ref="AA281:AA305" si="106">T281*Q128</f>
        <v>257.60000000000002</v>
      </c>
      <c r="AB281" s="379">
        <f t="shared" ref="AB281:AB305" si="107">AA281*(1+R128)</f>
        <v>263.52480000000003</v>
      </c>
      <c r="AC281" s="379">
        <f t="shared" ref="AC281:AC305" si="108">AB281*(1+R128)</f>
        <v>269.58587039999998</v>
      </c>
      <c r="AD281" s="379">
        <f t="shared" ref="AD281:AD305" si="109">AC281*(1+R128)</f>
        <v>275.78634541919996</v>
      </c>
      <c r="AE281" s="379">
        <f t="shared" ref="AE281:AE305" si="110">AD281*(1+R128)</f>
        <v>282.12943136384155</v>
      </c>
      <c r="AF281" s="379">
        <f t="shared" ref="AF281:AF305" si="111">AE281*(1+R128)</f>
        <v>288.61840828520985</v>
      </c>
      <c r="AG281" s="379">
        <f t="shared" ref="AG281:AG305" si="112">AF281*(1+R128)</f>
        <v>295.25663167576965</v>
      </c>
    </row>
    <row r="282" spans="3:33">
      <c r="C282" s="179" t="str">
        <f>'C. Masterfiles'!C82</f>
        <v>T02</v>
      </c>
      <c r="D282" s="179" t="str">
        <f>'C. Masterfiles'!D82</f>
        <v>Node B-RNC</v>
      </c>
      <c r="E282" s="212" t="s">
        <v>368</v>
      </c>
      <c r="F282" s="379">
        <f t="shared" si="85"/>
        <v>185483.3724829421</v>
      </c>
      <c r="G282" s="379">
        <f t="shared" si="86"/>
        <v>186519.04777645253</v>
      </c>
      <c r="H282" s="379">
        <f t="shared" si="87"/>
        <v>187523.29600664627</v>
      </c>
      <c r="I282" s="379">
        <f t="shared" si="88"/>
        <v>188555.38865250151</v>
      </c>
      <c r="J282" s="379">
        <f t="shared" si="89"/>
        <v>189554.48311145129</v>
      </c>
      <c r="K282" s="379">
        <f t="shared" si="90"/>
        <v>190778.08578587102</v>
      </c>
      <c r="L282" s="379">
        <f t="shared" si="91"/>
        <v>191728.63210957497</v>
      </c>
      <c r="M282" s="379">
        <f t="shared" si="92"/>
        <v>22258.004697953053</v>
      </c>
      <c r="N282" s="379">
        <f t="shared" si="93"/>
        <v>22769.938806005972</v>
      </c>
      <c r="O282" s="379">
        <f t="shared" si="94"/>
        <v>23293.647398544108</v>
      </c>
      <c r="P282" s="379">
        <f t="shared" si="95"/>
        <v>23829.401288710622</v>
      </c>
      <c r="Q282" s="379">
        <f t="shared" si="96"/>
        <v>24377.477518350963</v>
      </c>
      <c r="R282" s="379">
        <f t="shared" si="97"/>
        <v>24938.159501273032</v>
      </c>
      <c r="S282" s="379">
        <f t="shared" si="98"/>
        <v>25511.737169802309</v>
      </c>
      <c r="T282" s="379">
        <f t="shared" si="99"/>
        <v>207741.37718089516</v>
      </c>
      <c r="U282" s="379">
        <f t="shared" si="100"/>
        <v>209288.98658245848</v>
      </c>
      <c r="V282" s="379">
        <f t="shared" si="101"/>
        <v>210816.94340519037</v>
      </c>
      <c r="W282" s="379">
        <f t="shared" si="102"/>
        <v>212384.78994121213</v>
      </c>
      <c r="X282" s="379">
        <f t="shared" si="103"/>
        <v>213931.96062980226</v>
      </c>
      <c r="Y282" s="379">
        <f t="shared" si="104"/>
        <v>215716.24528714406</v>
      </c>
      <c r="Z282" s="379">
        <f t="shared" si="105"/>
        <v>217240.36927937728</v>
      </c>
      <c r="AA282" s="379">
        <f t="shared" si="106"/>
        <v>4778.0516751605883</v>
      </c>
      <c r="AB282" s="379">
        <f t="shared" si="107"/>
        <v>4887.9468636892816</v>
      </c>
      <c r="AC282" s="379">
        <f t="shared" si="108"/>
        <v>5000.3696415541344</v>
      </c>
      <c r="AD282" s="379">
        <f t="shared" si="109"/>
        <v>5115.3781433098793</v>
      </c>
      <c r="AE282" s="379">
        <f t="shared" si="110"/>
        <v>5233.031840606006</v>
      </c>
      <c r="AF282" s="379">
        <f t="shared" si="111"/>
        <v>5353.3915729399432</v>
      </c>
      <c r="AG282" s="379">
        <f t="shared" si="112"/>
        <v>5476.5195791175611</v>
      </c>
    </row>
    <row r="283" spans="3:33">
      <c r="C283" s="179" t="str">
        <f>'C. Masterfiles'!C83</f>
        <v>T03</v>
      </c>
      <c r="D283" s="179" t="str">
        <f>'C. Masterfiles'!D83</f>
        <v>BSC-MSC</v>
      </c>
      <c r="E283" s="212" t="s">
        <v>368</v>
      </c>
      <c r="F283" s="379">
        <f t="shared" si="85"/>
        <v>2010000</v>
      </c>
      <c r="G283" s="379">
        <f t="shared" si="86"/>
        <v>2010000</v>
      </c>
      <c r="H283" s="379">
        <f t="shared" si="87"/>
        <v>2010000</v>
      </c>
      <c r="I283" s="379">
        <f t="shared" si="88"/>
        <v>2010000</v>
      </c>
      <c r="J283" s="379">
        <f t="shared" si="89"/>
        <v>2010000</v>
      </c>
      <c r="K283" s="379">
        <f t="shared" si="90"/>
        <v>2010000</v>
      </c>
      <c r="L283" s="379">
        <f t="shared" si="91"/>
        <v>2010000</v>
      </c>
      <c r="M283" s="379">
        <f t="shared" si="92"/>
        <v>241200</v>
      </c>
      <c r="N283" s="379">
        <f t="shared" si="93"/>
        <v>246747.59999999998</v>
      </c>
      <c r="O283" s="379">
        <f t="shared" si="94"/>
        <v>252422.79479999995</v>
      </c>
      <c r="P283" s="379">
        <f t="shared" si="95"/>
        <v>258228.51908039991</v>
      </c>
      <c r="Q283" s="379">
        <f t="shared" si="96"/>
        <v>264167.77501924906</v>
      </c>
      <c r="R283" s="379">
        <f t="shared" si="97"/>
        <v>270243.63384469179</v>
      </c>
      <c r="S283" s="379">
        <f t="shared" si="98"/>
        <v>276459.23742311966</v>
      </c>
      <c r="T283" s="379">
        <f t="shared" si="99"/>
        <v>2251200</v>
      </c>
      <c r="U283" s="379">
        <f t="shared" si="100"/>
        <v>2256747.6</v>
      </c>
      <c r="V283" s="379">
        <f t="shared" si="101"/>
        <v>2262422.7947999998</v>
      </c>
      <c r="W283" s="379">
        <f t="shared" si="102"/>
        <v>2268228.5190804</v>
      </c>
      <c r="X283" s="379">
        <f t="shared" si="103"/>
        <v>2274167.7750192489</v>
      </c>
      <c r="Y283" s="379">
        <f t="shared" si="104"/>
        <v>2280243.6338446918</v>
      </c>
      <c r="Z283" s="379">
        <f t="shared" si="105"/>
        <v>2286459.2374231196</v>
      </c>
      <c r="AA283" s="379">
        <f t="shared" si="106"/>
        <v>51777.599999999999</v>
      </c>
      <c r="AB283" s="379">
        <f t="shared" si="107"/>
        <v>52968.484799999991</v>
      </c>
      <c r="AC283" s="379">
        <f t="shared" si="108"/>
        <v>54186.759950399988</v>
      </c>
      <c r="AD283" s="379">
        <f t="shared" si="109"/>
        <v>55433.055429259184</v>
      </c>
      <c r="AE283" s="379">
        <f t="shared" si="110"/>
        <v>56708.015704132144</v>
      </c>
      <c r="AF283" s="379">
        <f t="shared" si="111"/>
        <v>58012.300065327181</v>
      </c>
      <c r="AG283" s="379">
        <f t="shared" si="112"/>
        <v>59346.582966829701</v>
      </c>
    </row>
    <row r="284" spans="3:33">
      <c r="C284" s="179" t="str">
        <f>'C. Masterfiles'!C84</f>
        <v>T04</v>
      </c>
      <c r="D284" s="179" t="str">
        <f>'C. Masterfiles'!D84</f>
        <v>RNC-MSC</v>
      </c>
      <c r="E284" s="212" t="s">
        <v>368</v>
      </c>
      <c r="F284" s="379">
        <f t="shared" si="85"/>
        <v>1510000</v>
      </c>
      <c r="G284" s="379">
        <f t="shared" si="86"/>
        <v>1510000</v>
      </c>
      <c r="H284" s="379">
        <f t="shared" si="87"/>
        <v>1510000</v>
      </c>
      <c r="I284" s="379">
        <f t="shared" si="88"/>
        <v>1510000</v>
      </c>
      <c r="J284" s="379">
        <f t="shared" si="89"/>
        <v>1510000</v>
      </c>
      <c r="K284" s="379">
        <f t="shared" si="90"/>
        <v>1510000</v>
      </c>
      <c r="L284" s="379">
        <f t="shared" si="91"/>
        <v>1510000</v>
      </c>
      <c r="M284" s="379">
        <f t="shared" si="92"/>
        <v>181200</v>
      </c>
      <c r="N284" s="379">
        <f t="shared" si="93"/>
        <v>185367.59999999998</v>
      </c>
      <c r="O284" s="379">
        <f t="shared" si="94"/>
        <v>189631.05479999995</v>
      </c>
      <c r="P284" s="379">
        <f t="shared" si="95"/>
        <v>193992.56906039992</v>
      </c>
      <c r="Q284" s="379">
        <f t="shared" si="96"/>
        <v>198454.3981487891</v>
      </c>
      <c r="R284" s="379">
        <f t="shared" si="97"/>
        <v>203018.84930621122</v>
      </c>
      <c r="S284" s="379">
        <f t="shared" si="98"/>
        <v>207688.28284025408</v>
      </c>
      <c r="T284" s="379">
        <f t="shared" si="99"/>
        <v>1691200</v>
      </c>
      <c r="U284" s="379">
        <f t="shared" si="100"/>
        <v>1695367.6</v>
      </c>
      <c r="V284" s="379">
        <f t="shared" si="101"/>
        <v>1699631.0548</v>
      </c>
      <c r="W284" s="379">
        <f t="shared" si="102"/>
        <v>1703992.5690603999</v>
      </c>
      <c r="X284" s="379">
        <f t="shared" si="103"/>
        <v>1708454.3981487891</v>
      </c>
      <c r="Y284" s="379">
        <f t="shared" si="104"/>
        <v>1713018.8493062113</v>
      </c>
      <c r="Z284" s="379">
        <f t="shared" si="105"/>
        <v>1717688.282840254</v>
      </c>
      <c r="AA284" s="379">
        <f t="shared" si="106"/>
        <v>38897.599999999999</v>
      </c>
      <c r="AB284" s="379">
        <f t="shared" si="107"/>
        <v>39792.244799999993</v>
      </c>
      <c r="AC284" s="379">
        <f t="shared" si="108"/>
        <v>40707.466430399989</v>
      </c>
      <c r="AD284" s="379">
        <f t="shared" si="109"/>
        <v>41643.738158299187</v>
      </c>
      <c r="AE284" s="379">
        <f t="shared" si="110"/>
        <v>42601.544135940065</v>
      </c>
      <c r="AF284" s="379">
        <f t="shared" si="111"/>
        <v>43581.37965106668</v>
      </c>
      <c r="AG284" s="379">
        <f t="shared" si="112"/>
        <v>44583.751383041206</v>
      </c>
    </row>
    <row r="285" spans="3:33">
      <c r="C285" s="179" t="str">
        <f>'C. Masterfiles'!C85</f>
        <v>T05</v>
      </c>
      <c r="D285" s="179" t="str">
        <f>'C. Masterfiles'!D85</f>
        <v>MSC-MSC</v>
      </c>
      <c r="E285" s="212" t="s">
        <v>368</v>
      </c>
      <c r="F285" s="379">
        <f t="shared" si="85"/>
        <v>2010000</v>
      </c>
      <c r="G285" s="379">
        <f t="shared" si="86"/>
        <v>2010000</v>
      </c>
      <c r="H285" s="379">
        <f t="shared" si="87"/>
        <v>2010000</v>
      </c>
      <c r="I285" s="379">
        <f t="shared" si="88"/>
        <v>2010000</v>
      </c>
      <c r="J285" s="379">
        <f t="shared" si="89"/>
        <v>2010000</v>
      </c>
      <c r="K285" s="379">
        <f t="shared" si="90"/>
        <v>2010000</v>
      </c>
      <c r="L285" s="379">
        <f t="shared" si="91"/>
        <v>2010000</v>
      </c>
      <c r="M285" s="379">
        <f t="shared" si="92"/>
        <v>241200</v>
      </c>
      <c r="N285" s="379">
        <f t="shared" si="93"/>
        <v>246747.59999999998</v>
      </c>
      <c r="O285" s="379">
        <f t="shared" si="94"/>
        <v>252422.79479999995</v>
      </c>
      <c r="P285" s="379">
        <f t="shared" si="95"/>
        <v>258228.51908039991</v>
      </c>
      <c r="Q285" s="379">
        <f t="shared" si="96"/>
        <v>264167.77501924906</v>
      </c>
      <c r="R285" s="379">
        <f t="shared" si="97"/>
        <v>270243.63384469179</v>
      </c>
      <c r="S285" s="379">
        <f t="shared" si="98"/>
        <v>276459.23742311966</v>
      </c>
      <c r="T285" s="379">
        <f t="shared" si="99"/>
        <v>2251200</v>
      </c>
      <c r="U285" s="379">
        <f t="shared" si="100"/>
        <v>2256747.6</v>
      </c>
      <c r="V285" s="379">
        <f t="shared" si="101"/>
        <v>2262422.7947999998</v>
      </c>
      <c r="W285" s="379">
        <f t="shared" si="102"/>
        <v>2268228.5190804</v>
      </c>
      <c r="X285" s="379">
        <f t="shared" si="103"/>
        <v>2274167.7750192489</v>
      </c>
      <c r="Y285" s="379">
        <f t="shared" si="104"/>
        <v>2280243.6338446918</v>
      </c>
      <c r="Z285" s="379">
        <f t="shared" si="105"/>
        <v>2286459.2374231196</v>
      </c>
      <c r="AA285" s="379">
        <f t="shared" si="106"/>
        <v>51777.599999999999</v>
      </c>
      <c r="AB285" s="379">
        <f t="shared" si="107"/>
        <v>52968.484799999991</v>
      </c>
      <c r="AC285" s="379">
        <f t="shared" si="108"/>
        <v>54186.759950399988</v>
      </c>
      <c r="AD285" s="379">
        <f t="shared" si="109"/>
        <v>55433.055429259184</v>
      </c>
      <c r="AE285" s="379">
        <f t="shared" si="110"/>
        <v>56708.015704132144</v>
      </c>
      <c r="AF285" s="379">
        <f t="shared" si="111"/>
        <v>58012.300065327181</v>
      </c>
      <c r="AG285" s="379">
        <f t="shared" si="112"/>
        <v>59346.582966829701</v>
      </c>
    </row>
    <row r="286" spans="3:33">
      <c r="C286" s="179" t="str">
        <f>'C. Masterfiles'!C86</f>
        <v>T06</v>
      </c>
      <c r="D286" s="179" t="str">
        <f>'C. Masterfiles'!D86</f>
        <v>MSC-PPP</v>
      </c>
      <c r="E286" s="212" t="s">
        <v>368</v>
      </c>
      <c r="F286" s="379">
        <f t="shared" si="85"/>
        <v>11000</v>
      </c>
      <c r="G286" s="379">
        <f t="shared" si="86"/>
        <v>11000</v>
      </c>
      <c r="H286" s="379">
        <f t="shared" si="87"/>
        <v>3000</v>
      </c>
      <c r="I286" s="379">
        <f t="shared" si="88"/>
        <v>3000</v>
      </c>
      <c r="J286" s="379">
        <f t="shared" si="89"/>
        <v>3000</v>
      </c>
      <c r="K286" s="379">
        <f t="shared" si="90"/>
        <v>3000</v>
      </c>
      <c r="L286" s="379">
        <f t="shared" si="91"/>
        <v>3000</v>
      </c>
      <c r="M286" s="379">
        <f t="shared" si="92"/>
        <v>1320</v>
      </c>
      <c r="N286" s="379">
        <f t="shared" si="93"/>
        <v>1350.36</v>
      </c>
      <c r="O286" s="379">
        <f t="shared" si="94"/>
        <v>1381.4182799999999</v>
      </c>
      <c r="P286" s="379">
        <f t="shared" si="95"/>
        <v>1413.1909004399997</v>
      </c>
      <c r="Q286" s="379">
        <f t="shared" si="96"/>
        <v>1445.6942911501196</v>
      </c>
      <c r="R286" s="379">
        <f t="shared" si="97"/>
        <v>1478.9452598465723</v>
      </c>
      <c r="S286" s="379">
        <f t="shared" si="98"/>
        <v>1512.9610008230434</v>
      </c>
      <c r="T286" s="379">
        <f t="shared" si="99"/>
        <v>12320</v>
      </c>
      <c r="U286" s="379">
        <f t="shared" si="100"/>
        <v>12350.36</v>
      </c>
      <c r="V286" s="379">
        <f t="shared" si="101"/>
        <v>4381.4182799999999</v>
      </c>
      <c r="W286" s="379">
        <f t="shared" si="102"/>
        <v>4413.1909004399995</v>
      </c>
      <c r="X286" s="379">
        <f t="shared" si="103"/>
        <v>4445.6942911501192</v>
      </c>
      <c r="Y286" s="379">
        <f t="shared" si="104"/>
        <v>4478.9452598465723</v>
      </c>
      <c r="Z286" s="379">
        <f t="shared" si="105"/>
        <v>4512.9610008230429</v>
      </c>
      <c r="AA286" s="379">
        <f t="shared" si="106"/>
        <v>283.36</v>
      </c>
      <c r="AB286" s="379">
        <f t="shared" si="107"/>
        <v>289.87727999999998</v>
      </c>
      <c r="AC286" s="379">
        <f t="shared" si="108"/>
        <v>296.54445743999997</v>
      </c>
      <c r="AD286" s="379">
        <f t="shared" si="109"/>
        <v>303.36497996111996</v>
      </c>
      <c r="AE286" s="379">
        <f t="shared" si="110"/>
        <v>310.34237450022567</v>
      </c>
      <c r="AF286" s="379">
        <f t="shared" si="111"/>
        <v>317.48024911373085</v>
      </c>
      <c r="AG286" s="379">
        <f t="shared" si="112"/>
        <v>324.78229484334662</v>
      </c>
    </row>
    <row r="287" spans="3:33">
      <c r="C287" s="179" t="str">
        <f>'C. Masterfiles'!C87</f>
        <v>T07</v>
      </c>
      <c r="D287" s="179" t="str">
        <f>'C. Masterfiles'!D87</f>
        <v>MSC-HLR</v>
      </c>
      <c r="E287" s="212" t="s">
        <v>368</v>
      </c>
      <c r="F287" s="379">
        <f t="shared" si="85"/>
        <v>11000</v>
      </c>
      <c r="G287" s="379">
        <f t="shared" si="86"/>
        <v>11000</v>
      </c>
      <c r="H287" s="379">
        <f t="shared" si="87"/>
        <v>11000</v>
      </c>
      <c r="I287" s="379">
        <f t="shared" si="88"/>
        <v>11000</v>
      </c>
      <c r="J287" s="379">
        <f t="shared" si="89"/>
        <v>11000</v>
      </c>
      <c r="K287" s="379">
        <f t="shared" si="90"/>
        <v>11000</v>
      </c>
      <c r="L287" s="379">
        <f t="shared" si="91"/>
        <v>11000</v>
      </c>
      <c r="M287" s="379">
        <f t="shared" si="92"/>
        <v>1320</v>
      </c>
      <c r="N287" s="379">
        <f t="shared" si="93"/>
        <v>1350.36</v>
      </c>
      <c r="O287" s="379">
        <f t="shared" si="94"/>
        <v>1381.4182799999999</v>
      </c>
      <c r="P287" s="379">
        <f t="shared" si="95"/>
        <v>1413.1909004399997</v>
      </c>
      <c r="Q287" s="379">
        <f t="shared" si="96"/>
        <v>1445.6942911501196</v>
      </c>
      <c r="R287" s="379">
        <f t="shared" si="97"/>
        <v>1478.9452598465723</v>
      </c>
      <c r="S287" s="379">
        <f t="shared" si="98"/>
        <v>1512.9610008230434</v>
      </c>
      <c r="T287" s="379">
        <f t="shared" si="99"/>
        <v>12320</v>
      </c>
      <c r="U287" s="379">
        <f t="shared" si="100"/>
        <v>12350.36</v>
      </c>
      <c r="V287" s="379">
        <f t="shared" si="101"/>
        <v>12381.41828</v>
      </c>
      <c r="W287" s="379">
        <f t="shared" si="102"/>
        <v>12413.19090044</v>
      </c>
      <c r="X287" s="379">
        <f t="shared" si="103"/>
        <v>12445.694291150119</v>
      </c>
      <c r="Y287" s="379">
        <f t="shared" si="104"/>
        <v>12478.945259846572</v>
      </c>
      <c r="Z287" s="379">
        <f t="shared" si="105"/>
        <v>12512.961000823043</v>
      </c>
      <c r="AA287" s="379">
        <f t="shared" si="106"/>
        <v>283.36</v>
      </c>
      <c r="AB287" s="379">
        <f t="shared" si="107"/>
        <v>289.87727999999998</v>
      </c>
      <c r="AC287" s="379">
        <f t="shared" si="108"/>
        <v>296.54445743999997</v>
      </c>
      <c r="AD287" s="379">
        <f t="shared" si="109"/>
        <v>303.36497996111996</v>
      </c>
      <c r="AE287" s="379">
        <f t="shared" si="110"/>
        <v>310.34237450022567</v>
      </c>
      <c r="AF287" s="379">
        <f t="shared" si="111"/>
        <v>317.48024911373085</v>
      </c>
      <c r="AG287" s="379">
        <f t="shared" si="112"/>
        <v>324.78229484334662</v>
      </c>
    </row>
    <row r="288" spans="3:33">
      <c r="C288" s="179" t="str">
        <f>'C. Masterfiles'!C88</f>
        <v>T08</v>
      </c>
      <c r="D288" s="179" t="str">
        <f>'C. Masterfiles'!D88</f>
        <v>MSC-SMS</v>
      </c>
      <c r="E288" s="212" t="s">
        <v>368</v>
      </c>
      <c r="F288" s="379">
        <f t="shared" si="85"/>
        <v>3000</v>
      </c>
      <c r="G288" s="379">
        <f t="shared" si="86"/>
        <v>3000</v>
      </c>
      <c r="H288" s="379">
        <f t="shared" si="87"/>
        <v>3000</v>
      </c>
      <c r="I288" s="379">
        <f t="shared" si="88"/>
        <v>3000</v>
      </c>
      <c r="J288" s="379">
        <f t="shared" si="89"/>
        <v>3000</v>
      </c>
      <c r="K288" s="379">
        <f t="shared" si="90"/>
        <v>3000</v>
      </c>
      <c r="L288" s="379">
        <f t="shared" si="91"/>
        <v>3000</v>
      </c>
      <c r="M288" s="379">
        <f t="shared" si="92"/>
        <v>360</v>
      </c>
      <c r="N288" s="379">
        <f t="shared" si="93"/>
        <v>368.28</v>
      </c>
      <c r="O288" s="379">
        <f t="shared" si="94"/>
        <v>376.75043999999991</v>
      </c>
      <c r="P288" s="379">
        <f t="shared" si="95"/>
        <v>385.41570011999988</v>
      </c>
      <c r="Q288" s="379">
        <f t="shared" si="96"/>
        <v>394.28026122275986</v>
      </c>
      <c r="R288" s="379">
        <f t="shared" si="97"/>
        <v>403.34870723088329</v>
      </c>
      <c r="S288" s="379">
        <f t="shared" si="98"/>
        <v>412.62572749719357</v>
      </c>
      <c r="T288" s="379">
        <f t="shared" si="99"/>
        <v>3360</v>
      </c>
      <c r="U288" s="379">
        <f t="shared" si="100"/>
        <v>3368.2799999999997</v>
      </c>
      <c r="V288" s="379">
        <f t="shared" si="101"/>
        <v>3376.7504399999998</v>
      </c>
      <c r="W288" s="379">
        <f t="shared" si="102"/>
        <v>3385.4157001200001</v>
      </c>
      <c r="X288" s="379">
        <f t="shared" si="103"/>
        <v>3394.2802612227597</v>
      </c>
      <c r="Y288" s="379">
        <f t="shared" si="104"/>
        <v>3403.3487072308835</v>
      </c>
      <c r="Z288" s="379">
        <f t="shared" si="105"/>
        <v>3412.6257274971936</v>
      </c>
      <c r="AA288" s="379">
        <f t="shared" si="106"/>
        <v>77.28</v>
      </c>
      <c r="AB288" s="379">
        <f t="shared" si="107"/>
        <v>79.05744</v>
      </c>
      <c r="AC288" s="379">
        <f t="shared" si="108"/>
        <v>80.875761119999993</v>
      </c>
      <c r="AD288" s="379">
        <f t="shared" si="109"/>
        <v>82.735903625759988</v>
      </c>
      <c r="AE288" s="379">
        <f t="shared" si="110"/>
        <v>84.638829409152464</v>
      </c>
      <c r="AF288" s="379">
        <f t="shared" si="111"/>
        <v>86.585522485562961</v>
      </c>
      <c r="AG288" s="379">
        <f t="shared" si="112"/>
        <v>88.576989502730896</v>
      </c>
    </row>
    <row r="289" spans="3:33">
      <c r="C289" s="179" t="str">
        <f>'C. Masterfiles'!C89</f>
        <v>T09</v>
      </c>
      <c r="D289" s="179" t="str">
        <f>'C. Masterfiles'!D89</f>
        <v>MSC-MMS</v>
      </c>
      <c r="E289" s="212" t="s">
        <v>368</v>
      </c>
      <c r="F289" s="379">
        <f t="shared" si="85"/>
        <v>3000</v>
      </c>
      <c r="G289" s="379">
        <f t="shared" si="86"/>
        <v>3000</v>
      </c>
      <c r="H289" s="379">
        <f t="shared" si="87"/>
        <v>3000</v>
      </c>
      <c r="I289" s="379">
        <f t="shared" si="88"/>
        <v>3000</v>
      </c>
      <c r="J289" s="379">
        <f t="shared" si="89"/>
        <v>3000</v>
      </c>
      <c r="K289" s="379">
        <f t="shared" si="90"/>
        <v>3000</v>
      </c>
      <c r="L289" s="379">
        <f t="shared" si="91"/>
        <v>3000</v>
      </c>
      <c r="M289" s="379">
        <f t="shared" si="92"/>
        <v>360</v>
      </c>
      <c r="N289" s="379">
        <f t="shared" si="93"/>
        <v>368.28</v>
      </c>
      <c r="O289" s="379">
        <f t="shared" si="94"/>
        <v>376.75043999999991</v>
      </c>
      <c r="P289" s="379">
        <f t="shared" si="95"/>
        <v>385.41570011999988</v>
      </c>
      <c r="Q289" s="379">
        <f t="shared" si="96"/>
        <v>394.28026122275986</v>
      </c>
      <c r="R289" s="379">
        <f t="shared" si="97"/>
        <v>403.34870723088329</v>
      </c>
      <c r="S289" s="379">
        <f t="shared" si="98"/>
        <v>412.62572749719357</v>
      </c>
      <c r="T289" s="379">
        <f t="shared" si="99"/>
        <v>3360</v>
      </c>
      <c r="U289" s="379">
        <f t="shared" si="100"/>
        <v>3368.2799999999997</v>
      </c>
      <c r="V289" s="379">
        <f t="shared" si="101"/>
        <v>3376.7504399999998</v>
      </c>
      <c r="W289" s="379">
        <f t="shared" si="102"/>
        <v>3385.4157001200001</v>
      </c>
      <c r="X289" s="379">
        <f t="shared" si="103"/>
        <v>3394.2802612227597</v>
      </c>
      <c r="Y289" s="379">
        <f t="shared" si="104"/>
        <v>3403.3487072308835</v>
      </c>
      <c r="Z289" s="379">
        <f t="shared" si="105"/>
        <v>3412.6257274971936</v>
      </c>
      <c r="AA289" s="379">
        <f t="shared" si="106"/>
        <v>77.28</v>
      </c>
      <c r="AB289" s="379">
        <f t="shared" si="107"/>
        <v>79.05744</v>
      </c>
      <c r="AC289" s="379">
        <f t="shared" si="108"/>
        <v>80.875761119999993</v>
      </c>
      <c r="AD289" s="379">
        <f t="shared" si="109"/>
        <v>82.735903625759988</v>
      </c>
      <c r="AE289" s="379">
        <f t="shared" si="110"/>
        <v>84.638829409152464</v>
      </c>
      <c r="AF289" s="379">
        <f t="shared" si="111"/>
        <v>86.585522485562961</v>
      </c>
      <c r="AG289" s="379">
        <f t="shared" si="112"/>
        <v>88.576989502730896</v>
      </c>
    </row>
    <row r="290" spans="3:33">
      <c r="C290" s="179" t="str">
        <f>'C. Masterfiles'!C90</f>
        <v>T10</v>
      </c>
      <c r="D290" s="179" t="str">
        <f>'C. Masterfiles'!D90</f>
        <v>MSC-OSS</v>
      </c>
      <c r="E290" s="212" t="s">
        <v>368</v>
      </c>
      <c r="F290" s="379">
        <f t="shared" si="85"/>
        <v>11000</v>
      </c>
      <c r="G290" s="379">
        <f t="shared" si="86"/>
        <v>11000</v>
      </c>
      <c r="H290" s="379">
        <f t="shared" si="87"/>
        <v>11000</v>
      </c>
      <c r="I290" s="379">
        <f t="shared" si="88"/>
        <v>11000</v>
      </c>
      <c r="J290" s="379">
        <f t="shared" si="89"/>
        <v>11000</v>
      </c>
      <c r="K290" s="379">
        <f t="shared" si="90"/>
        <v>11000</v>
      </c>
      <c r="L290" s="379">
        <f t="shared" si="91"/>
        <v>11000</v>
      </c>
      <c r="M290" s="379">
        <f t="shared" si="92"/>
        <v>1320</v>
      </c>
      <c r="N290" s="379">
        <f t="shared" si="93"/>
        <v>1350.36</v>
      </c>
      <c r="O290" s="379">
        <f t="shared" si="94"/>
        <v>1381.4182799999999</v>
      </c>
      <c r="P290" s="379">
        <f t="shared" si="95"/>
        <v>1413.1909004399997</v>
      </c>
      <c r="Q290" s="379">
        <f t="shared" si="96"/>
        <v>1445.6942911501196</v>
      </c>
      <c r="R290" s="379">
        <f t="shared" si="97"/>
        <v>1478.9452598465723</v>
      </c>
      <c r="S290" s="379">
        <f t="shared" si="98"/>
        <v>1512.9610008230434</v>
      </c>
      <c r="T290" s="379">
        <f t="shared" si="99"/>
        <v>12320</v>
      </c>
      <c r="U290" s="379">
        <f t="shared" si="100"/>
        <v>12350.36</v>
      </c>
      <c r="V290" s="379">
        <f t="shared" si="101"/>
        <v>12381.41828</v>
      </c>
      <c r="W290" s="379">
        <f t="shared" si="102"/>
        <v>12413.19090044</v>
      </c>
      <c r="X290" s="379">
        <f t="shared" si="103"/>
        <v>12445.694291150119</v>
      </c>
      <c r="Y290" s="379">
        <f t="shared" si="104"/>
        <v>12478.945259846572</v>
      </c>
      <c r="Z290" s="379">
        <f t="shared" si="105"/>
        <v>12512.961000823043</v>
      </c>
      <c r="AA290" s="379">
        <f t="shared" si="106"/>
        <v>283.36</v>
      </c>
      <c r="AB290" s="379">
        <f t="shared" si="107"/>
        <v>289.87727999999998</v>
      </c>
      <c r="AC290" s="379">
        <f t="shared" si="108"/>
        <v>296.54445743999997</v>
      </c>
      <c r="AD290" s="379">
        <f t="shared" si="109"/>
        <v>303.36497996111996</v>
      </c>
      <c r="AE290" s="379">
        <f t="shared" si="110"/>
        <v>310.34237450022567</v>
      </c>
      <c r="AF290" s="379">
        <f t="shared" si="111"/>
        <v>317.48024911373085</v>
      </c>
      <c r="AG290" s="379">
        <f t="shared" si="112"/>
        <v>324.78229484334662</v>
      </c>
    </row>
    <row r="291" spans="3:33">
      <c r="C291" s="179" t="str">
        <f>'C. Masterfiles'!C91</f>
        <v>T11</v>
      </c>
      <c r="D291" s="179" t="str">
        <f>'C. Masterfiles'!D91</f>
        <v>MSC-GPRS</v>
      </c>
      <c r="E291" s="212" t="s">
        <v>368</v>
      </c>
      <c r="F291" s="379">
        <f t="shared" si="85"/>
        <v>3000</v>
      </c>
      <c r="G291" s="379">
        <f t="shared" si="86"/>
        <v>3000</v>
      </c>
      <c r="H291" s="379">
        <f t="shared" si="87"/>
        <v>3000</v>
      </c>
      <c r="I291" s="379">
        <f t="shared" si="88"/>
        <v>3000</v>
      </c>
      <c r="J291" s="379">
        <f t="shared" si="89"/>
        <v>3000</v>
      </c>
      <c r="K291" s="379">
        <f t="shared" si="90"/>
        <v>3000</v>
      </c>
      <c r="L291" s="379">
        <f t="shared" si="91"/>
        <v>3000</v>
      </c>
      <c r="M291" s="379">
        <f t="shared" si="92"/>
        <v>360</v>
      </c>
      <c r="N291" s="379">
        <f t="shared" si="93"/>
        <v>368.28</v>
      </c>
      <c r="O291" s="379">
        <f t="shared" si="94"/>
        <v>376.75043999999991</v>
      </c>
      <c r="P291" s="379">
        <f t="shared" si="95"/>
        <v>385.41570011999988</v>
      </c>
      <c r="Q291" s="379">
        <f t="shared" si="96"/>
        <v>394.28026122275986</v>
      </c>
      <c r="R291" s="379">
        <f t="shared" si="97"/>
        <v>403.34870723088329</v>
      </c>
      <c r="S291" s="379">
        <f t="shared" si="98"/>
        <v>412.62572749719357</v>
      </c>
      <c r="T291" s="379">
        <f t="shared" si="99"/>
        <v>3360</v>
      </c>
      <c r="U291" s="379">
        <f t="shared" si="100"/>
        <v>3368.2799999999997</v>
      </c>
      <c r="V291" s="379">
        <f t="shared" si="101"/>
        <v>3376.7504399999998</v>
      </c>
      <c r="W291" s="379">
        <f t="shared" si="102"/>
        <v>3385.4157001200001</v>
      </c>
      <c r="X291" s="379">
        <f t="shared" si="103"/>
        <v>3394.2802612227597</v>
      </c>
      <c r="Y291" s="379">
        <f t="shared" si="104"/>
        <v>3403.3487072308835</v>
      </c>
      <c r="Z291" s="379">
        <f t="shared" si="105"/>
        <v>3412.6257274971936</v>
      </c>
      <c r="AA291" s="379">
        <f t="shared" si="106"/>
        <v>77.28</v>
      </c>
      <c r="AB291" s="379">
        <f t="shared" si="107"/>
        <v>79.05744</v>
      </c>
      <c r="AC291" s="379">
        <f t="shared" si="108"/>
        <v>80.875761119999993</v>
      </c>
      <c r="AD291" s="379">
        <f t="shared" si="109"/>
        <v>82.735903625759988</v>
      </c>
      <c r="AE291" s="379">
        <f t="shared" si="110"/>
        <v>84.638829409152464</v>
      </c>
      <c r="AF291" s="379">
        <f t="shared" si="111"/>
        <v>86.585522485562961</v>
      </c>
      <c r="AG291" s="379">
        <f t="shared" si="112"/>
        <v>88.576989502730896</v>
      </c>
    </row>
    <row r="292" spans="3:33">
      <c r="C292" s="179" t="str">
        <f>'C. Masterfiles'!C92</f>
        <v>T12</v>
      </c>
      <c r="D292" s="179" t="str">
        <f>'C. Masterfiles'!D92</f>
        <v>MSC-BIL</v>
      </c>
      <c r="E292" s="212" t="s">
        <v>368</v>
      </c>
      <c r="F292" s="379">
        <f t="shared" si="85"/>
        <v>11000</v>
      </c>
      <c r="G292" s="379">
        <f t="shared" si="86"/>
        <v>11000</v>
      </c>
      <c r="H292" s="379">
        <f t="shared" si="87"/>
        <v>11000</v>
      </c>
      <c r="I292" s="379">
        <f t="shared" si="88"/>
        <v>11000</v>
      </c>
      <c r="J292" s="379">
        <f t="shared" si="89"/>
        <v>11000</v>
      </c>
      <c r="K292" s="379">
        <f t="shared" si="90"/>
        <v>11000</v>
      </c>
      <c r="L292" s="379">
        <f t="shared" si="91"/>
        <v>11000</v>
      </c>
      <c r="M292" s="379">
        <f t="shared" si="92"/>
        <v>1320</v>
      </c>
      <c r="N292" s="379">
        <f t="shared" si="93"/>
        <v>1350.36</v>
      </c>
      <c r="O292" s="379">
        <f t="shared" si="94"/>
        <v>1381.4182799999999</v>
      </c>
      <c r="P292" s="379">
        <f t="shared" si="95"/>
        <v>1413.1909004399997</v>
      </c>
      <c r="Q292" s="379">
        <f t="shared" si="96"/>
        <v>1445.6942911501196</v>
      </c>
      <c r="R292" s="379">
        <f t="shared" si="97"/>
        <v>1478.9452598465723</v>
      </c>
      <c r="S292" s="379">
        <f t="shared" si="98"/>
        <v>1512.9610008230434</v>
      </c>
      <c r="T292" s="379">
        <f t="shared" si="99"/>
        <v>12320</v>
      </c>
      <c r="U292" s="379">
        <f t="shared" si="100"/>
        <v>12350.36</v>
      </c>
      <c r="V292" s="379">
        <f t="shared" si="101"/>
        <v>12381.41828</v>
      </c>
      <c r="W292" s="379">
        <f t="shared" si="102"/>
        <v>12413.19090044</v>
      </c>
      <c r="X292" s="379">
        <f t="shared" si="103"/>
        <v>12445.694291150119</v>
      </c>
      <c r="Y292" s="379">
        <f t="shared" si="104"/>
        <v>12478.945259846572</v>
      </c>
      <c r="Z292" s="379">
        <f t="shared" si="105"/>
        <v>12512.961000823043</v>
      </c>
      <c r="AA292" s="379">
        <f t="shared" si="106"/>
        <v>283.36</v>
      </c>
      <c r="AB292" s="379">
        <f t="shared" si="107"/>
        <v>289.87727999999998</v>
      </c>
      <c r="AC292" s="379">
        <f t="shared" si="108"/>
        <v>296.54445743999997</v>
      </c>
      <c r="AD292" s="379">
        <f t="shared" si="109"/>
        <v>303.36497996111996</v>
      </c>
      <c r="AE292" s="379">
        <f t="shared" si="110"/>
        <v>310.34237450022567</v>
      </c>
      <c r="AF292" s="379">
        <f t="shared" si="111"/>
        <v>317.48024911373085</v>
      </c>
      <c r="AG292" s="379">
        <f t="shared" si="112"/>
        <v>324.78229484334662</v>
      </c>
    </row>
    <row r="293" spans="3:33">
      <c r="C293" s="179" t="str">
        <f>'C. Masterfiles'!C93</f>
        <v>T13</v>
      </c>
      <c r="D293" s="179" t="str">
        <f>'C. Masterfiles'!D93</f>
        <v>MSC-IBIL</v>
      </c>
      <c r="E293" s="212" t="s">
        <v>368</v>
      </c>
      <c r="F293" s="379">
        <f t="shared" si="85"/>
        <v>3000</v>
      </c>
      <c r="G293" s="379">
        <f t="shared" si="86"/>
        <v>3000</v>
      </c>
      <c r="H293" s="379">
        <f t="shared" si="87"/>
        <v>3000</v>
      </c>
      <c r="I293" s="379">
        <f t="shared" si="88"/>
        <v>3000</v>
      </c>
      <c r="J293" s="379">
        <f t="shared" si="89"/>
        <v>3000</v>
      </c>
      <c r="K293" s="379">
        <f t="shared" si="90"/>
        <v>3000</v>
      </c>
      <c r="L293" s="379">
        <f t="shared" si="91"/>
        <v>3000</v>
      </c>
      <c r="M293" s="379">
        <f t="shared" si="92"/>
        <v>360</v>
      </c>
      <c r="N293" s="379">
        <f t="shared" si="93"/>
        <v>368.28</v>
      </c>
      <c r="O293" s="379">
        <f t="shared" si="94"/>
        <v>376.75043999999991</v>
      </c>
      <c r="P293" s="379">
        <f t="shared" si="95"/>
        <v>385.41570011999988</v>
      </c>
      <c r="Q293" s="379">
        <f t="shared" si="96"/>
        <v>394.28026122275986</v>
      </c>
      <c r="R293" s="379">
        <f t="shared" si="97"/>
        <v>403.34870723088329</v>
      </c>
      <c r="S293" s="379">
        <f t="shared" si="98"/>
        <v>412.62572749719357</v>
      </c>
      <c r="T293" s="379">
        <f t="shared" si="99"/>
        <v>3360</v>
      </c>
      <c r="U293" s="379">
        <f t="shared" si="100"/>
        <v>3368.2799999999997</v>
      </c>
      <c r="V293" s="379">
        <f t="shared" si="101"/>
        <v>3376.7504399999998</v>
      </c>
      <c r="W293" s="379">
        <f t="shared" si="102"/>
        <v>3385.4157001200001</v>
      </c>
      <c r="X293" s="379">
        <f t="shared" si="103"/>
        <v>3394.2802612227597</v>
      </c>
      <c r="Y293" s="379">
        <f t="shared" si="104"/>
        <v>3403.3487072308835</v>
      </c>
      <c r="Z293" s="379">
        <f t="shared" si="105"/>
        <v>3412.6257274971936</v>
      </c>
      <c r="AA293" s="379">
        <f t="shared" si="106"/>
        <v>77.28</v>
      </c>
      <c r="AB293" s="379">
        <f t="shared" si="107"/>
        <v>79.05744</v>
      </c>
      <c r="AC293" s="379">
        <f t="shared" si="108"/>
        <v>80.875761119999993</v>
      </c>
      <c r="AD293" s="379">
        <f t="shared" si="109"/>
        <v>82.735903625759988</v>
      </c>
      <c r="AE293" s="379">
        <f t="shared" si="110"/>
        <v>84.638829409152464</v>
      </c>
      <c r="AF293" s="379">
        <f t="shared" si="111"/>
        <v>86.585522485562961</v>
      </c>
      <c r="AG293" s="379">
        <f t="shared" si="112"/>
        <v>88.576989502730896</v>
      </c>
    </row>
    <row r="294" spans="3:33">
      <c r="C294" s="179" t="str">
        <f>'C. Masterfiles'!C94</f>
        <v>T14</v>
      </c>
      <c r="D294" s="179" t="str">
        <f>'C. Masterfiles'!D94</f>
        <v>MSC-IGW</v>
      </c>
      <c r="E294" s="212" t="s">
        <v>368</v>
      </c>
      <c r="F294" s="379">
        <f t="shared" si="85"/>
        <v>11000</v>
      </c>
      <c r="G294" s="379">
        <f t="shared" si="86"/>
        <v>11000</v>
      </c>
      <c r="H294" s="379">
        <f t="shared" si="87"/>
        <v>11000</v>
      </c>
      <c r="I294" s="379">
        <f t="shared" si="88"/>
        <v>11000</v>
      </c>
      <c r="J294" s="379">
        <f t="shared" si="89"/>
        <v>11000</v>
      </c>
      <c r="K294" s="379">
        <f t="shared" si="90"/>
        <v>11000</v>
      </c>
      <c r="L294" s="379">
        <f t="shared" si="91"/>
        <v>11000</v>
      </c>
      <c r="M294" s="379">
        <f t="shared" si="92"/>
        <v>1320</v>
      </c>
      <c r="N294" s="379">
        <f t="shared" si="93"/>
        <v>1350.36</v>
      </c>
      <c r="O294" s="379">
        <f t="shared" si="94"/>
        <v>1381.4182799999999</v>
      </c>
      <c r="P294" s="379">
        <f t="shared" si="95"/>
        <v>1413.1909004399997</v>
      </c>
      <c r="Q294" s="379">
        <f t="shared" si="96"/>
        <v>1445.6942911501196</v>
      </c>
      <c r="R294" s="379">
        <f t="shared" si="97"/>
        <v>1478.9452598465723</v>
      </c>
      <c r="S294" s="379">
        <f t="shared" si="98"/>
        <v>1512.9610008230434</v>
      </c>
      <c r="T294" s="379">
        <f t="shared" si="99"/>
        <v>12320</v>
      </c>
      <c r="U294" s="379">
        <f t="shared" si="100"/>
        <v>12350.36</v>
      </c>
      <c r="V294" s="379">
        <f t="shared" si="101"/>
        <v>12381.41828</v>
      </c>
      <c r="W294" s="379">
        <f t="shared" si="102"/>
        <v>12413.19090044</v>
      </c>
      <c r="X294" s="379">
        <f t="shared" si="103"/>
        <v>12445.694291150119</v>
      </c>
      <c r="Y294" s="379">
        <f t="shared" si="104"/>
        <v>12478.945259846572</v>
      </c>
      <c r="Z294" s="379">
        <f t="shared" si="105"/>
        <v>12512.961000823043</v>
      </c>
      <c r="AA294" s="379">
        <f t="shared" si="106"/>
        <v>283.36</v>
      </c>
      <c r="AB294" s="379">
        <f t="shared" si="107"/>
        <v>289.87727999999998</v>
      </c>
      <c r="AC294" s="379">
        <f t="shared" si="108"/>
        <v>296.54445743999997</v>
      </c>
      <c r="AD294" s="379">
        <f t="shared" si="109"/>
        <v>303.36497996111996</v>
      </c>
      <c r="AE294" s="379">
        <f t="shared" si="110"/>
        <v>310.34237450022567</v>
      </c>
      <c r="AF294" s="379">
        <f t="shared" si="111"/>
        <v>317.48024911373085</v>
      </c>
      <c r="AG294" s="379">
        <f t="shared" si="112"/>
        <v>324.78229484334662</v>
      </c>
    </row>
    <row r="295" spans="3:33">
      <c r="C295" s="179" t="str">
        <f>'C. Masterfiles'!C95</f>
        <v>T15</v>
      </c>
      <c r="D295" s="179" t="str">
        <f>'C. Masterfiles'!D95</f>
        <v>MSC-INT</v>
      </c>
      <c r="E295" s="212" t="s">
        <v>368</v>
      </c>
      <c r="F295" s="379">
        <f t="shared" si="85"/>
        <v>11000</v>
      </c>
      <c r="G295" s="379">
        <f t="shared" si="86"/>
        <v>11000</v>
      </c>
      <c r="H295" s="379">
        <f t="shared" si="87"/>
        <v>11000</v>
      </c>
      <c r="I295" s="379">
        <f t="shared" si="88"/>
        <v>11000</v>
      </c>
      <c r="J295" s="379">
        <f t="shared" si="89"/>
        <v>11000</v>
      </c>
      <c r="K295" s="379">
        <f t="shared" si="90"/>
        <v>11000</v>
      </c>
      <c r="L295" s="379">
        <f t="shared" si="91"/>
        <v>11000</v>
      </c>
      <c r="M295" s="379">
        <f t="shared" si="92"/>
        <v>1320</v>
      </c>
      <c r="N295" s="379">
        <f t="shared" si="93"/>
        <v>1350.36</v>
      </c>
      <c r="O295" s="379">
        <f t="shared" si="94"/>
        <v>1381.4182799999999</v>
      </c>
      <c r="P295" s="379">
        <f t="shared" si="95"/>
        <v>1413.1909004399997</v>
      </c>
      <c r="Q295" s="379">
        <f t="shared" si="96"/>
        <v>1445.6942911501196</v>
      </c>
      <c r="R295" s="379">
        <f t="shared" si="97"/>
        <v>1478.9452598465723</v>
      </c>
      <c r="S295" s="379">
        <f t="shared" si="98"/>
        <v>1512.9610008230434</v>
      </c>
      <c r="T295" s="379">
        <f t="shared" si="99"/>
        <v>12320</v>
      </c>
      <c r="U295" s="379">
        <f t="shared" si="100"/>
        <v>12350.36</v>
      </c>
      <c r="V295" s="379">
        <f t="shared" si="101"/>
        <v>12381.41828</v>
      </c>
      <c r="W295" s="379">
        <f t="shared" si="102"/>
        <v>12413.19090044</v>
      </c>
      <c r="X295" s="379">
        <f t="shared" si="103"/>
        <v>12445.694291150119</v>
      </c>
      <c r="Y295" s="379">
        <f t="shared" si="104"/>
        <v>12478.945259846572</v>
      </c>
      <c r="Z295" s="379">
        <f t="shared" si="105"/>
        <v>12512.961000823043</v>
      </c>
      <c r="AA295" s="379">
        <f t="shared" si="106"/>
        <v>283.36</v>
      </c>
      <c r="AB295" s="379">
        <f t="shared" si="107"/>
        <v>289.87727999999998</v>
      </c>
      <c r="AC295" s="379">
        <f t="shared" si="108"/>
        <v>296.54445743999997</v>
      </c>
      <c r="AD295" s="379">
        <f t="shared" si="109"/>
        <v>303.36497996111996</v>
      </c>
      <c r="AE295" s="379">
        <f t="shared" si="110"/>
        <v>310.34237450022567</v>
      </c>
      <c r="AF295" s="379">
        <f t="shared" si="111"/>
        <v>317.48024911373085</v>
      </c>
      <c r="AG295" s="379">
        <f t="shared" si="112"/>
        <v>324.78229484334662</v>
      </c>
    </row>
    <row r="296" spans="3:33">
      <c r="C296" s="179" t="str">
        <f>'C. Masterfiles'!C96</f>
        <v>T16</v>
      </c>
      <c r="D296" s="179" t="str">
        <f>'C. Masterfiles'!D96</f>
        <v>MSC-IN/NGIN</v>
      </c>
      <c r="E296" s="212" t="s">
        <v>368</v>
      </c>
      <c r="F296" s="379">
        <f t="shared" si="85"/>
        <v>3000</v>
      </c>
      <c r="G296" s="379">
        <f t="shared" si="86"/>
        <v>3000</v>
      </c>
      <c r="H296" s="379">
        <f t="shared" si="87"/>
        <v>3000</v>
      </c>
      <c r="I296" s="379">
        <f t="shared" si="88"/>
        <v>3000</v>
      </c>
      <c r="J296" s="379">
        <f t="shared" si="89"/>
        <v>3000</v>
      </c>
      <c r="K296" s="379">
        <f t="shared" si="90"/>
        <v>3000</v>
      </c>
      <c r="L296" s="379">
        <f t="shared" si="91"/>
        <v>3000</v>
      </c>
      <c r="M296" s="379">
        <f t="shared" si="92"/>
        <v>360</v>
      </c>
      <c r="N296" s="379">
        <f t="shared" si="93"/>
        <v>368.28</v>
      </c>
      <c r="O296" s="379">
        <f t="shared" si="94"/>
        <v>376.75043999999991</v>
      </c>
      <c r="P296" s="379">
        <f t="shared" si="95"/>
        <v>385.41570011999988</v>
      </c>
      <c r="Q296" s="379">
        <f t="shared" si="96"/>
        <v>394.28026122275986</v>
      </c>
      <c r="R296" s="379">
        <f t="shared" si="97"/>
        <v>403.34870723088329</v>
      </c>
      <c r="S296" s="379">
        <f t="shared" si="98"/>
        <v>412.62572749719357</v>
      </c>
      <c r="T296" s="379">
        <f t="shared" si="99"/>
        <v>3360</v>
      </c>
      <c r="U296" s="379">
        <f t="shared" si="100"/>
        <v>3368.2799999999997</v>
      </c>
      <c r="V296" s="379">
        <f t="shared" si="101"/>
        <v>3376.7504399999998</v>
      </c>
      <c r="W296" s="379">
        <f t="shared" si="102"/>
        <v>3385.4157001200001</v>
      </c>
      <c r="X296" s="379">
        <f t="shared" si="103"/>
        <v>3394.2802612227597</v>
      </c>
      <c r="Y296" s="379">
        <f t="shared" si="104"/>
        <v>3403.3487072308835</v>
      </c>
      <c r="Z296" s="379">
        <f t="shared" si="105"/>
        <v>3412.6257274971936</v>
      </c>
      <c r="AA296" s="379">
        <f t="shared" si="106"/>
        <v>77.28</v>
      </c>
      <c r="AB296" s="379">
        <f t="shared" si="107"/>
        <v>79.05744</v>
      </c>
      <c r="AC296" s="379">
        <f t="shared" si="108"/>
        <v>80.875761119999993</v>
      </c>
      <c r="AD296" s="379">
        <f t="shared" si="109"/>
        <v>82.735903625759988</v>
      </c>
      <c r="AE296" s="379">
        <f t="shared" si="110"/>
        <v>84.638829409152464</v>
      </c>
      <c r="AF296" s="379">
        <f t="shared" si="111"/>
        <v>86.585522485562961</v>
      </c>
      <c r="AG296" s="379">
        <f t="shared" si="112"/>
        <v>88.576989502730896</v>
      </c>
    </row>
    <row r="297" spans="3:33">
      <c r="C297" s="179" t="str">
        <f>'C. Masterfiles'!C97</f>
        <v>T17</v>
      </c>
      <c r="D297" s="179" t="str">
        <f>'C. Masterfiles'!D97</f>
        <v>eNodeB-MSC</v>
      </c>
      <c r="E297" s="212" t="s">
        <v>368</v>
      </c>
      <c r="F297" s="379">
        <f t="shared" si="85"/>
        <v>0</v>
      </c>
      <c r="G297" s="379">
        <f t="shared" si="86"/>
        <v>0</v>
      </c>
      <c r="H297" s="379">
        <f t="shared" si="87"/>
        <v>0</v>
      </c>
      <c r="I297" s="379">
        <f t="shared" si="88"/>
        <v>0</v>
      </c>
      <c r="J297" s="379">
        <f t="shared" si="89"/>
        <v>0</v>
      </c>
      <c r="K297" s="379">
        <f t="shared" si="90"/>
        <v>0</v>
      </c>
      <c r="L297" s="379">
        <f t="shared" si="91"/>
        <v>0</v>
      </c>
      <c r="M297" s="379">
        <f t="shared" si="92"/>
        <v>0</v>
      </c>
      <c r="N297" s="379">
        <f t="shared" si="93"/>
        <v>0</v>
      </c>
      <c r="O297" s="379">
        <f t="shared" si="94"/>
        <v>0</v>
      </c>
      <c r="P297" s="379">
        <f t="shared" si="95"/>
        <v>0</v>
      </c>
      <c r="Q297" s="379">
        <f t="shared" si="96"/>
        <v>0</v>
      </c>
      <c r="R297" s="379">
        <f t="shared" si="97"/>
        <v>0</v>
      </c>
      <c r="S297" s="379">
        <f t="shared" si="98"/>
        <v>0</v>
      </c>
      <c r="T297" s="379">
        <f t="shared" si="99"/>
        <v>0</v>
      </c>
      <c r="U297" s="379">
        <f t="shared" si="100"/>
        <v>0</v>
      </c>
      <c r="V297" s="379">
        <f t="shared" si="101"/>
        <v>0</v>
      </c>
      <c r="W297" s="379">
        <f t="shared" si="102"/>
        <v>0</v>
      </c>
      <c r="X297" s="379">
        <f t="shared" si="103"/>
        <v>0</v>
      </c>
      <c r="Y297" s="379">
        <f t="shared" si="104"/>
        <v>0</v>
      </c>
      <c r="Z297" s="379">
        <f t="shared" si="105"/>
        <v>0</v>
      </c>
      <c r="AA297" s="379">
        <f t="shared" si="106"/>
        <v>0</v>
      </c>
      <c r="AB297" s="379">
        <f t="shared" si="107"/>
        <v>0</v>
      </c>
      <c r="AC297" s="379">
        <f t="shared" si="108"/>
        <v>0</v>
      </c>
      <c r="AD297" s="379">
        <f t="shared" si="109"/>
        <v>0</v>
      </c>
      <c r="AE297" s="379">
        <f t="shared" si="110"/>
        <v>0</v>
      </c>
      <c r="AF297" s="379">
        <f t="shared" si="111"/>
        <v>0</v>
      </c>
      <c r="AG297" s="379">
        <f t="shared" si="112"/>
        <v>0</v>
      </c>
    </row>
    <row r="298" spans="3:33">
      <c r="C298" s="179" t="str">
        <f>'C. Masterfiles'!C98</f>
        <v>T18</v>
      </c>
      <c r="D298" s="179" t="str">
        <f>'C. Masterfiles'!D98</f>
        <v>OTHER: complete as required</v>
      </c>
      <c r="E298" s="212" t="s">
        <v>368</v>
      </c>
      <c r="F298" s="379">
        <f t="shared" si="85"/>
        <v>0</v>
      </c>
      <c r="G298" s="379">
        <f t="shared" si="86"/>
        <v>0</v>
      </c>
      <c r="H298" s="379">
        <f t="shared" si="87"/>
        <v>0</v>
      </c>
      <c r="I298" s="379">
        <f t="shared" si="88"/>
        <v>0</v>
      </c>
      <c r="J298" s="379">
        <f t="shared" si="89"/>
        <v>0</v>
      </c>
      <c r="K298" s="379">
        <f t="shared" si="90"/>
        <v>0</v>
      </c>
      <c r="L298" s="379">
        <f t="shared" si="91"/>
        <v>0</v>
      </c>
      <c r="M298" s="379">
        <f t="shared" si="92"/>
        <v>0</v>
      </c>
      <c r="N298" s="379">
        <f t="shared" si="93"/>
        <v>0</v>
      </c>
      <c r="O298" s="379">
        <f t="shared" si="94"/>
        <v>0</v>
      </c>
      <c r="P298" s="379">
        <f t="shared" si="95"/>
        <v>0</v>
      </c>
      <c r="Q298" s="379">
        <f t="shared" si="96"/>
        <v>0</v>
      </c>
      <c r="R298" s="379">
        <f t="shared" si="97"/>
        <v>0</v>
      </c>
      <c r="S298" s="379">
        <f t="shared" si="98"/>
        <v>0</v>
      </c>
      <c r="T298" s="379">
        <f t="shared" si="99"/>
        <v>0</v>
      </c>
      <c r="U298" s="379">
        <f t="shared" si="100"/>
        <v>0</v>
      </c>
      <c r="V298" s="379">
        <f t="shared" si="101"/>
        <v>0</v>
      </c>
      <c r="W298" s="379">
        <f t="shared" si="102"/>
        <v>0</v>
      </c>
      <c r="X298" s="379">
        <f t="shared" si="103"/>
        <v>0</v>
      </c>
      <c r="Y298" s="379">
        <f t="shared" si="104"/>
        <v>0</v>
      </c>
      <c r="Z298" s="379">
        <f t="shared" si="105"/>
        <v>0</v>
      </c>
      <c r="AA298" s="379">
        <f t="shared" si="106"/>
        <v>0</v>
      </c>
      <c r="AB298" s="379">
        <f t="shared" si="107"/>
        <v>0</v>
      </c>
      <c r="AC298" s="379">
        <f t="shared" si="108"/>
        <v>0</v>
      </c>
      <c r="AD298" s="379">
        <f t="shared" si="109"/>
        <v>0</v>
      </c>
      <c r="AE298" s="379">
        <f t="shared" si="110"/>
        <v>0</v>
      </c>
      <c r="AF298" s="379">
        <f t="shared" si="111"/>
        <v>0</v>
      </c>
      <c r="AG298" s="379">
        <f t="shared" si="112"/>
        <v>0</v>
      </c>
    </row>
    <row r="299" spans="3:33">
      <c r="C299" s="179" t="str">
        <f>'C. Masterfiles'!C99</f>
        <v>T19</v>
      </c>
      <c r="D299" s="179" t="str">
        <f>'C. Masterfiles'!D99</f>
        <v>OTHER: complete as required</v>
      </c>
      <c r="E299" s="212" t="s">
        <v>368</v>
      </c>
      <c r="F299" s="379">
        <f t="shared" si="85"/>
        <v>0</v>
      </c>
      <c r="G299" s="379">
        <f t="shared" si="86"/>
        <v>0</v>
      </c>
      <c r="H299" s="379">
        <f t="shared" si="87"/>
        <v>0</v>
      </c>
      <c r="I299" s="379">
        <f t="shared" si="88"/>
        <v>0</v>
      </c>
      <c r="J299" s="379">
        <f t="shared" si="89"/>
        <v>0</v>
      </c>
      <c r="K299" s="379">
        <f t="shared" si="90"/>
        <v>0</v>
      </c>
      <c r="L299" s="379">
        <f t="shared" si="91"/>
        <v>0</v>
      </c>
      <c r="M299" s="379">
        <f t="shared" si="92"/>
        <v>0</v>
      </c>
      <c r="N299" s="379">
        <f t="shared" si="93"/>
        <v>0</v>
      </c>
      <c r="O299" s="379">
        <f t="shared" si="94"/>
        <v>0</v>
      </c>
      <c r="P299" s="379">
        <f t="shared" si="95"/>
        <v>0</v>
      </c>
      <c r="Q299" s="379">
        <f t="shared" si="96"/>
        <v>0</v>
      </c>
      <c r="R299" s="379">
        <f t="shared" si="97"/>
        <v>0</v>
      </c>
      <c r="S299" s="379">
        <f t="shared" si="98"/>
        <v>0</v>
      </c>
      <c r="T299" s="379">
        <f t="shared" si="99"/>
        <v>0</v>
      </c>
      <c r="U299" s="379">
        <f t="shared" si="100"/>
        <v>0</v>
      </c>
      <c r="V299" s="379">
        <f t="shared" si="101"/>
        <v>0</v>
      </c>
      <c r="W299" s="379">
        <f t="shared" si="102"/>
        <v>0</v>
      </c>
      <c r="X299" s="379">
        <f t="shared" si="103"/>
        <v>0</v>
      </c>
      <c r="Y299" s="379">
        <f t="shared" si="104"/>
        <v>0</v>
      </c>
      <c r="Z299" s="379">
        <f t="shared" si="105"/>
        <v>0</v>
      </c>
      <c r="AA299" s="379">
        <f t="shared" si="106"/>
        <v>0</v>
      </c>
      <c r="AB299" s="379">
        <f t="shared" si="107"/>
        <v>0</v>
      </c>
      <c r="AC299" s="379">
        <f t="shared" si="108"/>
        <v>0</v>
      </c>
      <c r="AD299" s="379">
        <f t="shared" si="109"/>
        <v>0</v>
      </c>
      <c r="AE299" s="379">
        <f t="shared" si="110"/>
        <v>0</v>
      </c>
      <c r="AF299" s="379">
        <f t="shared" si="111"/>
        <v>0</v>
      </c>
      <c r="AG299" s="379">
        <f t="shared" si="112"/>
        <v>0</v>
      </c>
    </row>
    <row r="300" spans="3:33">
      <c r="C300" s="179" t="str">
        <f>'C. Masterfiles'!C100</f>
        <v>T20</v>
      </c>
      <c r="D300" s="179" t="str">
        <f>'C. Masterfiles'!D100</f>
        <v>OTHER: complete as required</v>
      </c>
      <c r="E300" s="212" t="s">
        <v>368</v>
      </c>
      <c r="F300" s="379">
        <f t="shared" si="85"/>
        <v>0</v>
      </c>
      <c r="G300" s="379">
        <f t="shared" si="86"/>
        <v>0</v>
      </c>
      <c r="H300" s="379">
        <f t="shared" si="87"/>
        <v>0</v>
      </c>
      <c r="I300" s="379">
        <f t="shared" si="88"/>
        <v>0</v>
      </c>
      <c r="J300" s="379">
        <f t="shared" si="89"/>
        <v>0</v>
      </c>
      <c r="K300" s="379">
        <f t="shared" si="90"/>
        <v>0</v>
      </c>
      <c r="L300" s="379">
        <f t="shared" si="91"/>
        <v>0</v>
      </c>
      <c r="M300" s="379">
        <f t="shared" si="92"/>
        <v>0</v>
      </c>
      <c r="N300" s="379">
        <f t="shared" si="93"/>
        <v>0</v>
      </c>
      <c r="O300" s="379">
        <f t="shared" si="94"/>
        <v>0</v>
      </c>
      <c r="P300" s="379">
        <f t="shared" si="95"/>
        <v>0</v>
      </c>
      <c r="Q300" s="379">
        <f t="shared" si="96"/>
        <v>0</v>
      </c>
      <c r="R300" s="379">
        <f t="shared" si="97"/>
        <v>0</v>
      </c>
      <c r="S300" s="379">
        <f t="shared" si="98"/>
        <v>0</v>
      </c>
      <c r="T300" s="379">
        <f t="shared" si="99"/>
        <v>0</v>
      </c>
      <c r="U300" s="379">
        <f t="shared" si="100"/>
        <v>0</v>
      </c>
      <c r="V300" s="379">
        <f t="shared" si="101"/>
        <v>0</v>
      </c>
      <c r="W300" s="379">
        <f t="shared" si="102"/>
        <v>0</v>
      </c>
      <c r="X300" s="379">
        <f t="shared" si="103"/>
        <v>0</v>
      </c>
      <c r="Y300" s="379">
        <f t="shared" si="104"/>
        <v>0</v>
      </c>
      <c r="Z300" s="379">
        <f t="shared" si="105"/>
        <v>0</v>
      </c>
      <c r="AA300" s="379">
        <f t="shared" si="106"/>
        <v>0</v>
      </c>
      <c r="AB300" s="379">
        <f t="shared" si="107"/>
        <v>0</v>
      </c>
      <c r="AC300" s="379">
        <f t="shared" si="108"/>
        <v>0</v>
      </c>
      <c r="AD300" s="379">
        <f t="shared" si="109"/>
        <v>0</v>
      </c>
      <c r="AE300" s="379">
        <f t="shared" si="110"/>
        <v>0</v>
      </c>
      <c r="AF300" s="379">
        <f t="shared" si="111"/>
        <v>0</v>
      </c>
      <c r="AG300" s="379">
        <f t="shared" si="112"/>
        <v>0</v>
      </c>
    </row>
    <row r="301" spans="3:33">
      <c r="C301" s="179" t="str">
        <f>'C. Masterfiles'!C101</f>
        <v>T21</v>
      </c>
      <c r="D301" s="179" t="str">
        <f>'C. Masterfiles'!D101</f>
        <v>OTHER: complete as required</v>
      </c>
      <c r="E301" s="212" t="s">
        <v>368</v>
      </c>
      <c r="F301" s="379">
        <f t="shared" si="85"/>
        <v>0</v>
      </c>
      <c r="G301" s="379">
        <f t="shared" si="86"/>
        <v>0</v>
      </c>
      <c r="H301" s="379">
        <f t="shared" si="87"/>
        <v>0</v>
      </c>
      <c r="I301" s="379">
        <f t="shared" si="88"/>
        <v>0</v>
      </c>
      <c r="J301" s="379">
        <f t="shared" si="89"/>
        <v>0</v>
      </c>
      <c r="K301" s="379">
        <f t="shared" si="90"/>
        <v>0</v>
      </c>
      <c r="L301" s="379">
        <f t="shared" si="91"/>
        <v>0</v>
      </c>
      <c r="M301" s="379">
        <f t="shared" si="92"/>
        <v>0</v>
      </c>
      <c r="N301" s="379">
        <f t="shared" si="93"/>
        <v>0</v>
      </c>
      <c r="O301" s="379">
        <f t="shared" si="94"/>
        <v>0</v>
      </c>
      <c r="P301" s="379">
        <f t="shared" si="95"/>
        <v>0</v>
      </c>
      <c r="Q301" s="379">
        <f t="shared" si="96"/>
        <v>0</v>
      </c>
      <c r="R301" s="379">
        <f t="shared" si="97"/>
        <v>0</v>
      </c>
      <c r="S301" s="379">
        <f t="shared" si="98"/>
        <v>0</v>
      </c>
      <c r="T301" s="379">
        <f t="shared" si="99"/>
        <v>0</v>
      </c>
      <c r="U301" s="379">
        <f t="shared" si="100"/>
        <v>0</v>
      </c>
      <c r="V301" s="379">
        <f t="shared" si="101"/>
        <v>0</v>
      </c>
      <c r="W301" s="379">
        <f t="shared" si="102"/>
        <v>0</v>
      </c>
      <c r="X301" s="379">
        <f t="shared" si="103"/>
        <v>0</v>
      </c>
      <c r="Y301" s="379">
        <f t="shared" si="104"/>
        <v>0</v>
      </c>
      <c r="Z301" s="379">
        <f t="shared" si="105"/>
        <v>0</v>
      </c>
      <c r="AA301" s="379">
        <f t="shared" si="106"/>
        <v>0</v>
      </c>
      <c r="AB301" s="379">
        <f t="shared" si="107"/>
        <v>0</v>
      </c>
      <c r="AC301" s="379">
        <f t="shared" si="108"/>
        <v>0</v>
      </c>
      <c r="AD301" s="379">
        <f t="shared" si="109"/>
        <v>0</v>
      </c>
      <c r="AE301" s="379">
        <f t="shared" si="110"/>
        <v>0</v>
      </c>
      <c r="AF301" s="379">
        <f t="shared" si="111"/>
        <v>0</v>
      </c>
      <c r="AG301" s="379">
        <f t="shared" si="112"/>
        <v>0</v>
      </c>
    </row>
    <row r="302" spans="3:33">
      <c r="C302" s="179" t="str">
        <f>'C. Masterfiles'!C102</f>
        <v>T22</v>
      </c>
      <c r="D302" s="179" t="str">
        <f>'C. Masterfiles'!D102</f>
        <v>OTHER: complete as required</v>
      </c>
      <c r="E302" s="212" t="s">
        <v>368</v>
      </c>
      <c r="F302" s="379">
        <f t="shared" si="85"/>
        <v>0</v>
      </c>
      <c r="G302" s="379">
        <f t="shared" si="86"/>
        <v>0</v>
      </c>
      <c r="H302" s="379">
        <f t="shared" si="87"/>
        <v>0</v>
      </c>
      <c r="I302" s="379">
        <f t="shared" si="88"/>
        <v>0</v>
      </c>
      <c r="J302" s="379">
        <f t="shared" si="89"/>
        <v>0</v>
      </c>
      <c r="K302" s="379">
        <f t="shared" si="90"/>
        <v>0</v>
      </c>
      <c r="L302" s="379">
        <f t="shared" si="91"/>
        <v>0</v>
      </c>
      <c r="M302" s="379">
        <f t="shared" si="92"/>
        <v>0</v>
      </c>
      <c r="N302" s="379">
        <f t="shared" si="93"/>
        <v>0</v>
      </c>
      <c r="O302" s="379">
        <f t="shared" si="94"/>
        <v>0</v>
      </c>
      <c r="P302" s="379">
        <f t="shared" si="95"/>
        <v>0</v>
      </c>
      <c r="Q302" s="379">
        <f t="shared" si="96"/>
        <v>0</v>
      </c>
      <c r="R302" s="379">
        <f t="shared" si="97"/>
        <v>0</v>
      </c>
      <c r="S302" s="379">
        <f t="shared" si="98"/>
        <v>0</v>
      </c>
      <c r="T302" s="379">
        <f t="shared" si="99"/>
        <v>0</v>
      </c>
      <c r="U302" s="379">
        <f t="shared" si="100"/>
        <v>0</v>
      </c>
      <c r="V302" s="379">
        <f t="shared" si="101"/>
        <v>0</v>
      </c>
      <c r="W302" s="379">
        <f t="shared" si="102"/>
        <v>0</v>
      </c>
      <c r="X302" s="379">
        <f t="shared" si="103"/>
        <v>0</v>
      </c>
      <c r="Y302" s="379">
        <f t="shared" si="104"/>
        <v>0</v>
      </c>
      <c r="Z302" s="379">
        <f t="shared" si="105"/>
        <v>0</v>
      </c>
      <c r="AA302" s="379">
        <f t="shared" si="106"/>
        <v>0</v>
      </c>
      <c r="AB302" s="379">
        <f t="shared" si="107"/>
        <v>0</v>
      </c>
      <c r="AC302" s="379">
        <f t="shared" si="108"/>
        <v>0</v>
      </c>
      <c r="AD302" s="379">
        <f t="shared" si="109"/>
        <v>0</v>
      </c>
      <c r="AE302" s="379">
        <f t="shared" si="110"/>
        <v>0</v>
      </c>
      <c r="AF302" s="379">
        <f t="shared" si="111"/>
        <v>0</v>
      </c>
      <c r="AG302" s="379">
        <f t="shared" si="112"/>
        <v>0</v>
      </c>
    </row>
    <row r="303" spans="3:33">
      <c r="C303" s="179" t="str">
        <f>'C. Masterfiles'!C103</f>
        <v>T23</v>
      </c>
      <c r="D303" s="179" t="str">
        <f>'C. Masterfiles'!D103</f>
        <v>OTHER: complete as required</v>
      </c>
      <c r="E303" s="212" t="s">
        <v>368</v>
      </c>
      <c r="F303" s="379">
        <f t="shared" si="85"/>
        <v>0</v>
      </c>
      <c r="G303" s="379">
        <f t="shared" si="86"/>
        <v>0</v>
      </c>
      <c r="H303" s="379">
        <f t="shared" si="87"/>
        <v>0</v>
      </c>
      <c r="I303" s="379">
        <f t="shared" si="88"/>
        <v>0</v>
      </c>
      <c r="J303" s="379">
        <f t="shared" si="89"/>
        <v>0</v>
      </c>
      <c r="K303" s="379">
        <f t="shared" si="90"/>
        <v>0</v>
      </c>
      <c r="L303" s="379">
        <f t="shared" si="91"/>
        <v>0</v>
      </c>
      <c r="M303" s="379">
        <f t="shared" si="92"/>
        <v>0</v>
      </c>
      <c r="N303" s="379">
        <f t="shared" si="93"/>
        <v>0</v>
      </c>
      <c r="O303" s="379">
        <f t="shared" si="94"/>
        <v>0</v>
      </c>
      <c r="P303" s="379">
        <f t="shared" si="95"/>
        <v>0</v>
      </c>
      <c r="Q303" s="379">
        <f t="shared" si="96"/>
        <v>0</v>
      </c>
      <c r="R303" s="379">
        <f t="shared" si="97"/>
        <v>0</v>
      </c>
      <c r="S303" s="379">
        <f t="shared" si="98"/>
        <v>0</v>
      </c>
      <c r="T303" s="379">
        <f t="shared" si="99"/>
        <v>0</v>
      </c>
      <c r="U303" s="379">
        <f t="shared" si="100"/>
        <v>0</v>
      </c>
      <c r="V303" s="379">
        <f t="shared" si="101"/>
        <v>0</v>
      </c>
      <c r="W303" s="379">
        <f t="shared" si="102"/>
        <v>0</v>
      </c>
      <c r="X303" s="379">
        <f t="shared" si="103"/>
        <v>0</v>
      </c>
      <c r="Y303" s="379">
        <f t="shared" si="104"/>
        <v>0</v>
      </c>
      <c r="Z303" s="379">
        <f t="shared" si="105"/>
        <v>0</v>
      </c>
      <c r="AA303" s="379">
        <f t="shared" si="106"/>
        <v>0</v>
      </c>
      <c r="AB303" s="379">
        <f t="shared" si="107"/>
        <v>0</v>
      </c>
      <c r="AC303" s="379">
        <f t="shared" si="108"/>
        <v>0</v>
      </c>
      <c r="AD303" s="379">
        <f t="shared" si="109"/>
        <v>0</v>
      </c>
      <c r="AE303" s="379">
        <f t="shared" si="110"/>
        <v>0</v>
      </c>
      <c r="AF303" s="379">
        <f t="shared" si="111"/>
        <v>0</v>
      </c>
      <c r="AG303" s="379">
        <f t="shared" si="112"/>
        <v>0</v>
      </c>
    </row>
    <row r="304" spans="3:33">
      <c r="C304" s="179" t="str">
        <f>'C. Masterfiles'!C104</f>
        <v>T24</v>
      </c>
      <c r="D304" s="179" t="str">
        <f>'C. Masterfiles'!D104</f>
        <v>OTHER: complete as required</v>
      </c>
      <c r="E304" s="212" t="s">
        <v>368</v>
      </c>
      <c r="F304" s="379">
        <f t="shared" si="85"/>
        <v>0</v>
      </c>
      <c r="G304" s="379">
        <f t="shared" si="86"/>
        <v>0</v>
      </c>
      <c r="H304" s="379">
        <f t="shared" si="87"/>
        <v>0</v>
      </c>
      <c r="I304" s="379">
        <f t="shared" si="88"/>
        <v>0</v>
      </c>
      <c r="J304" s="379">
        <f t="shared" si="89"/>
        <v>0</v>
      </c>
      <c r="K304" s="379">
        <f t="shared" si="90"/>
        <v>0</v>
      </c>
      <c r="L304" s="379">
        <f t="shared" si="91"/>
        <v>0</v>
      </c>
      <c r="M304" s="379">
        <f t="shared" si="92"/>
        <v>0</v>
      </c>
      <c r="N304" s="379">
        <f t="shared" si="93"/>
        <v>0</v>
      </c>
      <c r="O304" s="379">
        <f t="shared" si="94"/>
        <v>0</v>
      </c>
      <c r="P304" s="379">
        <f t="shared" si="95"/>
        <v>0</v>
      </c>
      <c r="Q304" s="379">
        <f t="shared" si="96"/>
        <v>0</v>
      </c>
      <c r="R304" s="379">
        <f t="shared" si="97"/>
        <v>0</v>
      </c>
      <c r="S304" s="379">
        <f t="shared" si="98"/>
        <v>0</v>
      </c>
      <c r="T304" s="379">
        <f t="shared" si="99"/>
        <v>0</v>
      </c>
      <c r="U304" s="379">
        <f t="shared" si="100"/>
        <v>0</v>
      </c>
      <c r="V304" s="379">
        <f t="shared" si="101"/>
        <v>0</v>
      </c>
      <c r="W304" s="379">
        <f t="shared" si="102"/>
        <v>0</v>
      </c>
      <c r="X304" s="379">
        <f t="shared" si="103"/>
        <v>0</v>
      </c>
      <c r="Y304" s="379">
        <f t="shared" si="104"/>
        <v>0</v>
      </c>
      <c r="Z304" s="379">
        <f t="shared" si="105"/>
        <v>0</v>
      </c>
      <c r="AA304" s="379">
        <f t="shared" si="106"/>
        <v>0</v>
      </c>
      <c r="AB304" s="379">
        <f t="shared" si="107"/>
        <v>0</v>
      </c>
      <c r="AC304" s="379">
        <f t="shared" si="108"/>
        <v>0</v>
      </c>
      <c r="AD304" s="379">
        <f t="shared" si="109"/>
        <v>0</v>
      </c>
      <c r="AE304" s="379">
        <f t="shared" si="110"/>
        <v>0</v>
      </c>
      <c r="AF304" s="379">
        <f t="shared" si="111"/>
        <v>0</v>
      </c>
      <c r="AG304" s="379">
        <f t="shared" si="112"/>
        <v>0</v>
      </c>
    </row>
    <row r="305" spans="3:33">
      <c r="C305" s="179" t="str">
        <f>'C. Masterfiles'!C105</f>
        <v>T25</v>
      </c>
      <c r="D305" s="179" t="str">
        <f>'C. Masterfiles'!D105</f>
        <v>OTHER: complete as required</v>
      </c>
      <c r="E305" s="212" t="s">
        <v>368</v>
      </c>
      <c r="F305" s="379">
        <f t="shared" si="85"/>
        <v>0</v>
      </c>
      <c r="G305" s="379">
        <f t="shared" si="86"/>
        <v>0</v>
      </c>
      <c r="H305" s="379">
        <f t="shared" si="87"/>
        <v>0</v>
      </c>
      <c r="I305" s="379">
        <f t="shared" si="88"/>
        <v>0</v>
      </c>
      <c r="J305" s="379">
        <f t="shared" si="89"/>
        <v>0</v>
      </c>
      <c r="K305" s="379">
        <f t="shared" si="90"/>
        <v>0</v>
      </c>
      <c r="L305" s="379">
        <f t="shared" si="91"/>
        <v>0</v>
      </c>
      <c r="M305" s="379">
        <f t="shared" si="92"/>
        <v>0</v>
      </c>
      <c r="N305" s="379">
        <f t="shared" si="93"/>
        <v>0</v>
      </c>
      <c r="O305" s="379">
        <f t="shared" si="94"/>
        <v>0</v>
      </c>
      <c r="P305" s="379">
        <f t="shared" si="95"/>
        <v>0</v>
      </c>
      <c r="Q305" s="379">
        <f t="shared" si="96"/>
        <v>0</v>
      </c>
      <c r="R305" s="379">
        <f t="shared" si="97"/>
        <v>0</v>
      </c>
      <c r="S305" s="379">
        <f t="shared" si="98"/>
        <v>0</v>
      </c>
      <c r="T305" s="379">
        <f t="shared" si="99"/>
        <v>0</v>
      </c>
      <c r="U305" s="379">
        <f t="shared" si="100"/>
        <v>0</v>
      </c>
      <c r="V305" s="379">
        <f t="shared" si="101"/>
        <v>0</v>
      </c>
      <c r="W305" s="379">
        <f t="shared" si="102"/>
        <v>0</v>
      </c>
      <c r="X305" s="379">
        <f t="shared" si="103"/>
        <v>0</v>
      </c>
      <c r="Y305" s="379">
        <f t="shared" si="104"/>
        <v>0</v>
      </c>
      <c r="Z305" s="379">
        <f t="shared" si="105"/>
        <v>0</v>
      </c>
      <c r="AA305" s="379">
        <f t="shared" si="106"/>
        <v>0</v>
      </c>
      <c r="AB305" s="379">
        <f t="shared" si="107"/>
        <v>0</v>
      </c>
      <c r="AC305" s="379">
        <f t="shared" si="108"/>
        <v>0</v>
      </c>
      <c r="AD305" s="379">
        <f t="shared" si="109"/>
        <v>0</v>
      </c>
      <c r="AE305" s="379">
        <f t="shared" si="110"/>
        <v>0</v>
      </c>
      <c r="AF305" s="379">
        <f t="shared" si="111"/>
        <v>0</v>
      </c>
      <c r="AG305" s="379">
        <f t="shared" si="112"/>
        <v>0</v>
      </c>
    </row>
    <row r="306" spans="3:33">
      <c r="C306" s="179" t="s">
        <v>280</v>
      </c>
      <c r="D306" s="179" t="s">
        <v>309</v>
      </c>
      <c r="E306" s="284"/>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row>
    <row r="307" spans="3:33">
      <c r="C307" s="311"/>
    </row>
  </sheetData>
  <mergeCells count="34">
    <mergeCell ref="D3:I3"/>
    <mergeCell ref="D4:I4"/>
    <mergeCell ref="D6:I6"/>
    <mergeCell ref="D8:I8"/>
    <mergeCell ref="C177:D178"/>
    <mergeCell ref="C160:D161"/>
    <mergeCell ref="C194:D195"/>
    <mergeCell ref="C211:D212"/>
    <mergeCell ref="T237:Z237"/>
    <mergeCell ref="AA237:AG237"/>
    <mergeCell ref="F276:L276"/>
    <mergeCell ref="T276:Z276"/>
    <mergeCell ref="AA276:AG276"/>
    <mergeCell ref="C237:E238"/>
    <mergeCell ref="C276:E277"/>
    <mergeCell ref="F237:L237"/>
    <mergeCell ref="M237:S237"/>
    <mergeCell ref="N13:O13"/>
    <mergeCell ref="H13:M13"/>
    <mergeCell ref="E203:E204"/>
    <mergeCell ref="E220:E221"/>
    <mergeCell ref="G54:H54"/>
    <mergeCell ref="I54:J54"/>
    <mergeCell ref="G67:H67"/>
    <mergeCell ref="I67:J67"/>
    <mergeCell ref="E186:E187"/>
    <mergeCell ref="E169:E170"/>
    <mergeCell ref="U93:W93"/>
    <mergeCell ref="X93:Z93"/>
    <mergeCell ref="F93:H93"/>
    <mergeCell ref="I93:K93"/>
    <mergeCell ref="L93:N93"/>
    <mergeCell ref="O93:Q93"/>
    <mergeCell ref="R93:T93"/>
  </mergeCells>
  <phoneticPr fontId="13" type="noConversion"/>
  <pageMargins left="0.75" right="0.75" top="1" bottom="1" header="0.5" footer="0.5"/>
  <pageSetup paperSize="9" scale="37" orientation="landscape" horizontalDpi="300" verticalDpi="300"/>
  <headerFooter alignWithMargins="0">
    <oddFooter>&amp;L&amp;F
&amp;A 
&amp;R&amp;D</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enableFormatConditionsCalculation="0">
    <tabColor theme="4" tint="0.39997558519241921"/>
  </sheetPr>
  <dimension ref="A1:Z1789"/>
  <sheetViews>
    <sheetView showGridLines="0" topLeftCell="B7" zoomScale="80" zoomScaleNormal="80" zoomScalePageLayoutView="80" workbookViewId="0">
      <selection activeCell="G56" sqref="G56"/>
    </sheetView>
  </sheetViews>
  <sheetFormatPr defaultColWidth="8.85546875" defaultRowHeight="12.75"/>
  <cols>
    <col min="1" max="1" width="3.85546875" style="207" bestFit="1" customWidth="1"/>
    <col min="3" max="3" width="14.7109375" customWidth="1"/>
    <col min="4" max="4" width="115.7109375" bestFit="1" customWidth="1"/>
    <col min="5" max="5" width="13.7109375" customWidth="1"/>
    <col min="6" max="6" width="14" customWidth="1"/>
    <col min="7" max="7" width="12.42578125" bestFit="1" customWidth="1"/>
    <col min="8" max="8" width="12" bestFit="1" customWidth="1"/>
    <col min="9" max="9" width="13.140625" customWidth="1"/>
    <col min="10" max="10" width="12.42578125" bestFit="1" customWidth="1"/>
    <col min="11" max="11" width="12" bestFit="1" customWidth="1"/>
    <col min="12" max="12" width="12.28515625" customWidth="1"/>
    <col min="13" max="13" width="12.42578125" bestFit="1" customWidth="1"/>
    <col min="14" max="14" width="10.85546875" bestFit="1" customWidth="1"/>
    <col min="15" max="15" width="9.85546875" bestFit="1" customWidth="1"/>
  </cols>
  <sheetData>
    <row r="1" spans="1:15" ht="26.25">
      <c r="A1" s="295">
        <v>6</v>
      </c>
      <c r="B1" s="296" t="s">
        <v>381</v>
      </c>
      <c r="C1" s="296"/>
    </row>
    <row r="2" spans="1:15">
      <c r="B2" s="249"/>
      <c r="C2" s="127"/>
    </row>
    <row r="3" spans="1:15">
      <c r="B3" s="751" t="s">
        <v>1027</v>
      </c>
      <c r="C3" s="119"/>
      <c r="D3" s="450" t="s">
        <v>1062</v>
      </c>
      <c r="E3" s="106"/>
      <c r="F3" s="106"/>
      <c r="G3" s="106"/>
      <c r="H3" s="106"/>
      <c r="I3" s="106"/>
      <c r="J3" s="106"/>
      <c r="K3" s="106"/>
      <c r="L3" s="106"/>
      <c r="M3" s="106"/>
      <c r="N3" s="106"/>
    </row>
    <row r="4" spans="1:15">
      <c r="B4" s="752" t="s">
        <v>1028</v>
      </c>
      <c r="C4" s="120"/>
      <c r="D4" s="449" t="s">
        <v>1025</v>
      </c>
      <c r="E4" s="108"/>
      <c r="F4" s="108"/>
      <c r="G4" s="108"/>
      <c r="H4" s="108"/>
      <c r="I4" s="108"/>
      <c r="J4" s="108"/>
      <c r="K4" s="108"/>
      <c r="L4" s="108"/>
      <c r="M4" s="108"/>
      <c r="N4" s="108"/>
    </row>
    <row r="5" spans="1:15">
      <c r="B5" s="753" t="s">
        <v>1058</v>
      </c>
      <c r="C5" s="343"/>
      <c r="D5" s="339" t="s">
        <v>1063</v>
      </c>
      <c r="E5" s="110"/>
      <c r="F5" s="110"/>
      <c r="G5" s="110"/>
      <c r="H5" s="110"/>
      <c r="I5" s="110"/>
      <c r="J5" s="110"/>
      <c r="K5" s="110"/>
      <c r="L5" s="110"/>
      <c r="M5" s="110"/>
      <c r="N5" s="110"/>
    </row>
    <row r="6" spans="1:15">
      <c r="B6" s="753" t="s">
        <v>1059</v>
      </c>
      <c r="C6" s="343"/>
      <c r="D6" s="339" t="s">
        <v>1064</v>
      </c>
      <c r="E6" s="110"/>
      <c r="F6" s="110"/>
      <c r="G6" s="110"/>
      <c r="H6" s="110"/>
      <c r="I6" s="110"/>
      <c r="J6" s="110"/>
      <c r="K6" s="110"/>
      <c r="L6" s="110"/>
      <c r="M6" s="110"/>
      <c r="N6" s="110"/>
    </row>
    <row r="7" spans="1:15">
      <c r="B7" s="753"/>
      <c r="C7" s="343"/>
      <c r="D7" s="339" t="s">
        <v>1065</v>
      </c>
      <c r="E7" s="110"/>
      <c r="F7" s="110"/>
      <c r="G7" s="110"/>
      <c r="H7" s="110"/>
      <c r="I7" s="110"/>
      <c r="J7" s="110"/>
      <c r="K7" s="110"/>
      <c r="L7" s="110"/>
      <c r="M7" s="110"/>
      <c r="N7" s="110"/>
    </row>
    <row r="8" spans="1:15">
      <c r="B8" s="745" t="s">
        <v>1060</v>
      </c>
      <c r="C8" s="121"/>
      <c r="D8" s="340" t="s">
        <v>1066</v>
      </c>
      <c r="E8" s="112"/>
      <c r="F8" s="112"/>
      <c r="G8" s="112"/>
      <c r="H8" s="112"/>
      <c r="I8" s="112"/>
      <c r="J8" s="112"/>
      <c r="K8" s="112"/>
      <c r="L8" s="112"/>
      <c r="M8" s="112"/>
      <c r="N8" s="112"/>
    </row>
    <row r="9" spans="1:15">
      <c r="B9" s="745" t="s">
        <v>1061</v>
      </c>
      <c r="C9" s="121"/>
      <c r="D9" s="340" t="s">
        <v>1067</v>
      </c>
      <c r="E9" s="112"/>
      <c r="F9" s="112"/>
      <c r="G9" s="112"/>
      <c r="H9" s="112"/>
      <c r="I9" s="112"/>
      <c r="J9" s="112"/>
      <c r="K9" s="112"/>
      <c r="L9" s="112"/>
      <c r="M9" s="112"/>
      <c r="N9" s="112"/>
    </row>
    <row r="10" spans="1:15">
      <c r="B10" s="747" t="s">
        <v>1031</v>
      </c>
      <c r="C10" s="122"/>
      <c r="D10" s="341" t="s">
        <v>1068</v>
      </c>
      <c r="E10" s="114"/>
      <c r="F10" s="114"/>
      <c r="G10" s="114"/>
      <c r="H10" s="114"/>
      <c r="I10" s="114"/>
      <c r="J10" s="114"/>
      <c r="K10" s="114"/>
      <c r="L10" s="114"/>
      <c r="M10" s="114"/>
      <c r="N10" s="114"/>
    </row>
    <row r="11" spans="1:15" s="207" customFormat="1">
      <c r="B11" s="381"/>
      <c r="C11" s="382"/>
      <c r="D11" s="383"/>
      <c r="E11" s="381"/>
      <c r="F11" s="381"/>
      <c r="G11" s="381"/>
      <c r="H11" s="381"/>
      <c r="I11" s="381"/>
      <c r="J11" s="381"/>
      <c r="K11" s="381"/>
      <c r="L11" s="381"/>
      <c r="M11" s="381"/>
    </row>
    <row r="13" spans="1:15" ht="15">
      <c r="B13" s="77">
        <f>A1+0.01</f>
        <v>6.01</v>
      </c>
      <c r="C13" s="77" t="s">
        <v>382</v>
      </c>
      <c r="D13" s="77"/>
      <c r="E13" s="317"/>
      <c r="F13" s="317"/>
      <c r="G13" s="344"/>
      <c r="H13" s="344"/>
      <c r="I13" s="344"/>
      <c r="J13" s="344"/>
      <c r="K13" s="344"/>
    </row>
    <row r="14" spans="1:15">
      <c r="C14" s="249"/>
      <c r="D14" s="249"/>
      <c r="E14" s="249"/>
      <c r="F14" s="249"/>
      <c r="G14" s="256"/>
      <c r="H14" s="256"/>
      <c r="I14" s="256"/>
      <c r="J14" s="256"/>
      <c r="K14" s="256"/>
    </row>
    <row r="15" spans="1:15">
      <c r="C15" s="222" t="s">
        <v>0</v>
      </c>
      <c r="D15" s="222" t="s">
        <v>284</v>
      </c>
      <c r="E15" s="37" t="s">
        <v>286</v>
      </c>
      <c r="F15" s="162">
        <f>'C. Masterfiles'!D143</f>
        <v>2014</v>
      </c>
      <c r="G15" s="162">
        <f>'C. Masterfiles'!D144</f>
        <v>2015</v>
      </c>
      <c r="H15" s="162">
        <f>'C. Masterfiles'!D145</f>
        <v>2016</v>
      </c>
      <c r="I15" s="162">
        <f>'C. Masterfiles'!D146</f>
        <v>2017</v>
      </c>
      <c r="J15" s="162">
        <f>'C. Masterfiles'!D147</f>
        <v>2018</v>
      </c>
      <c r="K15" s="162">
        <f>'C. Masterfiles'!D148</f>
        <v>2019</v>
      </c>
      <c r="L15" s="162">
        <f>'C. Masterfiles'!D149</f>
        <v>2020</v>
      </c>
    </row>
    <row r="16" spans="1:15">
      <c r="C16" s="240" t="str">
        <f>'2. Traffic'!C282</f>
        <v>S01</v>
      </c>
      <c r="D16" s="240" t="str">
        <f>'2. Traffic'!D282</f>
        <v>Повиквания в мрежата (On Net calls)</v>
      </c>
      <c r="E16" s="240" t="str">
        <f>'2. Traffic'!E282</f>
        <v>Voice Minutes</v>
      </c>
      <c r="F16" s="345">
        <f>'2. Traffic'!F354</f>
        <v>5915.2243434827487</v>
      </c>
      <c r="G16" s="345">
        <f>'2. Traffic'!G354</f>
        <v>6033.528830352403</v>
      </c>
      <c r="H16" s="345">
        <f>'2. Traffic'!H354</f>
        <v>6154.1994069594521</v>
      </c>
      <c r="I16" s="345">
        <f>'2. Traffic'!I354</f>
        <v>6277.2833950986405</v>
      </c>
      <c r="J16" s="345">
        <f>'2. Traffic'!J354</f>
        <v>6402.829063000614</v>
      </c>
      <c r="K16" s="345">
        <f>'2. Traffic'!K354</f>
        <v>6530.8856442606257</v>
      </c>
      <c r="L16" s="345">
        <f>'2. Traffic'!L354</f>
        <v>6661.503357145838</v>
      </c>
      <c r="N16" s="424"/>
      <c r="O16" s="424"/>
    </row>
    <row r="17" spans="3:15">
      <c r="C17" s="240" t="str">
        <f>'2. Traffic'!C283</f>
        <v>S02</v>
      </c>
      <c r="D17" s="240" t="str">
        <f>'2. Traffic'!D283</f>
        <v>Изходящи повиквания към фиксирана линия (Outgoing Calls to Fixed Line)</v>
      </c>
      <c r="E17" s="240" t="str">
        <f>'2. Traffic'!E283</f>
        <v>Voice Minutes</v>
      </c>
      <c r="F17" s="345">
        <f>'2. Traffic'!F355</f>
        <v>95.08942262843081</v>
      </c>
      <c r="G17" s="345">
        <f>'2. Traffic'!G355</f>
        <v>96.991211080999449</v>
      </c>
      <c r="H17" s="345">
        <f>'2. Traffic'!H355</f>
        <v>98.931035302619435</v>
      </c>
      <c r="I17" s="345">
        <f>'2. Traffic'!I355</f>
        <v>100.90965600867182</v>
      </c>
      <c r="J17" s="345">
        <f>'2. Traffic'!J355</f>
        <v>102.92784912884525</v>
      </c>
      <c r="K17" s="345">
        <f>'2. Traffic'!K355</f>
        <v>104.98640611142216</v>
      </c>
      <c r="L17" s="345">
        <f>'2. Traffic'!L355</f>
        <v>107.0861342336506</v>
      </c>
      <c r="N17" s="424"/>
      <c r="O17" s="424"/>
    </row>
    <row r="18" spans="3:15">
      <c r="C18" s="240" t="str">
        <f>'2. Traffic'!C284</f>
        <v>S03</v>
      </c>
      <c r="D18" s="240" t="str">
        <f>'2. Traffic'!D284</f>
        <v>Изходящи повиквания към други мобилни мрежи (Outgoing Calls to Other Mobile)</v>
      </c>
      <c r="E18" s="240" t="str">
        <f>'2. Traffic'!E284</f>
        <v>Voice Minutes</v>
      </c>
      <c r="F18" s="345">
        <f>'2. Traffic'!F356</f>
        <v>980.08116695023023</v>
      </c>
      <c r="G18" s="345">
        <f>'2. Traffic'!G356</f>
        <v>999.68279028923484</v>
      </c>
      <c r="H18" s="345">
        <f>'2. Traffic'!H356</f>
        <v>1019.6764460950197</v>
      </c>
      <c r="I18" s="345">
        <f>'2. Traffic'!I356</f>
        <v>1040.0699750169201</v>
      </c>
      <c r="J18" s="345">
        <f>'2. Traffic'!J356</f>
        <v>1060.8713745172586</v>
      </c>
      <c r="K18" s="345">
        <f>'2. Traffic'!K356</f>
        <v>1082.0888020076036</v>
      </c>
      <c r="L18" s="345">
        <f>'2. Traffic'!L356</f>
        <v>1103.7305780477557</v>
      </c>
      <c r="N18" s="424"/>
      <c r="O18" s="424"/>
    </row>
    <row r="19" spans="3:15">
      <c r="C19" s="240" t="str">
        <f>'2. Traffic'!C285</f>
        <v>S04</v>
      </c>
      <c r="D19" s="240" t="str">
        <f>'2. Traffic'!D285</f>
        <v>Изходящи международни повиквания (Outgoing Calls to International)</v>
      </c>
      <c r="E19" s="240" t="str">
        <f>'2. Traffic'!E285</f>
        <v>Voice Minutes</v>
      </c>
      <c r="F19" s="345">
        <f>'2. Traffic'!F357</f>
        <v>47.39214830200261</v>
      </c>
      <c r="G19" s="345">
        <f>'2. Traffic'!G357</f>
        <v>48.339991268042667</v>
      </c>
      <c r="H19" s="345">
        <f>'2. Traffic'!H357</f>
        <v>49.306791093403525</v>
      </c>
      <c r="I19" s="345">
        <f>'2. Traffic'!I357</f>
        <v>50.292926915271593</v>
      </c>
      <c r="J19" s="345">
        <f>'2. Traffic'!J357</f>
        <v>51.298785453577025</v>
      </c>
      <c r="K19" s="345">
        <f>'2. Traffic'!K357</f>
        <v>52.324761162648564</v>
      </c>
      <c r="L19" s="345">
        <f>'2. Traffic'!L357</f>
        <v>53.371256385901539</v>
      </c>
      <c r="N19" s="424"/>
      <c r="O19" s="424"/>
    </row>
    <row r="20" spans="3:15">
      <c r="C20" s="240" t="str">
        <f>'2. Traffic'!C286</f>
        <v>S05</v>
      </c>
      <c r="D20" s="240" t="str">
        <f>'2. Traffic'!D286</f>
        <v>Входящи повиквания от фиксирана линия (Incoming calls from fixed)</v>
      </c>
      <c r="E20" s="240" t="str">
        <f>'2. Traffic'!E286</f>
        <v>Voice Minutes</v>
      </c>
      <c r="F20" s="345">
        <f>'2. Traffic'!F358</f>
        <v>47.820546263271794</v>
      </c>
      <c r="G20" s="345">
        <f>'2. Traffic'!G358</f>
        <v>48.776957188537239</v>
      </c>
      <c r="H20" s="345">
        <f>'2. Traffic'!H358</f>
        <v>49.752496332307985</v>
      </c>
      <c r="I20" s="345">
        <f>'2. Traffic'!I358</f>
        <v>50.747546258954138</v>
      </c>
      <c r="J20" s="345">
        <f>'2. Traffic'!J358</f>
        <v>51.762497184133224</v>
      </c>
      <c r="K20" s="345">
        <f>'2. Traffic'!K358</f>
        <v>52.797747127815889</v>
      </c>
      <c r="L20" s="345">
        <f>'2. Traffic'!L358</f>
        <v>53.853702070372201</v>
      </c>
      <c r="N20" s="424"/>
      <c r="O20" s="424"/>
    </row>
    <row r="21" spans="3:15">
      <c r="C21" s="240" t="str">
        <f>'2. Traffic'!C287</f>
        <v>S06</v>
      </c>
      <c r="D21" s="240" t="str">
        <f>'2. Traffic'!D287</f>
        <v>Входящи повиквания от други мобилни мрежи (Incoming calls from other mobile)</v>
      </c>
      <c r="E21" s="240" t="str">
        <f>'2. Traffic'!E287</f>
        <v>Voice Minutes</v>
      </c>
      <c r="F21" s="345">
        <f>'2. Traffic'!F359</f>
        <v>963.93293631562779</v>
      </c>
      <c r="G21" s="345">
        <f>'2. Traffic'!G359</f>
        <v>983.21159504194031</v>
      </c>
      <c r="H21" s="345">
        <f>'2. Traffic'!H359</f>
        <v>1002.8758269427793</v>
      </c>
      <c r="I21" s="345">
        <f>'2. Traffic'!I359</f>
        <v>1022.9333434816348</v>
      </c>
      <c r="J21" s="345">
        <f>'2. Traffic'!J359</f>
        <v>1043.3920103512676</v>
      </c>
      <c r="K21" s="345">
        <f>'2. Traffic'!K359</f>
        <v>1064.2598505582928</v>
      </c>
      <c r="L21" s="345">
        <f>'2. Traffic'!L359</f>
        <v>1085.5450475694586</v>
      </c>
      <c r="N21" s="424"/>
      <c r="O21" s="424"/>
    </row>
    <row r="22" spans="3:15">
      <c r="C22" s="240" t="str">
        <f>'2. Traffic'!C288</f>
        <v>S07</v>
      </c>
      <c r="D22" s="240" t="str">
        <f>'2. Traffic'!D288</f>
        <v>Входящи международни повиквания (Incoming calls from international)</v>
      </c>
      <c r="E22" s="240" t="str">
        <f>'2. Traffic'!E288</f>
        <v>Voice Minutes</v>
      </c>
      <c r="F22" s="345">
        <f>'2. Traffic'!F360</f>
        <v>280.42048447688342</v>
      </c>
      <c r="G22" s="345">
        <f>'2. Traffic'!G360</f>
        <v>286.02889416642108</v>
      </c>
      <c r="H22" s="345">
        <f>'2. Traffic'!H360</f>
        <v>291.7494720497495</v>
      </c>
      <c r="I22" s="345">
        <f>'2. Traffic'!I360</f>
        <v>297.5844614907445</v>
      </c>
      <c r="J22" s="345">
        <f>'2. Traffic'!J360</f>
        <v>303.53615072055942</v>
      </c>
      <c r="K22" s="345">
        <f>'2. Traffic'!K360</f>
        <v>309.60687373497069</v>
      </c>
      <c r="L22" s="345">
        <f>'2. Traffic'!L360</f>
        <v>315.79901120967008</v>
      </c>
      <c r="N22" s="424"/>
      <c r="O22" s="424"/>
    </row>
    <row r="23" spans="3:15">
      <c r="C23" s="240" t="str">
        <f>'2. Traffic'!C289</f>
        <v>S08</v>
      </c>
      <c r="D23" s="240" t="str">
        <f>'2. Traffic'!D289</f>
        <v>Изходящи повиквания от чужди абонати в роуминг в мрежата на предприятието (Roaming Calls Outbound)</v>
      </c>
      <c r="E23" s="240" t="str">
        <f>'2. Traffic'!E289</f>
        <v>Voice Minutes</v>
      </c>
      <c r="F23" s="345">
        <f>'2. Traffic'!F361</f>
        <v>87.625786814456987</v>
      </c>
      <c r="G23" s="345">
        <f>'2. Traffic'!G361</f>
        <v>89.378302550746142</v>
      </c>
      <c r="H23" s="345">
        <f>'2. Traffic'!H361</f>
        <v>91.165868601761076</v>
      </c>
      <c r="I23" s="345">
        <f>'2. Traffic'!I361</f>
        <v>92.989185973796282</v>
      </c>
      <c r="J23" s="345">
        <f>'2. Traffic'!J361</f>
        <v>94.848969693272224</v>
      </c>
      <c r="K23" s="345">
        <f>'2. Traffic'!K361</f>
        <v>96.74594908713766</v>
      </c>
      <c r="L23" s="345">
        <f>'2. Traffic'!L361</f>
        <v>98.680868068880415</v>
      </c>
      <c r="N23" s="424"/>
      <c r="O23" s="424"/>
    </row>
    <row r="24" spans="3:15">
      <c r="C24" s="240" t="str">
        <f>'2. Traffic'!C290</f>
        <v>S09</v>
      </c>
      <c r="D24" s="240" t="str">
        <f>'2. Traffic'!D290</f>
        <v>Входящи повиквания от чужди абонати в роуминг в мрежата на предприятието (Roaming Calls Inbound)</v>
      </c>
      <c r="E24" s="240" t="str">
        <f>'2. Traffic'!E290</f>
        <v>Voice Minutes</v>
      </c>
      <c r="F24" s="345">
        <f>'2. Traffic'!F362</f>
        <v>96.11868831767265</v>
      </c>
      <c r="G24" s="345">
        <f>'2. Traffic'!G362</f>
        <v>98.041062084026109</v>
      </c>
      <c r="H24" s="345">
        <f>'2. Traffic'!H362</f>
        <v>100.00188332570664</v>
      </c>
      <c r="I24" s="345">
        <f>'2. Traffic'!I362</f>
        <v>102.00192099222076</v>
      </c>
      <c r="J24" s="345">
        <f>'2. Traffic'!J362</f>
        <v>104.04195941206518</v>
      </c>
      <c r="K24" s="345">
        <f>'2. Traffic'!K362</f>
        <v>106.12279860030648</v>
      </c>
      <c r="L24" s="345">
        <f>'2. Traffic'!L362</f>
        <v>108.24525457231262</v>
      </c>
      <c r="N24" s="424"/>
      <c r="O24" s="424"/>
    </row>
    <row r="25" spans="3:15">
      <c r="C25" s="240" t="str">
        <f>'2. Traffic'!C291</f>
        <v>S10</v>
      </c>
      <c r="D25" s="240" t="str">
        <f>'2. Traffic'!D291</f>
        <v>Гласова поща (Voice mail)</v>
      </c>
      <c r="E25" s="240" t="str">
        <f>'2. Traffic'!E291</f>
        <v>Voice Minutes</v>
      </c>
      <c r="F25" s="345">
        <f>'2. Traffic'!F363</f>
        <v>108.46447514270483</v>
      </c>
      <c r="G25" s="345">
        <f>'2. Traffic'!G363</f>
        <v>110.63376464555895</v>
      </c>
      <c r="H25" s="345">
        <f>'2. Traffic'!H363</f>
        <v>112.84643993847014</v>
      </c>
      <c r="I25" s="345">
        <f>'2. Traffic'!I363</f>
        <v>115.10336873723952</v>
      </c>
      <c r="J25" s="345">
        <f>'2. Traffic'!J363</f>
        <v>117.40543611198433</v>
      </c>
      <c r="K25" s="345">
        <f>'2. Traffic'!K363</f>
        <v>119.753544834224</v>
      </c>
      <c r="L25" s="345">
        <f>'2. Traffic'!L363</f>
        <v>122.14861573090849</v>
      </c>
      <c r="N25" s="424"/>
      <c r="O25" s="424"/>
    </row>
    <row r="26" spans="3:15">
      <c r="C26" s="240" t="str">
        <f>'2. Traffic'!C292</f>
        <v>S11</v>
      </c>
      <c r="D26" s="240" t="str">
        <f>'2. Traffic'!D292</f>
        <v>Повиквания към центъра за обслужване на клиенти (Help desk call)</v>
      </c>
      <c r="E26" s="240" t="str">
        <f>'2. Traffic'!E292</f>
        <v>Voice Minutes</v>
      </c>
      <c r="F26" s="345">
        <f>'2. Traffic'!F364</f>
        <v>41.328392753798923</v>
      </c>
      <c r="G26" s="345">
        <f>'2. Traffic'!G364</f>
        <v>42.154960608874909</v>
      </c>
      <c r="H26" s="345">
        <f>'2. Traffic'!H364</f>
        <v>42.998059821052408</v>
      </c>
      <c r="I26" s="345">
        <f>'2. Traffic'!I364</f>
        <v>43.858021017473448</v>
      </c>
      <c r="J26" s="345">
        <f>'2. Traffic'!J364</f>
        <v>44.735181437822924</v>
      </c>
      <c r="K26" s="345">
        <f>'2. Traffic'!K364</f>
        <v>45.629885066579384</v>
      </c>
      <c r="L26" s="345">
        <f>'2. Traffic'!L364</f>
        <v>46.542482767910968</v>
      </c>
      <c r="N26" s="424"/>
      <c r="O26" s="424"/>
    </row>
    <row r="27" spans="3:15">
      <c r="C27" s="240" t="str">
        <f>'2. Traffic'!C293</f>
        <v>S12</v>
      </c>
      <c r="D27" s="240" t="str">
        <f>'2. Traffic'!D293</f>
        <v>Видеоразговори (Video call)</v>
      </c>
      <c r="E27" s="240" t="str">
        <f>'2. Traffic'!E293</f>
        <v>Video minutes</v>
      </c>
      <c r="F27" s="345">
        <f>'2. Traffic'!F365</f>
        <v>48.433397861414747</v>
      </c>
      <c r="G27" s="345">
        <f>'2. Traffic'!G365</f>
        <v>49.402065818643052</v>
      </c>
      <c r="H27" s="345">
        <f>'2. Traffic'!H365</f>
        <v>50.390107135015917</v>
      </c>
      <c r="I27" s="345">
        <f>'2. Traffic'!I365</f>
        <v>51.397909277716224</v>
      </c>
      <c r="J27" s="345">
        <f>'2. Traffic'!J365</f>
        <v>52.425867463270549</v>
      </c>
      <c r="K27" s="345">
        <f>'2. Traffic'!K365</f>
        <v>49.409407388921238</v>
      </c>
      <c r="L27" s="345">
        <f>'2. Traffic'!L365</f>
        <v>50.397595536699662</v>
      </c>
      <c r="N27" s="424"/>
      <c r="O27" s="424"/>
    </row>
    <row r="28" spans="3:15">
      <c r="C28" s="240" t="str">
        <f>'2. Traffic'!C294</f>
        <v>S13</v>
      </c>
      <c r="D28" s="240" t="str">
        <f>'2. Traffic'!D294</f>
        <v>MMS в мрежата (MMS on net)</v>
      </c>
      <c r="E28" s="240" t="str">
        <f>'2. Traffic'!E294</f>
        <v>MMS</v>
      </c>
      <c r="F28" s="345">
        <f>'2. Traffic'!F366</f>
        <v>8</v>
      </c>
      <c r="G28" s="345">
        <f>'2. Traffic'!G366</f>
        <v>8.16</v>
      </c>
      <c r="H28" s="345">
        <f>'2. Traffic'!H366</f>
        <v>8.3231999999999999</v>
      </c>
      <c r="I28" s="345">
        <f>'2. Traffic'!I366</f>
        <v>8.4896640000000012</v>
      </c>
      <c r="J28" s="345">
        <f>'2. Traffic'!J366</f>
        <v>8.6594572800000016</v>
      </c>
      <c r="K28" s="345">
        <f>'2. Traffic'!K366</f>
        <v>8.8326464256000019</v>
      </c>
      <c r="L28" s="345">
        <f>'2. Traffic'!L366</f>
        <v>9.0092993541120006</v>
      </c>
      <c r="N28" s="424"/>
      <c r="O28" s="424"/>
    </row>
    <row r="29" spans="3:15">
      <c r="C29" s="240" t="str">
        <f>'2. Traffic'!C295</f>
        <v>S14</v>
      </c>
      <c r="D29" s="240" t="str">
        <f>'2. Traffic'!D295</f>
        <v>Изходящи MMS към други мрежи (MMS outgoing to other network)</v>
      </c>
      <c r="E29" s="240" t="str">
        <f>'2. Traffic'!E295</f>
        <v>MMS</v>
      </c>
      <c r="F29" s="345">
        <f>'2. Traffic'!F367</f>
        <v>8</v>
      </c>
      <c r="G29" s="345">
        <f>'2. Traffic'!G367</f>
        <v>8.16</v>
      </c>
      <c r="H29" s="345">
        <f>'2. Traffic'!H367</f>
        <v>8.3231999999999999</v>
      </c>
      <c r="I29" s="345">
        <f>'2. Traffic'!I367</f>
        <v>8.4896640000000012</v>
      </c>
      <c r="J29" s="345">
        <f>'2. Traffic'!J367</f>
        <v>8.6594572800000016</v>
      </c>
      <c r="K29" s="345">
        <f>'2. Traffic'!K367</f>
        <v>8.8326464256000019</v>
      </c>
      <c r="L29" s="345">
        <f>'2. Traffic'!L367</f>
        <v>9.0092993541120006</v>
      </c>
      <c r="N29" s="424"/>
      <c r="O29" s="424"/>
    </row>
    <row r="30" spans="3:15">
      <c r="C30" s="240" t="str">
        <f>'2. Traffic'!C296</f>
        <v>S15</v>
      </c>
      <c r="D30" s="240" t="str">
        <f>'2. Traffic'!D296</f>
        <v>Входящи MMS от други мрежи (MMS incoming from other network)</v>
      </c>
      <c r="E30" s="240" t="str">
        <f>'2. Traffic'!E296</f>
        <v>MMS</v>
      </c>
      <c r="F30" s="345">
        <f>'2. Traffic'!F368</f>
        <v>8</v>
      </c>
      <c r="G30" s="345">
        <f>'2. Traffic'!G368</f>
        <v>8.16</v>
      </c>
      <c r="H30" s="345">
        <f>'2. Traffic'!H368</f>
        <v>8.3231999999999999</v>
      </c>
      <c r="I30" s="345">
        <f>'2. Traffic'!I368</f>
        <v>8.4896640000000012</v>
      </c>
      <c r="J30" s="345">
        <f>'2. Traffic'!J368</f>
        <v>8.6594572800000016</v>
      </c>
      <c r="K30" s="345">
        <f>'2. Traffic'!K368</f>
        <v>8.8326464256000019</v>
      </c>
      <c r="L30" s="345">
        <f>'2. Traffic'!L368</f>
        <v>9.0092993541120006</v>
      </c>
      <c r="N30" s="424"/>
      <c r="O30" s="424"/>
    </row>
    <row r="31" spans="3:15">
      <c r="C31" s="240" t="str">
        <f>'2. Traffic'!C297</f>
        <v>S16</v>
      </c>
      <c r="D31" s="240" t="str">
        <f>'2. Traffic'!D297</f>
        <v>SMS в мрежата (SMS on net)</v>
      </c>
      <c r="E31" s="240" t="str">
        <f>'2. Traffic'!E297</f>
        <v>SMS</v>
      </c>
      <c r="F31" s="345">
        <f>'2. Traffic'!F369</f>
        <v>240</v>
      </c>
      <c r="G31" s="345">
        <f>'2. Traffic'!G369</f>
        <v>244.8</v>
      </c>
      <c r="H31" s="345">
        <f>'2. Traffic'!H369</f>
        <v>249.69600000000003</v>
      </c>
      <c r="I31" s="345">
        <f>'2. Traffic'!I369</f>
        <v>254.68992000000003</v>
      </c>
      <c r="J31" s="345">
        <f>'2. Traffic'!J369</f>
        <v>259.78371840000005</v>
      </c>
      <c r="K31" s="345">
        <f>'2. Traffic'!K369</f>
        <v>264.97939276800008</v>
      </c>
      <c r="L31" s="345">
        <f>'2. Traffic'!L369</f>
        <v>270.2789806233601</v>
      </c>
      <c r="N31" s="424"/>
      <c r="O31" s="424"/>
    </row>
    <row r="32" spans="3:15">
      <c r="C32" s="240" t="str">
        <f>'2. Traffic'!C298</f>
        <v>S17</v>
      </c>
      <c r="D32" s="240" t="str">
        <f>'2. Traffic'!D298</f>
        <v>Изходящи SMS към други мрежи (SMS outgoing to other network)</v>
      </c>
      <c r="E32" s="240" t="str">
        <f>'2. Traffic'!E298</f>
        <v>SMS</v>
      </c>
      <c r="F32" s="345">
        <f>'2. Traffic'!F370</f>
        <v>80</v>
      </c>
      <c r="G32" s="345">
        <f>'2. Traffic'!G370</f>
        <v>81.600000000000009</v>
      </c>
      <c r="H32" s="345">
        <f>'2. Traffic'!H370</f>
        <v>83.232000000000014</v>
      </c>
      <c r="I32" s="345">
        <f>'2. Traffic'!I370</f>
        <v>84.896640000000005</v>
      </c>
      <c r="J32" s="345">
        <f>'2. Traffic'!J370</f>
        <v>86.594572800000009</v>
      </c>
      <c r="K32" s="345">
        <f>'2. Traffic'!K370</f>
        <v>88.326464256000008</v>
      </c>
      <c r="L32" s="345">
        <f>'2. Traffic'!L370</f>
        <v>90.092993541120009</v>
      </c>
      <c r="N32" s="424"/>
      <c r="O32" s="424"/>
    </row>
    <row r="33" spans="3:15" s="207" customFormat="1">
      <c r="C33" s="240" t="str">
        <f>'2. Traffic'!C299</f>
        <v>S18</v>
      </c>
      <c r="D33" s="240" t="str">
        <f>'2. Traffic'!D299</f>
        <v>Входящи SMS от други мрежи (SMS incoming from other network)</v>
      </c>
      <c r="E33" s="240" t="str">
        <f>'2. Traffic'!E299</f>
        <v>SMS</v>
      </c>
      <c r="F33" s="345">
        <f>'2. Traffic'!F371</f>
        <v>40</v>
      </c>
      <c r="G33" s="345">
        <f>'2. Traffic'!G371</f>
        <v>40.800000000000004</v>
      </c>
      <c r="H33" s="345">
        <f>'2. Traffic'!H371</f>
        <v>41.616000000000007</v>
      </c>
      <c r="I33" s="345">
        <f>'2. Traffic'!I371</f>
        <v>42.448320000000002</v>
      </c>
      <c r="J33" s="345">
        <f>'2. Traffic'!J371</f>
        <v>43.297286400000004</v>
      </c>
      <c r="K33" s="345">
        <f>'2. Traffic'!K371</f>
        <v>44.163232128000004</v>
      </c>
      <c r="L33" s="345">
        <f>'2. Traffic'!L371</f>
        <v>45.046496770560005</v>
      </c>
      <c r="N33" s="424"/>
      <c r="O33" s="424"/>
    </row>
    <row r="34" spans="3:15" s="207" customFormat="1">
      <c r="C34" s="240" t="str">
        <f>'2. Traffic'!C300</f>
        <v>S19</v>
      </c>
      <c r="D34" s="240" t="str">
        <f>'2. Traffic'!D300</f>
        <v>Пренос на данни (Data services)</v>
      </c>
      <c r="E34" s="240" t="str">
        <f>'2. Traffic'!E300</f>
        <v>Mbytes</v>
      </c>
      <c r="F34" s="345">
        <f>'2. Traffic'!F372</f>
        <v>4000</v>
      </c>
      <c r="G34" s="345">
        <f>'2. Traffic'!G372</f>
        <v>4080</v>
      </c>
      <c r="H34" s="345">
        <f>'2. Traffic'!H372</f>
        <v>4161.6000000000004</v>
      </c>
      <c r="I34" s="345">
        <f>'2. Traffic'!I372</f>
        <v>4244.8320000000003</v>
      </c>
      <c r="J34" s="345">
        <f>'2. Traffic'!J372</f>
        <v>4329.7286400000003</v>
      </c>
      <c r="K34" s="345">
        <f>'2. Traffic'!K372</f>
        <v>4416.3232128</v>
      </c>
      <c r="L34" s="345">
        <f>'2. Traffic'!L372</f>
        <v>4504.6496770559997</v>
      </c>
      <c r="N34" s="424"/>
      <c r="O34" s="424"/>
    </row>
    <row r="35" spans="3:15" s="207" customFormat="1">
      <c r="C35" s="240" t="str">
        <f>'2. Traffic'!C301</f>
        <v>S20</v>
      </c>
      <c r="D35" s="240" t="str">
        <f>'2. Traffic'!D301</f>
        <v>Subscribers</v>
      </c>
      <c r="E35" s="240" t="str">
        <f>'2. Traffic'!E301</f>
        <v>Subscriber</v>
      </c>
      <c r="F35" s="345">
        <f>'2. Traffic'!F373</f>
        <v>0</v>
      </c>
      <c r="G35" s="345">
        <f>'2. Traffic'!G373</f>
        <v>0</v>
      </c>
      <c r="H35" s="345">
        <f>'2. Traffic'!H373</f>
        <v>0</v>
      </c>
      <c r="I35" s="345">
        <f>'2. Traffic'!I373</f>
        <v>0</v>
      </c>
      <c r="J35" s="345">
        <f>'2. Traffic'!J373</f>
        <v>0</v>
      </c>
      <c r="K35" s="345">
        <f>'2. Traffic'!K373</f>
        <v>0</v>
      </c>
      <c r="L35" s="345">
        <f>'2. Traffic'!L373</f>
        <v>0</v>
      </c>
      <c r="N35" s="424"/>
      <c r="O35" s="424"/>
    </row>
    <row r="36" spans="3:15" s="207" customFormat="1">
      <c r="C36" s="240" t="str">
        <f>'2. Traffic'!C302</f>
        <v>S21</v>
      </c>
      <c r="D36" s="240" t="str">
        <f>'2. Traffic'!D302</f>
        <v>OTHER: complete as required</v>
      </c>
      <c r="E36" s="240" t="str">
        <f>'2. Traffic'!E302</f>
        <v>OTHER: complete as required</v>
      </c>
      <c r="F36" s="345">
        <f>'2. Traffic'!F374</f>
        <v>0</v>
      </c>
      <c r="G36" s="345">
        <f>'2. Traffic'!G374</f>
        <v>0</v>
      </c>
      <c r="H36" s="345">
        <f>'2. Traffic'!H374</f>
        <v>0</v>
      </c>
      <c r="I36" s="345">
        <f>'2. Traffic'!I374</f>
        <v>0</v>
      </c>
      <c r="J36" s="345">
        <f>'2. Traffic'!J374</f>
        <v>0</v>
      </c>
      <c r="K36" s="345">
        <f>'2. Traffic'!K374</f>
        <v>0</v>
      </c>
      <c r="L36" s="345">
        <f>'2. Traffic'!L374</f>
        <v>0</v>
      </c>
      <c r="N36" s="424"/>
      <c r="O36" s="424"/>
    </row>
    <row r="37" spans="3:15" s="207" customFormat="1">
      <c r="C37" s="240" t="str">
        <f>'2. Traffic'!C303</f>
        <v>S22</v>
      </c>
      <c r="D37" s="240" t="str">
        <f>'2. Traffic'!D303</f>
        <v>OTHER: complete as required</v>
      </c>
      <c r="E37" s="240" t="str">
        <f>'2. Traffic'!E303</f>
        <v>OTHER: complete as required</v>
      </c>
      <c r="F37" s="345">
        <f>'2. Traffic'!F375</f>
        <v>0</v>
      </c>
      <c r="G37" s="345">
        <f>'2. Traffic'!G375</f>
        <v>0</v>
      </c>
      <c r="H37" s="345">
        <f>'2. Traffic'!H375</f>
        <v>0</v>
      </c>
      <c r="I37" s="345">
        <f>'2. Traffic'!I375</f>
        <v>0</v>
      </c>
      <c r="J37" s="345">
        <f>'2. Traffic'!J375</f>
        <v>0</v>
      </c>
      <c r="K37" s="345">
        <f>'2. Traffic'!K375</f>
        <v>0</v>
      </c>
      <c r="L37" s="345">
        <f>'2. Traffic'!L375</f>
        <v>0</v>
      </c>
      <c r="N37" s="424"/>
      <c r="O37" s="424"/>
    </row>
    <row r="38" spans="3:15" s="207" customFormat="1">
      <c r="C38" s="240" t="str">
        <f>'2. Traffic'!C304</f>
        <v>S23</v>
      </c>
      <c r="D38" s="240" t="str">
        <f>'2. Traffic'!D304</f>
        <v>OTHER: complete as required</v>
      </c>
      <c r="E38" s="240" t="str">
        <f>'2. Traffic'!E304</f>
        <v>OTHER: complete as required</v>
      </c>
      <c r="F38" s="345">
        <f>'2. Traffic'!F376</f>
        <v>0</v>
      </c>
      <c r="G38" s="345">
        <f>'2. Traffic'!G376</f>
        <v>0</v>
      </c>
      <c r="H38" s="345">
        <f>'2. Traffic'!H376</f>
        <v>0</v>
      </c>
      <c r="I38" s="345">
        <f>'2. Traffic'!I376</f>
        <v>0</v>
      </c>
      <c r="J38" s="345">
        <f>'2. Traffic'!J376</f>
        <v>0</v>
      </c>
      <c r="K38" s="345">
        <f>'2. Traffic'!K376</f>
        <v>0</v>
      </c>
      <c r="L38" s="345">
        <f>'2. Traffic'!L376</f>
        <v>0</v>
      </c>
      <c r="N38" s="424"/>
      <c r="O38" s="424"/>
    </row>
    <row r="39" spans="3:15" s="207" customFormat="1">
      <c r="C39" s="240" t="str">
        <f>'2. Traffic'!C305</f>
        <v>S24</v>
      </c>
      <c r="D39" s="240" t="str">
        <f>'2. Traffic'!D305</f>
        <v>OTHER: complete as required</v>
      </c>
      <c r="E39" s="240" t="str">
        <f>'2. Traffic'!E305</f>
        <v>OTHER: complete as required</v>
      </c>
      <c r="F39" s="345">
        <f>'2. Traffic'!F377</f>
        <v>0</v>
      </c>
      <c r="G39" s="345">
        <f>'2. Traffic'!G377</f>
        <v>0</v>
      </c>
      <c r="H39" s="345">
        <f>'2. Traffic'!H377</f>
        <v>0</v>
      </c>
      <c r="I39" s="345">
        <f>'2. Traffic'!I377</f>
        <v>0</v>
      </c>
      <c r="J39" s="345">
        <f>'2. Traffic'!J377</f>
        <v>0</v>
      </c>
      <c r="K39" s="345">
        <f>'2. Traffic'!K377</f>
        <v>0</v>
      </c>
      <c r="L39" s="345">
        <f>'2. Traffic'!L377</f>
        <v>0</v>
      </c>
      <c r="N39" s="424"/>
      <c r="O39" s="424"/>
    </row>
    <row r="40" spans="3:15" s="207" customFormat="1">
      <c r="C40" s="240" t="str">
        <f>'2. Traffic'!C306</f>
        <v>S25</v>
      </c>
      <c r="D40" s="240" t="str">
        <f>'2. Traffic'!D306</f>
        <v>OTHER: complete as required</v>
      </c>
      <c r="E40" s="240" t="str">
        <f>'2. Traffic'!E306</f>
        <v>OTHER: complete as required</v>
      </c>
      <c r="F40" s="345">
        <f>'2. Traffic'!F378</f>
        <v>0</v>
      </c>
      <c r="G40" s="345">
        <f>'2. Traffic'!G378</f>
        <v>0</v>
      </c>
      <c r="H40" s="345">
        <f>'2. Traffic'!H378</f>
        <v>0</v>
      </c>
      <c r="I40" s="345">
        <f>'2. Traffic'!I378</f>
        <v>0</v>
      </c>
      <c r="J40" s="345">
        <f>'2. Traffic'!J378</f>
        <v>0</v>
      </c>
      <c r="K40" s="345">
        <f>'2. Traffic'!K378</f>
        <v>0</v>
      </c>
      <c r="L40" s="345">
        <f>'2. Traffic'!L378</f>
        <v>0</v>
      </c>
      <c r="N40" s="424"/>
      <c r="O40" s="424"/>
    </row>
    <row r="41" spans="3:15" s="207" customFormat="1">
      <c r="C41" s="240" t="str">
        <f>'2. Traffic'!C307</f>
        <v>S26</v>
      </c>
      <c r="D41" s="240" t="str">
        <f>'2. Traffic'!D307</f>
        <v>OTHER: complete as required</v>
      </c>
      <c r="E41" s="240" t="str">
        <f>'2. Traffic'!E307</f>
        <v>OTHER: complete as required</v>
      </c>
      <c r="F41" s="345">
        <f>'2. Traffic'!F379</f>
        <v>0</v>
      </c>
      <c r="G41" s="345">
        <f>'2. Traffic'!G379</f>
        <v>0</v>
      </c>
      <c r="H41" s="345">
        <f>'2. Traffic'!H379</f>
        <v>0</v>
      </c>
      <c r="I41" s="345">
        <f>'2. Traffic'!I379</f>
        <v>0</v>
      </c>
      <c r="J41" s="345">
        <f>'2. Traffic'!J379</f>
        <v>0</v>
      </c>
      <c r="K41" s="345">
        <f>'2. Traffic'!K379</f>
        <v>0</v>
      </c>
      <c r="L41" s="345">
        <f>'2. Traffic'!L379</f>
        <v>0</v>
      </c>
      <c r="N41" s="424"/>
      <c r="O41" s="424"/>
    </row>
    <row r="42" spans="3:15">
      <c r="C42" s="240" t="str">
        <f>'2. Traffic'!C308</f>
        <v>S27</v>
      </c>
      <c r="D42" s="240" t="str">
        <f>'2. Traffic'!D308</f>
        <v>OTHER: complete as required</v>
      </c>
      <c r="E42" s="240" t="str">
        <f>'2. Traffic'!E308</f>
        <v>OTHER: complete as required</v>
      </c>
      <c r="F42" s="345">
        <f>'2. Traffic'!F380</f>
        <v>0</v>
      </c>
      <c r="G42" s="345">
        <f>'2. Traffic'!G380</f>
        <v>0</v>
      </c>
      <c r="H42" s="345">
        <f>'2. Traffic'!H380</f>
        <v>0</v>
      </c>
      <c r="I42" s="345">
        <f>'2. Traffic'!I380</f>
        <v>0</v>
      </c>
      <c r="J42" s="345">
        <f>'2. Traffic'!J380</f>
        <v>0</v>
      </c>
      <c r="K42" s="345">
        <f>'2. Traffic'!K380</f>
        <v>0</v>
      </c>
      <c r="L42" s="345">
        <f>'2. Traffic'!L380</f>
        <v>0</v>
      </c>
      <c r="N42" s="424"/>
      <c r="O42" s="424"/>
    </row>
    <row r="43" spans="3:15">
      <c r="C43" s="240" t="str">
        <f>'2. Traffic'!C309</f>
        <v>S28</v>
      </c>
      <c r="D43" s="240" t="str">
        <f>'2. Traffic'!D309</f>
        <v>OTHER: complete as required</v>
      </c>
      <c r="E43" s="240" t="str">
        <f>'2. Traffic'!E309</f>
        <v>OTHER: complete as required</v>
      </c>
      <c r="F43" s="345">
        <f>'2. Traffic'!F381</f>
        <v>0</v>
      </c>
      <c r="G43" s="345">
        <f>'2. Traffic'!G381</f>
        <v>0</v>
      </c>
      <c r="H43" s="345">
        <f>'2. Traffic'!H381</f>
        <v>0</v>
      </c>
      <c r="I43" s="345">
        <f>'2. Traffic'!I381</f>
        <v>0</v>
      </c>
      <c r="J43" s="345">
        <f>'2. Traffic'!J381</f>
        <v>0</v>
      </c>
      <c r="K43" s="345">
        <f>'2. Traffic'!K381</f>
        <v>0</v>
      </c>
      <c r="L43" s="345">
        <f>'2. Traffic'!L381</f>
        <v>0</v>
      </c>
      <c r="N43" s="424"/>
      <c r="O43" s="424"/>
    </row>
    <row r="44" spans="3:15">
      <c r="C44" s="240" t="str">
        <f>'2. Traffic'!C310</f>
        <v>S29</v>
      </c>
      <c r="D44" s="240" t="str">
        <f>'2. Traffic'!D310</f>
        <v>OTHER: complete as required</v>
      </c>
      <c r="E44" s="240" t="str">
        <f>'2. Traffic'!E310</f>
        <v>OTHER: complete as required</v>
      </c>
      <c r="F44" s="345">
        <f>'2. Traffic'!F382</f>
        <v>0</v>
      </c>
      <c r="G44" s="345">
        <f>'2. Traffic'!G382</f>
        <v>0</v>
      </c>
      <c r="H44" s="345">
        <f>'2. Traffic'!H382</f>
        <v>0</v>
      </c>
      <c r="I44" s="345">
        <f>'2. Traffic'!I382</f>
        <v>0</v>
      </c>
      <c r="J44" s="345">
        <f>'2. Traffic'!J382</f>
        <v>0</v>
      </c>
      <c r="K44" s="345">
        <f>'2. Traffic'!K382</f>
        <v>0</v>
      </c>
      <c r="L44" s="345">
        <f>'2. Traffic'!L382</f>
        <v>0</v>
      </c>
      <c r="N44" s="424"/>
      <c r="O44" s="424"/>
    </row>
    <row r="45" spans="3:15">
      <c r="C45" s="240" t="str">
        <f>'2. Traffic'!C311</f>
        <v>S30</v>
      </c>
      <c r="D45" s="240" t="str">
        <f>'2. Traffic'!D311</f>
        <v>OTHER: complete as required</v>
      </c>
      <c r="E45" s="240" t="str">
        <f>'2. Traffic'!E311</f>
        <v>OTHER: complete as required</v>
      </c>
      <c r="F45" s="345">
        <f>'2. Traffic'!F383</f>
        <v>0</v>
      </c>
      <c r="G45" s="345">
        <f>'2. Traffic'!G383</f>
        <v>0</v>
      </c>
      <c r="H45" s="345">
        <f>'2. Traffic'!H383</f>
        <v>0</v>
      </c>
      <c r="I45" s="345">
        <f>'2. Traffic'!I383</f>
        <v>0</v>
      </c>
      <c r="J45" s="345">
        <f>'2. Traffic'!J383</f>
        <v>0</v>
      </c>
      <c r="K45" s="345">
        <f>'2. Traffic'!K383</f>
        <v>0</v>
      </c>
      <c r="L45" s="345">
        <f>'2. Traffic'!L383</f>
        <v>0</v>
      </c>
      <c r="N45" s="424"/>
      <c r="O45" s="424"/>
    </row>
    <row r="46" spans="3:15">
      <c r="C46" s="240" t="s">
        <v>280</v>
      </c>
      <c r="D46" s="240" t="s">
        <v>309</v>
      </c>
      <c r="E46" s="284"/>
      <c r="F46" s="284"/>
      <c r="G46" s="284"/>
      <c r="H46" s="261"/>
      <c r="I46" s="261"/>
      <c r="J46" s="261"/>
      <c r="K46" s="261"/>
      <c r="L46" s="261"/>
    </row>
    <row r="47" spans="3:15">
      <c r="C47" s="249"/>
      <c r="D47" s="249"/>
      <c r="E47" s="249"/>
      <c r="F47" s="249"/>
      <c r="G47" s="256"/>
      <c r="H47" s="256"/>
      <c r="I47" s="256"/>
      <c r="J47" s="256"/>
      <c r="K47" s="256"/>
    </row>
    <row r="48" spans="3:15">
      <c r="C48" s="346"/>
      <c r="D48" s="346"/>
      <c r="E48" s="346"/>
      <c r="F48" s="346" t="str">
        <f t="shared" ref="F48:K48" si="0">IF(SUM(F16:F45)/SUM(F49:F53)&lt;=1,"ok","error")</f>
        <v>ok</v>
      </c>
      <c r="G48" s="346" t="str">
        <f t="shared" si="0"/>
        <v>ok</v>
      </c>
      <c r="H48" s="346" t="str">
        <f t="shared" si="0"/>
        <v>ok</v>
      </c>
      <c r="I48" s="346" t="str">
        <f t="shared" si="0"/>
        <v>ok</v>
      </c>
      <c r="J48" s="346" t="str">
        <f t="shared" si="0"/>
        <v>ok</v>
      </c>
      <c r="K48" s="346" t="str">
        <f t="shared" si="0"/>
        <v>ok</v>
      </c>
      <c r="L48" s="346" t="str">
        <f t="shared" ref="L48" si="1">IF(SUM(L16:L45)/SUM(L49:L53)&lt;=1,"ok","error")</f>
        <v>ok</v>
      </c>
    </row>
    <row r="49" spans="2:26" s="692" customFormat="1" ht="15.75">
      <c r="C49" s="708"/>
      <c r="D49" s="709" t="s">
        <v>383</v>
      </c>
      <c r="E49" s="815" t="s">
        <v>288</v>
      </c>
      <c r="F49" s="711">
        <f t="shared" ref="F49:L49" si="2">SUMIF($E$16:$E$45,"voice minutes",F$16:F$45)</f>
        <v>8663.4983914478271</v>
      </c>
      <c r="G49" s="711">
        <f t="shared" si="2"/>
        <v>8836.7683592767844</v>
      </c>
      <c r="H49" s="711">
        <f t="shared" si="2"/>
        <v>9013.5037264623224</v>
      </c>
      <c r="I49" s="711">
        <f t="shared" si="2"/>
        <v>9193.7738009915684</v>
      </c>
      <c r="J49" s="711">
        <f t="shared" si="2"/>
        <v>9377.6492770114</v>
      </c>
      <c r="K49" s="711">
        <f t="shared" si="2"/>
        <v>9565.2022625516256</v>
      </c>
      <c r="L49" s="711">
        <f t="shared" si="2"/>
        <v>9756.5063078026578</v>
      </c>
    </row>
    <row r="50" spans="2:26" s="692" customFormat="1" ht="15.75">
      <c r="C50" s="708"/>
      <c r="D50" s="709" t="s">
        <v>384</v>
      </c>
      <c r="E50" s="815" t="s">
        <v>217</v>
      </c>
      <c r="F50" s="711">
        <f t="shared" ref="F50:L50" si="3">SUMIF($E$16:$E$45,"SMS",F$16:F$45)</f>
        <v>360</v>
      </c>
      <c r="G50" s="711">
        <f t="shared" si="3"/>
        <v>367.20000000000005</v>
      </c>
      <c r="H50" s="711">
        <f t="shared" si="3"/>
        <v>374.54400000000004</v>
      </c>
      <c r="I50" s="711">
        <f t="shared" si="3"/>
        <v>382.03488000000004</v>
      </c>
      <c r="J50" s="711">
        <f t="shared" si="3"/>
        <v>389.67557760000005</v>
      </c>
      <c r="K50" s="711">
        <f t="shared" si="3"/>
        <v>397.46908915200009</v>
      </c>
      <c r="L50" s="711">
        <f t="shared" si="3"/>
        <v>405.41847093504009</v>
      </c>
      <c r="M50" s="710"/>
    </row>
    <row r="51" spans="2:26" s="692" customFormat="1" ht="15.75">
      <c r="C51" s="708"/>
      <c r="D51" s="709" t="s">
        <v>385</v>
      </c>
      <c r="E51" s="815" t="s">
        <v>216</v>
      </c>
      <c r="F51" s="711">
        <f t="shared" ref="F51:L51" si="4">SUMIF($E$16:$E$45,"MMS",F$16:F$45)</f>
        <v>24</v>
      </c>
      <c r="G51" s="711">
        <f t="shared" si="4"/>
        <v>24.48</v>
      </c>
      <c r="H51" s="711">
        <f t="shared" si="4"/>
        <v>24.9696</v>
      </c>
      <c r="I51" s="711">
        <f t="shared" si="4"/>
        <v>25.468992000000004</v>
      </c>
      <c r="J51" s="711">
        <f t="shared" si="4"/>
        <v>25.978371840000005</v>
      </c>
      <c r="K51" s="711">
        <f t="shared" si="4"/>
        <v>26.497939276800004</v>
      </c>
      <c r="L51" s="711">
        <f t="shared" si="4"/>
        <v>27.027898062336</v>
      </c>
    </row>
    <row r="52" spans="2:26" s="692" customFormat="1" ht="15.75">
      <c r="C52" s="708"/>
      <c r="D52" s="709" t="s">
        <v>386</v>
      </c>
      <c r="E52" s="815" t="s">
        <v>1103</v>
      </c>
      <c r="F52" s="711">
        <f t="shared" ref="F52:L52" si="5">SUMIF($E$16:$E$45,"video minutes",F$16:F$45)</f>
        <v>48.433397861414747</v>
      </c>
      <c r="G52" s="711">
        <f t="shared" si="5"/>
        <v>49.402065818643052</v>
      </c>
      <c r="H52" s="711">
        <f t="shared" si="5"/>
        <v>50.390107135015917</v>
      </c>
      <c r="I52" s="711">
        <f t="shared" si="5"/>
        <v>51.397909277716224</v>
      </c>
      <c r="J52" s="711">
        <f t="shared" si="5"/>
        <v>52.425867463270549</v>
      </c>
      <c r="K52" s="711">
        <f t="shared" si="5"/>
        <v>49.409407388921238</v>
      </c>
      <c r="L52" s="711">
        <f t="shared" si="5"/>
        <v>50.397595536699662</v>
      </c>
    </row>
    <row r="53" spans="2:26" s="692" customFormat="1" ht="15.75">
      <c r="C53" s="708"/>
      <c r="D53" s="709" t="s">
        <v>387</v>
      </c>
      <c r="E53" s="815" t="s">
        <v>180</v>
      </c>
      <c r="F53" s="711">
        <f t="shared" ref="F53:L53" si="6">SUMIF($E$16:$E$45,"mbytes",F$16:F$45)</f>
        <v>4000</v>
      </c>
      <c r="G53" s="711">
        <f t="shared" si="6"/>
        <v>4080</v>
      </c>
      <c r="H53" s="711">
        <f t="shared" si="6"/>
        <v>4161.6000000000004</v>
      </c>
      <c r="I53" s="711">
        <f t="shared" si="6"/>
        <v>4244.8320000000003</v>
      </c>
      <c r="J53" s="711">
        <f t="shared" si="6"/>
        <v>4329.7286400000003</v>
      </c>
      <c r="K53" s="711">
        <f t="shared" si="6"/>
        <v>4416.3232128</v>
      </c>
      <c r="L53" s="711">
        <f t="shared" si="6"/>
        <v>4504.6496770559997</v>
      </c>
    </row>
    <row r="54" spans="2:26">
      <c r="C54" s="249"/>
      <c r="D54" s="249"/>
      <c r="E54" s="249"/>
      <c r="F54" s="249"/>
      <c r="G54" s="348"/>
      <c r="H54" s="348"/>
      <c r="I54" s="348"/>
      <c r="J54" s="348"/>
      <c r="K54" s="348"/>
    </row>
    <row r="55" spans="2:26">
      <c r="C55" s="249"/>
      <c r="D55" s="249"/>
      <c r="E55" s="249"/>
      <c r="F55" s="249"/>
      <c r="G55" s="348"/>
      <c r="H55" s="348"/>
      <c r="I55" s="348"/>
      <c r="J55" s="348"/>
      <c r="K55" s="348"/>
    </row>
    <row r="56" spans="2:26" ht="15.75">
      <c r="B56" s="77">
        <f>B13+0.01</f>
        <v>6.02</v>
      </c>
      <c r="C56" s="292" t="s">
        <v>689</v>
      </c>
      <c r="D56" s="314"/>
      <c r="E56" s="317"/>
      <c r="F56" s="317"/>
      <c r="G56" s="348"/>
      <c r="H56" s="348"/>
      <c r="I56" s="348"/>
      <c r="J56" s="348"/>
      <c r="K56" s="348"/>
    </row>
    <row r="57" spans="2:26">
      <c r="C57" s="249"/>
      <c r="D57" s="249"/>
      <c r="E57" s="249"/>
      <c r="F57" s="249"/>
      <c r="G57" s="256"/>
      <c r="H57" s="256"/>
      <c r="I57" s="256"/>
      <c r="J57" s="256"/>
      <c r="K57" s="256"/>
    </row>
    <row r="58" spans="2:26">
      <c r="C58" s="222" t="s">
        <v>0</v>
      </c>
      <c r="D58" s="222" t="s">
        <v>284</v>
      </c>
      <c r="E58" s="37" t="s">
        <v>14</v>
      </c>
      <c r="F58" s="214"/>
      <c r="G58" s="214" t="s">
        <v>388</v>
      </c>
      <c r="H58" s="214">
        <f t="shared" ref="H58:N58" si="7">F15</f>
        <v>2014</v>
      </c>
      <c r="I58" s="214">
        <f t="shared" si="7"/>
        <v>2015</v>
      </c>
      <c r="J58" s="214">
        <f t="shared" si="7"/>
        <v>2016</v>
      </c>
      <c r="K58" s="214">
        <f t="shared" si="7"/>
        <v>2017</v>
      </c>
      <c r="L58" s="214">
        <f t="shared" si="7"/>
        <v>2018</v>
      </c>
      <c r="M58" s="214">
        <f t="shared" si="7"/>
        <v>2019</v>
      </c>
      <c r="N58" s="214">
        <f t="shared" si="7"/>
        <v>2020</v>
      </c>
      <c r="O58" s="487"/>
      <c r="P58" s="487"/>
      <c r="Q58" s="487"/>
      <c r="R58" s="487"/>
      <c r="S58" s="487"/>
      <c r="T58" s="487"/>
      <c r="U58" s="487"/>
      <c r="V58" s="487"/>
      <c r="W58" s="487"/>
      <c r="X58" s="487"/>
      <c r="Y58" s="487"/>
      <c r="Z58" s="487"/>
    </row>
    <row r="59" spans="2:26">
      <c r="C59" s="240" t="str">
        <f t="shared" ref="C59:E88" si="8">C16</f>
        <v>S01</v>
      </c>
      <c r="D59" s="240" t="str">
        <f t="shared" si="8"/>
        <v>Повиквания в мрежата (On Net calls)</v>
      </c>
      <c r="E59" s="240" t="str">
        <f t="shared" si="8"/>
        <v>Voice Minutes</v>
      </c>
      <c r="F59" s="240"/>
      <c r="G59" s="349">
        <f t="shared" ref="G59:G88" si="9">IF(E59="voice minutes",BHEvoice,IF(E59="MMS",BHEMMS,IF(E59="SMS",BHESMS,IF(E59="video minutes",BHEvideo,BHEdata))))</f>
        <v>6.6666666666666666E-6</v>
      </c>
      <c r="H59" s="342">
        <f t="shared" ref="H59:H88" si="10">$G59*F16*1000000</f>
        <v>39434.828956551653</v>
      </c>
      <c r="I59" s="342">
        <f t="shared" ref="I59:I88" si="11">$G59*G16*1000000</f>
        <v>40223.525535682689</v>
      </c>
      <c r="J59" s="342">
        <f t="shared" ref="J59:J88" si="12">$G59*H16*1000000</f>
        <v>41027.996046396351</v>
      </c>
      <c r="K59" s="342">
        <f t="shared" ref="K59:K88" si="13">$G59*I16*1000000</f>
        <v>41848.555967324275</v>
      </c>
      <c r="L59" s="342">
        <f t="shared" ref="L59:L88" si="14">$G59*J16*1000000</f>
        <v>42685.527086670765</v>
      </c>
      <c r="M59" s="342">
        <f t="shared" ref="M59:N88" si="15">$G59*K16*1000000</f>
        <v>43539.237628404167</v>
      </c>
      <c r="N59" s="342">
        <f t="shared" si="15"/>
        <v>44410.022380972252</v>
      </c>
      <c r="O59" s="487"/>
      <c r="P59" s="424"/>
      <c r="Q59" s="424"/>
      <c r="R59" s="487"/>
      <c r="S59" s="487"/>
      <c r="T59" s="487"/>
      <c r="U59" s="487"/>
      <c r="V59" s="487"/>
      <c r="W59" s="487"/>
      <c r="X59" s="487"/>
      <c r="Y59" s="487"/>
      <c r="Z59" s="487"/>
    </row>
    <row r="60" spans="2:26">
      <c r="C60" s="240" t="str">
        <f t="shared" si="8"/>
        <v>S02</v>
      </c>
      <c r="D60" s="240" t="str">
        <f t="shared" si="8"/>
        <v>Изходящи повиквания към фиксирана линия (Outgoing Calls to Fixed Line)</v>
      </c>
      <c r="E60" s="240" t="str">
        <f t="shared" si="8"/>
        <v>Voice Minutes</v>
      </c>
      <c r="F60" s="240"/>
      <c r="G60" s="349">
        <f t="shared" si="9"/>
        <v>6.6666666666666666E-6</v>
      </c>
      <c r="H60" s="342">
        <f t="shared" si="10"/>
        <v>633.9294841895387</v>
      </c>
      <c r="I60" s="342">
        <f t="shared" si="11"/>
        <v>646.60807387332966</v>
      </c>
      <c r="J60" s="342">
        <f t="shared" si="12"/>
        <v>659.54023535079625</v>
      </c>
      <c r="K60" s="342">
        <f t="shared" si="13"/>
        <v>672.73104005781204</v>
      </c>
      <c r="L60" s="342">
        <f t="shared" si="14"/>
        <v>686.18566085896828</v>
      </c>
      <c r="M60" s="342">
        <f t="shared" si="15"/>
        <v>699.90937407614774</v>
      </c>
      <c r="N60" s="342">
        <f t="shared" si="15"/>
        <v>713.90756155767065</v>
      </c>
      <c r="O60" s="487"/>
      <c r="P60" s="424"/>
      <c r="Q60" s="424"/>
      <c r="R60" s="487"/>
      <c r="S60" s="487"/>
      <c r="T60" s="487"/>
      <c r="U60" s="487"/>
      <c r="V60" s="487"/>
      <c r="W60" s="487"/>
      <c r="X60" s="487"/>
      <c r="Y60" s="487"/>
      <c r="Z60" s="487"/>
    </row>
    <row r="61" spans="2:26">
      <c r="C61" s="240" t="str">
        <f t="shared" si="8"/>
        <v>S03</v>
      </c>
      <c r="D61" s="240" t="str">
        <f t="shared" si="8"/>
        <v>Изходящи повиквания към други мобилни мрежи (Outgoing Calls to Other Mobile)</v>
      </c>
      <c r="E61" s="240" t="str">
        <f t="shared" si="8"/>
        <v>Voice Minutes</v>
      </c>
      <c r="F61" s="240"/>
      <c r="G61" s="349">
        <f>IF(E61="voice minutes",BHEvoice,IF(E61="MMS",BHEMMS,IF(E61="SMS",BHESMS,IF(E61="video minutes",BHEvideo,BHEdata))))</f>
        <v>6.6666666666666666E-6</v>
      </c>
      <c r="H61" s="342">
        <f t="shared" si="10"/>
        <v>6533.8744463348676</v>
      </c>
      <c r="I61" s="342">
        <f t="shared" si="11"/>
        <v>6664.5519352615656</v>
      </c>
      <c r="J61" s="342">
        <f t="shared" si="12"/>
        <v>6797.8429739667981</v>
      </c>
      <c r="K61" s="342">
        <f t="shared" si="13"/>
        <v>6933.7998334461345</v>
      </c>
      <c r="L61" s="342">
        <f t="shared" si="14"/>
        <v>7072.4758301150578</v>
      </c>
      <c r="M61" s="342">
        <f t="shared" si="15"/>
        <v>7213.9253467173576</v>
      </c>
      <c r="N61" s="342">
        <f t="shared" si="15"/>
        <v>7358.2038536517048</v>
      </c>
      <c r="O61" s="487"/>
      <c r="P61" s="424"/>
      <c r="Q61" s="424"/>
      <c r="R61" s="487"/>
      <c r="S61" s="487"/>
      <c r="T61" s="487"/>
      <c r="U61" s="487"/>
      <c r="V61" s="487"/>
      <c r="W61" s="487"/>
      <c r="X61" s="487"/>
      <c r="Y61" s="487"/>
      <c r="Z61" s="487"/>
    </row>
    <row r="62" spans="2:26">
      <c r="C62" s="240" t="str">
        <f t="shared" si="8"/>
        <v>S04</v>
      </c>
      <c r="D62" s="240" t="str">
        <f t="shared" si="8"/>
        <v>Изходящи международни повиквания (Outgoing Calls to International)</v>
      </c>
      <c r="E62" s="240" t="str">
        <f t="shared" si="8"/>
        <v>Voice Minutes</v>
      </c>
      <c r="F62" s="240"/>
      <c r="G62" s="349">
        <f t="shared" si="9"/>
        <v>6.6666666666666666E-6</v>
      </c>
      <c r="H62" s="342">
        <f t="shared" si="10"/>
        <v>315.94765534668403</v>
      </c>
      <c r="I62" s="342">
        <f t="shared" si="11"/>
        <v>322.26660845361778</v>
      </c>
      <c r="J62" s="342">
        <f t="shared" si="12"/>
        <v>328.71194062269018</v>
      </c>
      <c r="K62" s="342">
        <f t="shared" si="13"/>
        <v>335.28617943514394</v>
      </c>
      <c r="L62" s="342">
        <f t="shared" si="14"/>
        <v>341.99190302384682</v>
      </c>
      <c r="M62" s="342">
        <f t="shared" si="15"/>
        <v>348.83174108432377</v>
      </c>
      <c r="N62" s="342">
        <f t="shared" si="15"/>
        <v>355.80837590601027</v>
      </c>
      <c r="O62" s="487"/>
      <c r="P62" s="424"/>
      <c r="Q62" s="424"/>
      <c r="R62" s="487"/>
      <c r="S62" s="487"/>
      <c r="T62" s="487"/>
      <c r="U62" s="487"/>
      <c r="V62" s="487"/>
      <c r="W62" s="487"/>
      <c r="X62" s="487"/>
      <c r="Y62" s="487"/>
      <c r="Z62" s="487"/>
    </row>
    <row r="63" spans="2:26">
      <c r="C63" s="240" t="str">
        <f t="shared" si="8"/>
        <v>S05</v>
      </c>
      <c r="D63" s="240" t="str">
        <f t="shared" si="8"/>
        <v>Входящи повиквания от фиксирана линия (Incoming calls from fixed)</v>
      </c>
      <c r="E63" s="240" t="str">
        <f t="shared" si="8"/>
        <v>Voice Minutes</v>
      </c>
      <c r="F63" s="240"/>
      <c r="G63" s="349">
        <f t="shared" si="9"/>
        <v>6.6666666666666666E-6</v>
      </c>
      <c r="H63" s="342">
        <f t="shared" si="10"/>
        <v>318.80364175514529</v>
      </c>
      <c r="I63" s="342">
        <f t="shared" si="11"/>
        <v>325.17971459024824</v>
      </c>
      <c r="J63" s="342">
        <f t="shared" si="12"/>
        <v>331.68330888205321</v>
      </c>
      <c r="K63" s="342">
        <f t="shared" si="13"/>
        <v>338.31697505969424</v>
      </c>
      <c r="L63" s="342">
        <f t="shared" si="14"/>
        <v>345.0833145608882</v>
      </c>
      <c r="M63" s="342">
        <f t="shared" si="15"/>
        <v>351.98498085210593</v>
      </c>
      <c r="N63" s="342">
        <f t="shared" si="15"/>
        <v>359.024680469148</v>
      </c>
      <c r="O63" s="487"/>
      <c r="P63" s="424"/>
      <c r="Q63" s="424"/>
      <c r="R63" s="487"/>
      <c r="S63" s="487"/>
      <c r="T63" s="487"/>
      <c r="U63" s="487"/>
      <c r="V63" s="487"/>
      <c r="W63" s="487"/>
      <c r="X63" s="487"/>
      <c r="Y63" s="487"/>
      <c r="Z63" s="487"/>
    </row>
    <row r="64" spans="2:26">
      <c r="C64" s="240" t="str">
        <f t="shared" si="8"/>
        <v>S06</v>
      </c>
      <c r="D64" s="240" t="str">
        <f t="shared" si="8"/>
        <v>Входящи повиквания от други мобилни мрежи (Incoming calls from other mobile)</v>
      </c>
      <c r="E64" s="240" t="str">
        <f t="shared" si="8"/>
        <v>Voice Minutes</v>
      </c>
      <c r="F64" s="240"/>
      <c r="G64" s="349">
        <f t="shared" si="9"/>
        <v>6.6666666666666666E-6</v>
      </c>
      <c r="H64" s="342">
        <f t="shared" si="10"/>
        <v>6426.219575437518</v>
      </c>
      <c r="I64" s="342">
        <f t="shared" si="11"/>
        <v>6554.7439669462683</v>
      </c>
      <c r="J64" s="342">
        <f t="shared" si="12"/>
        <v>6685.8388462851954</v>
      </c>
      <c r="K64" s="342">
        <f t="shared" si="13"/>
        <v>6819.5556232108984</v>
      </c>
      <c r="L64" s="342">
        <f t="shared" si="14"/>
        <v>6955.9467356751175</v>
      </c>
      <c r="M64" s="342">
        <f t="shared" si="15"/>
        <v>7095.0656703886179</v>
      </c>
      <c r="N64" s="342">
        <f t="shared" si="15"/>
        <v>7236.9669837963911</v>
      </c>
      <c r="O64" s="487"/>
      <c r="P64" s="424"/>
      <c r="Q64" s="424"/>
      <c r="R64" s="487"/>
      <c r="S64" s="487"/>
      <c r="T64" s="487"/>
      <c r="U64" s="487"/>
      <c r="V64" s="487"/>
      <c r="W64" s="487"/>
      <c r="X64" s="487"/>
      <c r="Y64" s="487"/>
      <c r="Z64" s="487"/>
    </row>
    <row r="65" spans="3:26">
      <c r="C65" s="240" t="str">
        <f t="shared" si="8"/>
        <v>S07</v>
      </c>
      <c r="D65" s="240" t="str">
        <f t="shared" si="8"/>
        <v>Входящи международни повиквания (Incoming calls from international)</v>
      </c>
      <c r="E65" s="240" t="str">
        <f t="shared" si="8"/>
        <v>Voice Minutes</v>
      </c>
      <c r="F65" s="240"/>
      <c r="G65" s="349">
        <f t="shared" si="9"/>
        <v>6.6666666666666666E-6</v>
      </c>
      <c r="H65" s="342">
        <f t="shared" si="10"/>
        <v>1869.4698965125563</v>
      </c>
      <c r="I65" s="342">
        <f t="shared" si="11"/>
        <v>1906.8592944428074</v>
      </c>
      <c r="J65" s="342">
        <f t="shared" si="12"/>
        <v>1944.9964803316634</v>
      </c>
      <c r="K65" s="342">
        <f t="shared" si="13"/>
        <v>1983.8964099382965</v>
      </c>
      <c r="L65" s="342">
        <f t="shared" si="14"/>
        <v>2023.5743381370628</v>
      </c>
      <c r="M65" s="342">
        <f t="shared" si="15"/>
        <v>2064.0458248998048</v>
      </c>
      <c r="N65" s="342">
        <f t="shared" si="15"/>
        <v>2105.3267413978006</v>
      </c>
      <c r="O65" s="487"/>
      <c r="P65" s="424"/>
      <c r="Q65" s="424"/>
      <c r="R65" s="487"/>
      <c r="S65" s="487"/>
      <c r="T65" s="487"/>
      <c r="U65" s="487"/>
      <c r="V65" s="487"/>
      <c r="W65" s="487"/>
      <c r="X65" s="487"/>
      <c r="Y65" s="487"/>
      <c r="Z65" s="487"/>
    </row>
    <row r="66" spans="3:26">
      <c r="C66" s="240" t="str">
        <f t="shared" si="8"/>
        <v>S08</v>
      </c>
      <c r="D66" s="240" t="str">
        <f t="shared" si="8"/>
        <v>Изходящи повиквания от чужди абонати в роуминг в мрежата на предприятието (Roaming Calls Outbound)</v>
      </c>
      <c r="E66" s="240" t="str">
        <f t="shared" si="8"/>
        <v>Voice Minutes</v>
      </c>
      <c r="F66" s="240"/>
      <c r="G66" s="349">
        <f t="shared" si="9"/>
        <v>6.6666666666666666E-6</v>
      </c>
      <c r="H66" s="342">
        <f t="shared" si="10"/>
        <v>584.17191209637997</v>
      </c>
      <c r="I66" s="342">
        <f t="shared" si="11"/>
        <v>595.85535033830763</v>
      </c>
      <c r="J66" s="342">
        <f t="shared" si="12"/>
        <v>607.7724573450738</v>
      </c>
      <c r="K66" s="342">
        <f t="shared" si="13"/>
        <v>619.92790649197514</v>
      </c>
      <c r="L66" s="342">
        <f t="shared" si="14"/>
        <v>632.32646462181492</v>
      </c>
      <c r="M66" s="342">
        <f t="shared" si="15"/>
        <v>644.97299391425111</v>
      </c>
      <c r="N66" s="342">
        <f t="shared" si="15"/>
        <v>657.87245379253613</v>
      </c>
      <c r="O66" s="487"/>
      <c r="P66" s="424"/>
      <c r="Q66" s="424"/>
      <c r="R66" s="487"/>
      <c r="S66" s="487"/>
      <c r="T66" s="487"/>
      <c r="U66" s="487"/>
      <c r="V66" s="487"/>
      <c r="W66" s="487"/>
      <c r="X66" s="487"/>
      <c r="Y66" s="487"/>
      <c r="Z66" s="487"/>
    </row>
    <row r="67" spans="3:26">
      <c r="C67" s="240" t="str">
        <f t="shared" si="8"/>
        <v>S09</v>
      </c>
      <c r="D67" s="240" t="str">
        <f t="shared" si="8"/>
        <v>Входящи повиквания от чужди абонати в роуминг в мрежата на предприятието (Roaming Calls Inbound)</v>
      </c>
      <c r="E67" s="240" t="str">
        <f t="shared" si="8"/>
        <v>Voice Minutes</v>
      </c>
      <c r="F67" s="240"/>
      <c r="G67" s="349">
        <f t="shared" si="9"/>
        <v>6.6666666666666666E-6</v>
      </c>
      <c r="H67" s="342">
        <f t="shared" si="10"/>
        <v>640.79125545115107</v>
      </c>
      <c r="I67" s="342">
        <f t="shared" si="11"/>
        <v>653.60708056017404</v>
      </c>
      <c r="J67" s="342">
        <f t="shared" si="12"/>
        <v>666.67922217137766</v>
      </c>
      <c r="K67" s="342">
        <f t="shared" si="13"/>
        <v>680.01280661480507</v>
      </c>
      <c r="L67" s="342">
        <f t="shared" si="14"/>
        <v>693.61306274710114</v>
      </c>
      <c r="M67" s="342">
        <f t="shared" si="15"/>
        <v>707.48532400204317</v>
      </c>
      <c r="N67" s="342">
        <f t="shared" si="15"/>
        <v>721.63503048208406</v>
      </c>
      <c r="O67" s="487"/>
      <c r="P67" s="424"/>
      <c r="Q67" s="424"/>
      <c r="R67" s="487"/>
      <c r="S67" s="487"/>
      <c r="T67" s="487"/>
      <c r="U67" s="487"/>
      <c r="V67" s="487"/>
      <c r="W67" s="487"/>
      <c r="X67" s="487"/>
      <c r="Y67" s="487"/>
      <c r="Z67" s="487"/>
    </row>
    <row r="68" spans="3:26" s="207" customFormat="1">
      <c r="C68" s="240" t="str">
        <f t="shared" si="8"/>
        <v>S10</v>
      </c>
      <c r="D68" s="240" t="str">
        <f t="shared" si="8"/>
        <v>Гласова поща (Voice mail)</v>
      </c>
      <c r="E68" s="240" t="str">
        <f t="shared" si="8"/>
        <v>Voice Minutes</v>
      </c>
      <c r="F68" s="240"/>
      <c r="G68" s="349">
        <f t="shared" si="9"/>
        <v>6.6666666666666666E-6</v>
      </c>
      <c r="H68" s="342">
        <f t="shared" si="10"/>
        <v>723.09650095136544</v>
      </c>
      <c r="I68" s="342">
        <f t="shared" si="11"/>
        <v>737.55843097039303</v>
      </c>
      <c r="J68" s="342">
        <f t="shared" si="12"/>
        <v>752.30959958980088</v>
      </c>
      <c r="K68" s="342">
        <f t="shared" si="13"/>
        <v>767.3557915815968</v>
      </c>
      <c r="L68" s="342">
        <f t="shared" si="14"/>
        <v>782.7029074132289</v>
      </c>
      <c r="M68" s="342">
        <f t="shared" si="15"/>
        <v>798.35696556149333</v>
      </c>
      <c r="N68" s="342">
        <f t="shared" si="15"/>
        <v>814.3241048727233</v>
      </c>
      <c r="O68" s="487"/>
      <c r="P68" s="424"/>
      <c r="Q68" s="424"/>
      <c r="R68" s="487"/>
      <c r="S68" s="487"/>
      <c r="T68" s="487"/>
      <c r="U68" s="487"/>
      <c r="V68" s="487"/>
      <c r="W68" s="487"/>
      <c r="X68" s="487"/>
      <c r="Y68" s="487"/>
      <c r="Z68" s="487"/>
    </row>
    <row r="69" spans="3:26" s="207" customFormat="1">
      <c r="C69" s="240" t="str">
        <f t="shared" si="8"/>
        <v>S11</v>
      </c>
      <c r="D69" s="240" t="str">
        <f t="shared" si="8"/>
        <v>Повиквания към центъра за обслужване на клиенти (Help desk call)</v>
      </c>
      <c r="E69" s="240" t="str">
        <f t="shared" si="8"/>
        <v>Voice Minutes</v>
      </c>
      <c r="F69" s="240"/>
      <c r="G69" s="349">
        <f t="shared" si="9"/>
        <v>6.6666666666666666E-6</v>
      </c>
      <c r="H69" s="342">
        <f t="shared" si="10"/>
        <v>275.52261835865949</v>
      </c>
      <c r="I69" s="342">
        <f t="shared" si="11"/>
        <v>281.03307072583272</v>
      </c>
      <c r="J69" s="342">
        <f t="shared" si="12"/>
        <v>286.65373214034935</v>
      </c>
      <c r="K69" s="342">
        <f t="shared" si="13"/>
        <v>292.38680678315632</v>
      </c>
      <c r="L69" s="342">
        <f t="shared" si="14"/>
        <v>298.23454291881944</v>
      </c>
      <c r="M69" s="342">
        <f t="shared" si="15"/>
        <v>304.1992337771959</v>
      </c>
      <c r="N69" s="342">
        <f t="shared" si="15"/>
        <v>310.28321845273979</v>
      </c>
      <c r="O69" s="487"/>
      <c r="P69" s="424"/>
      <c r="Q69" s="424"/>
      <c r="R69" s="487"/>
      <c r="S69" s="487"/>
      <c r="T69" s="487"/>
      <c r="U69" s="487"/>
      <c r="V69" s="487"/>
      <c r="W69" s="487"/>
      <c r="X69" s="487"/>
      <c r="Y69" s="487"/>
      <c r="Z69" s="487"/>
    </row>
    <row r="70" spans="3:26" s="207" customFormat="1">
      <c r="C70" s="240" t="str">
        <f t="shared" si="8"/>
        <v>S12</v>
      </c>
      <c r="D70" s="240" t="str">
        <f t="shared" si="8"/>
        <v>Видеоразговори (Video call)</v>
      </c>
      <c r="E70" s="240" t="str">
        <f t="shared" si="8"/>
        <v>Video minutes</v>
      </c>
      <c r="F70" s="240"/>
      <c r="G70" s="349">
        <f t="shared" si="9"/>
        <v>2.0000000000000001E-4</v>
      </c>
      <c r="H70" s="342">
        <f t="shared" si="10"/>
        <v>9686.6795722829502</v>
      </c>
      <c r="I70" s="342">
        <f t="shared" si="11"/>
        <v>9880.4131637286118</v>
      </c>
      <c r="J70" s="342">
        <f t="shared" si="12"/>
        <v>10078.021427003185</v>
      </c>
      <c r="K70" s="342">
        <f t="shared" si="13"/>
        <v>10279.581855543245</v>
      </c>
      <c r="L70" s="342">
        <f t="shared" si="14"/>
        <v>10485.17349265411</v>
      </c>
      <c r="M70" s="342">
        <f t="shared" si="15"/>
        <v>9881.881477784249</v>
      </c>
      <c r="N70" s="342">
        <f t="shared" si="15"/>
        <v>10079.519107339933</v>
      </c>
      <c r="O70" s="487"/>
      <c r="P70" s="424"/>
      <c r="Q70" s="424"/>
      <c r="R70" s="487"/>
      <c r="S70" s="487"/>
      <c r="T70" s="487"/>
      <c r="U70" s="487"/>
      <c r="V70" s="487"/>
      <c r="W70" s="487"/>
      <c r="X70" s="487"/>
      <c r="Y70" s="487"/>
      <c r="Z70" s="487"/>
    </row>
    <row r="71" spans="3:26" s="207" customFormat="1">
      <c r="C71" s="240" t="str">
        <f t="shared" si="8"/>
        <v>S13</v>
      </c>
      <c r="D71" s="240" t="str">
        <f t="shared" si="8"/>
        <v>MMS в мрежата (MMS on net)</v>
      </c>
      <c r="E71" s="240" t="str">
        <f t="shared" si="8"/>
        <v>MMS</v>
      </c>
      <c r="F71" s="240"/>
      <c r="G71" s="349">
        <f t="shared" si="9"/>
        <v>3.61025641025641E-6</v>
      </c>
      <c r="H71" s="342">
        <f t="shared" si="10"/>
        <v>28.882051282051279</v>
      </c>
      <c r="I71" s="342">
        <f t="shared" si="11"/>
        <v>29.459692307692308</v>
      </c>
      <c r="J71" s="342">
        <f t="shared" si="12"/>
        <v>30.048886153846151</v>
      </c>
      <c r="K71" s="342">
        <f t="shared" si="13"/>
        <v>30.649863876923078</v>
      </c>
      <c r="L71" s="342">
        <f t="shared" si="14"/>
        <v>31.262861154461543</v>
      </c>
      <c r="M71" s="342">
        <f t="shared" si="15"/>
        <v>31.888118377550775</v>
      </c>
      <c r="N71" s="342">
        <f t="shared" si="15"/>
        <v>32.525880745101787</v>
      </c>
      <c r="O71" s="487"/>
      <c r="P71" s="424"/>
      <c r="Q71" s="424"/>
      <c r="R71" s="487"/>
      <c r="S71" s="487"/>
      <c r="T71" s="487"/>
      <c r="U71" s="487"/>
      <c r="V71" s="487"/>
      <c r="W71" s="487"/>
      <c r="X71" s="487"/>
      <c r="Y71" s="487"/>
      <c r="Z71" s="487"/>
    </row>
    <row r="72" spans="3:26" s="207" customFormat="1">
      <c r="C72" s="240" t="str">
        <f t="shared" si="8"/>
        <v>S14</v>
      </c>
      <c r="D72" s="240" t="str">
        <f t="shared" si="8"/>
        <v>Изходящи MMS към други мрежи (MMS outgoing to other network)</v>
      </c>
      <c r="E72" s="240" t="str">
        <f t="shared" si="8"/>
        <v>MMS</v>
      </c>
      <c r="F72" s="240"/>
      <c r="G72" s="349">
        <f t="shared" si="9"/>
        <v>3.61025641025641E-6</v>
      </c>
      <c r="H72" s="342">
        <f t="shared" si="10"/>
        <v>28.882051282051279</v>
      </c>
      <c r="I72" s="342">
        <f t="shared" si="11"/>
        <v>29.459692307692308</v>
      </c>
      <c r="J72" s="342">
        <f t="shared" si="12"/>
        <v>30.048886153846151</v>
      </c>
      <c r="K72" s="342">
        <f t="shared" si="13"/>
        <v>30.649863876923078</v>
      </c>
      <c r="L72" s="342">
        <f t="shared" si="14"/>
        <v>31.262861154461543</v>
      </c>
      <c r="M72" s="342">
        <f t="shared" si="15"/>
        <v>31.888118377550775</v>
      </c>
      <c r="N72" s="342">
        <f t="shared" si="15"/>
        <v>32.525880745101787</v>
      </c>
      <c r="O72" s="487"/>
      <c r="P72" s="424"/>
      <c r="Q72" s="424"/>
      <c r="R72" s="487"/>
      <c r="S72" s="487"/>
      <c r="T72" s="487"/>
      <c r="U72" s="487"/>
      <c r="V72" s="487"/>
      <c r="W72" s="487"/>
      <c r="X72" s="487"/>
      <c r="Y72" s="487"/>
      <c r="Z72" s="487"/>
    </row>
    <row r="73" spans="3:26" s="207" customFormat="1">
      <c r="C73" s="240" t="str">
        <f t="shared" si="8"/>
        <v>S15</v>
      </c>
      <c r="D73" s="240" t="str">
        <f t="shared" si="8"/>
        <v>Входящи MMS от други мрежи (MMS incoming from other network)</v>
      </c>
      <c r="E73" s="240" t="str">
        <f t="shared" si="8"/>
        <v>MMS</v>
      </c>
      <c r="F73" s="240"/>
      <c r="G73" s="349">
        <f t="shared" si="9"/>
        <v>3.61025641025641E-6</v>
      </c>
      <c r="H73" s="342">
        <f t="shared" si="10"/>
        <v>28.882051282051279</v>
      </c>
      <c r="I73" s="342">
        <f t="shared" si="11"/>
        <v>29.459692307692308</v>
      </c>
      <c r="J73" s="342">
        <f t="shared" si="12"/>
        <v>30.048886153846151</v>
      </c>
      <c r="K73" s="342">
        <f t="shared" si="13"/>
        <v>30.649863876923078</v>
      </c>
      <c r="L73" s="342">
        <f t="shared" si="14"/>
        <v>31.262861154461543</v>
      </c>
      <c r="M73" s="342">
        <f t="shared" si="15"/>
        <v>31.888118377550775</v>
      </c>
      <c r="N73" s="342">
        <f t="shared" si="15"/>
        <v>32.525880745101787</v>
      </c>
      <c r="O73" s="487"/>
      <c r="P73" s="424"/>
      <c r="Q73" s="424"/>
      <c r="R73" s="487"/>
      <c r="S73" s="487"/>
      <c r="T73" s="487"/>
      <c r="U73" s="487"/>
      <c r="V73" s="487"/>
      <c r="W73" s="487"/>
      <c r="X73" s="487"/>
      <c r="Y73" s="487"/>
      <c r="Z73" s="487"/>
    </row>
    <row r="74" spans="3:26" s="207" customFormat="1">
      <c r="C74" s="240" t="str">
        <f t="shared" si="8"/>
        <v>S16</v>
      </c>
      <c r="D74" s="240" t="str">
        <f t="shared" si="8"/>
        <v>SMS в мрежата (SMS on net)</v>
      </c>
      <c r="E74" s="240" t="str">
        <f t="shared" si="8"/>
        <v>SMS</v>
      </c>
      <c r="F74" s="240"/>
      <c r="G74" s="349">
        <f t="shared" si="9"/>
        <v>6.5116615964073589E-9</v>
      </c>
      <c r="H74" s="342">
        <f t="shared" si="10"/>
        <v>1.5627987831377661</v>
      </c>
      <c r="I74" s="342">
        <f t="shared" si="11"/>
        <v>1.5940547588005214</v>
      </c>
      <c r="J74" s="342">
        <f t="shared" si="12"/>
        <v>1.6259358539765321</v>
      </c>
      <c r="K74" s="342">
        <f t="shared" si="13"/>
        <v>1.6584545710560628</v>
      </c>
      <c r="L74" s="342">
        <f t="shared" si="14"/>
        <v>1.6916236624771841</v>
      </c>
      <c r="M74" s="342">
        <f t="shared" si="15"/>
        <v>1.725456135726728</v>
      </c>
      <c r="N74" s="342">
        <f t="shared" si="15"/>
        <v>1.7599652584412626</v>
      </c>
      <c r="O74" s="487"/>
      <c r="P74" s="424"/>
      <c r="Q74" s="424"/>
      <c r="R74" s="487"/>
      <c r="S74" s="487"/>
      <c r="T74" s="487"/>
      <c r="U74" s="487"/>
      <c r="V74" s="487"/>
      <c r="W74" s="487"/>
      <c r="X74" s="487"/>
      <c r="Y74" s="487"/>
      <c r="Z74" s="487"/>
    </row>
    <row r="75" spans="3:26" s="207" customFormat="1">
      <c r="C75" s="240" t="str">
        <f t="shared" si="8"/>
        <v>S17</v>
      </c>
      <c r="D75" s="240" t="str">
        <f t="shared" si="8"/>
        <v>Изходящи SMS към други мрежи (SMS outgoing to other network)</v>
      </c>
      <c r="E75" s="240" t="str">
        <f t="shared" si="8"/>
        <v>SMS</v>
      </c>
      <c r="F75" s="240"/>
      <c r="G75" s="349">
        <f t="shared" si="9"/>
        <v>6.5116615964073589E-9</v>
      </c>
      <c r="H75" s="342">
        <f t="shared" si="10"/>
        <v>0.5209329277125887</v>
      </c>
      <c r="I75" s="342">
        <f t="shared" si="11"/>
        <v>0.53135158626684054</v>
      </c>
      <c r="J75" s="342">
        <f t="shared" si="12"/>
        <v>0.54197861799217728</v>
      </c>
      <c r="K75" s="342">
        <f t="shared" si="13"/>
        <v>0.55281819035202096</v>
      </c>
      <c r="L75" s="342">
        <f t="shared" si="14"/>
        <v>0.56387455415906129</v>
      </c>
      <c r="M75" s="342">
        <f t="shared" si="15"/>
        <v>0.5751520452422425</v>
      </c>
      <c r="N75" s="342">
        <f t="shared" si="15"/>
        <v>0.58665508614708739</v>
      </c>
      <c r="O75" s="487"/>
      <c r="P75" s="424"/>
      <c r="Q75" s="424"/>
      <c r="R75" s="487"/>
      <c r="S75" s="487"/>
      <c r="T75" s="487"/>
      <c r="U75" s="487"/>
      <c r="V75" s="487"/>
      <c r="W75" s="487"/>
      <c r="X75" s="487"/>
      <c r="Y75" s="487"/>
      <c r="Z75" s="487"/>
    </row>
    <row r="76" spans="3:26" s="207" customFormat="1">
      <c r="C76" s="240" t="str">
        <f t="shared" si="8"/>
        <v>S18</v>
      </c>
      <c r="D76" s="240" t="str">
        <f t="shared" si="8"/>
        <v>Входящи SMS от други мрежи (SMS incoming from other network)</v>
      </c>
      <c r="E76" s="240" t="str">
        <f t="shared" si="8"/>
        <v>SMS</v>
      </c>
      <c r="F76" s="240"/>
      <c r="G76" s="349">
        <f t="shared" si="9"/>
        <v>6.5116615964073589E-9</v>
      </c>
      <c r="H76" s="342">
        <f t="shared" si="10"/>
        <v>0.26046646385629435</v>
      </c>
      <c r="I76" s="342">
        <f t="shared" si="11"/>
        <v>0.26567579313342027</v>
      </c>
      <c r="J76" s="342">
        <f t="shared" si="12"/>
        <v>0.27098930899608864</v>
      </c>
      <c r="K76" s="342">
        <f t="shared" si="13"/>
        <v>0.27640909517601048</v>
      </c>
      <c r="L76" s="342">
        <f t="shared" si="14"/>
        <v>0.28193727707953065</v>
      </c>
      <c r="M76" s="342">
        <f t="shared" si="15"/>
        <v>0.28757602262112125</v>
      </c>
      <c r="N76" s="342">
        <f t="shared" si="15"/>
        <v>0.2933275430735437</v>
      </c>
      <c r="O76" s="487"/>
      <c r="P76" s="424"/>
      <c r="Q76" s="424"/>
      <c r="R76" s="487"/>
      <c r="S76" s="487"/>
      <c r="T76" s="487"/>
      <c r="U76" s="487"/>
      <c r="V76" s="487"/>
      <c r="W76" s="487"/>
      <c r="X76" s="487"/>
      <c r="Y76" s="487"/>
      <c r="Z76" s="487"/>
    </row>
    <row r="77" spans="3:26" s="207" customFormat="1">
      <c r="C77" s="240" t="str">
        <f t="shared" si="8"/>
        <v>S19</v>
      </c>
      <c r="D77" s="240" t="str">
        <f t="shared" si="8"/>
        <v>Пренос на данни (Data services)</v>
      </c>
      <c r="E77" s="240" t="str">
        <f t="shared" si="8"/>
        <v>Mbytes</v>
      </c>
      <c r="F77" s="240"/>
      <c r="G77" s="349">
        <f t="shared" si="9"/>
        <v>9.6711111111111136E-6</v>
      </c>
      <c r="H77" s="342">
        <f t="shared" si="10"/>
        <v>38684.444444444453</v>
      </c>
      <c r="I77" s="342">
        <f t="shared" si="11"/>
        <v>39458.133333333346</v>
      </c>
      <c r="J77" s="342">
        <f t="shared" si="12"/>
        <v>40247.296000000017</v>
      </c>
      <c r="K77" s="342">
        <f t="shared" si="13"/>
        <v>41052.241920000015</v>
      </c>
      <c r="L77" s="342">
        <f t="shared" si="14"/>
        <v>41873.286758400012</v>
      </c>
      <c r="M77" s="342">
        <f t="shared" si="15"/>
        <v>42710.752493568012</v>
      </c>
      <c r="N77" s="342">
        <f t="shared" si="15"/>
        <v>43564.967543439365</v>
      </c>
      <c r="O77" s="487"/>
      <c r="P77" s="616"/>
      <c r="Q77" s="424"/>
      <c r="R77" s="487"/>
      <c r="S77" s="487"/>
      <c r="T77" s="487"/>
      <c r="U77" s="487"/>
      <c r="V77" s="487"/>
      <c r="W77" s="487"/>
      <c r="X77" s="487"/>
      <c r="Y77" s="487"/>
      <c r="Z77" s="487"/>
    </row>
    <row r="78" spans="3:26" s="207" customFormat="1">
      <c r="C78" s="240" t="str">
        <f t="shared" si="8"/>
        <v>S20</v>
      </c>
      <c r="D78" s="240" t="str">
        <f t="shared" si="8"/>
        <v>Subscribers</v>
      </c>
      <c r="E78" s="240" t="str">
        <f t="shared" si="8"/>
        <v>Subscriber</v>
      </c>
      <c r="F78" s="240"/>
      <c r="G78" s="349">
        <f t="shared" si="9"/>
        <v>9.6711111111111136E-6</v>
      </c>
      <c r="H78" s="342">
        <f t="shared" si="10"/>
        <v>0</v>
      </c>
      <c r="I78" s="342">
        <f t="shared" si="11"/>
        <v>0</v>
      </c>
      <c r="J78" s="342">
        <f t="shared" si="12"/>
        <v>0</v>
      </c>
      <c r="K78" s="342">
        <f t="shared" si="13"/>
        <v>0</v>
      </c>
      <c r="L78" s="342">
        <f t="shared" si="14"/>
        <v>0</v>
      </c>
      <c r="M78" s="342">
        <f t="shared" si="15"/>
        <v>0</v>
      </c>
      <c r="N78" s="342">
        <f t="shared" si="15"/>
        <v>0</v>
      </c>
      <c r="O78" s="487"/>
      <c r="P78" s="487"/>
      <c r="Q78" s="487"/>
      <c r="R78" s="487"/>
      <c r="S78" s="487"/>
      <c r="T78" s="487"/>
      <c r="U78" s="487"/>
      <c r="V78" s="487"/>
      <c r="W78" s="487"/>
      <c r="X78" s="487"/>
      <c r="Y78" s="487"/>
      <c r="Z78" s="487"/>
    </row>
    <row r="79" spans="3:26" s="207" customFormat="1">
      <c r="C79" s="240" t="str">
        <f t="shared" si="8"/>
        <v>S21</v>
      </c>
      <c r="D79" s="240" t="str">
        <f t="shared" si="8"/>
        <v>OTHER: complete as required</v>
      </c>
      <c r="E79" s="240" t="str">
        <f t="shared" si="8"/>
        <v>OTHER: complete as required</v>
      </c>
      <c r="F79" s="240"/>
      <c r="G79" s="349">
        <f t="shared" si="9"/>
        <v>9.6711111111111136E-6</v>
      </c>
      <c r="H79" s="342">
        <f t="shared" si="10"/>
        <v>0</v>
      </c>
      <c r="I79" s="342">
        <f t="shared" si="11"/>
        <v>0</v>
      </c>
      <c r="J79" s="342">
        <f t="shared" si="12"/>
        <v>0</v>
      </c>
      <c r="K79" s="342">
        <f t="shared" si="13"/>
        <v>0</v>
      </c>
      <c r="L79" s="342">
        <f t="shared" si="14"/>
        <v>0</v>
      </c>
      <c r="M79" s="342">
        <f t="shared" si="15"/>
        <v>0</v>
      </c>
      <c r="N79" s="342">
        <f t="shared" si="15"/>
        <v>0</v>
      </c>
      <c r="O79" s="487"/>
      <c r="P79" s="487"/>
      <c r="Q79" s="487"/>
      <c r="R79" s="487"/>
      <c r="S79" s="487"/>
      <c r="T79" s="487"/>
      <c r="U79" s="487"/>
      <c r="V79" s="487"/>
      <c r="W79" s="487"/>
      <c r="X79" s="487"/>
      <c r="Y79" s="487"/>
      <c r="Z79" s="487"/>
    </row>
    <row r="80" spans="3:26" s="207" customFormat="1">
      <c r="C80" s="240" t="str">
        <f t="shared" si="8"/>
        <v>S22</v>
      </c>
      <c r="D80" s="240" t="str">
        <f t="shared" si="8"/>
        <v>OTHER: complete as required</v>
      </c>
      <c r="E80" s="240" t="str">
        <f t="shared" si="8"/>
        <v>OTHER: complete as required</v>
      </c>
      <c r="F80" s="240"/>
      <c r="G80" s="349">
        <f t="shared" si="9"/>
        <v>9.6711111111111136E-6</v>
      </c>
      <c r="H80" s="342">
        <f t="shared" si="10"/>
        <v>0</v>
      </c>
      <c r="I80" s="342">
        <f t="shared" si="11"/>
        <v>0</v>
      </c>
      <c r="J80" s="342">
        <f t="shared" si="12"/>
        <v>0</v>
      </c>
      <c r="K80" s="342">
        <f t="shared" si="13"/>
        <v>0</v>
      </c>
      <c r="L80" s="342">
        <f t="shared" si="14"/>
        <v>0</v>
      </c>
      <c r="M80" s="342">
        <f t="shared" si="15"/>
        <v>0</v>
      </c>
      <c r="N80" s="342">
        <f t="shared" si="15"/>
        <v>0</v>
      </c>
      <c r="O80" s="487"/>
      <c r="P80" s="487"/>
      <c r="Q80" s="487"/>
      <c r="R80" s="487"/>
      <c r="S80" s="487"/>
      <c r="T80" s="487"/>
      <c r="U80" s="487"/>
      <c r="V80" s="487"/>
    </row>
    <row r="81" spans="2:22" s="207" customFormat="1">
      <c r="C81" s="240" t="str">
        <f t="shared" si="8"/>
        <v>S23</v>
      </c>
      <c r="D81" s="240" t="str">
        <f t="shared" si="8"/>
        <v>OTHER: complete as required</v>
      </c>
      <c r="E81" s="240" t="str">
        <f t="shared" si="8"/>
        <v>OTHER: complete as required</v>
      </c>
      <c r="F81" s="240"/>
      <c r="G81" s="349">
        <f t="shared" si="9"/>
        <v>9.6711111111111136E-6</v>
      </c>
      <c r="H81" s="342">
        <f t="shared" si="10"/>
        <v>0</v>
      </c>
      <c r="I81" s="342">
        <f t="shared" si="11"/>
        <v>0</v>
      </c>
      <c r="J81" s="342">
        <f t="shared" si="12"/>
        <v>0</v>
      </c>
      <c r="K81" s="342">
        <f t="shared" si="13"/>
        <v>0</v>
      </c>
      <c r="L81" s="342">
        <f t="shared" si="14"/>
        <v>0</v>
      </c>
      <c r="M81" s="342">
        <f t="shared" si="15"/>
        <v>0</v>
      </c>
      <c r="N81" s="342">
        <f t="shared" si="15"/>
        <v>0</v>
      </c>
      <c r="O81" s="487"/>
      <c r="P81" s="487"/>
      <c r="Q81" s="487"/>
      <c r="R81" s="487"/>
      <c r="S81" s="487"/>
      <c r="T81" s="487"/>
      <c r="U81" s="487"/>
      <c r="V81" s="487"/>
    </row>
    <row r="82" spans="2:22" s="207" customFormat="1">
      <c r="C82" s="240" t="str">
        <f t="shared" si="8"/>
        <v>S24</v>
      </c>
      <c r="D82" s="240" t="str">
        <f t="shared" si="8"/>
        <v>OTHER: complete as required</v>
      </c>
      <c r="E82" s="240" t="str">
        <f t="shared" si="8"/>
        <v>OTHER: complete as required</v>
      </c>
      <c r="F82" s="240"/>
      <c r="G82" s="349">
        <f t="shared" si="9"/>
        <v>9.6711111111111136E-6</v>
      </c>
      <c r="H82" s="342">
        <f t="shared" si="10"/>
        <v>0</v>
      </c>
      <c r="I82" s="342">
        <f t="shared" si="11"/>
        <v>0</v>
      </c>
      <c r="J82" s="342">
        <f t="shared" si="12"/>
        <v>0</v>
      </c>
      <c r="K82" s="342">
        <f t="shared" si="13"/>
        <v>0</v>
      </c>
      <c r="L82" s="342">
        <f t="shared" si="14"/>
        <v>0</v>
      </c>
      <c r="M82" s="342">
        <f t="shared" si="15"/>
        <v>0</v>
      </c>
      <c r="N82" s="342">
        <f t="shared" si="15"/>
        <v>0</v>
      </c>
      <c r="O82" s="487"/>
      <c r="P82" s="487"/>
      <c r="Q82" s="487"/>
      <c r="R82" s="487"/>
      <c r="S82" s="487"/>
      <c r="T82" s="487"/>
      <c r="U82" s="487"/>
      <c r="V82" s="487"/>
    </row>
    <row r="83" spans="2:22" s="207" customFormat="1">
      <c r="C83" s="240" t="str">
        <f t="shared" si="8"/>
        <v>S25</v>
      </c>
      <c r="D83" s="240" t="str">
        <f t="shared" si="8"/>
        <v>OTHER: complete as required</v>
      </c>
      <c r="E83" s="240" t="str">
        <f t="shared" si="8"/>
        <v>OTHER: complete as required</v>
      </c>
      <c r="F83" s="240"/>
      <c r="G83" s="349">
        <f t="shared" si="9"/>
        <v>9.6711111111111136E-6</v>
      </c>
      <c r="H83" s="342">
        <f t="shared" si="10"/>
        <v>0</v>
      </c>
      <c r="I83" s="342">
        <f t="shared" si="11"/>
        <v>0</v>
      </c>
      <c r="J83" s="342">
        <f t="shared" si="12"/>
        <v>0</v>
      </c>
      <c r="K83" s="342">
        <f t="shared" si="13"/>
        <v>0</v>
      </c>
      <c r="L83" s="342">
        <f t="shared" si="14"/>
        <v>0</v>
      </c>
      <c r="M83" s="342">
        <f t="shared" si="15"/>
        <v>0</v>
      </c>
      <c r="N83" s="342">
        <f t="shared" si="15"/>
        <v>0</v>
      </c>
      <c r="O83" s="487"/>
      <c r="P83" s="487"/>
      <c r="Q83" s="487"/>
      <c r="R83" s="487"/>
      <c r="S83" s="487"/>
      <c r="T83" s="487"/>
      <c r="U83" s="487"/>
      <c r="V83" s="487"/>
    </row>
    <row r="84" spans="2:22" s="207" customFormat="1">
      <c r="C84" s="240" t="str">
        <f t="shared" si="8"/>
        <v>S26</v>
      </c>
      <c r="D84" s="240" t="str">
        <f t="shared" si="8"/>
        <v>OTHER: complete as required</v>
      </c>
      <c r="E84" s="240" t="str">
        <f t="shared" si="8"/>
        <v>OTHER: complete as required</v>
      </c>
      <c r="F84" s="240"/>
      <c r="G84" s="349">
        <f t="shared" si="9"/>
        <v>9.6711111111111136E-6</v>
      </c>
      <c r="H84" s="342">
        <f t="shared" si="10"/>
        <v>0</v>
      </c>
      <c r="I84" s="342">
        <f t="shared" si="11"/>
        <v>0</v>
      </c>
      <c r="J84" s="342">
        <f t="shared" si="12"/>
        <v>0</v>
      </c>
      <c r="K84" s="342">
        <f t="shared" si="13"/>
        <v>0</v>
      </c>
      <c r="L84" s="342">
        <f t="shared" si="14"/>
        <v>0</v>
      </c>
      <c r="M84" s="342">
        <f t="shared" si="15"/>
        <v>0</v>
      </c>
      <c r="N84" s="342">
        <f t="shared" si="15"/>
        <v>0</v>
      </c>
      <c r="O84" s="487"/>
      <c r="P84" s="487"/>
      <c r="Q84" s="487"/>
      <c r="R84" s="487"/>
      <c r="S84" s="487"/>
      <c r="T84" s="487"/>
      <c r="U84" s="487"/>
      <c r="V84" s="487"/>
    </row>
    <row r="85" spans="2:22">
      <c r="C85" s="240" t="str">
        <f t="shared" si="8"/>
        <v>S27</v>
      </c>
      <c r="D85" s="240" t="str">
        <f t="shared" si="8"/>
        <v>OTHER: complete as required</v>
      </c>
      <c r="E85" s="240" t="str">
        <f t="shared" si="8"/>
        <v>OTHER: complete as required</v>
      </c>
      <c r="F85" s="240"/>
      <c r="G85" s="349">
        <f t="shared" si="9"/>
        <v>9.6711111111111136E-6</v>
      </c>
      <c r="H85" s="342">
        <f t="shared" si="10"/>
        <v>0</v>
      </c>
      <c r="I85" s="342">
        <f t="shared" si="11"/>
        <v>0</v>
      </c>
      <c r="J85" s="342">
        <f t="shared" si="12"/>
        <v>0</v>
      </c>
      <c r="K85" s="342">
        <f t="shared" si="13"/>
        <v>0</v>
      </c>
      <c r="L85" s="342">
        <f t="shared" si="14"/>
        <v>0</v>
      </c>
      <c r="M85" s="342">
        <f t="shared" si="15"/>
        <v>0</v>
      </c>
      <c r="N85" s="342">
        <f t="shared" si="15"/>
        <v>0</v>
      </c>
      <c r="O85" s="487"/>
      <c r="P85" s="487"/>
      <c r="Q85" s="487"/>
      <c r="R85" s="487"/>
      <c r="S85" s="487"/>
      <c r="T85" s="487"/>
      <c r="U85" s="487"/>
      <c r="V85" s="487"/>
    </row>
    <row r="86" spans="2:22">
      <c r="C86" s="240" t="str">
        <f t="shared" si="8"/>
        <v>S28</v>
      </c>
      <c r="D86" s="240" t="str">
        <f t="shared" si="8"/>
        <v>OTHER: complete as required</v>
      </c>
      <c r="E86" s="240" t="str">
        <f t="shared" si="8"/>
        <v>OTHER: complete as required</v>
      </c>
      <c r="F86" s="240"/>
      <c r="G86" s="349">
        <f t="shared" si="9"/>
        <v>9.6711111111111136E-6</v>
      </c>
      <c r="H86" s="342">
        <f t="shared" si="10"/>
        <v>0</v>
      </c>
      <c r="I86" s="342">
        <f t="shared" si="11"/>
        <v>0</v>
      </c>
      <c r="J86" s="342">
        <f t="shared" si="12"/>
        <v>0</v>
      </c>
      <c r="K86" s="342">
        <f t="shared" si="13"/>
        <v>0</v>
      </c>
      <c r="L86" s="342">
        <f t="shared" si="14"/>
        <v>0</v>
      </c>
      <c r="M86" s="342">
        <f t="shared" si="15"/>
        <v>0</v>
      </c>
      <c r="N86" s="342">
        <f t="shared" si="15"/>
        <v>0</v>
      </c>
      <c r="O86" s="487"/>
      <c r="P86" s="487"/>
      <c r="Q86" s="487"/>
      <c r="R86" s="487"/>
      <c r="S86" s="487"/>
      <c r="T86" s="487"/>
      <c r="U86" s="487"/>
      <c r="V86" s="487"/>
    </row>
    <row r="87" spans="2:22">
      <c r="C87" s="240" t="str">
        <f t="shared" si="8"/>
        <v>S29</v>
      </c>
      <c r="D87" s="240" t="str">
        <f t="shared" si="8"/>
        <v>OTHER: complete as required</v>
      </c>
      <c r="E87" s="240" t="str">
        <f t="shared" si="8"/>
        <v>OTHER: complete as required</v>
      </c>
      <c r="F87" s="240"/>
      <c r="G87" s="349">
        <f t="shared" si="9"/>
        <v>9.6711111111111136E-6</v>
      </c>
      <c r="H87" s="342">
        <f t="shared" si="10"/>
        <v>0</v>
      </c>
      <c r="I87" s="342">
        <f t="shared" si="11"/>
        <v>0</v>
      </c>
      <c r="J87" s="342">
        <f t="shared" si="12"/>
        <v>0</v>
      </c>
      <c r="K87" s="342">
        <f t="shared" si="13"/>
        <v>0</v>
      </c>
      <c r="L87" s="342">
        <f t="shared" si="14"/>
        <v>0</v>
      </c>
      <c r="M87" s="342">
        <f t="shared" si="15"/>
        <v>0</v>
      </c>
      <c r="N87" s="342">
        <f t="shared" si="15"/>
        <v>0</v>
      </c>
      <c r="O87" s="487"/>
      <c r="P87" s="487"/>
      <c r="Q87" s="487"/>
      <c r="R87" s="487"/>
      <c r="S87" s="487"/>
      <c r="T87" s="487"/>
      <c r="U87" s="487"/>
      <c r="V87" s="487"/>
    </row>
    <row r="88" spans="2:22">
      <c r="C88" s="240" t="str">
        <f t="shared" si="8"/>
        <v>S30</v>
      </c>
      <c r="D88" s="240" t="str">
        <f t="shared" si="8"/>
        <v>OTHER: complete as required</v>
      </c>
      <c r="E88" s="240" t="str">
        <f t="shared" si="8"/>
        <v>OTHER: complete as required</v>
      </c>
      <c r="F88" s="240"/>
      <c r="G88" s="349">
        <f t="shared" si="9"/>
        <v>9.6711111111111136E-6</v>
      </c>
      <c r="H88" s="342">
        <f t="shared" si="10"/>
        <v>0</v>
      </c>
      <c r="I88" s="342">
        <f t="shared" si="11"/>
        <v>0</v>
      </c>
      <c r="J88" s="342">
        <f t="shared" si="12"/>
        <v>0</v>
      </c>
      <c r="K88" s="342">
        <f t="shared" si="13"/>
        <v>0</v>
      </c>
      <c r="L88" s="342">
        <f t="shared" si="14"/>
        <v>0</v>
      </c>
      <c r="M88" s="342">
        <f t="shared" si="15"/>
        <v>0</v>
      </c>
      <c r="N88" s="342">
        <f t="shared" si="15"/>
        <v>0</v>
      </c>
      <c r="O88" s="487"/>
      <c r="P88" s="487"/>
      <c r="Q88" s="487"/>
      <c r="R88" s="487"/>
      <c r="S88" s="487"/>
      <c r="T88" s="487"/>
      <c r="U88" s="487"/>
      <c r="V88" s="487"/>
    </row>
    <row r="89" spans="2:22" s="692" customFormat="1">
      <c r="C89" s="708"/>
      <c r="D89" s="708" t="s">
        <v>389</v>
      </c>
      <c r="E89" s="708"/>
      <c r="F89" s="708"/>
      <c r="G89" s="708"/>
      <c r="H89" s="712">
        <f t="shared" ref="H89:M89" si="16">SUM(H59:H88)</f>
        <v>106216.7703117338</v>
      </c>
      <c r="I89" s="712">
        <f t="shared" si="16"/>
        <v>108341.10571796847</v>
      </c>
      <c r="J89" s="712">
        <f t="shared" si="16"/>
        <v>110507.92783232787</v>
      </c>
      <c r="K89" s="712">
        <f t="shared" si="16"/>
        <v>112718.08638897441</v>
      </c>
      <c r="L89" s="712">
        <f t="shared" si="16"/>
        <v>114972.44811675392</v>
      </c>
      <c r="M89" s="712">
        <f t="shared" si="16"/>
        <v>116458.90159436601</v>
      </c>
      <c r="N89" s="712">
        <f t="shared" ref="N89" si="17">SUM(N59:N88)</f>
        <v>118788.07962625334</v>
      </c>
    </row>
    <row r="90" spans="2:22" s="487" customFormat="1"/>
    <row r="91" spans="2:22" s="487" customFormat="1" ht="15.75">
      <c r="B91" s="77">
        <f>B56+0.01</f>
        <v>6.0299999999999994</v>
      </c>
      <c r="C91" s="490" t="s">
        <v>745</v>
      </c>
    </row>
    <row r="92" spans="2:22" s="487" customFormat="1" ht="15.75">
      <c r="B92" s="77"/>
      <c r="C92" s="490"/>
    </row>
    <row r="93" spans="2:22" s="487" customFormat="1" ht="15.75">
      <c r="B93" s="77"/>
      <c r="C93" s="490" t="s">
        <v>743</v>
      </c>
    </row>
    <row r="94" spans="2:22" s="487" customFormat="1">
      <c r="C94" s="222" t="s">
        <v>0</v>
      </c>
      <c r="D94" s="222" t="s">
        <v>284</v>
      </c>
      <c r="E94" s="37" t="s">
        <v>14</v>
      </c>
      <c r="F94" s="214"/>
      <c r="G94" s="214" t="s">
        <v>302</v>
      </c>
      <c r="H94" s="214">
        <f t="shared" ref="H94:M94" si="18">H58</f>
        <v>2014</v>
      </c>
      <c r="I94" s="214">
        <f t="shared" si="18"/>
        <v>2015</v>
      </c>
      <c r="J94" s="214">
        <f t="shared" si="18"/>
        <v>2016</v>
      </c>
      <c r="K94" s="214">
        <f t="shared" si="18"/>
        <v>2017</v>
      </c>
      <c r="L94" s="214">
        <f t="shared" si="18"/>
        <v>2018</v>
      </c>
      <c r="M94" s="214">
        <f t="shared" si="18"/>
        <v>2019</v>
      </c>
      <c r="N94" s="214">
        <f t="shared" ref="N94" si="19">N58</f>
        <v>2020</v>
      </c>
    </row>
    <row r="95" spans="2:22" s="487" customFormat="1">
      <c r="C95" s="240" t="str">
        <f t="shared" ref="C95:C124" si="20">C59</f>
        <v>S01</v>
      </c>
      <c r="D95" s="240" t="str">
        <f>D59</f>
        <v>Повиквания в мрежата (On Net calls)</v>
      </c>
      <c r="E95" s="240" t="str">
        <f>E59</f>
        <v>Voice Minutes</v>
      </c>
      <c r="F95" s="240"/>
      <c r="G95" s="544" t="str">
        <f t="shared" ref="G95:G124" si="21">G235</f>
        <v>2G</v>
      </c>
      <c r="H95" s="342">
        <f>IF($G95="2G",(H59*(1-'3. Network design parameters'!F$73-'3. Network design parameters'!F$80)),0)</f>
        <v>27604.380269586156</v>
      </c>
      <c r="I95" s="342">
        <f>IF($G95="2G",(I59*(1-'3. Network design parameters'!G$73-'3. Network design parameters'!G$80)),0)</f>
        <v>28156.46787497788</v>
      </c>
      <c r="J95" s="342">
        <f>IF($G95="2G",(J59*(1-'3. Network design parameters'!H$73-'3. Network design parameters'!H$80)),0)</f>
        <v>28719.597232477445</v>
      </c>
      <c r="K95" s="342">
        <f>IF($G95="2G",(K59*(1-'3. Network design parameters'!I$73-'3. Network design parameters'!I$80)),0)</f>
        <v>29293.98917712699</v>
      </c>
      <c r="L95" s="342">
        <f>IF($G95="2G",(L59*(1-'3. Network design parameters'!J$73-'3. Network design parameters'!J$80)),0)</f>
        <v>29879.868960669533</v>
      </c>
      <c r="M95" s="342">
        <f>IF($G95="2G",(M59*(1-'3. Network design parameters'!K$73-'3. Network design parameters'!K$80)),0)</f>
        <v>30477.466339882914</v>
      </c>
      <c r="N95" s="342">
        <f>IF($G95="2G",(N59*(1-'3. Network design parameters'!L$73-'3. Network design parameters'!L$80)),0)</f>
        <v>31087.015666680574</v>
      </c>
    </row>
    <row r="96" spans="2:22" s="487" customFormat="1">
      <c r="C96" s="240" t="str">
        <f t="shared" si="20"/>
        <v>S02</v>
      </c>
      <c r="D96" s="240" t="str">
        <f t="shared" ref="D96:E124" si="22">D60</f>
        <v>Изходящи повиквания към фиксирана линия (Outgoing Calls to Fixed Line)</v>
      </c>
      <c r="E96" s="240" t="str">
        <f t="shared" si="22"/>
        <v>Voice Minutes</v>
      </c>
      <c r="F96" s="240"/>
      <c r="G96" s="544" t="str">
        <f t="shared" si="21"/>
        <v>2G</v>
      </c>
      <c r="H96" s="342">
        <f>IF($G96="2G",(H60*(1-'3. Network design parameters'!F$73-'3. Network design parameters'!F$80)),0)</f>
        <v>443.75063893267708</v>
      </c>
      <c r="I96" s="342">
        <f>IF($G96="2G",(I60*(1-'3. Network design parameters'!G$73-'3. Network design parameters'!G$80)),0)</f>
        <v>452.6256517113307</v>
      </c>
      <c r="J96" s="342">
        <f>IF($G96="2G",(J60*(1-'3. Network design parameters'!H$73-'3. Network design parameters'!H$80)),0)</f>
        <v>461.67816474555735</v>
      </c>
      <c r="K96" s="342">
        <f>IF($G96="2G",(K60*(1-'3. Network design parameters'!I$73-'3. Network design parameters'!I$80)),0)</f>
        <v>470.9117280404684</v>
      </c>
      <c r="L96" s="342">
        <f>IF($G96="2G",(L60*(1-'3. Network design parameters'!J$73-'3. Network design parameters'!J$80)),0)</f>
        <v>480.32996260127777</v>
      </c>
      <c r="M96" s="342">
        <f>IF($G96="2G",(M60*(1-'3. Network design parameters'!K$73-'3. Network design parameters'!K$80)),0)</f>
        <v>489.93656185330337</v>
      </c>
      <c r="N96" s="342">
        <f>IF($G96="2G",(N60*(1-'3. Network design parameters'!L$73-'3. Network design parameters'!L$80)),0)</f>
        <v>499.7352930903694</v>
      </c>
    </row>
    <row r="97" spans="3:14" s="487" customFormat="1">
      <c r="C97" s="240" t="str">
        <f t="shared" si="20"/>
        <v>S03</v>
      </c>
      <c r="D97" s="240" t="str">
        <f t="shared" si="22"/>
        <v>Изходящи повиквания към други мобилни мрежи (Outgoing Calls to Other Mobile)</v>
      </c>
      <c r="E97" s="240" t="str">
        <f t="shared" si="22"/>
        <v>Voice Minutes</v>
      </c>
      <c r="F97" s="240"/>
      <c r="G97" s="544" t="str">
        <f t="shared" si="21"/>
        <v>2G</v>
      </c>
      <c r="H97" s="342">
        <f>IF($G97="2G",(H61*(1-'3. Network design parameters'!F$73-'3. Network design parameters'!F$80)),0)</f>
        <v>4573.7121124344067</v>
      </c>
      <c r="I97" s="342">
        <f>IF($G97="2G",(I61*(1-'3. Network design parameters'!G$73-'3. Network design parameters'!G$80)),0)</f>
        <v>4665.1863546830955</v>
      </c>
      <c r="J97" s="342">
        <f>IF($G97="2G",(J61*(1-'3. Network design parameters'!H$73-'3. Network design parameters'!H$80)),0)</f>
        <v>4758.4900817767584</v>
      </c>
      <c r="K97" s="342">
        <f>IF($G97="2G",(K61*(1-'3. Network design parameters'!I$73-'3. Network design parameters'!I$80)),0)</f>
        <v>4853.6598834122942</v>
      </c>
      <c r="L97" s="342">
        <f>IF($G97="2G",(L61*(1-'3. Network design parameters'!J$73-'3. Network design parameters'!J$80)),0)</f>
        <v>4950.7330810805397</v>
      </c>
      <c r="M97" s="342">
        <f>IF($G97="2G",(M61*(1-'3. Network design parameters'!K$73-'3. Network design parameters'!K$80)),0)</f>
        <v>5049.7477427021504</v>
      </c>
      <c r="N97" s="342">
        <f>IF($G97="2G",(N61*(1-'3. Network design parameters'!L$73-'3. Network design parameters'!L$80)),0)</f>
        <v>5150.742697556193</v>
      </c>
    </row>
    <row r="98" spans="3:14" s="487" customFormat="1">
      <c r="C98" s="240" t="str">
        <f t="shared" si="20"/>
        <v>S04</v>
      </c>
      <c r="D98" s="240" t="str">
        <f t="shared" si="22"/>
        <v>Изходящи международни повиквания (Outgoing Calls to International)</v>
      </c>
      <c r="E98" s="240" t="str">
        <f t="shared" si="22"/>
        <v>Voice Minutes</v>
      </c>
      <c r="F98" s="240"/>
      <c r="G98" s="544" t="str">
        <f t="shared" si="21"/>
        <v>2G</v>
      </c>
      <c r="H98" s="342">
        <f>IF($G98="2G",(H62*(1-'3. Network design parameters'!F$73-'3. Network design parameters'!F$80)),0)</f>
        <v>221.16335874267881</v>
      </c>
      <c r="I98" s="342">
        <f>IF($G98="2G",(I62*(1-'3. Network design parameters'!G$73-'3. Network design parameters'!G$80)),0)</f>
        <v>225.58662591753242</v>
      </c>
      <c r="J98" s="342">
        <f>IF($G98="2G",(J62*(1-'3. Network design parameters'!H$73-'3. Network design parameters'!H$80)),0)</f>
        <v>230.09835843588311</v>
      </c>
      <c r="K98" s="342">
        <f>IF($G98="2G",(K62*(1-'3. Network design parameters'!I$73-'3. Network design parameters'!I$80)),0)</f>
        <v>234.70032560460075</v>
      </c>
      <c r="L98" s="342">
        <f>IF($G98="2G",(L62*(1-'3. Network design parameters'!J$73-'3. Network design parameters'!J$80)),0)</f>
        <v>239.39433211669277</v>
      </c>
      <c r="M98" s="342">
        <f>IF($G98="2G",(M62*(1-'3. Network design parameters'!K$73-'3. Network design parameters'!K$80)),0)</f>
        <v>244.18221875902663</v>
      </c>
      <c r="N98" s="342">
        <f>IF($G98="2G",(N62*(1-'3. Network design parameters'!L$73-'3. Network design parameters'!L$80)),0)</f>
        <v>249.06586313420718</v>
      </c>
    </row>
    <row r="99" spans="3:14" s="487" customFormat="1">
      <c r="C99" s="240" t="str">
        <f t="shared" si="20"/>
        <v>S05</v>
      </c>
      <c r="D99" s="240" t="str">
        <f t="shared" si="22"/>
        <v>Входящи повиквания от фиксирана линия (Incoming calls from fixed)</v>
      </c>
      <c r="E99" s="240" t="str">
        <f t="shared" si="22"/>
        <v>Voice Minutes</v>
      </c>
      <c r="F99" s="240"/>
      <c r="G99" s="544" t="str">
        <f t="shared" si="21"/>
        <v>2G</v>
      </c>
      <c r="H99" s="342">
        <f>IF($G99="2G",(H63*(1-'3. Network design parameters'!F$73-'3. Network design parameters'!F$80)),0)</f>
        <v>223.1625492286017</v>
      </c>
      <c r="I99" s="342">
        <f>IF($G99="2G",(I63*(1-'3. Network design parameters'!G$73-'3. Network design parameters'!G$80)),0)</f>
        <v>227.62580021317376</v>
      </c>
      <c r="J99" s="342">
        <f>IF($G99="2G",(J63*(1-'3. Network design parameters'!H$73-'3. Network design parameters'!H$80)),0)</f>
        <v>232.17831621743724</v>
      </c>
      <c r="K99" s="342">
        <f>IF($G99="2G",(K63*(1-'3. Network design parameters'!I$73-'3. Network design parameters'!I$80)),0)</f>
        <v>236.82188254178595</v>
      </c>
      <c r="L99" s="342">
        <f>IF($G99="2G",(L63*(1-'3. Network design parameters'!J$73-'3. Network design parameters'!J$80)),0)</f>
        <v>241.55832019262172</v>
      </c>
      <c r="M99" s="342">
        <f>IF($G99="2G",(M63*(1-'3. Network design parameters'!K$73-'3. Network design parameters'!K$80)),0)</f>
        <v>246.38948659647414</v>
      </c>
      <c r="N99" s="342">
        <f>IF($G99="2G",(N63*(1-'3. Network design parameters'!L$73-'3. Network design parameters'!L$80)),0)</f>
        <v>251.31727632840358</v>
      </c>
    </row>
    <row r="100" spans="3:14" s="487" customFormat="1">
      <c r="C100" s="240" t="str">
        <f t="shared" si="20"/>
        <v>S06</v>
      </c>
      <c r="D100" s="240" t="str">
        <f t="shared" si="22"/>
        <v>Входящи повиквания от други мобилни мрежи (Incoming calls from other mobile)</v>
      </c>
      <c r="E100" s="240" t="str">
        <f t="shared" si="22"/>
        <v>Voice Minutes</v>
      </c>
      <c r="F100" s="240"/>
      <c r="G100" s="544" t="str">
        <f t="shared" si="21"/>
        <v>2G</v>
      </c>
      <c r="H100" s="342">
        <f>IF($G100="2G",(H64*(1-'3. Network design parameters'!F$73-'3. Network design parameters'!F$80)),0)</f>
        <v>4498.3537028062619</v>
      </c>
      <c r="I100" s="342">
        <f>IF($G100="2G",(I64*(1-'3. Network design parameters'!G$73-'3. Network design parameters'!G$80)),0)</f>
        <v>4588.3207768623879</v>
      </c>
      <c r="J100" s="342">
        <f>IF($G100="2G",(J64*(1-'3. Network design parameters'!H$73-'3. Network design parameters'!H$80)),0)</f>
        <v>4680.0871923996365</v>
      </c>
      <c r="K100" s="342">
        <f>IF($G100="2G",(K64*(1-'3. Network design parameters'!I$73-'3. Network design parameters'!I$80)),0)</f>
        <v>4773.6889362476286</v>
      </c>
      <c r="L100" s="342">
        <f>IF($G100="2G",(L64*(1-'3. Network design parameters'!J$73-'3. Network design parameters'!J$80)),0)</f>
        <v>4869.1627149725819</v>
      </c>
      <c r="M100" s="342">
        <f>IF($G100="2G",(M64*(1-'3. Network design parameters'!K$73-'3. Network design parameters'!K$80)),0)</f>
        <v>4966.5459692720324</v>
      </c>
      <c r="N100" s="342">
        <f>IF($G100="2G",(N64*(1-'3. Network design parameters'!L$73-'3. Network design parameters'!L$80)),0)</f>
        <v>5065.8768886574735</v>
      </c>
    </row>
    <row r="101" spans="3:14" s="487" customFormat="1">
      <c r="C101" s="240" t="str">
        <f t="shared" si="20"/>
        <v>S07</v>
      </c>
      <c r="D101" s="240" t="str">
        <f t="shared" si="22"/>
        <v>Входящи международни повиквания (Incoming calls from international)</v>
      </c>
      <c r="E101" s="240" t="str">
        <f t="shared" si="22"/>
        <v>Voice Minutes</v>
      </c>
      <c r="F101" s="240"/>
      <c r="G101" s="544" t="str">
        <f t="shared" si="21"/>
        <v>2G</v>
      </c>
      <c r="H101" s="342">
        <f>IF($G101="2G",(H65*(1-'3. Network design parameters'!F$73-'3. Network design parameters'!F$80)),0)</f>
        <v>1308.6289275587892</v>
      </c>
      <c r="I101" s="342">
        <f>IF($G101="2G",(I65*(1-'3. Network design parameters'!G$73-'3. Network design parameters'!G$80)),0)</f>
        <v>1334.801506109965</v>
      </c>
      <c r="J101" s="342">
        <f>IF($G101="2G",(J65*(1-'3. Network design parameters'!H$73-'3. Network design parameters'!H$80)),0)</f>
        <v>1361.4975362321643</v>
      </c>
      <c r="K101" s="342">
        <f>IF($G101="2G",(K65*(1-'3. Network design parameters'!I$73-'3. Network design parameters'!I$80)),0)</f>
        <v>1388.7274869568075</v>
      </c>
      <c r="L101" s="342">
        <f>IF($G101="2G",(L65*(1-'3. Network design parameters'!J$73-'3. Network design parameters'!J$80)),0)</f>
        <v>1416.5020366959438</v>
      </c>
      <c r="M101" s="342">
        <f>IF($G101="2G",(M65*(1-'3. Network design parameters'!K$73-'3. Network design parameters'!K$80)),0)</f>
        <v>1444.8320774298631</v>
      </c>
      <c r="N101" s="342">
        <f>IF($G101="2G",(N65*(1-'3. Network design parameters'!L$73-'3. Network design parameters'!L$80)),0)</f>
        <v>1473.7287189784604</v>
      </c>
    </row>
    <row r="102" spans="3:14" s="487" customFormat="1">
      <c r="C102" s="240" t="str">
        <f t="shared" si="20"/>
        <v>S08</v>
      </c>
      <c r="D102" s="240" t="str">
        <f t="shared" si="22"/>
        <v>Изходящи повиквания от чужди абонати в роуминг в мрежата на предприятието (Roaming Calls Outbound)</v>
      </c>
      <c r="E102" s="240" t="str">
        <f t="shared" si="22"/>
        <v>Voice Minutes</v>
      </c>
      <c r="F102" s="240"/>
      <c r="G102" s="544" t="str">
        <f t="shared" si="21"/>
        <v>2G</v>
      </c>
      <c r="H102" s="342">
        <f>IF($G102="2G",(H66*(1-'3. Network design parameters'!F$73-'3. Network design parameters'!F$80)),0)</f>
        <v>408.92033846746597</v>
      </c>
      <c r="I102" s="342">
        <f>IF($G102="2G",(I66*(1-'3. Network design parameters'!G$73-'3. Network design parameters'!G$80)),0)</f>
        <v>417.09874523681532</v>
      </c>
      <c r="J102" s="342">
        <f>IF($G102="2G",(J66*(1-'3. Network design parameters'!H$73-'3. Network design parameters'!H$80)),0)</f>
        <v>425.44072014155165</v>
      </c>
      <c r="K102" s="342">
        <f>IF($G102="2G",(K66*(1-'3. Network design parameters'!I$73-'3. Network design parameters'!I$80)),0)</f>
        <v>433.94953454438257</v>
      </c>
      <c r="L102" s="342">
        <f>IF($G102="2G",(L66*(1-'3. Network design parameters'!J$73-'3. Network design parameters'!J$80)),0)</f>
        <v>442.62852523527044</v>
      </c>
      <c r="M102" s="342">
        <f>IF($G102="2G",(M66*(1-'3. Network design parameters'!K$73-'3. Network design parameters'!K$80)),0)</f>
        <v>451.48109573997573</v>
      </c>
      <c r="N102" s="342">
        <f>IF($G102="2G",(N66*(1-'3. Network design parameters'!L$73-'3. Network design parameters'!L$80)),0)</f>
        <v>460.51071765477525</v>
      </c>
    </row>
    <row r="103" spans="3:14" s="487" customFormat="1">
      <c r="C103" s="240" t="str">
        <f t="shared" si="20"/>
        <v>S09</v>
      </c>
      <c r="D103" s="240" t="str">
        <f t="shared" si="22"/>
        <v>Входящи повиквания от чужди абонати в роуминг в мрежата на предприятието (Roaming Calls Inbound)</v>
      </c>
      <c r="E103" s="240" t="str">
        <f t="shared" si="22"/>
        <v>Voice Minutes</v>
      </c>
      <c r="F103" s="240"/>
      <c r="G103" s="544" t="str">
        <f t="shared" si="21"/>
        <v>2G</v>
      </c>
      <c r="H103" s="342">
        <f>IF($G103="2G",(H67*(1-'3. Network design parameters'!F$73-'3. Network design parameters'!F$80)),0)</f>
        <v>448.55387881580572</v>
      </c>
      <c r="I103" s="342">
        <f>IF($G103="2G",(I67*(1-'3. Network design parameters'!G$73-'3. Network design parameters'!G$80)),0)</f>
        <v>457.52495639212179</v>
      </c>
      <c r="J103" s="342">
        <f>IF($G103="2G",(J67*(1-'3. Network design parameters'!H$73-'3. Network design parameters'!H$80)),0)</f>
        <v>466.67545551996432</v>
      </c>
      <c r="K103" s="342">
        <f>IF($G103="2G",(K67*(1-'3. Network design parameters'!I$73-'3. Network design parameters'!I$80)),0)</f>
        <v>476.00896463036349</v>
      </c>
      <c r="L103" s="342">
        <f>IF($G103="2G",(L67*(1-'3. Network design parameters'!J$73-'3. Network design parameters'!J$80)),0)</f>
        <v>485.52914392297077</v>
      </c>
      <c r="M103" s="342">
        <f>IF($G103="2G",(M67*(1-'3. Network design parameters'!K$73-'3. Network design parameters'!K$80)),0)</f>
        <v>495.23972680143021</v>
      </c>
      <c r="N103" s="342">
        <f>IF($G103="2G",(N67*(1-'3. Network design parameters'!L$73-'3. Network design parameters'!L$80)),0)</f>
        <v>505.1445213374588</v>
      </c>
    </row>
    <row r="104" spans="3:14" s="487" customFormat="1">
      <c r="C104" s="240" t="str">
        <f t="shared" si="20"/>
        <v>S10</v>
      </c>
      <c r="D104" s="240" t="str">
        <f t="shared" si="22"/>
        <v>Гласова поща (Voice mail)</v>
      </c>
      <c r="E104" s="240" t="str">
        <f t="shared" si="22"/>
        <v>Voice Minutes</v>
      </c>
      <c r="F104" s="240"/>
      <c r="G104" s="544" t="str">
        <f t="shared" si="21"/>
        <v>2G</v>
      </c>
      <c r="H104" s="342">
        <f>IF($G104="2G",(H68*(1-'3. Network design parameters'!F$73-'3. Network design parameters'!F$80)),0)</f>
        <v>506.16755066595579</v>
      </c>
      <c r="I104" s="342">
        <f>IF($G104="2G",(I68*(1-'3. Network design parameters'!G$73-'3. Network design parameters'!G$80)),0)</f>
        <v>516.29090167927507</v>
      </c>
      <c r="J104" s="342">
        <f>IF($G104="2G",(J68*(1-'3. Network design parameters'!H$73-'3. Network design parameters'!H$80)),0)</f>
        <v>526.61671971286057</v>
      </c>
      <c r="K104" s="342">
        <f>IF($G104="2G",(K68*(1-'3. Network design parameters'!I$73-'3. Network design parameters'!I$80)),0)</f>
        <v>537.14905410711776</v>
      </c>
      <c r="L104" s="342">
        <f>IF($G104="2G",(L68*(1-'3. Network design parameters'!J$73-'3. Network design parameters'!J$80)),0)</f>
        <v>547.89203518926024</v>
      </c>
      <c r="M104" s="342">
        <f>IF($G104="2G",(M68*(1-'3. Network design parameters'!K$73-'3. Network design parameters'!K$80)),0)</f>
        <v>558.84987589304524</v>
      </c>
      <c r="N104" s="342">
        <f>IF($G104="2G",(N68*(1-'3. Network design parameters'!L$73-'3. Network design parameters'!L$80)),0)</f>
        <v>570.02687341090632</v>
      </c>
    </row>
    <row r="105" spans="3:14" s="487" customFormat="1">
      <c r="C105" s="240" t="str">
        <f t="shared" si="20"/>
        <v>S11</v>
      </c>
      <c r="D105" s="240" t="str">
        <f t="shared" si="22"/>
        <v>Повиквания към центъра за обслужване на клиенти (Help desk call)</v>
      </c>
      <c r="E105" s="240" t="str">
        <f t="shared" si="22"/>
        <v>Voice Minutes</v>
      </c>
      <c r="F105" s="240"/>
      <c r="G105" s="544" t="str">
        <f t="shared" si="21"/>
        <v>2G</v>
      </c>
      <c r="H105" s="342">
        <f>IF($G105="2G",(H69*(1-'3. Network design parameters'!F$73-'3. Network design parameters'!F$80)),0)</f>
        <v>192.86583285106164</v>
      </c>
      <c r="I105" s="342">
        <f>IF($G105="2G",(I69*(1-'3. Network design parameters'!G$73-'3. Network design parameters'!G$80)),0)</f>
        <v>196.72314950808288</v>
      </c>
      <c r="J105" s="342">
        <f>IF($G105="2G",(J69*(1-'3. Network design parameters'!H$73-'3. Network design parameters'!H$80)),0)</f>
        <v>200.65761249824453</v>
      </c>
      <c r="K105" s="342">
        <f>IF($G105="2G",(K69*(1-'3. Network design parameters'!I$73-'3. Network design parameters'!I$80)),0)</f>
        <v>204.67076474820942</v>
      </c>
      <c r="L105" s="342">
        <f>IF($G105="2G",(L69*(1-'3. Network design parameters'!J$73-'3. Network design parameters'!J$80)),0)</f>
        <v>208.76418004317361</v>
      </c>
      <c r="M105" s="342">
        <f>IF($G105="2G",(M69*(1-'3. Network design parameters'!K$73-'3. Network design parameters'!K$80)),0)</f>
        <v>212.93946364403712</v>
      </c>
      <c r="N105" s="342">
        <f>IF($G105="2G",(N69*(1-'3. Network design parameters'!L$73-'3. Network design parameters'!L$80)),0)</f>
        <v>217.19825291691785</v>
      </c>
    </row>
    <row r="106" spans="3:14" s="487" customFormat="1">
      <c r="C106" s="240" t="str">
        <f t="shared" si="20"/>
        <v>S12</v>
      </c>
      <c r="D106" s="240" t="str">
        <f t="shared" si="22"/>
        <v>Видеоразговори (Video call)</v>
      </c>
      <c r="E106" s="240" t="str">
        <f t="shared" si="22"/>
        <v>Video minutes</v>
      </c>
      <c r="F106" s="240"/>
      <c r="G106" s="544" t="str">
        <f t="shared" si="21"/>
        <v>3G</v>
      </c>
      <c r="H106" s="342">
        <f>IF($G106="2G",(H70*(1-'3. Network design parameters'!F$73-'3. Network design parameters'!F$80)),0)</f>
        <v>0</v>
      </c>
      <c r="I106" s="342">
        <f>IF($G106="2G",(I70*(1-'3. Network design parameters'!G$73-'3. Network design parameters'!G$80)),0)</f>
        <v>0</v>
      </c>
      <c r="J106" s="342">
        <f>IF($G106="2G",(J70*(1-'3. Network design parameters'!H$73-'3. Network design parameters'!H$80)),0)</f>
        <v>0</v>
      </c>
      <c r="K106" s="342">
        <f>IF($G106="2G",(K70*(1-'3. Network design parameters'!I$73-'3. Network design parameters'!I$80)),0)</f>
        <v>0</v>
      </c>
      <c r="L106" s="342">
        <f>IF($G106="2G",(L70*(1-'3. Network design parameters'!J$73-'3. Network design parameters'!J$80)),0)</f>
        <v>0</v>
      </c>
      <c r="M106" s="342">
        <f>IF($G106="2G",(M70*(1-'3. Network design parameters'!K$73-'3. Network design parameters'!K$80)),0)</f>
        <v>0</v>
      </c>
      <c r="N106" s="342">
        <f>IF($G106="2G",(N70*(1-'3. Network design parameters'!L$73-'3. Network design parameters'!L$80)),0)</f>
        <v>0</v>
      </c>
    </row>
    <row r="107" spans="3:14" s="487" customFormat="1">
      <c r="C107" s="240" t="str">
        <f t="shared" si="20"/>
        <v>S13</v>
      </c>
      <c r="D107" s="240" t="str">
        <f t="shared" si="22"/>
        <v>MMS в мрежата (MMS on net)</v>
      </c>
      <c r="E107" s="240" t="str">
        <f t="shared" si="22"/>
        <v>MMS</v>
      </c>
      <c r="F107" s="240"/>
      <c r="G107" s="544" t="str">
        <f t="shared" si="21"/>
        <v>3G</v>
      </c>
      <c r="H107" s="342">
        <f>IF($G107="2G",(H71*(1-'3. Network design parameters'!F$73-'3. Network design parameters'!F$80)),0)</f>
        <v>0</v>
      </c>
      <c r="I107" s="342">
        <f>IF($G107="2G",(I71*(1-'3. Network design parameters'!G$73-'3. Network design parameters'!G$80)),0)</f>
        <v>0</v>
      </c>
      <c r="J107" s="342">
        <f>IF($G107="2G",(J71*(1-'3. Network design parameters'!H$73-'3. Network design parameters'!H$80)),0)</f>
        <v>0</v>
      </c>
      <c r="K107" s="342">
        <f>IF($G107="2G",(K71*(1-'3. Network design parameters'!I$73-'3. Network design parameters'!I$80)),0)</f>
        <v>0</v>
      </c>
      <c r="L107" s="342">
        <f>IF($G107="2G",(L71*(1-'3. Network design parameters'!J$73-'3. Network design parameters'!J$80)),0)</f>
        <v>0</v>
      </c>
      <c r="M107" s="342">
        <f>IF($G107="2G",(M71*(1-'3. Network design parameters'!K$73-'3. Network design parameters'!K$80)),0)</f>
        <v>0</v>
      </c>
      <c r="N107" s="342">
        <f>IF($G107="2G",(N71*(1-'3. Network design parameters'!L$73-'3. Network design parameters'!L$80)),0)</f>
        <v>0</v>
      </c>
    </row>
    <row r="108" spans="3:14" s="487" customFormat="1">
      <c r="C108" s="240" t="str">
        <f t="shared" si="20"/>
        <v>S14</v>
      </c>
      <c r="D108" s="240" t="str">
        <f t="shared" si="22"/>
        <v>Изходящи MMS към други мрежи (MMS outgoing to other network)</v>
      </c>
      <c r="E108" s="240" t="str">
        <f t="shared" si="22"/>
        <v>MMS</v>
      </c>
      <c r="F108" s="240"/>
      <c r="G108" s="544" t="str">
        <f t="shared" si="21"/>
        <v>3G</v>
      </c>
      <c r="H108" s="342">
        <f>IF($G108="2G",(H72*(1-'3. Network design parameters'!F$73-'3. Network design parameters'!F$80)),0)</f>
        <v>0</v>
      </c>
      <c r="I108" s="342">
        <f>IF($G108="2G",(I72*(1-'3. Network design parameters'!G$73-'3. Network design parameters'!G$80)),0)</f>
        <v>0</v>
      </c>
      <c r="J108" s="342">
        <f>IF($G108="2G",(J72*(1-'3. Network design parameters'!H$73-'3. Network design parameters'!H$80)),0)</f>
        <v>0</v>
      </c>
      <c r="K108" s="342">
        <f>IF($G108="2G",(K72*(1-'3. Network design parameters'!I$73-'3. Network design parameters'!I$80)),0)</f>
        <v>0</v>
      </c>
      <c r="L108" s="342">
        <f>IF($G108="2G",(L72*(1-'3. Network design parameters'!J$73-'3. Network design parameters'!J$80)),0)</f>
        <v>0</v>
      </c>
      <c r="M108" s="342">
        <f>IF($G108="2G",(M72*(1-'3. Network design parameters'!K$73-'3. Network design parameters'!K$80)),0)</f>
        <v>0</v>
      </c>
      <c r="N108" s="342">
        <f>IF($G108="2G",(N72*(1-'3. Network design parameters'!L$73-'3. Network design parameters'!L$80)),0)</f>
        <v>0</v>
      </c>
    </row>
    <row r="109" spans="3:14" s="487" customFormat="1">
      <c r="C109" s="240" t="str">
        <f t="shared" si="20"/>
        <v>S15</v>
      </c>
      <c r="D109" s="240" t="str">
        <f t="shared" si="22"/>
        <v>Входящи MMS от други мрежи (MMS incoming from other network)</v>
      </c>
      <c r="E109" s="240" t="str">
        <f t="shared" si="22"/>
        <v>MMS</v>
      </c>
      <c r="F109" s="240"/>
      <c r="G109" s="544" t="str">
        <f t="shared" si="21"/>
        <v>3G</v>
      </c>
      <c r="H109" s="342">
        <f>IF($G109="2G",(H73*(1-'3. Network design parameters'!F$73-'3. Network design parameters'!F$80)),0)</f>
        <v>0</v>
      </c>
      <c r="I109" s="342">
        <f>IF($G109="2G",(I73*(1-'3. Network design parameters'!G$73-'3. Network design parameters'!G$80)),0)</f>
        <v>0</v>
      </c>
      <c r="J109" s="342">
        <f>IF($G109="2G",(J73*(1-'3. Network design parameters'!H$73-'3. Network design parameters'!H$80)),0)</f>
        <v>0</v>
      </c>
      <c r="K109" s="342">
        <f>IF($G109="2G",(K73*(1-'3. Network design parameters'!I$73-'3. Network design parameters'!I$80)),0)</f>
        <v>0</v>
      </c>
      <c r="L109" s="342">
        <f>IF($G109="2G",(L73*(1-'3. Network design parameters'!J$73-'3. Network design parameters'!J$80)),0)</f>
        <v>0</v>
      </c>
      <c r="M109" s="342">
        <f>IF($G109="2G",(M73*(1-'3. Network design parameters'!K$73-'3. Network design parameters'!K$80)),0)</f>
        <v>0</v>
      </c>
      <c r="N109" s="342">
        <f>IF($G109="2G",(N73*(1-'3. Network design parameters'!L$73-'3. Network design parameters'!L$80)),0)</f>
        <v>0</v>
      </c>
    </row>
    <row r="110" spans="3:14" s="487" customFormat="1">
      <c r="C110" s="240" t="str">
        <f t="shared" si="20"/>
        <v>S16</v>
      </c>
      <c r="D110" s="240" t="str">
        <f t="shared" si="22"/>
        <v>SMS в мрежата (SMS on net)</v>
      </c>
      <c r="E110" s="240" t="str">
        <f t="shared" si="22"/>
        <v>SMS</v>
      </c>
      <c r="F110" s="240"/>
      <c r="G110" s="544" t="str">
        <f t="shared" si="21"/>
        <v>2G</v>
      </c>
      <c r="H110" s="342">
        <f>IF($G110="2G",(H74*(1-'3. Network design parameters'!F$73-'3. Network design parameters'!F$80)),0)</f>
        <v>1.0939591481964361</v>
      </c>
      <c r="I110" s="342">
        <f>IF($G110="2G",(I74*(1-'3. Network design parameters'!G$73-'3. Network design parameters'!G$80)),0)</f>
        <v>1.1158383311603648</v>
      </c>
      <c r="J110" s="342">
        <f>IF($G110="2G",(J74*(1-'3. Network design parameters'!H$73-'3. Network design parameters'!H$80)),0)</f>
        <v>1.1381550977835724</v>
      </c>
      <c r="K110" s="342">
        <f>IF($G110="2G",(K74*(1-'3. Network design parameters'!I$73-'3. Network design parameters'!I$80)),0)</f>
        <v>1.1609181997392439</v>
      </c>
      <c r="L110" s="342">
        <f>IF($G110="2G",(L74*(1-'3. Network design parameters'!J$73-'3. Network design parameters'!J$80)),0)</f>
        <v>1.1841365637340289</v>
      </c>
      <c r="M110" s="342">
        <f>IF($G110="2G",(M74*(1-'3. Network design parameters'!K$73-'3. Network design parameters'!K$80)),0)</f>
        <v>1.2078192950087094</v>
      </c>
      <c r="N110" s="342">
        <f>IF($G110="2G",(N74*(1-'3. Network design parameters'!L$73-'3. Network design parameters'!L$80)),0)</f>
        <v>1.2319756809088838</v>
      </c>
    </row>
    <row r="111" spans="3:14" s="487" customFormat="1">
      <c r="C111" s="240" t="str">
        <f t="shared" si="20"/>
        <v>S17</v>
      </c>
      <c r="D111" s="240" t="str">
        <f t="shared" si="22"/>
        <v>Изходящи SMS към други мрежи (SMS outgoing to other network)</v>
      </c>
      <c r="E111" s="240" t="str">
        <f t="shared" si="22"/>
        <v>SMS</v>
      </c>
      <c r="F111" s="240"/>
      <c r="G111" s="544" t="str">
        <f t="shared" si="21"/>
        <v>2G</v>
      </c>
      <c r="H111" s="342">
        <f>IF($G111="2G",(H75*(1-'3. Network design parameters'!F$73-'3. Network design parameters'!F$80)),0)</f>
        <v>0.36465304939881205</v>
      </c>
      <c r="I111" s="342">
        <f>IF($G111="2G",(I75*(1-'3. Network design parameters'!G$73-'3. Network design parameters'!G$80)),0)</f>
        <v>0.37194611038678838</v>
      </c>
      <c r="J111" s="342">
        <f>IF($G111="2G",(J75*(1-'3. Network design parameters'!H$73-'3. Network design parameters'!H$80)),0)</f>
        <v>0.37938503259452405</v>
      </c>
      <c r="K111" s="342">
        <f>IF($G111="2G",(K75*(1-'3. Network design parameters'!I$73-'3. Network design parameters'!I$80)),0)</f>
        <v>0.38697273324641462</v>
      </c>
      <c r="L111" s="342">
        <f>IF($G111="2G",(L75*(1-'3. Network design parameters'!J$73-'3. Network design parameters'!J$80)),0)</f>
        <v>0.39471218791134288</v>
      </c>
      <c r="M111" s="342">
        <f>IF($G111="2G",(M75*(1-'3. Network design parameters'!K$73-'3. Network design parameters'!K$80)),0)</f>
        <v>0.40260643166956972</v>
      </c>
      <c r="N111" s="342">
        <f>IF($G111="2G",(N75*(1-'3. Network design parameters'!L$73-'3. Network design parameters'!L$80)),0)</f>
        <v>0.41065856030296116</v>
      </c>
    </row>
    <row r="112" spans="3:14" s="487" customFormat="1">
      <c r="C112" s="240" t="str">
        <f t="shared" si="20"/>
        <v>S18</v>
      </c>
      <c r="D112" s="240" t="str">
        <f t="shared" si="22"/>
        <v>Входящи SMS от други мрежи (SMS incoming from other network)</v>
      </c>
      <c r="E112" s="240" t="str">
        <f t="shared" si="22"/>
        <v>SMS</v>
      </c>
      <c r="F112" s="240"/>
      <c r="G112" s="544" t="str">
        <f t="shared" si="21"/>
        <v>2G</v>
      </c>
      <c r="H112" s="342">
        <f>IF($G112="2G",(H76*(1-'3. Network design parameters'!F$73-'3. Network design parameters'!F$80)),0)</f>
        <v>0.18232652469940602</v>
      </c>
      <c r="I112" s="342">
        <f>IF($G112="2G",(I76*(1-'3. Network design parameters'!G$73-'3. Network design parameters'!G$80)),0)</f>
        <v>0.18597305519339419</v>
      </c>
      <c r="J112" s="342">
        <f>IF($G112="2G",(J76*(1-'3. Network design parameters'!H$73-'3. Network design parameters'!H$80)),0)</f>
        <v>0.18969251629726203</v>
      </c>
      <c r="K112" s="342">
        <f>IF($G112="2G",(K76*(1-'3. Network design parameters'!I$73-'3. Network design parameters'!I$80)),0)</f>
        <v>0.19348636662320731</v>
      </c>
      <c r="L112" s="342">
        <f>IF($G112="2G",(L76*(1-'3. Network design parameters'!J$73-'3. Network design parameters'!J$80)),0)</f>
        <v>0.19735609395567144</v>
      </c>
      <c r="M112" s="342">
        <f>IF($G112="2G",(M76*(1-'3. Network design parameters'!K$73-'3. Network design parameters'!K$80)),0)</f>
        <v>0.20130321583478486</v>
      </c>
      <c r="N112" s="342">
        <f>IF($G112="2G",(N76*(1-'3. Network design parameters'!L$73-'3. Network design parameters'!L$80)),0)</f>
        <v>0.20532928015148058</v>
      </c>
    </row>
    <row r="113" spans="3:14" s="487" customFormat="1">
      <c r="C113" s="240" t="str">
        <f t="shared" si="20"/>
        <v>S19</v>
      </c>
      <c r="D113" s="240" t="str">
        <f t="shared" si="22"/>
        <v>Пренос на данни (Data services)</v>
      </c>
      <c r="E113" s="240" t="str">
        <f t="shared" si="22"/>
        <v>Mbytes</v>
      </c>
      <c r="F113" s="240"/>
      <c r="G113" s="544" t="str">
        <f t="shared" si="21"/>
        <v>3G</v>
      </c>
      <c r="H113" s="342">
        <f>IF($G113="2G",(H77*(1-'3. Network design parameters'!F$73-'3. Network design parameters'!F$80)),0)</f>
        <v>0</v>
      </c>
      <c r="I113" s="342">
        <f>IF($G113="2G",(I77*(1-'3. Network design parameters'!G$73-'3. Network design parameters'!G$80)),0)</f>
        <v>0</v>
      </c>
      <c r="J113" s="342">
        <f>IF($G113="2G",(J77*(1-'3. Network design parameters'!H$73-'3. Network design parameters'!H$80)),0)</f>
        <v>0</v>
      </c>
      <c r="K113" s="342">
        <f>IF($G113="2G",(K77*(1-'3. Network design parameters'!I$73-'3. Network design parameters'!I$80)),0)</f>
        <v>0</v>
      </c>
      <c r="L113" s="342">
        <f>IF($G113="2G",(L77*(1-'3. Network design parameters'!J$73-'3. Network design parameters'!J$80)),0)</f>
        <v>0</v>
      </c>
      <c r="M113" s="342">
        <f>IF($G113="2G",(M77*(1-'3. Network design parameters'!K$73-'3. Network design parameters'!K$80)),0)</f>
        <v>0</v>
      </c>
      <c r="N113" s="342">
        <f>IF($G113="2G",(N77*(1-'3. Network design parameters'!L$73-'3. Network design parameters'!L$80)),0)</f>
        <v>0</v>
      </c>
    </row>
    <row r="114" spans="3:14" s="487" customFormat="1">
      <c r="C114" s="240" t="str">
        <f t="shared" si="20"/>
        <v>S20</v>
      </c>
      <c r="D114" s="240" t="str">
        <f t="shared" si="22"/>
        <v>Subscribers</v>
      </c>
      <c r="E114" s="240" t="str">
        <f t="shared" si="22"/>
        <v>Subscriber</v>
      </c>
      <c r="F114" s="240"/>
      <c r="G114" s="544">
        <f t="shared" si="21"/>
        <v>0</v>
      </c>
      <c r="H114" s="342">
        <f>IF($G114="2G",(H78*(1-'3. Network design parameters'!F$73-'3. Network design parameters'!F$80)),0)</f>
        <v>0</v>
      </c>
      <c r="I114" s="342">
        <f>IF($G114="2G",(I78*(1-'3. Network design parameters'!G$73-'3. Network design parameters'!G$80)),0)</f>
        <v>0</v>
      </c>
      <c r="J114" s="342">
        <f>IF($G114="2G",(J78*(1-'3. Network design parameters'!H$73-'3. Network design parameters'!H$80)),0)</f>
        <v>0</v>
      </c>
      <c r="K114" s="342">
        <f>IF($G114="2G",(K78*(1-'3. Network design parameters'!I$73-'3. Network design parameters'!I$80)),0)</f>
        <v>0</v>
      </c>
      <c r="L114" s="342">
        <f>IF($G114="2G",(L78*(1-'3. Network design parameters'!J$73-'3. Network design parameters'!J$80)),0)</f>
        <v>0</v>
      </c>
      <c r="M114" s="342">
        <f>IF($G114="2G",(M78*(1-'3. Network design parameters'!K$73-'3. Network design parameters'!K$80)),0)</f>
        <v>0</v>
      </c>
      <c r="N114" s="342">
        <f>IF($G114="2G",(N78*(1-'3. Network design parameters'!L$73-'3. Network design parameters'!L$80)),0)</f>
        <v>0</v>
      </c>
    </row>
    <row r="115" spans="3:14" s="487" customFormat="1">
      <c r="C115" s="240" t="str">
        <f t="shared" si="20"/>
        <v>S21</v>
      </c>
      <c r="D115" s="240" t="str">
        <f t="shared" si="22"/>
        <v>OTHER: complete as required</v>
      </c>
      <c r="E115" s="240" t="str">
        <f t="shared" si="22"/>
        <v>OTHER: complete as required</v>
      </c>
      <c r="F115" s="240"/>
      <c r="G115" s="544">
        <f t="shared" si="21"/>
        <v>0</v>
      </c>
      <c r="H115" s="342">
        <f>IF($G115="2G",(H79*(1-'3. Network design parameters'!F$73-'3. Network design parameters'!F$80)),0)</f>
        <v>0</v>
      </c>
      <c r="I115" s="342">
        <f>IF($G115="2G",(I79*(1-'3. Network design parameters'!G$73-'3. Network design parameters'!G$80)),0)</f>
        <v>0</v>
      </c>
      <c r="J115" s="342">
        <f>IF($G115="2G",(J79*(1-'3. Network design parameters'!H$73-'3. Network design parameters'!H$80)),0)</f>
        <v>0</v>
      </c>
      <c r="K115" s="342">
        <f>IF($G115="2G",(K79*(1-'3. Network design parameters'!I$73-'3. Network design parameters'!I$80)),0)</f>
        <v>0</v>
      </c>
      <c r="L115" s="342">
        <f>IF($G115="2G",(L79*(1-'3. Network design parameters'!J$73-'3. Network design parameters'!J$80)),0)</f>
        <v>0</v>
      </c>
      <c r="M115" s="342">
        <f>IF($G115="2G",(M79*(1-'3. Network design parameters'!K$73-'3. Network design parameters'!K$80)),0)</f>
        <v>0</v>
      </c>
      <c r="N115" s="342">
        <f>IF($G115="2G",(N79*(1-'3. Network design parameters'!L$73-'3. Network design parameters'!L$80)),0)</f>
        <v>0</v>
      </c>
    </row>
    <row r="116" spans="3:14" s="487" customFormat="1">
      <c r="C116" s="240" t="str">
        <f t="shared" si="20"/>
        <v>S22</v>
      </c>
      <c r="D116" s="240" t="str">
        <f t="shared" si="22"/>
        <v>OTHER: complete as required</v>
      </c>
      <c r="E116" s="240" t="str">
        <f t="shared" si="22"/>
        <v>OTHER: complete as required</v>
      </c>
      <c r="F116" s="240"/>
      <c r="G116" s="544">
        <f t="shared" si="21"/>
        <v>0</v>
      </c>
      <c r="H116" s="342">
        <f>IF($G116="2G",(H80*(1-'3. Network design parameters'!F$73-'3. Network design parameters'!F$80)),0)</f>
        <v>0</v>
      </c>
      <c r="I116" s="342">
        <f>IF($G116="2G",(I80*(1-'3. Network design parameters'!G$73-'3. Network design parameters'!G$80)),0)</f>
        <v>0</v>
      </c>
      <c r="J116" s="342">
        <f>IF($G116="2G",(J80*(1-'3. Network design parameters'!H$73-'3. Network design parameters'!H$80)),0)</f>
        <v>0</v>
      </c>
      <c r="K116" s="342">
        <f>IF($G116="2G",(K80*(1-'3. Network design parameters'!I$73-'3. Network design parameters'!I$80)),0)</f>
        <v>0</v>
      </c>
      <c r="L116" s="342">
        <f>IF($G116="2G",(L80*(1-'3. Network design parameters'!J$73-'3. Network design parameters'!J$80)),0)</f>
        <v>0</v>
      </c>
      <c r="M116" s="342">
        <f>IF($G116="2G",(M80*(1-'3. Network design parameters'!K$73-'3. Network design parameters'!K$80)),0)</f>
        <v>0</v>
      </c>
      <c r="N116" s="342">
        <f>IF($G116="2G",(N80*(1-'3. Network design parameters'!L$73-'3. Network design parameters'!L$80)),0)</f>
        <v>0</v>
      </c>
    </row>
    <row r="117" spans="3:14" s="487" customFormat="1">
      <c r="C117" s="240" t="str">
        <f t="shared" si="20"/>
        <v>S23</v>
      </c>
      <c r="D117" s="240" t="str">
        <f t="shared" si="22"/>
        <v>OTHER: complete as required</v>
      </c>
      <c r="E117" s="240" t="str">
        <f t="shared" si="22"/>
        <v>OTHER: complete as required</v>
      </c>
      <c r="F117" s="240"/>
      <c r="G117" s="544">
        <f t="shared" si="21"/>
        <v>0</v>
      </c>
      <c r="H117" s="342">
        <f>IF($G117="2G",(H81*(1-'3. Network design parameters'!F$73-'3. Network design parameters'!F$80)),0)</f>
        <v>0</v>
      </c>
      <c r="I117" s="342">
        <f>IF($G117="2G",(I81*(1-'3. Network design parameters'!G$73-'3. Network design parameters'!G$80)),0)</f>
        <v>0</v>
      </c>
      <c r="J117" s="342">
        <f>IF($G117="2G",(J81*(1-'3. Network design parameters'!H$73-'3. Network design parameters'!H$80)),0)</f>
        <v>0</v>
      </c>
      <c r="K117" s="342">
        <f>IF($G117="2G",(K81*(1-'3. Network design parameters'!I$73-'3. Network design parameters'!I$80)),0)</f>
        <v>0</v>
      </c>
      <c r="L117" s="342">
        <f>IF($G117="2G",(L81*(1-'3. Network design parameters'!J$73-'3. Network design parameters'!J$80)),0)</f>
        <v>0</v>
      </c>
      <c r="M117" s="342">
        <f>IF($G117="2G",(M81*(1-'3. Network design parameters'!K$73-'3. Network design parameters'!K$80)),0)</f>
        <v>0</v>
      </c>
      <c r="N117" s="342">
        <f>IF($G117="2G",(N81*(1-'3. Network design parameters'!L$73-'3. Network design parameters'!L$80)),0)</f>
        <v>0</v>
      </c>
    </row>
    <row r="118" spans="3:14" s="487" customFormat="1">
      <c r="C118" s="240" t="str">
        <f t="shared" si="20"/>
        <v>S24</v>
      </c>
      <c r="D118" s="240" t="str">
        <f t="shared" si="22"/>
        <v>OTHER: complete as required</v>
      </c>
      <c r="E118" s="240" t="str">
        <f t="shared" si="22"/>
        <v>OTHER: complete as required</v>
      </c>
      <c r="F118" s="240"/>
      <c r="G118" s="544">
        <f t="shared" si="21"/>
        <v>0</v>
      </c>
      <c r="H118" s="342">
        <f>IF($G118="2G",(H82*(1-'3. Network design parameters'!F$73-'3. Network design parameters'!F$80)),0)</f>
        <v>0</v>
      </c>
      <c r="I118" s="342">
        <f>IF($G118="2G",(I82*(1-'3. Network design parameters'!G$73-'3. Network design parameters'!G$80)),0)</f>
        <v>0</v>
      </c>
      <c r="J118" s="342">
        <f>IF($G118="2G",(J82*(1-'3. Network design parameters'!H$73-'3. Network design parameters'!H$80)),0)</f>
        <v>0</v>
      </c>
      <c r="K118" s="342">
        <f>IF($G118="2G",(K82*(1-'3. Network design parameters'!I$73-'3. Network design parameters'!I$80)),0)</f>
        <v>0</v>
      </c>
      <c r="L118" s="342">
        <f>IF($G118="2G",(L82*(1-'3. Network design parameters'!J$73-'3. Network design parameters'!J$80)),0)</f>
        <v>0</v>
      </c>
      <c r="M118" s="342">
        <f>IF($G118="2G",(M82*(1-'3. Network design parameters'!K$73-'3. Network design parameters'!K$80)),0)</f>
        <v>0</v>
      </c>
      <c r="N118" s="342">
        <f>IF($G118="2G",(N82*(1-'3. Network design parameters'!L$73-'3. Network design parameters'!L$80)),0)</f>
        <v>0</v>
      </c>
    </row>
    <row r="119" spans="3:14" s="487" customFormat="1">
      <c r="C119" s="240" t="str">
        <f t="shared" si="20"/>
        <v>S25</v>
      </c>
      <c r="D119" s="240" t="str">
        <f t="shared" si="22"/>
        <v>OTHER: complete as required</v>
      </c>
      <c r="E119" s="240" t="str">
        <f t="shared" si="22"/>
        <v>OTHER: complete as required</v>
      </c>
      <c r="F119" s="240"/>
      <c r="G119" s="544">
        <f t="shared" si="21"/>
        <v>0</v>
      </c>
      <c r="H119" s="342">
        <f>IF($G119="2G",(H83*(1-'3. Network design parameters'!F$73-'3. Network design parameters'!F$80)),0)</f>
        <v>0</v>
      </c>
      <c r="I119" s="342">
        <f>IF($G119="2G",(I83*(1-'3. Network design parameters'!G$73-'3. Network design parameters'!G$80)),0)</f>
        <v>0</v>
      </c>
      <c r="J119" s="342">
        <f>IF($G119="2G",(J83*(1-'3. Network design parameters'!H$73-'3. Network design parameters'!H$80)),0)</f>
        <v>0</v>
      </c>
      <c r="K119" s="342">
        <f>IF($G119="2G",(K83*(1-'3. Network design parameters'!I$73-'3. Network design parameters'!I$80)),0)</f>
        <v>0</v>
      </c>
      <c r="L119" s="342">
        <f>IF($G119="2G",(L83*(1-'3. Network design parameters'!J$73-'3. Network design parameters'!J$80)),0)</f>
        <v>0</v>
      </c>
      <c r="M119" s="342">
        <f>IF($G119="2G",(M83*(1-'3. Network design parameters'!K$73-'3. Network design parameters'!K$80)),0)</f>
        <v>0</v>
      </c>
      <c r="N119" s="342">
        <f>IF($G119="2G",(N83*(1-'3. Network design parameters'!L$73-'3. Network design parameters'!L$80)),0)</f>
        <v>0</v>
      </c>
    </row>
    <row r="120" spans="3:14" s="487" customFormat="1">
      <c r="C120" s="240" t="str">
        <f t="shared" si="20"/>
        <v>S26</v>
      </c>
      <c r="D120" s="240" t="str">
        <f t="shared" si="22"/>
        <v>OTHER: complete as required</v>
      </c>
      <c r="E120" s="240" t="str">
        <f t="shared" si="22"/>
        <v>OTHER: complete as required</v>
      </c>
      <c r="F120" s="240"/>
      <c r="G120" s="544">
        <f t="shared" si="21"/>
        <v>0</v>
      </c>
      <c r="H120" s="342">
        <f>IF($G120="2G",(H84*(1-'3. Network design parameters'!F$73-'3. Network design parameters'!F$80)),0)</f>
        <v>0</v>
      </c>
      <c r="I120" s="342">
        <f>IF($G120="2G",(I84*(1-'3. Network design parameters'!G$73-'3. Network design parameters'!G$80)),0)</f>
        <v>0</v>
      </c>
      <c r="J120" s="342">
        <f>IF($G120="2G",(J84*(1-'3. Network design parameters'!H$73-'3. Network design parameters'!H$80)),0)</f>
        <v>0</v>
      </c>
      <c r="K120" s="342">
        <f>IF($G120="2G",(K84*(1-'3. Network design parameters'!I$73-'3. Network design parameters'!I$80)),0)</f>
        <v>0</v>
      </c>
      <c r="L120" s="342">
        <f>IF($G120="2G",(L84*(1-'3. Network design parameters'!J$73-'3. Network design parameters'!J$80)),0)</f>
        <v>0</v>
      </c>
      <c r="M120" s="342">
        <f>IF($G120="2G",(M84*(1-'3. Network design parameters'!K$73-'3. Network design parameters'!K$80)),0)</f>
        <v>0</v>
      </c>
      <c r="N120" s="342">
        <f>IF($G120="2G",(N84*(1-'3. Network design parameters'!L$73-'3. Network design parameters'!L$80)),0)</f>
        <v>0</v>
      </c>
    </row>
    <row r="121" spans="3:14" s="487" customFormat="1">
      <c r="C121" s="240" t="str">
        <f t="shared" si="20"/>
        <v>S27</v>
      </c>
      <c r="D121" s="240" t="str">
        <f t="shared" si="22"/>
        <v>OTHER: complete as required</v>
      </c>
      <c r="E121" s="240" t="str">
        <f t="shared" si="22"/>
        <v>OTHER: complete as required</v>
      </c>
      <c r="F121" s="240"/>
      <c r="G121" s="544">
        <f t="shared" si="21"/>
        <v>0</v>
      </c>
      <c r="H121" s="342">
        <f>IF($G121="2G",(H85*(1-'3. Network design parameters'!F$73-'3. Network design parameters'!F$80)),0)</f>
        <v>0</v>
      </c>
      <c r="I121" s="342">
        <f>IF($G121="2G",(I85*(1-'3. Network design parameters'!G$73-'3. Network design parameters'!G$80)),0)</f>
        <v>0</v>
      </c>
      <c r="J121" s="342">
        <f>IF($G121="2G",(J85*(1-'3. Network design parameters'!H$73-'3. Network design parameters'!H$80)),0)</f>
        <v>0</v>
      </c>
      <c r="K121" s="342">
        <f>IF($G121="2G",(K85*(1-'3. Network design parameters'!I$73-'3. Network design parameters'!I$80)),0)</f>
        <v>0</v>
      </c>
      <c r="L121" s="342">
        <f>IF($G121="2G",(L85*(1-'3. Network design parameters'!J$73-'3. Network design parameters'!J$80)),0)</f>
        <v>0</v>
      </c>
      <c r="M121" s="342">
        <f>IF($G121="2G",(M85*(1-'3. Network design parameters'!K$73-'3. Network design parameters'!K$80)),0)</f>
        <v>0</v>
      </c>
      <c r="N121" s="342">
        <f>IF($G121="2G",(N85*(1-'3. Network design parameters'!L$73-'3. Network design parameters'!L$80)),0)</f>
        <v>0</v>
      </c>
    </row>
    <row r="122" spans="3:14" s="487" customFormat="1">
      <c r="C122" s="240" t="str">
        <f t="shared" si="20"/>
        <v>S28</v>
      </c>
      <c r="D122" s="240" t="str">
        <f t="shared" si="22"/>
        <v>OTHER: complete as required</v>
      </c>
      <c r="E122" s="240" t="str">
        <f t="shared" si="22"/>
        <v>OTHER: complete as required</v>
      </c>
      <c r="F122" s="240"/>
      <c r="G122" s="544">
        <f t="shared" si="21"/>
        <v>0</v>
      </c>
      <c r="H122" s="342">
        <f>IF($G122="2G",(H86*(1-'3. Network design parameters'!F$73-'3. Network design parameters'!F$80)),0)</f>
        <v>0</v>
      </c>
      <c r="I122" s="342">
        <f>IF($G122="2G",(I86*(1-'3. Network design parameters'!G$73-'3. Network design parameters'!G$80)),0)</f>
        <v>0</v>
      </c>
      <c r="J122" s="342">
        <f>IF($G122="2G",(J86*(1-'3. Network design parameters'!H$73-'3. Network design parameters'!H$80)),0)</f>
        <v>0</v>
      </c>
      <c r="K122" s="342">
        <f>IF($G122="2G",(K86*(1-'3. Network design parameters'!I$73-'3. Network design parameters'!I$80)),0)</f>
        <v>0</v>
      </c>
      <c r="L122" s="342">
        <f>IF($G122="2G",(L86*(1-'3. Network design parameters'!J$73-'3. Network design parameters'!J$80)),0)</f>
        <v>0</v>
      </c>
      <c r="M122" s="342">
        <f>IF($G122="2G",(M86*(1-'3. Network design parameters'!K$73-'3. Network design parameters'!K$80)),0)</f>
        <v>0</v>
      </c>
      <c r="N122" s="342">
        <f>IF($G122="2G",(N86*(1-'3. Network design parameters'!L$73-'3. Network design parameters'!L$80)),0)</f>
        <v>0</v>
      </c>
    </row>
    <row r="123" spans="3:14" s="487" customFormat="1">
      <c r="C123" s="240" t="str">
        <f t="shared" si="20"/>
        <v>S29</v>
      </c>
      <c r="D123" s="240" t="str">
        <f t="shared" si="22"/>
        <v>OTHER: complete as required</v>
      </c>
      <c r="E123" s="240" t="str">
        <f t="shared" si="22"/>
        <v>OTHER: complete as required</v>
      </c>
      <c r="F123" s="240"/>
      <c r="G123" s="544">
        <f t="shared" si="21"/>
        <v>0</v>
      </c>
      <c r="H123" s="342">
        <f>IF($G123="2G",(H87*(1-'3. Network design parameters'!F$73-'3. Network design parameters'!F$80)),0)</f>
        <v>0</v>
      </c>
      <c r="I123" s="342">
        <f>IF($G123="2G",(I87*(1-'3. Network design parameters'!G$73-'3. Network design parameters'!G$80)),0)</f>
        <v>0</v>
      </c>
      <c r="J123" s="342">
        <f>IF($G123="2G",(J87*(1-'3. Network design parameters'!H$73-'3. Network design parameters'!H$80)),0)</f>
        <v>0</v>
      </c>
      <c r="K123" s="342">
        <f>IF($G123="2G",(K87*(1-'3. Network design parameters'!I$73-'3. Network design parameters'!I$80)),0)</f>
        <v>0</v>
      </c>
      <c r="L123" s="342">
        <f>IF($G123="2G",(L87*(1-'3. Network design parameters'!J$73-'3. Network design parameters'!J$80)),0)</f>
        <v>0</v>
      </c>
      <c r="M123" s="342">
        <f>IF($G123="2G",(M87*(1-'3. Network design parameters'!K$73-'3. Network design parameters'!K$80)),0)</f>
        <v>0</v>
      </c>
      <c r="N123" s="342">
        <f>IF($G123="2G",(N87*(1-'3. Network design parameters'!L$73-'3. Network design parameters'!L$80)),0)</f>
        <v>0</v>
      </c>
    </row>
    <row r="124" spans="3:14" s="487" customFormat="1">
      <c r="C124" s="240" t="str">
        <f t="shared" si="20"/>
        <v>S30</v>
      </c>
      <c r="D124" s="240" t="str">
        <f t="shared" si="22"/>
        <v>OTHER: complete as required</v>
      </c>
      <c r="E124" s="240" t="str">
        <f t="shared" si="22"/>
        <v>OTHER: complete as required</v>
      </c>
      <c r="F124" s="240"/>
      <c r="G124" s="544">
        <f t="shared" si="21"/>
        <v>0</v>
      </c>
      <c r="H124" s="342">
        <f>IF($G124="2G",(H88*(1-'3. Network design parameters'!F$73-'3. Network design parameters'!F$80)),0)</f>
        <v>0</v>
      </c>
      <c r="I124" s="342">
        <f>IF($G124="2G",(I88*(1-'3. Network design parameters'!G$73-'3. Network design parameters'!G$80)),0)</f>
        <v>0</v>
      </c>
      <c r="J124" s="342">
        <f>IF($G124="2G",(J88*(1-'3. Network design parameters'!H$73-'3. Network design parameters'!H$80)),0)</f>
        <v>0</v>
      </c>
      <c r="K124" s="342">
        <f>IF($G124="2G",(K88*(1-'3. Network design parameters'!I$73-'3. Network design parameters'!I$80)),0)</f>
        <v>0</v>
      </c>
      <c r="L124" s="342">
        <f>IF($G124="2G",(L88*(1-'3. Network design parameters'!J$73-'3. Network design parameters'!J$80)),0)</f>
        <v>0</v>
      </c>
      <c r="M124" s="342">
        <f>IF($G124="2G",(M88*(1-'3. Network design parameters'!K$73-'3. Network design parameters'!K$80)),0)</f>
        <v>0</v>
      </c>
      <c r="N124" s="342">
        <f>IF($G124="2G",(N88*(1-'3. Network design parameters'!L$73-'3. Network design parameters'!L$80)),0)</f>
        <v>0</v>
      </c>
    </row>
    <row r="125" spans="3:14" s="692" customFormat="1">
      <c r="C125" s="708"/>
      <c r="D125" s="708" t="s">
        <v>389</v>
      </c>
      <c r="E125" s="708"/>
      <c r="F125" s="708"/>
      <c r="G125" s="708"/>
      <c r="H125" s="712">
        <f t="shared" ref="H125:M125" si="23">SUM(H95:H124)</f>
        <v>40431.300098812164</v>
      </c>
      <c r="I125" s="712">
        <f t="shared" si="23"/>
        <v>41239.926100788412</v>
      </c>
      <c r="J125" s="712">
        <f t="shared" si="23"/>
        <v>42064.724622804184</v>
      </c>
      <c r="K125" s="712">
        <f t="shared" si="23"/>
        <v>42906.019115260257</v>
      </c>
      <c r="L125" s="712">
        <f t="shared" si="23"/>
        <v>43764.139497565469</v>
      </c>
      <c r="M125" s="712">
        <f t="shared" si="23"/>
        <v>44639.422287516769</v>
      </c>
      <c r="N125" s="712">
        <f t="shared" ref="N125" si="24">SUM(N95:N124)</f>
        <v>45532.2107332671</v>
      </c>
    </row>
    <row r="126" spans="3:14" s="487" customFormat="1"/>
    <row r="127" spans="3:14" s="487" customFormat="1" ht="15.75">
      <c r="C127" s="490" t="s">
        <v>744</v>
      </c>
    </row>
    <row r="128" spans="3:14" s="487" customFormat="1">
      <c r="C128" s="222" t="s">
        <v>0</v>
      </c>
      <c r="D128" s="222" t="s">
        <v>284</v>
      </c>
      <c r="E128" s="37" t="s">
        <v>14</v>
      </c>
      <c r="F128" s="214"/>
      <c r="G128" s="214"/>
      <c r="H128" s="214">
        <f t="shared" ref="H128:M128" si="25">H94</f>
        <v>2014</v>
      </c>
      <c r="I128" s="214">
        <f t="shared" si="25"/>
        <v>2015</v>
      </c>
      <c r="J128" s="214">
        <f t="shared" si="25"/>
        <v>2016</v>
      </c>
      <c r="K128" s="214">
        <f t="shared" si="25"/>
        <v>2017</v>
      </c>
      <c r="L128" s="214">
        <f t="shared" si="25"/>
        <v>2018</v>
      </c>
      <c r="M128" s="214">
        <f t="shared" si="25"/>
        <v>2019</v>
      </c>
      <c r="N128" s="214">
        <f t="shared" ref="N128" si="26">N94</f>
        <v>2020</v>
      </c>
    </row>
    <row r="129" spans="3:14" s="487" customFormat="1">
      <c r="C129" s="240" t="str">
        <f t="shared" ref="C129:E158" si="27">C95</f>
        <v>S01</v>
      </c>
      <c r="D129" s="240" t="str">
        <f t="shared" si="27"/>
        <v>Повиквания в мрежата (On Net calls)</v>
      </c>
      <c r="E129" s="240" t="str">
        <f t="shared" si="27"/>
        <v>Voice Minutes</v>
      </c>
      <c r="F129" s="240"/>
      <c r="G129" s="544" t="str">
        <f>G95</f>
        <v>2G</v>
      </c>
      <c r="H129" s="342">
        <f>IF($G129="2G",(H59*'3. Network design parameters'!F$73),H59*(1-'3. Network design parameters'!F$83))</f>
        <v>11830.448686965496</v>
      </c>
      <c r="I129" s="342">
        <f>IF($G129="2G",(I59*'3. Network design parameters'!G$73),I59*(1-'3. Network design parameters'!G$83))</f>
        <v>12067.057660704806</v>
      </c>
      <c r="J129" s="342">
        <f>IF($G129="2G",(J59*'3. Network design parameters'!H$73),J59*(1-'3. Network design parameters'!H$83))</f>
        <v>12308.398813918904</v>
      </c>
      <c r="K129" s="342">
        <f>IF($G129="2G",(K59*'3. Network design parameters'!I$73),K59*(1-'3. Network design parameters'!I$83))</f>
        <v>12554.566790197283</v>
      </c>
      <c r="L129" s="342">
        <f>IF($G129="2G",(L59*'3. Network design parameters'!J$73),L59*(1-'3. Network design parameters'!J$83))</f>
        <v>12805.65812600123</v>
      </c>
      <c r="M129" s="342">
        <f>IF($G129="2G",(M59*'3. Network design parameters'!K$73),M59*(1-'3. Network design parameters'!K$83))</f>
        <v>13061.77128852125</v>
      </c>
      <c r="N129" s="342">
        <f>IF($G129="2G",(N59*'3. Network design parameters'!L$73),N59*(1-'3. Network design parameters'!L$83))</f>
        <v>13323.006714291676</v>
      </c>
    </row>
    <row r="130" spans="3:14" s="487" customFormat="1">
      <c r="C130" s="240" t="str">
        <f t="shared" si="27"/>
        <v>S02</v>
      </c>
      <c r="D130" s="240" t="str">
        <f t="shared" si="27"/>
        <v>Изходящи повиквания към фиксирана линия (Outgoing Calls to Fixed Line)</v>
      </c>
      <c r="E130" s="240" t="str">
        <f t="shared" si="27"/>
        <v>Voice Minutes</v>
      </c>
      <c r="F130" s="240"/>
      <c r="G130" s="544" t="str">
        <f t="shared" ref="G130:G158" si="28">G96</f>
        <v>2G</v>
      </c>
      <c r="H130" s="342">
        <f>IF($G130="2G",(H60*'3. Network design parameters'!F$73),H60*(1-'3. Network design parameters'!F$83))</f>
        <v>190.17884525686159</v>
      </c>
      <c r="I130" s="342">
        <f>IF($G130="2G",(I60*'3. Network design parameters'!G$73),I60*(1-'3. Network design parameters'!G$83))</f>
        <v>193.9824221619989</v>
      </c>
      <c r="J130" s="342">
        <f>IF($G130="2G",(J60*'3. Network design parameters'!H$73),J60*(1-'3. Network design parameters'!H$83))</f>
        <v>197.86207060523887</v>
      </c>
      <c r="K130" s="342">
        <f>IF($G130="2G",(K60*'3. Network design parameters'!I$73),K60*(1-'3. Network design parameters'!I$83))</f>
        <v>201.81931201734361</v>
      </c>
      <c r="L130" s="342">
        <f>IF($G130="2G",(L60*'3. Network design parameters'!J$73),L60*(1-'3. Network design parameters'!J$83))</f>
        <v>205.85569825769048</v>
      </c>
      <c r="M130" s="342">
        <f>IF($G130="2G",(M60*'3. Network design parameters'!K$73),M60*(1-'3. Network design parameters'!K$83))</f>
        <v>209.97281222284431</v>
      </c>
      <c r="N130" s="342">
        <f>IF($G130="2G",(N60*'3. Network design parameters'!L$73),N60*(1-'3. Network design parameters'!L$83))</f>
        <v>214.17226846730119</v>
      </c>
    </row>
    <row r="131" spans="3:14" s="487" customFormat="1">
      <c r="C131" s="240" t="str">
        <f t="shared" si="27"/>
        <v>S03</v>
      </c>
      <c r="D131" s="240" t="str">
        <f t="shared" si="27"/>
        <v>Изходящи повиквания към други мобилни мрежи (Outgoing Calls to Other Mobile)</v>
      </c>
      <c r="E131" s="240" t="str">
        <f t="shared" si="27"/>
        <v>Voice Minutes</v>
      </c>
      <c r="F131" s="240"/>
      <c r="G131" s="544" t="str">
        <f t="shared" si="28"/>
        <v>2G</v>
      </c>
      <c r="H131" s="342">
        <f>IF($G131="2G",(H61*'3. Network design parameters'!F$73),H61*(1-'3. Network design parameters'!F$83))</f>
        <v>1960.1623339004602</v>
      </c>
      <c r="I131" s="342">
        <f>IF($G131="2G",(I61*'3. Network design parameters'!G$73),I61*(1-'3. Network design parameters'!G$83))</f>
        <v>1999.3655805784697</v>
      </c>
      <c r="J131" s="342">
        <f>IF($G131="2G",(J61*'3. Network design parameters'!H$73),J61*(1-'3. Network design parameters'!H$83))</f>
        <v>2039.3528921900393</v>
      </c>
      <c r="K131" s="342">
        <f>IF($G131="2G",(K61*'3. Network design parameters'!I$73),K61*(1-'3. Network design parameters'!I$83))</f>
        <v>2080.1399500338403</v>
      </c>
      <c r="L131" s="342">
        <f>IF($G131="2G",(L61*'3. Network design parameters'!J$73),L61*(1-'3. Network design parameters'!J$83))</f>
        <v>2121.7427490345171</v>
      </c>
      <c r="M131" s="342">
        <f>IF($G131="2G",(M61*'3. Network design parameters'!K$73),M61*(1-'3. Network design parameters'!K$83))</f>
        <v>2164.1776040152072</v>
      </c>
      <c r="N131" s="342">
        <f>IF($G131="2G",(N61*'3. Network design parameters'!L$73),N61*(1-'3. Network design parameters'!L$83))</f>
        <v>2207.4611560955113</v>
      </c>
    </row>
    <row r="132" spans="3:14" s="487" customFormat="1">
      <c r="C132" s="240" t="str">
        <f t="shared" si="27"/>
        <v>S04</v>
      </c>
      <c r="D132" s="240" t="str">
        <f t="shared" si="27"/>
        <v>Изходящи международни повиквания (Outgoing Calls to International)</v>
      </c>
      <c r="E132" s="240" t="str">
        <f t="shared" si="27"/>
        <v>Voice Minutes</v>
      </c>
      <c r="F132" s="240"/>
      <c r="G132" s="544" t="str">
        <f t="shared" si="28"/>
        <v>2G</v>
      </c>
      <c r="H132" s="342">
        <f>IF($G132="2G",(H62*'3. Network design parameters'!F$73),H62*(1-'3. Network design parameters'!F$83))</f>
        <v>94.784296604005206</v>
      </c>
      <c r="I132" s="342">
        <f>IF($G132="2G",(I62*'3. Network design parameters'!G$73),I62*(1-'3. Network design parameters'!G$83))</f>
        <v>96.679982536085333</v>
      </c>
      <c r="J132" s="342">
        <f>IF($G132="2G",(J62*'3. Network design parameters'!H$73),J62*(1-'3. Network design parameters'!H$83))</f>
        <v>98.613582186807051</v>
      </c>
      <c r="K132" s="342">
        <f>IF($G132="2G",(K62*'3. Network design parameters'!I$73),K62*(1-'3. Network design parameters'!I$83))</f>
        <v>100.58585383054317</v>
      </c>
      <c r="L132" s="342">
        <f>IF($G132="2G",(L62*'3. Network design parameters'!J$73),L62*(1-'3. Network design parameters'!J$83))</f>
        <v>102.59757090715404</v>
      </c>
      <c r="M132" s="342">
        <f>IF($G132="2G",(M62*'3. Network design parameters'!K$73),M62*(1-'3. Network design parameters'!K$83))</f>
        <v>104.64952232529713</v>
      </c>
      <c r="N132" s="342">
        <f>IF($G132="2G",(N62*'3. Network design parameters'!L$73),N62*(1-'3. Network design parameters'!L$83))</f>
        <v>106.74251277180308</v>
      </c>
    </row>
    <row r="133" spans="3:14" s="487" customFormat="1">
      <c r="C133" s="240" t="str">
        <f t="shared" si="27"/>
        <v>S05</v>
      </c>
      <c r="D133" s="240" t="str">
        <f t="shared" si="27"/>
        <v>Входящи повиквания от фиксирана линия (Incoming calls from fixed)</v>
      </c>
      <c r="E133" s="240" t="str">
        <f t="shared" si="27"/>
        <v>Voice Minutes</v>
      </c>
      <c r="F133" s="240"/>
      <c r="G133" s="544" t="str">
        <f t="shared" si="28"/>
        <v>2G</v>
      </c>
      <c r="H133" s="342">
        <f>IF($G133="2G",(H63*'3. Network design parameters'!F$73),H63*(1-'3. Network design parameters'!F$83))</f>
        <v>95.641092526543588</v>
      </c>
      <c r="I133" s="342">
        <f>IF($G133="2G",(I63*'3. Network design parameters'!G$73),I63*(1-'3. Network design parameters'!G$83))</f>
        <v>97.553914377074463</v>
      </c>
      <c r="J133" s="342">
        <f>IF($G133="2G",(J63*'3. Network design parameters'!H$73),J63*(1-'3. Network design parameters'!H$83))</f>
        <v>99.504992664615955</v>
      </c>
      <c r="K133" s="342">
        <f>IF($G133="2G",(K63*'3. Network design parameters'!I$73),K63*(1-'3. Network design parameters'!I$83))</f>
        <v>101.49509251790828</v>
      </c>
      <c r="L133" s="342">
        <f>IF($G133="2G",(L63*'3. Network design parameters'!J$73),L63*(1-'3. Network design parameters'!J$83))</f>
        <v>103.52499436826646</v>
      </c>
      <c r="M133" s="342">
        <f>IF($G133="2G",(M63*'3. Network design parameters'!K$73),M63*(1-'3. Network design parameters'!K$83))</f>
        <v>105.59549425563178</v>
      </c>
      <c r="N133" s="342">
        <f>IF($G133="2G",(N63*'3. Network design parameters'!L$73),N63*(1-'3. Network design parameters'!L$83))</f>
        <v>107.7074041407444</v>
      </c>
    </row>
    <row r="134" spans="3:14" s="487" customFormat="1">
      <c r="C134" s="240" t="str">
        <f t="shared" si="27"/>
        <v>S06</v>
      </c>
      <c r="D134" s="240" t="str">
        <f t="shared" si="27"/>
        <v>Входящи повиквания от други мобилни мрежи (Incoming calls from other mobile)</v>
      </c>
      <c r="E134" s="240" t="str">
        <f t="shared" si="27"/>
        <v>Voice Minutes</v>
      </c>
      <c r="F134" s="240"/>
      <c r="G134" s="544" t="str">
        <f t="shared" si="28"/>
        <v>2G</v>
      </c>
      <c r="H134" s="342">
        <f>IF($G134="2G",(H64*'3. Network design parameters'!F$73),H64*(1-'3. Network design parameters'!F$83))</f>
        <v>1927.8658726312553</v>
      </c>
      <c r="I134" s="342">
        <f>IF($G134="2G",(I64*'3. Network design parameters'!G$73),I64*(1-'3. Network design parameters'!G$83))</f>
        <v>1966.4231900838804</v>
      </c>
      <c r="J134" s="342">
        <f>IF($G134="2G",(J64*'3. Network design parameters'!H$73),J64*(1-'3. Network design parameters'!H$83))</f>
        <v>2005.7516538855584</v>
      </c>
      <c r="K134" s="342">
        <f>IF($G134="2G",(K64*'3. Network design parameters'!I$73),K64*(1-'3. Network design parameters'!I$83))</f>
        <v>2045.8666869632693</v>
      </c>
      <c r="L134" s="342">
        <f>IF($G134="2G",(L64*'3. Network design parameters'!J$73),L64*(1-'3. Network design parameters'!J$83))</f>
        <v>2086.7840207025351</v>
      </c>
      <c r="M134" s="342">
        <f>IF($G134="2G",(M64*'3. Network design parameters'!K$73),M64*(1-'3. Network design parameters'!K$83))</f>
        <v>2128.5197011165851</v>
      </c>
      <c r="N134" s="342">
        <f>IF($G134="2G",(N64*'3. Network design parameters'!L$73),N64*(1-'3. Network design parameters'!L$83))</f>
        <v>2171.0900951389171</v>
      </c>
    </row>
    <row r="135" spans="3:14" s="487" customFormat="1">
      <c r="C135" s="240" t="str">
        <f t="shared" si="27"/>
        <v>S07</v>
      </c>
      <c r="D135" s="240" t="str">
        <f t="shared" si="27"/>
        <v>Входящи международни повиквания (Incoming calls from international)</v>
      </c>
      <c r="E135" s="240" t="str">
        <f t="shared" si="27"/>
        <v>Voice Minutes</v>
      </c>
      <c r="F135" s="240"/>
      <c r="G135" s="544" t="str">
        <f t="shared" si="28"/>
        <v>2G</v>
      </c>
      <c r="H135" s="342">
        <f>IF($G135="2G",(H65*'3. Network design parameters'!F$73),H65*(1-'3. Network design parameters'!F$83))</f>
        <v>560.84096895376683</v>
      </c>
      <c r="I135" s="342">
        <f>IF($G135="2G",(I65*'3. Network design parameters'!G$73),I65*(1-'3. Network design parameters'!G$83))</f>
        <v>572.05778833284216</v>
      </c>
      <c r="J135" s="342">
        <f>IF($G135="2G",(J65*'3. Network design parameters'!H$73),J65*(1-'3. Network design parameters'!H$83))</f>
        <v>583.498944099499</v>
      </c>
      <c r="K135" s="342">
        <f>IF($G135="2G",(K65*'3. Network design parameters'!I$73),K65*(1-'3. Network design parameters'!I$83))</f>
        <v>595.16892298148889</v>
      </c>
      <c r="L135" s="342">
        <f>IF($G135="2G",(L65*'3. Network design parameters'!J$73),L65*(1-'3. Network design parameters'!J$83))</f>
        <v>607.07230144111884</v>
      </c>
      <c r="M135" s="342">
        <f>IF($G135="2G",(M65*'3. Network design parameters'!K$73),M65*(1-'3. Network design parameters'!K$83))</f>
        <v>619.21374746994138</v>
      </c>
      <c r="N135" s="342">
        <f>IF($G135="2G",(N65*'3. Network design parameters'!L$73),N65*(1-'3. Network design parameters'!L$83))</f>
        <v>631.59802241934017</v>
      </c>
    </row>
    <row r="136" spans="3:14" s="487" customFormat="1">
      <c r="C136" s="240" t="str">
        <f t="shared" si="27"/>
        <v>S08</v>
      </c>
      <c r="D136" s="240" t="str">
        <f t="shared" si="27"/>
        <v>Изходящи повиквания от чужди абонати в роуминг в мрежата на предприятието (Roaming Calls Outbound)</v>
      </c>
      <c r="E136" s="240" t="str">
        <f t="shared" si="27"/>
        <v>Voice Minutes</v>
      </c>
      <c r="F136" s="240"/>
      <c r="G136" s="544" t="str">
        <f t="shared" si="28"/>
        <v>2G</v>
      </c>
      <c r="H136" s="342">
        <f>IF($G136="2G",(H66*'3. Network design parameters'!F$73),H66*(1-'3. Network design parameters'!F$83))</f>
        <v>175.25157362891397</v>
      </c>
      <c r="I136" s="342">
        <f>IF($G136="2G",(I66*'3. Network design parameters'!G$73),I66*(1-'3. Network design parameters'!G$83))</f>
        <v>178.75660510149228</v>
      </c>
      <c r="J136" s="342">
        <f>IF($G136="2G",(J66*'3. Network design parameters'!H$73),J66*(1-'3. Network design parameters'!H$83))</f>
        <v>182.33173720352212</v>
      </c>
      <c r="K136" s="342">
        <f>IF($G136="2G",(K66*'3. Network design parameters'!I$73),K66*(1-'3. Network design parameters'!I$83))</f>
        <v>185.97837194759254</v>
      </c>
      <c r="L136" s="342">
        <f>IF($G136="2G",(L66*'3. Network design parameters'!J$73),L66*(1-'3. Network design parameters'!J$83))</f>
        <v>189.69793938654448</v>
      </c>
      <c r="M136" s="342">
        <f>IF($G136="2G",(M66*'3. Network design parameters'!K$73),M66*(1-'3. Network design parameters'!K$83))</f>
        <v>193.49189817427532</v>
      </c>
      <c r="N136" s="342">
        <f>IF($G136="2G",(N66*'3. Network design parameters'!L$73),N66*(1-'3. Network design parameters'!L$83))</f>
        <v>197.36173613776083</v>
      </c>
    </row>
    <row r="137" spans="3:14" s="487" customFormat="1">
      <c r="C137" s="240" t="str">
        <f t="shared" si="27"/>
        <v>S09</v>
      </c>
      <c r="D137" s="240" t="str">
        <f t="shared" si="27"/>
        <v>Входящи повиквания от чужди абонати в роуминг в мрежата на предприятието (Roaming Calls Inbound)</v>
      </c>
      <c r="E137" s="240" t="str">
        <f t="shared" si="27"/>
        <v>Voice Minutes</v>
      </c>
      <c r="F137" s="240"/>
      <c r="G137" s="544" t="str">
        <f t="shared" si="28"/>
        <v>2G</v>
      </c>
      <c r="H137" s="342">
        <f>IF($G137="2G",(H67*'3. Network design parameters'!F$73),H67*(1-'3. Network design parameters'!F$83))</f>
        <v>192.23737663534533</v>
      </c>
      <c r="I137" s="342">
        <f>IF($G137="2G",(I67*'3. Network design parameters'!G$73),I67*(1-'3. Network design parameters'!G$83))</f>
        <v>196.08212416805222</v>
      </c>
      <c r="J137" s="342">
        <f>IF($G137="2G",(J67*'3. Network design parameters'!H$73),J67*(1-'3. Network design parameters'!H$83))</f>
        <v>200.00376665141329</v>
      </c>
      <c r="K137" s="342">
        <f>IF($G137="2G",(K67*'3. Network design parameters'!I$73),K67*(1-'3. Network design parameters'!I$83))</f>
        <v>204.00384198444152</v>
      </c>
      <c r="L137" s="342">
        <f>IF($G137="2G",(L67*'3. Network design parameters'!J$73),L67*(1-'3. Network design parameters'!J$83))</f>
        <v>208.08391882413034</v>
      </c>
      <c r="M137" s="342">
        <f>IF($G137="2G",(M67*'3. Network design parameters'!K$73),M67*(1-'3. Network design parameters'!K$83))</f>
        <v>212.24559720061293</v>
      </c>
      <c r="N137" s="342">
        <f>IF($G137="2G",(N67*'3. Network design parameters'!L$73),N67*(1-'3. Network design parameters'!L$83))</f>
        <v>216.49050914462521</v>
      </c>
    </row>
    <row r="138" spans="3:14" s="487" customFormat="1">
      <c r="C138" s="240" t="str">
        <f t="shared" si="27"/>
        <v>S10</v>
      </c>
      <c r="D138" s="240" t="str">
        <f t="shared" si="27"/>
        <v>Гласова поща (Voice mail)</v>
      </c>
      <c r="E138" s="240" t="str">
        <f t="shared" si="27"/>
        <v>Voice Minutes</v>
      </c>
      <c r="F138" s="240"/>
      <c r="G138" s="544" t="str">
        <f t="shared" si="28"/>
        <v>2G</v>
      </c>
      <c r="H138" s="342">
        <f>IF($G138="2G",(H68*'3. Network design parameters'!F$73),H68*(1-'3. Network design parameters'!F$83))</f>
        <v>216.92895028540963</v>
      </c>
      <c r="I138" s="342">
        <f>IF($G138="2G",(I68*'3. Network design parameters'!G$73),I68*(1-'3. Network design parameters'!G$83))</f>
        <v>221.26752929111791</v>
      </c>
      <c r="J138" s="342">
        <f>IF($G138="2G",(J68*'3. Network design parameters'!H$73),J68*(1-'3. Network design parameters'!H$83))</f>
        <v>225.69287987694025</v>
      </c>
      <c r="K138" s="342">
        <f>IF($G138="2G",(K68*'3. Network design parameters'!I$73),K68*(1-'3. Network design parameters'!I$83))</f>
        <v>230.20673747447904</v>
      </c>
      <c r="L138" s="342">
        <f>IF($G138="2G",(L68*'3. Network design parameters'!J$73),L68*(1-'3. Network design parameters'!J$83))</f>
        <v>234.81087222396866</v>
      </c>
      <c r="M138" s="342">
        <f>IF($G138="2G",(M68*'3. Network design parameters'!K$73),M68*(1-'3. Network design parameters'!K$83))</f>
        <v>239.50708966844797</v>
      </c>
      <c r="N138" s="342">
        <f>IF($G138="2G",(N68*'3. Network design parameters'!L$73),N68*(1-'3. Network design parameters'!L$83))</f>
        <v>244.29723146181698</v>
      </c>
    </row>
    <row r="139" spans="3:14" s="487" customFormat="1">
      <c r="C139" s="240" t="str">
        <f t="shared" si="27"/>
        <v>S11</v>
      </c>
      <c r="D139" s="240" t="str">
        <f t="shared" si="27"/>
        <v>Повиквания към центъра за обслужване на клиенти (Help desk call)</v>
      </c>
      <c r="E139" s="240" t="str">
        <f t="shared" si="27"/>
        <v>Voice Minutes</v>
      </c>
      <c r="F139" s="240"/>
      <c r="G139" s="544" t="str">
        <f t="shared" si="28"/>
        <v>2G</v>
      </c>
      <c r="H139" s="342">
        <f>IF($G139="2G",(H69*'3. Network design parameters'!F$73),H69*(1-'3. Network design parameters'!F$83))</f>
        <v>82.656785507597846</v>
      </c>
      <c r="I139" s="342">
        <f>IF($G139="2G",(I69*'3. Network design parameters'!G$73),I69*(1-'3. Network design parameters'!G$83))</f>
        <v>84.309921217749817</v>
      </c>
      <c r="J139" s="342">
        <f>IF($G139="2G",(J69*'3. Network design parameters'!H$73),J69*(1-'3. Network design parameters'!H$83))</f>
        <v>85.996119642104802</v>
      </c>
      <c r="K139" s="342">
        <f>IF($G139="2G",(K69*'3. Network design parameters'!I$73),K69*(1-'3. Network design parameters'!I$83))</f>
        <v>87.716042034946895</v>
      </c>
      <c r="L139" s="342">
        <f>IF($G139="2G",(L69*'3. Network design parameters'!J$73),L69*(1-'3. Network design parameters'!J$83))</f>
        <v>89.470362875645833</v>
      </c>
      <c r="M139" s="342">
        <f>IF($G139="2G",(M69*'3. Network design parameters'!K$73),M69*(1-'3. Network design parameters'!K$83))</f>
        <v>91.259770133158767</v>
      </c>
      <c r="N139" s="342">
        <f>IF($G139="2G",(N69*'3. Network design parameters'!L$73),N69*(1-'3. Network design parameters'!L$83))</f>
        <v>93.084965535821937</v>
      </c>
    </row>
    <row r="140" spans="3:14" s="487" customFormat="1">
      <c r="C140" s="240" t="str">
        <f t="shared" si="27"/>
        <v>S12</v>
      </c>
      <c r="D140" s="240" t="str">
        <f t="shared" si="27"/>
        <v>Видеоразговори (Video call)</v>
      </c>
      <c r="E140" s="240" t="str">
        <f t="shared" si="27"/>
        <v>Video minutes</v>
      </c>
      <c r="F140" s="240"/>
      <c r="G140" s="544" t="str">
        <f t="shared" si="28"/>
        <v>3G</v>
      </c>
      <c r="H140" s="342">
        <f>IF($G140="2G",(H70*'3. Network design parameters'!F$73),H70*(1-'3. Network design parameters'!F$83))</f>
        <v>8718.0116150546546</v>
      </c>
      <c r="I140" s="342">
        <f>IF($G140="2G",(I70*'3. Network design parameters'!G$73),I70*(1-'3. Network design parameters'!G$83))</f>
        <v>8233.6776364405086</v>
      </c>
      <c r="J140" s="342">
        <f>IF($G140="2G",(J70*'3. Network design parameters'!H$73),J70*(1-'3. Network design parameters'!H$83))</f>
        <v>7726.4830940357742</v>
      </c>
      <c r="K140" s="342">
        <f>IF($G140="2G",(K70*'3. Network design parameters'!I$73),K70*(1-'3. Network design parameters'!I$83))</f>
        <v>7195.7072988802711</v>
      </c>
      <c r="L140" s="342">
        <f>IF($G140="2G",(L70*'3. Network design parameters'!J$73),L70*(1-'3. Network design parameters'!J$83))</f>
        <v>6640.6098786809362</v>
      </c>
      <c r="M140" s="342">
        <f>IF($G140="2G",(M70*'3. Network design parameters'!K$73),M70*(1-'3. Network design parameters'!K$83))</f>
        <v>5599.7328374110739</v>
      </c>
      <c r="N140" s="342">
        <f>IF($G140="2G",(N70*'3. Network design parameters'!L$73),N70*(1-'3. Network design parameters'!L$83))</f>
        <v>5039.7595536699664</v>
      </c>
    </row>
    <row r="141" spans="3:14" s="487" customFormat="1">
      <c r="C141" s="240" t="str">
        <f t="shared" si="27"/>
        <v>S13</v>
      </c>
      <c r="D141" s="240" t="str">
        <f t="shared" si="27"/>
        <v>MMS в мрежата (MMS on net)</v>
      </c>
      <c r="E141" s="240" t="str">
        <f t="shared" si="27"/>
        <v>MMS</v>
      </c>
      <c r="F141" s="240"/>
      <c r="G141" s="544" t="str">
        <f t="shared" si="28"/>
        <v>3G</v>
      </c>
      <c r="H141" s="342">
        <f>IF($G141="2G",(H71*'3. Network design parameters'!F$73),H71*(1-'3. Network design parameters'!F$83))</f>
        <v>25.993846153846153</v>
      </c>
      <c r="I141" s="342">
        <f>IF($G141="2G",(I71*'3. Network design parameters'!G$73),I71*(1-'3. Network design parameters'!G$83))</f>
        <v>24.549743589743589</v>
      </c>
      <c r="J141" s="342">
        <f>IF($G141="2G",(J71*'3. Network design parameters'!H$73),J71*(1-'3. Network design parameters'!H$83))</f>
        <v>23.037479384615381</v>
      </c>
      <c r="K141" s="342">
        <f>IF($G141="2G",(K71*'3. Network design parameters'!I$73),K71*(1-'3. Network design parameters'!I$83))</f>
        <v>21.454904713846155</v>
      </c>
      <c r="L141" s="342">
        <f>IF($G141="2G",(L71*'3. Network design parameters'!J$73),L71*(1-'3. Network design parameters'!J$83))</f>
        <v>19.799812064492311</v>
      </c>
      <c r="M141" s="342">
        <f>IF($G141="2G",(M71*'3. Network design parameters'!K$73),M71*(1-'3. Network design parameters'!K$83))</f>
        <v>18.069933747278771</v>
      </c>
      <c r="N141" s="342">
        <f>IF($G141="2G",(N71*'3. Network design parameters'!L$73),N71*(1-'3. Network design parameters'!L$83))</f>
        <v>16.262940372550894</v>
      </c>
    </row>
    <row r="142" spans="3:14" s="487" customFormat="1">
      <c r="C142" s="240" t="str">
        <f t="shared" si="27"/>
        <v>S14</v>
      </c>
      <c r="D142" s="240" t="str">
        <f t="shared" si="27"/>
        <v>Изходящи MMS към други мрежи (MMS outgoing to other network)</v>
      </c>
      <c r="E142" s="240" t="str">
        <f t="shared" si="27"/>
        <v>MMS</v>
      </c>
      <c r="F142" s="240"/>
      <c r="G142" s="544" t="str">
        <f t="shared" si="28"/>
        <v>3G</v>
      </c>
      <c r="H142" s="342">
        <f>IF($G142="2G",(H72*'3. Network design parameters'!F$73),H72*(1-'3. Network design parameters'!F$83))</f>
        <v>25.993846153846153</v>
      </c>
      <c r="I142" s="342">
        <f>IF($G142="2G",(I72*'3. Network design parameters'!G$73),I72*(1-'3. Network design parameters'!G$83))</f>
        <v>24.549743589743589</v>
      </c>
      <c r="J142" s="342">
        <f>IF($G142="2G",(J72*'3. Network design parameters'!H$73),J72*(1-'3. Network design parameters'!H$83))</f>
        <v>23.037479384615381</v>
      </c>
      <c r="K142" s="342">
        <f>IF($G142="2G",(K72*'3. Network design parameters'!I$73),K72*(1-'3. Network design parameters'!I$83))</f>
        <v>21.454904713846155</v>
      </c>
      <c r="L142" s="342">
        <f>IF($G142="2G",(L72*'3. Network design parameters'!J$73),L72*(1-'3. Network design parameters'!J$83))</f>
        <v>19.799812064492311</v>
      </c>
      <c r="M142" s="342">
        <f>IF($G142="2G",(M72*'3. Network design parameters'!K$73),M72*(1-'3. Network design parameters'!K$83))</f>
        <v>18.069933747278771</v>
      </c>
      <c r="N142" s="342">
        <f>IF($G142="2G",(N72*'3. Network design parameters'!L$73),N72*(1-'3. Network design parameters'!L$83))</f>
        <v>16.262940372550894</v>
      </c>
    </row>
    <row r="143" spans="3:14" s="487" customFormat="1">
      <c r="C143" s="240" t="str">
        <f t="shared" si="27"/>
        <v>S15</v>
      </c>
      <c r="D143" s="240" t="str">
        <f t="shared" si="27"/>
        <v>Входящи MMS от други мрежи (MMS incoming from other network)</v>
      </c>
      <c r="E143" s="240" t="str">
        <f t="shared" si="27"/>
        <v>MMS</v>
      </c>
      <c r="F143" s="240"/>
      <c r="G143" s="544" t="str">
        <f t="shared" si="28"/>
        <v>3G</v>
      </c>
      <c r="H143" s="342">
        <f>IF($G143="2G",(H73*'3. Network design parameters'!F$73),H73*(1-'3. Network design parameters'!F$83))</f>
        <v>25.993846153846153</v>
      </c>
      <c r="I143" s="342">
        <f>IF($G143="2G",(I73*'3. Network design parameters'!G$73),I73*(1-'3. Network design parameters'!G$83))</f>
        <v>24.549743589743589</v>
      </c>
      <c r="J143" s="342">
        <f>IF($G143="2G",(J73*'3. Network design parameters'!H$73),J73*(1-'3. Network design parameters'!H$83))</f>
        <v>23.037479384615381</v>
      </c>
      <c r="K143" s="342">
        <f>IF($G143="2G",(K73*'3. Network design parameters'!I$73),K73*(1-'3. Network design parameters'!I$83))</f>
        <v>21.454904713846155</v>
      </c>
      <c r="L143" s="342">
        <f>IF($G143="2G",(L73*'3. Network design parameters'!J$73),L73*(1-'3. Network design parameters'!J$83))</f>
        <v>19.799812064492311</v>
      </c>
      <c r="M143" s="342">
        <f>IF($G143="2G",(M73*'3. Network design parameters'!K$73),M73*(1-'3. Network design parameters'!K$83))</f>
        <v>18.069933747278771</v>
      </c>
      <c r="N143" s="342">
        <f>IF($G143="2G",(N73*'3. Network design parameters'!L$73),N73*(1-'3. Network design parameters'!L$83))</f>
        <v>16.262940372550894</v>
      </c>
    </row>
    <row r="144" spans="3:14" s="487" customFormat="1">
      <c r="C144" s="240" t="str">
        <f t="shared" si="27"/>
        <v>S16</v>
      </c>
      <c r="D144" s="240" t="str">
        <f t="shared" si="27"/>
        <v>SMS в мрежата (SMS on net)</v>
      </c>
      <c r="E144" s="240" t="str">
        <f t="shared" si="27"/>
        <v>SMS</v>
      </c>
      <c r="F144" s="240"/>
      <c r="G144" s="544" t="str">
        <f t="shared" si="28"/>
        <v>2G</v>
      </c>
      <c r="H144" s="342">
        <f>IF($G144="2G",(H74*'3. Network design parameters'!F$73),H74*(1-'3. Network design parameters'!F$83))</f>
        <v>0.4688396349413298</v>
      </c>
      <c r="I144" s="342">
        <f>IF($G144="2G",(I74*'3. Network design parameters'!G$73),I74*(1-'3. Network design parameters'!G$83))</f>
        <v>0.47821642764015637</v>
      </c>
      <c r="J144" s="342">
        <f>IF($G144="2G",(J74*'3. Network design parameters'!H$73),J74*(1-'3. Network design parameters'!H$83))</f>
        <v>0.48778075619295957</v>
      </c>
      <c r="K144" s="342">
        <f>IF($G144="2G",(K74*'3. Network design parameters'!I$73),K74*(1-'3. Network design parameters'!I$83))</f>
        <v>0.49753637131681883</v>
      </c>
      <c r="L144" s="342">
        <f>IF($G144="2G",(L74*'3. Network design parameters'!J$73),L74*(1-'3. Network design parameters'!J$83))</f>
        <v>0.50748709874315523</v>
      </c>
      <c r="M144" s="342">
        <f>IF($G144="2G",(M74*'3. Network design parameters'!K$73),M74*(1-'3. Network design parameters'!K$83))</f>
        <v>0.51763684071801841</v>
      </c>
      <c r="N144" s="342">
        <f>IF($G144="2G",(N74*'3. Network design parameters'!L$73),N74*(1-'3. Network design parameters'!L$83))</f>
        <v>0.52798957753237874</v>
      </c>
    </row>
    <row r="145" spans="3:14" s="487" customFormat="1">
      <c r="C145" s="240" t="str">
        <f t="shared" si="27"/>
        <v>S17</v>
      </c>
      <c r="D145" s="240" t="str">
        <f t="shared" si="27"/>
        <v>Изходящи SMS към други мрежи (SMS outgoing to other network)</v>
      </c>
      <c r="E145" s="240" t="str">
        <f t="shared" si="27"/>
        <v>SMS</v>
      </c>
      <c r="F145" s="240"/>
      <c r="G145" s="544" t="str">
        <f t="shared" si="28"/>
        <v>2G</v>
      </c>
      <c r="H145" s="342">
        <f>IF($G145="2G",(H75*'3. Network design parameters'!F$73),H75*(1-'3. Network design parameters'!F$83))</f>
        <v>0.1562798783137766</v>
      </c>
      <c r="I145" s="342">
        <f>IF($G145="2G",(I75*'3. Network design parameters'!G$73),I75*(1-'3. Network design parameters'!G$83))</f>
        <v>0.15940547588005216</v>
      </c>
      <c r="J145" s="342">
        <f>IF($G145="2G",(J75*'3. Network design parameters'!H$73),J75*(1-'3. Network design parameters'!H$83))</f>
        <v>0.16259358539765317</v>
      </c>
      <c r="K145" s="342">
        <f>IF($G145="2G",(K75*'3. Network design parameters'!I$73),K75*(1-'3. Network design parameters'!I$83))</f>
        <v>0.16584545710560628</v>
      </c>
      <c r="L145" s="342">
        <f>IF($G145="2G",(L75*'3. Network design parameters'!J$73),L75*(1-'3. Network design parameters'!J$83))</f>
        <v>0.16916236624771838</v>
      </c>
      <c r="M145" s="342">
        <f>IF($G145="2G",(M75*'3. Network design parameters'!K$73),M75*(1-'3. Network design parameters'!K$83))</f>
        <v>0.17254561357267276</v>
      </c>
      <c r="N145" s="342">
        <f>IF($G145="2G",(N75*'3. Network design parameters'!L$73),N75*(1-'3. Network design parameters'!L$83))</f>
        <v>0.1759965258441262</v>
      </c>
    </row>
    <row r="146" spans="3:14" s="487" customFormat="1">
      <c r="C146" s="240" t="str">
        <f t="shared" si="27"/>
        <v>S18</v>
      </c>
      <c r="D146" s="240" t="str">
        <f t="shared" si="27"/>
        <v>Входящи SMS от други мрежи (SMS incoming from other network)</v>
      </c>
      <c r="E146" s="240" t="str">
        <f t="shared" si="27"/>
        <v>SMS</v>
      </c>
      <c r="F146" s="240"/>
      <c r="G146" s="544" t="str">
        <f t="shared" si="28"/>
        <v>2G</v>
      </c>
      <c r="H146" s="342">
        <f>IF($G146="2G",(H76*'3. Network design parameters'!F$73),H76*(1-'3. Network design parameters'!F$83))</f>
        <v>7.8139939156888299E-2</v>
      </c>
      <c r="I146" s="342">
        <f>IF($G146="2G",(I76*'3. Network design parameters'!G$73),I76*(1-'3. Network design parameters'!G$83))</f>
        <v>7.970273794002608E-2</v>
      </c>
      <c r="J146" s="342">
        <f>IF($G146="2G",(J76*'3. Network design parameters'!H$73),J76*(1-'3. Network design parameters'!H$83))</f>
        <v>8.1296792698826587E-2</v>
      </c>
      <c r="K146" s="342">
        <f>IF($G146="2G",(K76*'3. Network design parameters'!I$73),K76*(1-'3. Network design parameters'!I$83))</f>
        <v>8.2922728552803138E-2</v>
      </c>
      <c r="L146" s="342">
        <f>IF($G146="2G",(L76*'3. Network design parameters'!J$73),L76*(1-'3. Network design parameters'!J$83))</f>
        <v>8.4581183123859191E-2</v>
      </c>
      <c r="M146" s="342">
        <f>IF($G146="2G",(M76*'3. Network design parameters'!K$73),M76*(1-'3. Network design parameters'!K$83))</f>
        <v>8.6272806786336378E-2</v>
      </c>
      <c r="N146" s="342">
        <f>IF($G146="2G",(N76*'3. Network design parameters'!L$73),N76*(1-'3. Network design parameters'!L$83))</f>
        <v>8.79982629220631E-2</v>
      </c>
    </row>
    <row r="147" spans="3:14" s="487" customFormat="1">
      <c r="C147" s="240" t="str">
        <f t="shared" si="27"/>
        <v>S19</v>
      </c>
      <c r="D147" s="240" t="str">
        <f t="shared" si="27"/>
        <v>Пренос на данни (Data services)</v>
      </c>
      <c r="E147" s="240" t="str">
        <f t="shared" si="27"/>
        <v>Mbytes</v>
      </c>
      <c r="F147" s="240"/>
      <c r="G147" s="544" t="str">
        <f t="shared" si="28"/>
        <v>3G</v>
      </c>
      <c r="H147" s="342">
        <f>IF($G147="2G",(H77*'3. Network design parameters'!F$73),H77*(1-'3. Network design parameters'!F$83))</f>
        <v>34816.000000000007</v>
      </c>
      <c r="I147" s="342">
        <f>IF($G147="2G",(I77*'3. Network design parameters'!G$73),I77*(1-'3. Network design parameters'!G$83))</f>
        <v>32881.777777777788</v>
      </c>
      <c r="J147" s="342">
        <f>IF($G147="2G",(J77*'3. Network design parameters'!H$73),J77*(1-'3. Network design parameters'!H$83))</f>
        <v>30856.260266666675</v>
      </c>
      <c r="K147" s="342">
        <f>IF($G147="2G",(K77*'3. Network design parameters'!I$73),K77*(1-'3. Network design parameters'!I$83))</f>
        <v>28736.569344000007</v>
      </c>
      <c r="L147" s="342">
        <f>IF($G147="2G",(L77*'3. Network design parameters'!J$73),L77*(1-'3. Network design parameters'!J$83))</f>
        <v>26519.748280320007</v>
      </c>
      <c r="M147" s="342">
        <f>IF($G147="2G",(M77*'3. Network design parameters'!K$73),M77*(1-'3. Network design parameters'!K$83))</f>
        <v>24202.759746355205</v>
      </c>
      <c r="N147" s="342">
        <f>IF($G147="2G",(N77*'3. Network design parameters'!L$73),N77*(1-'3. Network design parameters'!L$83))</f>
        <v>21782.483771719682</v>
      </c>
    </row>
    <row r="148" spans="3:14" s="487" customFormat="1">
      <c r="C148" s="240" t="str">
        <f t="shared" si="27"/>
        <v>S20</v>
      </c>
      <c r="D148" s="240" t="str">
        <f t="shared" si="27"/>
        <v>Subscribers</v>
      </c>
      <c r="E148" s="240" t="str">
        <f t="shared" si="27"/>
        <v>Subscriber</v>
      </c>
      <c r="F148" s="240"/>
      <c r="G148" s="544">
        <f t="shared" si="28"/>
        <v>0</v>
      </c>
      <c r="H148" s="342">
        <f>IF($G148="2G",(H78*'3. Network design parameters'!F$73),H78*(1-'3. Network design parameters'!F$83))</f>
        <v>0</v>
      </c>
      <c r="I148" s="342">
        <f>IF($G148="2G",(I78*'3. Network design parameters'!G$73),I78*(1-'3. Network design parameters'!G$83))</f>
        <v>0</v>
      </c>
      <c r="J148" s="342">
        <f>IF($G148="2G",(J78*'3. Network design parameters'!H$73),J78*(1-'3. Network design parameters'!H$83))</f>
        <v>0</v>
      </c>
      <c r="K148" s="342">
        <f>IF($G148="2G",(K78*'3. Network design parameters'!I$73),K78*(1-'3. Network design parameters'!I$83))</f>
        <v>0</v>
      </c>
      <c r="L148" s="342">
        <f>IF($G148="2G",(L78*'3. Network design parameters'!J$73),L78*(1-'3. Network design parameters'!J$83))</f>
        <v>0</v>
      </c>
      <c r="M148" s="342">
        <f>IF($G148="2G",(M78*'3. Network design parameters'!K$73),M78*(1-'3. Network design parameters'!K$83))</f>
        <v>0</v>
      </c>
      <c r="N148" s="342">
        <f>IF($G148="2G",(N78*'3. Network design parameters'!L$73),N78*(1-'3. Network design parameters'!L$83))</f>
        <v>0</v>
      </c>
    </row>
    <row r="149" spans="3:14" s="487" customFormat="1">
      <c r="C149" s="240" t="str">
        <f t="shared" si="27"/>
        <v>S21</v>
      </c>
      <c r="D149" s="240" t="str">
        <f t="shared" si="27"/>
        <v>OTHER: complete as required</v>
      </c>
      <c r="E149" s="240" t="str">
        <f t="shared" si="27"/>
        <v>OTHER: complete as required</v>
      </c>
      <c r="F149" s="240"/>
      <c r="G149" s="544">
        <f t="shared" si="28"/>
        <v>0</v>
      </c>
      <c r="H149" s="342">
        <f>IF($G149="2G",(H79*'3. Network design parameters'!F$73),H79*(1-'3. Network design parameters'!F$83))</f>
        <v>0</v>
      </c>
      <c r="I149" s="342">
        <f>IF($G149="2G",(I79*'3. Network design parameters'!G$73),I79*(1-'3. Network design parameters'!G$83))</f>
        <v>0</v>
      </c>
      <c r="J149" s="342">
        <f>IF($G149="2G",(J79*'3. Network design parameters'!H$73),J79*(1-'3. Network design parameters'!H$83))</f>
        <v>0</v>
      </c>
      <c r="K149" s="342">
        <f>IF($G149="2G",(K79*'3. Network design parameters'!I$73),K79*(1-'3. Network design parameters'!I$83))</f>
        <v>0</v>
      </c>
      <c r="L149" s="342">
        <f>IF($G149="2G",(L79*'3. Network design parameters'!J$73),L79*(1-'3. Network design parameters'!J$83))</f>
        <v>0</v>
      </c>
      <c r="M149" s="342">
        <f>IF($G149="2G",(M79*'3. Network design parameters'!K$73),M79*(1-'3. Network design parameters'!K$83))</f>
        <v>0</v>
      </c>
      <c r="N149" s="342">
        <f>IF($G149="2G",(N79*'3. Network design parameters'!L$73),N79*(1-'3. Network design parameters'!L$83))</f>
        <v>0</v>
      </c>
    </row>
    <row r="150" spans="3:14" s="487" customFormat="1">
      <c r="C150" s="240" t="str">
        <f t="shared" si="27"/>
        <v>S22</v>
      </c>
      <c r="D150" s="240" t="str">
        <f t="shared" si="27"/>
        <v>OTHER: complete as required</v>
      </c>
      <c r="E150" s="240" t="str">
        <f t="shared" si="27"/>
        <v>OTHER: complete as required</v>
      </c>
      <c r="F150" s="240"/>
      <c r="G150" s="544">
        <f t="shared" si="28"/>
        <v>0</v>
      </c>
      <c r="H150" s="342">
        <f>IF($G150="2G",(H80*'3. Network design parameters'!F$73),H80*(1-'3. Network design parameters'!F$83))</f>
        <v>0</v>
      </c>
      <c r="I150" s="342">
        <f>IF($G150="2G",(I80*'3. Network design parameters'!G$73),I80*(1-'3. Network design parameters'!G$83))</f>
        <v>0</v>
      </c>
      <c r="J150" s="342">
        <f>IF($G150="2G",(J80*'3. Network design parameters'!H$73),J80*(1-'3. Network design parameters'!H$83))</f>
        <v>0</v>
      </c>
      <c r="K150" s="342">
        <f>IF($G150="2G",(K80*'3. Network design parameters'!I$73),K80*(1-'3. Network design parameters'!I$83))</f>
        <v>0</v>
      </c>
      <c r="L150" s="342">
        <f>IF($G150="2G",(L80*'3. Network design parameters'!J$73),L80*(1-'3. Network design parameters'!J$83))</f>
        <v>0</v>
      </c>
      <c r="M150" s="342">
        <f>IF($G150="2G",(M80*'3. Network design parameters'!K$73),M80*(1-'3. Network design parameters'!K$83))</f>
        <v>0</v>
      </c>
      <c r="N150" s="342">
        <f>IF($G150="2G",(N80*'3. Network design parameters'!L$73),N80*(1-'3. Network design parameters'!L$83))</f>
        <v>0</v>
      </c>
    </row>
    <row r="151" spans="3:14" s="487" customFormat="1">
      <c r="C151" s="240" t="str">
        <f t="shared" si="27"/>
        <v>S23</v>
      </c>
      <c r="D151" s="240" t="str">
        <f t="shared" si="27"/>
        <v>OTHER: complete as required</v>
      </c>
      <c r="E151" s="240" t="str">
        <f t="shared" si="27"/>
        <v>OTHER: complete as required</v>
      </c>
      <c r="F151" s="240"/>
      <c r="G151" s="544">
        <f t="shared" si="28"/>
        <v>0</v>
      </c>
      <c r="H151" s="342">
        <f>IF($G151="2G",(H81*'3. Network design parameters'!F$73),H81*(1-'3. Network design parameters'!F$83))</f>
        <v>0</v>
      </c>
      <c r="I151" s="342">
        <f>IF($G151="2G",(I81*'3. Network design parameters'!G$73),I81*(1-'3. Network design parameters'!G$83))</f>
        <v>0</v>
      </c>
      <c r="J151" s="342">
        <f>IF($G151="2G",(J81*'3. Network design parameters'!H$73),J81*(1-'3. Network design parameters'!H$83))</f>
        <v>0</v>
      </c>
      <c r="K151" s="342">
        <f>IF($G151="2G",(K81*'3. Network design parameters'!I$73),K81*(1-'3. Network design parameters'!I$83))</f>
        <v>0</v>
      </c>
      <c r="L151" s="342">
        <f>IF($G151="2G",(L81*'3. Network design parameters'!J$73),L81*(1-'3. Network design parameters'!J$83))</f>
        <v>0</v>
      </c>
      <c r="M151" s="342">
        <f>IF($G151="2G",(M81*'3. Network design parameters'!K$73),M81*(1-'3. Network design parameters'!K$83))</f>
        <v>0</v>
      </c>
      <c r="N151" s="342">
        <f>IF($G151="2G",(N81*'3. Network design parameters'!L$73),N81*(1-'3. Network design parameters'!L$83))</f>
        <v>0</v>
      </c>
    </row>
    <row r="152" spans="3:14" s="487" customFormat="1">
      <c r="C152" s="240" t="str">
        <f t="shared" si="27"/>
        <v>S24</v>
      </c>
      <c r="D152" s="240" t="str">
        <f t="shared" si="27"/>
        <v>OTHER: complete as required</v>
      </c>
      <c r="E152" s="240" t="str">
        <f t="shared" si="27"/>
        <v>OTHER: complete as required</v>
      </c>
      <c r="F152" s="240"/>
      <c r="G152" s="544">
        <f t="shared" si="28"/>
        <v>0</v>
      </c>
      <c r="H152" s="342">
        <f>IF($G152="2G",(H82*'3. Network design parameters'!F$73),H82*(1-'3. Network design parameters'!F$83))</f>
        <v>0</v>
      </c>
      <c r="I152" s="342">
        <f>IF($G152="2G",(I82*'3. Network design parameters'!G$73),I82*(1-'3. Network design parameters'!G$83))</f>
        <v>0</v>
      </c>
      <c r="J152" s="342">
        <f>IF($G152="2G",(J82*'3. Network design parameters'!H$73),J82*(1-'3. Network design parameters'!H$83))</f>
        <v>0</v>
      </c>
      <c r="K152" s="342">
        <f>IF($G152="2G",(K82*'3. Network design parameters'!I$73),K82*(1-'3. Network design parameters'!I$83))</f>
        <v>0</v>
      </c>
      <c r="L152" s="342">
        <f>IF($G152="2G",(L82*'3. Network design parameters'!J$73),L82*(1-'3. Network design parameters'!J$83))</f>
        <v>0</v>
      </c>
      <c r="M152" s="342">
        <f>IF($G152="2G",(M82*'3. Network design parameters'!K$73),M82*(1-'3. Network design parameters'!K$83))</f>
        <v>0</v>
      </c>
      <c r="N152" s="342">
        <f>IF($G152="2G",(N82*'3. Network design parameters'!L$73),N82*(1-'3. Network design parameters'!L$83))</f>
        <v>0</v>
      </c>
    </row>
    <row r="153" spans="3:14" s="487" customFormat="1">
      <c r="C153" s="240" t="str">
        <f t="shared" si="27"/>
        <v>S25</v>
      </c>
      <c r="D153" s="240" t="str">
        <f t="shared" si="27"/>
        <v>OTHER: complete as required</v>
      </c>
      <c r="E153" s="240" t="str">
        <f t="shared" si="27"/>
        <v>OTHER: complete as required</v>
      </c>
      <c r="F153" s="240"/>
      <c r="G153" s="544">
        <f t="shared" si="28"/>
        <v>0</v>
      </c>
      <c r="H153" s="342">
        <f>IF($G153="2G",(H83*'3. Network design parameters'!F$73),H83*(1-'3. Network design parameters'!F$83))</f>
        <v>0</v>
      </c>
      <c r="I153" s="342">
        <f>IF($G153="2G",(I83*'3. Network design parameters'!G$73),I83*(1-'3. Network design parameters'!G$83))</f>
        <v>0</v>
      </c>
      <c r="J153" s="342">
        <f>IF($G153="2G",(J83*'3. Network design parameters'!H$73),J83*(1-'3. Network design parameters'!H$83))</f>
        <v>0</v>
      </c>
      <c r="K153" s="342">
        <f>IF($G153="2G",(K83*'3. Network design parameters'!I$73),K83*(1-'3. Network design parameters'!I$83))</f>
        <v>0</v>
      </c>
      <c r="L153" s="342">
        <f>IF($G153="2G",(L83*'3. Network design parameters'!J$73),L83*(1-'3. Network design parameters'!J$83))</f>
        <v>0</v>
      </c>
      <c r="M153" s="342">
        <f>IF($G153="2G",(M83*'3. Network design parameters'!K$73),M83*(1-'3. Network design parameters'!K$83))</f>
        <v>0</v>
      </c>
      <c r="N153" s="342">
        <f>IF($G153="2G",(N83*'3. Network design parameters'!L$73),N83*(1-'3. Network design parameters'!L$83))</f>
        <v>0</v>
      </c>
    </row>
    <row r="154" spans="3:14" s="487" customFormat="1">
      <c r="C154" s="240" t="str">
        <f t="shared" si="27"/>
        <v>S26</v>
      </c>
      <c r="D154" s="240" t="str">
        <f t="shared" si="27"/>
        <v>OTHER: complete as required</v>
      </c>
      <c r="E154" s="240" t="str">
        <f t="shared" si="27"/>
        <v>OTHER: complete as required</v>
      </c>
      <c r="F154" s="240"/>
      <c r="G154" s="544">
        <f t="shared" si="28"/>
        <v>0</v>
      </c>
      <c r="H154" s="342">
        <f>IF($G154="2G",(H84*'3. Network design parameters'!F$73),H84*(1-'3. Network design parameters'!F$83))</f>
        <v>0</v>
      </c>
      <c r="I154" s="342">
        <f>IF($G154="2G",(I84*'3. Network design parameters'!G$73),I84*(1-'3. Network design parameters'!G$83))</f>
        <v>0</v>
      </c>
      <c r="J154" s="342">
        <f>IF($G154="2G",(J84*'3. Network design parameters'!H$73),J84*(1-'3. Network design parameters'!H$83))</f>
        <v>0</v>
      </c>
      <c r="K154" s="342">
        <f>IF($G154="2G",(K84*'3. Network design parameters'!I$73),K84*(1-'3. Network design parameters'!I$83))</f>
        <v>0</v>
      </c>
      <c r="L154" s="342">
        <f>IF($G154="2G",(L84*'3. Network design parameters'!J$73),L84*(1-'3. Network design parameters'!J$83))</f>
        <v>0</v>
      </c>
      <c r="M154" s="342">
        <f>IF($G154="2G",(M84*'3. Network design parameters'!K$73),M84*(1-'3. Network design parameters'!K$83))</f>
        <v>0</v>
      </c>
      <c r="N154" s="342">
        <f>IF($G154="2G",(N84*'3. Network design parameters'!L$73),N84*(1-'3. Network design parameters'!L$83))</f>
        <v>0</v>
      </c>
    </row>
    <row r="155" spans="3:14" s="487" customFormat="1">
      <c r="C155" s="240" t="str">
        <f t="shared" si="27"/>
        <v>S27</v>
      </c>
      <c r="D155" s="240" t="str">
        <f t="shared" si="27"/>
        <v>OTHER: complete as required</v>
      </c>
      <c r="E155" s="240" t="str">
        <f t="shared" si="27"/>
        <v>OTHER: complete as required</v>
      </c>
      <c r="F155" s="240"/>
      <c r="G155" s="544">
        <f t="shared" si="28"/>
        <v>0</v>
      </c>
      <c r="H155" s="342">
        <f>IF($G155="2G",(H85*'3. Network design parameters'!F$73),H85*(1-'3. Network design parameters'!F$83))</f>
        <v>0</v>
      </c>
      <c r="I155" s="342">
        <f>IF($G155="2G",(I85*'3. Network design parameters'!G$73),I85*(1-'3. Network design parameters'!G$83))</f>
        <v>0</v>
      </c>
      <c r="J155" s="342">
        <f>IF($G155="2G",(J85*'3. Network design parameters'!H$73),J85*(1-'3. Network design parameters'!H$83))</f>
        <v>0</v>
      </c>
      <c r="K155" s="342">
        <f>IF($G155="2G",(K85*'3. Network design parameters'!I$73),K85*(1-'3. Network design parameters'!I$83))</f>
        <v>0</v>
      </c>
      <c r="L155" s="342">
        <f>IF($G155="2G",(L85*'3. Network design parameters'!J$73),L85*(1-'3. Network design parameters'!J$83))</f>
        <v>0</v>
      </c>
      <c r="M155" s="342">
        <f>IF($G155="2G",(M85*'3. Network design parameters'!K$73),M85*(1-'3. Network design parameters'!K$83))</f>
        <v>0</v>
      </c>
      <c r="N155" s="342">
        <f>IF($G155="2G",(N85*'3. Network design parameters'!L$73),N85*(1-'3. Network design parameters'!L$83))</f>
        <v>0</v>
      </c>
    </row>
    <row r="156" spans="3:14" s="487" customFormat="1">
      <c r="C156" s="240" t="str">
        <f t="shared" si="27"/>
        <v>S28</v>
      </c>
      <c r="D156" s="240" t="str">
        <f t="shared" si="27"/>
        <v>OTHER: complete as required</v>
      </c>
      <c r="E156" s="240" t="str">
        <f t="shared" si="27"/>
        <v>OTHER: complete as required</v>
      </c>
      <c r="F156" s="240"/>
      <c r="G156" s="544">
        <f t="shared" si="28"/>
        <v>0</v>
      </c>
      <c r="H156" s="342">
        <f>IF($G156="2G",(H86*'3. Network design parameters'!F$73),H86*(1-'3. Network design parameters'!F$83))</f>
        <v>0</v>
      </c>
      <c r="I156" s="342">
        <f>IF($G156="2G",(I86*'3. Network design parameters'!G$73),I86*(1-'3. Network design parameters'!G$83))</f>
        <v>0</v>
      </c>
      <c r="J156" s="342">
        <f>IF($G156="2G",(J86*'3. Network design parameters'!H$73),J86*(1-'3. Network design parameters'!H$83))</f>
        <v>0</v>
      </c>
      <c r="K156" s="342">
        <f>IF($G156="2G",(K86*'3. Network design parameters'!I$73),K86*(1-'3. Network design parameters'!I$83))</f>
        <v>0</v>
      </c>
      <c r="L156" s="342">
        <f>IF($G156="2G",(L86*'3. Network design parameters'!J$73),L86*(1-'3. Network design parameters'!J$83))</f>
        <v>0</v>
      </c>
      <c r="M156" s="342">
        <f>IF($G156="2G",(M86*'3. Network design parameters'!K$73),M86*(1-'3. Network design parameters'!K$83))</f>
        <v>0</v>
      </c>
      <c r="N156" s="342">
        <f>IF($G156="2G",(N86*'3. Network design parameters'!L$73),N86*(1-'3. Network design parameters'!L$83))</f>
        <v>0</v>
      </c>
    </row>
    <row r="157" spans="3:14" s="487" customFormat="1">
      <c r="C157" s="240" t="str">
        <f t="shared" si="27"/>
        <v>S29</v>
      </c>
      <c r="D157" s="240" t="str">
        <f t="shared" si="27"/>
        <v>OTHER: complete as required</v>
      </c>
      <c r="E157" s="240" t="str">
        <f t="shared" si="27"/>
        <v>OTHER: complete as required</v>
      </c>
      <c r="F157" s="240"/>
      <c r="G157" s="544">
        <f t="shared" si="28"/>
        <v>0</v>
      </c>
      <c r="H157" s="342">
        <f>IF($G157="2G",(H87*'3. Network design parameters'!F$73),H87*(1-'3. Network design parameters'!F$83))</f>
        <v>0</v>
      </c>
      <c r="I157" s="342">
        <f>IF($G157="2G",(I87*'3. Network design parameters'!G$73),I87*(1-'3. Network design parameters'!G$83))</f>
        <v>0</v>
      </c>
      <c r="J157" s="342">
        <f>IF($G157="2G",(J87*'3. Network design parameters'!H$73),J87*(1-'3. Network design parameters'!H$83))</f>
        <v>0</v>
      </c>
      <c r="K157" s="342">
        <f>IF($G157="2G",(K87*'3. Network design parameters'!I$73),K87*(1-'3. Network design parameters'!I$83))</f>
        <v>0</v>
      </c>
      <c r="L157" s="342">
        <f>IF($G157="2G",(L87*'3. Network design parameters'!J$73),L87*(1-'3. Network design parameters'!J$83))</f>
        <v>0</v>
      </c>
      <c r="M157" s="342">
        <f>IF($G157="2G",(M87*'3. Network design parameters'!K$73),M87*(1-'3. Network design parameters'!K$83))</f>
        <v>0</v>
      </c>
      <c r="N157" s="342">
        <f>IF($G157="2G",(N87*'3. Network design parameters'!L$73),N87*(1-'3. Network design parameters'!L$83))</f>
        <v>0</v>
      </c>
    </row>
    <row r="158" spans="3:14" s="487" customFormat="1">
      <c r="C158" s="240" t="str">
        <f t="shared" si="27"/>
        <v>S30</v>
      </c>
      <c r="D158" s="240" t="str">
        <f t="shared" si="27"/>
        <v>OTHER: complete as required</v>
      </c>
      <c r="E158" s="240" t="str">
        <f t="shared" si="27"/>
        <v>OTHER: complete as required</v>
      </c>
      <c r="F158" s="240"/>
      <c r="G158" s="544">
        <f t="shared" si="28"/>
        <v>0</v>
      </c>
      <c r="H158" s="342">
        <f>IF($G158="2G",(H88*'3. Network design parameters'!F$73),H88*(1-'3. Network design parameters'!F$83))</f>
        <v>0</v>
      </c>
      <c r="I158" s="342">
        <f>IF($G158="2G",(I88*'3. Network design parameters'!G$73),I88*(1-'3. Network design parameters'!G$83))</f>
        <v>0</v>
      </c>
      <c r="J158" s="342">
        <f>IF($G158="2G",(J88*'3. Network design parameters'!H$73),J88*(1-'3. Network design parameters'!H$83))</f>
        <v>0</v>
      </c>
      <c r="K158" s="342">
        <f>IF($G158="2G",(K88*'3. Network design parameters'!I$73),K88*(1-'3. Network design parameters'!I$83))</f>
        <v>0</v>
      </c>
      <c r="L158" s="342">
        <f>IF($G158="2G",(L88*'3. Network design parameters'!J$73),L88*(1-'3. Network design parameters'!J$83))</f>
        <v>0</v>
      </c>
      <c r="M158" s="342">
        <f>IF($G158="2G",(M88*'3. Network design parameters'!K$73),M88*(1-'3. Network design parameters'!K$83))</f>
        <v>0</v>
      </c>
      <c r="N158" s="342">
        <f>IF($G158="2G",(N88*'3. Network design parameters'!L$73),N88*(1-'3. Network design parameters'!L$83))</f>
        <v>0</v>
      </c>
    </row>
    <row r="159" spans="3:14" s="692" customFormat="1">
      <c r="C159" s="708"/>
      <c r="D159" s="708" t="s">
        <v>389</v>
      </c>
      <c r="E159" s="708"/>
      <c r="F159" s="708"/>
      <c r="G159" s="708"/>
      <c r="H159" s="712">
        <f t="shared" ref="H159:M159" si="29">SUM(H129:H158)</f>
        <v>60939.693195864267</v>
      </c>
      <c r="I159" s="712">
        <f t="shared" si="29"/>
        <v>58863.358688182561</v>
      </c>
      <c r="J159" s="712">
        <f t="shared" si="29"/>
        <v>56679.594922915232</v>
      </c>
      <c r="K159" s="712">
        <f t="shared" si="29"/>
        <v>54384.935263561929</v>
      </c>
      <c r="L159" s="712">
        <f t="shared" si="29"/>
        <v>51975.817379865344</v>
      </c>
      <c r="M159" s="712">
        <f t="shared" si="29"/>
        <v>48987.883365372443</v>
      </c>
      <c r="N159" s="712">
        <f t="shared" ref="N159" si="30">SUM(N129:N158)</f>
        <v>46384.836746478919</v>
      </c>
    </row>
    <row r="160" spans="3:14" s="487" customFormat="1">
      <c r="H160" s="532"/>
      <c r="I160" s="532"/>
      <c r="J160" s="532"/>
      <c r="K160" s="532"/>
      <c r="L160" s="532"/>
      <c r="M160" s="532"/>
      <c r="N160" s="532"/>
    </row>
    <row r="161" spans="3:14" s="487" customFormat="1" ht="15.75">
      <c r="C161" s="490" t="s">
        <v>853</v>
      </c>
    </row>
    <row r="162" spans="3:14" s="487" customFormat="1">
      <c r="C162" s="222" t="s">
        <v>0</v>
      </c>
      <c r="D162" s="222" t="s">
        <v>284</v>
      </c>
      <c r="E162" s="37" t="s">
        <v>14</v>
      </c>
      <c r="F162" s="214"/>
      <c r="G162" s="214"/>
      <c r="H162" s="214">
        <f t="shared" ref="H162:N162" si="31">H128</f>
        <v>2014</v>
      </c>
      <c r="I162" s="214">
        <f t="shared" si="31"/>
        <v>2015</v>
      </c>
      <c r="J162" s="214">
        <f t="shared" si="31"/>
        <v>2016</v>
      </c>
      <c r="K162" s="214">
        <f t="shared" si="31"/>
        <v>2017</v>
      </c>
      <c r="L162" s="214">
        <f t="shared" si="31"/>
        <v>2018</v>
      </c>
      <c r="M162" s="214">
        <f t="shared" si="31"/>
        <v>2019</v>
      </c>
      <c r="N162" s="214">
        <f t="shared" si="31"/>
        <v>2020</v>
      </c>
    </row>
    <row r="163" spans="3:14" s="487" customFormat="1">
      <c r="C163" s="240" t="str">
        <f t="shared" ref="C163:E163" si="32">C129</f>
        <v>S01</v>
      </c>
      <c r="D163" s="240" t="str">
        <f t="shared" si="32"/>
        <v>Повиквания в мрежата (On Net calls)</v>
      </c>
      <c r="E163" s="240" t="str">
        <f t="shared" si="32"/>
        <v>Voice Minutes</v>
      </c>
      <c r="F163" s="240"/>
      <c r="G163" s="544" t="str">
        <f t="shared" ref="G163:G192" si="33">G129</f>
        <v>2G</v>
      </c>
      <c r="H163" s="342">
        <f>IF($G163="2G",(H59*'3. Network design parameters'!F$80),H59*'3. Network design parameters'!F$83)</f>
        <v>0</v>
      </c>
      <c r="I163" s="342">
        <f>IF($G163="2G",(I59*'3. Network design parameters'!G$80),I59*'3. Network design parameters'!G$83)</f>
        <v>0</v>
      </c>
      <c r="J163" s="342">
        <f>IF($G163="2G",(J59*'3. Network design parameters'!H$80),J59*'3. Network design parameters'!H$83)</f>
        <v>0</v>
      </c>
      <c r="K163" s="342">
        <f>IF($G163="2G",(K59*'3. Network design parameters'!I$80),K59*'3. Network design parameters'!I$83)</f>
        <v>0</v>
      </c>
      <c r="L163" s="342">
        <f>IF($G163="2G",(L59*'3. Network design parameters'!J$80),L59*'3. Network design parameters'!J$83)</f>
        <v>0</v>
      </c>
      <c r="M163" s="342">
        <f>IF($G163="2G",(M59*'3. Network design parameters'!K$80),M59*'3. Network design parameters'!K$83)</f>
        <v>0</v>
      </c>
      <c r="N163" s="342">
        <f>IF($G163="2G",(N59*'3. Network design parameters'!L$80),N59*'3. Network design parameters'!L$83)</f>
        <v>0</v>
      </c>
    </row>
    <row r="164" spans="3:14" s="487" customFormat="1">
      <c r="C164" s="240" t="str">
        <f t="shared" ref="C164:E164" si="34">C130</f>
        <v>S02</v>
      </c>
      <c r="D164" s="240" t="str">
        <f t="shared" si="34"/>
        <v>Изходящи повиквания към фиксирана линия (Outgoing Calls to Fixed Line)</v>
      </c>
      <c r="E164" s="240" t="str">
        <f t="shared" si="34"/>
        <v>Voice Minutes</v>
      </c>
      <c r="F164" s="240"/>
      <c r="G164" s="544" t="str">
        <f t="shared" si="33"/>
        <v>2G</v>
      </c>
      <c r="H164" s="342">
        <f>IF($G164="2G",(H60*'3. Network design parameters'!F$80),H60*'3. Network design parameters'!F$83)</f>
        <v>0</v>
      </c>
      <c r="I164" s="342">
        <f>IF($G164="2G",(I60*'3. Network design parameters'!G$80),I60*'3. Network design parameters'!G$83)</f>
        <v>0</v>
      </c>
      <c r="J164" s="342">
        <f>IF($G164="2G",(J60*'3. Network design parameters'!H$80),J60*'3. Network design parameters'!H$83)</f>
        <v>0</v>
      </c>
      <c r="K164" s="342">
        <f>IF($G164="2G",(K60*'3. Network design parameters'!I$80),K60*'3. Network design parameters'!I$83)</f>
        <v>0</v>
      </c>
      <c r="L164" s="342">
        <f>IF($G164="2G",(L60*'3. Network design parameters'!J$80),L60*'3. Network design parameters'!J$83)</f>
        <v>0</v>
      </c>
      <c r="M164" s="342">
        <f>IF($G164="2G",(M60*'3. Network design parameters'!K$80),M60*'3. Network design parameters'!K$83)</f>
        <v>0</v>
      </c>
      <c r="N164" s="342">
        <f>IF($G164="2G",(N60*'3. Network design parameters'!L$80),N60*'3. Network design parameters'!L$83)</f>
        <v>0</v>
      </c>
    </row>
    <row r="165" spans="3:14" s="487" customFormat="1">
      <c r="C165" s="240" t="str">
        <f t="shared" ref="C165:E165" si="35">C131</f>
        <v>S03</v>
      </c>
      <c r="D165" s="240" t="str">
        <f t="shared" si="35"/>
        <v>Изходящи повиквания към други мобилни мрежи (Outgoing Calls to Other Mobile)</v>
      </c>
      <c r="E165" s="240" t="str">
        <f t="shared" si="35"/>
        <v>Voice Minutes</v>
      </c>
      <c r="F165" s="240"/>
      <c r="G165" s="544" t="str">
        <f t="shared" si="33"/>
        <v>2G</v>
      </c>
      <c r="H165" s="342">
        <f>IF($G165="2G",(H61*'3. Network design parameters'!F$80),H61*'3. Network design parameters'!F$83)</f>
        <v>0</v>
      </c>
      <c r="I165" s="342">
        <f>IF($G165="2G",(I61*'3. Network design parameters'!G$80),I61*'3. Network design parameters'!G$83)</f>
        <v>0</v>
      </c>
      <c r="J165" s="342">
        <f>IF($G165="2G",(J61*'3. Network design parameters'!H$80),J61*'3. Network design parameters'!H$83)</f>
        <v>0</v>
      </c>
      <c r="K165" s="342">
        <f>IF($G165="2G",(K61*'3. Network design parameters'!I$80),K61*'3. Network design parameters'!I$83)</f>
        <v>0</v>
      </c>
      <c r="L165" s="342">
        <f>IF($G165="2G",(L61*'3. Network design parameters'!J$80),L61*'3. Network design parameters'!J$83)</f>
        <v>0</v>
      </c>
      <c r="M165" s="342">
        <f>IF($G165="2G",(M61*'3. Network design parameters'!K$80),M61*'3. Network design parameters'!K$83)</f>
        <v>0</v>
      </c>
      <c r="N165" s="342">
        <f>IF($G165="2G",(N61*'3. Network design parameters'!L$80),N61*'3. Network design parameters'!L$83)</f>
        <v>0</v>
      </c>
    </row>
    <row r="166" spans="3:14" s="487" customFormat="1">
      <c r="C166" s="240" t="str">
        <f t="shared" ref="C166:E166" si="36">C132</f>
        <v>S04</v>
      </c>
      <c r="D166" s="240" t="str">
        <f t="shared" si="36"/>
        <v>Изходящи международни повиквания (Outgoing Calls to International)</v>
      </c>
      <c r="E166" s="240" t="str">
        <f t="shared" si="36"/>
        <v>Voice Minutes</v>
      </c>
      <c r="F166" s="240"/>
      <c r="G166" s="544" t="str">
        <f t="shared" si="33"/>
        <v>2G</v>
      </c>
      <c r="H166" s="342">
        <f>IF($G166="2G",(H62*'3. Network design parameters'!F$80),H62*'3. Network design parameters'!F$83)</f>
        <v>0</v>
      </c>
      <c r="I166" s="342">
        <f>IF($G166="2G",(I62*'3. Network design parameters'!G$80),I62*'3. Network design parameters'!G$83)</f>
        <v>0</v>
      </c>
      <c r="J166" s="342">
        <f>IF($G166="2G",(J62*'3. Network design parameters'!H$80),J62*'3. Network design parameters'!H$83)</f>
        <v>0</v>
      </c>
      <c r="K166" s="342">
        <f>IF($G166="2G",(K62*'3. Network design parameters'!I$80),K62*'3. Network design parameters'!I$83)</f>
        <v>0</v>
      </c>
      <c r="L166" s="342">
        <f>IF($G166="2G",(L62*'3. Network design parameters'!J$80),L62*'3. Network design parameters'!J$83)</f>
        <v>0</v>
      </c>
      <c r="M166" s="342">
        <f>IF($G166="2G",(M62*'3. Network design parameters'!K$80),M62*'3. Network design parameters'!K$83)</f>
        <v>0</v>
      </c>
      <c r="N166" s="342">
        <f>IF($G166="2G",(N62*'3. Network design parameters'!L$80),N62*'3. Network design parameters'!L$83)</f>
        <v>0</v>
      </c>
    </row>
    <row r="167" spans="3:14" s="487" customFormat="1">
      <c r="C167" s="240" t="str">
        <f t="shared" ref="C167:E167" si="37">C133</f>
        <v>S05</v>
      </c>
      <c r="D167" s="240" t="str">
        <f t="shared" si="37"/>
        <v>Входящи повиквания от фиксирана линия (Incoming calls from fixed)</v>
      </c>
      <c r="E167" s="240" t="str">
        <f t="shared" si="37"/>
        <v>Voice Minutes</v>
      </c>
      <c r="F167" s="240"/>
      <c r="G167" s="544" t="str">
        <f t="shared" si="33"/>
        <v>2G</v>
      </c>
      <c r="H167" s="342">
        <f>IF($G167="2G",(H63*'3. Network design parameters'!F$80),H63*'3. Network design parameters'!F$83)</f>
        <v>0</v>
      </c>
      <c r="I167" s="342">
        <f>IF($G167="2G",(I63*'3. Network design parameters'!G$80),I63*'3. Network design parameters'!G$83)</f>
        <v>0</v>
      </c>
      <c r="J167" s="342">
        <f>IF($G167="2G",(J63*'3. Network design parameters'!H$80),J63*'3. Network design parameters'!H$83)</f>
        <v>0</v>
      </c>
      <c r="K167" s="342">
        <f>IF($G167="2G",(K63*'3. Network design parameters'!I$80),K63*'3. Network design parameters'!I$83)</f>
        <v>0</v>
      </c>
      <c r="L167" s="342">
        <f>IF($G167="2G",(L63*'3. Network design parameters'!J$80),L63*'3. Network design parameters'!J$83)</f>
        <v>0</v>
      </c>
      <c r="M167" s="342">
        <f>IF($G167="2G",(M63*'3. Network design parameters'!K$80),M63*'3. Network design parameters'!K$83)</f>
        <v>0</v>
      </c>
      <c r="N167" s="342">
        <f>IF($G167="2G",(N63*'3. Network design parameters'!L$80),N63*'3. Network design parameters'!L$83)</f>
        <v>0</v>
      </c>
    </row>
    <row r="168" spans="3:14" s="487" customFormat="1">
      <c r="C168" s="240" t="str">
        <f t="shared" ref="C168:E168" si="38">C134</f>
        <v>S06</v>
      </c>
      <c r="D168" s="240" t="str">
        <f t="shared" si="38"/>
        <v>Входящи повиквания от други мобилни мрежи (Incoming calls from other mobile)</v>
      </c>
      <c r="E168" s="240" t="str">
        <f t="shared" si="38"/>
        <v>Voice Minutes</v>
      </c>
      <c r="F168" s="240"/>
      <c r="G168" s="544" t="str">
        <f t="shared" si="33"/>
        <v>2G</v>
      </c>
      <c r="H168" s="342">
        <f>IF($G168="2G",(H64*'3. Network design parameters'!F$80),H64*'3. Network design parameters'!F$83)</f>
        <v>0</v>
      </c>
      <c r="I168" s="342">
        <f>IF($G168="2G",(I64*'3. Network design parameters'!G$80),I64*'3. Network design parameters'!G$83)</f>
        <v>0</v>
      </c>
      <c r="J168" s="342">
        <f>IF($G168="2G",(J64*'3. Network design parameters'!H$80),J64*'3. Network design parameters'!H$83)</f>
        <v>0</v>
      </c>
      <c r="K168" s="342">
        <f>IF($G168="2G",(K64*'3. Network design parameters'!I$80),K64*'3. Network design parameters'!I$83)</f>
        <v>0</v>
      </c>
      <c r="L168" s="342">
        <f>IF($G168="2G",(L64*'3. Network design parameters'!J$80),L64*'3. Network design parameters'!J$83)</f>
        <v>0</v>
      </c>
      <c r="M168" s="342">
        <f>IF($G168="2G",(M64*'3. Network design parameters'!K$80),M64*'3. Network design parameters'!K$83)</f>
        <v>0</v>
      </c>
      <c r="N168" s="342">
        <f>IF($G168="2G",(N64*'3. Network design parameters'!L$80),N64*'3. Network design parameters'!L$83)</f>
        <v>0</v>
      </c>
    </row>
    <row r="169" spans="3:14" s="487" customFormat="1">
      <c r="C169" s="240" t="str">
        <f t="shared" ref="C169:E169" si="39">C135</f>
        <v>S07</v>
      </c>
      <c r="D169" s="240" t="str">
        <f t="shared" si="39"/>
        <v>Входящи международни повиквания (Incoming calls from international)</v>
      </c>
      <c r="E169" s="240" t="str">
        <f t="shared" si="39"/>
        <v>Voice Minutes</v>
      </c>
      <c r="F169" s="240"/>
      <c r="G169" s="544" t="str">
        <f t="shared" si="33"/>
        <v>2G</v>
      </c>
      <c r="H169" s="342">
        <f>IF($G169="2G",(H65*'3. Network design parameters'!F$80),H65*'3. Network design parameters'!F$83)</f>
        <v>0</v>
      </c>
      <c r="I169" s="342">
        <f>IF($G169="2G",(I65*'3. Network design parameters'!G$80),I65*'3. Network design parameters'!G$83)</f>
        <v>0</v>
      </c>
      <c r="J169" s="342">
        <f>IF($G169="2G",(J65*'3. Network design parameters'!H$80),J65*'3. Network design parameters'!H$83)</f>
        <v>0</v>
      </c>
      <c r="K169" s="342">
        <f>IF($G169="2G",(K65*'3. Network design parameters'!I$80),K65*'3. Network design parameters'!I$83)</f>
        <v>0</v>
      </c>
      <c r="L169" s="342">
        <f>IF($G169="2G",(L65*'3. Network design parameters'!J$80),L65*'3. Network design parameters'!J$83)</f>
        <v>0</v>
      </c>
      <c r="M169" s="342">
        <f>IF($G169="2G",(M65*'3. Network design parameters'!K$80),M65*'3. Network design parameters'!K$83)</f>
        <v>0</v>
      </c>
      <c r="N169" s="342">
        <f>IF($G169="2G",(N65*'3. Network design parameters'!L$80),N65*'3. Network design parameters'!L$83)</f>
        <v>0</v>
      </c>
    </row>
    <row r="170" spans="3:14" s="487" customFormat="1">
      <c r="C170" s="240" t="str">
        <f t="shared" ref="C170:E170" si="40">C136</f>
        <v>S08</v>
      </c>
      <c r="D170" s="240" t="str">
        <f t="shared" si="40"/>
        <v>Изходящи повиквания от чужди абонати в роуминг в мрежата на предприятието (Roaming Calls Outbound)</v>
      </c>
      <c r="E170" s="240" t="str">
        <f t="shared" si="40"/>
        <v>Voice Minutes</v>
      </c>
      <c r="F170" s="240"/>
      <c r="G170" s="544" t="str">
        <f t="shared" si="33"/>
        <v>2G</v>
      </c>
      <c r="H170" s="342">
        <f>IF($G170="2G",(H66*'3. Network design parameters'!F$80),H66*'3. Network design parameters'!F$83)</f>
        <v>0</v>
      </c>
      <c r="I170" s="342">
        <f>IF($G170="2G",(I66*'3. Network design parameters'!G$80),I66*'3. Network design parameters'!G$83)</f>
        <v>0</v>
      </c>
      <c r="J170" s="342">
        <f>IF($G170="2G",(J66*'3. Network design parameters'!H$80),J66*'3. Network design parameters'!H$83)</f>
        <v>0</v>
      </c>
      <c r="K170" s="342">
        <f>IF($G170="2G",(K66*'3. Network design parameters'!I$80),K66*'3. Network design parameters'!I$83)</f>
        <v>0</v>
      </c>
      <c r="L170" s="342">
        <f>IF($G170="2G",(L66*'3. Network design parameters'!J$80),L66*'3. Network design parameters'!J$83)</f>
        <v>0</v>
      </c>
      <c r="M170" s="342">
        <f>IF($G170="2G",(M66*'3. Network design parameters'!K$80),M66*'3. Network design parameters'!K$83)</f>
        <v>0</v>
      </c>
      <c r="N170" s="342">
        <f>IF($G170="2G",(N66*'3. Network design parameters'!L$80),N66*'3. Network design parameters'!L$83)</f>
        <v>0</v>
      </c>
    </row>
    <row r="171" spans="3:14" s="487" customFormat="1">
      <c r="C171" s="240" t="str">
        <f t="shared" ref="C171:E171" si="41">C137</f>
        <v>S09</v>
      </c>
      <c r="D171" s="240" t="str">
        <f t="shared" si="41"/>
        <v>Входящи повиквания от чужди абонати в роуминг в мрежата на предприятието (Roaming Calls Inbound)</v>
      </c>
      <c r="E171" s="240" t="str">
        <f t="shared" si="41"/>
        <v>Voice Minutes</v>
      </c>
      <c r="F171" s="240"/>
      <c r="G171" s="544" t="str">
        <f t="shared" si="33"/>
        <v>2G</v>
      </c>
      <c r="H171" s="342">
        <f>IF($G171="2G",(H67*'3. Network design parameters'!F$80),H67*'3. Network design parameters'!F$83)</f>
        <v>0</v>
      </c>
      <c r="I171" s="342">
        <f>IF($G171="2G",(I67*'3. Network design parameters'!G$80),I67*'3. Network design parameters'!G$83)</f>
        <v>0</v>
      </c>
      <c r="J171" s="342">
        <f>IF($G171="2G",(J67*'3. Network design parameters'!H$80),J67*'3. Network design parameters'!H$83)</f>
        <v>0</v>
      </c>
      <c r="K171" s="342">
        <f>IF($G171="2G",(K67*'3. Network design parameters'!I$80),K67*'3. Network design parameters'!I$83)</f>
        <v>0</v>
      </c>
      <c r="L171" s="342">
        <f>IF($G171="2G",(L67*'3. Network design parameters'!J$80),L67*'3. Network design parameters'!J$83)</f>
        <v>0</v>
      </c>
      <c r="M171" s="342">
        <f>IF($G171="2G",(M67*'3. Network design parameters'!K$80),M67*'3. Network design parameters'!K$83)</f>
        <v>0</v>
      </c>
      <c r="N171" s="342">
        <f>IF($G171="2G",(N67*'3. Network design parameters'!L$80),N67*'3. Network design parameters'!L$83)</f>
        <v>0</v>
      </c>
    </row>
    <row r="172" spans="3:14" s="487" customFormat="1">
      <c r="C172" s="240" t="str">
        <f t="shared" ref="C172:E172" si="42">C138</f>
        <v>S10</v>
      </c>
      <c r="D172" s="240" t="str">
        <f t="shared" si="42"/>
        <v>Гласова поща (Voice mail)</v>
      </c>
      <c r="E172" s="240" t="str">
        <f t="shared" si="42"/>
        <v>Voice Minutes</v>
      </c>
      <c r="F172" s="240"/>
      <c r="G172" s="544" t="str">
        <f t="shared" si="33"/>
        <v>2G</v>
      </c>
      <c r="H172" s="342">
        <f>IF($G172="2G",(H68*'3. Network design parameters'!F$80),H68*'3. Network design parameters'!F$83)</f>
        <v>0</v>
      </c>
      <c r="I172" s="342">
        <f>IF($G172="2G",(I68*'3. Network design parameters'!G$80),I68*'3. Network design parameters'!G$83)</f>
        <v>0</v>
      </c>
      <c r="J172" s="342">
        <f>IF($G172="2G",(J68*'3. Network design parameters'!H$80),J68*'3. Network design parameters'!H$83)</f>
        <v>0</v>
      </c>
      <c r="K172" s="342">
        <f>IF($G172="2G",(K68*'3. Network design parameters'!I$80),K68*'3. Network design parameters'!I$83)</f>
        <v>0</v>
      </c>
      <c r="L172" s="342">
        <f>IF($G172="2G",(L68*'3. Network design parameters'!J$80),L68*'3. Network design parameters'!J$83)</f>
        <v>0</v>
      </c>
      <c r="M172" s="342">
        <f>IF($G172="2G",(M68*'3. Network design parameters'!K$80),M68*'3. Network design parameters'!K$83)</f>
        <v>0</v>
      </c>
      <c r="N172" s="342">
        <f>IF($G172="2G",(N68*'3. Network design parameters'!L$80),N68*'3. Network design parameters'!L$83)</f>
        <v>0</v>
      </c>
    </row>
    <row r="173" spans="3:14" s="487" customFormat="1">
      <c r="C173" s="240" t="str">
        <f t="shared" ref="C173:E173" si="43">C139</f>
        <v>S11</v>
      </c>
      <c r="D173" s="240" t="str">
        <f t="shared" si="43"/>
        <v>Повиквания към центъра за обслужване на клиенти (Help desk call)</v>
      </c>
      <c r="E173" s="240" t="str">
        <f t="shared" si="43"/>
        <v>Voice Minutes</v>
      </c>
      <c r="F173" s="240"/>
      <c r="G173" s="544" t="str">
        <f t="shared" si="33"/>
        <v>2G</v>
      </c>
      <c r="H173" s="342">
        <f>IF($G173="2G",(H69*'3. Network design parameters'!F$80),H69*'3. Network design parameters'!F$83)</f>
        <v>0</v>
      </c>
      <c r="I173" s="342">
        <f>IF($G173="2G",(I69*'3. Network design parameters'!G$80),I69*'3. Network design parameters'!G$83)</f>
        <v>0</v>
      </c>
      <c r="J173" s="342">
        <f>IF($G173="2G",(J69*'3. Network design parameters'!H$80),J69*'3. Network design parameters'!H$83)</f>
        <v>0</v>
      </c>
      <c r="K173" s="342">
        <f>IF($G173="2G",(K69*'3. Network design parameters'!I$80),K69*'3. Network design parameters'!I$83)</f>
        <v>0</v>
      </c>
      <c r="L173" s="342">
        <f>IF($G173="2G",(L69*'3. Network design parameters'!J$80),L69*'3. Network design parameters'!J$83)</f>
        <v>0</v>
      </c>
      <c r="M173" s="342">
        <f>IF($G173="2G",(M69*'3. Network design parameters'!K$80),M69*'3. Network design parameters'!K$83)</f>
        <v>0</v>
      </c>
      <c r="N173" s="342">
        <f>IF($G173="2G",(N69*'3. Network design parameters'!L$80),N69*'3. Network design parameters'!L$83)</f>
        <v>0</v>
      </c>
    </row>
    <row r="174" spans="3:14" s="487" customFormat="1">
      <c r="C174" s="240" t="str">
        <f t="shared" ref="C174:E174" si="44">C140</f>
        <v>S12</v>
      </c>
      <c r="D174" s="240" t="str">
        <f t="shared" si="44"/>
        <v>Видеоразговори (Video call)</v>
      </c>
      <c r="E174" s="240" t="str">
        <f t="shared" si="44"/>
        <v>Video minutes</v>
      </c>
      <c r="F174" s="240"/>
      <c r="G174" s="544" t="str">
        <f t="shared" si="33"/>
        <v>3G</v>
      </c>
      <c r="H174" s="342">
        <f>IF($G174="2G",(H70*'3. Network design parameters'!F$80),H70*'3. Network design parameters'!F$83)</f>
        <v>968.66795722829511</v>
      </c>
      <c r="I174" s="342">
        <f>IF($G174="2G",(I70*'3. Network design parameters'!G$80),I70*'3. Network design parameters'!G$83)</f>
        <v>1646.735527288102</v>
      </c>
      <c r="J174" s="342">
        <f>IF($G174="2G",(J70*'3. Network design parameters'!H$80),J70*'3. Network design parameters'!H$83)</f>
        <v>2351.5383329674096</v>
      </c>
      <c r="K174" s="342">
        <f>IF($G174="2G",(K70*'3. Network design parameters'!I$80),K70*'3. Network design parameters'!I$83)</f>
        <v>3083.8745566629736</v>
      </c>
      <c r="L174" s="342">
        <f>IF($G174="2G",(L70*'3. Network design parameters'!J$80),L70*'3. Network design parameters'!J$83)</f>
        <v>3844.5636139731737</v>
      </c>
      <c r="M174" s="342">
        <f>IF($G174="2G",(M70*'3. Network design parameters'!K$80),M70*'3. Network design parameters'!K$83)</f>
        <v>4282.1486403731742</v>
      </c>
      <c r="N174" s="342">
        <f>IF($G174="2G",(N70*'3. Network design parameters'!L$80),N70*'3. Network design parameters'!L$83)</f>
        <v>5039.7595536699664</v>
      </c>
    </row>
    <row r="175" spans="3:14" s="487" customFormat="1">
      <c r="C175" s="240" t="str">
        <f t="shared" ref="C175:E175" si="45">C141</f>
        <v>S13</v>
      </c>
      <c r="D175" s="240" t="str">
        <f t="shared" si="45"/>
        <v>MMS в мрежата (MMS on net)</v>
      </c>
      <c r="E175" s="240" t="str">
        <f t="shared" si="45"/>
        <v>MMS</v>
      </c>
      <c r="F175" s="240"/>
      <c r="G175" s="544" t="str">
        <f t="shared" si="33"/>
        <v>3G</v>
      </c>
      <c r="H175" s="342">
        <f>IF($G175="2G",(H71*'3. Network design parameters'!F$80),H71*'3. Network design parameters'!F$83)</f>
        <v>2.888205128205128</v>
      </c>
      <c r="I175" s="342">
        <f>IF($G175="2G",(I71*'3. Network design parameters'!G$80),I71*'3. Network design parameters'!G$83)</f>
        <v>4.9099487179487182</v>
      </c>
      <c r="J175" s="342">
        <f>IF($G175="2G",(J71*'3. Network design parameters'!H$80),J71*'3. Network design parameters'!H$83)</f>
        <v>7.0114067692307689</v>
      </c>
      <c r="K175" s="342">
        <f>IF($G175="2G",(K71*'3. Network design parameters'!I$80),K71*'3. Network design parameters'!I$83)</f>
        <v>9.1949591630769234</v>
      </c>
      <c r="L175" s="342">
        <f>IF($G175="2G",(L71*'3. Network design parameters'!J$80),L71*'3. Network design parameters'!J$83)</f>
        <v>11.463049089969232</v>
      </c>
      <c r="M175" s="342">
        <f>IF($G175="2G",(M71*'3. Network design parameters'!K$80),M71*'3. Network design parameters'!K$83)</f>
        <v>13.818184630272</v>
      </c>
      <c r="N175" s="342">
        <f>IF($G175="2G",(N71*'3. Network design parameters'!L$80),N71*'3. Network design parameters'!L$83)</f>
        <v>16.262940372550894</v>
      </c>
    </row>
    <row r="176" spans="3:14" s="487" customFormat="1">
      <c r="C176" s="240" t="str">
        <f t="shared" ref="C176:E176" si="46">C142</f>
        <v>S14</v>
      </c>
      <c r="D176" s="240" t="str">
        <f t="shared" si="46"/>
        <v>Изходящи MMS към други мрежи (MMS outgoing to other network)</v>
      </c>
      <c r="E176" s="240" t="str">
        <f t="shared" si="46"/>
        <v>MMS</v>
      </c>
      <c r="F176" s="240"/>
      <c r="G176" s="544" t="str">
        <f t="shared" si="33"/>
        <v>3G</v>
      </c>
      <c r="H176" s="342">
        <f>IF($G176="2G",(H72*'3. Network design parameters'!F$80),H72*'3. Network design parameters'!F$83)</f>
        <v>2.888205128205128</v>
      </c>
      <c r="I176" s="342">
        <f>IF($G176="2G",(I72*'3. Network design parameters'!G$80),I72*'3. Network design parameters'!G$83)</f>
        <v>4.9099487179487182</v>
      </c>
      <c r="J176" s="342">
        <f>IF($G176="2G",(J72*'3. Network design parameters'!H$80),J72*'3. Network design parameters'!H$83)</f>
        <v>7.0114067692307689</v>
      </c>
      <c r="K176" s="342">
        <f>IF($G176="2G",(K72*'3. Network design parameters'!I$80),K72*'3. Network design parameters'!I$83)</f>
        <v>9.1949591630769234</v>
      </c>
      <c r="L176" s="342">
        <f>IF($G176="2G",(L72*'3. Network design parameters'!J$80),L72*'3. Network design parameters'!J$83)</f>
        <v>11.463049089969232</v>
      </c>
      <c r="M176" s="342">
        <f>IF($G176="2G",(M72*'3. Network design parameters'!K$80),M72*'3. Network design parameters'!K$83)</f>
        <v>13.818184630272</v>
      </c>
      <c r="N176" s="342">
        <f>IF($G176="2G",(N72*'3. Network design parameters'!L$80),N72*'3. Network design parameters'!L$83)</f>
        <v>16.262940372550894</v>
      </c>
    </row>
    <row r="177" spans="3:14" s="487" customFormat="1">
      <c r="C177" s="240" t="str">
        <f t="shared" ref="C177:E177" si="47">C143</f>
        <v>S15</v>
      </c>
      <c r="D177" s="240" t="str">
        <f t="shared" si="47"/>
        <v>Входящи MMS от други мрежи (MMS incoming from other network)</v>
      </c>
      <c r="E177" s="240" t="str">
        <f t="shared" si="47"/>
        <v>MMS</v>
      </c>
      <c r="F177" s="240"/>
      <c r="G177" s="544" t="str">
        <f t="shared" si="33"/>
        <v>3G</v>
      </c>
      <c r="H177" s="342">
        <f>IF($G177="2G",(H73*'3. Network design parameters'!F$80),H73*'3. Network design parameters'!F$83)</f>
        <v>2.888205128205128</v>
      </c>
      <c r="I177" s="342">
        <f>IF($G177="2G",(I73*'3. Network design parameters'!G$80),I73*'3. Network design parameters'!G$83)</f>
        <v>4.9099487179487182</v>
      </c>
      <c r="J177" s="342">
        <f>IF($G177="2G",(J73*'3. Network design parameters'!H$80),J73*'3. Network design parameters'!H$83)</f>
        <v>7.0114067692307689</v>
      </c>
      <c r="K177" s="342">
        <f>IF($G177="2G",(K73*'3. Network design parameters'!I$80),K73*'3. Network design parameters'!I$83)</f>
        <v>9.1949591630769234</v>
      </c>
      <c r="L177" s="342">
        <f>IF($G177="2G",(L73*'3. Network design parameters'!J$80),L73*'3. Network design parameters'!J$83)</f>
        <v>11.463049089969232</v>
      </c>
      <c r="M177" s="342">
        <f>IF($G177="2G",(M73*'3. Network design parameters'!K$80),M73*'3. Network design parameters'!K$83)</f>
        <v>13.818184630272</v>
      </c>
      <c r="N177" s="342">
        <f>IF($G177="2G",(N73*'3. Network design parameters'!L$80),N73*'3. Network design parameters'!L$83)</f>
        <v>16.262940372550894</v>
      </c>
    </row>
    <row r="178" spans="3:14" s="487" customFormat="1">
      <c r="C178" s="240" t="str">
        <f t="shared" ref="C178:E178" si="48">C144</f>
        <v>S16</v>
      </c>
      <c r="D178" s="240" t="str">
        <f t="shared" si="48"/>
        <v>SMS в мрежата (SMS on net)</v>
      </c>
      <c r="E178" s="240" t="str">
        <f t="shared" si="48"/>
        <v>SMS</v>
      </c>
      <c r="F178" s="240"/>
      <c r="G178" s="544" t="str">
        <f t="shared" si="33"/>
        <v>2G</v>
      </c>
      <c r="H178" s="342">
        <f>IF($G178="2G",(H74*'3. Network design parameters'!F$80),H74*'3. Network design parameters'!F$83)</f>
        <v>0</v>
      </c>
      <c r="I178" s="342">
        <f>IF($G178="2G",(I74*'3. Network design parameters'!G$80),I74*'3. Network design parameters'!G$83)</f>
        <v>0</v>
      </c>
      <c r="J178" s="342">
        <f>IF($G178="2G",(J74*'3. Network design parameters'!H$80),J74*'3. Network design parameters'!H$83)</f>
        <v>0</v>
      </c>
      <c r="K178" s="342">
        <f>IF($G178="2G",(K74*'3. Network design parameters'!I$80),K74*'3. Network design parameters'!I$83)</f>
        <v>0</v>
      </c>
      <c r="L178" s="342">
        <f>IF($G178="2G",(L74*'3. Network design parameters'!J$80),L74*'3. Network design parameters'!J$83)</f>
        <v>0</v>
      </c>
      <c r="M178" s="342">
        <f>IF($G178="2G",(M74*'3. Network design parameters'!K$80),M74*'3. Network design parameters'!K$83)</f>
        <v>0</v>
      </c>
      <c r="N178" s="342">
        <f>IF($G178="2G",(N74*'3. Network design parameters'!L$80),N74*'3. Network design parameters'!L$83)</f>
        <v>0</v>
      </c>
    </row>
    <row r="179" spans="3:14" s="487" customFormat="1">
      <c r="C179" s="240" t="str">
        <f t="shared" ref="C179:E179" si="49">C145</f>
        <v>S17</v>
      </c>
      <c r="D179" s="240" t="str">
        <f t="shared" si="49"/>
        <v>Изходящи SMS към други мрежи (SMS outgoing to other network)</v>
      </c>
      <c r="E179" s="240" t="str">
        <f t="shared" si="49"/>
        <v>SMS</v>
      </c>
      <c r="F179" s="240"/>
      <c r="G179" s="544" t="str">
        <f t="shared" si="33"/>
        <v>2G</v>
      </c>
      <c r="H179" s="342">
        <f>IF($G179="2G",(H75*'3. Network design parameters'!F$80),H75*'3. Network design parameters'!F$83)</f>
        <v>0</v>
      </c>
      <c r="I179" s="342">
        <f>IF($G179="2G",(I75*'3. Network design parameters'!G$80),I75*'3. Network design parameters'!G$83)</f>
        <v>0</v>
      </c>
      <c r="J179" s="342">
        <f>IF($G179="2G",(J75*'3. Network design parameters'!H$80),J75*'3. Network design parameters'!H$83)</f>
        <v>0</v>
      </c>
      <c r="K179" s="342">
        <f>IF($G179="2G",(K75*'3. Network design parameters'!I$80),K75*'3. Network design parameters'!I$83)</f>
        <v>0</v>
      </c>
      <c r="L179" s="342">
        <f>IF($G179="2G",(L75*'3. Network design parameters'!J$80),L75*'3. Network design parameters'!J$83)</f>
        <v>0</v>
      </c>
      <c r="M179" s="342">
        <f>IF($G179="2G",(M75*'3. Network design parameters'!K$80),M75*'3. Network design parameters'!K$83)</f>
        <v>0</v>
      </c>
      <c r="N179" s="342">
        <f>IF($G179="2G",(N75*'3. Network design parameters'!L$80),N75*'3. Network design parameters'!L$83)</f>
        <v>0</v>
      </c>
    </row>
    <row r="180" spans="3:14" s="487" customFormat="1">
      <c r="C180" s="240" t="str">
        <f t="shared" ref="C180:E180" si="50">C146</f>
        <v>S18</v>
      </c>
      <c r="D180" s="240" t="str">
        <f t="shared" si="50"/>
        <v>Входящи SMS от други мрежи (SMS incoming from other network)</v>
      </c>
      <c r="E180" s="240" t="str">
        <f t="shared" si="50"/>
        <v>SMS</v>
      </c>
      <c r="F180" s="240"/>
      <c r="G180" s="544" t="str">
        <f t="shared" si="33"/>
        <v>2G</v>
      </c>
      <c r="H180" s="342">
        <f>IF($G180="2G",(H76*'3. Network design parameters'!F$80),H76*'3. Network design parameters'!F$83)</f>
        <v>0</v>
      </c>
      <c r="I180" s="342">
        <f>IF($G180="2G",(I76*'3. Network design parameters'!G$80),I76*'3. Network design parameters'!G$83)</f>
        <v>0</v>
      </c>
      <c r="J180" s="342">
        <f>IF($G180="2G",(J76*'3. Network design parameters'!H$80),J76*'3. Network design parameters'!H$83)</f>
        <v>0</v>
      </c>
      <c r="K180" s="342">
        <f>IF($G180="2G",(K76*'3. Network design parameters'!I$80),K76*'3. Network design parameters'!I$83)</f>
        <v>0</v>
      </c>
      <c r="L180" s="342">
        <f>IF($G180="2G",(L76*'3. Network design parameters'!J$80),L76*'3. Network design parameters'!J$83)</f>
        <v>0</v>
      </c>
      <c r="M180" s="342">
        <f>IF($G180="2G",(M76*'3. Network design parameters'!K$80),M76*'3. Network design parameters'!K$83)</f>
        <v>0</v>
      </c>
      <c r="N180" s="342">
        <f>IF($G180="2G",(N76*'3. Network design parameters'!L$80),N76*'3. Network design parameters'!L$83)</f>
        <v>0</v>
      </c>
    </row>
    <row r="181" spans="3:14" s="487" customFormat="1">
      <c r="C181" s="240" t="str">
        <f t="shared" ref="C181:E181" si="51">C147</f>
        <v>S19</v>
      </c>
      <c r="D181" s="240" t="str">
        <f t="shared" si="51"/>
        <v>Пренос на данни (Data services)</v>
      </c>
      <c r="E181" s="240" t="str">
        <f t="shared" si="51"/>
        <v>Mbytes</v>
      </c>
      <c r="F181" s="240"/>
      <c r="G181" s="544" t="str">
        <f t="shared" si="33"/>
        <v>3G</v>
      </c>
      <c r="H181" s="342">
        <f>IF($G181="2G",(H77*'3. Network design parameters'!F$80),H77*'3. Network design parameters'!F$83)</f>
        <v>3868.4444444444453</v>
      </c>
      <c r="I181" s="342">
        <f>IF($G181="2G",(I77*'3. Network design parameters'!G$80),I77*'3. Network design parameters'!G$83)</f>
        <v>6576.3555555555586</v>
      </c>
      <c r="J181" s="342">
        <f>IF($G181="2G",(J77*'3. Network design parameters'!H$80),J77*'3. Network design parameters'!H$83)</f>
        <v>9391.0357333333377</v>
      </c>
      <c r="K181" s="342">
        <f>IF($G181="2G",(K77*'3. Network design parameters'!I$80),K77*'3. Network design parameters'!I$83)</f>
        <v>12315.672576000004</v>
      </c>
      <c r="L181" s="342">
        <f>IF($G181="2G",(L77*'3. Network design parameters'!J$80),L77*'3. Network design parameters'!J$83)</f>
        <v>15353.538478080003</v>
      </c>
      <c r="M181" s="342">
        <f>IF($G181="2G",(M77*'3. Network design parameters'!K$80),M77*'3. Network design parameters'!K$83)</f>
        <v>18507.992747212804</v>
      </c>
      <c r="N181" s="342">
        <f>IF($G181="2G",(N77*'3. Network design parameters'!L$80),N77*'3. Network design parameters'!L$83)</f>
        <v>21782.483771719682</v>
      </c>
    </row>
    <row r="182" spans="3:14" s="487" customFormat="1">
      <c r="C182" s="240" t="str">
        <f t="shared" ref="C182:E182" si="52">C148</f>
        <v>S20</v>
      </c>
      <c r="D182" s="240" t="str">
        <f t="shared" si="52"/>
        <v>Subscribers</v>
      </c>
      <c r="E182" s="240" t="str">
        <f t="shared" si="52"/>
        <v>Subscriber</v>
      </c>
      <c r="F182" s="240"/>
      <c r="G182" s="544">
        <f t="shared" si="33"/>
        <v>0</v>
      </c>
      <c r="H182" s="342">
        <f>IF($G182="2G",(H78*'3. Network design parameters'!F$80),H78*'3. Network design parameters'!F$83)</f>
        <v>0</v>
      </c>
      <c r="I182" s="342">
        <f>IF($G182="2G",(I78*'3. Network design parameters'!G$80),I78*'3. Network design parameters'!G$83)</f>
        <v>0</v>
      </c>
      <c r="J182" s="342">
        <f>IF($G182="2G",(J78*'3. Network design parameters'!H$80),J78*'3. Network design parameters'!H$83)</f>
        <v>0</v>
      </c>
      <c r="K182" s="342">
        <f>IF($G182="2G",(K78*'3. Network design parameters'!I$80),K78*'3. Network design parameters'!I$83)</f>
        <v>0</v>
      </c>
      <c r="L182" s="342">
        <f>IF($G182="2G",(L78*'3. Network design parameters'!J$80),L78*'3. Network design parameters'!J$83)</f>
        <v>0</v>
      </c>
      <c r="M182" s="342">
        <f>IF($G182="2G",(M78*'3. Network design parameters'!K$80),M78*'3. Network design parameters'!K$83)</f>
        <v>0</v>
      </c>
      <c r="N182" s="342">
        <f>IF($G182="2G",(N78*'3. Network design parameters'!L$80),N78*'3. Network design parameters'!L$83)</f>
        <v>0</v>
      </c>
    </row>
    <row r="183" spans="3:14" s="487" customFormat="1">
      <c r="C183" s="240" t="str">
        <f t="shared" ref="C183:E183" si="53">C149</f>
        <v>S21</v>
      </c>
      <c r="D183" s="240" t="str">
        <f t="shared" si="53"/>
        <v>OTHER: complete as required</v>
      </c>
      <c r="E183" s="240" t="str">
        <f t="shared" si="53"/>
        <v>OTHER: complete as required</v>
      </c>
      <c r="F183" s="240"/>
      <c r="G183" s="544">
        <f t="shared" si="33"/>
        <v>0</v>
      </c>
      <c r="H183" s="342">
        <f>IF($G183="2G",(H79*'3. Network design parameters'!F$80),H79*'3. Network design parameters'!F$83)</f>
        <v>0</v>
      </c>
      <c r="I183" s="342">
        <f>IF($G183="2G",(I79*'3. Network design parameters'!G$80),I79*'3. Network design parameters'!G$83)</f>
        <v>0</v>
      </c>
      <c r="J183" s="342">
        <f>IF($G183="2G",(J79*'3. Network design parameters'!H$80),J79*'3. Network design parameters'!H$83)</f>
        <v>0</v>
      </c>
      <c r="K183" s="342">
        <f>IF($G183="2G",(K79*'3. Network design parameters'!I$80),K79*'3. Network design parameters'!I$83)</f>
        <v>0</v>
      </c>
      <c r="L183" s="342">
        <f>IF($G183="2G",(L79*'3. Network design parameters'!J$80),L79*'3. Network design parameters'!J$83)</f>
        <v>0</v>
      </c>
      <c r="M183" s="342">
        <f>IF($G183="2G",(M79*'3. Network design parameters'!K$80),M79*'3. Network design parameters'!K$83)</f>
        <v>0</v>
      </c>
      <c r="N183" s="342">
        <f>IF($G183="2G",(N79*'3. Network design parameters'!L$80),N79*'3. Network design parameters'!L$83)</f>
        <v>0</v>
      </c>
    </row>
    <row r="184" spans="3:14" s="487" customFormat="1">
      <c r="C184" s="240" t="str">
        <f t="shared" ref="C184:E184" si="54">C150</f>
        <v>S22</v>
      </c>
      <c r="D184" s="240" t="str">
        <f t="shared" si="54"/>
        <v>OTHER: complete as required</v>
      </c>
      <c r="E184" s="240" t="str">
        <f t="shared" si="54"/>
        <v>OTHER: complete as required</v>
      </c>
      <c r="F184" s="240"/>
      <c r="G184" s="544">
        <f t="shared" si="33"/>
        <v>0</v>
      </c>
      <c r="H184" s="342">
        <f>IF($G184="2G",(H80*'3. Network design parameters'!F$80),H80*'3. Network design parameters'!F$83)</f>
        <v>0</v>
      </c>
      <c r="I184" s="342">
        <f>IF($G184="2G",(I80*'3. Network design parameters'!G$80),I80*'3. Network design parameters'!G$83)</f>
        <v>0</v>
      </c>
      <c r="J184" s="342">
        <f>IF($G184="2G",(J80*'3. Network design parameters'!H$80),J80*'3. Network design parameters'!H$83)</f>
        <v>0</v>
      </c>
      <c r="K184" s="342">
        <f>IF($G184="2G",(K80*'3. Network design parameters'!I$80),K80*'3. Network design parameters'!I$83)</f>
        <v>0</v>
      </c>
      <c r="L184" s="342">
        <f>IF($G184="2G",(L80*'3. Network design parameters'!J$80),L80*'3. Network design parameters'!J$83)</f>
        <v>0</v>
      </c>
      <c r="M184" s="342">
        <f>IF($G184="2G",(M80*'3. Network design parameters'!K$80),M80*'3. Network design parameters'!K$83)</f>
        <v>0</v>
      </c>
      <c r="N184" s="342">
        <f>IF($G184="2G",(N80*'3. Network design parameters'!L$80),N80*'3. Network design parameters'!L$83)</f>
        <v>0</v>
      </c>
    </row>
    <row r="185" spans="3:14" s="487" customFormat="1">
      <c r="C185" s="240" t="str">
        <f t="shared" ref="C185:E185" si="55">C151</f>
        <v>S23</v>
      </c>
      <c r="D185" s="240" t="str">
        <f t="shared" si="55"/>
        <v>OTHER: complete as required</v>
      </c>
      <c r="E185" s="240" t="str">
        <f t="shared" si="55"/>
        <v>OTHER: complete as required</v>
      </c>
      <c r="F185" s="240"/>
      <c r="G185" s="544">
        <f t="shared" si="33"/>
        <v>0</v>
      </c>
      <c r="H185" s="342">
        <f>IF($G185="2G",(H81*'3. Network design parameters'!F$80),H81*'3. Network design parameters'!F$83)</f>
        <v>0</v>
      </c>
      <c r="I185" s="342">
        <f>IF($G185="2G",(I81*'3. Network design parameters'!G$80),I81*'3. Network design parameters'!G$83)</f>
        <v>0</v>
      </c>
      <c r="J185" s="342">
        <f>IF($G185="2G",(J81*'3. Network design parameters'!H$80),J81*'3. Network design parameters'!H$83)</f>
        <v>0</v>
      </c>
      <c r="K185" s="342">
        <f>IF($G185="2G",(K81*'3. Network design parameters'!I$80),K81*'3. Network design parameters'!I$83)</f>
        <v>0</v>
      </c>
      <c r="L185" s="342">
        <f>IF($G185="2G",(L81*'3. Network design parameters'!J$80),L81*'3. Network design parameters'!J$83)</f>
        <v>0</v>
      </c>
      <c r="M185" s="342">
        <f>IF($G185="2G",(M81*'3. Network design parameters'!K$80),M81*'3. Network design parameters'!K$83)</f>
        <v>0</v>
      </c>
      <c r="N185" s="342">
        <f>IF($G185="2G",(N81*'3. Network design parameters'!L$80),N81*'3. Network design parameters'!L$83)</f>
        <v>0</v>
      </c>
    </row>
    <row r="186" spans="3:14" s="487" customFormat="1">
      <c r="C186" s="240" t="str">
        <f t="shared" ref="C186:E186" si="56">C152</f>
        <v>S24</v>
      </c>
      <c r="D186" s="240" t="str">
        <f t="shared" si="56"/>
        <v>OTHER: complete as required</v>
      </c>
      <c r="E186" s="240" t="str">
        <f t="shared" si="56"/>
        <v>OTHER: complete as required</v>
      </c>
      <c r="F186" s="240"/>
      <c r="G186" s="544">
        <f t="shared" si="33"/>
        <v>0</v>
      </c>
      <c r="H186" s="342">
        <f>IF($G186="2G",(H82*'3. Network design parameters'!F$80),H82*'3. Network design parameters'!F$83)</f>
        <v>0</v>
      </c>
      <c r="I186" s="342">
        <f>IF($G186="2G",(I82*'3. Network design parameters'!G$80),I82*'3. Network design parameters'!G$83)</f>
        <v>0</v>
      </c>
      <c r="J186" s="342">
        <f>IF($G186="2G",(J82*'3. Network design parameters'!H$80),J82*'3. Network design parameters'!H$83)</f>
        <v>0</v>
      </c>
      <c r="K186" s="342">
        <f>IF($G186="2G",(K82*'3. Network design parameters'!I$80),K82*'3. Network design parameters'!I$83)</f>
        <v>0</v>
      </c>
      <c r="L186" s="342">
        <f>IF($G186="2G",(L82*'3. Network design parameters'!J$80),L82*'3. Network design parameters'!J$83)</f>
        <v>0</v>
      </c>
      <c r="M186" s="342">
        <f>IF($G186="2G",(M82*'3. Network design parameters'!K$80),M82*'3. Network design parameters'!K$83)</f>
        <v>0</v>
      </c>
      <c r="N186" s="342">
        <f>IF($G186="2G",(N82*'3. Network design parameters'!L$80),N82*'3. Network design parameters'!L$83)</f>
        <v>0</v>
      </c>
    </row>
    <row r="187" spans="3:14" s="487" customFormat="1">
      <c r="C187" s="240" t="str">
        <f t="shared" ref="C187:E187" si="57">C153</f>
        <v>S25</v>
      </c>
      <c r="D187" s="240" t="str">
        <f t="shared" si="57"/>
        <v>OTHER: complete as required</v>
      </c>
      <c r="E187" s="240" t="str">
        <f t="shared" si="57"/>
        <v>OTHER: complete as required</v>
      </c>
      <c r="F187" s="240"/>
      <c r="G187" s="544">
        <f t="shared" si="33"/>
        <v>0</v>
      </c>
      <c r="H187" s="342">
        <f>IF($G187="2G",(H83*'3. Network design parameters'!F$80),H83*'3. Network design parameters'!F$83)</f>
        <v>0</v>
      </c>
      <c r="I187" s="342">
        <f>IF($G187="2G",(I83*'3. Network design parameters'!G$80),I83*'3. Network design parameters'!G$83)</f>
        <v>0</v>
      </c>
      <c r="J187" s="342">
        <f>IF($G187="2G",(J83*'3. Network design parameters'!H$80),J83*'3. Network design parameters'!H$83)</f>
        <v>0</v>
      </c>
      <c r="K187" s="342">
        <f>IF($G187="2G",(K83*'3. Network design parameters'!I$80),K83*'3. Network design parameters'!I$83)</f>
        <v>0</v>
      </c>
      <c r="L187" s="342">
        <f>IF($G187="2G",(L83*'3. Network design parameters'!J$80),L83*'3. Network design parameters'!J$83)</f>
        <v>0</v>
      </c>
      <c r="M187" s="342">
        <f>IF($G187="2G",(M83*'3. Network design parameters'!K$80),M83*'3. Network design parameters'!K$83)</f>
        <v>0</v>
      </c>
      <c r="N187" s="342">
        <f>IF($G187="2G",(N83*'3. Network design parameters'!L$80),N83*'3. Network design parameters'!L$83)</f>
        <v>0</v>
      </c>
    </row>
    <row r="188" spans="3:14" s="487" customFormat="1">
      <c r="C188" s="240" t="str">
        <f t="shared" ref="C188:E188" si="58">C154</f>
        <v>S26</v>
      </c>
      <c r="D188" s="240" t="str">
        <f t="shared" si="58"/>
        <v>OTHER: complete as required</v>
      </c>
      <c r="E188" s="240" t="str">
        <f t="shared" si="58"/>
        <v>OTHER: complete as required</v>
      </c>
      <c r="F188" s="240"/>
      <c r="G188" s="544">
        <f t="shared" si="33"/>
        <v>0</v>
      </c>
      <c r="H188" s="342">
        <f>IF($G188="2G",(H84*'3. Network design parameters'!F$80),H84*'3. Network design parameters'!F$83)</f>
        <v>0</v>
      </c>
      <c r="I188" s="342">
        <f>IF($G188="2G",(I84*'3. Network design parameters'!G$80),I84*'3. Network design parameters'!G$83)</f>
        <v>0</v>
      </c>
      <c r="J188" s="342">
        <f>IF($G188="2G",(J84*'3. Network design parameters'!H$80),J84*'3. Network design parameters'!H$83)</f>
        <v>0</v>
      </c>
      <c r="K188" s="342">
        <f>IF($G188="2G",(K84*'3. Network design parameters'!I$80),K84*'3. Network design parameters'!I$83)</f>
        <v>0</v>
      </c>
      <c r="L188" s="342">
        <f>IF($G188="2G",(L84*'3. Network design parameters'!J$80),L84*'3. Network design parameters'!J$83)</f>
        <v>0</v>
      </c>
      <c r="M188" s="342">
        <f>IF($G188="2G",(M84*'3. Network design parameters'!K$80),M84*'3. Network design parameters'!K$83)</f>
        <v>0</v>
      </c>
      <c r="N188" s="342">
        <f>IF($G188="2G",(N84*'3. Network design parameters'!L$80),N84*'3. Network design parameters'!L$83)</f>
        <v>0</v>
      </c>
    </row>
    <row r="189" spans="3:14" s="487" customFormat="1">
      <c r="C189" s="240" t="str">
        <f t="shared" ref="C189:E189" si="59">C155</f>
        <v>S27</v>
      </c>
      <c r="D189" s="240" t="str">
        <f t="shared" si="59"/>
        <v>OTHER: complete as required</v>
      </c>
      <c r="E189" s="240" t="str">
        <f t="shared" si="59"/>
        <v>OTHER: complete as required</v>
      </c>
      <c r="F189" s="240"/>
      <c r="G189" s="544">
        <f t="shared" si="33"/>
        <v>0</v>
      </c>
      <c r="H189" s="342">
        <f>IF($G189="2G",(H85*'3. Network design parameters'!F$80),H85*'3. Network design parameters'!F$83)</f>
        <v>0</v>
      </c>
      <c r="I189" s="342">
        <f>IF($G189="2G",(I85*'3. Network design parameters'!G$80),I85*'3. Network design parameters'!G$83)</f>
        <v>0</v>
      </c>
      <c r="J189" s="342">
        <f>IF($G189="2G",(J85*'3. Network design parameters'!H$80),J85*'3. Network design parameters'!H$83)</f>
        <v>0</v>
      </c>
      <c r="K189" s="342">
        <f>IF($G189="2G",(K85*'3. Network design parameters'!I$80),K85*'3. Network design parameters'!I$83)</f>
        <v>0</v>
      </c>
      <c r="L189" s="342">
        <f>IF($G189="2G",(L85*'3. Network design parameters'!J$80),L85*'3. Network design parameters'!J$83)</f>
        <v>0</v>
      </c>
      <c r="M189" s="342">
        <f>IF($G189="2G",(M85*'3. Network design parameters'!K$80),M85*'3. Network design parameters'!K$83)</f>
        <v>0</v>
      </c>
      <c r="N189" s="342">
        <f>IF($G189="2G",(N85*'3. Network design parameters'!L$80),N85*'3. Network design parameters'!L$83)</f>
        <v>0</v>
      </c>
    </row>
    <row r="190" spans="3:14" s="487" customFormat="1">
      <c r="C190" s="240" t="str">
        <f t="shared" ref="C190:E190" si="60">C156</f>
        <v>S28</v>
      </c>
      <c r="D190" s="240" t="str">
        <f t="shared" si="60"/>
        <v>OTHER: complete as required</v>
      </c>
      <c r="E190" s="240" t="str">
        <f t="shared" si="60"/>
        <v>OTHER: complete as required</v>
      </c>
      <c r="F190" s="240"/>
      <c r="G190" s="544">
        <f t="shared" si="33"/>
        <v>0</v>
      </c>
      <c r="H190" s="342">
        <f>IF($G190="2G",(H86*'3. Network design parameters'!F$80),H86*'3. Network design parameters'!F$83)</f>
        <v>0</v>
      </c>
      <c r="I190" s="342">
        <f>IF($G190="2G",(I86*'3. Network design parameters'!G$80),I86*'3. Network design parameters'!G$83)</f>
        <v>0</v>
      </c>
      <c r="J190" s="342">
        <f>IF($G190="2G",(J86*'3. Network design parameters'!H$80),J86*'3. Network design parameters'!H$83)</f>
        <v>0</v>
      </c>
      <c r="K190" s="342">
        <f>IF($G190="2G",(K86*'3. Network design parameters'!I$80),K86*'3. Network design parameters'!I$83)</f>
        <v>0</v>
      </c>
      <c r="L190" s="342">
        <f>IF($G190="2G",(L86*'3. Network design parameters'!J$80),L86*'3. Network design parameters'!J$83)</f>
        <v>0</v>
      </c>
      <c r="M190" s="342">
        <f>IF($G190="2G",(M86*'3. Network design parameters'!K$80),M86*'3. Network design parameters'!K$83)</f>
        <v>0</v>
      </c>
      <c r="N190" s="342">
        <f>IF($G190="2G",(N86*'3. Network design parameters'!L$80),N86*'3. Network design parameters'!L$83)</f>
        <v>0</v>
      </c>
    </row>
    <row r="191" spans="3:14" s="487" customFormat="1">
      <c r="C191" s="240" t="str">
        <f t="shared" ref="C191:E191" si="61">C157</f>
        <v>S29</v>
      </c>
      <c r="D191" s="240" t="str">
        <f t="shared" si="61"/>
        <v>OTHER: complete as required</v>
      </c>
      <c r="E191" s="240" t="str">
        <f t="shared" si="61"/>
        <v>OTHER: complete as required</v>
      </c>
      <c r="F191" s="240"/>
      <c r="G191" s="544">
        <f t="shared" si="33"/>
        <v>0</v>
      </c>
      <c r="H191" s="342">
        <f>IF($G191="2G",(H87*'3. Network design parameters'!F$80),H87*'3. Network design parameters'!F$83)</f>
        <v>0</v>
      </c>
      <c r="I191" s="342">
        <f>IF($G191="2G",(I87*'3. Network design parameters'!G$80),I87*'3. Network design parameters'!G$83)</f>
        <v>0</v>
      </c>
      <c r="J191" s="342">
        <f>IF($G191="2G",(J87*'3. Network design parameters'!H$80),J87*'3. Network design parameters'!H$83)</f>
        <v>0</v>
      </c>
      <c r="K191" s="342">
        <f>IF($G191="2G",(K87*'3. Network design parameters'!I$80),K87*'3. Network design parameters'!I$83)</f>
        <v>0</v>
      </c>
      <c r="L191" s="342">
        <f>IF($G191="2G",(L87*'3. Network design parameters'!J$80),L87*'3. Network design parameters'!J$83)</f>
        <v>0</v>
      </c>
      <c r="M191" s="342">
        <f>IF($G191="2G",(M87*'3. Network design parameters'!K$80),M87*'3. Network design parameters'!K$83)</f>
        <v>0</v>
      </c>
      <c r="N191" s="342">
        <f>IF($G191="2G",(N87*'3. Network design parameters'!L$80),N87*'3. Network design parameters'!L$83)</f>
        <v>0</v>
      </c>
    </row>
    <row r="192" spans="3:14" s="487" customFormat="1">
      <c r="C192" s="240" t="str">
        <f t="shared" ref="C192:E192" si="62">C158</f>
        <v>S30</v>
      </c>
      <c r="D192" s="240" t="str">
        <f t="shared" si="62"/>
        <v>OTHER: complete as required</v>
      </c>
      <c r="E192" s="240" t="str">
        <f t="shared" si="62"/>
        <v>OTHER: complete as required</v>
      </c>
      <c r="F192" s="240"/>
      <c r="G192" s="544">
        <f t="shared" si="33"/>
        <v>0</v>
      </c>
      <c r="H192" s="342">
        <f>IF($G192="2G",(H88*'3. Network design parameters'!F$80),H88*'3. Network design parameters'!F$83)</f>
        <v>0</v>
      </c>
      <c r="I192" s="342">
        <f>IF($G192="2G",(I88*'3. Network design parameters'!G$80),I88*'3. Network design parameters'!G$83)</f>
        <v>0</v>
      </c>
      <c r="J192" s="342">
        <f>IF($G192="2G",(J88*'3. Network design parameters'!H$80),J88*'3. Network design parameters'!H$83)</f>
        <v>0</v>
      </c>
      <c r="K192" s="342">
        <f>IF($G192="2G",(K88*'3. Network design parameters'!I$80),K88*'3. Network design parameters'!I$83)</f>
        <v>0</v>
      </c>
      <c r="L192" s="342">
        <f>IF($G192="2G",(L88*'3. Network design parameters'!J$80),L88*'3. Network design parameters'!J$83)</f>
        <v>0</v>
      </c>
      <c r="M192" s="342">
        <f>IF($G192="2G",(M88*'3. Network design parameters'!K$80),M88*'3. Network design parameters'!K$83)</f>
        <v>0</v>
      </c>
      <c r="N192" s="342">
        <f>IF($G192="2G",(N88*'3. Network design parameters'!L$80),N88*'3. Network design parameters'!L$83)</f>
        <v>0</v>
      </c>
    </row>
    <row r="193" spans="2:15" s="692" customFormat="1">
      <c r="C193" s="708"/>
      <c r="D193" s="708" t="s">
        <v>389</v>
      </c>
      <c r="E193" s="708"/>
      <c r="F193" s="708"/>
      <c r="G193" s="708"/>
      <c r="H193" s="712">
        <f t="shared" ref="H193:M193" si="63">SUM(H163:H192)</f>
        <v>4845.7770170573558</v>
      </c>
      <c r="I193" s="712">
        <f t="shared" si="63"/>
        <v>8237.8209289975075</v>
      </c>
      <c r="J193" s="712">
        <f t="shared" si="63"/>
        <v>11763.60828660844</v>
      </c>
      <c r="K193" s="712">
        <f t="shared" si="63"/>
        <v>15427.132010152209</v>
      </c>
      <c r="L193" s="712">
        <f t="shared" si="63"/>
        <v>19232.491239323084</v>
      </c>
      <c r="M193" s="712">
        <f t="shared" si="63"/>
        <v>22831.595941476793</v>
      </c>
      <c r="N193" s="712">
        <f t="shared" ref="N193" si="64">SUM(N163:N192)</f>
        <v>26871.032146507299</v>
      </c>
    </row>
    <row r="194" spans="2:15" s="487" customFormat="1">
      <c r="H194" s="532" t="str">
        <f>IF(H193+H159+H125=H89,"OK","ERROR")</f>
        <v>OK</v>
      </c>
      <c r="I194" s="532" t="str">
        <f t="shared" ref="I194:N194" si="65">IF(I193+I159+I125=I89,"OK","ERROR")</f>
        <v>OK</v>
      </c>
      <c r="J194" s="532" t="str">
        <f t="shared" si="65"/>
        <v>OK</v>
      </c>
      <c r="K194" s="532" t="str">
        <f t="shared" si="65"/>
        <v>OK</v>
      </c>
      <c r="L194" s="532" t="str">
        <f t="shared" si="65"/>
        <v>OK</v>
      </c>
      <c r="M194" s="532" t="str">
        <f t="shared" si="65"/>
        <v>OK</v>
      </c>
      <c r="N194" s="532" t="str">
        <f t="shared" si="65"/>
        <v>OK</v>
      </c>
    </row>
    <row r="195" spans="2:15" s="487" customFormat="1"/>
    <row r="196" spans="2:15" s="487" customFormat="1" ht="15.75">
      <c r="B196" s="77">
        <f>B91+0.01</f>
        <v>6.0399999999999991</v>
      </c>
      <c r="C196" s="490" t="s">
        <v>726</v>
      </c>
    </row>
    <row r="197" spans="2:15" s="487" customFormat="1"/>
    <row r="198" spans="2:15" s="487" customFormat="1">
      <c r="C198" s="222" t="s">
        <v>0</v>
      </c>
      <c r="D198" s="222" t="s">
        <v>284</v>
      </c>
      <c r="E198" s="37" t="s">
        <v>14</v>
      </c>
      <c r="F198" s="214" t="s">
        <v>754</v>
      </c>
      <c r="G198" s="214" t="s">
        <v>755</v>
      </c>
      <c r="H198" s="214" t="s">
        <v>856</v>
      </c>
      <c r="I198" s="162">
        <f t="shared" ref="I198:O198" si="66">H58</f>
        <v>2014</v>
      </c>
      <c r="J198" s="162">
        <f t="shared" si="66"/>
        <v>2015</v>
      </c>
      <c r="K198" s="162">
        <f t="shared" si="66"/>
        <v>2016</v>
      </c>
      <c r="L198" s="162">
        <f t="shared" si="66"/>
        <v>2017</v>
      </c>
      <c r="M198" s="162">
        <f t="shared" si="66"/>
        <v>2018</v>
      </c>
      <c r="N198" s="162">
        <f t="shared" si="66"/>
        <v>2019</v>
      </c>
      <c r="O198" s="162">
        <f t="shared" si="66"/>
        <v>2020</v>
      </c>
    </row>
    <row r="199" spans="2:15" s="487" customFormat="1">
      <c r="C199" s="240" t="str">
        <f t="shared" ref="C199:E228" si="67">C59</f>
        <v>S01</v>
      </c>
      <c r="D199" s="240" t="str">
        <f t="shared" si="67"/>
        <v>Повиквания в мрежата (On Net calls)</v>
      </c>
      <c r="E199" s="240" t="str">
        <f t="shared" si="67"/>
        <v>Voice Minutes</v>
      </c>
      <c r="F199" s="544">
        <f>'3. Network design parameters'!E762</f>
        <v>2</v>
      </c>
      <c r="G199" s="544">
        <f>'3. Network design parameters'!F762</f>
        <v>2</v>
      </c>
      <c r="H199" s="544">
        <f>'3. Network design parameters'!AB762</f>
        <v>2</v>
      </c>
      <c r="I199" s="342">
        <f>H95*$F199+H129*$G199+H163*$H199</f>
        <v>78869.657913103307</v>
      </c>
      <c r="J199" s="342">
        <f t="shared" ref="J199:O199" si="68">I95*$F199+I129*$G199+I163*$H199</f>
        <v>80447.051071365364</v>
      </c>
      <c r="K199" s="342">
        <f t="shared" si="68"/>
        <v>82055.992092792701</v>
      </c>
      <c r="L199" s="342">
        <f t="shared" si="68"/>
        <v>83697.11193464855</v>
      </c>
      <c r="M199" s="342">
        <f t="shared" si="68"/>
        <v>85371.05417334153</v>
      </c>
      <c r="N199" s="342">
        <f t="shared" si="68"/>
        <v>87078.475256808335</v>
      </c>
      <c r="O199" s="342">
        <f t="shared" si="68"/>
        <v>88820.044761944504</v>
      </c>
    </row>
    <row r="200" spans="2:15" s="487" customFormat="1">
      <c r="C200" s="240" t="str">
        <f t="shared" si="67"/>
        <v>S02</v>
      </c>
      <c r="D200" s="240" t="str">
        <f t="shared" si="67"/>
        <v>Изходящи повиквания към фиксирана линия (Outgoing Calls to Fixed Line)</v>
      </c>
      <c r="E200" s="240" t="str">
        <f t="shared" si="67"/>
        <v>Voice Minutes</v>
      </c>
      <c r="F200" s="544">
        <f>'3. Network design parameters'!E763</f>
        <v>1</v>
      </c>
      <c r="G200" s="544">
        <f>'3. Network design parameters'!F763</f>
        <v>1</v>
      </c>
      <c r="H200" s="544">
        <f>'3. Network design parameters'!AB763</f>
        <v>1</v>
      </c>
      <c r="I200" s="342">
        <f t="shared" ref="I200:O200" si="69">H96*$F200+H130*$G200+H164*$H200</f>
        <v>633.9294841895387</v>
      </c>
      <c r="J200" s="342">
        <f t="shared" si="69"/>
        <v>646.60807387332966</v>
      </c>
      <c r="K200" s="342">
        <f t="shared" si="69"/>
        <v>659.54023535079625</v>
      </c>
      <c r="L200" s="342">
        <f t="shared" si="69"/>
        <v>672.73104005781204</v>
      </c>
      <c r="M200" s="342">
        <f t="shared" si="69"/>
        <v>686.18566085896828</v>
      </c>
      <c r="N200" s="342">
        <f t="shared" si="69"/>
        <v>699.90937407614774</v>
      </c>
      <c r="O200" s="342">
        <f t="shared" si="69"/>
        <v>713.90756155767053</v>
      </c>
    </row>
    <row r="201" spans="2:15" s="487" customFormat="1">
      <c r="C201" s="240" t="str">
        <f t="shared" si="67"/>
        <v>S03</v>
      </c>
      <c r="D201" s="240" t="str">
        <f t="shared" si="67"/>
        <v>Изходящи повиквания към други мобилни мрежи (Outgoing Calls to Other Mobile)</v>
      </c>
      <c r="E201" s="240" t="str">
        <f t="shared" si="67"/>
        <v>Voice Minutes</v>
      </c>
      <c r="F201" s="544">
        <f>'3. Network design parameters'!E764</f>
        <v>1</v>
      </c>
      <c r="G201" s="544">
        <f>'3. Network design parameters'!F764</f>
        <v>1</v>
      </c>
      <c r="H201" s="544">
        <f>'3. Network design parameters'!AB764</f>
        <v>1</v>
      </c>
      <c r="I201" s="342">
        <f t="shared" ref="I201:O201" si="70">H97*$F201+H131*$G201+H165*$H201</f>
        <v>6533.8744463348667</v>
      </c>
      <c r="J201" s="342">
        <f t="shared" si="70"/>
        <v>6664.5519352615647</v>
      </c>
      <c r="K201" s="342">
        <f t="shared" si="70"/>
        <v>6797.8429739667972</v>
      </c>
      <c r="L201" s="342">
        <f t="shared" si="70"/>
        <v>6933.7998334461345</v>
      </c>
      <c r="M201" s="342">
        <f t="shared" si="70"/>
        <v>7072.4758301150569</v>
      </c>
      <c r="N201" s="342">
        <f t="shared" si="70"/>
        <v>7213.9253467173576</v>
      </c>
      <c r="O201" s="342">
        <f t="shared" si="70"/>
        <v>7358.2038536517048</v>
      </c>
    </row>
    <row r="202" spans="2:15" s="487" customFormat="1">
      <c r="C202" s="240" t="str">
        <f t="shared" si="67"/>
        <v>S04</v>
      </c>
      <c r="D202" s="240" t="str">
        <f t="shared" si="67"/>
        <v>Изходящи международни повиквания (Outgoing Calls to International)</v>
      </c>
      <c r="E202" s="240" t="str">
        <f t="shared" si="67"/>
        <v>Voice Minutes</v>
      </c>
      <c r="F202" s="544">
        <f>'3. Network design parameters'!E765</f>
        <v>1</v>
      </c>
      <c r="G202" s="544">
        <f>'3. Network design parameters'!F765</f>
        <v>1</v>
      </c>
      <c r="H202" s="544">
        <f>'3. Network design parameters'!AB765</f>
        <v>1</v>
      </c>
      <c r="I202" s="342">
        <f t="shared" ref="I202:O202" si="71">H98*$F202+H132*$G202+H166*$H202</f>
        <v>315.94765534668403</v>
      </c>
      <c r="J202" s="342">
        <f t="shared" si="71"/>
        <v>322.26660845361778</v>
      </c>
      <c r="K202" s="342">
        <f t="shared" si="71"/>
        <v>328.71194062269018</v>
      </c>
      <c r="L202" s="342">
        <f t="shared" si="71"/>
        <v>335.28617943514394</v>
      </c>
      <c r="M202" s="342">
        <f t="shared" si="71"/>
        <v>341.99190302384682</v>
      </c>
      <c r="N202" s="342">
        <f t="shared" si="71"/>
        <v>348.83174108432377</v>
      </c>
      <c r="O202" s="342">
        <f t="shared" si="71"/>
        <v>355.80837590601027</v>
      </c>
    </row>
    <row r="203" spans="2:15" s="487" customFormat="1">
      <c r="C203" s="240" t="str">
        <f t="shared" si="67"/>
        <v>S05</v>
      </c>
      <c r="D203" s="240" t="str">
        <f t="shared" si="67"/>
        <v>Входящи повиквания от фиксирана линия (Incoming calls from fixed)</v>
      </c>
      <c r="E203" s="240" t="str">
        <f t="shared" si="67"/>
        <v>Voice Minutes</v>
      </c>
      <c r="F203" s="544">
        <f>'3. Network design parameters'!E766</f>
        <v>1</v>
      </c>
      <c r="G203" s="544">
        <f>'3. Network design parameters'!F766</f>
        <v>1</v>
      </c>
      <c r="H203" s="544">
        <f>'3. Network design parameters'!AB766</f>
        <v>1</v>
      </c>
      <c r="I203" s="342">
        <f t="shared" ref="I203:O203" si="72">H99*$F203+H133*$G203+H167*$H203</f>
        <v>318.80364175514529</v>
      </c>
      <c r="J203" s="342">
        <f t="shared" si="72"/>
        <v>325.17971459024824</v>
      </c>
      <c r="K203" s="342">
        <f t="shared" si="72"/>
        <v>331.68330888205321</v>
      </c>
      <c r="L203" s="342">
        <f t="shared" si="72"/>
        <v>338.31697505969424</v>
      </c>
      <c r="M203" s="342">
        <f t="shared" si="72"/>
        <v>345.0833145608882</v>
      </c>
      <c r="N203" s="342">
        <f t="shared" si="72"/>
        <v>351.98498085210593</v>
      </c>
      <c r="O203" s="342">
        <f t="shared" si="72"/>
        <v>359.024680469148</v>
      </c>
    </row>
    <row r="204" spans="2:15" s="487" customFormat="1">
      <c r="C204" s="240" t="str">
        <f t="shared" si="67"/>
        <v>S06</v>
      </c>
      <c r="D204" s="240" t="str">
        <f t="shared" si="67"/>
        <v>Входящи повиквания от други мобилни мрежи (Incoming calls from other mobile)</v>
      </c>
      <c r="E204" s="240" t="str">
        <f t="shared" si="67"/>
        <v>Voice Minutes</v>
      </c>
      <c r="F204" s="544">
        <f>'3. Network design parameters'!E767</f>
        <v>1</v>
      </c>
      <c r="G204" s="544">
        <f>'3. Network design parameters'!F767</f>
        <v>1</v>
      </c>
      <c r="H204" s="544">
        <f>'3. Network design parameters'!AB767</f>
        <v>1</v>
      </c>
      <c r="I204" s="342">
        <f t="shared" ref="I204:O204" si="73">H100*$F204+H134*$G204+H168*$H204</f>
        <v>6426.2195754375171</v>
      </c>
      <c r="J204" s="342">
        <f t="shared" si="73"/>
        <v>6554.7439669462683</v>
      </c>
      <c r="K204" s="342">
        <f t="shared" si="73"/>
        <v>6685.8388462851944</v>
      </c>
      <c r="L204" s="342">
        <f t="shared" si="73"/>
        <v>6819.5556232108975</v>
      </c>
      <c r="M204" s="342">
        <f t="shared" si="73"/>
        <v>6955.9467356751175</v>
      </c>
      <c r="N204" s="342">
        <f t="shared" si="73"/>
        <v>7095.0656703886179</v>
      </c>
      <c r="O204" s="342">
        <f t="shared" si="73"/>
        <v>7236.9669837963902</v>
      </c>
    </row>
    <row r="205" spans="2:15" s="487" customFormat="1">
      <c r="C205" s="240" t="str">
        <f t="shared" si="67"/>
        <v>S07</v>
      </c>
      <c r="D205" s="240" t="str">
        <f t="shared" si="67"/>
        <v>Входящи международни повиквания (Incoming calls from international)</v>
      </c>
      <c r="E205" s="240" t="str">
        <f t="shared" si="67"/>
        <v>Voice Minutes</v>
      </c>
      <c r="F205" s="544">
        <f>'3. Network design parameters'!E768</f>
        <v>1</v>
      </c>
      <c r="G205" s="544">
        <f>'3. Network design parameters'!F768</f>
        <v>1</v>
      </c>
      <c r="H205" s="544">
        <f>'3. Network design parameters'!AB768</f>
        <v>1</v>
      </c>
      <c r="I205" s="342">
        <f t="shared" ref="I205:O205" si="74">H101*$F205+H135*$G205+H169*$H205</f>
        <v>1869.469896512556</v>
      </c>
      <c r="J205" s="342">
        <f t="shared" si="74"/>
        <v>1906.8592944428071</v>
      </c>
      <c r="K205" s="342">
        <f t="shared" si="74"/>
        <v>1944.9964803316634</v>
      </c>
      <c r="L205" s="342">
        <f t="shared" si="74"/>
        <v>1983.8964099382965</v>
      </c>
      <c r="M205" s="342">
        <f t="shared" si="74"/>
        <v>2023.5743381370626</v>
      </c>
      <c r="N205" s="342">
        <f t="shared" si="74"/>
        <v>2064.0458248998048</v>
      </c>
      <c r="O205" s="342">
        <f t="shared" si="74"/>
        <v>2105.3267413978006</v>
      </c>
    </row>
    <row r="206" spans="2:15" s="487" customFormat="1">
      <c r="C206" s="240" t="str">
        <f t="shared" si="67"/>
        <v>S08</v>
      </c>
      <c r="D206" s="240" t="str">
        <f t="shared" si="67"/>
        <v>Изходящи повиквания от чужди абонати в роуминг в мрежата на предприятието (Roaming Calls Outbound)</v>
      </c>
      <c r="E206" s="240" t="str">
        <f t="shared" si="67"/>
        <v>Voice Minutes</v>
      </c>
      <c r="F206" s="544">
        <f>'3. Network design parameters'!E769</f>
        <v>1</v>
      </c>
      <c r="G206" s="544">
        <f>'3. Network design parameters'!F769</f>
        <v>1</v>
      </c>
      <c r="H206" s="544">
        <f>'3. Network design parameters'!AB769</f>
        <v>1</v>
      </c>
      <c r="I206" s="342">
        <f t="shared" ref="I206:O206" si="75">H102*$F206+H136*$G206+H170*$H206</f>
        <v>584.17191209637997</v>
      </c>
      <c r="J206" s="342">
        <f t="shared" si="75"/>
        <v>595.85535033830763</v>
      </c>
      <c r="K206" s="342">
        <f t="shared" si="75"/>
        <v>607.7724573450738</v>
      </c>
      <c r="L206" s="342">
        <f t="shared" si="75"/>
        <v>619.92790649197514</v>
      </c>
      <c r="M206" s="342">
        <f t="shared" si="75"/>
        <v>632.32646462181492</v>
      </c>
      <c r="N206" s="342">
        <f t="shared" si="75"/>
        <v>644.97299391425099</v>
      </c>
      <c r="O206" s="342">
        <f t="shared" si="75"/>
        <v>657.87245379253613</v>
      </c>
    </row>
    <row r="207" spans="2:15" s="487" customFormat="1">
      <c r="C207" s="240" t="str">
        <f t="shared" si="67"/>
        <v>S09</v>
      </c>
      <c r="D207" s="240" t="str">
        <f t="shared" si="67"/>
        <v>Входящи повиквания от чужди абонати в роуминг в мрежата на предприятието (Roaming Calls Inbound)</v>
      </c>
      <c r="E207" s="240" t="str">
        <f t="shared" si="67"/>
        <v>Voice Minutes</v>
      </c>
      <c r="F207" s="544">
        <f>'3. Network design parameters'!E770</f>
        <v>1</v>
      </c>
      <c r="G207" s="544">
        <f>'3. Network design parameters'!F770</f>
        <v>1</v>
      </c>
      <c r="H207" s="544">
        <f>'3. Network design parameters'!AB770</f>
        <v>1</v>
      </c>
      <c r="I207" s="342">
        <f t="shared" ref="I207:O207" si="76">H103*$F207+H137*$G207+H171*$H207</f>
        <v>640.79125545115107</v>
      </c>
      <c r="J207" s="342">
        <f t="shared" si="76"/>
        <v>653.60708056017404</v>
      </c>
      <c r="K207" s="342">
        <f t="shared" si="76"/>
        <v>666.67922217137766</v>
      </c>
      <c r="L207" s="342">
        <f t="shared" si="76"/>
        <v>680.01280661480496</v>
      </c>
      <c r="M207" s="342">
        <f t="shared" si="76"/>
        <v>693.61306274710114</v>
      </c>
      <c r="N207" s="342">
        <f t="shared" si="76"/>
        <v>707.48532400204317</v>
      </c>
      <c r="O207" s="342">
        <f t="shared" si="76"/>
        <v>721.63503048208395</v>
      </c>
    </row>
    <row r="208" spans="2:15" s="487" customFormat="1">
      <c r="C208" s="240" t="str">
        <f t="shared" si="67"/>
        <v>S10</v>
      </c>
      <c r="D208" s="240" t="str">
        <f t="shared" si="67"/>
        <v>Гласова поща (Voice mail)</v>
      </c>
      <c r="E208" s="240" t="str">
        <f t="shared" si="67"/>
        <v>Voice Minutes</v>
      </c>
      <c r="F208" s="544">
        <f>'3. Network design parameters'!E771</f>
        <v>1</v>
      </c>
      <c r="G208" s="544">
        <f>'3. Network design parameters'!F771</f>
        <v>1</v>
      </c>
      <c r="H208" s="544">
        <f>'3. Network design parameters'!AB771</f>
        <v>1</v>
      </c>
      <c r="I208" s="342">
        <f t="shared" ref="I208:O208" si="77">H104*$F208+H138*$G208+H172*$H208</f>
        <v>723.09650095136544</v>
      </c>
      <c r="J208" s="342">
        <f t="shared" si="77"/>
        <v>737.55843097039292</v>
      </c>
      <c r="K208" s="342">
        <f t="shared" si="77"/>
        <v>752.30959958980088</v>
      </c>
      <c r="L208" s="342">
        <f t="shared" si="77"/>
        <v>767.3557915815968</v>
      </c>
      <c r="M208" s="342">
        <f t="shared" si="77"/>
        <v>782.7029074132289</v>
      </c>
      <c r="N208" s="342">
        <f t="shared" si="77"/>
        <v>798.35696556149321</v>
      </c>
      <c r="O208" s="342">
        <f t="shared" si="77"/>
        <v>814.3241048727233</v>
      </c>
    </row>
    <row r="209" spans="3:15" s="487" customFormat="1">
      <c r="C209" s="240" t="str">
        <f t="shared" si="67"/>
        <v>S11</v>
      </c>
      <c r="D209" s="240" t="str">
        <f t="shared" si="67"/>
        <v>Повиквания към центъра за обслужване на клиенти (Help desk call)</v>
      </c>
      <c r="E209" s="240" t="str">
        <f t="shared" si="67"/>
        <v>Voice Minutes</v>
      </c>
      <c r="F209" s="544">
        <f>'3. Network design parameters'!E772</f>
        <v>1</v>
      </c>
      <c r="G209" s="544">
        <f>'3. Network design parameters'!F772</f>
        <v>1</v>
      </c>
      <c r="H209" s="544">
        <f>'3. Network design parameters'!AB772</f>
        <v>1</v>
      </c>
      <c r="I209" s="342">
        <f t="shared" ref="I209:O209" si="78">H105*$F209+H139*$G209+H173*$H209</f>
        <v>275.52261835865949</v>
      </c>
      <c r="J209" s="342">
        <f t="shared" si="78"/>
        <v>281.03307072583272</v>
      </c>
      <c r="K209" s="342">
        <f t="shared" si="78"/>
        <v>286.65373214034935</v>
      </c>
      <c r="L209" s="342">
        <f t="shared" si="78"/>
        <v>292.38680678315632</v>
      </c>
      <c r="M209" s="342">
        <f t="shared" si="78"/>
        <v>298.23454291881944</v>
      </c>
      <c r="N209" s="342">
        <f t="shared" si="78"/>
        <v>304.1992337771959</v>
      </c>
      <c r="O209" s="342">
        <f t="shared" si="78"/>
        <v>310.28321845273979</v>
      </c>
    </row>
    <row r="210" spans="3:15" s="487" customFormat="1">
      <c r="C210" s="240" t="str">
        <f t="shared" si="67"/>
        <v>S12</v>
      </c>
      <c r="D210" s="240" t="str">
        <f t="shared" si="67"/>
        <v>Видеоразговори (Video call)</v>
      </c>
      <c r="E210" s="240" t="str">
        <f t="shared" si="67"/>
        <v>Video minutes</v>
      </c>
      <c r="F210" s="544">
        <f>'3. Network design parameters'!E773</f>
        <v>1</v>
      </c>
      <c r="G210" s="544">
        <f>'3. Network design parameters'!F773</f>
        <v>1</v>
      </c>
      <c r="H210" s="544">
        <f>'3. Network design parameters'!AB773</f>
        <v>1</v>
      </c>
      <c r="I210" s="342">
        <f t="shared" ref="I210:O210" si="79">H106*$F210+H140*$G210+H174*$H210</f>
        <v>9686.6795722829502</v>
      </c>
      <c r="J210" s="342">
        <f t="shared" si="79"/>
        <v>9880.41316372861</v>
      </c>
      <c r="K210" s="342">
        <f t="shared" si="79"/>
        <v>10078.021427003183</v>
      </c>
      <c r="L210" s="342">
        <f t="shared" si="79"/>
        <v>10279.581855543245</v>
      </c>
      <c r="M210" s="342">
        <f t="shared" si="79"/>
        <v>10485.17349265411</v>
      </c>
      <c r="N210" s="342">
        <f t="shared" si="79"/>
        <v>9881.881477784249</v>
      </c>
      <c r="O210" s="342">
        <f t="shared" si="79"/>
        <v>10079.519107339933</v>
      </c>
    </row>
    <row r="211" spans="3:15" s="487" customFormat="1">
      <c r="C211" s="240" t="str">
        <f t="shared" si="67"/>
        <v>S13</v>
      </c>
      <c r="D211" s="240" t="str">
        <f t="shared" si="67"/>
        <v>MMS в мрежата (MMS on net)</v>
      </c>
      <c r="E211" s="240" t="str">
        <f t="shared" si="67"/>
        <v>MMS</v>
      </c>
      <c r="F211" s="544">
        <f>'3. Network design parameters'!E774</f>
        <v>2</v>
      </c>
      <c r="G211" s="544">
        <f>'3. Network design parameters'!F774</f>
        <v>2</v>
      </c>
      <c r="H211" s="544">
        <f>'3. Network design parameters'!AB774</f>
        <v>2</v>
      </c>
      <c r="I211" s="342">
        <f t="shared" ref="I211:O211" si="80">H107*$F211+H141*$G211+H175*$H211</f>
        <v>57.764102564102565</v>
      </c>
      <c r="J211" s="342">
        <f t="shared" si="80"/>
        <v>58.919384615384615</v>
      </c>
      <c r="K211" s="342">
        <f t="shared" si="80"/>
        <v>60.097772307692296</v>
      </c>
      <c r="L211" s="342">
        <f t="shared" si="80"/>
        <v>61.299727753846156</v>
      </c>
      <c r="M211" s="342">
        <f t="shared" si="80"/>
        <v>62.525722308923086</v>
      </c>
      <c r="N211" s="342">
        <f t="shared" si="80"/>
        <v>63.776236755101543</v>
      </c>
      <c r="O211" s="342">
        <f t="shared" si="80"/>
        <v>65.051761490203575</v>
      </c>
    </row>
    <row r="212" spans="3:15" s="487" customFormat="1">
      <c r="C212" s="240" t="str">
        <f t="shared" si="67"/>
        <v>S14</v>
      </c>
      <c r="D212" s="240" t="str">
        <f t="shared" si="67"/>
        <v>Изходящи MMS към други мрежи (MMS outgoing to other network)</v>
      </c>
      <c r="E212" s="240" t="str">
        <f t="shared" si="67"/>
        <v>MMS</v>
      </c>
      <c r="F212" s="544">
        <f>'3. Network design parameters'!E775</f>
        <v>1</v>
      </c>
      <c r="G212" s="544">
        <f>'3. Network design parameters'!F775</f>
        <v>1</v>
      </c>
      <c r="H212" s="544">
        <f>'3. Network design parameters'!AB775</f>
        <v>1</v>
      </c>
      <c r="I212" s="342">
        <f t="shared" ref="I212:O212" si="81">H108*$F212+H142*$G212+H176*$H212</f>
        <v>28.882051282051282</v>
      </c>
      <c r="J212" s="342">
        <f t="shared" si="81"/>
        <v>29.459692307692308</v>
      </c>
      <c r="K212" s="342">
        <f t="shared" si="81"/>
        <v>30.048886153846148</v>
      </c>
      <c r="L212" s="342">
        <f t="shared" si="81"/>
        <v>30.649863876923078</v>
      </c>
      <c r="M212" s="342">
        <f t="shared" si="81"/>
        <v>31.262861154461543</v>
      </c>
      <c r="N212" s="342">
        <f t="shared" si="81"/>
        <v>31.888118377550771</v>
      </c>
      <c r="O212" s="342">
        <f t="shared" si="81"/>
        <v>32.525880745101787</v>
      </c>
    </row>
    <row r="213" spans="3:15" s="487" customFormat="1">
      <c r="C213" s="240" t="str">
        <f t="shared" si="67"/>
        <v>S15</v>
      </c>
      <c r="D213" s="240" t="str">
        <f t="shared" si="67"/>
        <v>Входящи MMS от други мрежи (MMS incoming from other network)</v>
      </c>
      <c r="E213" s="240" t="str">
        <f t="shared" si="67"/>
        <v>MMS</v>
      </c>
      <c r="F213" s="544">
        <f>'3. Network design parameters'!E776</f>
        <v>1</v>
      </c>
      <c r="G213" s="544">
        <f>'3. Network design parameters'!F776</f>
        <v>1</v>
      </c>
      <c r="H213" s="544">
        <f>'3. Network design parameters'!AB776</f>
        <v>1</v>
      </c>
      <c r="I213" s="342">
        <f t="shared" ref="I213:O213" si="82">H109*$F213+H143*$G213+H177*$H213</f>
        <v>28.882051282051282</v>
      </c>
      <c r="J213" s="342">
        <f t="shared" si="82"/>
        <v>29.459692307692308</v>
      </c>
      <c r="K213" s="342">
        <f t="shared" si="82"/>
        <v>30.048886153846148</v>
      </c>
      <c r="L213" s="342">
        <f t="shared" si="82"/>
        <v>30.649863876923078</v>
      </c>
      <c r="M213" s="342">
        <f t="shared" si="82"/>
        <v>31.262861154461543</v>
      </c>
      <c r="N213" s="342">
        <f t="shared" si="82"/>
        <v>31.888118377550771</v>
      </c>
      <c r="O213" s="342">
        <f t="shared" si="82"/>
        <v>32.525880745101787</v>
      </c>
    </row>
    <row r="214" spans="3:15" s="487" customFormat="1">
      <c r="C214" s="240" t="str">
        <f t="shared" si="67"/>
        <v>S16</v>
      </c>
      <c r="D214" s="240" t="str">
        <f t="shared" si="67"/>
        <v>SMS в мрежата (SMS on net)</v>
      </c>
      <c r="E214" s="240" t="str">
        <f t="shared" si="67"/>
        <v>SMS</v>
      </c>
      <c r="F214" s="544">
        <f>'3. Network design parameters'!E777</f>
        <v>2</v>
      </c>
      <c r="G214" s="544">
        <f>'3. Network design parameters'!F777</f>
        <v>2</v>
      </c>
      <c r="H214" s="544">
        <f>'3. Network design parameters'!AB777</f>
        <v>2</v>
      </c>
      <c r="I214" s="342">
        <f t="shared" ref="I214:O214" si="83">H110*$F214+H144*$G214+H178*$H214</f>
        <v>3.1255975662755318</v>
      </c>
      <c r="J214" s="342">
        <f t="shared" si="83"/>
        <v>3.1881095176010423</v>
      </c>
      <c r="K214" s="342">
        <f t="shared" si="83"/>
        <v>3.2518717079530637</v>
      </c>
      <c r="L214" s="342">
        <f t="shared" si="83"/>
        <v>3.3169091421121255</v>
      </c>
      <c r="M214" s="342">
        <f t="shared" si="83"/>
        <v>3.3832473249543682</v>
      </c>
      <c r="N214" s="342">
        <f t="shared" si="83"/>
        <v>3.4509122714534559</v>
      </c>
      <c r="O214" s="342">
        <f t="shared" si="83"/>
        <v>3.5199305168825248</v>
      </c>
    </row>
    <row r="215" spans="3:15" s="487" customFormat="1">
      <c r="C215" s="240" t="str">
        <f t="shared" si="67"/>
        <v>S17</v>
      </c>
      <c r="D215" s="240" t="str">
        <f t="shared" si="67"/>
        <v>Изходящи SMS към други мрежи (SMS outgoing to other network)</v>
      </c>
      <c r="E215" s="240" t="str">
        <f t="shared" si="67"/>
        <v>SMS</v>
      </c>
      <c r="F215" s="544">
        <f>'3. Network design parameters'!E778</f>
        <v>1</v>
      </c>
      <c r="G215" s="544">
        <f>'3. Network design parameters'!F778</f>
        <v>1</v>
      </c>
      <c r="H215" s="544">
        <f>'3. Network design parameters'!AB778</f>
        <v>1</v>
      </c>
      <c r="I215" s="342">
        <f t="shared" ref="I215:O215" si="84">H111*$F215+H145*$G215+H179*$H215</f>
        <v>0.5209329277125887</v>
      </c>
      <c r="J215" s="342">
        <f t="shared" si="84"/>
        <v>0.53135158626684054</v>
      </c>
      <c r="K215" s="342">
        <f t="shared" si="84"/>
        <v>0.54197861799217728</v>
      </c>
      <c r="L215" s="342">
        <f t="shared" si="84"/>
        <v>0.55281819035202084</v>
      </c>
      <c r="M215" s="342">
        <f t="shared" si="84"/>
        <v>0.56387455415906129</v>
      </c>
      <c r="N215" s="342">
        <f t="shared" si="84"/>
        <v>0.5751520452422425</v>
      </c>
      <c r="O215" s="342">
        <f t="shared" si="84"/>
        <v>0.58665508614708739</v>
      </c>
    </row>
    <row r="216" spans="3:15" s="487" customFormat="1">
      <c r="C216" s="240" t="str">
        <f t="shared" si="67"/>
        <v>S18</v>
      </c>
      <c r="D216" s="240" t="str">
        <f t="shared" si="67"/>
        <v>Входящи SMS от други мрежи (SMS incoming from other network)</v>
      </c>
      <c r="E216" s="240" t="str">
        <f t="shared" si="67"/>
        <v>SMS</v>
      </c>
      <c r="F216" s="544">
        <f>'3. Network design parameters'!E779</f>
        <v>1</v>
      </c>
      <c r="G216" s="544">
        <f>'3. Network design parameters'!F779</f>
        <v>1</v>
      </c>
      <c r="H216" s="544">
        <f>'3. Network design parameters'!AB779</f>
        <v>1</v>
      </c>
      <c r="I216" s="342">
        <f t="shared" ref="I216:O216" si="85">H112*$F216+H146*$G216+H180*$H216</f>
        <v>0.26046646385629435</v>
      </c>
      <c r="J216" s="342">
        <f t="shared" si="85"/>
        <v>0.26567579313342027</v>
      </c>
      <c r="K216" s="342">
        <f t="shared" si="85"/>
        <v>0.27098930899608864</v>
      </c>
      <c r="L216" s="342">
        <f t="shared" si="85"/>
        <v>0.27640909517601042</v>
      </c>
      <c r="M216" s="342">
        <f t="shared" si="85"/>
        <v>0.28193727707953065</v>
      </c>
      <c r="N216" s="342">
        <f t="shared" si="85"/>
        <v>0.28757602262112125</v>
      </c>
      <c r="O216" s="342">
        <f t="shared" si="85"/>
        <v>0.2933275430735437</v>
      </c>
    </row>
    <row r="217" spans="3:15" s="487" customFormat="1">
      <c r="C217" s="240" t="str">
        <f t="shared" si="67"/>
        <v>S19</v>
      </c>
      <c r="D217" s="240" t="str">
        <f t="shared" si="67"/>
        <v>Пренос на данни (Data services)</v>
      </c>
      <c r="E217" s="240" t="str">
        <f t="shared" si="67"/>
        <v>Mbytes</v>
      </c>
      <c r="F217" s="544">
        <f>'3. Network design parameters'!E780</f>
        <v>0</v>
      </c>
      <c r="G217" s="544">
        <f>'3. Network design parameters'!F780</f>
        <v>1</v>
      </c>
      <c r="H217" s="544">
        <f>'3. Network design parameters'!AB780</f>
        <v>1</v>
      </c>
      <c r="I217" s="342">
        <f t="shared" ref="I217:O217" si="86">H113*$F217+H147*$G217+H181*$H217</f>
        <v>38684.444444444453</v>
      </c>
      <c r="J217" s="342">
        <f t="shared" si="86"/>
        <v>39458.133333333346</v>
      </c>
      <c r="K217" s="342">
        <f t="shared" si="86"/>
        <v>40247.296000000017</v>
      </c>
      <c r="L217" s="342">
        <f t="shared" si="86"/>
        <v>41052.241920000015</v>
      </c>
      <c r="M217" s="342">
        <f t="shared" si="86"/>
        <v>41873.286758400012</v>
      </c>
      <c r="N217" s="342">
        <f t="shared" si="86"/>
        <v>42710.752493568012</v>
      </c>
      <c r="O217" s="342">
        <f t="shared" si="86"/>
        <v>43564.967543439365</v>
      </c>
    </row>
    <row r="218" spans="3:15" s="487" customFormat="1">
      <c r="C218" s="240" t="str">
        <f t="shared" si="67"/>
        <v>S20</v>
      </c>
      <c r="D218" s="240" t="str">
        <f t="shared" si="67"/>
        <v>Subscribers</v>
      </c>
      <c r="E218" s="240" t="str">
        <f t="shared" si="67"/>
        <v>Subscriber</v>
      </c>
      <c r="F218" s="544">
        <f>'3. Network design parameters'!E781</f>
        <v>0</v>
      </c>
      <c r="G218" s="544">
        <f>'3. Network design parameters'!F781</f>
        <v>0</v>
      </c>
      <c r="H218" s="544">
        <f>'3. Network design parameters'!AB781</f>
        <v>0</v>
      </c>
      <c r="I218" s="342">
        <f t="shared" ref="I218:O218" si="87">H114*$F218+H148*$G218+H182*$H218</f>
        <v>0</v>
      </c>
      <c r="J218" s="342">
        <f t="shared" si="87"/>
        <v>0</v>
      </c>
      <c r="K218" s="342">
        <f t="shared" si="87"/>
        <v>0</v>
      </c>
      <c r="L218" s="342">
        <f t="shared" si="87"/>
        <v>0</v>
      </c>
      <c r="M218" s="342">
        <f t="shared" si="87"/>
        <v>0</v>
      </c>
      <c r="N218" s="342">
        <f t="shared" si="87"/>
        <v>0</v>
      </c>
      <c r="O218" s="342">
        <f t="shared" si="87"/>
        <v>0</v>
      </c>
    </row>
    <row r="219" spans="3:15" s="487" customFormat="1">
      <c r="C219" s="240" t="str">
        <f t="shared" si="67"/>
        <v>S21</v>
      </c>
      <c r="D219" s="240" t="str">
        <f t="shared" si="67"/>
        <v>OTHER: complete as required</v>
      </c>
      <c r="E219" s="240" t="str">
        <f t="shared" si="67"/>
        <v>OTHER: complete as required</v>
      </c>
      <c r="F219" s="544">
        <f>'3. Network design parameters'!E782</f>
        <v>0</v>
      </c>
      <c r="G219" s="544">
        <f>'3. Network design parameters'!F782</f>
        <v>0</v>
      </c>
      <c r="H219" s="544">
        <f>'3. Network design parameters'!AB782</f>
        <v>0</v>
      </c>
      <c r="I219" s="342">
        <f t="shared" ref="I219:O219" si="88">H115*$F219+H149*$G219+H183*$H219</f>
        <v>0</v>
      </c>
      <c r="J219" s="342">
        <f t="shared" si="88"/>
        <v>0</v>
      </c>
      <c r="K219" s="342">
        <f t="shared" si="88"/>
        <v>0</v>
      </c>
      <c r="L219" s="342">
        <f t="shared" si="88"/>
        <v>0</v>
      </c>
      <c r="M219" s="342">
        <f t="shared" si="88"/>
        <v>0</v>
      </c>
      <c r="N219" s="342">
        <f t="shared" si="88"/>
        <v>0</v>
      </c>
      <c r="O219" s="342">
        <f t="shared" si="88"/>
        <v>0</v>
      </c>
    </row>
    <row r="220" spans="3:15" s="487" customFormat="1">
      <c r="C220" s="240" t="str">
        <f t="shared" si="67"/>
        <v>S22</v>
      </c>
      <c r="D220" s="240" t="str">
        <f t="shared" si="67"/>
        <v>OTHER: complete as required</v>
      </c>
      <c r="E220" s="240" t="str">
        <f t="shared" si="67"/>
        <v>OTHER: complete as required</v>
      </c>
      <c r="F220" s="544">
        <f>'3. Network design parameters'!E783</f>
        <v>0</v>
      </c>
      <c r="G220" s="544">
        <f>'3. Network design parameters'!F783</f>
        <v>0</v>
      </c>
      <c r="H220" s="544">
        <f>'3. Network design parameters'!AB783</f>
        <v>0</v>
      </c>
      <c r="I220" s="342">
        <f t="shared" ref="I220:O220" si="89">H116*$F220+H150*$G220+H184*$H220</f>
        <v>0</v>
      </c>
      <c r="J220" s="342">
        <f t="shared" si="89"/>
        <v>0</v>
      </c>
      <c r="K220" s="342">
        <f t="shared" si="89"/>
        <v>0</v>
      </c>
      <c r="L220" s="342">
        <f t="shared" si="89"/>
        <v>0</v>
      </c>
      <c r="M220" s="342">
        <f t="shared" si="89"/>
        <v>0</v>
      </c>
      <c r="N220" s="342">
        <f t="shared" si="89"/>
        <v>0</v>
      </c>
      <c r="O220" s="342">
        <f t="shared" si="89"/>
        <v>0</v>
      </c>
    </row>
    <row r="221" spans="3:15" s="487" customFormat="1">
      <c r="C221" s="240" t="str">
        <f t="shared" si="67"/>
        <v>S23</v>
      </c>
      <c r="D221" s="240" t="str">
        <f t="shared" si="67"/>
        <v>OTHER: complete as required</v>
      </c>
      <c r="E221" s="240" t="str">
        <f t="shared" si="67"/>
        <v>OTHER: complete as required</v>
      </c>
      <c r="F221" s="544">
        <f>'3. Network design parameters'!E784</f>
        <v>0</v>
      </c>
      <c r="G221" s="544">
        <f>'3. Network design parameters'!F784</f>
        <v>0</v>
      </c>
      <c r="H221" s="544">
        <f>'3. Network design parameters'!AB784</f>
        <v>0</v>
      </c>
      <c r="I221" s="342">
        <f t="shared" ref="I221:O221" si="90">H117*$F221+H151*$G221+H185*$H221</f>
        <v>0</v>
      </c>
      <c r="J221" s="342">
        <f t="shared" si="90"/>
        <v>0</v>
      </c>
      <c r="K221" s="342">
        <f t="shared" si="90"/>
        <v>0</v>
      </c>
      <c r="L221" s="342">
        <f t="shared" si="90"/>
        <v>0</v>
      </c>
      <c r="M221" s="342">
        <f t="shared" si="90"/>
        <v>0</v>
      </c>
      <c r="N221" s="342">
        <f t="shared" si="90"/>
        <v>0</v>
      </c>
      <c r="O221" s="342">
        <f t="shared" si="90"/>
        <v>0</v>
      </c>
    </row>
    <row r="222" spans="3:15" s="487" customFormat="1">
      <c r="C222" s="240" t="str">
        <f t="shared" si="67"/>
        <v>S24</v>
      </c>
      <c r="D222" s="240" t="str">
        <f t="shared" si="67"/>
        <v>OTHER: complete as required</v>
      </c>
      <c r="E222" s="240" t="str">
        <f t="shared" si="67"/>
        <v>OTHER: complete as required</v>
      </c>
      <c r="F222" s="544">
        <f>'3. Network design parameters'!E785</f>
        <v>0</v>
      </c>
      <c r="G222" s="544">
        <f>'3. Network design parameters'!F785</f>
        <v>0</v>
      </c>
      <c r="H222" s="544">
        <f>'3. Network design parameters'!AB785</f>
        <v>0</v>
      </c>
      <c r="I222" s="342">
        <f t="shared" ref="I222:O222" si="91">H118*$F222+H152*$G222+H186*$H222</f>
        <v>0</v>
      </c>
      <c r="J222" s="342">
        <f t="shared" si="91"/>
        <v>0</v>
      </c>
      <c r="K222" s="342">
        <f t="shared" si="91"/>
        <v>0</v>
      </c>
      <c r="L222" s="342">
        <f t="shared" si="91"/>
        <v>0</v>
      </c>
      <c r="M222" s="342">
        <f t="shared" si="91"/>
        <v>0</v>
      </c>
      <c r="N222" s="342">
        <f t="shared" si="91"/>
        <v>0</v>
      </c>
      <c r="O222" s="342">
        <f t="shared" si="91"/>
        <v>0</v>
      </c>
    </row>
    <row r="223" spans="3:15" s="487" customFormat="1">
      <c r="C223" s="240" t="str">
        <f t="shared" si="67"/>
        <v>S25</v>
      </c>
      <c r="D223" s="240" t="str">
        <f t="shared" si="67"/>
        <v>OTHER: complete as required</v>
      </c>
      <c r="E223" s="240" t="str">
        <f t="shared" si="67"/>
        <v>OTHER: complete as required</v>
      </c>
      <c r="F223" s="544">
        <f>'3. Network design parameters'!E786</f>
        <v>0</v>
      </c>
      <c r="G223" s="544">
        <f>'3. Network design parameters'!F786</f>
        <v>0</v>
      </c>
      <c r="H223" s="544">
        <f>'3. Network design parameters'!AB786</f>
        <v>0</v>
      </c>
      <c r="I223" s="342">
        <f t="shared" ref="I223:O223" si="92">H119*$F223+H153*$G223+H187*$H223</f>
        <v>0</v>
      </c>
      <c r="J223" s="342">
        <f t="shared" si="92"/>
        <v>0</v>
      </c>
      <c r="K223" s="342">
        <f t="shared" si="92"/>
        <v>0</v>
      </c>
      <c r="L223" s="342">
        <f t="shared" si="92"/>
        <v>0</v>
      </c>
      <c r="M223" s="342">
        <f t="shared" si="92"/>
        <v>0</v>
      </c>
      <c r="N223" s="342">
        <f t="shared" si="92"/>
        <v>0</v>
      </c>
      <c r="O223" s="342">
        <f t="shared" si="92"/>
        <v>0</v>
      </c>
    </row>
    <row r="224" spans="3:15" s="487" customFormat="1">
      <c r="C224" s="240" t="str">
        <f t="shared" si="67"/>
        <v>S26</v>
      </c>
      <c r="D224" s="240" t="str">
        <f t="shared" si="67"/>
        <v>OTHER: complete as required</v>
      </c>
      <c r="E224" s="240" t="str">
        <f t="shared" si="67"/>
        <v>OTHER: complete as required</v>
      </c>
      <c r="F224" s="544">
        <f>'3. Network design parameters'!E787</f>
        <v>0</v>
      </c>
      <c r="G224" s="544">
        <f>'3. Network design parameters'!F787</f>
        <v>0</v>
      </c>
      <c r="H224" s="544">
        <f>'3. Network design parameters'!AB787</f>
        <v>0</v>
      </c>
      <c r="I224" s="342">
        <f t="shared" ref="I224:O224" si="93">H120*$F224+H154*$G224+H188*$H224</f>
        <v>0</v>
      </c>
      <c r="J224" s="342">
        <f t="shared" si="93"/>
        <v>0</v>
      </c>
      <c r="K224" s="342">
        <f t="shared" si="93"/>
        <v>0</v>
      </c>
      <c r="L224" s="342">
        <f t="shared" si="93"/>
        <v>0</v>
      </c>
      <c r="M224" s="342">
        <f t="shared" si="93"/>
        <v>0</v>
      </c>
      <c r="N224" s="342">
        <f t="shared" si="93"/>
        <v>0</v>
      </c>
      <c r="O224" s="342">
        <f t="shared" si="93"/>
        <v>0</v>
      </c>
    </row>
    <row r="225" spans="2:15" s="487" customFormat="1">
      <c r="C225" s="240" t="str">
        <f t="shared" si="67"/>
        <v>S27</v>
      </c>
      <c r="D225" s="240" t="str">
        <f t="shared" si="67"/>
        <v>OTHER: complete as required</v>
      </c>
      <c r="E225" s="240" t="str">
        <f t="shared" si="67"/>
        <v>OTHER: complete as required</v>
      </c>
      <c r="F225" s="544">
        <f>'3. Network design parameters'!E788</f>
        <v>0</v>
      </c>
      <c r="G225" s="544">
        <f>'3. Network design parameters'!F788</f>
        <v>0</v>
      </c>
      <c r="H225" s="544">
        <f>'3. Network design parameters'!AB788</f>
        <v>0</v>
      </c>
      <c r="I225" s="342">
        <f t="shared" ref="I225:O225" si="94">H121*$F225+H155*$G225+H189*$H225</f>
        <v>0</v>
      </c>
      <c r="J225" s="342">
        <f t="shared" si="94"/>
        <v>0</v>
      </c>
      <c r="K225" s="342">
        <f t="shared" si="94"/>
        <v>0</v>
      </c>
      <c r="L225" s="342">
        <f t="shared" si="94"/>
        <v>0</v>
      </c>
      <c r="M225" s="342">
        <f t="shared" si="94"/>
        <v>0</v>
      </c>
      <c r="N225" s="342">
        <f t="shared" si="94"/>
        <v>0</v>
      </c>
      <c r="O225" s="342">
        <f t="shared" si="94"/>
        <v>0</v>
      </c>
    </row>
    <row r="226" spans="2:15" s="487" customFormat="1">
      <c r="C226" s="240" t="str">
        <f t="shared" si="67"/>
        <v>S28</v>
      </c>
      <c r="D226" s="240" t="str">
        <f t="shared" si="67"/>
        <v>OTHER: complete as required</v>
      </c>
      <c r="E226" s="240" t="str">
        <f t="shared" si="67"/>
        <v>OTHER: complete as required</v>
      </c>
      <c r="F226" s="544">
        <f>'3. Network design parameters'!E789</f>
        <v>0</v>
      </c>
      <c r="G226" s="544">
        <f>'3. Network design parameters'!F789</f>
        <v>0</v>
      </c>
      <c r="H226" s="544">
        <f>'3. Network design parameters'!AB789</f>
        <v>0</v>
      </c>
      <c r="I226" s="342">
        <f t="shared" ref="I226:O226" si="95">H122*$F226+H156*$G226+H190*$H226</f>
        <v>0</v>
      </c>
      <c r="J226" s="342">
        <f t="shared" si="95"/>
        <v>0</v>
      </c>
      <c r="K226" s="342">
        <f t="shared" si="95"/>
        <v>0</v>
      </c>
      <c r="L226" s="342">
        <f t="shared" si="95"/>
        <v>0</v>
      </c>
      <c r="M226" s="342">
        <f t="shared" si="95"/>
        <v>0</v>
      </c>
      <c r="N226" s="342">
        <f t="shared" si="95"/>
        <v>0</v>
      </c>
      <c r="O226" s="342">
        <f t="shared" si="95"/>
        <v>0</v>
      </c>
    </row>
    <row r="227" spans="2:15" s="487" customFormat="1">
      <c r="C227" s="240" t="str">
        <f t="shared" si="67"/>
        <v>S29</v>
      </c>
      <c r="D227" s="240" t="str">
        <f t="shared" si="67"/>
        <v>OTHER: complete as required</v>
      </c>
      <c r="E227" s="240" t="str">
        <f t="shared" si="67"/>
        <v>OTHER: complete as required</v>
      </c>
      <c r="F227" s="544">
        <f>'3. Network design parameters'!E790</f>
        <v>0</v>
      </c>
      <c r="G227" s="544">
        <f>'3. Network design parameters'!F790</f>
        <v>0</v>
      </c>
      <c r="H227" s="544">
        <f>'3. Network design parameters'!AB790</f>
        <v>0</v>
      </c>
      <c r="I227" s="342">
        <f t="shared" ref="I227:O227" si="96">H123*$F227+H157*$G227+H191*$H227</f>
        <v>0</v>
      </c>
      <c r="J227" s="342">
        <f t="shared" si="96"/>
        <v>0</v>
      </c>
      <c r="K227" s="342">
        <f t="shared" si="96"/>
        <v>0</v>
      </c>
      <c r="L227" s="342">
        <f t="shared" si="96"/>
        <v>0</v>
      </c>
      <c r="M227" s="342">
        <f t="shared" si="96"/>
        <v>0</v>
      </c>
      <c r="N227" s="342">
        <f t="shared" si="96"/>
        <v>0</v>
      </c>
      <c r="O227" s="342">
        <f t="shared" si="96"/>
        <v>0</v>
      </c>
    </row>
    <row r="228" spans="2:15" s="487" customFormat="1">
      <c r="C228" s="240" t="str">
        <f t="shared" si="67"/>
        <v>S30</v>
      </c>
      <c r="D228" s="240" t="str">
        <f t="shared" si="67"/>
        <v>OTHER: complete as required</v>
      </c>
      <c r="E228" s="240" t="str">
        <f t="shared" si="67"/>
        <v>OTHER: complete as required</v>
      </c>
      <c r="F228" s="544">
        <f>'3. Network design parameters'!E791</f>
        <v>0</v>
      </c>
      <c r="G228" s="544">
        <f>'3. Network design parameters'!F791</f>
        <v>0</v>
      </c>
      <c r="H228" s="544">
        <f>'3. Network design parameters'!AB791</f>
        <v>0</v>
      </c>
      <c r="I228" s="342">
        <f t="shared" ref="I228:O228" si="97">H124*$F228+H158*$G228+H192*$H228</f>
        <v>0</v>
      </c>
      <c r="J228" s="342">
        <f t="shared" si="97"/>
        <v>0</v>
      </c>
      <c r="K228" s="342">
        <f t="shared" si="97"/>
        <v>0</v>
      </c>
      <c r="L228" s="342">
        <f t="shared" si="97"/>
        <v>0</v>
      </c>
      <c r="M228" s="342">
        <f t="shared" si="97"/>
        <v>0</v>
      </c>
      <c r="N228" s="342">
        <f t="shared" si="97"/>
        <v>0</v>
      </c>
      <c r="O228" s="342">
        <f t="shared" si="97"/>
        <v>0</v>
      </c>
    </row>
    <row r="229" spans="2:15" s="692" customFormat="1">
      <c r="C229" s="708"/>
      <c r="D229" s="708" t="s">
        <v>389</v>
      </c>
      <c r="E229" s="708"/>
      <c r="F229" s="708"/>
      <c r="G229" s="708"/>
      <c r="H229" s="708"/>
      <c r="I229" s="712">
        <f t="shared" ref="I229:N229" si="98">SUM(I199:I228)</f>
        <v>145682.04411835063</v>
      </c>
      <c r="J229" s="712">
        <f t="shared" si="98"/>
        <v>148595.68500071764</v>
      </c>
      <c r="K229" s="712">
        <f t="shared" si="98"/>
        <v>151567.59870073205</v>
      </c>
      <c r="L229" s="712">
        <f t="shared" si="98"/>
        <v>154598.95067474665</v>
      </c>
      <c r="M229" s="712">
        <f t="shared" si="98"/>
        <v>157690.92968824159</v>
      </c>
      <c r="N229" s="712">
        <f t="shared" si="98"/>
        <v>160031.75279728347</v>
      </c>
      <c r="O229" s="712">
        <f t="shared" ref="O229" si="99">SUM(O199:O228)</f>
        <v>163232.3878532291</v>
      </c>
    </row>
    <row r="230" spans="2:15" s="487" customFormat="1"/>
    <row r="231" spans="2:15" s="487" customFormat="1"/>
    <row r="232" spans="2:15" s="487" customFormat="1" ht="15.75">
      <c r="B232" s="77">
        <f>B196+0.01</f>
        <v>6.0499999999999989</v>
      </c>
      <c r="C232" s="490" t="s">
        <v>690</v>
      </c>
    </row>
    <row r="233" spans="2:15" s="487" customFormat="1"/>
    <row r="234" spans="2:15" s="487" customFormat="1">
      <c r="C234" s="222" t="s">
        <v>0</v>
      </c>
      <c r="D234" s="222" t="s">
        <v>284</v>
      </c>
      <c r="E234" s="37" t="s">
        <v>14</v>
      </c>
      <c r="F234" s="214"/>
      <c r="G234" s="162" t="s">
        <v>302</v>
      </c>
      <c r="H234" s="162">
        <f t="shared" ref="H234:N234" si="100">H58</f>
        <v>2014</v>
      </c>
      <c r="I234" s="162">
        <f t="shared" si="100"/>
        <v>2015</v>
      </c>
      <c r="J234" s="162">
        <f t="shared" si="100"/>
        <v>2016</v>
      </c>
      <c r="K234" s="162">
        <f t="shared" si="100"/>
        <v>2017</v>
      </c>
      <c r="L234" s="162">
        <f t="shared" si="100"/>
        <v>2018</v>
      </c>
      <c r="M234" s="162">
        <f t="shared" si="100"/>
        <v>2019</v>
      </c>
      <c r="N234" s="162">
        <f t="shared" si="100"/>
        <v>2020</v>
      </c>
    </row>
    <row r="235" spans="2:15" s="487" customFormat="1">
      <c r="C235" s="240" t="str">
        <f t="shared" ref="C235:E264" si="101">C59</f>
        <v>S01</v>
      </c>
      <c r="D235" s="240" t="str">
        <f t="shared" si="101"/>
        <v>Повиквания в мрежата (On Net calls)</v>
      </c>
      <c r="E235" s="240" t="str">
        <f t="shared" si="101"/>
        <v>Voice Minutes</v>
      </c>
      <c r="F235" s="240"/>
      <c r="G235" s="349" t="str">
        <f>'C. Masterfiles'!F110</f>
        <v>2G</v>
      </c>
      <c r="H235" s="342">
        <f>IF($G235="2G",I199*(1-'3. Network design parameters'!F$73-'3. Network design parameters'!F$80),0)</f>
        <v>55208.760539172312</v>
      </c>
      <c r="I235" s="342">
        <f>IF($G235="2G",J199*(1-'3. Network design parameters'!G$73-'3. Network design parameters'!G$80),0)</f>
        <v>56312.935749955752</v>
      </c>
      <c r="J235" s="342">
        <f>IF($G235="2G",K199*(1-'3. Network design parameters'!H$73-'3. Network design parameters'!H$80),0)</f>
        <v>57439.19446495489</v>
      </c>
      <c r="K235" s="342">
        <f>IF($G235="2G",L199*(1-'3. Network design parameters'!I$73-'3. Network design parameters'!I$80),0)</f>
        <v>58587.978354253981</v>
      </c>
      <c r="L235" s="342">
        <f>IF($G235="2G",M199*(1-'3. Network design parameters'!J$73-'3. Network design parameters'!J$80),0)</f>
        <v>59759.737921339067</v>
      </c>
      <c r="M235" s="342">
        <f>IF($G235="2G",N199*(1-'3. Network design parameters'!K$73-'3. Network design parameters'!K$80),0)</f>
        <v>60954.932679765829</v>
      </c>
      <c r="N235" s="342">
        <f>IF($G235="2G",O199*(1-'3. Network design parameters'!L$73-'3. Network design parameters'!L$80),0)</f>
        <v>62174.031333361148</v>
      </c>
    </row>
    <row r="236" spans="2:15" s="487" customFormat="1">
      <c r="C236" s="240" t="str">
        <f t="shared" si="101"/>
        <v>S02</v>
      </c>
      <c r="D236" s="240" t="str">
        <f t="shared" si="101"/>
        <v>Изходящи повиквания към фиксирана линия (Outgoing Calls to Fixed Line)</v>
      </c>
      <c r="E236" s="240" t="str">
        <f t="shared" si="101"/>
        <v>Voice Minutes</v>
      </c>
      <c r="F236" s="240"/>
      <c r="G236" s="349" t="str">
        <f>'C. Masterfiles'!F111</f>
        <v>2G</v>
      </c>
      <c r="H236" s="342">
        <f>IF($G236="2G",I200*(1-'3. Network design parameters'!F$73-'3. Network design parameters'!F$80),0)</f>
        <v>443.75063893267708</v>
      </c>
      <c r="I236" s="342">
        <f>IF($G236="2G",J200*(1-'3. Network design parameters'!G$73-'3. Network design parameters'!G$80),0)</f>
        <v>452.6256517113307</v>
      </c>
      <c r="J236" s="342">
        <f>IF($G236="2G",K200*(1-'3. Network design parameters'!H$73-'3. Network design parameters'!H$80),0)</f>
        <v>461.67816474555735</v>
      </c>
      <c r="K236" s="342">
        <f>IF($G236="2G",L200*(1-'3. Network design parameters'!I$73-'3. Network design parameters'!I$80),0)</f>
        <v>470.9117280404684</v>
      </c>
      <c r="L236" s="342">
        <f>IF($G236="2G",M200*(1-'3. Network design parameters'!J$73-'3. Network design parameters'!J$80),0)</f>
        <v>480.32996260127777</v>
      </c>
      <c r="M236" s="342">
        <f>IF($G236="2G",N200*(1-'3. Network design parameters'!K$73-'3. Network design parameters'!K$80),0)</f>
        <v>489.93656185330337</v>
      </c>
      <c r="N236" s="342">
        <f>IF($G236="2G",O200*(1-'3. Network design parameters'!L$73-'3. Network design parameters'!L$80),0)</f>
        <v>499.73529309036934</v>
      </c>
    </row>
    <row r="237" spans="2:15" s="487" customFormat="1">
      <c r="C237" s="240" t="str">
        <f t="shared" si="101"/>
        <v>S03</v>
      </c>
      <c r="D237" s="240" t="str">
        <f t="shared" si="101"/>
        <v>Изходящи повиквания към други мобилни мрежи (Outgoing Calls to Other Mobile)</v>
      </c>
      <c r="E237" s="240" t="str">
        <f t="shared" si="101"/>
        <v>Voice Minutes</v>
      </c>
      <c r="F237" s="240"/>
      <c r="G237" s="349" t="str">
        <f>'C. Masterfiles'!F112</f>
        <v>2G</v>
      </c>
      <c r="H237" s="342">
        <f>IF($G237="2G",I201*(1-'3. Network design parameters'!F$73-'3. Network design parameters'!F$80),0)</f>
        <v>4573.7121124344067</v>
      </c>
      <c r="I237" s="342">
        <f>IF($G237="2G",J201*(1-'3. Network design parameters'!G$73-'3. Network design parameters'!G$80),0)</f>
        <v>4665.1863546830946</v>
      </c>
      <c r="J237" s="342">
        <f>IF($G237="2G",K201*(1-'3. Network design parameters'!H$73-'3. Network design parameters'!H$80),0)</f>
        <v>4758.4900817767575</v>
      </c>
      <c r="K237" s="342">
        <f>IF($G237="2G",L201*(1-'3. Network design parameters'!I$73-'3. Network design parameters'!I$80),0)</f>
        <v>4853.6598834122942</v>
      </c>
      <c r="L237" s="342">
        <f>IF($G237="2G",M201*(1-'3. Network design parameters'!J$73-'3. Network design parameters'!J$80),0)</f>
        <v>4950.7330810805397</v>
      </c>
      <c r="M237" s="342">
        <f>IF($G237="2G",N201*(1-'3. Network design parameters'!K$73-'3. Network design parameters'!K$80),0)</f>
        <v>5049.7477427021504</v>
      </c>
      <c r="N237" s="342">
        <f>IF($G237="2G",O201*(1-'3. Network design parameters'!L$73-'3. Network design parameters'!L$80),0)</f>
        <v>5150.742697556193</v>
      </c>
    </row>
    <row r="238" spans="2:15" s="487" customFormat="1">
      <c r="C238" s="240" t="str">
        <f t="shared" si="101"/>
        <v>S04</v>
      </c>
      <c r="D238" s="240" t="str">
        <f t="shared" si="101"/>
        <v>Изходящи международни повиквания (Outgoing Calls to International)</v>
      </c>
      <c r="E238" s="240" t="str">
        <f t="shared" si="101"/>
        <v>Voice Minutes</v>
      </c>
      <c r="F238" s="240"/>
      <c r="G238" s="349" t="str">
        <f>'C. Masterfiles'!F113</f>
        <v>2G</v>
      </c>
      <c r="H238" s="342">
        <f>IF($G238="2G",I202*(1-'3. Network design parameters'!F$73-'3. Network design parameters'!F$80),0)</f>
        <v>221.16335874267881</v>
      </c>
      <c r="I238" s="342">
        <f>IF($G238="2G",J202*(1-'3. Network design parameters'!G$73-'3. Network design parameters'!G$80),0)</f>
        <v>225.58662591753242</v>
      </c>
      <c r="J238" s="342">
        <f>IF($G238="2G",K202*(1-'3. Network design parameters'!H$73-'3. Network design parameters'!H$80),0)</f>
        <v>230.09835843588311</v>
      </c>
      <c r="K238" s="342">
        <f>IF($G238="2G",L202*(1-'3. Network design parameters'!I$73-'3. Network design parameters'!I$80),0)</f>
        <v>234.70032560460075</v>
      </c>
      <c r="L238" s="342">
        <f>IF($G238="2G",M202*(1-'3. Network design parameters'!J$73-'3. Network design parameters'!J$80),0)</f>
        <v>239.39433211669277</v>
      </c>
      <c r="M238" s="342">
        <f>IF($G238="2G",N202*(1-'3. Network design parameters'!K$73-'3. Network design parameters'!K$80),0)</f>
        <v>244.18221875902663</v>
      </c>
      <c r="N238" s="342">
        <f>IF($G238="2G",O202*(1-'3. Network design parameters'!L$73-'3. Network design parameters'!L$80),0)</f>
        <v>249.06586313420718</v>
      </c>
    </row>
    <row r="239" spans="2:15" s="487" customFormat="1">
      <c r="C239" s="240" t="str">
        <f t="shared" si="101"/>
        <v>S05</v>
      </c>
      <c r="D239" s="240" t="str">
        <f t="shared" si="101"/>
        <v>Входящи повиквания от фиксирана линия (Incoming calls from fixed)</v>
      </c>
      <c r="E239" s="240" t="str">
        <f t="shared" si="101"/>
        <v>Voice Minutes</v>
      </c>
      <c r="F239" s="240"/>
      <c r="G239" s="349" t="str">
        <f>'C. Masterfiles'!F114</f>
        <v>2G</v>
      </c>
      <c r="H239" s="342">
        <f>IF($G239="2G",I203*(1-'3. Network design parameters'!F$73-'3. Network design parameters'!F$80),0)</f>
        <v>223.1625492286017</v>
      </c>
      <c r="I239" s="342">
        <f>IF($G239="2G",J203*(1-'3. Network design parameters'!G$73-'3. Network design parameters'!G$80),0)</f>
        <v>227.62580021317376</v>
      </c>
      <c r="J239" s="342">
        <f>IF($G239="2G",K203*(1-'3. Network design parameters'!H$73-'3. Network design parameters'!H$80),0)</f>
        <v>232.17831621743724</v>
      </c>
      <c r="K239" s="342">
        <f>IF($G239="2G",L203*(1-'3. Network design parameters'!I$73-'3. Network design parameters'!I$80),0)</f>
        <v>236.82188254178595</v>
      </c>
      <c r="L239" s="342">
        <f>IF($G239="2G",M203*(1-'3. Network design parameters'!J$73-'3. Network design parameters'!J$80),0)</f>
        <v>241.55832019262172</v>
      </c>
      <c r="M239" s="342">
        <f>IF($G239="2G",N203*(1-'3. Network design parameters'!K$73-'3. Network design parameters'!K$80),0)</f>
        <v>246.38948659647414</v>
      </c>
      <c r="N239" s="342">
        <f>IF($G239="2G",O203*(1-'3. Network design parameters'!L$73-'3. Network design parameters'!L$80),0)</f>
        <v>251.31727632840358</v>
      </c>
    </row>
    <row r="240" spans="2:15" s="487" customFormat="1">
      <c r="C240" s="240" t="str">
        <f t="shared" si="101"/>
        <v>S06</v>
      </c>
      <c r="D240" s="240" t="str">
        <f t="shared" si="101"/>
        <v>Входящи повиквания от други мобилни мрежи (Incoming calls from other mobile)</v>
      </c>
      <c r="E240" s="240" t="str">
        <f t="shared" si="101"/>
        <v>Voice Minutes</v>
      </c>
      <c r="F240" s="240"/>
      <c r="G240" s="349" t="str">
        <f>'C. Masterfiles'!F115</f>
        <v>2G</v>
      </c>
      <c r="H240" s="342">
        <f>IF($G240="2G",I204*(1-'3. Network design parameters'!F$73-'3. Network design parameters'!F$80),0)</f>
        <v>4498.3537028062619</v>
      </c>
      <c r="I240" s="342">
        <f>IF($G240="2G",J204*(1-'3. Network design parameters'!G$73-'3. Network design parameters'!G$80),0)</f>
        <v>4588.3207768623879</v>
      </c>
      <c r="J240" s="342">
        <f>IF($G240="2G",K204*(1-'3. Network design parameters'!H$73-'3. Network design parameters'!H$80),0)</f>
        <v>4680.0871923996356</v>
      </c>
      <c r="K240" s="342">
        <f>IF($G240="2G",L204*(1-'3. Network design parameters'!I$73-'3. Network design parameters'!I$80),0)</f>
        <v>4773.6889362476277</v>
      </c>
      <c r="L240" s="342">
        <f>IF($G240="2G",M204*(1-'3. Network design parameters'!J$73-'3. Network design parameters'!J$80),0)</f>
        <v>4869.1627149725819</v>
      </c>
      <c r="M240" s="342">
        <f>IF($G240="2G",N204*(1-'3. Network design parameters'!K$73-'3. Network design parameters'!K$80),0)</f>
        <v>4966.5459692720324</v>
      </c>
      <c r="N240" s="342">
        <f>IF($G240="2G",O204*(1-'3. Network design parameters'!L$73-'3. Network design parameters'!L$80),0)</f>
        <v>5065.8768886574726</v>
      </c>
    </row>
    <row r="241" spans="3:14" s="487" customFormat="1">
      <c r="C241" s="240" t="str">
        <f t="shared" si="101"/>
        <v>S07</v>
      </c>
      <c r="D241" s="240" t="str">
        <f t="shared" si="101"/>
        <v>Входящи международни повиквания (Incoming calls from international)</v>
      </c>
      <c r="E241" s="240" t="str">
        <f t="shared" si="101"/>
        <v>Voice Minutes</v>
      </c>
      <c r="F241" s="240"/>
      <c r="G241" s="349" t="str">
        <f>'C. Masterfiles'!F116</f>
        <v>2G</v>
      </c>
      <c r="H241" s="342">
        <f>IF($G241="2G",I205*(1-'3. Network design parameters'!F$73-'3. Network design parameters'!F$80),0)</f>
        <v>1308.6289275587892</v>
      </c>
      <c r="I241" s="342">
        <f>IF($G241="2G",J205*(1-'3. Network design parameters'!G$73-'3. Network design parameters'!G$80),0)</f>
        <v>1334.801506109965</v>
      </c>
      <c r="J241" s="342">
        <f>IF($G241="2G",K205*(1-'3. Network design parameters'!H$73-'3. Network design parameters'!H$80),0)</f>
        <v>1361.4975362321643</v>
      </c>
      <c r="K241" s="342">
        <f>IF($G241="2G",L205*(1-'3. Network design parameters'!I$73-'3. Network design parameters'!I$80),0)</f>
        <v>1388.7274869568075</v>
      </c>
      <c r="L241" s="342">
        <f>IF($G241="2G",M205*(1-'3. Network design parameters'!J$73-'3. Network design parameters'!J$80),0)</f>
        <v>1416.5020366959436</v>
      </c>
      <c r="M241" s="342">
        <f>IF($G241="2G",N205*(1-'3. Network design parameters'!K$73-'3. Network design parameters'!K$80),0)</f>
        <v>1444.8320774298631</v>
      </c>
      <c r="N241" s="342">
        <f>IF($G241="2G",O205*(1-'3. Network design parameters'!L$73-'3. Network design parameters'!L$80),0)</f>
        <v>1473.7287189784604</v>
      </c>
    </row>
    <row r="242" spans="3:14" s="487" customFormat="1">
      <c r="C242" s="240" t="str">
        <f t="shared" si="101"/>
        <v>S08</v>
      </c>
      <c r="D242" s="240" t="str">
        <f t="shared" si="101"/>
        <v>Изходящи повиквания от чужди абонати в роуминг в мрежата на предприятието (Roaming Calls Outbound)</v>
      </c>
      <c r="E242" s="240" t="str">
        <f t="shared" si="101"/>
        <v>Voice Minutes</v>
      </c>
      <c r="F242" s="240"/>
      <c r="G242" s="349" t="str">
        <f>'C. Masterfiles'!F117</f>
        <v>2G</v>
      </c>
      <c r="H242" s="342">
        <f>IF($G242="2G",I206*(1-'3. Network design parameters'!F$73-'3. Network design parameters'!F$80),0)</f>
        <v>408.92033846746597</v>
      </c>
      <c r="I242" s="342">
        <f>IF($G242="2G",J206*(1-'3. Network design parameters'!G$73-'3. Network design parameters'!G$80),0)</f>
        <v>417.09874523681532</v>
      </c>
      <c r="J242" s="342">
        <f>IF($G242="2G",K206*(1-'3. Network design parameters'!H$73-'3. Network design parameters'!H$80),0)</f>
        <v>425.44072014155165</v>
      </c>
      <c r="K242" s="342">
        <f>IF($G242="2G",L206*(1-'3. Network design parameters'!I$73-'3. Network design parameters'!I$80),0)</f>
        <v>433.94953454438257</v>
      </c>
      <c r="L242" s="342">
        <f>IF($G242="2G",M206*(1-'3. Network design parameters'!J$73-'3. Network design parameters'!J$80),0)</f>
        <v>442.62852523527044</v>
      </c>
      <c r="M242" s="342">
        <f>IF($G242="2G",N206*(1-'3. Network design parameters'!K$73-'3. Network design parameters'!K$80),0)</f>
        <v>451.48109573997567</v>
      </c>
      <c r="N242" s="342">
        <f>IF($G242="2G",O206*(1-'3. Network design parameters'!L$73-'3. Network design parameters'!L$80),0)</f>
        <v>460.51071765477525</v>
      </c>
    </row>
    <row r="243" spans="3:14" s="487" customFormat="1">
      <c r="C243" s="240" t="str">
        <f t="shared" si="101"/>
        <v>S09</v>
      </c>
      <c r="D243" s="240" t="str">
        <f t="shared" si="101"/>
        <v>Входящи повиквания от чужди абонати в роуминг в мрежата на предприятието (Roaming Calls Inbound)</v>
      </c>
      <c r="E243" s="240" t="str">
        <f t="shared" si="101"/>
        <v>Voice Minutes</v>
      </c>
      <c r="F243" s="240"/>
      <c r="G243" s="349" t="str">
        <f>'C. Masterfiles'!F118</f>
        <v>2G</v>
      </c>
      <c r="H243" s="342">
        <f>IF($G243="2G",I207*(1-'3. Network design parameters'!F$73-'3. Network design parameters'!F$80),0)</f>
        <v>448.55387881580572</v>
      </c>
      <c r="I243" s="342">
        <f>IF($G243="2G",J207*(1-'3. Network design parameters'!G$73-'3. Network design parameters'!G$80),0)</f>
        <v>457.52495639212179</v>
      </c>
      <c r="J243" s="342">
        <f>IF($G243="2G",K207*(1-'3. Network design parameters'!H$73-'3. Network design parameters'!H$80),0)</f>
        <v>466.67545551996432</v>
      </c>
      <c r="K243" s="342">
        <f>IF($G243="2G",L207*(1-'3. Network design parameters'!I$73-'3. Network design parameters'!I$80),0)</f>
        <v>476.00896463036344</v>
      </c>
      <c r="L243" s="342">
        <f>IF($G243="2G",M207*(1-'3. Network design parameters'!J$73-'3. Network design parameters'!J$80),0)</f>
        <v>485.52914392297077</v>
      </c>
      <c r="M243" s="342">
        <f>IF($G243="2G",N207*(1-'3. Network design parameters'!K$73-'3. Network design parameters'!K$80),0)</f>
        <v>495.23972680143021</v>
      </c>
      <c r="N243" s="342">
        <f>IF($G243="2G",O207*(1-'3. Network design parameters'!L$73-'3. Network design parameters'!L$80),0)</f>
        <v>505.14452133745874</v>
      </c>
    </row>
    <row r="244" spans="3:14" s="487" customFormat="1">
      <c r="C244" s="240" t="str">
        <f t="shared" si="101"/>
        <v>S10</v>
      </c>
      <c r="D244" s="240" t="str">
        <f t="shared" si="101"/>
        <v>Гласова поща (Voice mail)</v>
      </c>
      <c r="E244" s="240" t="str">
        <f t="shared" si="101"/>
        <v>Voice Minutes</v>
      </c>
      <c r="F244" s="240"/>
      <c r="G244" s="349" t="str">
        <f>'C. Masterfiles'!F119</f>
        <v>2G</v>
      </c>
      <c r="H244" s="342">
        <f>IF($G244="2G",I208*(1-'3. Network design parameters'!F$73-'3. Network design parameters'!F$80),0)</f>
        <v>506.16755066595579</v>
      </c>
      <c r="I244" s="342">
        <f>IF($G244="2G",J208*(1-'3. Network design parameters'!G$73-'3. Network design parameters'!G$80),0)</f>
        <v>516.29090167927507</v>
      </c>
      <c r="J244" s="342">
        <f>IF($G244="2G",K208*(1-'3. Network design parameters'!H$73-'3. Network design parameters'!H$80),0)</f>
        <v>526.61671971286057</v>
      </c>
      <c r="K244" s="342">
        <f>IF($G244="2G",L208*(1-'3. Network design parameters'!I$73-'3. Network design parameters'!I$80),0)</f>
        <v>537.14905410711776</v>
      </c>
      <c r="L244" s="342">
        <f>IF($G244="2G",M208*(1-'3. Network design parameters'!J$73-'3. Network design parameters'!J$80),0)</f>
        <v>547.89203518926024</v>
      </c>
      <c r="M244" s="342">
        <f>IF($G244="2G",N208*(1-'3. Network design parameters'!K$73-'3. Network design parameters'!K$80),0)</f>
        <v>558.84987589304524</v>
      </c>
      <c r="N244" s="342">
        <f>IF($G244="2G",O208*(1-'3. Network design parameters'!L$73-'3. Network design parameters'!L$80),0)</f>
        <v>570.02687341090632</v>
      </c>
    </row>
    <row r="245" spans="3:14" s="487" customFormat="1">
      <c r="C245" s="240" t="str">
        <f t="shared" si="101"/>
        <v>S11</v>
      </c>
      <c r="D245" s="240" t="str">
        <f t="shared" si="101"/>
        <v>Повиквания към центъра за обслужване на клиенти (Help desk call)</v>
      </c>
      <c r="E245" s="240" t="str">
        <f t="shared" si="101"/>
        <v>Voice Minutes</v>
      </c>
      <c r="F245" s="240"/>
      <c r="G245" s="349" t="str">
        <f>'C. Masterfiles'!F120</f>
        <v>2G</v>
      </c>
      <c r="H245" s="342">
        <f>IF($G245="2G",I209*(1-'3. Network design parameters'!F$73-'3. Network design parameters'!F$80),0)</f>
        <v>192.86583285106164</v>
      </c>
      <c r="I245" s="342">
        <f>IF($G245="2G",J209*(1-'3. Network design parameters'!G$73-'3. Network design parameters'!G$80),0)</f>
        <v>196.72314950808288</v>
      </c>
      <c r="J245" s="342">
        <f>IF($G245="2G",K209*(1-'3. Network design parameters'!H$73-'3. Network design parameters'!H$80),0)</f>
        <v>200.65761249824453</v>
      </c>
      <c r="K245" s="342">
        <f>IF($G245="2G",L209*(1-'3. Network design parameters'!I$73-'3. Network design parameters'!I$80),0)</f>
        <v>204.67076474820942</v>
      </c>
      <c r="L245" s="342">
        <f>IF($G245="2G",M209*(1-'3. Network design parameters'!J$73-'3. Network design parameters'!J$80),0)</f>
        <v>208.76418004317361</v>
      </c>
      <c r="M245" s="342">
        <f>IF($G245="2G",N209*(1-'3. Network design parameters'!K$73-'3. Network design parameters'!K$80),0)</f>
        <v>212.93946364403712</v>
      </c>
      <c r="N245" s="342">
        <f>IF($G245="2G",O209*(1-'3. Network design parameters'!L$73-'3. Network design parameters'!L$80),0)</f>
        <v>217.19825291691785</v>
      </c>
    </row>
    <row r="246" spans="3:14" s="487" customFormat="1">
      <c r="C246" s="240" t="str">
        <f t="shared" si="101"/>
        <v>S12</v>
      </c>
      <c r="D246" s="240" t="str">
        <f t="shared" si="101"/>
        <v>Видеоразговори (Video call)</v>
      </c>
      <c r="E246" s="240" t="str">
        <f t="shared" si="101"/>
        <v>Video minutes</v>
      </c>
      <c r="F246" s="240"/>
      <c r="G246" s="349" t="str">
        <f>'C. Masterfiles'!F121</f>
        <v>3G</v>
      </c>
      <c r="H246" s="342">
        <f>IF($G246="2G",I210*(1-'3. Network design parameters'!F$73-'3. Network design parameters'!F$80),0)</f>
        <v>0</v>
      </c>
      <c r="I246" s="342">
        <f>IF($G246="2G",J210*(1-'3. Network design parameters'!G$73-'3. Network design parameters'!G$80),0)</f>
        <v>0</v>
      </c>
      <c r="J246" s="342">
        <f>IF($G246="2G",K210*(1-'3. Network design parameters'!H$73-'3. Network design parameters'!H$80),0)</f>
        <v>0</v>
      </c>
      <c r="K246" s="342">
        <f>IF($G246="2G",L210*(1-'3. Network design parameters'!I$73-'3. Network design parameters'!I$80),0)</f>
        <v>0</v>
      </c>
      <c r="L246" s="342">
        <f>IF($G246="2G",M210*(1-'3. Network design parameters'!J$73-'3. Network design parameters'!J$80),0)</f>
        <v>0</v>
      </c>
      <c r="M246" s="342">
        <f>IF($G246="2G",N210*(1-'3. Network design parameters'!K$73-'3. Network design parameters'!K$80),0)</f>
        <v>0</v>
      </c>
      <c r="N246" s="342">
        <f>IF($G246="2G",O210*(1-'3. Network design parameters'!L$73-'3. Network design parameters'!L$80),0)</f>
        <v>0</v>
      </c>
    </row>
    <row r="247" spans="3:14" s="487" customFormat="1">
      <c r="C247" s="240" t="str">
        <f t="shared" si="101"/>
        <v>S13</v>
      </c>
      <c r="D247" s="240" t="str">
        <f t="shared" si="101"/>
        <v>MMS в мрежата (MMS on net)</v>
      </c>
      <c r="E247" s="240" t="str">
        <f t="shared" si="101"/>
        <v>MMS</v>
      </c>
      <c r="F247" s="240"/>
      <c r="G247" s="349" t="str">
        <f>'C. Masterfiles'!F122</f>
        <v>3G</v>
      </c>
      <c r="H247" s="342">
        <f>IF($G247="2G",I211*(1-'3. Network design parameters'!F$73-'3. Network design parameters'!F$80),0)</f>
        <v>0</v>
      </c>
      <c r="I247" s="342">
        <f>IF($G247="2G",J211*(1-'3. Network design parameters'!G$73-'3. Network design parameters'!G$80),0)</f>
        <v>0</v>
      </c>
      <c r="J247" s="342">
        <f>IF($G247="2G",K211*(1-'3. Network design parameters'!H$73-'3. Network design parameters'!H$80),0)</f>
        <v>0</v>
      </c>
      <c r="K247" s="342">
        <f>IF($G247="2G",L211*(1-'3. Network design parameters'!I$73-'3. Network design parameters'!I$80),0)</f>
        <v>0</v>
      </c>
      <c r="L247" s="342">
        <f>IF($G247="2G",M211*(1-'3. Network design parameters'!J$73-'3. Network design parameters'!J$80),0)</f>
        <v>0</v>
      </c>
      <c r="M247" s="342">
        <f>IF($G247="2G",N211*(1-'3. Network design parameters'!K$73-'3. Network design parameters'!K$80),0)</f>
        <v>0</v>
      </c>
      <c r="N247" s="342">
        <f>IF($G247="2G",O211*(1-'3. Network design parameters'!L$73-'3. Network design parameters'!L$80),0)</f>
        <v>0</v>
      </c>
    </row>
    <row r="248" spans="3:14" s="487" customFormat="1">
      <c r="C248" s="240" t="str">
        <f t="shared" si="101"/>
        <v>S14</v>
      </c>
      <c r="D248" s="240" t="str">
        <f t="shared" si="101"/>
        <v>Изходящи MMS към други мрежи (MMS outgoing to other network)</v>
      </c>
      <c r="E248" s="240" t="str">
        <f t="shared" si="101"/>
        <v>MMS</v>
      </c>
      <c r="F248" s="240"/>
      <c r="G248" s="349" t="str">
        <f>'C. Masterfiles'!F123</f>
        <v>3G</v>
      </c>
      <c r="H248" s="342">
        <f>IF($G248="2G",I212*(1-'3. Network design parameters'!F$73-'3. Network design parameters'!F$80),0)</f>
        <v>0</v>
      </c>
      <c r="I248" s="342">
        <f>IF($G248="2G",J212*(1-'3. Network design parameters'!G$73-'3. Network design parameters'!G$80),0)</f>
        <v>0</v>
      </c>
      <c r="J248" s="342">
        <f>IF($G248="2G",K212*(1-'3. Network design parameters'!H$73-'3. Network design parameters'!H$80),0)</f>
        <v>0</v>
      </c>
      <c r="K248" s="342">
        <f>IF($G248="2G",L212*(1-'3. Network design parameters'!I$73-'3. Network design parameters'!I$80),0)</f>
        <v>0</v>
      </c>
      <c r="L248" s="342">
        <f>IF($G248="2G",M212*(1-'3. Network design parameters'!J$73-'3. Network design parameters'!J$80),0)</f>
        <v>0</v>
      </c>
      <c r="M248" s="342">
        <f>IF($G248="2G",N212*(1-'3. Network design parameters'!K$73-'3. Network design parameters'!K$80),0)</f>
        <v>0</v>
      </c>
      <c r="N248" s="342">
        <f>IF($G248="2G",O212*(1-'3. Network design parameters'!L$73-'3. Network design parameters'!L$80),0)</f>
        <v>0</v>
      </c>
    </row>
    <row r="249" spans="3:14" s="487" customFormat="1">
      <c r="C249" s="240" t="str">
        <f t="shared" si="101"/>
        <v>S15</v>
      </c>
      <c r="D249" s="240" t="str">
        <f t="shared" si="101"/>
        <v>Входящи MMS от други мрежи (MMS incoming from other network)</v>
      </c>
      <c r="E249" s="240" t="str">
        <f t="shared" si="101"/>
        <v>MMS</v>
      </c>
      <c r="F249" s="240"/>
      <c r="G249" s="349" t="str">
        <f>'C. Masterfiles'!F124</f>
        <v>3G</v>
      </c>
      <c r="H249" s="342">
        <f>IF($G249="2G",I213*(1-'3. Network design parameters'!F$73-'3. Network design parameters'!F$80),0)</f>
        <v>0</v>
      </c>
      <c r="I249" s="342">
        <f>IF($G249="2G",J213*(1-'3. Network design parameters'!G$73-'3. Network design parameters'!G$80),0)</f>
        <v>0</v>
      </c>
      <c r="J249" s="342">
        <f>IF($G249="2G",K213*(1-'3. Network design parameters'!H$73-'3. Network design parameters'!H$80),0)</f>
        <v>0</v>
      </c>
      <c r="K249" s="342">
        <f>IF($G249="2G",L213*(1-'3. Network design parameters'!I$73-'3. Network design parameters'!I$80),0)</f>
        <v>0</v>
      </c>
      <c r="L249" s="342">
        <f>IF($G249="2G",M213*(1-'3. Network design parameters'!J$73-'3. Network design parameters'!J$80),0)</f>
        <v>0</v>
      </c>
      <c r="M249" s="342">
        <f>IF($G249="2G",N213*(1-'3. Network design parameters'!K$73-'3. Network design parameters'!K$80),0)</f>
        <v>0</v>
      </c>
      <c r="N249" s="342">
        <f>IF($G249="2G",O213*(1-'3. Network design parameters'!L$73-'3. Network design parameters'!L$80),0)</f>
        <v>0</v>
      </c>
    </row>
    <row r="250" spans="3:14" s="487" customFormat="1">
      <c r="C250" s="240" t="str">
        <f t="shared" si="101"/>
        <v>S16</v>
      </c>
      <c r="D250" s="240" t="str">
        <f t="shared" si="101"/>
        <v>SMS в мрежата (SMS on net)</v>
      </c>
      <c r="E250" s="240" t="str">
        <f t="shared" si="101"/>
        <v>SMS</v>
      </c>
      <c r="F250" s="240"/>
      <c r="G250" s="349" t="str">
        <f>'C. Masterfiles'!F125</f>
        <v>2G</v>
      </c>
      <c r="H250" s="342">
        <f>IF($G250="2G",I214*(1-'3. Network design parameters'!F$73-'3. Network design parameters'!F$80),0)</f>
        <v>2.1879182963928723</v>
      </c>
      <c r="I250" s="342">
        <f>IF($G250="2G",J214*(1-'3. Network design parameters'!G$73-'3. Network design parameters'!G$80),0)</f>
        <v>2.2316766623207296</v>
      </c>
      <c r="J250" s="342">
        <f>IF($G250="2G",K214*(1-'3. Network design parameters'!H$73-'3. Network design parameters'!H$80),0)</f>
        <v>2.2763101955671443</v>
      </c>
      <c r="K250" s="342">
        <f>IF($G250="2G",L214*(1-'3. Network design parameters'!I$73-'3. Network design parameters'!I$80),0)</f>
        <v>2.3218363994784879</v>
      </c>
      <c r="L250" s="342">
        <f>IF($G250="2G",M214*(1-'3. Network design parameters'!J$73-'3. Network design parameters'!J$80),0)</f>
        <v>2.3682731274680577</v>
      </c>
      <c r="M250" s="342">
        <f>IF($G250="2G",N214*(1-'3. Network design parameters'!K$73-'3. Network design parameters'!K$80),0)</f>
        <v>2.4156385900174189</v>
      </c>
      <c r="N250" s="342">
        <f>IF($G250="2G",O214*(1-'3. Network design parameters'!L$73-'3. Network design parameters'!L$80),0)</f>
        <v>2.4639513618177671</v>
      </c>
    </row>
    <row r="251" spans="3:14" s="487" customFormat="1">
      <c r="C251" s="240" t="str">
        <f t="shared" si="101"/>
        <v>S17</v>
      </c>
      <c r="D251" s="240" t="str">
        <f t="shared" si="101"/>
        <v>Изходящи SMS към други мрежи (SMS outgoing to other network)</v>
      </c>
      <c r="E251" s="240" t="str">
        <f t="shared" si="101"/>
        <v>SMS</v>
      </c>
      <c r="F251" s="240"/>
      <c r="G251" s="349" t="str">
        <f>'C. Masterfiles'!F126</f>
        <v>2G</v>
      </c>
      <c r="H251" s="342">
        <f>IF($G251="2G",I215*(1-'3. Network design parameters'!F$73-'3. Network design parameters'!F$80),0)</f>
        <v>0.36465304939881205</v>
      </c>
      <c r="I251" s="342">
        <f>IF($G251="2G",J215*(1-'3. Network design parameters'!G$73-'3. Network design parameters'!G$80),0)</f>
        <v>0.37194611038678838</v>
      </c>
      <c r="J251" s="342">
        <f>IF($G251="2G",K215*(1-'3. Network design parameters'!H$73-'3. Network design parameters'!H$80),0)</f>
        <v>0.37938503259452405</v>
      </c>
      <c r="K251" s="342">
        <f>IF($G251="2G",L215*(1-'3. Network design parameters'!I$73-'3. Network design parameters'!I$80),0)</f>
        <v>0.38697273324641457</v>
      </c>
      <c r="L251" s="342">
        <f>IF($G251="2G",M215*(1-'3. Network design parameters'!J$73-'3. Network design parameters'!J$80),0)</f>
        <v>0.39471218791134288</v>
      </c>
      <c r="M251" s="342">
        <f>IF($G251="2G",N215*(1-'3. Network design parameters'!K$73-'3. Network design parameters'!K$80),0)</f>
        <v>0.40260643166956972</v>
      </c>
      <c r="N251" s="342">
        <f>IF($G251="2G",O215*(1-'3. Network design parameters'!L$73-'3. Network design parameters'!L$80),0)</f>
        <v>0.41065856030296116</v>
      </c>
    </row>
    <row r="252" spans="3:14" s="487" customFormat="1">
      <c r="C252" s="240" t="str">
        <f t="shared" si="101"/>
        <v>S18</v>
      </c>
      <c r="D252" s="240" t="str">
        <f t="shared" si="101"/>
        <v>Входящи SMS от други мрежи (SMS incoming from other network)</v>
      </c>
      <c r="E252" s="240" t="str">
        <f t="shared" si="101"/>
        <v>SMS</v>
      </c>
      <c r="F252" s="240"/>
      <c r="G252" s="349" t="str">
        <f>'C. Masterfiles'!F127</f>
        <v>2G</v>
      </c>
      <c r="H252" s="342">
        <f>IF($G252="2G",I216*(1-'3. Network design parameters'!F$73-'3. Network design parameters'!F$80),0)</f>
        <v>0.18232652469940602</v>
      </c>
      <c r="I252" s="342">
        <f>IF($G252="2G",J216*(1-'3. Network design parameters'!G$73-'3. Network design parameters'!G$80),0)</f>
        <v>0.18597305519339419</v>
      </c>
      <c r="J252" s="342">
        <f>IF($G252="2G",K216*(1-'3. Network design parameters'!H$73-'3. Network design parameters'!H$80),0)</f>
        <v>0.18969251629726203</v>
      </c>
      <c r="K252" s="342">
        <f>IF($G252="2G",L216*(1-'3. Network design parameters'!I$73-'3. Network design parameters'!I$80),0)</f>
        <v>0.19348636662320728</v>
      </c>
      <c r="L252" s="342">
        <f>IF($G252="2G",M216*(1-'3. Network design parameters'!J$73-'3. Network design parameters'!J$80),0)</f>
        <v>0.19735609395567144</v>
      </c>
      <c r="M252" s="342">
        <f>IF($G252="2G",N216*(1-'3. Network design parameters'!K$73-'3. Network design parameters'!K$80),0)</f>
        <v>0.20130321583478486</v>
      </c>
      <c r="N252" s="342">
        <f>IF($G252="2G",O216*(1-'3. Network design parameters'!L$73-'3. Network design parameters'!L$80),0)</f>
        <v>0.20532928015148058</v>
      </c>
    </row>
    <row r="253" spans="3:14" s="487" customFormat="1">
      <c r="C253" s="240" t="str">
        <f t="shared" si="101"/>
        <v>S19</v>
      </c>
      <c r="D253" s="240" t="str">
        <f t="shared" si="101"/>
        <v>Пренос на данни (Data services)</v>
      </c>
      <c r="E253" s="240" t="str">
        <f t="shared" si="101"/>
        <v>Mbytes</v>
      </c>
      <c r="F253" s="240"/>
      <c r="G253" s="349" t="str">
        <f>'C. Masterfiles'!F128</f>
        <v>3G</v>
      </c>
      <c r="H253" s="342">
        <f>IF($G253="2G",I217*(1-'3. Network design parameters'!F$73-'3. Network design parameters'!F$80),0)</f>
        <v>0</v>
      </c>
      <c r="I253" s="342">
        <f>IF($G253="2G",J217*(1-'3. Network design parameters'!G$73-'3. Network design parameters'!G$80),0)</f>
        <v>0</v>
      </c>
      <c r="J253" s="342">
        <f>IF($G253="2G",K217*(1-'3. Network design parameters'!H$73-'3. Network design parameters'!H$80),0)</f>
        <v>0</v>
      </c>
      <c r="K253" s="342">
        <f>IF($G253="2G",L217*(1-'3. Network design parameters'!I$73-'3. Network design parameters'!I$80),0)</f>
        <v>0</v>
      </c>
      <c r="L253" s="342">
        <f>IF($G253="2G",M217*(1-'3. Network design parameters'!J$73-'3. Network design parameters'!J$80),0)</f>
        <v>0</v>
      </c>
      <c r="M253" s="342">
        <f>IF($G253="2G",N217*(1-'3. Network design parameters'!K$73-'3. Network design parameters'!K$80),0)</f>
        <v>0</v>
      </c>
      <c r="N253" s="342">
        <f>IF($G253="2G",O217*(1-'3. Network design parameters'!L$73-'3. Network design parameters'!L$80),0)</f>
        <v>0</v>
      </c>
    </row>
    <row r="254" spans="3:14" s="487" customFormat="1">
      <c r="C254" s="240" t="str">
        <f t="shared" si="101"/>
        <v>S20</v>
      </c>
      <c r="D254" s="240" t="str">
        <f t="shared" si="101"/>
        <v>Subscribers</v>
      </c>
      <c r="E254" s="240" t="str">
        <f t="shared" si="101"/>
        <v>Subscriber</v>
      </c>
      <c r="F254" s="240"/>
      <c r="G254" s="349">
        <f>'C. Masterfiles'!F129</f>
        <v>0</v>
      </c>
      <c r="H254" s="342">
        <f>IF($G254="2G",I218*(1-'3. Network design parameters'!F$73-'3. Network design parameters'!F$80),0)</f>
        <v>0</v>
      </c>
      <c r="I254" s="342">
        <f>IF($G254="2G",J218*(1-'3. Network design parameters'!G$73-'3. Network design parameters'!G$80),0)</f>
        <v>0</v>
      </c>
      <c r="J254" s="342">
        <f>IF($G254="2G",K218*(1-'3. Network design parameters'!H$73-'3. Network design parameters'!H$80),0)</f>
        <v>0</v>
      </c>
      <c r="K254" s="342">
        <f>IF($G254="2G",L218*(1-'3. Network design parameters'!I$73-'3. Network design parameters'!I$80),0)</f>
        <v>0</v>
      </c>
      <c r="L254" s="342">
        <f>IF($G254="2G",M218*(1-'3. Network design parameters'!J$73-'3. Network design parameters'!J$80),0)</f>
        <v>0</v>
      </c>
      <c r="M254" s="342">
        <f>IF($G254="2G",N218*(1-'3. Network design parameters'!K$73-'3. Network design parameters'!K$80),0)</f>
        <v>0</v>
      </c>
      <c r="N254" s="342">
        <f>IF($G254="2G",O218*(1-'3. Network design parameters'!L$73-'3. Network design parameters'!L$80),0)</f>
        <v>0</v>
      </c>
    </row>
    <row r="255" spans="3:14" s="487" customFormat="1">
      <c r="C255" s="240" t="str">
        <f t="shared" si="101"/>
        <v>S21</v>
      </c>
      <c r="D255" s="240" t="str">
        <f t="shared" si="101"/>
        <v>OTHER: complete as required</v>
      </c>
      <c r="E255" s="240" t="str">
        <f t="shared" si="101"/>
        <v>OTHER: complete as required</v>
      </c>
      <c r="F255" s="240"/>
      <c r="G255" s="349">
        <f>'C. Masterfiles'!F130</f>
        <v>0</v>
      </c>
      <c r="H255" s="342">
        <f>IF($G255="2G",I219*(1-'3. Network design parameters'!F$73-'3. Network design parameters'!F$80),0)</f>
        <v>0</v>
      </c>
      <c r="I255" s="342">
        <f>IF($G255="2G",J219*(1-'3. Network design parameters'!G$73-'3. Network design parameters'!G$80),0)</f>
        <v>0</v>
      </c>
      <c r="J255" s="342">
        <f>IF($G255="2G",K219*(1-'3. Network design parameters'!H$73-'3. Network design parameters'!H$80),0)</f>
        <v>0</v>
      </c>
      <c r="K255" s="342">
        <f>IF($G255="2G",L219*(1-'3. Network design parameters'!I$73-'3. Network design parameters'!I$80),0)</f>
        <v>0</v>
      </c>
      <c r="L255" s="342">
        <f>IF($G255="2G",M219*(1-'3. Network design parameters'!J$73-'3. Network design parameters'!J$80),0)</f>
        <v>0</v>
      </c>
      <c r="M255" s="342">
        <f>IF($G255="2G",N219*(1-'3. Network design parameters'!K$73-'3. Network design parameters'!K$80),0)</f>
        <v>0</v>
      </c>
      <c r="N255" s="342">
        <f>IF($G255="2G",O219*(1-'3. Network design parameters'!L$73-'3. Network design parameters'!L$80),0)</f>
        <v>0</v>
      </c>
    </row>
    <row r="256" spans="3:14" s="487" customFormat="1">
      <c r="C256" s="240" t="str">
        <f t="shared" si="101"/>
        <v>S22</v>
      </c>
      <c r="D256" s="240" t="str">
        <f t="shared" si="101"/>
        <v>OTHER: complete as required</v>
      </c>
      <c r="E256" s="240" t="str">
        <f t="shared" si="101"/>
        <v>OTHER: complete as required</v>
      </c>
      <c r="F256" s="240"/>
      <c r="G256" s="349">
        <f>'C. Masterfiles'!F131</f>
        <v>0</v>
      </c>
      <c r="H256" s="342">
        <f>IF($G256="2G",I220*(1-'3. Network design parameters'!F$73-'3. Network design parameters'!F$80),0)</f>
        <v>0</v>
      </c>
      <c r="I256" s="342">
        <f>IF($G256="2G",J220*(1-'3. Network design parameters'!G$73-'3. Network design parameters'!G$80),0)</f>
        <v>0</v>
      </c>
      <c r="J256" s="342">
        <f>IF($G256="2G",K220*(1-'3. Network design parameters'!H$73-'3. Network design parameters'!H$80),0)</f>
        <v>0</v>
      </c>
      <c r="K256" s="342">
        <f>IF($G256="2G",L220*(1-'3. Network design parameters'!I$73-'3. Network design parameters'!I$80),0)</f>
        <v>0</v>
      </c>
      <c r="L256" s="342">
        <f>IF($G256="2G",M220*(1-'3. Network design parameters'!J$73-'3. Network design parameters'!J$80),0)</f>
        <v>0</v>
      </c>
      <c r="M256" s="342">
        <f>IF($G256="2G",N220*(1-'3. Network design parameters'!K$73-'3. Network design parameters'!K$80),0)</f>
        <v>0</v>
      </c>
      <c r="N256" s="342">
        <f>IF($G256="2G",O220*(1-'3. Network design parameters'!L$73-'3. Network design parameters'!L$80),0)</f>
        <v>0</v>
      </c>
    </row>
    <row r="257" spans="2:14" s="487" customFormat="1">
      <c r="C257" s="240" t="str">
        <f t="shared" si="101"/>
        <v>S23</v>
      </c>
      <c r="D257" s="240" t="str">
        <f t="shared" si="101"/>
        <v>OTHER: complete as required</v>
      </c>
      <c r="E257" s="240" t="str">
        <f t="shared" si="101"/>
        <v>OTHER: complete as required</v>
      </c>
      <c r="F257" s="240"/>
      <c r="G257" s="349">
        <f>'C. Masterfiles'!F132</f>
        <v>0</v>
      </c>
      <c r="H257" s="342">
        <f>IF($G257="2G",I221*(1-'3. Network design parameters'!F$73-'3. Network design parameters'!F$80),0)</f>
        <v>0</v>
      </c>
      <c r="I257" s="342">
        <f>IF($G257="2G",J221*(1-'3. Network design parameters'!G$73-'3. Network design parameters'!G$80),0)</f>
        <v>0</v>
      </c>
      <c r="J257" s="342">
        <f>IF($G257="2G",K221*(1-'3. Network design parameters'!H$73-'3. Network design parameters'!H$80),0)</f>
        <v>0</v>
      </c>
      <c r="K257" s="342">
        <f>IF($G257="2G",L221*(1-'3. Network design parameters'!I$73-'3. Network design parameters'!I$80),0)</f>
        <v>0</v>
      </c>
      <c r="L257" s="342">
        <f>IF($G257="2G",M221*(1-'3. Network design parameters'!J$73-'3. Network design parameters'!J$80),0)</f>
        <v>0</v>
      </c>
      <c r="M257" s="342">
        <f>IF($G257="2G",N221*(1-'3. Network design parameters'!K$73-'3. Network design parameters'!K$80),0)</f>
        <v>0</v>
      </c>
      <c r="N257" s="342">
        <f>IF($G257="2G",O221*(1-'3. Network design parameters'!L$73-'3. Network design parameters'!L$80),0)</f>
        <v>0</v>
      </c>
    </row>
    <row r="258" spans="2:14" s="487" customFormat="1">
      <c r="C258" s="240" t="str">
        <f t="shared" si="101"/>
        <v>S24</v>
      </c>
      <c r="D258" s="240" t="str">
        <f t="shared" si="101"/>
        <v>OTHER: complete as required</v>
      </c>
      <c r="E258" s="240" t="str">
        <f t="shared" si="101"/>
        <v>OTHER: complete as required</v>
      </c>
      <c r="F258" s="240"/>
      <c r="G258" s="349">
        <f>'C. Masterfiles'!F133</f>
        <v>0</v>
      </c>
      <c r="H258" s="342">
        <f>IF($G258="2G",I222*(1-'3. Network design parameters'!F$73-'3. Network design parameters'!F$80),0)</f>
        <v>0</v>
      </c>
      <c r="I258" s="342">
        <f>IF($G258="2G",J222*(1-'3. Network design parameters'!G$73-'3. Network design parameters'!G$80),0)</f>
        <v>0</v>
      </c>
      <c r="J258" s="342">
        <f>IF($G258="2G",K222*(1-'3. Network design parameters'!H$73-'3. Network design parameters'!H$80),0)</f>
        <v>0</v>
      </c>
      <c r="K258" s="342">
        <f>IF($G258="2G",L222*(1-'3. Network design parameters'!I$73-'3. Network design parameters'!I$80),0)</f>
        <v>0</v>
      </c>
      <c r="L258" s="342">
        <f>IF($G258="2G",M222*(1-'3. Network design parameters'!J$73-'3. Network design parameters'!J$80),0)</f>
        <v>0</v>
      </c>
      <c r="M258" s="342">
        <f>IF($G258="2G",N222*(1-'3. Network design parameters'!K$73-'3. Network design parameters'!K$80),0)</f>
        <v>0</v>
      </c>
      <c r="N258" s="342">
        <f>IF($G258="2G",O222*(1-'3. Network design parameters'!L$73-'3. Network design parameters'!L$80),0)</f>
        <v>0</v>
      </c>
    </row>
    <row r="259" spans="2:14" s="487" customFormat="1">
      <c r="C259" s="240" t="str">
        <f t="shared" si="101"/>
        <v>S25</v>
      </c>
      <c r="D259" s="240" t="str">
        <f t="shared" si="101"/>
        <v>OTHER: complete as required</v>
      </c>
      <c r="E259" s="240" t="str">
        <f t="shared" si="101"/>
        <v>OTHER: complete as required</v>
      </c>
      <c r="F259" s="240"/>
      <c r="G259" s="349">
        <f>'C. Masterfiles'!F134</f>
        <v>0</v>
      </c>
      <c r="H259" s="342">
        <f>IF($G259="2G",I223*(1-'3. Network design parameters'!F$73-'3. Network design parameters'!F$80),0)</f>
        <v>0</v>
      </c>
      <c r="I259" s="342">
        <f>IF($G259="2G",J223*(1-'3. Network design parameters'!G$73-'3. Network design parameters'!G$80),0)</f>
        <v>0</v>
      </c>
      <c r="J259" s="342">
        <f>IF($G259="2G",K223*(1-'3. Network design parameters'!H$73-'3. Network design parameters'!H$80),0)</f>
        <v>0</v>
      </c>
      <c r="K259" s="342">
        <f>IF($G259="2G",L223*(1-'3. Network design parameters'!I$73-'3. Network design parameters'!I$80),0)</f>
        <v>0</v>
      </c>
      <c r="L259" s="342">
        <f>IF($G259="2G",M223*(1-'3. Network design parameters'!J$73-'3. Network design parameters'!J$80),0)</f>
        <v>0</v>
      </c>
      <c r="M259" s="342">
        <f>IF($G259="2G",N223*(1-'3. Network design parameters'!K$73-'3. Network design parameters'!K$80),0)</f>
        <v>0</v>
      </c>
      <c r="N259" s="342">
        <f>IF($G259="2G",O223*(1-'3. Network design parameters'!L$73-'3. Network design parameters'!L$80),0)</f>
        <v>0</v>
      </c>
    </row>
    <row r="260" spans="2:14" s="487" customFormat="1">
      <c r="C260" s="240" t="str">
        <f t="shared" si="101"/>
        <v>S26</v>
      </c>
      <c r="D260" s="240" t="str">
        <f t="shared" si="101"/>
        <v>OTHER: complete as required</v>
      </c>
      <c r="E260" s="240" t="str">
        <f t="shared" si="101"/>
        <v>OTHER: complete as required</v>
      </c>
      <c r="F260" s="240"/>
      <c r="G260" s="349">
        <f>'C. Masterfiles'!F135</f>
        <v>0</v>
      </c>
      <c r="H260" s="342">
        <f>IF($G260="2G",I224*(1-'3. Network design parameters'!F$73-'3. Network design parameters'!F$80),0)</f>
        <v>0</v>
      </c>
      <c r="I260" s="342">
        <f>IF($G260="2G",J224*(1-'3. Network design parameters'!G$73-'3. Network design parameters'!G$80),0)</f>
        <v>0</v>
      </c>
      <c r="J260" s="342">
        <f>IF($G260="2G",K224*(1-'3. Network design parameters'!H$73-'3. Network design parameters'!H$80),0)</f>
        <v>0</v>
      </c>
      <c r="K260" s="342">
        <f>IF($G260="2G",L224*(1-'3. Network design parameters'!I$73-'3. Network design parameters'!I$80),0)</f>
        <v>0</v>
      </c>
      <c r="L260" s="342">
        <f>IF($G260="2G",M224*(1-'3. Network design parameters'!J$73-'3. Network design parameters'!J$80),0)</f>
        <v>0</v>
      </c>
      <c r="M260" s="342">
        <f>IF($G260="2G",N224*(1-'3. Network design parameters'!K$73-'3. Network design parameters'!K$80),0)</f>
        <v>0</v>
      </c>
      <c r="N260" s="342">
        <f>IF($G260="2G",O224*(1-'3. Network design parameters'!L$73-'3. Network design parameters'!L$80),0)</f>
        <v>0</v>
      </c>
    </row>
    <row r="261" spans="2:14" s="487" customFormat="1">
      <c r="C261" s="240" t="str">
        <f t="shared" si="101"/>
        <v>S27</v>
      </c>
      <c r="D261" s="240" t="str">
        <f t="shared" si="101"/>
        <v>OTHER: complete as required</v>
      </c>
      <c r="E261" s="240" t="str">
        <f t="shared" si="101"/>
        <v>OTHER: complete as required</v>
      </c>
      <c r="F261" s="240"/>
      <c r="G261" s="349">
        <f>'C. Masterfiles'!F136</f>
        <v>0</v>
      </c>
      <c r="H261" s="342">
        <f>IF($G261="2G",I225*(1-'3. Network design parameters'!F$73-'3. Network design parameters'!F$80),0)</f>
        <v>0</v>
      </c>
      <c r="I261" s="342">
        <f>IF($G261="2G",J225*(1-'3. Network design parameters'!G$73-'3. Network design parameters'!G$80),0)</f>
        <v>0</v>
      </c>
      <c r="J261" s="342">
        <f>IF($G261="2G",K225*(1-'3. Network design parameters'!H$73-'3. Network design parameters'!H$80),0)</f>
        <v>0</v>
      </c>
      <c r="K261" s="342">
        <f>IF($G261="2G",L225*(1-'3. Network design parameters'!I$73-'3. Network design parameters'!I$80),0)</f>
        <v>0</v>
      </c>
      <c r="L261" s="342">
        <f>IF($G261="2G",M225*(1-'3. Network design parameters'!J$73-'3. Network design parameters'!J$80),0)</f>
        <v>0</v>
      </c>
      <c r="M261" s="342">
        <f>IF($G261="2G",N225*(1-'3. Network design parameters'!K$73-'3. Network design parameters'!K$80),0)</f>
        <v>0</v>
      </c>
      <c r="N261" s="342">
        <f>IF($G261="2G",O225*(1-'3. Network design parameters'!L$73-'3. Network design parameters'!L$80),0)</f>
        <v>0</v>
      </c>
    </row>
    <row r="262" spans="2:14" s="487" customFormat="1">
      <c r="C262" s="240" t="str">
        <f t="shared" si="101"/>
        <v>S28</v>
      </c>
      <c r="D262" s="240" t="str">
        <f t="shared" si="101"/>
        <v>OTHER: complete as required</v>
      </c>
      <c r="E262" s="240" t="str">
        <f t="shared" si="101"/>
        <v>OTHER: complete as required</v>
      </c>
      <c r="F262" s="240"/>
      <c r="G262" s="349">
        <f>'C. Masterfiles'!F137</f>
        <v>0</v>
      </c>
      <c r="H262" s="342">
        <f>IF($G262="2G",I226*(1-'3. Network design parameters'!F$73-'3. Network design parameters'!F$80),0)</f>
        <v>0</v>
      </c>
      <c r="I262" s="342">
        <f>IF($G262="2G",J226*(1-'3. Network design parameters'!G$73-'3. Network design parameters'!G$80),0)</f>
        <v>0</v>
      </c>
      <c r="J262" s="342">
        <f>IF($G262="2G",K226*(1-'3. Network design parameters'!H$73-'3. Network design parameters'!H$80),0)</f>
        <v>0</v>
      </c>
      <c r="K262" s="342">
        <f>IF($G262="2G",L226*(1-'3. Network design parameters'!I$73-'3. Network design parameters'!I$80),0)</f>
        <v>0</v>
      </c>
      <c r="L262" s="342">
        <f>IF($G262="2G",M226*(1-'3. Network design parameters'!J$73-'3. Network design parameters'!J$80),0)</f>
        <v>0</v>
      </c>
      <c r="M262" s="342">
        <f>IF($G262="2G",N226*(1-'3. Network design parameters'!K$73-'3. Network design parameters'!K$80),0)</f>
        <v>0</v>
      </c>
      <c r="N262" s="342">
        <f>IF($G262="2G",O226*(1-'3. Network design parameters'!L$73-'3. Network design parameters'!L$80),0)</f>
        <v>0</v>
      </c>
    </row>
    <row r="263" spans="2:14" s="487" customFormat="1">
      <c r="C263" s="240" t="str">
        <f t="shared" si="101"/>
        <v>S29</v>
      </c>
      <c r="D263" s="240" t="str">
        <f t="shared" si="101"/>
        <v>OTHER: complete as required</v>
      </c>
      <c r="E263" s="240" t="str">
        <f t="shared" si="101"/>
        <v>OTHER: complete as required</v>
      </c>
      <c r="F263" s="240"/>
      <c r="G263" s="349">
        <f>'C. Masterfiles'!F138</f>
        <v>0</v>
      </c>
      <c r="H263" s="342">
        <f>IF($G263="2G",I227*(1-'3. Network design parameters'!F$73-'3. Network design parameters'!F$80),0)</f>
        <v>0</v>
      </c>
      <c r="I263" s="342">
        <f>IF($G263="2G",J227*(1-'3. Network design parameters'!G$73-'3. Network design parameters'!G$80),0)</f>
        <v>0</v>
      </c>
      <c r="J263" s="342">
        <f>IF($G263="2G",K227*(1-'3. Network design parameters'!H$73-'3. Network design parameters'!H$80),0)</f>
        <v>0</v>
      </c>
      <c r="K263" s="342">
        <f>IF($G263="2G",L227*(1-'3. Network design parameters'!I$73-'3. Network design parameters'!I$80),0)</f>
        <v>0</v>
      </c>
      <c r="L263" s="342">
        <f>IF($G263="2G",M227*(1-'3. Network design parameters'!J$73-'3. Network design parameters'!J$80),0)</f>
        <v>0</v>
      </c>
      <c r="M263" s="342">
        <f>IF($G263="2G",N227*(1-'3. Network design parameters'!K$73-'3. Network design parameters'!K$80),0)</f>
        <v>0</v>
      </c>
      <c r="N263" s="342">
        <f>IF($G263="2G",O227*(1-'3. Network design parameters'!L$73-'3. Network design parameters'!L$80),0)</f>
        <v>0</v>
      </c>
    </row>
    <row r="264" spans="2:14" s="487" customFormat="1">
      <c r="C264" s="240" t="str">
        <f t="shared" si="101"/>
        <v>S30</v>
      </c>
      <c r="D264" s="240" t="str">
        <f t="shared" si="101"/>
        <v>OTHER: complete as required</v>
      </c>
      <c r="E264" s="240" t="str">
        <f t="shared" si="101"/>
        <v>OTHER: complete as required</v>
      </c>
      <c r="F264" s="240"/>
      <c r="G264" s="349">
        <f>'C. Masterfiles'!F139</f>
        <v>0</v>
      </c>
      <c r="H264" s="342">
        <f>IF($G264="2G",I228*(1-'3. Network design parameters'!F$73-'3. Network design parameters'!F$80),0)</f>
        <v>0</v>
      </c>
      <c r="I264" s="342">
        <f>IF($G264="2G",J228*(1-'3. Network design parameters'!G$73-'3. Network design parameters'!G$80),0)</f>
        <v>0</v>
      </c>
      <c r="J264" s="342">
        <f>IF($G264="2G",K228*(1-'3. Network design parameters'!H$73-'3. Network design parameters'!H$80),0)</f>
        <v>0</v>
      </c>
      <c r="K264" s="342">
        <f>IF($G264="2G",L228*(1-'3. Network design parameters'!I$73-'3. Network design parameters'!I$80),0)</f>
        <v>0</v>
      </c>
      <c r="L264" s="342">
        <f>IF($G264="2G",M228*(1-'3. Network design parameters'!J$73-'3. Network design parameters'!J$80),0)</f>
        <v>0</v>
      </c>
      <c r="M264" s="342">
        <f>IF($G264="2G",N228*(1-'3. Network design parameters'!K$73-'3. Network design parameters'!K$80),0)</f>
        <v>0</v>
      </c>
      <c r="N264" s="342">
        <f>IF($G264="2G",O228*(1-'3. Network design parameters'!L$73-'3. Network design parameters'!L$80),0)</f>
        <v>0</v>
      </c>
    </row>
    <row r="265" spans="2:14" s="692" customFormat="1">
      <c r="C265" s="708"/>
      <c r="D265" s="708" t="s">
        <v>650</v>
      </c>
      <c r="E265" s="708"/>
      <c r="F265" s="708" t="s">
        <v>651</v>
      </c>
      <c r="G265" s="708"/>
      <c r="H265" s="712">
        <f t="shared" ref="H265:M265" si="102">SUM(H235:H264)</f>
        <v>68036.774327546489</v>
      </c>
      <c r="I265" s="712">
        <f t="shared" si="102"/>
        <v>69397.509814097415</v>
      </c>
      <c r="J265" s="712">
        <f t="shared" si="102"/>
        <v>70785.460010379393</v>
      </c>
      <c r="K265" s="712">
        <f t="shared" si="102"/>
        <v>72201.169210586988</v>
      </c>
      <c r="L265" s="712">
        <f t="shared" si="102"/>
        <v>73645.192594798762</v>
      </c>
      <c r="M265" s="712">
        <f t="shared" si="102"/>
        <v>75118.09644669469</v>
      </c>
      <c r="N265" s="712">
        <f t="shared" ref="N265" si="103">SUM(N235:N264)</f>
        <v>76620.458375628587</v>
      </c>
    </row>
    <row r="266" spans="2:14" s="487" customFormat="1">
      <c r="C266" s="533"/>
      <c r="D266" s="533"/>
      <c r="E266" s="533"/>
      <c r="F266" s="533"/>
      <c r="G266" s="533"/>
      <c r="H266" s="533"/>
      <c r="I266" s="533"/>
      <c r="J266" s="533"/>
      <c r="K266" s="533"/>
      <c r="L266" s="533"/>
      <c r="M266" s="533"/>
    </row>
    <row r="267" spans="2:14" s="487" customFormat="1"/>
    <row r="268" spans="2:14" s="487" customFormat="1" ht="15.75">
      <c r="B268" s="77">
        <f>B232+0.01</f>
        <v>6.0599999999999987</v>
      </c>
      <c r="C268" s="490" t="s">
        <v>691</v>
      </c>
      <c r="D268" s="314"/>
      <c r="E268" s="317"/>
      <c r="F268" s="317"/>
      <c r="G268" s="348"/>
      <c r="H268" s="348"/>
      <c r="I268" s="348"/>
      <c r="J268" s="348"/>
      <c r="K268" s="348"/>
    </row>
    <row r="269" spans="2:14" s="487" customFormat="1">
      <c r="C269" s="488"/>
      <c r="D269" s="488"/>
      <c r="E269" s="488"/>
      <c r="F269" s="488"/>
      <c r="G269" s="256"/>
      <c r="H269" s="256"/>
      <c r="I269" s="256"/>
      <c r="J269" s="256"/>
      <c r="K269" s="256"/>
    </row>
    <row r="270" spans="2:14" s="487" customFormat="1">
      <c r="C270" s="222" t="s">
        <v>0</v>
      </c>
      <c r="D270" s="222" t="s">
        <v>284</v>
      </c>
      <c r="E270" s="37" t="s">
        <v>14</v>
      </c>
      <c r="F270" s="214"/>
      <c r="G270" s="162"/>
      <c r="H270" s="162">
        <f t="shared" ref="H270:N270" si="104">H58</f>
        <v>2014</v>
      </c>
      <c r="I270" s="162">
        <f t="shared" si="104"/>
        <v>2015</v>
      </c>
      <c r="J270" s="162">
        <f t="shared" si="104"/>
        <v>2016</v>
      </c>
      <c r="K270" s="162">
        <f t="shared" si="104"/>
        <v>2017</v>
      </c>
      <c r="L270" s="162">
        <f t="shared" si="104"/>
        <v>2018</v>
      </c>
      <c r="M270" s="162">
        <f t="shared" si="104"/>
        <v>2019</v>
      </c>
      <c r="N270" s="162">
        <f t="shared" si="104"/>
        <v>2020</v>
      </c>
    </row>
    <row r="271" spans="2:14" s="487" customFormat="1">
      <c r="C271" s="240" t="str">
        <f t="shared" ref="C271:E300" si="105">C59</f>
        <v>S01</v>
      </c>
      <c r="D271" s="240" t="str">
        <f t="shared" si="105"/>
        <v>Повиквания в мрежата (On Net calls)</v>
      </c>
      <c r="E271" s="240" t="str">
        <f t="shared" si="105"/>
        <v>Voice Minutes</v>
      </c>
      <c r="F271" s="240"/>
      <c r="G271" s="349" t="str">
        <f>G235</f>
        <v>2G</v>
      </c>
      <c r="H271" s="342">
        <f>I199*'3. Network design parameters'!$F$19</f>
        <v>4929.3536195689567</v>
      </c>
      <c r="I271" s="342">
        <f>J199*'3. Network design parameters'!$F$19</f>
        <v>5027.9406919603352</v>
      </c>
      <c r="J271" s="342">
        <f>K199*'3. Network design parameters'!$F$19</f>
        <v>5128.4995057995438</v>
      </c>
      <c r="K271" s="342">
        <f>L199*'3. Network design parameters'!$F$19</f>
        <v>5231.0694959155344</v>
      </c>
      <c r="L271" s="342">
        <f>M199*'3. Network design parameters'!$F$19</f>
        <v>5335.6908858338456</v>
      </c>
      <c r="M271" s="342">
        <f>N199*'3. Network design parameters'!$F$19</f>
        <v>5442.4047035505209</v>
      </c>
      <c r="N271" s="342">
        <f>O199*'3. Network design parameters'!$F$19</f>
        <v>5551.2527976215315</v>
      </c>
    </row>
    <row r="272" spans="2:14" s="487" customFormat="1">
      <c r="C272" s="240" t="str">
        <f t="shared" si="105"/>
        <v>S02</v>
      </c>
      <c r="D272" s="240" t="str">
        <f t="shared" si="105"/>
        <v>Изходящи повиквания към фиксирана линия (Outgoing Calls to Fixed Line)</v>
      </c>
      <c r="E272" s="240" t="str">
        <f t="shared" si="105"/>
        <v>Voice Minutes</v>
      </c>
      <c r="F272" s="240"/>
      <c r="G272" s="349" t="str">
        <f t="shared" ref="G272:G300" si="106">G236</f>
        <v>2G</v>
      </c>
      <c r="H272" s="342">
        <f>I200*'3. Network design parameters'!$F$19</f>
        <v>39.620592761846169</v>
      </c>
      <c r="I272" s="342">
        <f>J200*'3. Network design parameters'!$F$19</f>
        <v>40.413004617083104</v>
      </c>
      <c r="J272" s="342">
        <f>K200*'3. Network design parameters'!$F$19</f>
        <v>41.221264709424766</v>
      </c>
      <c r="K272" s="342">
        <f>L200*'3. Network design parameters'!$F$19</f>
        <v>42.045690003613252</v>
      </c>
      <c r="L272" s="342">
        <f>M200*'3. Network design parameters'!$F$19</f>
        <v>42.886603803685517</v>
      </c>
      <c r="M272" s="342">
        <f>N200*'3. Network design parameters'!$F$19</f>
        <v>43.744335879759234</v>
      </c>
      <c r="N272" s="342">
        <f>O200*'3. Network design parameters'!$F$19</f>
        <v>44.619222597354408</v>
      </c>
    </row>
    <row r="273" spans="3:14" s="487" customFormat="1">
      <c r="C273" s="240" t="str">
        <f t="shared" si="105"/>
        <v>S03</v>
      </c>
      <c r="D273" s="240" t="str">
        <f t="shared" si="105"/>
        <v>Изходящи повиквания към други мобилни мрежи (Outgoing Calls to Other Mobile)</v>
      </c>
      <c r="E273" s="240" t="str">
        <f t="shared" si="105"/>
        <v>Voice Minutes</v>
      </c>
      <c r="F273" s="240"/>
      <c r="G273" s="349" t="str">
        <f t="shared" si="106"/>
        <v>2G</v>
      </c>
      <c r="H273" s="342">
        <f>I201*'3. Network design parameters'!$F$19</f>
        <v>408.36715289592917</v>
      </c>
      <c r="I273" s="342">
        <f>J201*'3. Network design parameters'!$F$19</f>
        <v>416.5344959538478</v>
      </c>
      <c r="J273" s="342">
        <f>K201*'3. Network design parameters'!$F$19</f>
        <v>424.86518587292483</v>
      </c>
      <c r="K273" s="342">
        <f>L201*'3. Network design parameters'!$F$19</f>
        <v>433.3624895903834</v>
      </c>
      <c r="L273" s="342">
        <f>M201*'3. Network design parameters'!$F$19</f>
        <v>442.02973938219105</v>
      </c>
      <c r="M273" s="342">
        <f>N201*'3. Network design parameters'!$F$19</f>
        <v>450.87033416983485</v>
      </c>
      <c r="N273" s="342">
        <f>O201*'3. Network design parameters'!$F$19</f>
        <v>459.88774085323155</v>
      </c>
    </row>
    <row r="274" spans="3:14" s="487" customFormat="1">
      <c r="C274" s="240" t="str">
        <f t="shared" si="105"/>
        <v>S04</v>
      </c>
      <c r="D274" s="240" t="str">
        <f t="shared" si="105"/>
        <v>Изходящи международни повиквания (Outgoing Calls to International)</v>
      </c>
      <c r="E274" s="240" t="str">
        <f t="shared" si="105"/>
        <v>Voice Minutes</v>
      </c>
      <c r="F274" s="240"/>
      <c r="G274" s="349" t="str">
        <f t="shared" si="106"/>
        <v>2G</v>
      </c>
      <c r="H274" s="342">
        <f>I202*'3. Network design parameters'!$F$19</f>
        <v>19.746728459167752</v>
      </c>
      <c r="I274" s="342">
        <f>J202*'3. Network design parameters'!$F$19</f>
        <v>20.141663028351111</v>
      </c>
      <c r="J274" s="342">
        <f>K202*'3. Network design parameters'!$F$19</f>
        <v>20.544496288918136</v>
      </c>
      <c r="K274" s="342">
        <f>L202*'3. Network design parameters'!$F$19</f>
        <v>20.955386214696496</v>
      </c>
      <c r="L274" s="342">
        <f>M202*'3. Network design parameters'!$F$19</f>
        <v>21.374493938990426</v>
      </c>
      <c r="M274" s="342">
        <f>N202*'3. Network design parameters'!$F$19</f>
        <v>21.801983817770235</v>
      </c>
      <c r="N274" s="342">
        <f>O202*'3. Network design parameters'!$F$19</f>
        <v>22.238023494125642</v>
      </c>
    </row>
    <row r="275" spans="3:14" s="487" customFormat="1">
      <c r="C275" s="240" t="str">
        <f t="shared" si="105"/>
        <v>S05</v>
      </c>
      <c r="D275" s="240" t="str">
        <f t="shared" si="105"/>
        <v>Входящи повиквания от фиксирана линия (Incoming calls from fixed)</v>
      </c>
      <c r="E275" s="240" t="str">
        <f t="shared" si="105"/>
        <v>Voice Minutes</v>
      </c>
      <c r="F275" s="240"/>
      <c r="G275" s="349" t="str">
        <f t="shared" si="106"/>
        <v>2G</v>
      </c>
      <c r="H275" s="342">
        <f>I203*'3. Network design parameters'!$F$19</f>
        <v>19.925227609696581</v>
      </c>
      <c r="I275" s="342">
        <f>J203*'3. Network design parameters'!$F$19</f>
        <v>20.323732161890515</v>
      </c>
      <c r="J275" s="342">
        <f>K203*'3. Network design parameters'!$F$19</f>
        <v>20.730206805128326</v>
      </c>
      <c r="K275" s="342">
        <f>L203*'3. Network design parameters'!$F$19</f>
        <v>21.14481094123089</v>
      </c>
      <c r="L275" s="342">
        <f>M203*'3. Network design parameters'!$F$19</f>
        <v>21.567707160055512</v>
      </c>
      <c r="M275" s="342">
        <f>N203*'3. Network design parameters'!$F$19</f>
        <v>21.999061303256621</v>
      </c>
      <c r="N275" s="342">
        <f>O203*'3. Network design parameters'!$F$19</f>
        <v>22.43904252932175</v>
      </c>
    </row>
    <row r="276" spans="3:14" s="487" customFormat="1">
      <c r="C276" s="240" t="str">
        <f t="shared" si="105"/>
        <v>S06</v>
      </c>
      <c r="D276" s="240" t="str">
        <f t="shared" si="105"/>
        <v>Входящи повиквания от други мобилни мрежи (Incoming calls from other mobile)</v>
      </c>
      <c r="E276" s="240" t="str">
        <f t="shared" si="105"/>
        <v>Voice Minutes</v>
      </c>
      <c r="F276" s="240"/>
      <c r="G276" s="349" t="str">
        <f t="shared" si="106"/>
        <v>2G</v>
      </c>
      <c r="H276" s="342">
        <f>I204*'3. Network design parameters'!$F$19</f>
        <v>401.63872346484482</v>
      </c>
      <c r="I276" s="342">
        <f>J204*'3. Network design parameters'!$F$19</f>
        <v>409.67149793414177</v>
      </c>
      <c r="J276" s="342">
        <f>K204*'3. Network design parameters'!$F$19</f>
        <v>417.86492789282465</v>
      </c>
      <c r="K276" s="342">
        <f>L204*'3. Network design parameters'!$F$19</f>
        <v>426.22222645068109</v>
      </c>
      <c r="L276" s="342">
        <f>M204*'3. Network design parameters'!$F$19</f>
        <v>434.74667097969484</v>
      </c>
      <c r="M276" s="342">
        <f>N204*'3. Network design parameters'!$F$19</f>
        <v>443.44160439928862</v>
      </c>
      <c r="N276" s="342">
        <f>O204*'3. Network design parameters'!$F$19</f>
        <v>452.31043648727439</v>
      </c>
    </row>
    <row r="277" spans="3:14" s="487" customFormat="1">
      <c r="C277" s="240" t="str">
        <f t="shared" si="105"/>
        <v>S07</v>
      </c>
      <c r="D277" s="240" t="str">
        <f t="shared" si="105"/>
        <v>Входящи международни повиквания (Incoming calls from international)</v>
      </c>
      <c r="E277" s="240" t="str">
        <f t="shared" si="105"/>
        <v>Voice Minutes</v>
      </c>
      <c r="F277" s="240"/>
      <c r="G277" s="349" t="str">
        <f t="shared" si="106"/>
        <v>2G</v>
      </c>
      <c r="H277" s="342">
        <f>I205*'3. Network design parameters'!$F$19</f>
        <v>116.84186853203475</v>
      </c>
      <c r="I277" s="342">
        <f>J205*'3. Network design parameters'!$F$19</f>
        <v>119.17870590267545</v>
      </c>
      <c r="J277" s="342">
        <f>K205*'3. Network design parameters'!$F$19</f>
        <v>121.56228002072896</v>
      </c>
      <c r="K277" s="342">
        <f>L205*'3. Network design parameters'!$F$19</f>
        <v>123.99352562114353</v>
      </c>
      <c r="L277" s="342">
        <f>M205*'3. Network design parameters'!$F$19</f>
        <v>126.47339613356641</v>
      </c>
      <c r="M277" s="342">
        <f>N205*'3. Network design parameters'!$F$19</f>
        <v>129.0028640562378</v>
      </c>
      <c r="N277" s="342">
        <f>O205*'3. Network design parameters'!$F$19</f>
        <v>131.58292133736254</v>
      </c>
    </row>
    <row r="278" spans="3:14" s="487" customFormat="1">
      <c r="C278" s="240" t="str">
        <f t="shared" si="105"/>
        <v>S08</v>
      </c>
      <c r="D278" s="240" t="str">
        <f t="shared" si="105"/>
        <v>Изходящи повиквания от чужди абонати в роуминг в мрежата на предприятието (Roaming Calls Outbound)</v>
      </c>
      <c r="E278" s="240" t="str">
        <f t="shared" si="105"/>
        <v>Voice Minutes</v>
      </c>
      <c r="F278" s="240"/>
      <c r="G278" s="349" t="str">
        <f t="shared" si="106"/>
        <v>2G</v>
      </c>
      <c r="H278" s="342">
        <f>I206*'3. Network design parameters'!$F$19</f>
        <v>36.510744506023748</v>
      </c>
      <c r="I278" s="342">
        <f>J206*'3. Network design parameters'!$F$19</f>
        <v>37.240959396144227</v>
      </c>
      <c r="J278" s="342">
        <f>K206*'3. Network design parameters'!$F$19</f>
        <v>37.985778584067113</v>
      </c>
      <c r="K278" s="342">
        <f>L206*'3. Network design parameters'!$F$19</f>
        <v>38.745494155748446</v>
      </c>
      <c r="L278" s="342">
        <f>M206*'3. Network design parameters'!$F$19</f>
        <v>39.520404038863433</v>
      </c>
      <c r="M278" s="342">
        <f>N206*'3. Network design parameters'!$F$19</f>
        <v>40.310812119640687</v>
      </c>
      <c r="N278" s="342">
        <f>O206*'3. Network design parameters'!$F$19</f>
        <v>41.117028362033508</v>
      </c>
    </row>
    <row r="279" spans="3:14" s="487" customFormat="1">
      <c r="C279" s="240" t="str">
        <f t="shared" si="105"/>
        <v>S09</v>
      </c>
      <c r="D279" s="240" t="str">
        <f t="shared" si="105"/>
        <v>Входящи повиквания от чужди абонати в роуминг в мрежата на предприятието (Roaming Calls Inbound)</v>
      </c>
      <c r="E279" s="240" t="str">
        <f t="shared" si="105"/>
        <v>Voice Minutes</v>
      </c>
      <c r="F279" s="240"/>
      <c r="G279" s="349" t="str">
        <f t="shared" si="106"/>
        <v>2G</v>
      </c>
      <c r="H279" s="342">
        <f>I207*'3. Network design parameters'!$F$19</f>
        <v>40.049453465696942</v>
      </c>
      <c r="I279" s="342">
        <f>J207*'3. Network design parameters'!$F$19</f>
        <v>40.850442535010878</v>
      </c>
      <c r="J279" s="342">
        <f>K207*'3. Network design parameters'!$F$19</f>
        <v>41.667451385711104</v>
      </c>
      <c r="K279" s="342">
        <f>L207*'3. Network design parameters'!$F$19</f>
        <v>42.50080041342531</v>
      </c>
      <c r="L279" s="342">
        <f>M207*'3. Network design parameters'!$F$19</f>
        <v>43.350816421693821</v>
      </c>
      <c r="M279" s="342">
        <f>N207*'3. Network design parameters'!$F$19</f>
        <v>44.217832750127698</v>
      </c>
      <c r="N279" s="342">
        <f>O207*'3. Network design parameters'!$F$19</f>
        <v>45.102189405130247</v>
      </c>
    </row>
    <row r="280" spans="3:14" s="487" customFormat="1">
      <c r="C280" s="240" t="str">
        <f t="shared" si="105"/>
        <v>S10</v>
      </c>
      <c r="D280" s="240" t="str">
        <f t="shared" si="105"/>
        <v>Гласова поща (Voice mail)</v>
      </c>
      <c r="E280" s="240" t="str">
        <f t="shared" si="105"/>
        <v>Voice Minutes</v>
      </c>
      <c r="F280" s="240"/>
      <c r="G280" s="349" t="str">
        <f t="shared" si="106"/>
        <v>2G</v>
      </c>
      <c r="H280" s="342">
        <f>I208*'3. Network design parameters'!$F$19</f>
        <v>45.19353130946034</v>
      </c>
      <c r="I280" s="342">
        <f>J208*'3. Network design parameters'!$F$19</f>
        <v>46.097401935649557</v>
      </c>
      <c r="J280" s="342">
        <f>K208*'3. Network design parameters'!$F$19</f>
        <v>47.019349974362555</v>
      </c>
      <c r="K280" s="342">
        <f>L208*'3. Network design parameters'!$F$19</f>
        <v>47.9597369738498</v>
      </c>
      <c r="L280" s="342">
        <f>M208*'3. Network design parameters'!$F$19</f>
        <v>48.918931713326806</v>
      </c>
      <c r="M280" s="342">
        <f>N208*'3. Network design parameters'!$F$19</f>
        <v>49.897310347593326</v>
      </c>
      <c r="N280" s="342">
        <f>O208*'3. Network design parameters'!$F$19</f>
        <v>50.895256554545206</v>
      </c>
    </row>
    <row r="281" spans="3:14" s="487" customFormat="1">
      <c r="C281" s="240" t="str">
        <f t="shared" si="105"/>
        <v>S11</v>
      </c>
      <c r="D281" s="240" t="str">
        <f t="shared" si="105"/>
        <v>Повиквания към центъра за обслужване на клиенти (Help desk call)</v>
      </c>
      <c r="E281" s="240" t="str">
        <f t="shared" si="105"/>
        <v>Voice Minutes</v>
      </c>
      <c r="F281" s="240"/>
      <c r="G281" s="349" t="str">
        <f t="shared" si="106"/>
        <v>2G</v>
      </c>
      <c r="H281" s="342">
        <f>I209*'3. Network design parameters'!$F$19</f>
        <v>17.220163647416218</v>
      </c>
      <c r="I281" s="342">
        <f>J209*'3. Network design parameters'!$F$19</f>
        <v>17.564566920364545</v>
      </c>
      <c r="J281" s="342">
        <f>K209*'3. Network design parameters'!$F$19</f>
        <v>17.915858258771834</v>
      </c>
      <c r="K281" s="342">
        <f>L209*'3. Network design parameters'!$F$19</f>
        <v>18.27417542394727</v>
      </c>
      <c r="L281" s="342">
        <f>M209*'3. Network design parameters'!$F$19</f>
        <v>18.639658932426215</v>
      </c>
      <c r="M281" s="342">
        <f>N209*'3. Network design parameters'!$F$19</f>
        <v>19.012452111074744</v>
      </c>
      <c r="N281" s="342">
        <f>O209*'3. Network design parameters'!$F$19</f>
        <v>19.392701153296237</v>
      </c>
    </row>
    <row r="282" spans="3:14" s="487" customFormat="1">
      <c r="C282" s="240" t="str">
        <f t="shared" si="105"/>
        <v>S12</v>
      </c>
      <c r="D282" s="240" t="str">
        <f t="shared" si="105"/>
        <v>Видеоразговори (Video call)</v>
      </c>
      <c r="E282" s="240" t="str">
        <f t="shared" si="105"/>
        <v>Video minutes</v>
      </c>
      <c r="F282" s="240"/>
      <c r="G282" s="349" t="str">
        <f t="shared" si="106"/>
        <v>3G</v>
      </c>
      <c r="H282" s="342">
        <f>I210*'3. Network design parameters'!$F$19</f>
        <v>605.41747326768439</v>
      </c>
      <c r="I282" s="342">
        <f>J210*'3. Network design parameters'!$F$19</f>
        <v>617.52582273303813</v>
      </c>
      <c r="J282" s="342">
        <f>K210*'3. Network design parameters'!$F$19</f>
        <v>629.87633918769893</v>
      </c>
      <c r="K282" s="342">
        <f>L210*'3. Network design parameters'!$F$19</f>
        <v>642.47386597145282</v>
      </c>
      <c r="L282" s="342">
        <f>M210*'3. Network design parameters'!$F$19</f>
        <v>655.32334329088189</v>
      </c>
      <c r="M282" s="342">
        <f>N210*'3. Network design parameters'!$F$19</f>
        <v>617.61759236151556</v>
      </c>
      <c r="N282" s="342">
        <f>O210*'3. Network design parameters'!$F$19</f>
        <v>629.9699442087458</v>
      </c>
    </row>
    <row r="283" spans="3:14" s="487" customFormat="1">
      <c r="C283" s="240" t="str">
        <f t="shared" si="105"/>
        <v>S13</v>
      </c>
      <c r="D283" s="240" t="str">
        <f t="shared" si="105"/>
        <v>MMS в мрежата (MMS on net)</v>
      </c>
      <c r="E283" s="240" t="str">
        <f t="shared" si="105"/>
        <v>MMS</v>
      </c>
      <c r="F283" s="240"/>
      <c r="G283" s="349" t="str">
        <f t="shared" si="106"/>
        <v>3G</v>
      </c>
      <c r="H283" s="342">
        <f>I211*'3. Network design parameters'!$F$19</f>
        <v>3.6102564102564103</v>
      </c>
      <c r="I283" s="342">
        <f>J211*'3. Network design parameters'!$F$19</f>
        <v>3.6824615384615385</v>
      </c>
      <c r="J283" s="342">
        <f>K211*'3. Network design parameters'!$F$19</f>
        <v>3.7561107692307685</v>
      </c>
      <c r="K283" s="342">
        <f>L211*'3. Network design parameters'!$F$19</f>
        <v>3.8312329846153848</v>
      </c>
      <c r="L283" s="342">
        <f>M211*'3. Network design parameters'!$F$19</f>
        <v>3.9078576443076929</v>
      </c>
      <c r="M283" s="342">
        <f>N211*'3. Network design parameters'!$F$19</f>
        <v>3.9860147971938464</v>
      </c>
      <c r="N283" s="342">
        <f>O211*'3. Network design parameters'!$F$19</f>
        <v>4.0657350931377234</v>
      </c>
    </row>
    <row r="284" spans="3:14" s="487" customFormat="1">
      <c r="C284" s="240" t="str">
        <f t="shared" si="105"/>
        <v>S14</v>
      </c>
      <c r="D284" s="240" t="str">
        <f t="shared" si="105"/>
        <v>Изходящи MMS към други мрежи (MMS outgoing to other network)</v>
      </c>
      <c r="E284" s="240" t="str">
        <f t="shared" si="105"/>
        <v>MMS</v>
      </c>
      <c r="F284" s="240"/>
      <c r="G284" s="349" t="str">
        <f t="shared" si="106"/>
        <v>3G</v>
      </c>
      <c r="H284" s="342">
        <f>I212*'3. Network design parameters'!$F$19</f>
        <v>1.8051282051282052</v>
      </c>
      <c r="I284" s="342">
        <f>J212*'3. Network design parameters'!$F$19</f>
        <v>1.8412307692307692</v>
      </c>
      <c r="J284" s="342">
        <f>K212*'3. Network design parameters'!$F$19</f>
        <v>1.8780553846153842</v>
      </c>
      <c r="K284" s="342">
        <f>L212*'3. Network design parameters'!$F$19</f>
        <v>1.9156164923076924</v>
      </c>
      <c r="L284" s="342">
        <f>M212*'3. Network design parameters'!$F$19</f>
        <v>1.9539288221538464</v>
      </c>
      <c r="M284" s="342">
        <f>N212*'3. Network design parameters'!$F$19</f>
        <v>1.9930073985969232</v>
      </c>
      <c r="N284" s="342">
        <f>O212*'3. Network design parameters'!$F$19</f>
        <v>2.0328675465688617</v>
      </c>
    </row>
    <row r="285" spans="3:14" s="487" customFormat="1">
      <c r="C285" s="240" t="str">
        <f t="shared" si="105"/>
        <v>S15</v>
      </c>
      <c r="D285" s="240" t="str">
        <f t="shared" si="105"/>
        <v>Входящи MMS от други мрежи (MMS incoming from other network)</v>
      </c>
      <c r="E285" s="240" t="str">
        <f t="shared" si="105"/>
        <v>MMS</v>
      </c>
      <c r="F285" s="240"/>
      <c r="G285" s="349" t="str">
        <f t="shared" si="106"/>
        <v>3G</v>
      </c>
      <c r="H285" s="342">
        <f>I213*'3. Network design parameters'!$F$19</f>
        <v>1.8051282051282052</v>
      </c>
      <c r="I285" s="342">
        <f>J213*'3. Network design parameters'!$F$19</f>
        <v>1.8412307692307692</v>
      </c>
      <c r="J285" s="342">
        <f>K213*'3. Network design parameters'!$F$19</f>
        <v>1.8780553846153842</v>
      </c>
      <c r="K285" s="342">
        <f>L213*'3. Network design parameters'!$F$19</f>
        <v>1.9156164923076924</v>
      </c>
      <c r="L285" s="342">
        <f>M213*'3. Network design parameters'!$F$19</f>
        <v>1.9539288221538464</v>
      </c>
      <c r="M285" s="342">
        <f>N213*'3. Network design parameters'!$F$19</f>
        <v>1.9930073985969232</v>
      </c>
      <c r="N285" s="342">
        <f>O213*'3. Network design parameters'!$F$19</f>
        <v>2.0328675465688617</v>
      </c>
    </row>
    <row r="286" spans="3:14" s="487" customFormat="1">
      <c r="C286" s="240" t="str">
        <f t="shared" si="105"/>
        <v>S16</v>
      </c>
      <c r="D286" s="240" t="str">
        <f t="shared" si="105"/>
        <v>SMS в мрежата (SMS on net)</v>
      </c>
      <c r="E286" s="240" t="str">
        <f t="shared" si="105"/>
        <v>SMS</v>
      </c>
      <c r="F286" s="240"/>
      <c r="G286" s="349" t="str">
        <f t="shared" si="106"/>
        <v>2G</v>
      </c>
      <c r="H286" s="342">
        <f>I214*'3. Network design parameters'!$F$19</f>
        <v>0.19534984789222073</v>
      </c>
      <c r="I286" s="342">
        <f>J214*'3. Network design parameters'!$F$19</f>
        <v>0.19925684485006515</v>
      </c>
      <c r="J286" s="342">
        <f>K214*'3. Network design parameters'!$F$19</f>
        <v>0.20324198174706648</v>
      </c>
      <c r="K286" s="342">
        <f>L214*'3. Network design parameters'!$F$19</f>
        <v>0.20730682138200784</v>
      </c>
      <c r="L286" s="342">
        <f>M214*'3. Network design parameters'!$F$19</f>
        <v>0.21145295780964801</v>
      </c>
      <c r="M286" s="342">
        <f>N214*'3. Network design parameters'!$F$19</f>
        <v>0.21568201696584099</v>
      </c>
      <c r="N286" s="342">
        <f>O214*'3. Network design parameters'!$F$19</f>
        <v>0.2199956573051578</v>
      </c>
    </row>
    <row r="287" spans="3:14" s="487" customFormat="1">
      <c r="C287" s="240" t="str">
        <f t="shared" si="105"/>
        <v>S17</v>
      </c>
      <c r="D287" s="240" t="str">
        <f t="shared" si="105"/>
        <v>Изходящи SMS към други мрежи (SMS outgoing to other network)</v>
      </c>
      <c r="E287" s="240" t="str">
        <f t="shared" si="105"/>
        <v>SMS</v>
      </c>
      <c r="F287" s="240"/>
      <c r="G287" s="349" t="str">
        <f t="shared" si="106"/>
        <v>2G</v>
      </c>
      <c r="H287" s="342">
        <f>I215*'3. Network design parameters'!$F$19</f>
        <v>3.2558307982036794E-2</v>
      </c>
      <c r="I287" s="342">
        <f>J215*'3. Network design parameters'!$F$19</f>
        <v>3.3209474141677534E-2</v>
      </c>
      <c r="J287" s="342">
        <f>K215*'3. Network design parameters'!$F$19</f>
        <v>3.387366362451108E-2</v>
      </c>
      <c r="K287" s="342">
        <f>L215*'3. Network design parameters'!$F$19</f>
        <v>3.4551136897001303E-2</v>
      </c>
      <c r="L287" s="342">
        <f>M215*'3. Network design parameters'!$F$19</f>
        <v>3.5242159634941331E-2</v>
      </c>
      <c r="M287" s="342">
        <f>N215*'3. Network design parameters'!$F$19</f>
        <v>3.5947002827640157E-2</v>
      </c>
      <c r="N287" s="342">
        <f>O215*'3. Network design parameters'!$F$19</f>
        <v>3.6665942884192962E-2</v>
      </c>
    </row>
    <row r="288" spans="3:14" s="487" customFormat="1">
      <c r="C288" s="240" t="str">
        <f t="shared" si="105"/>
        <v>S18</v>
      </c>
      <c r="D288" s="240" t="str">
        <f t="shared" si="105"/>
        <v>Входящи SMS от други мрежи (SMS incoming from other network)</v>
      </c>
      <c r="E288" s="240" t="str">
        <f t="shared" si="105"/>
        <v>SMS</v>
      </c>
      <c r="F288" s="240"/>
      <c r="G288" s="349" t="str">
        <f t="shared" si="106"/>
        <v>2G</v>
      </c>
      <c r="H288" s="342">
        <f>I216*'3. Network design parameters'!$F$19</f>
        <v>1.6279153991018397E-2</v>
      </c>
      <c r="I288" s="342">
        <f>J216*'3. Network design parameters'!$F$19</f>
        <v>1.6604737070838767E-2</v>
      </c>
      <c r="J288" s="342">
        <f>K216*'3. Network design parameters'!$F$19</f>
        <v>1.693683181225554E-2</v>
      </c>
      <c r="K288" s="342">
        <f>L216*'3. Network design parameters'!$F$19</f>
        <v>1.7275568448500651E-2</v>
      </c>
      <c r="L288" s="342">
        <f>M216*'3. Network design parameters'!$F$19</f>
        <v>1.7621079817470665E-2</v>
      </c>
      <c r="M288" s="342">
        <f>N216*'3. Network design parameters'!$F$19</f>
        <v>1.7973501413820078E-2</v>
      </c>
      <c r="N288" s="342">
        <f>O216*'3. Network design parameters'!$F$19</f>
        <v>1.8332971442096481E-2</v>
      </c>
    </row>
    <row r="289" spans="2:14" s="487" customFormat="1">
      <c r="C289" s="240" t="str">
        <f t="shared" si="105"/>
        <v>S19</v>
      </c>
      <c r="D289" s="240" t="str">
        <f t="shared" si="105"/>
        <v>Пренос на данни (Data services)</v>
      </c>
      <c r="E289" s="240" t="str">
        <f t="shared" si="105"/>
        <v>Mbytes</v>
      </c>
      <c r="F289" s="240"/>
      <c r="G289" s="349" t="str">
        <f t="shared" si="106"/>
        <v>3G</v>
      </c>
      <c r="H289" s="342">
        <f>I217*'3. Network design parameters'!$F$19</f>
        <v>2417.7777777777783</v>
      </c>
      <c r="I289" s="342">
        <f>J217*'3. Network design parameters'!$F$19</f>
        <v>2466.1333333333341</v>
      </c>
      <c r="J289" s="342">
        <f>K217*'3. Network design parameters'!$F$19</f>
        <v>2515.456000000001</v>
      </c>
      <c r="K289" s="342">
        <f>L217*'3. Network design parameters'!$F$19</f>
        <v>2565.7651200000009</v>
      </c>
      <c r="L289" s="342">
        <f>M217*'3. Network design parameters'!$F$19</f>
        <v>2617.0804224000008</v>
      </c>
      <c r="M289" s="342">
        <f>N217*'3. Network design parameters'!$F$19</f>
        <v>2669.4220308480008</v>
      </c>
      <c r="N289" s="342">
        <f>O217*'3. Network design parameters'!$F$19</f>
        <v>2722.8104714649603</v>
      </c>
    </row>
    <row r="290" spans="2:14" s="487" customFormat="1">
      <c r="C290" s="240" t="str">
        <f t="shared" si="105"/>
        <v>S20</v>
      </c>
      <c r="D290" s="240" t="str">
        <f t="shared" si="105"/>
        <v>Subscribers</v>
      </c>
      <c r="E290" s="240" t="str">
        <f t="shared" si="105"/>
        <v>Subscriber</v>
      </c>
      <c r="F290" s="240"/>
      <c r="G290" s="349">
        <f t="shared" si="106"/>
        <v>0</v>
      </c>
      <c r="H290" s="342">
        <f>I218*'3. Network design parameters'!$F$19</f>
        <v>0</v>
      </c>
      <c r="I290" s="342">
        <f>J218*'3. Network design parameters'!$F$19</f>
        <v>0</v>
      </c>
      <c r="J290" s="342">
        <f>K218*'3. Network design parameters'!$F$19</f>
        <v>0</v>
      </c>
      <c r="K290" s="342">
        <f>L218*'3. Network design parameters'!$F$19</f>
        <v>0</v>
      </c>
      <c r="L290" s="342">
        <f>M218*'3. Network design parameters'!$F$19</f>
        <v>0</v>
      </c>
      <c r="M290" s="342">
        <f>N218*'3. Network design parameters'!$F$19</f>
        <v>0</v>
      </c>
      <c r="N290" s="342">
        <f>O218*'3. Network design parameters'!$F$19</f>
        <v>0</v>
      </c>
    </row>
    <row r="291" spans="2:14" s="487" customFormat="1">
      <c r="C291" s="240" t="str">
        <f t="shared" si="105"/>
        <v>S21</v>
      </c>
      <c r="D291" s="240" t="str">
        <f t="shared" si="105"/>
        <v>OTHER: complete as required</v>
      </c>
      <c r="E291" s="240" t="str">
        <f t="shared" si="105"/>
        <v>OTHER: complete as required</v>
      </c>
      <c r="F291" s="240"/>
      <c r="G291" s="349">
        <f t="shared" si="106"/>
        <v>0</v>
      </c>
      <c r="H291" s="342">
        <f>I219*'3. Network design parameters'!$F$19</f>
        <v>0</v>
      </c>
      <c r="I291" s="342">
        <f>J219*'3. Network design parameters'!$F$19</f>
        <v>0</v>
      </c>
      <c r="J291" s="342">
        <f>K219*'3. Network design parameters'!$F$19</f>
        <v>0</v>
      </c>
      <c r="K291" s="342">
        <f>L219*'3. Network design parameters'!$F$19</f>
        <v>0</v>
      </c>
      <c r="L291" s="342">
        <f>M219*'3. Network design parameters'!$F$19</f>
        <v>0</v>
      </c>
      <c r="M291" s="342">
        <f>N219*'3. Network design parameters'!$F$19</f>
        <v>0</v>
      </c>
      <c r="N291" s="342">
        <f>O219*'3. Network design parameters'!$F$19</f>
        <v>0</v>
      </c>
    </row>
    <row r="292" spans="2:14" s="487" customFormat="1">
      <c r="C292" s="240" t="str">
        <f t="shared" si="105"/>
        <v>S22</v>
      </c>
      <c r="D292" s="240" t="str">
        <f t="shared" si="105"/>
        <v>OTHER: complete as required</v>
      </c>
      <c r="E292" s="240" t="str">
        <f t="shared" si="105"/>
        <v>OTHER: complete as required</v>
      </c>
      <c r="F292" s="240"/>
      <c r="G292" s="349">
        <f t="shared" si="106"/>
        <v>0</v>
      </c>
      <c r="H292" s="342">
        <f>I220*'3. Network design parameters'!$F$19</f>
        <v>0</v>
      </c>
      <c r="I292" s="342">
        <f>J220*'3. Network design parameters'!$F$19</f>
        <v>0</v>
      </c>
      <c r="J292" s="342">
        <f>K220*'3. Network design parameters'!$F$19</f>
        <v>0</v>
      </c>
      <c r="K292" s="342">
        <f>L220*'3. Network design parameters'!$F$19</f>
        <v>0</v>
      </c>
      <c r="L292" s="342">
        <f>M220*'3. Network design parameters'!$F$19</f>
        <v>0</v>
      </c>
      <c r="M292" s="342">
        <f>N220*'3. Network design parameters'!$F$19</f>
        <v>0</v>
      </c>
      <c r="N292" s="342">
        <f>O220*'3. Network design parameters'!$F$19</f>
        <v>0</v>
      </c>
    </row>
    <row r="293" spans="2:14" s="487" customFormat="1">
      <c r="C293" s="240" t="str">
        <f t="shared" si="105"/>
        <v>S23</v>
      </c>
      <c r="D293" s="240" t="str">
        <f t="shared" si="105"/>
        <v>OTHER: complete as required</v>
      </c>
      <c r="E293" s="240" t="str">
        <f t="shared" si="105"/>
        <v>OTHER: complete as required</v>
      </c>
      <c r="F293" s="240"/>
      <c r="G293" s="349">
        <f t="shared" si="106"/>
        <v>0</v>
      </c>
      <c r="H293" s="342">
        <f>I221*'3. Network design parameters'!$F$19</f>
        <v>0</v>
      </c>
      <c r="I293" s="342">
        <f>J221*'3. Network design parameters'!$F$19</f>
        <v>0</v>
      </c>
      <c r="J293" s="342">
        <f>K221*'3. Network design parameters'!$F$19</f>
        <v>0</v>
      </c>
      <c r="K293" s="342">
        <f>L221*'3. Network design parameters'!$F$19</f>
        <v>0</v>
      </c>
      <c r="L293" s="342">
        <f>M221*'3. Network design parameters'!$F$19</f>
        <v>0</v>
      </c>
      <c r="M293" s="342">
        <f>N221*'3. Network design parameters'!$F$19</f>
        <v>0</v>
      </c>
      <c r="N293" s="342">
        <f>O221*'3. Network design parameters'!$F$19</f>
        <v>0</v>
      </c>
    </row>
    <row r="294" spans="2:14" s="487" customFormat="1">
      <c r="C294" s="240" t="str">
        <f t="shared" si="105"/>
        <v>S24</v>
      </c>
      <c r="D294" s="240" t="str">
        <f t="shared" si="105"/>
        <v>OTHER: complete as required</v>
      </c>
      <c r="E294" s="240" t="str">
        <f t="shared" si="105"/>
        <v>OTHER: complete as required</v>
      </c>
      <c r="F294" s="240"/>
      <c r="G294" s="349">
        <f t="shared" si="106"/>
        <v>0</v>
      </c>
      <c r="H294" s="342">
        <f>I222*'3. Network design parameters'!$F$19</f>
        <v>0</v>
      </c>
      <c r="I294" s="342">
        <f>J222*'3. Network design parameters'!$F$19</f>
        <v>0</v>
      </c>
      <c r="J294" s="342">
        <f>K222*'3. Network design parameters'!$F$19</f>
        <v>0</v>
      </c>
      <c r="K294" s="342">
        <f>L222*'3. Network design parameters'!$F$19</f>
        <v>0</v>
      </c>
      <c r="L294" s="342">
        <f>M222*'3. Network design parameters'!$F$19</f>
        <v>0</v>
      </c>
      <c r="M294" s="342">
        <f>N222*'3. Network design parameters'!$F$19</f>
        <v>0</v>
      </c>
      <c r="N294" s="342">
        <f>O222*'3. Network design parameters'!$F$19</f>
        <v>0</v>
      </c>
    </row>
    <row r="295" spans="2:14" s="487" customFormat="1">
      <c r="C295" s="240" t="str">
        <f t="shared" si="105"/>
        <v>S25</v>
      </c>
      <c r="D295" s="240" t="str">
        <f t="shared" si="105"/>
        <v>OTHER: complete as required</v>
      </c>
      <c r="E295" s="240" t="str">
        <f t="shared" si="105"/>
        <v>OTHER: complete as required</v>
      </c>
      <c r="F295" s="240"/>
      <c r="G295" s="349">
        <f t="shared" si="106"/>
        <v>0</v>
      </c>
      <c r="H295" s="342">
        <f>I223*'3. Network design parameters'!$F$19</f>
        <v>0</v>
      </c>
      <c r="I295" s="342">
        <f>J223*'3. Network design parameters'!$F$19</f>
        <v>0</v>
      </c>
      <c r="J295" s="342">
        <f>K223*'3. Network design parameters'!$F$19</f>
        <v>0</v>
      </c>
      <c r="K295" s="342">
        <f>L223*'3. Network design parameters'!$F$19</f>
        <v>0</v>
      </c>
      <c r="L295" s="342">
        <f>M223*'3. Network design parameters'!$F$19</f>
        <v>0</v>
      </c>
      <c r="M295" s="342">
        <f>N223*'3. Network design parameters'!$F$19</f>
        <v>0</v>
      </c>
      <c r="N295" s="342">
        <f>O223*'3. Network design parameters'!$F$19</f>
        <v>0</v>
      </c>
    </row>
    <row r="296" spans="2:14" s="487" customFormat="1">
      <c r="C296" s="240" t="str">
        <f t="shared" si="105"/>
        <v>S26</v>
      </c>
      <c r="D296" s="240" t="str">
        <f t="shared" si="105"/>
        <v>OTHER: complete as required</v>
      </c>
      <c r="E296" s="240" t="str">
        <f t="shared" si="105"/>
        <v>OTHER: complete as required</v>
      </c>
      <c r="F296" s="240"/>
      <c r="G296" s="349">
        <f t="shared" si="106"/>
        <v>0</v>
      </c>
      <c r="H296" s="342">
        <f>I224*'3. Network design parameters'!$F$19</f>
        <v>0</v>
      </c>
      <c r="I296" s="342">
        <f>J224*'3. Network design parameters'!$F$19</f>
        <v>0</v>
      </c>
      <c r="J296" s="342">
        <f>K224*'3. Network design parameters'!$F$19</f>
        <v>0</v>
      </c>
      <c r="K296" s="342">
        <f>L224*'3. Network design parameters'!$F$19</f>
        <v>0</v>
      </c>
      <c r="L296" s="342">
        <f>M224*'3. Network design parameters'!$F$19</f>
        <v>0</v>
      </c>
      <c r="M296" s="342">
        <f>N224*'3. Network design parameters'!$F$19</f>
        <v>0</v>
      </c>
      <c r="N296" s="342">
        <f>O224*'3. Network design parameters'!$F$19</f>
        <v>0</v>
      </c>
    </row>
    <row r="297" spans="2:14" s="487" customFormat="1">
      <c r="C297" s="240" t="str">
        <f t="shared" si="105"/>
        <v>S27</v>
      </c>
      <c r="D297" s="240" t="str">
        <f t="shared" si="105"/>
        <v>OTHER: complete as required</v>
      </c>
      <c r="E297" s="240" t="str">
        <f t="shared" si="105"/>
        <v>OTHER: complete as required</v>
      </c>
      <c r="F297" s="240"/>
      <c r="G297" s="349">
        <f t="shared" si="106"/>
        <v>0</v>
      </c>
      <c r="H297" s="342">
        <f>I225*'3. Network design parameters'!$F$19</f>
        <v>0</v>
      </c>
      <c r="I297" s="342">
        <f>J225*'3. Network design parameters'!$F$19</f>
        <v>0</v>
      </c>
      <c r="J297" s="342">
        <f>K225*'3. Network design parameters'!$F$19</f>
        <v>0</v>
      </c>
      <c r="K297" s="342">
        <f>L225*'3. Network design parameters'!$F$19</f>
        <v>0</v>
      </c>
      <c r="L297" s="342">
        <f>M225*'3. Network design parameters'!$F$19</f>
        <v>0</v>
      </c>
      <c r="M297" s="342">
        <f>N225*'3. Network design parameters'!$F$19</f>
        <v>0</v>
      </c>
      <c r="N297" s="342">
        <f>O225*'3. Network design parameters'!$F$19</f>
        <v>0</v>
      </c>
    </row>
    <row r="298" spans="2:14" s="487" customFormat="1">
      <c r="C298" s="240" t="str">
        <f t="shared" si="105"/>
        <v>S28</v>
      </c>
      <c r="D298" s="240" t="str">
        <f t="shared" si="105"/>
        <v>OTHER: complete as required</v>
      </c>
      <c r="E298" s="240" t="str">
        <f t="shared" si="105"/>
        <v>OTHER: complete as required</v>
      </c>
      <c r="F298" s="240"/>
      <c r="G298" s="349">
        <f t="shared" si="106"/>
        <v>0</v>
      </c>
      <c r="H298" s="342">
        <f>I226*'3. Network design parameters'!$F$19</f>
        <v>0</v>
      </c>
      <c r="I298" s="342">
        <f>J226*'3. Network design parameters'!$F$19</f>
        <v>0</v>
      </c>
      <c r="J298" s="342">
        <f>K226*'3. Network design parameters'!$F$19</f>
        <v>0</v>
      </c>
      <c r="K298" s="342">
        <f>L226*'3. Network design parameters'!$F$19</f>
        <v>0</v>
      </c>
      <c r="L298" s="342">
        <f>M226*'3. Network design parameters'!$F$19</f>
        <v>0</v>
      </c>
      <c r="M298" s="342">
        <f>N226*'3. Network design parameters'!$F$19</f>
        <v>0</v>
      </c>
      <c r="N298" s="342">
        <f>O226*'3. Network design parameters'!$F$19</f>
        <v>0</v>
      </c>
    </row>
    <row r="299" spans="2:14" s="487" customFormat="1">
      <c r="C299" s="240" t="str">
        <f t="shared" si="105"/>
        <v>S29</v>
      </c>
      <c r="D299" s="240" t="str">
        <f t="shared" si="105"/>
        <v>OTHER: complete as required</v>
      </c>
      <c r="E299" s="240" t="str">
        <f t="shared" si="105"/>
        <v>OTHER: complete as required</v>
      </c>
      <c r="F299" s="240"/>
      <c r="G299" s="349">
        <f t="shared" si="106"/>
        <v>0</v>
      </c>
      <c r="H299" s="342">
        <f>I227*'3. Network design parameters'!$F$19</f>
        <v>0</v>
      </c>
      <c r="I299" s="342">
        <f>J227*'3. Network design parameters'!$F$19</f>
        <v>0</v>
      </c>
      <c r="J299" s="342">
        <f>K227*'3. Network design parameters'!$F$19</f>
        <v>0</v>
      </c>
      <c r="K299" s="342">
        <f>L227*'3. Network design parameters'!$F$19</f>
        <v>0</v>
      </c>
      <c r="L299" s="342">
        <f>M227*'3. Network design parameters'!$F$19</f>
        <v>0</v>
      </c>
      <c r="M299" s="342">
        <f>N227*'3. Network design parameters'!$F$19</f>
        <v>0</v>
      </c>
      <c r="N299" s="342">
        <f>O227*'3. Network design parameters'!$F$19</f>
        <v>0</v>
      </c>
    </row>
    <row r="300" spans="2:14" s="487" customFormat="1">
      <c r="C300" s="240" t="str">
        <f t="shared" si="105"/>
        <v>S30</v>
      </c>
      <c r="D300" s="240" t="str">
        <f t="shared" si="105"/>
        <v>OTHER: complete as required</v>
      </c>
      <c r="E300" s="240" t="str">
        <f t="shared" si="105"/>
        <v>OTHER: complete as required</v>
      </c>
      <c r="F300" s="240"/>
      <c r="G300" s="349">
        <f t="shared" si="106"/>
        <v>0</v>
      </c>
      <c r="H300" s="342">
        <f>I228*'3. Network design parameters'!$F$19</f>
        <v>0</v>
      </c>
      <c r="I300" s="342">
        <f>J228*'3. Network design parameters'!$F$19</f>
        <v>0</v>
      </c>
      <c r="J300" s="342">
        <f>K228*'3. Network design parameters'!$F$19</f>
        <v>0</v>
      </c>
      <c r="K300" s="342">
        <f>L228*'3. Network design parameters'!$F$19</f>
        <v>0</v>
      </c>
      <c r="L300" s="342">
        <f>M228*'3. Network design parameters'!$F$19</f>
        <v>0</v>
      </c>
      <c r="M300" s="342">
        <f>N228*'3. Network design parameters'!$F$19</f>
        <v>0</v>
      </c>
      <c r="N300" s="342">
        <f>O228*'3. Network design parameters'!$F$19</f>
        <v>0</v>
      </c>
    </row>
    <row r="301" spans="2:14" s="692" customFormat="1">
      <c r="C301" s="708"/>
      <c r="D301" s="708" t="s">
        <v>657</v>
      </c>
      <c r="E301" s="708"/>
      <c r="F301" s="708"/>
      <c r="G301" s="708"/>
      <c r="H301" s="712">
        <f t="shared" ref="H301:M301" si="107">SUM(H271:H300)</f>
        <v>9105.1277573969146</v>
      </c>
      <c r="I301" s="712">
        <f t="shared" si="107"/>
        <v>9287.2303125448525</v>
      </c>
      <c r="J301" s="712">
        <f t="shared" si="107"/>
        <v>9472.9749187957532</v>
      </c>
      <c r="K301" s="712">
        <f t="shared" si="107"/>
        <v>9662.4344171716657</v>
      </c>
      <c r="L301" s="712">
        <f t="shared" si="107"/>
        <v>9855.6831055150997</v>
      </c>
      <c r="M301" s="712">
        <f t="shared" si="107"/>
        <v>10001.984549830217</v>
      </c>
      <c r="N301" s="712">
        <f t="shared" ref="N301" si="108">SUM(N271:N300)</f>
        <v>10202.024240826819</v>
      </c>
    </row>
    <row r="302" spans="2:14" s="487" customFormat="1"/>
    <row r="303" spans="2:14" s="487" customFormat="1"/>
    <row r="304" spans="2:14" s="487" customFormat="1" ht="15.75">
      <c r="B304" s="77">
        <f>B268+0.01</f>
        <v>6.0699999999999985</v>
      </c>
      <c r="C304" s="490" t="s">
        <v>857</v>
      </c>
      <c r="D304" s="314"/>
      <c r="E304" s="317"/>
      <c r="F304" s="317"/>
      <c r="G304" s="348"/>
      <c r="H304" s="348"/>
      <c r="I304" s="348"/>
      <c r="J304" s="348"/>
      <c r="K304" s="348"/>
    </row>
    <row r="305" spans="3:14" s="487" customFormat="1">
      <c r="C305" s="488"/>
      <c r="D305" s="488"/>
      <c r="E305" s="488"/>
      <c r="F305" s="488"/>
      <c r="G305" s="256"/>
      <c r="H305" s="256"/>
      <c r="I305" s="256"/>
      <c r="J305" s="256"/>
      <c r="K305" s="256"/>
    </row>
    <row r="306" spans="3:14" s="487" customFormat="1" ht="15.75">
      <c r="C306" s="259" t="s">
        <v>858</v>
      </c>
      <c r="D306" s="488"/>
      <c r="E306" s="488"/>
      <c r="F306" s="488"/>
      <c r="G306" s="256"/>
      <c r="H306" s="256"/>
      <c r="I306" s="256"/>
      <c r="J306" s="256"/>
      <c r="K306" s="256"/>
    </row>
    <row r="307" spans="3:14" s="487" customFormat="1">
      <c r="C307" s="488"/>
      <c r="D307" s="488"/>
      <c r="E307" s="488"/>
      <c r="F307" s="488"/>
      <c r="G307" s="256"/>
      <c r="H307" s="256"/>
      <c r="I307" s="256"/>
      <c r="J307" s="256"/>
      <c r="K307" s="256"/>
    </row>
    <row r="308" spans="3:14" s="487" customFormat="1">
      <c r="C308" s="222" t="s">
        <v>0</v>
      </c>
      <c r="D308" s="222" t="s">
        <v>284</v>
      </c>
      <c r="E308" s="37" t="s">
        <v>14</v>
      </c>
      <c r="F308" s="214"/>
      <c r="G308" s="162" t="s">
        <v>302</v>
      </c>
      <c r="H308" s="162">
        <f t="shared" ref="H308:M308" si="109">H270</f>
        <v>2014</v>
      </c>
      <c r="I308" s="162">
        <f t="shared" si="109"/>
        <v>2015</v>
      </c>
      <c r="J308" s="162">
        <f t="shared" si="109"/>
        <v>2016</v>
      </c>
      <c r="K308" s="162">
        <f t="shared" si="109"/>
        <v>2017</v>
      </c>
      <c r="L308" s="162">
        <f t="shared" si="109"/>
        <v>2018</v>
      </c>
      <c r="M308" s="162">
        <f t="shared" si="109"/>
        <v>2019</v>
      </c>
      <c r="N308" s="162">
        <f t="shared" ref="N308" si="110">N270</f>
        <v>2020</v>
      </c>
    </row>
    <row r="309" spans="3:14" s="487" customFormat="1">
      <c r="C309" s="240" t="str">
        <f t="shared" ref="C309:E338" si="111">C271</f>
        <v>S01</v>
      </c>
      <c r="D309" s="240" t="str">
        <f t="shared" si="111"/>
        <v>Повиквания в мрежата (On Net calls)</v>
      </c>
      <c r="E309" s="240" t="str">
        <f t="shared" si="111"/>
        <v>Voice Minutes</v>
      </c>
      <c r="F309" s="240"/>
      <c r="G309" s="349" t="str">
        <f t="shared" ref="G309:G338" si="112">G235</f>
        <v>2G</v>
      </c>
      <c r="H309" s="342">
        <f>IF($G309="3G",H271*(1-'3. Network design parameters'!F$83),H271*'3. Network design parameters'!F$73)</f>
        <v>1478.806085870687</v>
      </c>
      <c r="I309" s="342">
        <f>IF($G309="3G",I271*(1-'3. Network design parameters'!G$83),I271*'3. Network design parameters'!G$73)</f>
        <v>1508.3822075881005</v>
      </c>
      <c r="J309" s="342">
        <f>IF($G309="3G",J271*(1-'3. Network design parameters'!H$83),J271*'3. Network design parameters'!H$73)</f>
        <v>1538.549851739863</v>
      </c>
      <c r="K309" s="342">
        <f>IF($G309="3G",K271*(1-'3. Network design parameters'!I$83),K271*'3. Network design parameters'!I$73)</f>
        <v>1569.3208487746604</v>
      </c>
      <c r="L309" s="342">
        <f>IF($G309="3G",L271*(1-'3. Network design parameters'!J$83),L271*'3. Network design parameters'!J$73)</f>
        <v>1600.7072657501537</v>
      </c>
      <c r="M309" s="342">
        <f>IF($G309="3G",M271*(1-'3. Network design parameters'!K$83),M271*'3. Network design parameters'!K$73)</f>
        <v>1632.7214110651562</v>
      </c>
      <c r="N309" s="342">
        <f>IF($G309="3G",N271*(1-'3. Network design parameters'!L$83),N271*'3. Network design parameters'!L$73)</f>
        <v>1665.3758392864595</v>
      </c>
    </row>
    <row r="310" spans="3:14" s="487" customFormat="1">
      <c r="C310" s="240" t="str">
        <f t="shared" si="111"/>
        <v>S02</v>
      </c>
      <c r="D310" s="240" t="str">
        <f t="shared" si="111"/>
        <v>Изходящи повиквания към фиксирана линия (Outgoing Calls to Fixed Line)</v>
      </c>
      <c r="E310" s="240" t="str">
        <f t="shared" si="111"/>
        <v>Voice Minutes</v>
      </c>
      <c r="F310" s="240"/>
      <c r="G310" s="349" t="str">
        <f t="shared" si="112"/>
        <v>2G</v>
      </c>
      <c r="H310" s="342">
        <f>IF($G310="3G",H272*(1-'3. Network design parameters'!F$83),H272*'3. Network design parameters'!F$73)</f>
        <v>11.88617782855385</v>
      </c>
      <c r="I310" s="342">
        <f>IF($G310="3G",I272*(1-'3. Network design parameters'!G$83),I272*'3. Network design parameters'!G$73)</f>
        <v>12.123901385124931</v>
      </c>
      <c r="J310" s="342">
        <f>IF($G310="3G",J272*(1-'3. Network design parameters'!H$83),J272*'3. Network design parameters'!H$73)</f>
        <v>12.366379412827429</v>
      </c>
      <c r="K310" s="342">
        <f>IF($G310="3G",K272*(1-'3. Network design parameters'!I$83),K272*'3. Network design parameters'!I$73)</f>
        <v>12.613707001083975</v>
      </c>
      <c r="L310" s="342">
        <f>IF($G310="3G",L272*(1-'3. Network design parameters'!J$83),L272*'3. Network design parameters'!J$73)</f>
        <v>12.865981141105655</v>
      </c>
      <c r="M310" s="342">
        <f>IF($G310="3G",M272*(1-'3. Network design parameters'!K$83),M272*'3. Network design parameters'!K$73)</f>
        <v>13.123300763927769</v>
      </c>
      <c r="N310" s="342">
        <f>IF($G310="3G",N272*(1-'3. Network design parameters'!L$83),N272*'3. Network design parameters'!L$73)</f>
        <v>13.385766779206323</v>
      </c>
    </row>
    <row r="311" spans="3:14" s="487" customFormat="1">
      <c r="C311" s="240" t="str">
        <f t="shared" si="111"/>
        <v>S03</v>
      </c>
      <c r="D311" s="240" t="str">
        <f t="shared" si="111"/>
        <v>Изходящи повиквания към други мобилни мрежи (Outgoing Calls to Other Mobile)</v>
      </c>
      <c r="E311" s="240" t="str">
        <f t="shared" si="111"/>
        <v>Voice Minutes</v>
      </c>
      <c r="F311" s="240"/>
      <c r="G311" s="349" t="str">
        <f t="shared" si="112"/>
        <v>2G</v>
      </c>
      <c r="H311" s="342">
        <f>IF($G311="3G",H273*(1-'3. Network design parameters'!F$83),H273*'3. Network design parameters'!F$73)</f>
        <v>122.51014586877875</v>
      </c>
      <c r="I311" s="342">
        <f>IF($G311="3G",I273*(1-'3. Network design parameters'!G$83),I273*'3. Network design parameters'!G$73)</f>
        <v>124.96034878615433</v>
      </c>
      <c r="J311" s="342">
        <f>IF($G311="3G",J273*(1-'3. Network design parameters'!H$83),J273*'3. Network design parameters'!H$73)</f>
        <v>127.45955576187744</v>
      </c>
      <c r="K311" s="342">
        <f>IF($G311="3G",K273*(1-'3. Network design parameters'!I$83),K273*'3. Network design parameters'!I$73)</f>
        <v>130.00874687711502</v>
      </c>
      <c r="L311" s="342">
        <f>IF($G311="3G",L273*(1-'3. Network design parameters'!J$83),L273*'3. Network design parameters'!J$73)</f>
        <v>132.60892181465732</v>
      </c>
      <c r="M311" s="342">
        <f>IF($G311="3G",M273*(1-'3. Network design parameters'!K$83),M273*'3. Network design parameters'!K$73)</f>
        <v>135.26110025095045</v>
      </c>
      <c r="N311" s="342">
        <f>IF($G311="3G",N273*(1-'3. Network design parameters'!L$83),N273*'3. Network design parameters'!L$73)</f>
        <v>137.96632225596946</v>
      </c>
    </row>
    <row r="312" spans="3:14" s="487" customFormat="1">
      <c r="C312" s="240" t="str">
        <f t="shared" si="111"/>
        <v>S04</v>
      </c>
      <c r="D312" s="240" t="str">
        <f t="shared" si="111"/>
        <v>Изходящи международни повиквания (Outgoing Calls to International)</v>
      </c>
      <c r="E312" s="240" t="str">
        <f t="shared" si="111"/>
        <v>Voice Minutes</v>
      </c>
      <c r="F312" s="240"/>
      <c r="G312" s="349" t="str">
        <f t="shared" si="112"/>
        <v>2G</v>
      </c>
      <c r="H312" s="342">
        <f>IF($G312="3G",H274*(1-'3. Network design parameters'!F$83),H274*'3. Network design parameters'!F$73)</f>
        <v>5.9240185377503254</v>
      </c>
      <c r="I312" s="342">
        <f>IF($G312="3G",I274*(1-'3. Network design parameters'!G$83),I274*'3. Network design parameters'!G$73)</f>
        <v>6.0424989085053333</v>
      </c>
      <c r="J312" s="342">
        <f>IF($G312="3G",J274*(1-'3. Network design parameters'!H$83),J274*'3. Network design parameters'!H$73)</f>
        <v>6.1633488866754407</v>
      </c>
      <c r="K312" s="342">
        <f>IF($G312="3G",K274*(1-'3. Network design parameters'!I$83),K274*'3. Network design parameters'!I$73)</f>
        <v>6.2866158644089483</v>
      </c>
      <c r="L312" s="342">
        <f>IF($G312="3G",L274*(1-'3. Network design parameters'!J$83),L274*'3. Network design parameters'!J$73)</f>
        <v>6.4123481816971273</v>
      </c>
      <c r="M312" s="342">
        <f>IF($G312="3G",M274*(1-'3. Network design parameters'!K$83),M274*'3. Network design parameters'!K$73)</f>
        <v>6.5405951453310704</v>
      </c>
      <c r="N312" s="342">
        <f>IF($G312="3G",N274*(1-'3. Network design parameters'!L$83),N274*'3. Network design parameters'!L$73)</f>
        <v>6.6714070482376924</v>
      </c>
    </row>
    <row r="313" spans="3:14" s="487" customFormat="1">
      <c r="C313" s="240" t="str">
        <f t="shared" si="111"/>
        <v>S05</v>
      </c>
      <c r="D313" s="240" t="str">
        <f t="shared" si="111"/>
        <v>Входящи повиквания от фиксирана линия (Incoming calls from fixed)</v>
      </c>
      <c r="E313" s="240" t="str">
        <f t="shared" si="111"/>
        <v>Voice Minutes</v>
      </c>
      <c r="F313" s="240"/>
      <c r="G313" s="349" t="str">
        <f t="shared" si="112"/>
        <v>2G</v>
      </c>
      <c r="H313" s="342">
        <f>IF($G313="3G",H275*(1-'3. Network design parameters'!F$83),H275*'3. Network design parameters'!F$73)</f>
        <v>5.9775682829089742</v>
      </c>
      <c r="I313" s="342">
        <f>IF($G313="3G",I275*(1-'3. Network design parameters'!G$83),I275*'3. Network design parameters'!G$73)</f>
        <v>6.0971196485671539</v>
      </c>
      <c r="J313" s="342">
        <f>IF($G313="3G",J275*(1-'3. Network design parameters'!H$83),J275*'3. Network design parameters'!H$73)</f>
        <v>6.2190620415384972</v>
      </c>
      <c r="K313" s="342">
        <f>IF($G313="3G",K275*(1-'3. Network design parameters'!I$83),K275*'3. Network design parameters'!I$73)</f>
        <v>6.3434432823692672</v>
      </c>
      <c r="L313" s="342">
        <f>IF($G313="3G",L275*(1-'3. Network design parameters'!J$83),L275*'3. Network design parameters'!J$73)</f>
        <v>6.4703121480166539</v>
      </c>
      <c r="M313" s="342">
        <f>IF($G313="3G",M275*(1-'3. Network design parameters'!K$83),M275*'3. Network design parameters'!K$73)</f>
        <v>6.5997183909769861</v>
      </c>
      <c r="N313" s="342">
        <f>IF($G313="3G",N275*(1-'3. Network design parameters'!L$83),N275*'3. Network design parameters'!L$73)</f>
        <v>6.7317127587965251</v>
      </c>
    </row>
    <row r="314" spans="3:14" s="487" customFormat="1">
      <c r="C314" s="240" t="str">
        <f t="shared" si="111"/>
        <v>S06</v>
      </c>
      <c r="D314" s="240" t="str">
        <f t="shared" si="111"/>
        <v>Входящи повиквания от други мобилни мрежи (Incoming calls from other mobile)</v>
      </c>
      <c r="E314" s="240" t="str">
        <f t="shared" si="111"/>
        <v>Voice Minutes</v>
      </c>
      <c r="F314" s="240"/>
      <c r="G314" s="349" t="str">
        <f t="shared" si="112"/>
        <v>2G</v>
      </c>
      <c r="H314" s="342">
        <f>IF($G314="3G",H276*(1-'3. Network design parameters'!F$83),H276*'3. Network design parameters'!F$73)</f>
        <v>120.49161703945344</v>
      </c>
      <c r="I314" s="342">
        <f>IF($G314="3G",I276*(1-'3. Network design parameters'!G$83),I276*'3. Network design parameters'!G$73)</f>
        <v>122.90144938024252</v>
      </c>
      <c r="J314" s="342">
        <f>IF($G314="3G",J276*(1-'3. Network design parameters'!H$83),J276*'3. Network design parameters'!H$73)</f>
        <v>125.35947836784739</v>
      </c>
      <c r="K314" s="342">
        <f>IF($G314="3G",K276*(1-'3. Network design parameters'!I$83),K276*'3. Network design parameters'!I$73)</f>
        <v>127.86666793520432</v>
      </c>
      <c r="L314" s="342">
        <f>IF($G314="3G",L276*(1-'3. Network design parameters'!J$83),L276*'3. Network design parameters'!J$73)</f>
        <v>130.42400129390845</v>
      </c>
      <c r="M314" s="342">
        <f>IF($G314="3G",M276*(1-'3. Network design parameters'!K$83),M276*'3. Network design parameters'!K$73)</f>
        <v>133.03248131978657</v>
      </c>
      <c r="N314" s="342">
        <f>IF($G314="3G",N276*(1-'3. Network design parameters'!L$83),N276*'3. Network design parameters'!L$73)</f>
        <v>135.69313094618232</v>
      </c>
    </row>
    <row r="315" spans="3:14" s="487" customFormat="1">
      <c r="C315" s="240" t="str">
        <f t="shared" si="111"/>
        <v>S07</v>
      </c>
      <c r="D315" s="240" t="str">
        <f t="shared" si="111"/>
        <v>Входящи международни повиквания (Incoming calls from international)</v>
      </c>
      <c r="E315" s="240" t="str">
        <f t="shared" si="111"/>
        <v>Voice Minutes</v>
      </c>
      <c r="F315" s="240"/>
      <c r="G315" s="349" t="str">
        <f t="shared" si="112"/>
        <v>2G</v>
      </c>
      <c r="H315" s="342">
        <f>IF($G315="3G",H277*(1-'3. Network design parameters'!F$83),H277*'3. Network design parameters'!F$73)</f>
        <v>35.052560559610427</v>
      </c>
      <c r="I315" s="342">
        <f>IF($G315="3G",I277*(1-'3. Network design parameters'!G$83),I277*'3. Network design parameters'!G$73)</f>
        <v>35.753611770802635</v>
      </c>
      <c r="J315" s="342">
        <f>IF($G315="3G",J277*(1-'3. Network design parameters'!H$83),J277*'3. Network design parameters'!H$73)</f>
        <v>36.468684006218687</v>
      </c>
      <c r="K315" s="342">
        <f>IF($G315="3G",K277*(1-'3. Network design parameters'!I$83),K277*'3. Network design parameters'!I$73)</f>
        <v>37.198057686343056</v>
      </c>
      <c r="L315" s="342">
        <f>IF($G315="3G",L277*(1-'3. Network design parameters'!J$83),L277*'3. Network design parameters'!J$73)</f>
        <v>37.94201884006992</v>
      </c>
      <c r="M315" s="342">
        <f>IF($G315="3G",M277*(1-'3. Network design parameters'!K$83),M277*'3. Network design parameters'!K$73)</f>
        <v>38.700859216871336</v>
      </c>
      <c r="N315" s="342">
        <f>IF($G315="3G",N277*(1-'3. Network design parameters'!L$83),N277*'3. Network design parameters'!L$73)</f>
        <v>39.474876401208761</v>
      </c>
    </row>
    <row r="316" spans="3:14" s="487" customFormat="1">
      <c r="C316" s="240" t="str">
        <f t="shared" si="111"/>
        <v>S08</v>
      </c>
      <c r="D316" s="240" t="str">
        <f t="shared" si="111"/>
        <v>Изходящи повиквания от чужди абонати в роуминг в мрежата на предприятието (Roaming Calls Outbound)</v>
      </c>
      <c r="E316" s="240" t="str">
        <f t="shared" si="111"/>
        <v>Voice Minutes</v>
      </c>
      <c r="F316" s="240"/>
      <c r="G316" s="349" t="str">
        <f t="shared" si="112"/>
        <v>2G</v>
      </c>
      <c r="H316" s="342">
        <f>IF($G316="3G",H278*(1-'3. Network design parameters'!F$83),H278*'3. Network design parameters'!F$73)</f>
        <v>10.953223351807123</v>
      </c>
      <c r="I316" s="342">
        <f>IF($G316="3G",I278*(1-'3. Network design parameters'!G$83),I278*'3. Network design parameters'!G$73)</f>
        <v>11.172287818843268</v>
      </c>
      <c r="J316" s="342">
        <f>IF($G316="3G",J278*(1-'3. Network design parameters'!H$83),J278*'3. Network design parameters'!H$73)</f>
        <v>11.395733575220133</v>
      </c>
      <c r="K316" s="342">
        <f>IF($G316="3G",K278*(1-'3. Network design parameters'!I$83),K278*'3. Network design parameters'!I$73)</f>
        <v>11.623648246724533</v>
      </c>
      <c r="L316" s="342">
        <f>IF($G316="3G",L278*(1-'3. Network design parameters'!J$83),L278*'3. Network design parameters'!J$73)</f>
        <v>11.85612121165903</v>
      </c>
      <c r="M316" s="342">
        <f>IF($G316="3G",M278*(1-'3. Network design parameters'!K$83),M278*'3. Network design parameters'!K$73)</f>
        <v>12.093243635892206</v>
      </c>
      <c r="N316" s="342">
        <f>IF($G316="3G",N278*(1-'3. Network design parameters'!L$83),N278*'3. Network design parameters'!L$73)</f>
        <v>12.335108508610052</v>
      </c>
    </row>
    <row r="317" spans="3:14" s="487" customFormat="1">
      <c r="C317" s="240" t="str">
        <f t="shared" si="111"/>
        <v>S09</v>
      </c>
      <c r="D317" s="240" t="str">
        <f t="shared" si="111"/>
        <v>Входящи повиквания от чужди абонати в роуминг в мрежата на предприятието (Roaming Calls Inbound)</v>
      </c>
      <c r="E317" s="240" t="str">
        <f t="shared" si="111"/>
        <v>Voice Minutes</v>
      </c>
      <c r="F317" s="240"/>
      <c r="G317" s="349" t="str">
        <f t="shared" si="112"/>
        <v>2G</v>
      </c>
      <c r="H317" s="342">
        <f>IF($G317="3G",H279*(1-'3. Network design parameters'!F$83),H279*'3. Network design parameters'!F$73)</f>
        <v>12.014836039709083</v>
      </c>
      <c r="I317" s="342">
        <f>IF($G317="3G",I279*(1-'3. Network design parameters'!G$83),I279*'3. Network design parameters'!G$73)</f>
        <v>12.255132760503264</v>
      </c>
      <c r="J317" s="342">
        <f>IF($G317="3G",J279*(1-'3. Network design parameters'!H$83),J279*'3. Network design parameters'!H$73)</f>
        <v>12.50023541571333</v>
      </c>
      <c r="K317" s="342">
        <f>IF($G317="3G",K279*(1-'3. Network design parameters'!I$83),K279*'3. Network design parameters'!I$73)</f>
        <v>12.750240124027593</v>
      </c>
      <c r="L317" s="342">
        <f>IF($G317="3G",L279*(1-'3. Network design parameters'!J$83),L279*'3. Network design parameters'!J$73)</f>
        <v>13.005244926508146</v>
      </c>
      <c r="M317" s="342">
        <f>IF($G317="3G",M279*(1-'3. Network design parameters'!K$83),M279*'3. Network design parameters'!K$73)</f>
        <v>13.265349825038308</v>
      </c>
      <c r="N317" s="342">
        <f>IF($G317="3G",N279*(1-'3. Network design parameters'!L$83),N279*'3. Network design parameters'!L$73)</f>
        <v>13.530656821539074</v>
      </c>
    </row>
    <row r="318" spans="3:14" s="487" customFormat="1">
      <c r="C318" s="240" t="str">
        <f t="shared" si="111"/>
        <v>S10</v>
      </c>
      <c r="D318" s="240" t="str">
        <f t="shared" si="111"/>
        <v>Гласова поща (Voice mail)</v>
      </c>
      <c r="E318" s="240" t="str">
        <f t="shared" si="111"/>
        <v>Voice Minutes</v>
      </c>
      <c r="F318" s="240"/>
      <c r="G318" s="349" t="str">
        <f t="shared" si="112"/>
        <v>2G</v>
      </c>
      <c r="H318" s="342">
        <f>IF($G318="3G",H280*(1-'3. Network design parameters'!F$83),H280*'3. Network design parameters'!F$73)</f>
        <v>13.558059392838102</v>
      </c>
      <c r="I318" s="342">
        <f>IF($G318="3G",I280*(1-'3. Network design parameters'!G$83),I280*'3. Network design parameters'!G$73)</f>
        <v>13.829220580694868</v>
      </c>
      <c r="J318" s="342">
        <f>IF($G318="3G",J280*(1-'3. Network design parameters'!H$83),J280*'3. Network design parameters'!H$73)</f>
        <v>14.105804992308766</v>
      </c>
      <c r="K318" s="342">
        <f>IF($G318="3G",K280*(1-'3. Network design parameters'!I$83),K280*'3. Network design parameters'!I$73)</f>
        <v>14.38792109215494</v>
      </c>
      <c r="L318" s="342">
        <f>IF($G318="3G",L280*(1-'3. Network design parameters'!J$83),L280*'3. Network design parameters'!J$73)</f>
        <v>14.675679513998041</v>
      </c>
      <c r="M318" s="342">
        <f>IF($G318="3G",M280*(1-'3. Network design parameters'!K$83),M280*'3. Network design parameters'!K$73)</f>
        <v>14.969193104277997</v>
      </c>
      <c r="N318" s="342">
        <f>IF($G318="3G",N280*(1-'3. Network design parameters'!L$83),N280*'3. Network design parameters'!L$73)</f>
        <v>15.268576966363561</v>
      </c>
    </row>
    <row r="319" spans="3:14" s="487" customFormat="1">
      <c r="C319" s="240" t="str">
        <f t="shared" si="111"/>
        <v>S11</v>
      </c>
      <c r="D319" s="240" t="str">
        <f t="shared" si="111"/>
        <v>Повиквания към центъра за обслужване на клиенти (Help desk call)</v>
      </c>
      <c r="E319" s="240" t="str">
        <f t="shared" si="111"/>
        <v>Voice Minutes</v>
      </c>
      <c r="F319" s="240"/>
      <c r="G319" s="349" t="str">
        <f t="shared" si="112"/>
        <v>2G</v>
      </c>
      <c r="H319" s="342">
        <f>IF($G319="3G",H281*(1-'3. Network design parameters'!F$83),H281*'3. Network design parameters'!F$73)</f>
        <v>5.1660490942248654</v>
      </c>
      <c r="I319" s="342">
        <f>IF($G319="3G",I281*(1-'3. Network design parameters'!G$83),I281*'3. Network design parameters'!G$73)</f>
        <v>5.2693700761093636</v>
      </c>
      <c r="J319" s="342">
        <f>IF($G319="3G",J281*(1-'3. Network design parameters'!H$83),J281*'3. Network design parameters'!H$73)</f>
        <v>5.3747574776315501</v>
      </c>
      <c r="K319" s="342">
        <f>IF($G319="3G",K281*(1-'3. Network design parameters'!I$83),K281*'3. Network design parameters'!I$73)</f>
        <v>5.4822526271841809</v>
      </c>
      <c r="L319" s="342">
        <f>IF($G319="3G",L281*(1-'3. Network design parameters'!J$83),L281*'3. Network design parameters'!J$73)</f>
        <v>5.5918976797278646</v>
      </c>
      <c r="M319" s="342">
        <f>IF($G319="3G",M281*(1-'3. Network design parameters'!K$83),M281*'3. Network design parameters'!K$73)</f>
        <v>5.7037356333224229</v>
      </c>
      <c r="N319" s="342">
        <f>IF($G319="3G",N281*(1-'3. Network design parameters'!L$83),N281*'3. Network design parameters'!L$73)</f>
        <v>5.817810345988871</v>
      </c>
    </row>
    <row r="320" spans="3:14" s="487" customFormat="1">
      <c r="C320" s="240" t="str">
        <f t="shared" si="111"/>
        <v>S12</v>
      </c>
      <c r="D320" s="240" t="str">
        <f t="shared" si="111"/>
        <v>Видеоразговори (Video call)</v>
      </c>
      <c r="E320" s="240" t="str">
        <f t="shared" si="111"/>
        <v>Video minutes</v>
      </c>
      <c r="F320" s="240"/>
      <c r="G320" s="349" t="str">
        <f t="shared" si="112"/>
        <v>3G</v>
      </c>
      <c r="H320" s="342">
        <f>IF($G320="3G",H282*(1-'3. Network design parameters'!F$83),H282*'3. Network design parameters'!F$73)</f>
        <v>544.87572594091591</v>
      </c>
      <c r="I320" s="342">
        <f>IF($G320="3G",I282*(1-'3. Network design parameters'!G$83),I282*'3. Network design parameters'!G$73)</f>
        <v>514.60485227753168</v>
      </c>
      <c r="J320" s="342">
        <f>IF($G320="3G",J282*(1-'3. Network design parameters'!H$83),J282*'3. Network design parameters'!H$73)</f>
        <v>482.90519337723583</v>
      </c>
      <c r="K320" s="342">
        <f>IF($G320="3G",K282*(1-'3. Network design parameters'!I$83),K282*'3. Network design parameters'!I$73)</f>
        <v>449.73170618001694</v>
      </c>
      <c r="L320" s="342">
        <f>IF($G320="3G",L282*(1-'3. Network design parameters'!J$83),L282*'3. Network design parameters'!J$73)</f>
        <v>415.03811741755851</v>
      </c>
      <c r="M320" s="342">
        <f>IF($G320="3G",M282*(1-'3. Network design parameters'!K$83),M282*'3. Network design parameters'!K$73)</f>
        <v>349.98330233819212</v>
      </c>
      <c r="N320" s="342">
        <f>IF($G320="3G",N282*(1-'3. Network design parameters'!L$83),N282*'3. Network design parameters'!L$73)</f>
        <v>314.9849721043729</v>
      </c>
    </row>
    <row r="321" spans="3:14" s="487" customFormat="1">
      <c r="C321" s="240" t="str">
        <f t="shared" si="111"/>
        <v>S13</v>
      </c>
      <c r="D321" s="240" t="str">
        <f t="shared" si="111"/>
        <v>MMS в мрежата (MMS on net)</v>
      </c>
      <c r="E321" s="240" t="str">
        <f t="shared" si="111"/>
        <v>MMS</v>
      </c>
      <c r="F321" s="240"/>
      <c r="G321" s="349" t="str">
        <f t="shared" si="112"/>
        <v>3G</v>
      </c>
      <c r="H321" s="342">
        <f>IF($G321="3G",H283*(1-'3. Network design parameters'!F$83),H283*'3. Network design parameters'!F$73)</f>
        <v>3.2492307692307691</v>
      </c>
      <c r="I321" s="342">
        <f>IF($G321="3G",I283*(1-'3. Network design parameters'!G$83),I283*'3. Network design parameters'!G$73)</f>
        <v>3.0687179487179486</v>
      </c>
      <c r="J321" s="342">
        <f>IF($G321="3G",J283*(1-'3. Network design parameters'!H$83),J283*'3. Network design parameters'!H$73)</f>
        <v>2.8796849230769221</v>
      </c>
      <c r="K321" s="342">
        <f>IF($G321="3G",K283*(1-'3. Network design parameters'!I$83),K283*'3. Network design parameters'!I$73)</f>
        <v>2.6818630892307693</v>
      </c>
      <c r="L321" s="342">
        <f>IF($G321="3G",L283*(1-'3. Network design parameters'!J$83),L283*'3. Network design parameters'!J$73)</f>
        <v>2.4749765080615389</v>
      </c>
      <c r="M321" s="342">
        <f>IF($G321="3G",M283*(1-'3. Network design parameters'!K$83),M283*'3. Network design parameters'!K$73)</f>
        <v>2.2587417184098464</v>
      </c>
      <c r="N321" s="342">
        <f>IF($G321="3G",N283*(1-'3. Network design parameters'!L$83),N283*'3. Network design parameters'!L$73)</f>
        <v>2.0328675465688617</v>
      </c>
    </row>
    <row r="322" spans="3:14" s="487" customFormat="1">
      <c r="C322" s="240" t="str">
        <f t="shared" si="111"/>
        <v>S14</v>
      </c>
      <c r="D322" s="240" t="str">
        <f t="shared" si="111"/>
        <v>Изходящи MMS към други мрежи (MMS outgoing to other network)</v>
      </c>
      <c r="E322" s="240" t="str">
        <f t="shared" si="111"/>
        <v>MMS</v>
      </c>
      <c r="F322" s="240"/>
      <c r="G322" s="349" t="str">
        <f t="shared" si="112"/>
        <v>3G</v>
      </c>
      <c r="H322" s="342">
        <f>IF($G322="3G",H284*(1-'3. Network design parameters'!F$83),H284*'3. Network design parameters'!F$73)</f>
        <v>1.6246153846153846</v>
      </c>
      <c r="I322" s="342">
        <f>IF($G322="3G",I284*(1-'3. Network design parameters'!G$83),I284*'3. Network design parameters'!G$73)</f>
        <v>1.5343589743589743</v>
      </c>
      <c r="J322" s="342">
        <f>IF($G322="3G",J284*(1-'3. Network design parameters'!H$83),J284*'3. Network design parameters'!H$73)</f>
        <v>1.4398424615384611</v>
      </c>
      <c r="K322" s="342">
        <f>IF($G322="3G",K284*(1-'3. Network design parameters'!I$83),K284*'3. Network design parameters'!I$73)</f>
        <v>1.3409315446153847</v>
      </c>
      <c r="L322" s="342">
        <f>IF($G322="3G",L284*(1-'3. Network design parameters'!J$83),L284*'3. Network design parameters'!J$73)</f>
        <v>1.2374882540307695</v>
      </c>
      <c r="M322" s="342">
        <f>IF($G322="3G",M284*(1-'3. Network design parameters'!K$83),M284*'3. Network design parameters'!K$73)</f>
        <v>1.1293708592049232</v>
      </c>
      <c r="N322" s="342">
        <f>IF($G322="3G",N284*(1-'3. Network design parameters'!L$83),N284*'3. Network design parameters'!L$73)</f>
        <v>1.0164337732844309</v>
      </c>
    </row>
    <row r="323" spans="3:14" s="487" customFormat="1">
      <c r="C323" s="240" t="str">
        <f t="shared" si="111"/>
        <v>S15</v>
      </c>
      <c r="D323" s="240" t="str">
        <f t="shared" si="111"/>
        <v>Входящи MMS от други мрежи (MMS incoming from other network)</v>
      </c>
      <c r="E323" s="240" t="str">
        <f t="shared" si="111"/>
        <v>MMS</v>
      </c>
      <c r="F323" s="240"/>
      <c r="G323" s="349" t="str">
        <f t="shared" si="112"/>
        <v>3G</v>
      </c>
      <c r="H323" s="342">
        <f>IF($G323="3G",H285*(1-'3. Network design parameters'!F$83),H285*'3. Network design parameters'!F$73)</f>
        <v>1.6246153846153846</v>
      </c>
      <c r="I323" s="342">
        <f>IF($G323="3G",I285*(1-'3. Network design parameters'!G$83),I285*'3. Network design parameters'!G$73)</f>
        <v>1.5343589743589743</v>
      </c>
      <c r="J323" s="342">
        <f>IF($G323="3G",J285*(1-'3. Network design parameters'!H$83),J285*'3. Network design parameters'!H$73)</f>
        <v>1.4398424615384611</v>
      </c>
      <c r="K323" s="342">
        <f>IF($G323="3G",K285*(1-'3. Network design parameters'!I$83),K285*'3. Network design parameters'!I$73)</f>
        <v>1.3409315446153847</v>
      </c>
      <c r="L323" s="342">
        <f>IF($G323="3G",L285*(1-'3. Network design parameters'!J$83),L285*'3. Network design parameters'!J$73)</f>
        <v>1.2374882540307695</v>
      </c>
      <c r="M323" s="342">
        <f>IF($G323="3G",M285*(1-'3. Network design parameters'!K$83),M285*'3. Network design parameters'!K$73)</f>
        <v>1.1293708592049232</v>
      </c>
      <c r="N323" s="342">
        <f>IF($G323="3G",N285*(1-'3. Network design parameters'!L$83),N285*'3. Network design parameters'!L$73)</f>
        <v>1.0164337732844309</v>
      </c>
    </row>
    <row r="324" spans="3:14" s="487" customFormat="1">
      <c r="C324" s="240" t="str">
        <f t="shared" si="111"/>
        <v>S16</v>
      </c>
      <c r="D324" s="240" t="str">
        <f t="shared" si="111"/>
        <v>SMS в мрежата (SMS on net)</v>
      </c>
      <c r="E324" s="240" t="str">
        <f t="shared" si="111"/>
        <v>SMS</v>
      </c>
      <c r="F324" s="240"/>
      <c r="G324" s="349" t="str">
        <f t="shared" si="112"/>
        <v>2G</v>
      </c>
      <c r="H324" s="342">
        <f>IF($G324="3G",H286*(1-'3. Network design parameters'!F$83),H286*'3. Network design parameters'!F$73)</f>
        <v>5.8604954367666218E-2</v>
      </c>
      <c r="I324" s="342">
        <f>IF($G324="3G",I286*(1-'3. Network design parameters'!G$83),I286*'3. Network design parameters'!G$73)</f>
        <v>5.977705345501954E-2</v>
      </c>
      <c r="J324" s="342">
        <f>IF($G324="3G",J286*(1-'3. Network design parameters'!H$83),J286*'3. Network design parameters'!H$73)</f>
        <v>6.097259452411994E-2</v>
      </c>
      <c r="K324" s="342">
        <f>IF($G324="3G",K286*(1-'3. Network design parameters'!I$83),K286*'3. Network design parameters'!I$73)</f>
        <v>6.2192046414602353E-2</v>
      </c>
      <c r="L324" s="342">
        <f>IF($G324="3G",L286*(1-'3. Network design parameters'!J$83),L286*'3. Network design parameters'!J$73)</f>
        <v>6.3435887342894404E-2</v>
      </c>
      <c r="M324" s="342">
        <f>IF($G324="3G",M286*(1-'3. Network design parameters'!K$83),M286*'3. Network design parameters'!K$73)</f>
        <v>6.4704605089752301E-2</v>
      </c>
      <c r="N324" s="342">
        <f>IF($G324="3G",N286*(1-'3. Network design parameters'!L$83),N286*'3. Network design parameters'!L$73)</f>
        <v>6.5998697191547342E-2</v>
      </c>
    </row>
    <row r="325" spans="3:14" s="487" customFormat="1">
      <c r="C325" s="240" t="str">
        <f t="shared" si="111"/>
        <v>S17</v>
      </c>
      <c r="D325" s="240" t="str">
        <f t="shared" si="111"/>
        <v>Изходящи SMS към други мрежи (SMS outgoing to other network)</v>
      </c>
      <c r="E325" s="240" t="str">
        <f t="shared" si="111"/>
        <v>SMS</v>
      </c>
      <c r="F325" s="240"/>
      <c r="G325" s="349" t="str">
        <f t="shared" si="112"/>
        <v>2G</v>
      </c>
      <c r="H325" s="342">
        <f>IF($G325="3G",H287*(1-'3. Network design parameters'!F$83),H287*'3. Network design parameters'!F$73)</f>
        <v>9.7674923946110374E-3</v>
      </c>
      <c r="I325" s="342">
        <f>IF($G325="3G",I287*(1-'3. Network design parameters'!G$83),I287*'3. Network design parameters'!G$73)</f>
        <v>9.9628422425032601E-3</v>
      </c>
      <c r="J325" s="342">
        <f>IF($G325="3G",J287*(1-'3. Network design parameters'!H$83),J287*'3. Network design parameters'!H$73)</f>
        <v>1.0162099087353323E-2</v>
      </c>
      <c r="K325" s="342">
        <f>IF($G325="3G",K287*(1-'3. Network design parameters'!I$83),K287*'3. Network design parameters'!I$73)</f>
        <v>1.036534106910039E-2</v>
      </c>
      <c r="L325" s="342">
        <f>IF($G325="3G",L287*(1-'3. Network design parameters'!J$83),L287*'3. Network design parameters'!J$73)</f>
        <v>1.0572647890482399E-2</v>
      </c>
      <c r="M325" s="342">
        <f>IF($G325="3G",M287*(1-'3. Network design parameters'!K$83),M287*'3. Network design parameters'!K$73)</f>
        <v>1.0784100848292047E-2</v>
      </c>
      <c r="N325" s="342">
        <f>IF($G325="3G",N287*(1-'3. Network design parameters'!L$83),N287*'3. Network design parameters'!L$73)</f>
        <v>1.0999782865257888E-2</v>
      </c>
    </row>
    <row r="326" spans="3:14" s="487" customFormat="1">
      <c r="C326" s="240" t="str">
        <f t="shared" si="111"/>
        <v>S18</v>
      </c>
      <c r="D326" s="240" t="str">
        <f t="shared" si="111"/>
        <v>Входящи SMS от други мрежи (SMS incoming from other network)</v>
      </c>
      <c r="E326" s="240" t="str">
        <f t="shared" si="111"/>
        <v>SMS</v>
      </c>
      <c r="F326" s="240"/>
      <c r="G326" s="349" t="str">
        <f t="shared" si="112"/>
        <v>2G</v>
      </c>
      <c r="H326" s="342">
        <f>IF($G326="3G",H288*(1-'3. Network design parameters'!F$83),H288*'3. Network design parameters'!F$73)</f>
        <v>4.8837461973055187E-3</v>
      </c>
      <c r="I326" s="342">
        <f>IF($G326="3G",I288*(1-'3. Network design parameters'!G$83),I288*'3. Network design parameters'!G$73)</f>
        <v>4.98142112125163E-3</v>
      </c>
      <c r="J326" s="342">
        <f>IF($G326="3G",J288*(1-'3. Network design parameters'!H$83),J288*'3. Network design parameters'!H$73)</f>
        <v>5.0810495436766617E-3</v>
      </c>
      <c r="K326" s="342">
        <f>IF($G326="3G",K288*(1-'3. Network design parameters'!I$83),K288*'3. Network design parameters'!I$73)</f>
        <v>5.1826705345501952E-3</v>
      </c>
      <c r="L326" s="342">
        <f>IF($G326="3G",L288*(1-'3. Network design parameters'!J$83),L288*'3. Network design parameters'!J$73)</f>
        <v>5.2863239452411994E-3</v>
      </c>
      <c r="M326" s="342">
        <f>IF($G326="3G",M288*(1-'3. Network design parameters'!K$83),M288*'3. Network design parameters'!K$73)</f>
        <v>5.3920504241460237E-3</v>
      </c>
      <c r="N326" s="342">
        <f>IF($G326="3G",N288*(1-'3. Network design parameters'!L$83),N288*'3. Network design parameters'!L$73)</f>
        <v>5.4998914326289438E-3</v>
      </c>
    </row>
    <row r="327" spans="3:14" s="487" customFormat="1">
      <c r="C327" s="240" t="str">
        <f t="shared" si="111"/>
        <v>S19</v>
      </c>
      <c r="D327" s="240" t="str">
        <f t="shared" si="111"/>
        <v>Пренос на данни (Data services)</v>
      </c>
      <c r="E327" s="240" t="str">
        <f t="shared" si="111"/>
        <v>Mbytes</v>
      </c>
      <c r="F327" s="240"/>
      <c r="G327" s="349" t="str">
        <f t="shared" si="112"/>
        <v>3G</v>
      </c>
      <c r="H327" s="342">
        <f>IF($G327="3G",H289*(1-'3. Network design parameters'!F$83),H289*'3. Network design parameters'!F$73)</f>
        <v>2176.0000000000005</v>
      </c>
      <c r="I327" s="342">
        <f>IF($G327="3G",I289*(1-'3. Network design parameters'!G$83),I289*'3. Network design parameters'!G$73)</f>
        <v>2055.1111111111118</v>
      </c>
      <c r="J327" s="342">
        <f>IF($G327="3G",J289*(1-'3. Network design parameters'!H$83),J289*'3. Network design parameters'!H$73)</f>
        <v>1928.5162666666672</v>
      </c>
      <c r="K327" s="342">
        <f>IF($G327="3G",K289*(1-'3. Network design parameters'!I$83),K289*'3. Network design parameters'!I$73)</f>
        <v>1796.0355840000004</v>
      </c>
      <c r="L327" s="342">
        <f>IF($G327="3G",L289*(1-'3. Network design parameters'!J$83),L289*'3. Network design parameters'!J$73)</f>
        <v>1657.4842675200005</v>
      </c>
      <c r="M327" s="342">
        <f>IF($G327="3G",M289*(1-'3. Network design parameters'!K$83),M289*'3. Network design parameters'!K$73)</f>
        <v>1512.6724841472003</v>
      </c>
      <c r="N327" s="342">
        <f>IF($G327="3G",N289*(1-'3. Network design parameters'!L$83),N289*'3. Network design parameters'!L$73)</f>
        <v>1361.4052357324802</v>
      </c>
    </row>
    <row r="328" spans="3:14" s="487" customFormat="1">
      <c r="C328" s="240" t="str">
        <f t="shared" si="111"/>
        <v>S20</v>
      </c>
      <c r="D328" s="240" t="str">
        <f t="shared" si="111"/>
        <v>Subscribers</v>
      </c>
      <c r="E328" s="240" t="str">
        <f t="shared" si="111"/>
        <v>Subscriber</v>
      </c>
      <c r="F328" s="240"/>
      <c r="G328" s="349">
        <f t="shared" si="112"/>
        <v>0</v>
      </c>
      <c r="H328" s="342">
        <f>IF($G328="3G",H290*(1-'3. Network design parameters'!F$83),H290*'3. Network design parameters'!F$73)</f>
        <v>0</v>
      </c>
      <c r="I328" s="342">
        <f>IF($G328="3G",I290*(1-'3. Network design parameters'!G$83),I290*'3. Network design parameters'!G$73)</f>
        <v>0</v>
      </c>
      <c r="J328" s="342">
        <f>IF($G328="3G",J290*(1-'3. Network design parameters'!H$83),J290*'3. Network design parameters'!H$73)</f>
        <v>0</v>
      </c>
      <c r="K328" s="342">
        <f>IF($G328="3G",K290*(1-'3. Network design parameters'!I$83),K290*'3. Network design parameters'!I$73)</f>
        <v>0</v>
      </c>
      <c r="L328" s="342">
        <f>IF($G328="3G",L290*(1-'3. Network design parameters'!J$83),L290*'3. Network design parameters'!J$73)</f>
        <v>0</v>
      </c>
      <c r="M328" s="342">
        <f>IF($G328="3G",M290*(1-'3. Network design parameters'!K$83),M290*'3. Network design parameters'!K$73)</f>
        <v>0</v>
      </c>
      <c r="N328" s="342">
        <f>IF($G328="3G",N290*(1-'3. Network design parameters'!L$83),N290*'3. Network design parameters'!L$73)</f>
        <v>0</v>
      </c>
    </row>
    <row r="329" spans="3:14" s="487" customFormat="1">
      <c r="C329" s="240" t="str">
        <f t="shared" si="111"/>
        <v>S21</v>
      </c>
      <c r="D329" s="240" t="str">
        <f t="shared" si="111"/>
        <v>OTHER: complete as required</v>
      </c>
      <c r="E329" s="240" t="str">
        <f t="shared" si="111"/>
        <v>OTHER: complete as required</v>
      </c>
      <c r="F329" s="240"/>
      <c r="G329" s="349">
        <f t="shared" si="112"/>
        <v>0</v>
      </c>
      <c r="H329" s="342">
        <f>IF($G329="3G",H291*(1-'3. Network design parameters'!F$83),H291*'3. Network design parameters'!F$73)</f>
        <v>0</v>
      </c>
      <c r="I329" s="342">
        <f>IF($G329="3G",I291*(1-'3. Network design parameters'!G$83),I291*'3. Network design parameters'!G$73)</f>
        <v>0</v>
      </c>
      <c r="J329" s="342">
        <f>IF($G329="3G",J291*(1-'3. Network design parameters'!H$83),J291*'3. Network design parameters'!H$73)</f>
        <v>0</v>
      </c>
      <c r="K329" s="342">
        <f>IF($G329="3G",K291*(1-'3. Network design parameters'!I$83),K291*'3. Network design parameters'!I$73)</f>
        <v>0</v>
      </c>
      <c r="L329" s="342">
        <f>IF($G329="3G",L291*(1-'3. Network design parameters'!J$83),L291*'3. Network design parameters'!J$73)</f>
        <v>0</v>
      </c>
      <c r="M329" s="342">
        <f>IF($G329="3G",M291*(1-'3. Network design parameters'!K$83),M291*'3. Network design parameters'!K$73)</f>
        <v>0</v>
      </c>
      <c r="N329" s="342">
        <f>IF($G329="3G",N291*(1-'3. Network design parameters'!L$83),N291*'3. Network design parameters'!L$73)</f>
        <v>0</v>
      </c>
    </row>
    <row r="330" spans="3:14" s="487" customFormat="1">
      <c r="C330" s="240" t="str">
        <f t="shared" si="111"/>
        <v>S22</v>
      </c>
      <c r="D330" s="240" t="str">
        <f t="shared" si="111"/>
        <v>OTHER: complete as required</v>
      </c>
      <c r="E330" s="240" t="str">
        <f t="shared" si="111"/>
        <v>OTHER: complete as required</v>
      </c>
      <c r="F330" s="240"/>
      <c r="G330" s="349">
        <f t="shared" si="112"/>
        <v>0</v>
      </c>
      <c r="H330" s="342">
        <f>IF($G330="3G",H292*(1-'3. Network design parameters'!F$83),H292*'3. Network design parameters'!F$73)</f>
        <v>0</v>
      </c>
      <c r="I330" s="342">
        <f>IF($G330="3G",I292*(1-'3. Network design parameters'!G$83),I292*'3. Network design parameters'!G$73)</f>
        <v>0</v>
      </c>
      <c r="J330" s="342">
        <f>IF($G330="3G",J292*(1-'3. Network design parameters'!H$83),J292*'3. Network design parameters'!H$73)</f>
        <v>0</v>
      </c>
      <c r="K330" s="342">
        <f>IF($G330="3G",K292*(1-'3. Network design parameters'!I$83),K292*'3. Network design parameters'!I$73)</f>
        <v>0</v>
      </c>
      <c r="L330" s="342">
        <f>IF($G330="3G",L292*(1-'3. Network design parameters'!J$83),L292*'3. Network design parameters'!J$73)</f>
        <v>0</v>
      </c>
      <c r="M330" s="342">
        <f>IF($G330="3G",M292*(1-'3. Network design parameters'!K$83),M292*'3. Network design parameters'!K$73)</f>
        <v>0</v>
      </c>
      <c r="N330" s="342">
        <f>IF($G330="3G",N292*(1-'3. Network design parameters'!L$83),N292*'3. Network design parameters'!L$73)</f>
        <v>0</v>
      </c>
    </row>
    <row r="331" spans="3:14" s="487" customFormat="1">
      <c r="C331" s="240" t="str">
        <f t="shared" si="111"/>
        <v>S23</v>
      </c>
      <c r="D331" s="240" t="str">
        <f t="shared" si="111"/>
        <v>OTHER: complete as required</v>
      </c>
      <c r="E331" s="240" t="str">
        <f t="shared" si="111"/>
        <v>OTHER: complete as required</v>
      </c>
      <c r="F331" s="240"/>
      <c r="G331" s="349">
        <f t="shared" si="112"/>
        <v>0</v>
      </c>
      <c r="H331" s="342">
        <f>IF($G331="3G",H293*(1-'3. Network design parameters'!F$83),H293*'3. Network design parameters'!F$73)</f>
        <v>0</v>
      </c>
      <c r="I331" s="342">
        <f>IF($G331="3G",I293*(1-'3. Network design parameters'!G$83),I293*'3. Network design parameters'!G$73)</f>
        <v>0</v>
      </c>
      <c r="J331" s="342">
        <f>IF($G331="3G",J293*(1-'3. Network design parameters'!H$83),J293*'3. Network design parameters'!H$73)</f>
        <v>0</v>
      </c>
      <c r="K331" s="342">
        <f>IF($G331="3G",K293*(1-'3. Network design parameters'!I$83),K293*'3. Network design parameters'!I$73)</f>
        <v>0</v>
      </c>
      <c r="L331" s="342">
        <f>IF($G331="3G",L293*(1-'3. Network design parameters'!J$83),L293*'3. Network design parameters'!J$73)</f>
        <v>0</v>
      </c>
      <c r="M331" s="342">
        <f>IF($G331="3G",M293*(1-'3. Network design parameters'!K$83),M293*'3. Network design parameters'!K$73)</f>
        <v>0</v>
      </c>
      <c r="N331" s="342">
        <f>IF($G331="3G",N293*(1-'3. Network design parameters'!L$83),N293*'3. Network design parameters'!L$73)</f>
        <v>0</v>
      </c>
    </row>
    <row r="332" spans="3:14" s="487" customFormat="1">
      <c r="C332" s="240" t="str">
        <f t="shared" si="111"/>
        <v>S24</v>
      </c>
      <c r="D332" s="240" t="str">
        <f t="shared" si="111"/>
        <v>OTHER: complete as required</v>
      </c>
      <c r="E332" s="240" t="str">
        <f t="shared" si="111"/>
        <v>OTHER: complete as required</v>
      </c>
      <c r="F332" s="240"/>
      <c r="G332" s="349">
        <f t="shared" si="112"/>
        <v>0</v>
      </c>
      <c r="H332" s="342">
        <f>IF($G332="3G",H294*(1-'3. Network design parameters'!F$83),H294*'3. Network design parameters'!F$73)</f>
        <v>0</v>
      </c>
      <c r="I332" s="342">
        <f>IF($G332="3G",I294*(1-'3. Network design parameters'!G$83),I294*'3. Network design parameters'!G$73)</f>
        <v>0</v>
      </c>
      <c r="J332" s="342">
        <f>IF($G332="3G",J294*(1-'3. Network design parameters'!H$83),J294*'3. Network design parameters'!H$73)</f>
        <v>0</v>
      </c>
      <c r="K332" s="342">
        <f>IF($G332="3G",K294*(1-'3. Network design parameters'!I$83),K294*'3. Network design parameters'!I$73)</f>
        <v>0</v>
      </c>
      <c r="L332" s="342">
        <f>IF($G332="3G",L294*(1-'3. Network design parameters'!J$83),L294*'3. Network design parameters'!J$73)</f>
        <v>0</v>
      </c>
      <c r="M332" s="342">
        <f>IF($G332="3G",M294*(1-'3. Network design parameters'!K$83),M294*'3. Network design parameters'!K$73)</f>
        <v>0</v>
      </c>
      <c r="N332" s="342">
        <f>IF($G332="3G",N294*(1-'3. Network design parameters'!L$83),N294*'3. Network design parameters'!L$73)</f>
        <v>0</v>
      </c>
    </row>
    <row r="333" spans="3:14" s="487" customFormat="1">
      <c r="C333" s="240" t="str">
        <f t="shared" si="111"/>
        <v>S25</v>
      </c>
      <c r="D333" s="240" t="str">
        <f t="shared" si="111"/>
        <v>OTHER: complete as required</v>
      </c>
      <c r="E333" s="240" t="str">
        <f t="shared" si="111"/>
        <v>OTHER: complete as required</v>
      </c>
      <c r="F333" s="240"/>
      <c r="G333" s="349">
        <f t="shared" si="112"/>
        <v>0</v>
      </c>
      <c r="H333" s="342">
        <f>IF($G333="3G",H295*(1-'3. Network design parameters'!F$83),H295*'3. Network design parameters'!F$73)</f>
        <v>0</v>
      </c>
      <c r="I333" s="342">
        <f>IF($G333="3G",I295*(1-'3. Network design parameters'!G$83),I295*'3. Network design parameters'!G$73)</f>
        <v>0</v>
      </c>
      <c r="J333" s="342">
        <f>IF($G333="3G",J295*(1-'3. Network design parameters'!H$83),J295*'3. Network design parameters'!H$73)</f>
        <v>0</v>
      </c>
      <c r="K333" s="342">
        <f>IF($G333="3G",K295*(1-'3. Network design parameters'!I$83),K295*'3. Network design parameters'!I$73)</f>
        <v>0</v>
      </c>
      <c r="L333" s="342">
        <f>IF($G333="3G",L295*(1-'3. Network design parameters'!J$83),L295*'3. Network design parameters'!J$73)</f>
        <v>0</v>
      </c>
      <c r="M333" s="342">
        <f>IF($G333="3G",M295*(1-'3. Network design parameters'!K$83),M295*'3. Network design parameters'!K$73)</f>
        <v>0</v>
      </c>
      <c r="N333" s="342">
        <f>IF($G333="3G",N295*(1-'3. Network design parameters'!L$83),N295*'3. Network design parameters'!L$73)</f>
        <v>0</v>
      </c>
    </row>
    <row r="334" spans="3:14" s="487" customFormat="1">
      <c r="C334" s="240" t="str">
        <f t="shared" si="111"/>
        <v>S26</v>
      </c>
      <c r="D334" s="240" t="str">
        <f t="shared" si="111"/>
        <v>OTHER: complete as required</v>
      </c>
      <c r="E334" s="240" t="str">
        <f t="shared" si="111"/>
        <v>OTHER: complete as required</v>
      </c>
      <c r="F334" s="240"/>
      <c r="G334" s="349">
        <f t="shared" si="112"/>
        <v>0</v>
      </c>
      <c r="H334" s="342">
        <f>IF($G334="3G",H296*(1-'3. Network design parameters'!F$83),H296*'3. Network design parameters'!F$73)</f>
        <v>0</v>
      </c>
      <c r="I334" s="342">
        <f>IF($G334="3G",I296*(1-'3. Network design parameters'!G$83),I296*'3. Network design parameters'!G$73)</f>
        <v>0</v>
      </c>
      <c r="J334" s="342">
        <f>IF($G334="3G",J296*(1-'3. Network design parameters'!H$83),J296*'3. Network design parameters'!H$73)</f>
        <v>0</v>
      </c>
      <c r="K334" s="342">
        <f>IF($G334="3G",K296*(1-'3. Network design parameters'!I$83),K296*'3. Network design parameters'!I$73)</f>
        <v>0</v>
      </c>
      <c r="L334" s="342">
        <f>IF($G334="3G",L296*(1-'3. Network design parameters'!J$83),L296*'3. Network design parameters'!J$73)</f>
        <v>0</v>
      </c>
      <c r="M334" s="342">
        <f>IF($G334="3G",M296*(1-'3. Network design parameters'!K$83),M296*'3. Network design parameters'!K$73)</f>
        <v>0</v>
      </c>
      <c r="N334" s="342">
        <f>IF($G334="3G",N296*(1-'3. Network design parameters'!L$83),N296*'3. Network design parameters'!L$73)</f>
        <v>0</v>
      </c>
    </row>
    <row r="335" spans="3:14" s="487" customFormat="1">
      <c r="C335" s="240" t="str">
        <f t="shared" si="111"/>
        <v>S27</v>
      </c>
      <c r="D335" s="240" t="str">
        <f t="shared" si="111"/>
        <v>OTHER: complete as required</v>
      </c>
      <c r="E335" s="240" t="str">
        <f t="shared" si="111"/>
        <v>OTHER: complete as required</v>
      </c>
      <c r="F335" s="240"/>
      <c r="G335" s="349">
        <f t="shared" si="112"/>
        <v>0</v>
      </c>
      <c r="H335" s="342">
        <f>IF($G335="3G",H297*(1-'3. Network design parameters'!F$83),H297*'3. Network design parameters'!F$73)</f>
        <v>0</v>
      </c>
      <c r="I335" s="342">
        <f>IF($G335="3G",I297*(1-'3. Network design parameters'!G$83),I297*'3. Network design parameters'!G$73)</f>
        <v>0</v>
      </c>
      <c r="J335" s="342">
        <f>IF($G335="3G",J297*(1-'3. Network design parameters'!H$83),J297*'3. Network design parameters'!H$73)</f>
        <v>0</v>
      </c>
      <c r="K335" s="342">
        <f>IF($G335="3G",K297*(1-'3. Network design parameters'!I$83),K297*'3. Network design parameters'!I$73)</f>
        <v>0</v>
      </c>
      <c r="L335" s="342">
        <f>IF($G335="3G",L297*(1-'3. Network design parameters'!J$83),L297*'3. Network design parameters'!J$73)</f>
        <v>0</v>
      </c>
      <c r="M335" s="342">
        <f>IF($G335="3G",M297*(1-'3. Network design parameters'!K$83),M297*'3. Network design parameters'!K$73)</f>
        <v>0</v>
      </c>
      <c r="N335" s="342">
        <f>IF($G335="3G",N297*(1-'3. Network design parameters'!L$83),N297*'3. Network design parameters'!L$73)</f>
        <v>0</v>
      </c>
    </row>
    <row r="336" spans="3:14" s="487" customFormat="1">
      <c r="C336" s="240" t="str">
        <f t="shared" si="111"/>
        <v>S28</v>
      </c>
      <c r="D336" s="240" t="str">
        <f t="shared" si="111"/>
        <v>OTHER: complete as required</v>
      </c>
      <c r="E336" s="240" t="str">
        <f t="shared" si="111"/>
        <v>OTHER: complete as required</v>
      </c>
      <c r="F336" s="240"/>
      <c r="G336" s="349">
        <f t="shared" si="112"/>
        <v>0</v>
      </c>
      <c r="H336" s="342">
        <f>IF($G336="3G",H298*(1-'3. Network design parameters'!F$83),H298*'3. Network design parameters'!F$73)</f>
        <v>0</v>
      </c>
      <c r="I336" s="342">
        <f>IF($G336="3G",I298*(1-'3. Network design parameters'!G$83),I298*'3. Network design parameters'!G$73)</f>
        <v>0</v>
      </c>
      <c r="J336" s="342">
        <f>IF($G336="3G",J298*(1-'3. Network design parameters'!H$83),J298*'3. Network design parameters'!H$73)</f>
        <v>0</v>
      </c>
      <c r="K336" s="342">
        <f>IF($G336="3G",K298*(1-'3. Network design parameters'!I$83),K298*'3. Network design parameters'!I$73)</f>
        <v>0</v>
      </c>
      <c r="L336" s="342">
        <f>IF($G336="3G",L298*(1-'3. Network design parameters'!J$83),L298*'3. Network design parameters'!J$73)</f>
        <v>0</v>
      </c>
      <c r="M336" s="342">
        <f>IF($G336="3G",M298*(1-'3. Network design parameters'!K$83),M298*'3. Network design parameters'!K$73)</f>
        <v>0</v>
      </c>
      <c r="N336" s="342">
        <f>IF($G336="3G",N298*(1-'3. Network design parameters'!L$83),N298*'3. Network design parameters'!L$73)</f>
        <v>0</v>
      </c>
    </row>
    <row r="337" spans="3:14" s="487" customFormat="1">
      <c r="C337" s="240" t="str">
        <f t="shared" si="111"/>
        <v>S29</v>
      </c>
      <c r="D337" s="240" t="str">
        <f t="shared" si="111"/>
        <v>OTHER: complete as required</v>
      </c>
      <c r="E337" s="240" t="str">
        <f t="shared" si="111"/>
        <v>OTHER: complete as required</v>
      </c>
      <c r="F337" s="240"/>
      <c r="G337" s="349">
        <f t="shared" si="112"/>
        <v>0</v>
      </c>
      <c r="H337" s="342">
        <f>IF($G337="3G",H299*(1-'3. Network design parameters'!F$83),H299*'3. Network design parameters'!F$73)</f>
        <v>0</v>
      </c>
      <c r="I337" s="342">
        <f>IF($G337="3G",I299*(1-'3. Network design parameters'!G$83),I299*'3. Network design parameters'!G$73)</f>
        <v>0</v>
      </c>
      <c r="J337" s="342">
        <f>IF($G337="3G",J299*(1-'3. Network design parameters'!H$83),J299*'3. Network design parameters'!H$73)</f>
        <v>0</v>
      </c>
      <c r="K337" s="342">
        <f>IF($G337="3G",K299*(1-'3. Network design parameters'!I$83),K299*'3. Network design parameters'!I$73)</f>
        <v>0</v>
      </c>
      <c r="L337" s="342">
        <f>IF($G337="3G",L299*(1-'3. Network design parameters'!J$83),L299*'3. Network design parameters'!J$73)</f>
        <v>0</v>
      </c>
      <c r="M337" s="342">
        <f>IF($G337="3G",M299*(1-'3. Network design parameters'!K$83),M299*'3. Network design parameters'!K$73)</f>
        <v>0</v>
      </c>
      <c r="N337" s="342">
        <f>IF($G337="3G",N299*(1-'3. Network design parameters'!L$83),N299*'3. Network design parameters'!L$73)</f>
        <v>0</v>
      </c>
    </row>
    <row r="338" spans="3:14" s="487" customFormat="1">
      <c r="C338" s="240" t="str">
        <f t="shared" si="111"/>
        <v>S30</v>
      </c>
      <c r="D338" s="240" t="str">
        <f t="shared" si="111"/>
        <v>OTHER: complete as required</v>
      </c>
      <c r="E338" s="240" t="str">
        <f t="shared" si="111"/>
        <v>OTHER: complete as required</v>
      </c>
      <c r="F338" s="240"/>
      <c r="G338" s="349">
        <f t="shared" si="112"/>
        <v>0</v>
      </c>
      <c r="H338" s="342">
        <f>IF($G338="3G",H300*(1-'3. Network design parameters'!F$83),H300*'3. Network design parameters'!F$73)</f>
        <v>0</v>
      </c>
      <c r="I338" s="342">
        <f>IF($G338="3G",I300*(1-'3. Network design parameters'!G$83),I300*'3. Network design parameters'!G$73)</f>
        <v>0</v>
      </c>
      <c r="J338" s="342">
        <f>IF($G338="3G",J300*(1-'3. Network design parameters'!H$83),J300*'3. Network design parameters'!H$73)</f>
        <v>0</v>
      </c>
      <c r="K338" s="342">
        <f>IF($G338="3G",K300*(1-'3. Network design parameters'!I$83),K300*'3. Network design parameters'!I$73)</f>
        <v>0</v>
      </c>
      <c r="L338" s="342">
        <f>IF($G338="3G",L300*(1-'3. Network design parameters'!J$83),L300*'3. Network design parameters'!J$73)</f>
        <v>0</v>
      </c>
      <c r="M338" s="342">
        <f>IF($G338="3G",M300*(1-'3. Network design parameters'!K$83),M300*'3. Network design parameters'!K$73)</f>
        <v>0</v>
      </c>
      <c r="N338" s="342">
        <f>IF($G338="3G",N300*(1-'3. Network design parameters'!L$83),N300*'3. Network design parameters'!L$73)</f>
        <v>0</v>
      </c>
    </row>
    <row r="339" spans="3:14" s="692" customFormat="1">
      <c r="C339" s="708"/>
      <c r="D339" s="709" t="s">
        <v>652</v>
      </c>
      <c r="E339" s="708"/>
      <c r="F339" s="708" t="s">
        <v>653</v>
      </c>
      <c r="G339" s="708"/>
      <c r="H339" s="712">
        <f t="shared" ref="H339:M339" si="113">SUM(H309:H338)</f>
        <v>4549.7877855386596</v>
      </c>
      <c r="I339" s="712">
        <f t="shared" si="113"/>
        <v>4434.7152693065464</v>
      </c>
      <c r="J339" s="712">
        <f t="shared" si="113"/>
        <v>4313.2199373109343</v>
      </c>
      <c r="K339" s="712">
        <f t="shared" si="113"/>
        <v>4185.0909059277728</v>
      </c>
      <c r="L339" s="712">
        <f t="shared" si="113"/>
        <v>4050.1114253143633</v>
      </c>
      <c r="M339" s="712">
        <f t="shared" si="113"/>
        <v>3879.2651390301053</v>
      </c>
      <c r="N339" s="712">
        <f t="shared" ref="N339" si="114">SUM(N309:N338)</f>
        <v>3732.7896494200422</v>
      </c>
    </row>
    <row r="340" spans="3:14" s="487" customFormat="1"/>
    <row r="341" spans="3:14" s="487" customFormat="1" ht="15.75">
      <c r="C341" s="259" t="s">
        <v>859</v>
      </c>
    </row>
    <row r="342" spans="3:14" s="487" customFormat="1"/>
    <row r="343" spans="3:14" s="487" customFormat="1">
      <c r="C343" s="222" t="s">
        <v>0</v>
      </c>
      <c r="D343" s="222" t="s">
        <v>284</v>
      </c>
      <c r="E343" s="37" t="s">
        <v>14</v>
      </c>
      <c r="F343" s="214"/>
      <c r="G343" s="162" t="s">
        <v>302</v>
      </c>
      <c r="H343" s="162">
        <f>H308</f>
        <v>2014</v>
      </c>
      <c r="I343" s="162">
        <f t="shared" ref="I343:N343" si="115">I308</f>
        <v>2015</v>
      </c>
      <c r="J343" s="162">
        <f t="shared" si="115"/>
        <v>2016</v>
      </c>
      <c r="K343" s="162">
        <f t="shared" si="115"/>
        <v>2017</v>
      </c>
      <c r="L343" s="162">
        <f t="shared" si="115"/>
        <v>2018</v>
      </c>
      <c r="M343" s="162">
        <f t="shared" si="115"/>
        <v>2019</v>
      </c>
      <c r="N343" s="162">
        <f t="shared" si="115"/>
        <v>2020</v>
      </c>
    </row>
    <row r="344" spans="3:14" s="487" customFormat="1">
      <c r="C344" s="240" t="str">
        <f>C309</f>
        <v>S01</v>
      </c>
      <c r="D344" s="240" t="str">
        <f t="shared" ref="D344:E344" si="116">D309</f>
        <v>Повиквания в мрежата (On Net calls)</v>
      </c>
      <c r="E344" s="240" t="str">
        <f t="shared" si="116"/>
        <v>Voice Minutes</v>
      </c>
      <c r="F344" s="240"/>
      <c r="G344" s="349" t="str">
        <f>G309</f>
        <v>2G</v>
      </c>
      <c r="H344" s="342">
        <f>IF($G344="3G",H271*'3. Network design parameters'!F$83,H271*'3. Network design parameters'!F$80)</f>
        <v>0</v>
      </c>
      <c r="I344" s="342">
        <f>IF($G344="3G",I271*'3. Network design parameters'!G$83,I271*'3. Network design parameters'!G$80)</f>
        <v>0</v>
      </c>
      <c r="J344" s="342">
        <f>IF($G344="3G",J271*'3. Network design parameters'!H$83,J271*'3. Network design parameters'!H$80)</f>
        <v>0</v>
      </c>
      <c r="K344" s="342">
        <f>IF($G344="3G",K271*'3. Network design parameters'!I$83,K271*'3. Network design parameters'!I$80)</f>
        <v>0</v>
      </c>
      <c r="L344" s="342">
        <f>IF($G344="3G",L271*'3. Network design parameters'!J$83,L271*'3. Network design parameters'!J$80)</f>
        <v>0</v>
      </c>
      <c r="M344" s="342">
        <f>IF($G344="3G",M271*'3. Network design parameters'!K$83,M271*'3. Network design parameters'!K$80)</f>
        <v>0</v>
      </c>
      <c r="N344" s="342">
        <f>IF($G344="3G",N271*'3. Network design parameters'!L$83,N271*'3. Network design parameters'!L$80)</f>
        <v>0</v>
      </c>
    </row>
    <row r="345" spans="3:14" s="487" customFormat="1">
      <c r="C345" s="240" t="str">
        <f t="shared" ref="C345:E345" si="117">C310</f>
        <v>S02</v>
      </c>
      <c r="D345" s="240" t="str">
        <f t="shared" si="117"/>
        <v>Изходящи повиквания към фиксирана линия (Outgoing Calls to Fixed Line)</v>
      </c>
      <c r="E345" s="240" t="str">
        <f t="shared" si="117"/>
        <v>Voice Minutes</v>
      </c>
      <c r="F345" s="240"/>
      <c r="G345" s="349" t="str">
        <f t="shared" ref="G345:G373" si="118">G310</f>
        <v>2G</v>
      </c>
      <c r="H345" s="342">
        <f>IF($G345="3G",H272*'3. Network design parameters'!F$83,H272*'3. Network design parameters'!F$80)</f>
        <v>0</v>
      </c>
      <c r="I345" s="342">
        <f>IF($G345="3G",I272*'3. Network design parameters'!G$83,I272*'3. Network design parameters'!G$80)</f>
        <v>0</v>
      </c>
      <c r="J345" s="342">
        <f>IF($G345="3G",J272*'3. Network design parameters'!H$83,J272*'3. Network design parameters'!H$80)</f>
        <v>0</v>
      </c>
      <c r="K345" s="342">
        <f>IF($G345="3G",K272*'3. Network design parameters'!I$83,K272*'3. Network design parameters'!I$80)</f>
        <v>0</v>
      </c>
      <c r="L345" s="342">
        <f>IF($G345="3G",L272*'3. Network design parameters'!J$83,L272*'3. Network design parameters'!J$80)</f>
        <v>0</v>
      </c>
      <c r="M345" s="342">
        <f>IF($G345="3G",M272*'3. Network design parameters'!K$83,M272*'3. Network design parameters'!K$80)</f>
        <v>0</v>
      </c>
      <c r="N345" s="342">
        <f>IF($G345="3G",N272*'3. Network design parameters'!L$83,N272*'3. Network design parameters'!L$80)</f>
        <v>0</v>
      </c>
    </row>
    <row r="346" spans="3:14" s="487" customFormat="1">
      <c r="C346" s="240" t="str">
        <f t="shared" ref="C346:E346" si="119">C311</f>
        <v>S03</v>
      </c>
      <c r="D346" s="240" t="str">
        <f t="shared" si="119"/>
        <v>Изходящи повиквания към други мобилни мрежи (Outgoing Calls to Other Mobile)</v>
      </c>
      <c r="E346" s="240" t="str">
        <f t="shared" si="119"/>
        <v>Voice Minutes</v>
      </c>
      <c r="F346" s="240"/>
      <c r="G346" s="349" t="str">
        <f t="shared" si="118"/>
        <v>2G</v>
      </c>
      <c r="H346" s="342">
        <f>IF($G346="3G",H273*'3. Network design parameters'!F$83,H273*'3. Network design parameters'!F$80)</f>
        <v>0</v>
      </c>
      <c r="I346" s="342">
        <f>IF($G346="3G",I273*'3. Network design parameters'!G$83,I273*'3. Network design parameters'!G$80)</f>
        <v>0</v>
      </c>
      <c r="J346" s="342">
        <f>IF($G346="3G",J273*'3. Network design parameters'!H$83,J273*'3. Network design parameters'!H$80)</f>
        <v>0</v>
      </c>
      <c r="K346" s="342">
        <f>IF($G346="3G",K273*'3. Network design parameters'!I$83,K273*'3. Network design parameters'!I$80)</f>
        <v>0</v>
      </c>
      <c r="L346" s="342">
        <f>IF($G346="3G",L273*'3. Network design parameters'!J$83,L273*'3. Network design parameters'!J$80)</f>
        <v>0</v>
      </c>
      <c r="M346" s="342">
        <f>IF($G346="3G",M273*'3. Network design parameters'!K$83,M273*'3. Network design parameters'!K$80)</f>
        <v>0</v>
      </c>
      <c r="N346" s="342">
        <f>IF($G346="3G",N273*'3. Network design parameters'!L$83,N273*'3. Network design parameters'!L$80)</f>
        <v>0</v>
      </c>
    </row>
    <row r="347" spans="3:14" s="487" customFormat="1">
      <c r="C347" s="240" t="str">
        <f t="shared" ref="C347:E347" si="120">C312</f>
        <v>S04</v>
      </c>
      <c r="D347" s="240" t="str">
        <f t="shared" si="120"/>
        <v>Изходящи международни повиквания (Outgoing Calls to International)</v>
      </c>
      <c r="E347" s="240" t="str">
        <f t="shared" si="120"/>
        <v>Voice Minutes</v>
      </c>
      <c r="F347" s="240"/>
      <c r="G347" s="349" t="str">
        <f t="shared" si="118"/>
        <v>2G</v>
      </c>
      <c r="H347" s="342">
        <f>IF($G347="3G",H274*'3. Network design parameters'!F$83,H274*'3. Network design parameters'!F$80)</f>
        <v>0</v>
      </c>
      <c r="I347" s="342">
        <f>IF($G347="3G",I274*'3. Network design parameters'!G$83,I274*'3. Network design parameters'!G$80)</f>
        <v>0</v>
      </c>
      <c r="J347" s="342">
        <f>IF($G347="3G",J274*'3. Network design parameters'!H$83,J274*'3. Network design parameters'!H$80)</f>
        <v>0</v>
      </c>
      <c r="K347" s="342">
        <f>IF($G347="3G",K274*'3. Network design parameters'!I$83,K274*'3. Network design parameters'!I$80)</f>
        <v>0</v>
      </c>
      <c r="L347" s="342">
        <f>IF($G347="3G",L274*'3. Network design parameters'!J$83,L274*'3. Network design parameters'!J$80)</f>
        <v>0</v>
      </c>
      <c r="M347" s="342">
        <f>IF($G347="3G",M274*'3. Network design parameters'!K$83,M274*'3. Network design parameters'!K$80)</f>
        <v>0</v>
      </c>
      <c r="N347" s="342">
        <f>IF($G347="3G",N274*'3. Network design parameters'!L$83,N274*'3. Network design parameters'!L$80)</f>
        <v>0</v>
      </c>
    </row>
    <row r="348" spans="3:14" s="487" customFormat="1">
      <c r="C348" s="240" t="str">
        <f t="shared" ref="C348:E348" si="121">C313</f>
        <v>S05</v>
      </c>
      <c r="D348" s="240" t="str">
        <f t="shared" si="121"/>
        <v>Входящи повиквания от фиксирана линия (Incoming calls from fixed)</v>
      </c>
      <c r="E348" s="240" t="str">
        <f t="shared" si="121"/>
        <v>Voice Minutes</v>
      </c>
      <c r="F348" s="240"/>
      <c r="G348" s="349" t="str">
        <f t="shared" si="118"/>
        <v>2G</v>
      </c>
      <c r="H348" s="342">
        <f>IF($G348="3G",H275*'3. Network design parameters'!F$83,H275*'3. Network design parameters'!F$80)</f>
        <v>0</v>
      </c>
      <c r="I348" s="342">
        <f>IF($G348="3G",I275*'3. Network design parameters'!G$83,I275*'3. Network design parameters'!G$80)</f>
        <v>0</v>
      </c>
      <c r="J348" s="342">
        <f>IF($G348="3G",J275*'3. Network design parameters'!H$83,J275*'3. Network design parameters'!H$80)</f>
        <v>0</v>
      </c>
      <c r="K348" s="342">
        <f>IF($G348="3G",K275*'3. Network design parameters'!I$83,K275*'3. Network design parameters'!I$80)</f>
        <v>0</v>
      </c>
      <c r="L348" s="342">
        <f>IF($G348="3G",L275*'3. Network design parameters'!J$83,L275*'3. Network design parameters'!J$80)</f>
        <v>0</v>
      </c>
      <c r="M348" s="342">
        <f>IF($G348="3G",M275*'3. Network design parameters'!K$83,M275*'3. Network design parameters'!K$80)</f>
        <v>0</v>
      </c>
      <c r="N348" s="342">
        <f>IF($G348="3G",N275*'3. Network design parameters'!L$83,N275*'3. Network design parameters'!L$80)</f>
        <v>0</v>
      </c>
    </row>
    <row r="349" spans="3:14" s="487" customFormat="1">
      <c r="C349" s="240" t="str">
        <f t="shared" ref="C349:E349" si="122">C314</f>
        <v>S06</v>
      </c>
      <c r="D349" s="240" t="str">
        <f t="shared" si="122"/>
        <v>Входящи повиквания от други мобилни мрежи (Incoming calls from other mobile)</v>
      </c>
      <c r="E349" s="240" t="str">
        <f t="shared" si="122"/>
        <v>Voice Minutes</v>
      </c>
      <c r="F349" s="240"/>
      <c r="G349" s="349" t="str">
        <f t="shared" si="118"/>
        <v>2G</v>
      </c>
      <c r="H349" s="342">
        <f>IF($G349="3G",H276*'3. Network design parameters'!F$83,H276*'3. Network design parameters'!F$80)</f>
        <v>0</v>
      </c>
      <c r="I349" s="342">
        <f>IF($G349="3G",I276*'3. Network design parameters'!G$83,I276*'3. Network design parameters'!G$80)</f>
        <v>0</v>
      </c>
      <c r="J349" s="342">
        <f>IF($G349="3G",J276*'3. Network design parameters'!H$83,J276*'3. Network design parameters'!H$80)</f>
        <v>0</v>
      </c>
      <c r="K349" s="342">
        <f>IF($G349="3G",K276*'3. Network design parameters'!I$83,K276*'3. Network design parameters'!I$80)</f>
        <v>0</v>
      </c>
      <c r="L349" s="342">
        <f>IF($G349="3G",L276*'3. Network design parameters'!J$83,L276*'3. Network design parameters'!J$80)</f>
        <v>0</v>
      </c>
      <c r="M349" s="342">
        <f>IF($G349="3G",M276*'3. Network design parameters'!K$83,M276*'3. Network design parameters'!K$80)</f>
        <v>0</v>
      </c>
      <c r="N349" s="342">
        <f>IF($G349="3G",N276*'3. Network design parameters'!L$83,N276*'3. Network design parameters'!L$80)</f>
        <v>0</v>
      </c>
    </row>
    <row r="350" spans="3:14" s="487" customFormat="1">
      <c r="C350" s="240" t="str">
        <f t="shared" ref="C350:E350" si="123">C315</f>
        <v>S07</v>
      </c>
      <c r="D350" s="240" t="str">
        <f t="shared" si="123"/>
        <v>Входящи международни повиквания (Incoming calls from international)</v>
      </c>
      <c r="E350" s="240" t="str">
        <f t="shared" si="123"/>
        <v>Voice Minutes</v>
      </c>
      <c r="F350" s="240"/>
      <c r="G350" s="349" t="str">
        <f t="shared" si="118"/>
        <v>2G</v>
      </c>
      <c r="H350" s="342">
        <f>IF($G350="3G",H277*'3. Network design parameters'!F$83,H277*'3. Network design parameters'!F$80)</f>
        <v>0</v>
      </c>
      <c r="I350" s="342">
        <f>IF($G350="3G",I277*'3. Network design parameters'!G$83,I277*'3. Network design parameters'!G$80)</f>
        <v>0</v>
      </c>
      <c r="J350" s="342">
        <f>IF($G350="3G",J277*'3. Network design parameters'!H$83,J277*'3. Network design parameters'!H$80)</f>
        <v>0</v>
      </c>
      <c r="K350" s="342">
        <f>IF($G350="3G",K277*'3. Network design parameters'!I$83,K277*'3. Network design parameters'!I$80)</f>
        <v>0</v>
      </c>
      <c r="L350" s="342">
        <f>IF($G350="3G",L277*'3. Network design parameters'!J$83,L277*'3. Network design parameters'!J$80)</f>
        <v>0</v>
      </c>
      <c r="M350" s="342">
        <f>IF($G350="3G",M277*'3. Network design parameters'!K$83,M277*'3. Network design parameters'!K$80)</f>
        <v>0</v>
      </c>
      <c r="N350" s="342">
        <f>IF($G350="3G",N277*'3. Network design parameters'!L$83,N277*'3. Network design parameters'!L$80)</f>
        <v>0</v>
      </c>
    </row>
    <row r="351" spans="3:14" s="487" customFormat="1">
      <c r="C351" s="240" t="str">
        <f t="shared" ref="C351:E351" si="124">C316</f>
        <v>S08</v>
      </c>
      <c r="D351" s="240" t="str">
        <f t="shared" si="124"/>
        <v>Изходящи повиквания от чужди абонати в роуминг в мрежата на предприятието (Roaming Calls Outbound)</v>
      </c>
      <c r="E351" s="240" t="str">
        <f t="shared" si="124"/>
        <v>Voice Minutes</v>
      </c>
      <c r="F351" s="240"/>
      <c r="G351" s="349" t="str">
        <f t="shared" si="118"/>
        <v>2G</v>
      </c>
      <c r="H351" s="342">
        <f>IF($G351="3G",H278*'3. Network design parameters'!F$83,H278*'3. Network design parameters'!F$80)</f>
        <v>0</v>
      </c>
      <c r="I351" s="342">
        <f>IF($G351="3G",I278*'3. Network design parameters'!G$83,I278*'3. Network design parameters'!G$80)</f>
        <v>0</v>
      </c>
      <c r="J351" s="342">
        <f>IF($G351="3G",J278*'3. Network design parameters'!H$83,J278*'3. Network design parameters'!H$80)</f>
        <v>0</v>
      </c>
      <c r="K351" s="342">
        <f>IF($G351="3G",K278*'3. Network design parameters'!I$83,K278*'3. Network design parameters'!I$80)</f>
        <v>0</v>
      </c>
      <c r="L351" s="342">
        <f>IF($G351="3G",L278*'3. Network design parameters'!J$83,L278*'3. Network design parameters'!J$80)</f>
        <v>0</v>
      </c>
      <c r="M351" s="342">
        <f>IF($G351="3G",M278*'3. Network design parameters'!K$83,M278*'3. Network design parameters'!K$80)</f>
        <v>0</v>
      </c>
      <c r="N351" s="342">
        <f>IF($G351="3G",N278*'3. Network design parameters'!L$83,N278*'3. Network design parameters'!L$80)</f>
        <v>0</v>
      </c>
    </row>
    <row r="352" spans="3:14" s="487" customFormat="1">
      <c r="C352" s="240" t="str">
        <f t="shared" ref="C352:E352" si="125">C317</f>
        <v>S09</v>
      </c>
      <c r="D352" s="240" t="str">
        <f t="shared" si="125"/>
        <v>Входящи повиквания от чужди абонати в роуминг в мрежата на предприятието (Roaming Calls Inbound)</v>
      </c>
      <c r="E352" s="240" t="str">
        <f t="shared" si="125"/>
        <v>Voice Minutes</v>
      </c>
      <c r="F352" s="240"/>
      <c r="G352" s="349" t="str">
        <f t="shared" si="118"/>
        <v>2G</v>
      </c>
      <c r="H352" s="342">
        <f>IF($G352="3G",H279*'3. Network design parameters'!F$83,H279*'3. Network design parameters'!F$80)</f>
        <v>0</v>
      </c>
      <c r="I352" s="342">
        <f>IF($G352="3G",I279*'3. Network design parameters'!G$83,I279*'3. Network design parameters'!G$80)</f>
        <v>0</v>
      </c>
      <c r="J352" s="342">
        <f>IF($G352="3G",J279*'3. Network design parameters'!H$83,J279*'3. Network design parameters'!H$80)</f>
        <v>0</v>
      </c>
      <c r="K352" s="342">
        <f>IF($G352="3G",K279*'3. Network design parameters'!I$83,K279*'3. Network design parameters'!I$80)</f>
        <v>0</v>
      </c>
      <c r="L352" s="342">
        <f>IF($G352="3G",L279*'3. Network design parameters'!J$83,L279*'3. Network design parameters'!J$80)</f>
        <v>0</v>
      </c>
      <c r="M352" s="342">
        <f>IF($G352="3G",M279*'3. Network design parameters'!K$83,M279*'3. Network design parameters'!K$80)</f>
        <v>0</v>
      </c>
      <c r="N352" s="342">
        <f>IF($G352="3G",N279*'3. Network design parameters'!L$83,N279*'3. Network design parameters'!L$80)</f>
        <v>0</v>
      </c>
    </row>
    <row r="353" spans="3:14" s="487" customFormat="1">
      <c r="C353" s="240" t="str">
        <f t="shared" ref="C353:E353" si="126">C318</f>
        <v>S10</v>
      </c>
      <c r="D353" s="240" t="str">
        <f t="shared" si="126"/>
        <v>Гласова поща (Voice mail)</v>
      </c>
      <c r="E353" s="240" t="str">
        <f t="shared" si="126"/>
        <v>Voice Minutes</v>
      </c>
      <c r="F353" s="240"/>
      <c r="G353" s="349" t="str">
        <f t="shared" si="118"/>
        <v>2G</v>
      </c>
      <c r="H353" s="342">
        <f>IF($G353="3G",H280*'3. Network design parameters'!F$83,H280*'3. Network design parameters'!F$80)</f>
        <v>0</v>
      </c>
      <c r="I353" s="342">
        <f>IF($G353="3G",I280*'3. Network design parameters'!G$83,I280*'3. Network design parameters'!G$80)</f>
        <v>0</v>
      </c>
      <c r="J353" s="342">
        <f>IF($G353="3G",J280*'3. Network design parameters'!H$83,J280*'3. Network design parameters'!H$80)</f>
        <v>0</v>
      </c>
      <c r="K353" s="342">
        <f>IF($G353="3G",K280*'3. Network design parameters'!I$83,K280*'3. Network design parameters'!I$80)</f>
        <v>0</v>
      </c>
      <c r="L353" s="342">
        <f>IF($G353="3G",L280*'3. Network design parameters'!J$83,L280*'3. Network design parameters'!J$80)</f>
        <v>0</v>
      </c>
      <c r="M353" s="342">
        <f>IF($G353="3G",M280*'3. Network design parameters'!K$83,M280*'3. Network design parameters'!K$80)</f>
        <v>0</v>
      </c>
      <c r="N353" s="342">
        <f>IF($G353="3G",N280*'3. Network design parameters'!L$83,N280*'3. Network design parameters'!L$80)</f>
        <v>0</v>
      </c>
    </row>
    <row r="354" spans="3:14" s="487" customFormat="1">
      <c r="C354" s="240" t="str">
        <f t="shared" ref="C354:E354" si="127">C319</f>
        <v>S11</v>
      </c>
      <c r="D354" s="240" t="str">
        <f t="shared" si="127"/>
        <v>Повиквания към центъра за обслужване на клиенти (Help desk call)</v>
      </c>
      <c r="E354" s="240" t="str">
        <f t="shared" si="127"/>
        <v>Voice Minutes</v>
      </c>
      <c r="F354" s="240"/>
      <c r="G354" s="349" t="str">
        <f t="shared" si="118"/>
        <v>2G</v>
      </c>
      <c r="H354" s="342">
        <f>IF($G354="3G",H281*'3. Network design parameters'!F$83,H281*'3. Network design parameters'!F$80)</f>
        <v>0</v>
      </c>
      <c r="I354" s="342">
        <f>IF($G354="3G",I281*'3. Network design parameters'!G$83,I281*'3. Network design parameters'!G$80)</f>
        <v>0</v>
      </c>
      <c r="J354" s="342">
        <f>IF($G354="3G",J281*'3. Network design parameters'!H$83,J281*'3. Network design parameters'!H$80)</f>
        <v>0</v>
      </c>
      <c r="K354" s="342">
        <f>IF($G354="3G",K281*'3. Network design parameters'!I$83,K281*'3. Network design parameters'!I$80)</f>
        <v>0</v>
      </c>
      <c r="L354" s="342">
        <f>IF($G354="3G",L281*'3. Network design parameters'!J$83,L281*'3. Network design parameters'!J$80)</f>
        <v>0</v>
      </c>
      <c r="M354" s="342">
        <f>IF($G354="3G",M281*'3. Network design parameters'!K$83,M281*'3. Network design parameters'!K$80)</f>
        <v>0</v>
      </c>
      <c r="N354" s="342">
        <f>IF($G354="3G",N281*'3. Network design parameters'!L$83,N281*'3. Network design parameters'!L$80)</f>
        <v>0</v>
      </c>
    </row>
    <row r="355" spans="3:14" s="487" customFormat="1">
      <c r="C355" s="240" t="str">
        <f t="shared" ref="C355:E355" si="128">C320</f>
        <v>S12</v>
      </c>
      <c r="D355" s="240" t="str">
        <f t="shared" si="128"/>
        <v>Видеоразговори (Video call)</v>
      </c>
      <c r="E355" s="240" t="str">
        <f t="shared" si="128"/>
        <v>Video minutes</v>
      </c>
      <c r="F355" s="240"/>
      <c r="G355" s="349" t="str">
        <f t="shared" si="118"/>
        <v>3G</v>
      </c>
      <c r="H355" s="342">
        <f>IF($G355="3G",H282*'3. Network design parameters'!F$83,H282*'3. Network design parameters'!F$80)</f>
        <v>60.541747326768444</v>
      </c>
      <c r="I355" s="342">
        <f>IF($G355="3G",I282*'3. Network design parameters'!G$83,I282*'3. Network design parameters'!G$80)</f>
        <v>102.92097045550636</v>
      </c>
      <c r="J355" s="342">
        <f>IF($G355="3G",J282*'3. Network design parameters'!H$83,J282*'3. Network design parameters'!H$80)</f>
        <v>146.9711458104631</v>
      </c>
      <c r="K355" s="342">
        <f>IF($G355="3G",K282*'3. Network design parameters'!I$83,K282*'3. Network design parameters'!I$80)</f>
        <v>192.74215979143585</v>
      </c>
      <c r="L355" s="342">
        <f>IF($G355="3G",L282*'3. Network design parameters'!J$83,L282*'3. Network design parameters'!J$80)</f>
        <v>240.28522587332336</v>
      </c>
      <c r="M355" s="342">
        <f>IF($G355="3G",M282*'3. Network design parameters'!K$83,M282*'3. Network design parameters'!K$80)</f>
        <v>267.63429002332339</v>
      </c>
      <c r="N355" s="342">
        <f>IF($G355="3G",N282*'3. Network design parameters'!L$83,N282*'3. Network design parameters'!L$80)</f>
        <v>314.9849721043729</v>
      </c>
    </row>
    <row r="356" spans="3:14" s="487" customFormat="1">
      <c r="C356" s="240" t="str">
        <f t="shared" ref="C356:E356" si="129">C321</f>
        <v>S13</v>
      </c>
      <c r="D356" s="240" t="str">
        <f t="shared" si="129"/>
        <v>MMS в мрежата (MMS on net)</v>
      </c>
      <c r="E356" s="240" t="str">
        <f t="shared" si="129"/>
        <v>MMS</v>
      </c>
      <c r="F356" s="240"/>
      <c r="G356" s="349" t="str">
        <f t="shared" si="118"/>
        <v>3G</v>
      </c>
      <c r="H356" s="342">
        <f>IF($G356="3G",H283*'3. Network design parameters'!F$83,H283*'3. Network design parameters'!F$80)</f>
        <v>0.36102564102564105</v>
      </c>
      <c r="I356" s="342">
        <f>IF($G356="3G",I283*'3. Network design parameters'!G$83,I283*'3. Network design parameters'!G$80)</f>
        <v>0.61374358974358978</v>
      </c>
      <c r="J356" s="342">
        <f>IF($G356="3G",J283*'3. Network design parameters'!H$83,J283*'3. Network design parameters'!H$80)</f>
        <v>0.876425846153846</v>
      </c>
      <c r="K356" s="342">
        <f>IF($G356="3G",K283*'3. Network design parameters'!I$83,K283*'3. Network design parameters'!I$80)</f>
        <v>1.1493698953846154</v>
      </c>
      <c r="L356" s="342">
        <f>IF($G356="3G",L283*'3. Network design parameters'!J$83,L283*'3. Network design parameters'!J$80)</f>
        <v>1.432881136246154</v>
      </c>
      <c r="M356" s="342">
        <f>IF($G356="3G",M283*'3. Network design parameters'!K$83,M283*'3. Network design parameters'!K$80)</f>
        <v>1.727273078784</v>
      </c>
      <c r="N356" s="342">
        <f>IF($G356="3G",N283*'3. Network design parameters'!L$83,N283*'3. Network design parameters'!L$80)</f>
        <v>2.0328675465688617</v>
      </c>
    </row>
    <row r="357" spans="3:14" s="487" customFormat="1">
      <c r="C357" s="240" t="str">
        <f t="shared" ref="C357:E357" si="130">C322</f>
        <v>S14</v>
      </c>
      <c r="D357" s="240" t="str">
        <f t="shared" si="130"/>
        <v>Изходящи MMS към други мрежи (MMS outgoing to other network)</v>
      </c>
      <c r="E357" s="240" t="str">
        <f t="shared" si="130"/>
        <v>MMS</v>
      </c>
      <c r="F357" s="240"/>
      <c r="G357" s="349" t="str">
        <f t="shared" si="118"/>
        <v>3G</v>
      </c>
      <c r="H357" s="342">
        <f>IF($G357="3G",H284*'3. Network design parameters'!F$83,H284*'3. Network design parameters'!F$80)</f>
        <v>0.18051282051282053</v>
      </c>
      <c r="I357" s="342">
        <f>IF($G357="3G",I284*'3. Network design parameters'!G$83,I284*'3. Network design parameters'!G$80)</f>
        <v>0.30687179487179489</v>
      </c>
      <c r="J357" s="342">
        <f>IF($G357="3G",J284*'3. Network design parameters'!H$83,J284*'3. Network design parameters'!H$80)</f>
        <v>0.438212923076923</v>
      </c>
      <c r="K357" s="342">
        <f>IF($G357="3G",K284*'3. Network design parameters'!I$83,K284*'3. Network design parameters'!I$80)</f>
        <v>0.57468494769230771</v>
      </c>
      <c r="L357" s="342">
        <f>IF($G357="3G",L284*'3. Network design parameters'!J$83,L284*'3. Network design parameters'!J$80)</f>
        <v>0.71644056812307699</v>
      </c>
      <c r="M357" s="342">
        <f>IF($G357="3G",M284*'3. Network design parameters'!K$83,M284*'3. Network design parameters'!K$80)</f>
        <v>0.86363653939200002</v>
      </c>
      <c r="N357" s="342">
        <f>IF($G357="3G",N284*'3. Network design parameters'!L$83,N284*'3. Network design parameters'!L$80)</f>
        <v>1.0164337732844309</v>
      </c>
    </row>
    <row r="358" spans="3:14" s="487" customFormat="1">
      <c r="C358" s="240" t="str">
        <f t="shared" ref="C358:E358" si="131">C323</f>
        <v>S15</v>
      </c>
      <c r="D358" s="240" t="str">
        <f t="shared" si="131"/>
        <v>Входящи MMS от други мрежи (MMS incoming from other network)</v>
      </c>
      <c r="E358" s="240" t="str">
        <f t="shared" si="131"/>
        <v>MMS</v>
      </c>
      <c r="F358" s="240"/>
      <c r="G358" s="349" t="str">
        <f t="shared" si="118"/>
        <v>3G</v>
      </c>
      <c r="H358" s="342">
        <f>IF($G358="3G",H285*'3. Network design parameters'!F$83,H285*'3. Network design parameters'!F$80)</f>
        <v>0.18051282051282053</v>
      </c>
      <c r="I358" s="342">
        <f>IF($G358="3G",I285*'3. Network design parameters'!G$83,I285*'3. Network design parameters'!G$80)</f>
        <v>0.30687179487179489</v>
      </c>
      <c r="J358" s="342">
        <f>IF($G358="3G",J285*'3. Network design parameters'!H$83,J285*'3. Network design parameters'!H$80)</f>
        <v>0.438212923076923</v>
      </c>
      <c r="K358" s="342">
        <f>IF($G358="3G",K285*'3. Network design parameters'!I$83,K285*'3. Network design parameters'!I$80)</f>
        <v>0.57468494769230771</v>
      </c>
      <c r="L358" s="342">
        <f>IF($G358="3G",L285*'3. Network design parameters'!J$83,L285*'3. Network design parameters'!J$80)</f>
        <v>0.71644056812307699</v>
      </c>
      <c r="M358" s="342">
        <f>IF($G358="3G",M285*'3. Network design parameters'!K$83,M285*'3. Network design parameters'!K$80)</f>
        <v>0.86363653939200002</v>
      </c>
      <c r="N358" s="342">
        <f>IF($G358="3G",N285*'3. Network design parameters'!L$83,N285*'3. Network design parameters'!L$80)</f>
        <v>1.0164337732844309</v>
      </c>
    </row>
    <row r="359" spans="3:14" s="487" customFormat="1">
      <c r="C359" s="240" t="str">
        <f t="shared" ref="C359:E359" si="132">C324</f>
        <v>S16</v>
      </c>
      <c r="D359" s="240" t="str">
        <f t="shared" si="132"/>
        <v>SMS в мрежата (SMS on net)</v>
      </c>
      <c r="E359" s="240" t="str">
        <f t="shared" si="132"/>
        <v>SMS</v>
      </c>
      <c r="F359" s="240"/>
      <c r="G359" s="349" t="str">
        <f t="shared" si="118"/>
        <v>2G</v>
      </c>
      <c r="H359" s="342">
        <f>IF($G359="3G",H286*'3. Network design parameters'!F$83,H286*'3. Network design parameters'!F$80)</f>
        <v>0</v>
      </c>
      <c r="I359" s="342">
        <f>IF($G359="3G",I286*'3. Network design parameters'!G$83,I286*'3. Network design parameters'!G$80)</f>
        <v>0</v>
      </c>
      <c r="J359" s="342">
        <f>IF($G359="3G",J286*'3. Network design parameters'!H$83,J286*'3. Network design parameters'!H$80)</f>
        <v>0</v>
      </c>
      <c r="K359" s="342">
        <f>IF($G359="3G",K286*'3. Network design parameters'!I$83,K286*'3. Network design parameters'!I$80)</f>
        <v>0</v>
      </c>
      <c r="L359" s="342">
        <f>IF($G359="3G",L286*'3. Network design parameters'!J$83,L286*'3. Network design parameters'!J$80)</f>
        <v>0</v>
      </c>
      <c r="M359" s="342">
        <f>IF($G359="3G",M286*'3. Network design parameters'!K$83,M286*'3. Network design parameters'!K$80)</f>
        <v>0</v>
      </c>
      <c r="N359" s="342">
        <f>IF($G359="3G",N286*'3. Network design parameters'!L$83,N286*'3. Network design parameters'!L$80)</f>
        <v>0</v>
      </c>
    </row>
    <row r="360" spans="3:14" s="487" customFormat="1">
      <c r="C360" s="240" t="str">
        <f t="shared" ref="C360:E360" si="133">C325</f>
        <v>S17</v>
      </c>
      <c r="D360" s="240" t="str">
        <f t="shared" si="133"/>
        <v>Изходящи SMS към други мрежи (SMS outgoing to other network)</v>
      </c>
      <c r="E360" s="240" t="str">
        <f t="shared" si="133"/>
        <v>SMS</v>
      </c>
      <c r="F360" s="240"/>
      <c r="G360" s="349" t="str">
        <f t="shared" si="118"/>
        <v>2G</v>
      </c>
      <c r="H360" s="342">
        <f>IF($G360="3G",H287*'3. Network design parameters'!F$83,H287*'3. Network design parameters'!F$80)</f>
        <v>0</v>
      </c>
      <c r="I360" s="342">
        <f>IF($G360="3G",I287*'3. Network design parameters'!G$83,I287*'3. Network design parameters'!G$80)</f>
        <v>0</v>
      </c>
      <c r="J360" s="342">
        <f>IF($G360="3G",J287*'3. Network design parameters'!H$83,J287*'3. Network design parameters'!H$80)</f>
        <v>0</v>
      </c>
      <c r="K360" s="342">
        <f>IF($G360="3G",K287*'3. Network design parameters'!I$83,K287*'3. Network design parameters'!I$80)</f>
        <v>0</v>
      </c>
      <c r="L360" s="342">
        <f>IF($G360="3G",L287*'3. Network design parameters'!J$83,L287*'3. Network design parameters'!J$80)</f>
        <v>0</v>
      </c>
      <c r="M360" s="342">
        <f>IF($G360="3G",M287*'3. Network design parameters'!K$83,M287*'3. Network design parameters'!K$80)</f>
        <v>0</v>
      </c>
      <c r="N360" s="342">
        <f>IF($G360="3G",N287*'3. Network design parameters'!L$83,N287*'3. Network design parameters'!L$80)</f>
        <v>0</v>
      </c>
    </row>
    <row r="361" spans="3:14" s="487" customFormat="1">
      <c r="C361" s="240" t="str">
        <f t="shared" ref="C361:E361" si="134">C326</f>
        <v>S18</v>
      </c>
      <c r="D361" s="240" t="str">
        <f t="shared" si="134"/>
        <v>Входящи SMS от други мрежи (SMS incoming from other network)</v>
      </c>
      <c r="E361" s="240" t="str">
        <f t="shared" si="134"/>
        <v>SMS</v>
      </c>
      <c r="F361" s="240"/>
      <c r="G361" s="349" t="str">
        <f t="shared" si="118"/>
        <v>2G</v>
      </c>
      <c r="H361" s="342">
        <f>IF($G361="3G",H288*'3. Network design parameters'!F$83,H288*'3. Network design parameters'!F$80)</f>
        <v>0</v>
      </c>
      <c r="I361" s="342">
        <f>IF($G361="3G",I288*'3. Network design parameters'!G$83,I288*'3. Network design parameters'!G$80)</f>
        <v>0</v>
      </c>
      <c r="J361" s="342">
        <f>IF($G361="3G",J288*'3. Network design parameters'!H$83,J288*'3. Network design parameters'!H$80)</f>
        <v>0</v>
      </c>
      <c r="K361" s="342">
        <f>IF($G361="3G",K288*'3. Network design parameters'!I$83,K288*'3. Network design parameters'!I$80)</f>
        <v>0</v>
      </c>
      <c r="L361" s="342">
        <f>IF($G361="3G",L288*'3. Network design parameters'!J$83,L288*'3. Network design parameters'!J$80)</f>
        <v>0</v>
      </c>
      <c r="M361" s="342">
        <f>IF($G361="3G",M288*'3. Network design parameters'!K$83,M288*'3. Network design parameters'!K$80)</f>
        <v>0</v>
      </c>
      <c r="N361" s="342">
        <f>IF($G361="3G",N288*'3. Network design parameters'!L$83,N288*'3. Network design parameters'!L$80)</f>
        <v>0</v>
      </c>
    </row>
    <row r="362" spans="3:14" s="487" customFormat="1">
      <c r="C362" s="240" t="str">
        <f t="shared" ref="C362:E362" si="135">C327</f>
        <v>S19</v>
      </c>
      <c r="D362" s="240" t="str">
        <f t="shared" si="135"/>
        <v>Пренос на данни (Data services)</v>
      </c>
      <c r="E362" s="240" t="str">
        <f t="shared" si="135"/>
        <v>Mbytes</v>
      </c>
      <c r="F362" s="240"/>
      <c r="G362" s="349" t="str">
        <f t="shared" si="118"/>
        <v>3G</v>
      </c>
      <c r="H362" s="342">
        <f>IF($G362="3G",H289*'3. Network design parameters'!F$83,H289*'3. Network design parameters'!F$80)</f>
        <v>241.77777777777783</v>
      </c>
      <c r="I362" s="342">
        <f>IF($G362="3G",I289*'3. Network design parameters'!G$83,I289*'3. Network design parameters'!G$80)</f>
        <v>411.02222222222241</v>
      </c>
      <c r="J362" s="342">
        <f>IF($G362="3G",J289*'3. Network design parameters'!H$83,J289*'3. Network design parameters'!H$80)</f>
        <v>586.93973333333361</v>
      </c>
      <c r="K362" s="342">
        <f>IF($G362="3G",K289*'3. Network design parameters'!I$83,K289*'3. Network design parameters'!I$80)</f>
        <v>769.72953600000028</v>
      </c>
      <c r="L362" s="342">
        <f>IF($G362="3G",L289*'3. Network design parameters'!J$83,L289*'3. Network design parameters'!J$80)</f>
        <v>959.5961548800002</v>
      </c>
      <c r="M362" s="342">
        <f>IF($G362="3G",M289*'3. Network design parameters'!K$83,M289*'3. Network design parameters'!K$80)</f>
        <v>1156.7495467008002</v>
      </c>
      <c r="N362" s="342">
        <f>IF($G362="3G",N289*'3. Network design parameters'!L$83,N289*'3. Network design parameters'!L$80)</f>
        <v>1361.4052357324802</v>
      </c>
    </row>
    <row r="363" spans="3:14" s="487" customFormat="1">
      <c r="C363" s="240" t="str">
        <f t="shared" ref="C363:E363" si="136">C328</f>
        <v>S20</v>
      </c>
      <c r="D363" s="240" t="str">
        <f t="shared" si="136"/>
        <v>Subscribers</v>
      </c>
      <c r="E363" s="240" t="str">
        <f t="shared" si="136"/>
        <v>Subscriber</v>
      </c>
      <c r="F363" s="240"/>
      <c r="G363" s="349">
        <f t="shared" si="118"/>
        <v>0</v>
      </c>
      <c r="H363" s="342">
        <f>IF($G363="3G",H290*'3. Network design parameters'!F$83,H290*'3. Network design parameters'!F$80)</f>
        <v>0</v>
      </c>
      <c r="I363" s="342">
        <f>IF($G363="3G",I290*'3. Network design parameters'!G$83,I290*'3. Network design parameters'!G$80)</f>
        <v>0</v>
      </c>
      <c r="J363" s="342">
        <f>IF($G363="3G",J290*'3. Network design parameters'!H$83,J290*'3. Network design parameters'!H$80)</f>
        <v>0</v>
      </c>
      <c r="K363" s="342">
        <f>IF($G363="3G",K290*'3. Network design parameters'!I$83,K290*'3. Network design parameters'!I$80)</f>
        <v>0</v>
      </c>
      <c r="L363" s="342">
        <f>IF($G363="3G",L290*'3. Network design parameters'!J$83,L290*'3. Network design parameters'!J$80)</f>
        <v>0</v>
      </c>
      <c r="M363" s="342">
        <f>IF($G363="3G",M290*'3. Network design parameters'!K$83,M290*'3. Network design parameters'!K$80)</f>
        <v>0</v>
      </c>
      <c r="N363" s="342">
        <f>IF($G363="3G",N290*'3. Network design parameters'!L$83,N290*'3. Network design parameters'!L$80)</f>
        <v>0</v>
      </c>
    </row>
    <row r="364" spans="3:14" s="487" customFormat="1">
      <c r="C364" s="240" t="str">
        <f t="shared" ref="C364:E364" si="137">C329</f>
        <v>S21</v>
      </c>
      <c r="D364" s="240" t="str">
        <f t="shared" si="137"/>
        <v>OTHER: complete as required</v>
      </c>
      <c r="E364" s="240" t="str">
        <f t="shared" si="137"/>
        <v>OTHER: complete as required</v>
      </c>
      <c r="F364" s="240"/>
      <c r="G364" s="349">
        <f t="shared" si="118"/>
        <v>0</v>
      </c>
      <c r="H364" s="342">
        <f>IF($G364="3G",H291*'3. Network design parameters'!F$83,H291*'3. Network design parameters'!F$80)</f>
        <v>0</v>
      </c>
      <c r="I364" s="342">
        <f>IF($G364="3G",I291*'3. Network design parameters'!G$83,I291*'3. Network design parameters'!G$80)</f>
        <v>0</v>
      </c>
      <c r="J364" s="342">
        <f>IF($G364="3G",J291*'3. Network design parameters'!H$83,J291*'3. Network design parameters'!H$80)</f>
        <v>0</v>
      </c>
      <c r="K364" s="342">
        <f>IF($G364="3G",K291*'3. Network design parameters'!I$83,K291*'3. Network design parameters'!I$80)</f>
        <v>0</v>
      </c>
      <c r="L364" s="342">
        <f>IF($G364="3G",L291*'3. Network design parameters'!J$83,L291*'3. Network design parameters'!J$80)</f>
        <v>0</v>
      </c>
      <c r="M364" s="342">
        <f>IF($G364="3G",M291*'3. Network design parameters'!K$83,M291*'3. Network design parameters'!K$80)</f>
        <v>0</v>
      </c>
      <c r="N364" s="342">
        <f>IF($G364="3G",N291*'3. Network design parameters'!L$83,N291*'3. Network design parameters'!L$80)</f>
        <v>0</v>
      </c>
    </row>
    <row r="365" spans="3:14" s="487" customFormat="1">
      <c r="C365" s="240" t="str">
        <f t="shared" ref="C365:E365" si="138">C330</f>
        <v>S22</v>
      </c>
      <c r="D365" s="240" t="str">
        <f t="shared" si="138"/>
        <v>OTHER: complete as required</v>
      </c>
      <c r="E365" s="240" t="str">
        <f t="shared" si="138"/>
        <v>OTHER: complete as required</v>
      </c>
      <c r="F365" s="240"/>
      <c r="G365" s="349">
        <f t="shared" si="118"/>
        <v>0</v>
      </c>
      <c r="H365" s="342">
        <f>IF($G365="3G",H292*'3. Network design parameters'!F$83,H292*'3. Network design parameters'!F$80)</f>
        <v>0</v>
      </c>
      <c r="I365" s="342">
        <f>IF($G365="3G",I292*'3. Network design parameters'!G$83,I292*'3. Network design parameters'!G$80)</f>
        <v>0</v>
      </c>
      <c r="J365" s="342">
        <f>IF($G365="3G",J292*'3. Network design parameters'!H$83,J292*'3. Network design parameters'!H$80)</f>
        <v>0</v>
      </c>
      <c r="K365" s="342">
        <f>IF($G365="3G",K292*'3. Network design parameters'!I$83,K292*'3. Network design parameters'!I$80)</f>
        <v>0</v>
      </c>
      <c r="L365" s="342">
        <f>IF($G365="3G",L292*'3. Network design parameters'!J$83,L292*'3. Network design parameters'!J$80)</f>
        <v>0</v>
      </c>
      <c r="M365" s="342">
        <f>IF($G365="3G",M292*'3. Network design parameters'!K$83,M292*'3. Network design parameters'!K$80)</f>
        <v>0</v>
      </c>
      <c r="N365" s="342">
        <f>IF($G365="3G",N292*'3. Network design parameters'!L$83,N292*'3. Network design parameters'!L$80)</f>
        <v>0</v>
      </c>
    </row>
    <row r="366" spans="3:14" s="487" customFormat="1">
      <c r="C366" s="240" t="str">
        <f t="shared" ref="C366:E366" si="139">C331</f>
        <v>S23</v>
      </c>
      <c r="D366" s="240" t="str">
        <f t="shared" si="139"/>
        <v>OTHER: complete as required</v>
      </c>
      <c r="E366" s="240" t="str">
        <f t="shared" si="139"/>
        <v>OTHER: complete as required</v>
      </c>
      <c r="F366" s="240"/>
      <c r="G366" s="349">
        <f t="shared" si="118"/>
        <v>0</v>
      </c>
      <c r="H366" s="342">
        <f>IF($G366="3G",H293*'3. Network design parameters'!F$83,H293*'3. Network design parameters'!F$80)</f>
        <v>0</v>
      </c>
      <c r="I366" s="342">
        <f>IF($G366="3G",I293*'3. Network design parameters'!G$83,I293*'3. Network design parameters'!G$80)</f>
        <v>0</v>
      </c>
      <c r="J366" s="342">
        <f>IF($G366="3G",J293*'3. Network design parameters'!H$83,J293*'3. Network design parameters'!H$80)</f>
        <v>0</v>
      </c>
      <c r="K366" s="342">
        <f>IF($G366="3G",K293*'3. Network design parameters'!I$83,K293*'3. Network design parameters'!I$80)</f>
        <v>0</v>
      </c>
      <c r="L366" s="342">
        <f>IF($G366="3G",L293*'3. Network design parameters'!J$83,L293*'3. Network design parameters'!J$80)</f>
        <v>0</v>
      </c>
      <c r="M366" s="342">
        <f>IF($G366="3G",M293*'3. Network design parameters'!K$83,M293*'3. Network design parameters'!K$80)</f>
        <v>0</v>
      </c>
      <c r="N366" s="342">
        <f>IF($G366="3G",N293*'3. Network design parameters'!L$83,N293*'3. Network design parameters'!L$80)</f>
        <v>0</v>
      </c>
    </row>
    <row r="367" spans="3:14" s="487" customFormat="1">
      <c r="C367" s="240" t="str">
        <f t="shared" ref="C367:E367" si="140">C332</f>
        <v>S24</v>
      </c>
      <c r="D367" s="240" t="str">
        <f t="shared" si="140"/>
        <v>OTHER: complete as required</v>
      </c>
      <c r="E367" s="240" t="str">
        <f t="shared" si="140"/>
        <v>OTHER: complete as required</v>
      </c>
      <c r="F367" s="240"/>
      <c r="G367" s="349">
        <f t="shared" si="118"/>
        <v>0</v>
      </c>
      <c r="H367" s="342">
        <f>IF($G367="3G",H294*'3. Network design parameters'!F$83,H294*'3. Network design parameters'!F$80)</f>
        <v>0</v>
      </c>
      <c r="I367" s="342">
        <f>IF($G367="3G",I294*'3. Network design parameters'!G$83,I294*'3. Network design parameters'!G$80)</f>
        <v>0</v>
      </c>
      <c r="J367" s="342">
        <f>IF($G367="3G",J294*'3. Network design parameters'!H$83,J294*'3. Network design parameters'!H$80)</f>
        <v>0</v>
      </c>
      <c r="K367" s="342">
        <f>IF($G367="3G",K294*'3. Network design parameters'!I$83,K294*'3. Network design parameters'!I$80)</f>
        <v>0</v>
      </c>
      <c r="L367" s="342">
        <f>IF($G367="3G",L294*'3. Network design parameters'!J$83,L294*'3. Network design parameters'!J$80)</f>
        <v>0</v>
      </c>
      <c r="M367" s="342">
        <f>IF($G367="3G",M294*'3. Network design parameters'!K$83,M294*'3. Network design parameters'!K$80)</f>
        <v>0</v>
      </c>
      <c r="N367" s="342">
        <f>IF($G367="3G",N294*'3. Network design parameters'!L$83,N294*'3. Network design parameters'!L$80)</f>
        <v>0</v>
      </c>
    </row>
    <row r="368" spans="3:14" s="487" customFormat="1">
      <c r="C368" s="240" t="str">
        <f t="shared" ref="C368:E368" si="141">C333</f>
        <v>S25</v>
      </c>
      <c r="D368" s="240" t="str">
        <f t="shared" si="141"/>
        <v>OTHER: complete as required</v>
      </c>
      <c r="E368" s="240" t="str">
        <f t="shared" si="141"/>
        <v>OTHER: complete as required</v>
      </c>
      <c r="F368" s="240"/>
      <c r="G368" s="349">
        <f t="shared" si="118"/>
        <v>0</v>
      </c>
      <c r="H368" s="342">
        <f>IF($G368="3G",H295*'3. Network design parameters'!F$83,H295*'3. Network design parameters'!F$80)</f>
        <v>0</v>
      </c>
      <c r="I368" s="342">
        <f>IF($G368="3G",I295*'3. Network design parameters'!G$83,I295*'3. Network design parameters'!G$80)</f>
        <v>0</v>
      </c>
      <c r="J368" s="342">
        <f>IF($G368="3G",J295*'3. Network design parameters'!H$83,J295*'3. Network design parameters'!H$80)</f>
        <v>0</v>
      </c>
      <c r="K368" s="342">
        <f>IF($G368="3G",K295*'3. Network design parameters'!I$83,K295*'3. Network design parameters'!I$80)</f>
        <v>0</v>
      </c>
      <c r="L368" s="342">
        <f>IF($G368="3G",L295*'3. Network design parameters'!J$83,L295*'3. Network design parameters'!J$80)</f>
        <v>0</v>
      </c>
      <c r="M368" s="342">
        <f>IF($G368="3G",M295*'3. Network design parameters'!K$83,M295*'3. Network design parameters'!K$80)</f>
        <v>0</v>
      </c>
      <c r="N368" s="342">
        <f>IF($G368="3G",N295*'3. Network design parameters'!L$83,N295*'3. Network design parameters'!L$80)</f>
        <v>0</v>
      </c>
    </row>
    <row r="369" spans="2:14" s="487" customFormat="1">
      <c r="C369" s="240" t="str">
        <f t="shared" ref="C369:E369" si="142">C334</f>
        <v>S26</v>
      </c>
      <c r="D369" s="240" t="str">
        <f t="shared" si="142"/>
        <v>OTHER: complete as required</v>
      </c>
      <c r="E369" s="240" t="str">
        <f t="shared" si="142"/>
        <v>OTHER: complete as required</v>
      </c>
      <c r="F369" s="240"/>
      <c r="G369" s="349">
        <f t="shared" si="118"/>
        <v>0</v>
      </c>
      <c r="H369" s="342">
        <f>IF($G369="3G",H296*'3. Network design parameters'!F$83,H296*'3. Network design parameters'!F$80)</f>
        <v>0</v>
      </c>
      <c r="I369" s="342">
        <f>IF($G369="3G",I296*'3. Network design parameters'!G$83,I296*'3. Network design parameters'!G$80)</f>
        <v>0</v>
      </c>
      <c r="J369" s="342">
        <f>IF($G369="3G",J296*'3. Network design parameters'!H$83,J296*'3. Network design parameters'!H$80)</f>
        <v>0</v>
      </c>
      <c r="K369" s="342">
        <f>IF($G369="3G",K296*'3. Network design parameters'!I$83,K296*'3. Network design parameters'!I$80)</f>
        <v>0</v>
      </c>
      <c r="L369" s="342">
        <f>IF($G369="3G",L296*'3. Network design parameters'!J$83,L296*'3. Network design parameters'!J$80)</f>
        <v>0</v>
      </c>
      <c r="M369" s="342">
        <f>IF($G369="3G",M296*'3. Network design parameters'!K$83,M296*'3. Network design parameters'!K$80)</f>
        <v>0</v>
      </c>
      <c r="N369" s="342">
        <f>IF($G369="3G",N296*'3. Network design parameters'!L$83,N296*'3. Network design parameters'!L$80)</f>
        <v>0</v>
      </c>
    </row>
    <row r="370" spans="2:14" s="487" customFormat="1">
      <c r="C370" s="240" t="str">
        <f t="shared" ref="C370:E370" si="143">C335</f>
        <v>S27</v>
      </c>
      <c r="D370" s="240" t="str">
        <f t="shared" si="143"/>
        <v>OTHER: complete as required</v>
      </c>
      <c r="E370" s="240" t="str">
        <f t="shared" si="143"/>
        <v>OTHER: complete as required</v>
      </c>
      <c r="F370" s="240"/>
      <c r="G370" s="349">
        <f t="shared" si="118"/>
        <v>0</v>
      </c>
      <c r="H370" s="342">
        <f>IF($G370="3G",H297*'3. Network design parameters'!F$83,H297*'3. Network design parameters'!F$80)</f>
        <v>0</v>
      </c>
      <c r="I370" s="342">
        <f>IF($G370="3G",I297*'3. Network design parameters'!G$83,I297*'3. Network design parameters'!G$80)</f>
        <v>0</v>
      </c>
      <c r="J370" s="342">
        <f>IF($G370="3G",J297*'3. Network design parameters'!H$83,J297*'3. Network design parameters'!H$80)</f>
        <v>0</v>
      </c>
      <c r="K370" s="342">
        <f>IF($G370="3G",K297*'3. Network design parameters'!I$83,K297*'3. Network design parameters'!I$80)</f>
        <v>0</v>
      </c>
      <c r="L370" s="342">
        <f>IF($G370="3G",L297*'3. Network design parameters'!J$83,L297*'3. Network design parameters'!J$80)</f>
        <v>0</v>
      </c>
      <c r="M370" s="342">
        <f>IF($G370="3G",M297*'3. Network design parameters'!K$83,M297*'3. Network design parameters'!K$80)</f>
        <v>0</v>
      </c>
      <c r="N370" s="342">
        <f>IF($G370="3G",N297*'3. Network design parameters'!L$83,N297*'3. Network design parameters'!L$80)</f>
        <v>0</v>
      </c>
    </row>
    <row r="371" spans="2:14" s="487" customFormat="1">
      <c r="C371" s="240" t="str">
        <f t="shared" ref="C371:E371" si="144">C336</f>
        <v>S28</v>
      </c>
      <c r="D371" s="240" t="str">
        <f t="shared" si="144"/>
        <v>OTHER: complete as required</v>
      </c>
      <c r="E371" s="240" t="str">
        <f t="shared" si="144"/>
        <v>OTHER: complete as required</v>
      </c>
      <c r="F371" s="240"/>
      <c r="G371" s="349">
        <f t="shared" si="118"/>
        <v>0</v>
      </c>
      <c r="H371" s="342">
        <f>IF($G371="3G",H298*'3. Network design parameters'!F$83,H298*'3. Network design parameters'!F$80)</f>
        <v>0</v>
      </c>
      <c r="I371" s="342">
        <f>IF($G371="3G",I298*'3. Network design parameters'!G$83,I298*'3. Network design parameters'!G$80)</f>
        <v>0</v>
      </c>
      <c r="J371" s="342">
        <f>IF($G371="3G",J298*'3. Network design parameters'!H$83,J298*'3. Network design parameters'!H$80)</f>
        <v>0</v>
      </c>
      <c r="K371" s="342">
        <f>IF($G371="3G",K298*'3. Network design parameters'!I$83,K298*'3. Network design parameters'!I$80)</f>
        <v>0</v>
      </c>
      <c r="L371" s="342">
        <f>IF($G371="3G",L298*'3. Network design parameters'!J$83,L298*'3. Network design parameters'!J$80)</f>
        <v>0</v>
      </c>
      <c r="M371" s="342">
        <f>IF($G371="3G",M298*'3. Network design parameters'!K$83,M298*'3. Network design parameters'!K$80)</f>
        <v>0</v>
      </c>
      <c r="N371" s="342">
        <f>IF($G371="3G",N298*'3. Network design parameters'!L$83,N298*'3. Network design parameters'!L$80)</f>
        <v>0</v>
      </c>
    </row>
    <row r="372" spans="2:14" s="487" customFormat="1">
      <c r="C372" s="240" t="str">
        <f t="shared" ref="C372:E372" si="145">C337</f>
        <v>S29</v>
      </c>
      <c r="D372" s="240" t="str">
        <f t="shared" si="145"/>
        <v>OTHER: complete as required</v>
      </c>
      <c r="E372" s="240" t="str">
        <f t="shared" si="145"/>
        <v>OTHER: complete as required</v>
      </c>
      <c r="F372" s="240"/>
      <c r="G372" s="349">
        <f t="shared" si="118"/>
        <v>0</v>
      </c>
      <c r="H372" s="342">
        <f>IF($G372="3G",H299*'3. Network design parameters'!F$83,H299*'3. Network design parameters'!F$80)</f>
        <v>0</v>
      </c>
      <c r="I372" s="342">
        <f>IF($G372="3G",I299*'3. Network design parameters'!G$83,I299*'3. Network design parameters'!G$80)</f>
        <v>0</v>
      </c>
      <c r="J372" s="342">
        <f>IF($G372="3G",J299*'3. Network design parameters'!H$83,J299*'3. Network design parameters'!H$80)</f>
        <v>0</v>
      </c>
      <c r="K372" s="342">
        <f>IF($G372="3G",K299*'3. Network design parameters'!I$83,K299*'3. Network design parameters'!I$80)</f>
        <v>0</v>
      </c>
      <c r="L372" s="342">
        <f>IF($G372="3G",L299*'3. Network design parameters'!J$83,L299*'3. Network design parameters'!J$80)</f>
        <v>0</v>
      </c>
      <c r="M372" s="342">
        <f>IF($G372="3G",M299*'3. Network design parameters'!K$83,M299*'3. Network design parameters'!K$80)</f>
        <v>0</v>
      </c>
      <c r="N372" s="342">
        <f>IF($G372="3G",N299*'3. Network design parameters'!L$83,N299*'3. Network design parameters'!L$80)</f>
        <v>0</v>
      </c>
    </row>
    <row r="373" spans="2:14" s="487" customFormat="1">
      <c r="C373" s="240" t="str">
        <f t="shared" ref="C373:E373" si="146">C338</f>
        <v>S30</v>
      </c>
      <c r="D373" s="240" t="str">
        <f t="shared" si="146"/>
        <v>OTHER: complete as required</v>
      </c>
      <c r="E373" s="240" t="str">
        <f t="shared" si="146"/>
        <v>OTHER: complete as required</v>
      </c>
      <c r="F373" s="240"/>
      <c r="G373" s="349">
        <f t="shared" si="118"/>
        <v>0</v>
      </c>
      <c r="H373" s="342">
        <f>IF($G373="3G",H300*'3. Network design parameters'!F$83,H300*'3. Network design parameters'!F$80)</f>
        <v>0</v>
      </c>
      <c r="I373" s="342">
        <f>IF($G373="3G",I300*'3. Network design parameters'!G$83,I300*'3. Network design parameters'!G$80)</f>
        <v>0</v>
      </c>
      <c r="J373" s="342">
        <f>IF($G373="3G",J300*'3. Network design parameters'!H$83,J300*'3. Network design parameters'!H$80)</f>
        <v>0</v>
      </c>
      <c r="K373" s="342">
        <f>IF($G373="3G",K300*'3. Network design parameters'!I$83,K300*'3. Network design parameters'!I$80)</f>
        <v>0</v>
      </c>
      <c r="L373" s="342">
        <f>IF($G373="3G",L300*'3. Network design parameters'!J$83,L300*'3. Network design parameters'!J$80)</f>
        <v>0</v>
      </c>
      <c r="M373" s="342">
        <f>IF($G373="3G",M300*'3. Network design parameters'!K$83,M300*'3. Network design parameters'!K$80)</f>
        <v>0</v>
      </c>
      <c r="N373" s="342">
        <f>IF($G373="3G",N300*'3. Network design parameters'!L$83,N300*'3. Network design parameters'!L$80)</f>
        <v>0</v>
      </c>
    </row>
    <row r="374" spans="2:14" s="692" customFormat="1">
      <c r="C374" s="708"/>
      <c r="D374" s="708" t="s">
        <v>860</v>
      </c>
      <c r="E374" s="708"/>
      <c r="F374" s="708" t="s">
        <v>653</v>
      </c>
      <c r="G374" s="708"/>
      <c r="H374" s="712">
        <f t="shared" ref="H374:M374" si="147">SUM(H344:H373)</f>
        <v>303.04157638659757</v>
      </c>
      <c r="I374" s="712">
        <f t="shared" si="147"/>
        <v>515.17067985721599</v>
      </c>
      <c r="J374" s="712">
        <f t="shared" si="147"/>
        <v>735.66373083610438</v>
      </c>
      <c r="K374" s="712">
        <f t="shared" si="147"/>
        <v>964.77043558220532</v>
      </c>
      <c r="L374" s="712">
        <f t="shared" si="147"/>
        <v>1202.7471430258158</v>
      </c>
      <c r="M374" s="712">
        <f t="shared" si="147"/>
        <v>1427.8383828816916</v>
      </c>
      <c r="N374" s="712">
        <f t="shared" ref="N374" si="148">SUM(N344:N373)</f>
        <v>1680.4559429299907</v>
      </c>
    </row>
    <row r="375" spans="2:14" s="487" customFormat="1">
      <c r="H375" s="532" t="str">
        <f>IF(H265/'3. Network design parameters'!$F$58+'6. Network Design'!H339+'6. Network Design'!H374='6. Network Design'!H301,"OK","ERROR")</f>
        <v>OK</v>
      </c>
      <c r="I375" s="532" t="str">
        <f>IF(I265/'3. Network design parameters'!$F$58+'6. Network Design'!I339+'6. Network Design'!I374='6. Network Design'!I301,"OK","ERROR")</f>
        <v>OK</v>
      </c>
      <c r="J375" s="532" t="str">
        <f>IF(J265/'3. Network design parameters'!$F$58+'6. Network Design'!J339+'6. Network Design'!J374='6. Network Design'!J301,"OK","ERROR")</f>
        <v>OK</v>
      </c>
      <c r="K375" s="532" t="str">
        <f>IF(K265/'3. Network design parameters'!$F$58+'6. Network Design'!K339+'6. Network Design'!K374='6. Network Design'!K301,"OK","ERROR")</f>
        <v>OK</v>
      </c>
      <c r="L375" s="532" t="str">
        <f>IF(L265/'3. Network design parameters'!$F$58+'6. Network Design'!L339+'6. Network Design'!L374='6. Network Design'!L301,"OK","ERROR")</f>
        <v>OK</v>
      </c>
      <c r="M375" s="532" t="str">
        <f>IF(M265/'3. Network design parameters'!$F$58+'6. Network Design'!M339+'6. Network Design'!M374='6. Network Design'!M301,"OK","ERROR")</f>
        <v>OK</v>
      </c>
      <c r="N375" s="532" t="str">
        <f>IF(N265/'3. Network design parameters'!$F$58+'6. Network Design'!N339+'6. Network Design'!N374='6. Network Design'!N301,"OK","ERROR")</f>
        <v>OK</v>
      </c>
    </row>
    <row r="376" spans="2:14" s="487" customFormat="1">
      <c r="H376" s="605"/>
      <c r="I376" s="605"/>
      <c r="J376" s="605"/>
      <c r="K376" s="605"/>
      <c r="L376" s="605"/>
      <c r="M376" s="605"/>
      <c r="N376" s="605"/>
    </row>
    <row r="377" spans="2:14" s="487" customFormat="1">
      <c r="B377" s="77">
        <f>B304+0.01</f>
        <v>6.0799999999999983</v>
      </c>
      <c r="C377" s="77" t="s">
        <v>396</v>
      </c>
      <c r="D377" s="208"/>
      <c r="E377" s="208"/>
      <c r="F377" s="208"/>
      <c r="G377" s="208"/>
      <c r="H377" s="605"/>
      <c r="I377" s="605"/>
      <c r="J377" s="605"/>
      <c r="K377" s="605"/>
      <c r="L377" s="605"/>
      <c r="M377" s="605"/>
      <c r="N377" s="605"/>
    </row>
    <row r="378" spans="2:14">
      <c r="C378" s="249"/>
      <c r="D378" s="681"/>
      <c r="E378" s="678" t="s">
        <v>14</v>
      </c>
      <c r="F378" s="681"/>
      <c r="G378" s="678">
        <v>2014</v>
      </c>
      <c r="H378" s="679">
        <v>2015</v>
      </c>
      <c r="I378" s="679">
        <v>2016</v>
      </c>
      <c r="J378" s="679">
        <v>2017</v>
      </c>
      <c r="K378" s="679">
        <v>2018</v>
      </c>
      <c r="L378" s="679">
        <v>2019</v>
      </c>
      <c r="M378" s="679">
        <v>2020</v>
      </c>
      <c r="N378" s="677"/>
    </row>
    <row r="379" spans="2:14">
      <c r="C379" s="352"/>
      <c r="D379" s="673" t="s">
        <v>390</v>
      </c>
      <c r="E379" s="674" t="s">
        <v>299</v>
      </c>
      <c r="F379" s="675"/>
      <c r="G379" s="676">
        <f t="shared" ref="G379:M379" si="149">I229</f>
        <v>145682.04411835063</v>
      </c>
      <c r="H379" s="676">
        <f t="shared" si="149"/>
        <v>148595.68500071764</v>
      </c>
      <c r="I379" s="676">
        <f t="shared" si="149"/>
        <v>151567.59870073205</v>
      </c>
      <c r="J379" s="676">
        <f t="shared" si="149"/>
        <v>154598.95067474665</v>
      </c>
      <c r="K379" s="676">
        <f t="shared" si="149"/>
        <v>157690.92968824159</v>
      </c>
      <c r="L379" s="676">
        <f t="shared" si="149"/>
        <v>160031.75279728347</v>
      </c>
      <c r="M379" s="676">
        <f t="shared" si="149"/>
        <v>163232.3878532291</v>
      </c>
    </row>
    <row r="380" spans="2:14">
      <c r="C380" s="352"/>
      <c r="D380" s="240" t="s">
        <v>391</v>
      </c>
      <c r="E380" s="672" t="s">
        <v>10</v>
      </c>
      <c r="F380" s="347"/>
      <c r="G380" s="350"/>
      <c r="H380" s="353">
        <f t="shared" ref="H380:M380" si="150">H379/G379-1</f>
        <v>2.0000000000000018E-2</v>
      </c>
      <c r="I380" s="353">
        <f t="shared" si="150"/>
        <v>2.0000000000000462E-2</v>
      </c>
      <c r="J380" s="353">
        <f t="shared" si="150"/>
        <v>1.9999999999999796E-2</v>
      </c>
      <c r="K380" s="353">
        <f t="shared" si="150"/>
        <v>2.0000000000000018E-2</v>
      </c>
      <c r="L380" s="353">
        <f t="shared" si="150"/>
        <v>1.4844373824605794E-2</v>
      </c>
      <c r="M380" s="353">
        <f t="shared" si="150"/>
        <v>1.9999999999999796E-2</v>
      </c>
      <c r="N380" s="353">
        <f>M380</f>
        <v>1.9999999999999796E-2</v>
      </c>
    </row>
    <row r="381" spans="2:14" s="487" customFormat="1">
      <c r="C381" s="352"/>
      <c r="D381" s="240" t="s">
        <v>667</v>
      </c>
      <c r="E381" s="672" t="s">
        <v>299</v>
      </c>
      <c r="F381" s="489"/>
      <c r="G381" s="350">
        <f t="shared" ref="G381:M381" si="151">H265</f>
        <v>68036.774327546489</v>
      </c>
      <c r="H381" s="350">
        <f t="shared" si="151"/>
        <v>69397.509814097415</v>
      </c>
      <c r="I381" s="350">
        <f t="shared" si="151"/>
        <v>70785.460010379393</v>
      </c>
      <c r="J381" s="350">
        <f t="shared" si="151"/>
        <v>72201.169210586988</v>
      </c>
      <c r="K381" s="350">
        <f t="shared" si="151"/>
        <v>73645.192594798762</v>
      </c>
      <c r="L381" s="350">
        <f t="shared" si="151"/>
        <v>75118.09644669469</v>
      </c>
      <c r="M381" s="350">
        <f t="shared" si="151"/>
        <v>76620.458375628587</v>
      </c>
    </row>
    <row r="382" spans="2:14" s="487" customFormat="1">
      <c r="C382" s="352"/>
      <c r="D382" s="240" t="s">
        <v>668</v>
      </c>
      <c r="E382" s="672" t="s">
        <v>10</v>
      </c>
      <c r="F382" s="489"/>
      <c r="G382" s="350"/>
      <c r="H382" s="353">
        <f t="shared" ref="H382:M382" si="152">H381/G381-1</f>
        <v>2.0000000000000018E-2</v>
      </c>
      <c r="I382" s="353">
        <f t="shared" si="152"/>
        <v>2.0000000000000462E-2</v>
      </c>
      <c r="J382" s="353">
        <f t="shared" si="152"/>
        <v>2.0000000000000018E-2</v>
      </c>
      <c r="K382" s="353">
        <f t="shared" si="152"/>
        <v>2.0000000000000462E-2</v>
      </c>
      <c r="L382" s="353">
        <f t="shared" si="152"/>
        <v>1.9999999999999352E-2</v>
      </c>
      <c r="M382" s="353">
        <f t="shared" si="152"/>
        <v>2.0000000000000018E-2</v>
      </c>
      <c r="N382" s="353">
        <f>M382</f>
        <v>2.0000000000000018E-2</v>
      </c>
    </row>
    <row r="383" spans="2:14">
      <c r="C383" s="352"/>
      <c r="D383" s="240" t="s">
        <v>392</v>
      </c>
      <c r="E383" s="672" t="s">
        <v>993</v>
      </c>
      <c r="F383" s="347"/>
      <c r="G383" s="354">
        <f>'1. Coverage&amp;Subs'!F228</f>
        <v>2320158.4</v>
      </c>
      <c r="H383" s="354">
        <f>'1. Coverage&amp;Subs'!G228</f>
        <v>2334024.6</v>
      </c>
      <c r="I383" s="354">
        <f>'1. Coverage&amp;Subs'!H228</f>
        <v>2309157.6176570579</v>
      </c>
      <c r="J383" s="354">
        <f>'1. Coverage&amp;Subs'!I228</f>
        <v>2412322.9821172659</v>
      </c>
      <c r="K383" s="354">
        <f>'1. Coverage&amp;Subs'!J228</f>
        <v>2520784.2085188339</v>
      </c>
      <c r="L383" s="354">
        <f>'1. Coverage&amp;Subs'!K228</f>
        <v>2625423.9759443039</v>
      </c>
      <c r="M383" s="354">
        <f>'1. Coverage&amp;Subs'!L228</f>
        <v>2693007.8880790309</v>
      </c>
    </row>
    <row r="384" spans="2:14">
      <c r="C384" s="352"/>
      <c r="D384" s="240" t="s">
        <v>393</v>
      </c>
      <c r="E384" s="672" t="s">
        <v>10</v>
      </c>
      <c r="F384" s="347"/>
      <c r="G384" s="350"/>
      <c r="H384" s="353">
        <f t="shared" ref="H384:M384" si="153">H383/G383-1</f>
        <v>5.9764023008084255E-3</v>
      </c>
      <c r="I384" s="353">
        <f t="shared" si="153"/>
        <v>-1.0654121787294857E-2</v>
      </c>
      <c r="J384" s="353">
        <f t="shared" si="153"/>
        <v>4.4676623055676323E-2</v>
      </c>
      <c r="K384" s="353">
        <f t="shared" si="153"/>
        <v>4.4961320356187384E-2</v>
      </c>
      <c r="L384" s="353">
        <f t="shared" si="153"/>
        <v>4.1510799326593073E-2</v>
      </c>
      <c r="M384" s="353">
        <f t="shared" si="153"/>
        <v>2.5742094516531866E-2</v>
      </c>
      <c r="N384" s="353">
        <f>M384</f>
        <v>2.5742094516531866E-2</v>
      </c>
    </row>
    <row r="385" spans="2:21">
      <c r="C385" s="352"/>
      <c r="D385" s="240" t="str">
        <f>D50</f>
        <v>Total SMS messages</v>
      </c>
      <c r="E385" s="672" t="s">
        <v>299</v>
      </c>
      <c r="F385" s="347"/>
      <c r="G385" s="355">
        <f t="shared" ref="G385:M385" si="154">F50</f>
        <v>360</v>
      </c>
      <c r="H385" s="355">
        <f t="shared" si="154"/>
        <v>367.20000000000005</v>
      </c>
      <c r="I385" s="355">
        <f t="shared" si="154"/>
        <v>374.54400000000004</v>
      </c>
      <c r="J385" s="355">
        <f t="shared" si="154"/>
        <v>382.03488000000004</v>
      </c>
      <c r="K385" s="355">
        <f t="shared" si="154"/>
        <v>389.67557760000005</v>
      </c>
      <c r="L385" s="355">
        <f t="shared" si="154"/>
        <v>397.46908915200009</v>
      </c>
      <c r="M385" s="355">
        <f t="shared" si="154"/>
        <v>405.41847093504009</v>
      </c>
    </row>
    <row r="386" spans="2:21">
      <c r="C386" s="352"/>
      <c r="D386" s="240" t="s">
        <v>394</v>
      </c>
      <c r="E386" s="672" t="s">
        <v>10</v>
      </c>
      <c r="F386" s="347"/>
      <c r="G386" s="355"/>
      <c r="H386" s="353">
        <f t="shared" ref="H386:M386" si="155">H385/G385-1</f>
        <v>2.0000000000000018E-2</v>
      </c>
      <c r="I386" s="353">
        <f t="shared" si="155"/>
        <v>2.0000000000000018E-2</v>
      </c>
      <c r="J386" s="353">
        <f t="shared" si="155"/>
        <v>2.0000000000000018E-2</v>
      </c>
      <c r="K386" s="353">
        <f t="shared" si="155"/>
        <v>2.0000000000000018E-2</v>
      </c>
      <c r="L386" s="353">
        <f t="shared" si="155"/>
        <v>2.0000000000000018E-2</v>
      </c>
      <c r="M386" s="353">
        <f t="shared" si="155"/>
        <v>2.0000000000000018E-2</v>
      </c>
      <c r="N386" s="353">
        <f>M386</f>
        <v>2.0000000000000018E-2</v>
      </c>
    </row>
    <row r="387" spans="2:21">
      <c r="C387" s="352"/>
      <c r="D387" s="240" t="str">
        <f>D51</f>
        <v xml:space="preserve">Total MMS messages </v>
      </c>
      <c r="E387" s="672" t="s">
        <v>299</v>
      </c>
      <c r="F387" s="347"/>
      <c r="G387" s="355">
        <f t="shared" ref="G387:M387" si="156">F51</f>
        <v>24</v>
      </c>
      <c r="H387" s="355">
        <f t="shared" si="156"/>
        <v>24.48</v>
      </c>
      <c r="I387" s="355">
        <f t="shared" si="156"/>
        <v>24.9696</v>
      </c>
      <c r="J387" s="355">
        <f t="shared" si="156"/>
        <v>25.468992000000004</v>
      </c>
      <c r="K387" s="355">
        <f t="shared" si="156"/>
        <v>25.978371840000005</v>
      </c>
      <c r="L387" s="355">
        <f t="shared" si="156"/>
        <v>26.497939276800004</v>
      </c>
      <c r="M387" s="355">
        <f t="shared" si="156"/>
        <v>27.027898062336</v>
      </c>
    </row>
    <row r="388" spans="2:21">
      <c r="C388" s="352"/>
      <c r="D388" s="240" t="s">
        <v>395</v>
      </c>
      <c r="E388" s="672" t="s">
        <v>10</v>
      </c>
      <c r="F388" s="347"/>
      <c r="G388" s="355"/>
      <c r="H388" s="353">
        <f t="shared" ref="H388:M388" si="157">H387/G387-1</f>
        <v>2.0000000000000018E-2</v>
      </c>
      <c r="I388" s="353">
        <f t="shared" si="157"/>
        <v>2.0000000000000018E-2</v>
      </c>
      <c r="J388" s="353">
        <f t="shared" si="157"/>
        <v>2.000000000000024E-2</v>
      </c>
      <c r="K388" s="353">
        <f t="shared" si="157"/>
        <v>2.0000000000000018E-2</v>
      </c>
      <c r="L388" s="353">
        <f t="shared" si="157"/>
        <v>2.0000000000000018E-2</v>
      </c>
      <c r="M388" s="353">
        <f t="shared" si="157"/>
        <v>1.9999999999999796E-2</v>
      </c>
      <c r="N388" s="353">
        <f>M388</f>
        <v>1.9999999999999796E-2</v>
      </c>
    </row>
    <row r="389" spans="2:21">
      <c r="C389" s="352"/>
      <c r="D389" s="240" t="s">
        <v>692</v>
      </c>
      <c r="E389" s="672" t="s">
        <v>666</v>
      </c>
      <c r="F389" s="347"/>
      <c r="G389" s="355">
        <f t="shared" ref="G389:M389" si="158">H339</f>
        <v>4549.7877855386596</v>
      </c>
      <c r="H389" s="355">
        <f t="shared" si="158"/>
        <v>4434.7152693065464</v>
      </c>
      <c r="I389" s="355">
        <f t="shared" si="158"/>
        <v>4313.2199373109343</v>
      </c>
      <c r="J389" s="355">
        <f t="shared" si="158"/>
        <v>4185.0909059277728</v>
      </c>
      <c r="K389" s="355">
        <f t="shared" si="158"/>
        <v>4050.1114253143633</v>
      </c>
      <c r="L389" s="355">
        <f t="shared" si="158"/>
        <v>3879.2651390301053</v>
      </c>
      <c r="M389" s="355">
        <f t="shared" si="158"/>
        <v>3732.7896494200422</v>
      </c>
    </row>
    <row r="390" spans="2:21">
      <c r="C390" s="352"/>
      <c r="D390" s="240" t="s">
        <v>669</v>
      </c>
      <c r="E390" s="672" t="s">
        <v>10</v>
      </c>
      <c r="F390" s="347"/>
      <c r="G390" s="355"/>
      <c r="H390" s="353">
        <f t="shared" ref="H390:M390" si="159">H389/G389-1</f>
        <v>-2.5291842533374242E-2</v>
      </c>
      <c r="I390" s="353">
        <f t="shared" si="159"/>
        <v>-2.7396422231772743E-2</v>
      </c>
      <c r="J390" s="353">
        <f t="shared" si="159"/>
        <v>-2.9706120542288716E-2</v>
      </c>
      <c r="K390" s="353">
        <f t="shared" si="159"/>
        <v>-3.2252460853890774E-2</v>
      </c>
      <c r="L390" s="353">
        <f t="shared" si="159"/>
        <v>-4.2183107658821273E-2</v>
      </c>
      <c r="M390" s="353">
        <f t="shared" si="159"/>
        <v>-3.7758566213054734E-2</v>
      </c>
      <c r="N390" s="353">
        <f>M390</f>
        <v>-3.7758566213054734E-2</v>
      </c>
    </row>
    <row r="391" spans="2:21" s="487" customFormat="1">
      <c r="C391" s="352"/>
      <c r="D391" s="240" t="s">
        <v>861</v>
      </c>
      <c r="E391" s="672" t="s">
        <v>666</v>
      </c>
      <c r="F391" s="489"/>
      <c r="G391" s="355">
        <f>H374</f>
        <v>303.04157638659757</v>
      </c>
      <c r="H391" s="355">
        <f t="shared" ref="H391:M391" si="160">I374</f>
        <v>515.17067985721599</v>
      </c>
      <c r="I391" s="355">
        <f t="shared" si="160"/>
        <v>735.66373083610438</v>
      </c>
      <c r="J391" s="355">
        <f t="shared" si="160"/>
        <v>964.77043558220532</v>
      </c>
      <c r="K391" s="355">
        <f t="shared" si="160"/>
        <v>1202.7471430258158</v>
      </c>
      <c r="L391" s="355">
        <f t="shared" si="160"/>
        <v>1427.8383828816916</v>
      </c>
      <c r="M391" s="355">
        <f t="shared" si="160"/>
        <v>1680.4559429299907</v>
      </c>
    </row>
    <row r="392" spans="2:21" s="487" customFormat="1">
      <c r="C392" s="352"/>
      <c r="D392" s="240" t="s">
        <v>669</v>
      </c>
      <c r="E392" s="672" t="s">
        <v>10</v>
      </c>
      <c r="F392" s="489"/>
      <c r="G392" s="355"/>
      <c r="H392" s="353">
        <f t="shared" ref="H392" si="161">H391/G391-1</f>
        <v>0.7000000000000004</v>
      </c>
      <c r="I392" s="353">
        <f t="shared" ref="I392" si="162">I391/H391-1</f>
        <v>0.42799999999999994</v>
      </c>
      <c r="J392" s="353">
        <f t="shared" ref="J392" si="163">J391/I391-1</f>
        <v>0.31142857142857117</v>
      </c>
      <c r="K392" s="353">
        <f t="shared" ref="K392" si="164">K391/J391-1</f>
        <v>0.24666666666666659</v>
      </c>
      <c r="L392" s="353">
        <f t="shared" ref="L392" si="165">L391/K391-1</f>
        <v>0.18714759886238563</v>
      </c>
      <c r="M392" s="353">
        <f t="shared" ref="M392" si="166">M391/L391-1</f>
        <v>0.17692307692307674</v>
      </c>
      <c r="N392" s="353">
        <f>M392</f>
        <v>0.17692307692307674</v>
      </c>
    </row>
    <row r="393" spans="2:21">
      <c r="C393" s="127"/>
      <c r="D393" s="249"/>
      <c r="E393" s="249"/>
      <c r="F393" s="249"/>
      <c r="G393" s="249"/>
      <c r="H393" s="356"/>
      <c r="I393" s="356"/>
      <c r="J393" s="356"/>
      <c r="K393" s="356"/>
      <c r="L393" s="356"/>
    </row>
    <row r="394" spans="2:21">
      <c r="B394" s="127"/>
      <c r="C394" s="334"/>
      <c r="D394" s="334"/>
      <c r="E394" s="334"/>
      <c r="F394" s="334"/>
      <c r="G394" s="822" t="s">
        <v>397</v>
      </c>
      <c r="H394" s="823"/>
      <c r="I394" s="823"/>
      <c r="J394" s="823"/>
      <c r="K394" s="823"/>
      <c r="L394" s="823"/>
      <c r="M394" s="824"/>
      <c r="O394" s="822" t="s">
        <v>398</v>
      </c>
      <c r="P394" s="823"/>
      <c r="Q394" s="823"/>
      <c r="R394" s="823"/>
      <c r="S394" s="823"/>
      <c r="T394" s="823"/>
      <c r="U394" s="824"/>
    </row>
    <row r="395" spans="2:21" ht="25.5">
      <c r="B395" s="359"/>
      <c r="C395" s="222"/>
      <c r="D395" s="360" t="s">
        <v>13</v>
      </c>
      <c r="E395" s="680" t="s">
        <v>308</v>
      </c>
      <c r="F395" s="486" t="s">
        <v>399</v>
      </c>
      <c r="G395" s="214">
        <f t="shared" ref="G395:M395" si="167">H308</f>
        <v>2014</v>
      </c>
      <c r="H395" s="214">
        <f t="shared" si="167"/>
        <v>2015</v>
      </c>
      <c r="I395" s="214">
        <f t="shared" si="167"/>
        <v>2016</v>
      </c>
      <c r="J395" s="214">
        <f t="shared" si="167"/>
        <v>2017</v>
      </c>
      <c r="K395" s="214">
        <f t="shared" si="167"/>
        <v>2018</v>
      </c>
      <c r="L395" s="214">
        <f t="shared" si="167"/>
        <v>2019</v>
      </c>
      <c r="M395" s="214">
        <f t="shared" si="167"/>
        <v>2020</v>
      </c>
      <c r="O395" s="214">
        <f t="shared" ref="O395:U395" si="168">G395</f>
        <v>2014</v>
      </c>
      <c r="P395" s="214">
        <f t="shared" si="168"/>
        <v>2015</v>
      </c>
      <c r="Q395" s="214">
        <f t="shared" si="168"/>
        <v>2016</v>
      </c>
      <c r="R395" s="214">
        <f t="shared" si="168"/>
        <v>2017</v>
      </c>
      <c r="S395" s="214">
        <f t="shared" si="168"/>
        <v>2018</v>
      </c>
      <c r="T395" s="214">
        <f t="shared" si="168"/>
        <v>2019</v>
      </c>
      <c r="U395" s="214">
        <f t="shared" si="168"/>
        <v>2020</v>
      </c>
    </row>
    <row r="396" spans="2:21">
      <c r="B396" s="127"/>
      <c r="C396" s="240" t="str">
        <f>'C. Masterfiles'!C45</f>
        <v>N01</v>
      </c>
      <c r="D396" s="240" t="str">
        <f>'C. Masterfiles'!E45</f>
        <v>Приемо-предавателно устройство (Transceiver)</v>
      </c>
      <c r="E396" s="240" t="str">
        <f>'C. Masterfiles'!D45</f>
        <v>TRX</v>
      </c>
      <c r="F396" s="354" t="str">
        <f>'C. Masterfiles'!F45</f>
        <v>BHE</v>
      </c>
      <c r="G396" s="261"/>
      <c r="H396" s="261"/>
      <c r="I396" s="261"/>
      <c r="J396" s="261"/>
      <c r="K396" s="261"/>
      <c r="L396" s="261"/>
      <c r="M396" s="261"/>
      <c r="O396" s="261"/>
      <c r="P396" s="261"/>
      <c r="Q396" s="261"/>
      <c r="R396" s="261"/>
      <c r="S396" s="261"/>
      <c r="T396" s="261"/>
      <c r="U396" s="261"/>
    </row>
    <row r="397" spans="2:21">
      <c r="B397" s="127"/>
      <c r="C397" s="240" t="str">
        <f>'C. Masterfiles'!C46</f>
        <v>N02</v>
      </c>
      <c r="D397" s="240" t="str">
        <f>'C. Masterfiles'!E46</f>
        <v>3G Приемо-предавателно устройство (3G Transceiver)</v>
      </c>
      <c r="E397" s="240" t="str">
        <f>'C. Masterfiles'!D46</f>
        <v>Radio</v>
      </c>
      <c r="F397" s="354" t="str">
        <f>'C. Masterfiles'!F46</f>
        <v>Mbps</v>
      </c>
      <c r="G397" s="261"/>
      <c r="H397" s="261"/>
      <c r="I397" s="261"/>
      <c r="J397" s="261"/>
      <c r="K397" s="261"/>
      <c r="L397" s="261"/>
      <c r="M397" s="261"/>
      <c r="O397" s="261"/>
      <c r="P397" s="261"/>
      <c r="Q397" s="261"/>
      <c r="R397" s="261"/>
      <c r="S397" s="261"/>
      <c r="T397" s="261"/>
      <c r="U397" s="261"/>
    </row>
    <row r="398" spans="2:21">
      <c r="B398" s="127"/>
      <c r="C398" s="240" t="str">
        <f>'C. Masterfiles'!C47</f>
        <v>N03</v>
      </c>
      <c r="D398" s="240" t="str">
        <f>'C. Masterfiles'!E47</f>
        <v>GSM базова станция (2G Base Station)</v>
      </c>
      <c r="E398" s="240" t="str">
        <f>'C. Masterfiles'!D47</f>
        <v>BTS</v>
      </c>
      <c r="F398" s="354" t="str">
        <f>'C. Masterfiles'!F47</f>
        <v>BHE 2G radio</v>
      </c>
      <c r="G398" s="261"/>
      <c r="H398" s="261"/>
      <c r="I398" s="261"/>
      <c r="J398" s="261"/>
      <c r="K398" s="261"/>
      <c r="L398" s="261"/>
      <c r="M398" s="261"/>
      <c r="O398" s="261"/>
      <c r="P398" s="261"/>
      <c r="Q398" s="261"/>
      <c r="R398" s="261"/>
      <c r="S398" s="261"/>
      <c r="T398" s="261"/>
      <c r="U398" s="261"/>
    </row>
    <row r="399" spans="2:21">
      <c r="B399" s="127"/>
      <c r="C399" s="240" t="str">
        <f>'C. Masterfiles'!C48</f>
        <v>N04</v>
      </c>
      <c r="D399" s="240" t="str">
        <f>'C. Masterfiles'!E48</f>
        <v>UMTS базова станция (3G Base Station)</v>
      </c>
      <c r="E399" s="240" t="str">
        <f>'C. Masterfiles'!D48</f>
        <v>Node B</v>
      </c>
      <c r="F399" s="354" t="str">
        <f>'C. Masterfiles'!F48</f>
        <v>Mbps</v>
      </c>
      <c r="G399" s="261"/>
      <c r="H399" s="261"/>
      <c r="I399" s="261"/>
      <c r="J399" s="261"/>
      <c r="K399" s="261"/>
      <c r="L399" s="261"/>
      <c r="M399" s="261"/>
      <c r="O399" s="261"/>
      <c r="P399" s="261"/>
      <c r="Q399" s="261"/>
      <c r="R399" s="261"/>
      <c r="S399" s="261"/>
      <c r="T399" s="261"/>
      <c r="U399" s="261"/>
    </row>
    <row r="400" spans="2:21" s="207" customFormat="1">
      <c r="B400" s="127"/>
      <c r="C400" s="240" t="str">
        <f>'C. Masterfiles'!C49</f>
        <v>N05</v>
      </c>
      <c r="D400" s="240" t="str">
        <f>'C. Masterfiles'!E49</f>
        <v>Контролер на GSM базова станция (Base station controller)</v>
      </c>
      <c r="E400" s="240" t="str">
        <f>'C. Masterfiles'!D49</f>
        <v>BSC</v>
      </c>
      <c r="F400" s="354" t="str">
        <f>'C. Masterfiles'!F49</f>
        <v>BHE 2G radio</v>
      </c>
      <c r="G400" s="258">
        <f>(1+O400*'3. Network design parameters'!$J397/12)/'3. Network design parameters'!$K397</f>
        <v>1.7000000000000002</v>
      </c>
      <c r="H400" s="258">
        <f>(1+P400*'3. Network design parameters'!$J397/12)/'3. Network design parameters'!$K397</f>
        <v>1.7000000000000008</v>
      </c>
      <c r="I400" s="258">
        <f>(1+Q400*'3. Network design parameters'!$J397/12)/'3. Network design parameters'!$K397</f>
        <v>1.7000000000000002</v>
      </c>
      <c r="J400" s="258">
        <f>(1+R400*'3. Network design parameters'!$J397/12)/'3. Network design parameters'!$K397</f>
        <v>1.7000000000000008</v>
      </c>
      <c r="K400" s="258">
        <f>(1+S400*'3. Network design parameters'!$J397/12)/'3. Network design parameters'!$K397</f>
        <v>1.6999999999999991</v>
      </c>
      <c r="L400" s="258">
        <f>(1+T400*'3. Network design parameters'!$J397/12)/'3. Network design parameters'!$K397</f>
        <v>1.7000000000000002</v>
      </c>
      <c r="M400" s="258">
        <f>(1+U400*'3. Network design parameters'!$J397/12)/'3. Network design parameters'!$K397</f>
        <v>1.7000000000000002</v>
      </c>
      <c r="O400" s="258">
        <f t="shared" ref="O400:O425" si="169">IF($F400="BHE",H$380,IF($F400="Subscribers",H$384,IF($F400="SMS",H$386,IF($F400="MMS",H$388,IF($F400="Mbps",H$390,IF($F400="BHE 2G radio",H$382,0))))))</f>
        <v>2.0000000000000018E-2</v>
      </c>
      <c r="P400" s="258">
        <f t="shared" ref="P400:P425" si="170">IF($F400="BHE",I$380,IF($F400="Subscribers",I$384,IF($F400="SMS",I$386,IF($F400="MMS",I$388,IF($F400="Mbps",I$390,IF($F400="BHE 2G radio",I$382,0))))))</f>
        <v>2.0000000000000462E-2</v>
      </c>
      <c r="Q400" s="258">
        <f t="shared" ref="Q400:Q425" si="171">IF($F400="BHE",J$380,IF($F400="Subscribers",J$384,IF($F400="SMS",J$386,IF($F400="MMS",J$388,IF($F400="Mbps",J$390,IF($F400="BHE 2G radio",J$382,0))))))</f>
        <v>2.0000000000000018E-2</v>
      </c>
      <c r="R400" s="258">
        <f t="shared" ref="R400:R425" si="172">IF($F400="BHE",K$380,IF($F400="Subscribers",K$384,IF($F400="SMS",K$386,IF($F400="MMS",K$388,IF($F400="Mbps",K$390,IF($F400="BHE 2G radio",K$382,0))))))</f>
        <v>2.0000000000000462E-2</v>
      </c>
      <c r="S400" s="258">
        <f t="shared" ref="S400:S425" si="173">IF($F400="BHE",L$380,IF($F400="Subscribers",L$384,IF($F400="SMS",L$386,IF($F400="MMS",L$388,IF($F400="Mbps",L$390,IF($F400="BHE 2G radio",L$382,0))))))</f>
        <v>1.9999999999999352E-2</v>
      </c>
      <c r="T400" s="258">
        <f t="shared" ref="T400:U415" si="174">IF($F400="BHE",M$380,IF($F400="Subscribers",M$384,IF($F400="SMS",M$386,IF($F400="MMS",M$388,IF($F400="Mbps",M$390,IF($F400="BHE 2G radio",M$382,0))))))</f>
        <v>2.0000000000000018E-2</v>
      </c>
      <c r="U400" s="258">
        <f t="shared" si="174"/>
        <v>2.0000000000000018E-2</v>
      </c>
    </row>
    <row r="401" spans="2:21" s="207" customFormat="1">
      <c r="B401" s="127"/>
      <c r="C401" s="240" t="str">
        <f>'C. Masterfiles'!C50</f>
        <v>N06</v>
      </c>
      <c r="D401" s="240" t="str">
        <f>'C. Masterfiles'!E50</f>
        <v>Контролер на UMTS базова станция (Radio Network Controler)</v>
      </c>
      <c r="E401" s="240" t="str">
        <f>'C. Masterfiles'!D50</f>
        <v>RNC</v>
      </c>
      <c r="F401" s="354" t="str">
        <f>'C. Masterfiles'!F50</f>
        <v>Mbps</v>
      </c>
      <c r="G401" s="258">
        <f>(1+O401*'3. Network design parameters'!$J398/12)/'3. Network design parameters'!$K398</f>
        <v>1.6245135957777097</v>
      </c>
      <c r="H401" s="258">
        <f>(1+P401*'3. Network design parameters'!$J398/12)/'3. Network design parameters'!$K398</f>
        <v>1.6210059629470455</v>
      </c>
      <c r="I401" s="258">
        <f>(1+Q401*'3. Network design parameters'!$J398/12)/'3. Network design parameters'!$K398</f>
        <v>1.6171564657628521</v>
      </c>
      <c r="J401" s="258">
        <f>(1+R401*'3. Network design parameters'!$J398/12)/'3. Network design parameters'!$K398</f>
        <v>1.6129125652435155</v>
      </c>
      <c r="K401" s="258">
        <f>(1+S401*'3. Network design parameters'!$J398/12)/'3. Network design parameters'!$K398</f>
        <v>1.596361487235298</v>
      </c>
      <c r="L401" s="258">
        <f>(1+T401*'3. Network design parameters'!$J398/12)/'3. Network design parameters'!$K398</f>
        <v>1.6037357229782421</v>
      </c>
      <c r="M401" s="258">
        <f>(1+U401*'3. Network design parameters'!$J398/12)/'3. Network design parameters'!$K398</f>
        <v>1.6037357229782421</v>
      </c>
      <c r="O401" s="258">
        <f t="shared" si="169"/>
        <v>-2.5291842533374242E-2</v>
      </c>
      <c r="P401" s="258">
        <f t="shared" si="170"/>
        <v>-2.7396422231772743E-2</v>
      </c>
      <c r="Q401" s="258">
        <f t="shared" si="171"/>
        <v>-2.9706120542288716E-2</v>
      </c>
      <c r="R401" s="258">
        <f t="shared" si="172"/>
        <v>-3.2252460853890774E-2</v>
      </c>
      <c r="S401" s="258">
        <f t="shared" si="173"/>
        <v>-4.2183107658821273E-2</v>
      </c>
      <c r="T401" s="258">
        <f t="shared" si="174"/>
        <v>-3.7758566213054734E-2</v>
      </c>
      <c r="U401" s="258">
        <f t="shared" si="174"/>
        <v>-3.7758566213054734E-2</v>
      </c>
    </row>
    <row r="402" spans="2:21" s="207" customFormat="1">
      <c r="B402" s="127"/>
      <c r="C402" s="240" t="str">
        <f>'C. Masterfiles'!C51</f>
        <v>N07</v>
      </c>
      <c r="D402" s="240" t="str">
        <f>'C. Masterfiles'!E51</f>
        <v>Мобилна централа (Mobile Switching Centre)</v>
      </c>
      <c r="E402" s="240" t="str">
        <f>'C. Masterfiles'!D51</f>
        <v>MSC</v>
      </c>
      <c r="F402" s="354" t="str">
        <f>'C. Masterfiles'!F51</f>
        <v>Subscribers</v>
      </c>
      <c r="G402" s="258">
        <f>(1+O402*'3. Network design parameters'!$J399/12)/'3. Network design parameters'!$K399</f>
        <v>1.2574705028760105</v>
      </c>
      <c r="H402" s="258">
        <f>(1+P402*'3. Network design parameters'!$J399/12)/'3. Network design parameters'!$K399</f>
        <v>1.2366823477658813</v>
      </c>
      <c r="I402" s="258">
        <f>(1+Q402*'3. Network design parameters'!$J399/12)/'3. Network design parameters'!$K399</f>
        <v>1.3058457788195954</v>
      </c>
      <c r="J402" s="258">
        <f>(1+R402*'3. Network design parameters'!$J399/12)/'3. Network design parameters'!$K399</f>
        <v>1.3062016504452341</v>
      </c>
      <c r="K402" s="258">
        <f>(1+S402*'3. Network design parameters'!$J399/12)/'3. Network design parameters'!$K399</f>
        <v>1.3018884991582413</v>
      </c>
      <c r="L402" s="258">
        <f>(1+T402*'3. Network design parameters'!$J399/12)/'3. Network design parameters'!$K399</f>
        <v>1.2821776181456648</v>
      </c>
      <c r="M402" s="258">
        <f>(1+U402*'3. Network design parameters'!$J399/12)/'3. Network design parameters'!$K399</f>
        <v>1.2821776181456648</v>
      </c>
      <c r="O402" s="258">
        <f t="shared" si="169"/>
        <v>5.9764023008084255E-3</v>
      </c>
      <c r="P402" s="258">
        <f t="shared" si="170"/>
        <v>-1.0654121787294857E-2</v>
      </c>
      <c r="Q402" s="258">
        <f t="shared" si="171"/>
        <v>4.4676623055676323E-2</v>
      </c>
      <c r="R402" s="258">
        <f t="shared" si="172"/>
        <v>4.4961320356187384E-2</v>
      </c>
      <c r="S402" s="258">
        <f t="shared" si="173"/>
        <v>4.1510799326593073E-2</v>
      </c>
      <c r="T402" s="258">
        <f t="shared" si="174"/>
        <v>2.5742094516531866E-2</v>
      </c>
      <c r="U402" s="258">
        <f t="shared" si="174"/>
        <v>2.5742094516531866E-2</v>
      </c>
    </row>
    <row r="403" spans="2:21" s="207" customFormat="1">
      <c r="B403" s="127"/>
      <c r="C403" s="240" t="str">
        <f>'C. Masterfiles'!C52</f>
        <v>N08</v>
      </c>
      <c r="D403" s="240" t="str">
        <f>'C. Masterfiles'!E52</f>
        <v>Регистър на "домашните" потребители (Home location register)</v>
      </c>
      <c r="E403" s="240" t="str">
        <f>'C. Masterfiles'!D52</f>
        <v>HLR</v>
      </c>
      <c r="F403" s="354" t="str">
        <f>'C. Masterfiles'!F52</f>
        <v>Subscribers</v>
      </c>
      <c r="G403" s="258">
        <f>(1+O403*'3. Network design parameters'!$J400/12)/'3. Network design parameters'!$K400</f>
        <v>1.2574705028760105</v>
      </c>
      <c r="H403" s="258">
        <f>(1+P403*'3. Network design parameters'!$J400/12)/'3. Network design parameters'!$K400</f>
        <v>1.2366823477658813</v>
      </c>
      <c r="I403" s="258">
        <f>(1+Q403*'3. Network design parameters'!$J400/12)/'3. Network design parameters'!$K400</f>
        <v>1.3058457788195954</v>
      </c>
      <c r="J403" s="258">
        <f>(1+R403*'3. Network design parameters'!$J400/12)/'3. Network design parameters'!$K400</f>
        <v>1.3062016504452341</v>
      </c>
      <c r="K403" s="258">
        <f>(1+S403*'3. Network design parameters'!$J400/12)/'3. Network design parameters'!$K400</f>
        <v>1.3018884991582413</v>
      </c>
      <c r="L403" s="258">
        <f>(1+T403*'3. Network design parameters'!$J400/12)/'3. Network design parameters'!$K400</f>
        <v>1.2821776181456648</v>
      </c>
      <c r="M403" s="258">
        <f>(1+U403*'3. Network design parameters'!$J400/12)/'3. Network design parameters'!$K400</f>
        <v>1.2821776181456648</v>
      </c>
      <c r="O403" s="258">
        <f t="shared" si="169"/>
        <v>5.9764023008084255E-3</v>
      </c>
      <c r="P403" s="258">
        <f t="shared" si="170"/>
        <v>-1.0654121787294857E-2</v>
      </c>
      <c r="Q403" s="258">
        <f t="shared" si="171"/>
        <v>4.4676623055676323E-2</v>
      </c>
      <c r="R403" s="258">
        <f t="shared" si="172"/>
        <v>4.4961320356187384E-2</v>
      </c>
      <c r="S403" s="258">
        <f t="shared" si="173"/>
        <v>4.1510799326593073E-2</v>
      </c>
      <c r="T403" s="258">
        <f t="shared" si="174"/>
        <v>2.5742094516531866E-2</v>
      </c>
      <c r="U403" s="258">
        <f t="shared" si="174"/>
        <v>2.5742094516531866E-2</v>
      </c>
    </row>
    <row r="404" spans="2:21" s="207" customFormat="1">
      <c r="B404" s="127"/>
      <c r="C404" s="240" t="str">
        <f>'C. Masterfiles'!C53</f>
        <v>N09</v>
      </c>
      <c r="D404" s="240" t="str">
        <f>'C. Masterfiles'!E53</f>
        <v>Предплатена платформа (Pre-paid platform)</v>
      </c>
      <c r="E404" s="240" t="str">
        <f>'C. Masterfiles'!D53</f>
        <v>PPP</v>
      </c>
      <c r="F404" s="354" t="str">
        <f>'C. Masterfiles'!F53</f>
        <v>Subscribers</v>
      </c>
      <c r="G404" s="258">
        <f>(1+O404*'3. Network design parameters'!$J401/12)/'3. Network design parameters'!$K401</f>
        <v>1.2574705028760105</v>
      </c>
      <c r="H404" s="258">
        <f>(1+P404*'3. Network design parameters'!$J401/12)/'3. Network design parameters'!$K401</f>
        <v>1.2366823477658813</v>
      </c>
      <c r="I404" s="258">
        <f>(1+Q404*'3. Network design parameters'!$J401/12)/'3. Network design parameters'!$K401</f>
        <v>1.3058457788195954</v>
      </c>
      <c r="J404" s="258">
        <f>(1+R404*'3. Network design parameters'!$J401/12)/'3. Network design parameters'!$K401</f>
        <v>1.3062016504452341</v>
      </c>
      <c r="K404" s="258">
        <f>(1+S404*'3. Network design parameters'!$J401/12)/'3. Network design parameters'!$K401</f>
        <v>1.3018884991582413</v>
      </c>
      <c r="L404" s="258">
        <f>(1+T404*'3. Network design parameters'!$J401/12)/'3. Network design parameters'!$K401</f>
        <v>1.2821776181456648</v>
      </c>
      <c r="M404" s="258">
        <f>(1+U404*'3. Network design parameters'!$J401/12)/'3. Network design parameters'!$K401</f>
        <v>1.2821776181456648</v>
      </c>
      <c r="O404" s="258">
        <f t="shared" si="169"/>
        <v>5.9764023008084255E-3</v>
      </c>
      <c r="P404" s="258">
        <f t="shared" si="170"/>
        <v>-1.0654121787294857E-2</v>
      </c>
      <c r="Q404" s="258">
        <f t="shared" si="171"/>
        <v>4.4676623055676323E-2</v>
      </c>
      <c r="R404" s="258">
        <f t="shared" si="172"/>
        <v>4.4961320356187384E-2</v>
      </c>
      <c r="S404" s="258">
        <f t="shared" si="173"/>
        <v>4.1510799326593073E-2</v>
      </c>
      <c r="T404" s="258">
        <f t="shared" si="174"/>
        <v>2.5742094516531866E-2</v>
      </c>
      <c r="U404" s="258">
        <f t="shared" si="174"/>
        <v>2.5742094516531866E-2</v>
      </c>
    </row>
    <row r="405" spans="2:21" s="207" customFormat="1">
      <c r="B405" s="127"/>
      <c r="C405" s="240" t="str">
        <f>'C. Masterfiles'!C54</f>
        <v>N10</v>
      </c>
      <c r="D405" s="240" t="str">
        <f>'C. Masterfiles'!E54</f>
        <v>SMS шлюз (SMS Gateway)</v>
      </c>
      <c r="E405" s="240" t="str">
        <f>'C. Masterfiles'!D54</f>
        <v>SMSG</v>
      </c>
      <c r="F405" s="354" t="str">
        <f>'C. Masterfiles'!F54</f>
        <v>SMS</v>
      </c>
      <c r="G405" s="258">
        <f>(1+O405*'3. Network design parameters'!$J402/12)/'3. Network design parameters'!$K402</f>
        <v>1.36</v>
      </c>
      <c r="H405" s="258">
        <f>(1+P405*'3. Network design parameters'!$J402/12)/'3. Network design parameters'!$K402</f>
        <v>1.36</v>
      </c>
      <c r="I405" s="258">
        <f>(1+Q405*'3. Network design parameters'!$J402/12)/'3. Network design parameters'!$K402</f>
        <v>1.36</v>
      </c>
      <c r="J405" s="258">
        <f>(1+R405*'3. Network design parameters'!$J402/12)/'3. Network design parameters'!$K402</f>
        <v>1.36</v>
      </c>
      <c r="K405" s="258">
        <f>(1+S405*'3. Network design parameters'!$J402/12)/'3. Network design parameters'!$K402</f>
        <v>1.36</v>
      </c>
      <c r="L405" s="258">
        <f>(1+T405*'3. Network design parameters'!$J402/12)/'3. Network design parameters'!$K402</f>
        <v>1.36</v>
      </c>
      <c r="M405" s="258">
        <f>(1+U405*'3. Network design parameters'!$J402/12)/'3. Network design parameters'!$K402</f>
        <v>1.36</v>
      </c>
      <c r="O405" s="258">
        <f t="shared" si="169"/>
        <v>2.0000000000000018E-2</v>
      </c>
      <c r="P405" s="258">
        <f t="shared" si="170"/>
        <v>2.0000000000000018E-2</v>
      </c>
      <c r="Q405" s="258">
        <f t="shared" si="171"/>
        <v>2.0000000000000018E-2</v>
      </c>
      <c r="R405" s="258">
        <f t="shared" si="172"/>
        <v>2.0000000000000018E-2</v>
      </c>
      <c r="S405" s="258">
        <f t="shared" si="173"/>
        <v>2.0000000000000018E-2</v>
      </c>
      <c r="T405" s="258">
        <f t="shared" si="174"/>
        <v>2.0000000000000018E-2</v>
      </c>
      <c r="U405" s="258">
        <f t="shared" si="174"/>
        <v>2.0000000000000018E-2</v>
      </c>
    </row>
    <row r="406" spans="2:21" s="207" customFormat="1">
      <c r="B406" s="127"/>
      <c r="C406" s="240" t="str">
        <f>'C. Masterfiles'!C55</f>
        <v>N11</v>
      </c>
      <c r="D406" s="240" t="str">
        <f>'C. Masterfiles'!E55</f>
        <v>Централа за кратки съобщения SMS (SMS Control Centre)</v>
      </c>
      <c r="E406" s="240" t="str">
        <f>'C. Masterfiles'!D55</f>
        <v>SMSC</v>
      </c>
      <c r="F406" s="354" t="str">
        <f>'C. Masterfiles'!F55</f>
        <v>SMS</v>
      </c>
      <c r="G406" s="258">
        <f>(1+O406*'3. Network design parameters'!$J403/12)/'3. Network design parameters'!$K403</f>
        <v>1.8214285714285714</v>
      </c>
      <c r="H406" s="258">
        <f>(1+P406*'3. Network design parameters'!$J403/12)/'3. Network design parameters'!$K403</f>
        <v>1.8214285714285714</v>
      </c>
      <c r="I406" s="258">
        <f>(1+Q406*'3. Network design parameters'!$J403/12)/'3. Network design parameters'!$K403</f>
        <v>1.8214285714285714</v>
      </c>
      <c r="J406" s="258">
        <f>(1+R406*'3. Network design parameters'!$J403/12)/'3. Network design parameters'!$K403</f>
        <v>1.8214285714285714</v>
      </c>
      <c r="K406" s="258">
        <f>(1+S406*'3. Network design parameters'!$J403/12)/'3. Network design parameters'!$K403</f>
        <v>1.8214285714285714</v>
      </c>
      <c r="L406" s="258">
        <f>(1+T406*'3. Network design parameters'!$J403/12)/'3. Network design parameters'!$K403</f>
        <v>1.8214285714285714</v>
      </c>
      <c r="M406" s="258">
        <f>(1+U406*'3. Network design parameters'!$J403/12)/'3. Network design parameters'!$K403</f>
        <v>1.8214285714285714</v>
      </c>
      <c r="O406" s="258">
        <f t="shared" si="169"/>
        <v>2.0000000000000018E-2</v>
      </c>
      <c r="P406" s="258">
        <f t="shared" si="170"/>
        <v>2.0000000000000018E-2</v>
      </c>
      <c r="Q406" s="258">
        <f t="shared" si="171"/>
        <v>2.0000000000000018E-2</v>
      </c>
      <c r="R406" s="258">
        <f t="shared" si="172"/>
        <v>2.0000000000000018E-2</v>
      </c>
      <c r="S406" s="258">
        <f t="shared" si="173"/>
        <v>2.0000000000000018E-2</v>
      </c>
      <c r="T406" s="258">
        <f t="shared" si="174"/>
        <v>2.0000000000000018E-2</v>
      </c>
      <c r="U406" s="258">
        <f t="shared" si="174"/>
        <v>2.0000000000000018E-2</v>
      </c>
    </row>
    <row r="407" spans="2:21" s="207" customFormat="1">
      <c r="B407" s="127"/>
      <c r="C407" s="240" t="str">
        <f>'C. Masterfiles'!C56</f>
        <v>N12</v>
      </c>
      <c r="D407" s="240" t="str">
        <f>'C. Masterfiles'!E56</f>
        <v>Централа за мултимедийни съобщения MMS (MMS Control Centre)</v>
      </c>
      <c r="E407" s="240" t="str">
        <f>'C. Masterfiles'!D56</f>
        <v>MMSC</v>
      </c>
      <c r="F407" s="354" t="str">
        <f>'C. Masterfiles'!F56</f>
        <v>MMS</v>
      </c>
      <c r="G407" s="258">
        <f>(1+O407*'3. Network design parameters'!$J404/12)/'3. Network design parameters'!$K404</f>
        <v>2.3720930232558142</v>
      </c>
      <c r="H407" s="258">
        <f>(1+P407*'3. Network design parameters'!$J404/12)/'3. Network design parameters'!$K404</f>
        <v>2.3720930232558142</v>
      </c>
      <c r="I407" s="258">
        <f>(1+Q407*'3. Network design parameters'!$J404/12)/'3. Network design parameters'!$K404</f>
        <v>2.3720930232558146</v>
      </c>
      <c r="J407" s="258">
        <f>(1+R407*'3. Network design parameters'!$J404/12)/'3. Network design parameters'!$K404</f>
        <v>2.3720930232558142</v>
      </c>
      <c r="K407" s="258">
        <f>(1+S407*'3. Network design parameters'!$J404/12)/'3. Network design parameters'!$K404</f>
        <v>2.3720930232558142</v>
      </c>
      <c r="L407" s="258">
        <f>(1+T407*'3. Network design parameters'!$J404/12)/'3. Network design parameters'!$K404</f>
        <v>2.3720930232558137</v>
      </c>
      <c r="M407" s="258">
        <f>(1+U407*'3. Network design parameters'!$J404/12)/'3. Network design parameters'!$K404</f>
        <v>2.3720930232558137</v>
      </c>
      <c r="O407" s="258">
        <f t="shared" si="169"/>
        <v>2.0000000000000018E-2</v>
      </c>
      <c r="P407" s="258">
        <f t="shared" si="170"/>
        <v>2.0000000000000018E-2</v>
      </c>
      <c r="Q407" s="258">
        <f t="shared" si="171"/>
        <v>2.000000000000024E-2</v>
      </c>
      <c r="R407" s="258">
        <f t="shared" si="172"/>
        <v>2.0000000000000018E-2</v>
      </c>
      <c r="S407" s="258">
        <f t="shared" si="173"/>
        <v>2.0000000000000018E-2</v>
      </c>
      <c r="T407" s="258">
        <f t="shared" si="174"/>
        <v>1.9999999999999796E-2</v>
      </c>
      <c r="U407" s="258">
        <f t="shared" si="174"/>
        <v>1.9999999999999796E-2</v>
      </c>
    </row>
    <row r="408" spans="2:21" s="207" customFormat="1">
      <c r="B408" s="127"/>
      <c r="C408" s="240" t="str">
        <f>'C. Masterfiles'!C57</f>
        <v>N13</v>
      </c>
      <c r="D408" s="240" t="str">
        <f>'C. Masterfiles'!E57</f>
        <v>Система за гласова поща (Voice mail system)</v>
      </c>
      <c r="E408" s="240" t="str">
        <f>'C. Masterfiles'!D57</f>
        <v>VMS</v>
      </c>
      <c r="F408" s="354" t="str">
        <f>'C. Masterfiles'!F57</f>
        <v>Subscribers</v>
      </c>
      <c r="G408" s="258">
        <f>(1+O408*'3. Network design parameters'!$J405/12)/'3. Network design parameters'!$K405</f>
        <v>1.2574705028760105</v>
      </c>
      <c r="H408" s="258">
        <f>(1+P408*'3. Network design parameters'!$J405/12)/'3. Network design parameters'!$K405</f>
        <v>1.2366823477658813</v>
      </c>
      <c r="I408" s="258">
        <f>(1+Q408*'3. Network design parameters'!$J405/12)/'3. Network design parameters'!$K405</f>
        <v>1.3058457788195954</v>
      </c>
      <c r="J408" s="258">
        <f>(1+R408*'3. Network design parameters'!$J405/12)/'3. Network design parameters'!$K405</f>
        <v>1.3062016504452341</v>
      </c>
      <c r="K408" s="258">
        <f>(1+S408*'3. Network design parameters'!$J405/12)/'3. Network design parameters'!$K405</f>
        <v>1.3018884991582413</v>
      </c>
      <c r="L408" s="258">
        <f>(1+T408*'3. Network design parameters'!$J405/12)/'3. Network design parameters'!$K405</f>
        <v>1.2821776181456648</v>
      </c>
      <c r="M408" s="258">
        <f>(1+U408*'3. Network design parameters'!$J405/12)/'3. Network design parameters'!$K405</f>
        <v>1.2821776181456648</v>
      </c>
      <c r="O408" s="258">
        <f t="shared" si="169"/>
        <v>5.9764023008084255E-3</v>
      </c>
      <c r="P408" s="258">
        <f t="shared" si="170"/>
        <v>-1.0654121787294857E-2</v>
      </c>
      <c r="Q408" s="258">
        <f t="shared" si="171"/>
        <v>4.4676623055676323E-2</v>
      </c>
      <c r="R408" s="258">
        <f t="shared" si="172"/>
        <v>4.4961320356187384E-2</v>
      </c>
      <c r="S408" s="258">
        <f t="shared" si="173"/>
        <v>4.1510799326593073E-2</v>
      </c>
      <c r="T408" s="258">
        <f t="shared" si="174"/>
        <v>2.5742094516531866E-2</v>
      </c>
      <c r="U408" s="258">
        <f t="shared" si="174"/>
        <v>2.5742094516531866E-2</v>
      </c>
    </row>
    <row r="409" spans="2:21" s="207" customFormat="1">
      <c r="B409" s="127"/>
      <c r="C409" s="240" t="str">
        <f>'C. Masterfiles'!C58</f>
        <v>N14</v>
      </c>
      <c r="D409" s="240" t="str">
        <f>'C. Masterfiles'!E58</f>
        <v>Система за управление на мрежата (Network management system)</v>
      </c>
      <c r="E409" s="240" t="str">
        <f>'C. Masterfiles'!D58</f>
        <v>NMS</v>
      </c>
      <c r="F409" s="354" t="str">
        <f>'C. Masterfiles'!F58</f>
        <v>Subscribers</v>
      </c>
      <c r="G409" s="258">
        <f>(1+O409*'3. Network design parameters'!$J406/12)/'3. Network design parameters'!$K406</f>
        <v>1.3413018697344112</v>
      </c>
      <c r="H409" s="258">
        <f>(1+P409*'3. Network design parameters'!$J406/12)/'3. Network design parameters'!$K406</f>
        <v>1.3191278376169402</v>
      </c>
      <c r="I409" s="258">
        <f>(1+Q409*'3. Network design parameters'!$J406/12)/'3. Network design parameters'!$K406</f>
        <v>1.3929021640742352</v>
      </c>
      <c r="J409" s="258">
        <f>(1+R409*'3. Network design parameters'!$J406/12)/'3. Network design parameters'!$K406</f>
        <v>1.3932817604749166</v>
      </c>
      <c r="K409" s="258">
        <f>(1+S409*'3. Network design parameters'!$J406/12)/'3. Network design parameters'!$K406</f>
        <v>1.3886810657687907</v>
      </c>
      <c r="L409" s="258">
        <f>(1+T409*'3. Network design parameters'!$J406/12)/'3. Network design parameters'!$K406</f>
        <v>1.3676561260220426</v>
      </c>
      <c r="M409" s="258">
        <f>(1+U409*'3. Network design parameters'!$J406/12)/'3. Network design parameters'!$K406</f>
        <v>1.3676561260220426</v>
      </c>
      <c r="O409" s="258">
        <f t="shared" si="169"/>
        <v>5.9764023008084255E-3</v>
      </c>
      <c r="P409" s="258">
        <f t="shared" si="170"/>
        <v>-1.0654121787294857E-2</v>
      </c>
      <c r="Q409" s="258">
        <f t="shared" si="171"/>
        <v>4.4676623055676323E-2</v>
      </c>
      <c r="R409" s="258">
        <f t="shared" si="172"/>
        <v>4.4961320356187384E-2</v>
      </c>
      <c r="S409" s="258">
        <f t="shared" si="173"/>
        <v>4.1510799326593073E-2</v>
      </c>
      <c r="T409" s="258">
        <f t="shared" si="174"/>
        <v>2.5742094516531866E-2</v>
      </c>
      <c r="U409" s="258">
        <f t="shared" si="174"/>
        <v>2.5742094516531866E-2</v>
      </c>
    </row>
    <row r="410" spans="2:21" s="207" customFormat="1">
      <c r="B410" s="127"/>
      <c r="C410" s="240" t="str">
        <f>'C. Masterfiles'!C59</f>
        <v>N15</v>
      </c>
      <c r="D410" s="240" t="str">
        <f>'C. Masterfiles'!E59</f>
        <v>Система/и за оперативна поддръжка на мрежата (Operational Support System)</v>
      </c>
      <c r="E410" s="240" t="str">
        <f>'C. Masterfiles'!D59</f>
        <v>OSS</v>
      </c>
      <c r="F410" s="354" t="str">
        <f>'C. Masterfiles'!F59</f>
        <v>Subscribers</v>
      </c>
      <c r="G410" s="258">
        <f>(1+O410*'3. Network design parameters'!$J407/12)/'3. Network design parameters'!$K407</f>
        <v>1.3413018697344112</v>
      </c>
      <c r="H410" s="258">
        <f>(1+P410*'3. Network design parameters'!$J407/12)/'3. Network design parameters'!$K407</f>
        <v>1.3191278376169402</v>
      </c>
      <c r="I410" s="258">
        <f>(1+Q410*'3. Network design parameters'!$J407/12)/'3. Network design parameters'!$K407</f>
        <v>1.3929021640742352</v>
      </c>
      <c r="J410" s="258">
        <f>(1+R410*'3. Network design parameters'!$J407/12)/'3. Network design parameters'!$K407</f>
        <v>1.3932817604749166</v>
      </c>
      <c r="K410" s="258">
        <f>(1+S410*'3. Network design parameters'!$J407/12)/'3. Network design parameters'!$K407</f>
        <v>1.3886810657687907</v>
      </c>
      <c r="L410" s="258">
        <f>(1+T410*'3. Network design parameters'!$J407/12)/'3. Network design parameters'!$K407</f>
        <v>1.3676561260220426</v>
      </c>
      <c r="M410" s="258">
        <f>(1+U410*'3. Network design parameters'!$J407/12)/'3. Network design parameters'!$K407</f>
        <v>1.3676561260220426</v>
      </c>
      <c r="O410" s="258">
        <f t="shared" si="169"/>
        <v>5.9764023008084255E-3</v>
      </c>
      <c r="P410" s="258">
        <f t="shared" si="170"/>
        <v>-1.0654121787294857E-2</v>
      </c>
      <c r="Q410" s="258">
        <f t="shared" si="171"/>
        <v>4.4676623055676323E-2</v>
      </c>
      <c r="R410" s="258">
        <f t="shared" si="172"/>
        <v>4.4961320356187384E-2</v>
      </c>
      <c r="S410" s="258">
        <f t="shared" si="173"/>
        <v>4.1510799326593073E-2</v>
      </c>
      <c r="T410" s="258">
        <f t="shared" si="174"/>
        <v>2.5742094516531866E-2</v>
      </c>
      <c r="U410" s="258">
        <f t="shared" si="174"/>
        <v>2.5742094516531866E-2</v>
      </c>
    </row>
    <row r="411" spans="2:21" s="207" customFormat="1">
      <c r="B411" s="127"/>
      <c r="C411" s="240" t="str">
        <f>'C. Masterfiles'!C60</f>
        <v>N16</v>
      </c>
      <c r="D411" s="240" t="str">
        <f>'C. Masterfiles'!E60</f>
        <v>GPRS System</v>
      </c>
      <c r="E411" s="240" t="str">
        <f>'C. Masterfiles'!D60</f>
        <v>GPRS</v>
      </c>
      <c r="F411" s="354" t="str">
        <f>'C. Masterfiles'!F60</f>
        <v>Subscribers</v>
      </c>
      <c r="G411" s="258">
        <f>(1+O411*'3. Network design parameters'!$J408/12)/'3. Network design parameters'!$K408</f>
        <v>1.3413018697344112</v>
      </c>
      <c r="H411" s="258">
        <f>(1+P411*'3. Network design parameters'!$J408/12)/'3. Network design parameters'!$K408</f>
        <v>1.3191278376169402</v>
      </c>
      <c r="I411" s="258">
        <f>(1+Q411*'3. Network design parameters'!$J408/12)/'3. Network design parameters'!$K408</f>
        <v>1.3929021640742352</v>
      </c>
      <c r="J411" s="258">
        <f>(1+R411*'3. Network design parameters'!$J408/12)/'3. Network design parameters'!$K408</f>
        <v>1.3932817604749166</v>
      </c>
      <c r="K411" s="258">
        <f>(1+S411*'3. Network design parameters'!$J408/12)/'3. Network design parameters'!$K408</f>
        <v>1.3886810657687907</v>
      </c>
      <c r="L411" s="258">
        <f>(1+T411*'3. Network design parameters'!$J408/12)/'3. Network design parameters'!$K408</f>
        <v>1.3676561260220426</v>
      </c>
      <c r="M411" s="258">
        <f>(1+U411*'3. Network design parameters'!$J408/12)/'3. Network design parameters'!$K408</f>
        <v>1.3676561260220426</v>
      </c>
      <c r="O411" s="258">
        <f t="shared" si="169"/>
        <v>5.9764023008084255E-3</v>
      </c>
      <c r="P411" s="258">
        <f t="shared" si="170"/>
        <v>-1.0654121787294857E-2</v>
      </c>
      <c r="Q411" s="258">
        <f t="shared" si="171"/>
        <v>4.4676623055676323E-2</v>
      </c>
      <c r="R411" s="258">
        <f t="shared" si="172"/>
        <v>4.4961320356187384E-2</v>
      </c>
      <c r="S411" s="258">
        <f t="shared" si="173"/>
        <v>4.1510799326593073E-2</v>
      </c>
      <c r="T411" s="258">
        <f t="shared" si="174"/>
        <v>2.5742094516531866E-2</v>
      </c>
      <c r="U411" s="258">
        <f t="shared" si="174"/>
        <v>2.5742094516531866E-2</v>
      </c>
    </row>
    <row r="412" spans="2:21" s="207" customFormat="1">
      <c r="B412" s="127"/>
      <c r="C412" s="240" t="str">
        <f>'C. Masterfiles'!C61</f>
        <v>N17</v>
      </c>
      <c r="D412" s="240" t="str">
        <f>'C. Masterfiles'!E61</f>
        <v>Retail Billing system</v>
      </c>
      <c r="E412" s="240" t="str">
        <f>'C. Masterfiles'!D61</f>
        <v>BIL</v>
      </c>
      <c r="F412" s="354" t="str">
        <f>'C. Masterfiles'!F61</f>
        <v>Subscribers</v>
      </c>
      <c r="G412" s="258">
        <f>(1+O412*'3. Network design parameters'!$J409/12)/'3. Network design parameters'!$K409</f>
        <v>1.3413018697344112</v>
      </c>
      <c r="H412" s="258">
        <f>(1+P412*'3. Network design parameters'!$J409/12)/'3. Network design parameters'!$K409</f>
        <v>1.3191278376169402</v>
      </c>
      <c r="I412" s="258">
        <f>(1+Q412*'3. Network design parameters'!$J409/12)/'3. Network design parameters'!$K409</f>
        <v>1.3929021640742352</v>
      </c>
      <c r="J412" s="258">
        <f>(1+R412*'3. Network design parameters'!$J409/12)/'3. Network design parameters'!$K409</f>
        <v>1.3932817604749166</v>
      </c>
      <c r="K412" s="258">
        <f>(1+S412*'3. Network design parameters'!$J409/12)/'3. Network design parameters'!$K409</f>
        <v>1.3886810657687907</v>
      </c>
      <c r="L412" s="258">
        <f>(1+T412*'3. Network design parameters'!$J409/12)/'3. Network design parameters'!$K409</f>
        <v>1.3676561260220426</v>
      </c>
      <c r="M412" s="258">
        <f>(1+U412*'3. Network design parameters'!$J409/12)/'3. Network design parameters'!$K409</f>
        <v>1.3676561260220426</v>
      </c>
      <c r="O412" s="258">
        <f t="shared" si="169"/>
        <v>5.9764023008084255E-3</v>
      </c>
      <c r="P412" s="258">
        <f t="shared" si="170"/>
        <v>-1.0654121787294857E-2</v>
      </c>
      <c r="Q412" s="258">
        <f t="shared" si="171"/>
        <v>4.4676623055676323E-2</v>
      </c>
      <c r="R412" s="258">
        <f t="shared" si="172"/>
        <v>4.4961320356187384E-2</v>
      </c>
      <c r="S412" s="258">
        <f t="shared" si="173"/>
        <v>4.1510799326593073E-2</v>
      </c>
      <c r="T412" s="258">
        <f t="shared" si="174"/>
        <v>2.5742094516531866E-2</v>
      </c>
      <c r="U412" s="258">
        <f t="shared" si="174"/>
        <v>2.5742094516531866E-2</v>
      </c>
    </row>
    <row r="413" spans="2:21" s="207" customFormat="1">
      <c r="B413" s="127"/>
      <c r="C413" s="240" t="str">
        <f>'C. Masterfiles'!C62</f>
        <v>N18</v>
      </c>
      <c r="D413" s="240" t="str">
        <f>'C. Masterfiles'!E62</f>
        <v>Система за таксуване (Interconnection Billing System)</v>
      </c>
      <c r="E413" s="240" t="str">
        <f>'C. Masterfiles'!D62</f>
        <v>IBIL</v>
      </c>
      <c r="F413" s="354" t="str">
        <f>'C. Masterfiles'!F62</f>
        <v>Subscribers</v>
      </c>
      <c r="G413" s="258">
        <f>(1+O413*'3. Network design parameters'!$J410/12)/'3. Network design parameters'!$K410</f>
        <v>1.3413018697344112</v>
      </c>
      <c r="H413" s="258">
        <f>(1+P413*'3. Network design parameters'!$J410/12)/'3. Network design parameters'!$K410</f>
        <v>1.3191278376169402</v>
      </c>
      <c r="I413" s="258">
        <f>(1+Q413*'3. Network design parameters'!$J410/12)/'3. Network design parameters'!$K410</f>
        <v>1.3929021640742352</v>
      </c>
      <c r="J413" s="258">
        <f>(1+R413*'3. Network design parameters'!$J410/12)/'3. Network design parameters'!$K410</f>
        <v>1.3932817604749166</v>
      </c>
      <c r="K413" s="258">
        <f>(1+S413*'3. Network design parameters'!$J410/12)/'3. Network design parameters'!$K410</f>
        <v>1.3886810657687907</v>
      </c>
      <c r="L413" s="258">
        <f>(1+T413*'3. Network design parameters'!$J410/12)/'3. Network design parameters'!$K410</f>
        <v>1.3676561260220426</v>
      </c>
      <c r="M413" s="258">
        <f>(1+U413*'3. Network design parameters'!$J410/12)/'3. Network design parameters'!$K410</f>
        <v>1.3676561260220426</v>
      </c>
      <c r="O413" s="258">
        <f t="shared" si="169"/>
        <v>5.9764023008084255E-3</v>
      </c>
      <c r="P413" s="258">
        <f t="shared" si="170"/>
        <v>-1.0654121787294857E-2</v>
      </c>
      <c r="Q413" s="258">
        <f t="shared" si="171"/>
        <v>4.4676623055676323E-2</v>
      </c>
      <c r="R413" s="258">
        <f t="shared" si="172"/>
        <v>4.4961320356187384E-2</v>
      </c>
      <c r="S413" s="258">
        <f t="shared" si="173"/>
        <v>4.1510799326593073E-2</v>
      </c>
      <c r="T413" s="258">
        <f t="shared" si="174"/>
        <v>2.5742094516531866E-2</v>
      </c>
      <c r="U413" s="258">
        <f t="shared" si="174"/>
        <v>2.5742094516531866E-2</v>
      </c>
    </row>
    <row r="414" spans="2:21" s="207" customFormat="1">
      <c r="B414" s="127"/>
      <c r="C414" s="240" t="str">
        <f>'C. Masterfiles'!C63</f>
        <v>N19</v>
      </c>
      <c r="D414" s="240" t="str">
        <f>'C. Masterfiles'!E63</f>
        <v>Шлюз за взаимниосвързване (Interconnect Gateway)</v>
      </c>
      <c r="E414" s="240" t="str">
        <f>'C. Masterfiles'!D63</f>
        <v>IGW</v>
      </c>
      <c r="F414" s="354" t="str">
        <f>'C. Masterfiles'!F63</f>
        <v>Subscribers</v>
      </c>
      <c r="G414" s="258">
        <f>(1+O414*'3. Network design parameters'!$J411/12)/'3. Network design parameters'!$K411</f>
        <v>1.2537352514380051</v>
      </c>
      <c r="H414" s="258">
        <f>(1+P414*'3. Network design parameters'!$J411/12)/'3. Network design parameters'!$K411</f>
        <v>1.2433411738829407</v>
      </c>
      <c r="I414" s="258">
        <f>(1+Q414*'3. Network design parameters'!$J411/12)/'3. Network design parameters'!$K411</f>
        <v>1.2779228894097976</v>
      </c>
      <c r="J414" s="258">
        <f>(1+R414*'3. Network design parameters'!$J411/12)/'3. Network design parameters'!$K411</f>
        <v>1.2781008252226171</v>
      </c>
      <c r="K414" s="258">
        <f>(1+S414*'3. Network design parameters'!$J411/12)/'3. Network design parameters'!$K411</f>
        <v>1.2759442495791207</v>
      </c>
      <c r="L414" s="258">
        <f>(1+T414*'3. Network design parameters'!$J411/12)/'3. Network design parameters'!$K411</f>
        <v>1.2660888090728322</v>
      </c>
      <c r="M414" s="258">
        <f>(1+U414*'3. Network design parameters'!$J411/12)/'3. Network design parameters'!$K411</f>
        <v>1.2660888090728322</v>
      </c>
      <c r="O414" s="258">
        <f t="shared" si="169"/>
        <v>5.9764023008084255E-3</v>
      </c>
      <c r="P414" s="258">
        <f t="shared" si="170"/>
        <v>-1.0654121787294857E-2</v>
      </c>
      <c r="Q414" s="258">
        <f t="shared" si="171"/>
        <v>4.4676623055676323E-2</v>
      </c>
      <c r="R414" s="258">
        <f t="shared" si="172"/>
        <v>4.4961320356187384E-2</v>
      </c>
      <c r="S414" s="258">
        <f t="shared" si="173"/>
        <v>4.1510799326593073E-2</v>
      </c>
      <c r="T414" s="258">
        <f t="shared" si="174"/>
        <v>2.5742094516531866E-2</v>
      </c>
      <c r="U414" s="258">
        <f t="shared" si="174"/>
        <v>2.5742094516531866E-2</v>
      </c>
    </row>
    <row r="415" spans="2:21" s="207" customFormat="1">
      <c r="B415" s="127"/>
      <c r="C415" s="240" t="str">
        <f>'C. Masterfiles'!C64</f>
        <v>N20</v>
      </c>
      <c r="D415" s="240" t="str">
        <f>'C. Masterfiles'!E64</f>
        <v>Международен шлюз за взаимниосвързване  (International Gateway)</v>
      </c>
      <c r="E415" s="240" t="str">
        <f>'C. Masterfiles'!D64</f>
        <v>INT</v>
      </c>
      <c r="F415" s="354" t="str">
        <f>'C. Masterfiles'!F64</f>
        <v>Subscribers</v>
      </c>
      <c r="G415" s="258">
        <f>(1+O415*'3. Network design parameters'!$J412/12)/'3. Network design parameters'!$K412</f>
        <v>1.2537352514380051</v>
      </c>
      <c r="H415" s="258">
        <f>(1+P415*'3. Network design parameters'!$J412/12)/'3. Network design parameters'!$K412</f>
        <v>1.2433411738829407</v>
      </c>
      <c r="I415" s="258">
        <f>(1+Q415*'3. Network design parameters'!$J412/12)/'3. Network design parameters'!$K412</f>
        <v>1.2779228894097976</v>
      </c>
      <c r="J415" s="258">
        <f>(1+R415*'3. Network design parameters'!$J412/12)/'3. Network design parameters'!$K412</f>
        <v>1.2781008252226171</v>
      </c>
      <c r="K415" s="258">
        <f>(1+S415*'3. Network design parameters'!$J412/12)/'3. Network design parameters'!$K412</f>
        <v>1.2759442495791207</v>
      </c>
      <c r="L415" s="258">
        <f>(1+T415*'3. Network design parameters'!$J412/12)/'3. Network design parameters'!$K412</f>
        <v>1.2660888090728322</v>
      </c>
      <c r="M415" s="258">
        <f>(1+U415*'3. Network design parameters'!$J412/12)/'3. Network design parameters'!$K412</f>
        <v>1.2660888090728322</v>
      </c>
      <c r="O415" s="258">
        <f t="shared" si="169"/>
        <v>5.9764023008084255E-3</v>
      </c>
      <c r="P415" s="258">
        <f t="shared" si="170"/>
        <v>-1.0654121787294857E-2</v>
      </c>
      <c r="Q415" s="258">
        <f t="shared" si="171"/>
        <v>4.4676623055676323E-2</v>
      </c>
      <c r="R415" s="258">
        <f t="shared" si="172"/>
        <v>4.4961320356187384E-2</v>
      </c>
      <c r="S415" s="258">
        <f t="shared" si="173"/>
        <v>4.1510799326593073E-2</v>
      </c>
      <c r="T415" s="258">
        <f t="shared" si="174"/>
        <v>2.5742094516531866E-2</v>
      </c>
      <c r="U415" s="258">
        <f t="shared" si="174"/>
        <v>2.5742094516531866E-2</v>
      </c>
    </row>
    <row r="416" spans="2:21" s="207" customFormat="1">
      <c r="B416" s="127"/>
      <c r="C416" s="240" t="str">
        <f>'C. Masterfiles'!C65</f>
        <v>N21</v>
      </c>
      <c r="D416" s="240" t="str">
        <f>'C. Masterfiles'!E65</f>
        <v>Облужващ GPRS възел (Serving GPRS Support Node)</v>
      </c>
      <c r="E416" s="240" t="str">
        <f>'C. Masterfiles'!D65</f>
        <v>SGSN</v>
      </c>
      <c r="F416" s="354" t="str">
        <f>'C. Masterfiles'!F65</f>
        <v>Mbps</v>
      </c>
      <c r="G416" s="258">
        <f>(1+O416*'3. Network design parameters'!$J413/12)/'3. Network design parameters'!$K413</f>
        <v>1.9494163149332515</v>
      </c>
      <c r="H416" s="258">
        <f>(1+P416*'3. Network design parameters'!$J413/12)/'3. Network design parameters'!$K413</f>
        <v>1.9452071555364545</v>
      </c>
      <c r="I416" s="258">
        <f>(1+Q416*'3. Network design parameters'!$J413/12)/'3. Network design parameters'!$K413</f>
        <v>1.9405877589154226</v>
      </c>
      <c r="J416" s="258">
        <f>(1+R416*'3. Network design parameters'!$J413/12)/'3. Network design parameters'!$K413</f>
        <v>1.9354950782922185</v>
      </c>
      <c r="K416" s="258">
        <f>(1+S416*'3. Network design parameters'!$J413/12)/'3. Network design parameters'!$K413</f>
        <v>1.9156337846823575</v>
      </c>
      <c r="L416" s="258">
        <f>(1+T416*'3. Network design parameters'!$J413/12)/'3. Network design parameters'!$K413</f>
        <v>1.9244828675738905</v>
      </c>
      <c r="M416" s="258">
        <f>(1+U416*'3. Network design parameters'!$J413/12)/'3. Network design parameters'!$K413</f>
        <v>1.9244828675738905</v>
      </c>
      <c r="O416" s="258">
        <f t="shared" si="169"/>
        <v>-2.5291842533374242E-2</v>
      </c>
      <c r="P416" s="258">
        <f t="shared" si="170"/>
        <v>-2.7396422231772743E-2</v>
      </c>
      <c r="Q416" s="258">
        <f t="shared" si="171"/>
        <v>-2.9706120542288716E-2</v>
      </c>
      <c r="R416" s="258">
        <f t="shared" si="172"/>
        <v>-3.2252460853890774E-2</v>
      </c>
      <c r="S416" s="258">
        <f t="shared" si="173"/>
        <v>-4.2183107658821273E-2</v>
      </c>
      <c r="T416" s="258">
        <f t="shared" ref="T416:U425" si="175">IF($F416="BHE",M$380,IF($F416="Subscribers",M$384,IF($F416="SMS",M$386,IF($F416="MMS",M$388,IF($F416="Mbps",M$390,IF($F416="BHE 2G radio",M$382,0))))))</f>
        <v>-3.7758566213054734E-2</v>
      </c>
      <c r="U416" s="258">
        <f t="shared" si="175"/>
        <v>-3.7758566213054734E-2</v>
      </c>
    </row>
    <row r="417" spans="2:21" s="207" customFormat="1">
      <c r="B417" s="127"/>
      <c r="C417" s="240" t="str">
        <f>'C. Masterfiles'!C66</f>
        <v>N22</v>
      </c>
      <c r="D417" s="240" t="str">
        <f>'C. Masterfiles'!E66</f>
        <v>Шлюз на мрежата за пакетна комутация (Gateway GPRS Support Node )</v>
      </c>
      <c r="E417" s="240" t="str">
        <f>'C. Masterfiles'!D66</f>
        <v>GGSN</v>
      </c>
      <c r="F417" s="354" t="str">
        <f>'C. Masterfiles'!F66</f>
        <v>Mbps</v>
      </c>
      <c r="G417" s="258">
        <f>(1+O417*'3. Network design parameters'!$J414/12)/'3. Network design parameters'!$K414</f>
        <v>1.2183851968332822</v>
      </c>
      <c r="H417" s="258">
        <f>(1+P417*'3. Network design parameters'!$J414/12)/'3. Network design parameters'!$K414</f>
        <v>1.215754472210284</v>
      </c>
      <c r="I417" s="258">
        <f>(1+Q417*'3. Network design parameters'!$J414/12)/'3. Network design parameters'!$K414</f>
        <v>1.2128673493221391</v>
      </c>
      <c r="J417" s="258">
        <f>(1+R417*'3. Network design parameters'!$J414/12)/'3. Network design parameters'!$K414</f>
        <v>1.2096844239326365</v>
      </c>
      <c r="K417" s="258">
        <f>(1+S417*'3. Network design parameters'!$J414/12)/'3. Network design parameters'!$K414</f>
        <v>1.1972711154264732</v>
      </c>
      <c r="L417" s="258">
        <f>(1+T417*'3. Network design parameters'!$J414/12)/'3. Network design parameters'!$K414</f>
        <v>1.2028017922336816</v>
      </c>
      <c r="M417" s="258">
        <f>(1+U417*'3. Network design parameters'!$J414/12)/'3. Network design parameters'!$K414</f>
        <v>1.2028017922336816</v>
      </c>
      <c r="O417" s="258">
        <f t="shared" si="169"/>
        <v>-2.5291842533374242E-2</v>
      </c>
      <c r="P417" s="258">
        <f t="shared" si="170"/>
        <v>-2.7396422231772743E-2</v>
      </c>
      <c r="Q417" s="258">
        <f t="shared" si="171"/>
        <v>-2.9706120542288716E-2</v>
      </c>
      <c r="R417" s="258">
        <f t="shared" si="172"/>
        <v>-3.2252460853890774E-2</v>
      </c>
      <c r="S417" s="258">
        <f t="shared" si="173"/>
        <v>-4.2183107658821273E-2</v>
      </c>
      <c r="T417" s="258">
        <f t="shared" si="175"/>
        <v>-3.7758566213054734E-2</v>
      </c>
      <c r="U417" s="258">
        <f t="shared" si="175"/>
        <v>-3.7758566213054734E-2</v>
      </c>
    </row>
    <row r="418" spans="2:21" s="207" customFormat="1">
      <c r="B418" s="127"/>
      <c r="C418" s="240" t="str">
        <f>'C. Masterfiles'!C67</f>
        <v>N23</v>
      </c>
      <c r="D418" s="240" t="str">
        <f>'C. Masterfiles'!E67</f>
        <v>IN Platform</v>
      </c>
      <c r="E418" s="240" t="str">
        <f>'C. Masterfiles'!D67</f>
        <v>IN/NGN</v>
      </c>
      <c r="F418" s="354" t="str">
        <f>'C. Masterfiles'!F67</f>
        <v>Subscribers</v>
      </c>
      <c r="G418" s="258">
        <f>(1+O418*'3. Network design parameters'!$J415/12)/'3. Network design parameters'!$K415</f>
        <v>1.2574705028760105</v>
      </c>
      <c r="H418" s="258">
        <f>(1+P418*'3. Network design parameters'!$J415/12)/'3. Network design parameters'!$K415</f>
        <v>1.2366823477658813</v>
      </c>
      <c r="I418" s="258">
        <f>(1+Q418*'3. Network design parameters'!$J415/12)/'3. Network design parameters'!$K415</f>
        <v>1.3058457788195954</v>
      </c>
      <c r="J418" s="258">
        <f>(1+R418*'3. Network design parameters'!$J415/12)/'3. Network design parameters'!$K415</f>
        <v>1.3062016504452341</v>
      </c>
      <c r="K418" s="258">
        <f>(1+S418*'3. Network design parameters'!$J415/12)/'3. Network design parameters'!$K415</f>
        <v>1.3018884991582413</v>
      </c>
      <c r="L418" s="258">
        <f>(1+T418*'3. Network design parameters'!$J415/12)/'3. Network design parameters'!$K415</f>
        <v>1.2821776181456648</v>
      </c>
      <c r="M418" s="258">
        <f>(1+U418*'3. Network design parameters'!$J415/12)/'3. Network design parameters'!$K415</f>
        <v>1.2821776181456648</v>
      </c>
      <c r="O418" s="258">
        <f t="shared" si="169"/>
        <v>5.9764023008084255E-3</v>
      </c>
      <c r="P418" s="258">
        <f t="shared" si="170"/>
        <v>-1.0654121787294857E-2</v>
      </c>
      <c r="Q418" s="258">
        <f t="shared" si="171"/>
        <v>4.4676623055676323E-2</v>
      </c>
      <c r="R418" s="258">
        <f t="shared" si="172"/>
        <v>4.4961320356187384E-2</v>
      </c>
      <c r="S418" s="258">
        <f t="shared" si="173"/>
        <v>4.1510799326593073E-2</v>
      </c>
      <c r="T418" s="258">
        <f t="shared" si="175"/>
        <v>2.5742094516531866E-2</v>
      </c>
      <c r="U418" s="258">
        <f t="shared" si="175"/>
        <v>2.5742094516531866E-2</v>
      </c>
    </row>
    <row r="419" spans="2:21" s="207" customFormat="1">
      <c r="B419" s="127"/>
      <c r="C419" s="240" t="str">
        <f>'C. Masterfiles'!C68</f>
        <v>N24</v>
      </c>
      <c r="D419" s="240" t="str">
        <f>'C. Masterfiles'!E68</f>
        <v>4G базова станция (4G Base Station)</v>
      </c>
      <c r="E419" s="240" t="str">
        <f>'C. Masterfiles'!D68</f>
        <v>eNodeB</v>
      </c>
      <c r="F419" s="354" t="str">
        <f>'C. Masterfiles'!F68</f>
        <v>Mbps</v>
      </c>
      <c r="G419" s="261"/>
      <c r="H419" s="261"/>
      <c r="I419" s="261"/>
      <c r="J419" s="261"/>
      <c r="K419" s="261"/>
      <c r="L419" s="261"/>
      <c r="M419" s="261"/>
      <c r="O419" s="261"/>
      <c r="P419" s="261"/>
      <c r="Q419" s="261"/>
      <c r="R419" s="261"/>
      <c r="S419" s="261"/>
      <c r="T419" s="261"/>
      <c r="U419" s="261"/>
    </row>
    <row r="420" spans="2:21" s="207" customFormat="1">
      <c r="B420" s="127"/>
      <c r="C420" s="240" t="str">
        <f>'C. Masterfiles'!C69</f>
        <v>N25</v>
      </c>
      <c r="D420" s="240" t="str">
        <f>'C. Masterfiles'!E69</f>
        <v>4G Приемо-предавателно устройство (4G Transceiver)</v>
      </c>
      <c r="E420" s="240" t="str">
        <f>'C. Masterfiles'!D69</f>
        <v>eNodeB Radio</v>
      </c>
      <c r="F420" s="354" t="str">
        <f>'C. Masterfiles'!F69</f>
        <v>Mbps</v>
      </c>
      <c r="G420" s="261"/>
      <c r="H420" s="261"/>
      <c r="I420" s="261"/>
      <c r="J420" s="261"/>
      <c r="K420" s="261"/>
      <c r="L420" s="261"/>
      <c r="M420" s="261"/>
      <c r="O420" s="261"/>
      <c r="P420" s="261"/>
      <c r="Q420" s="261"/>
      <c r="R420" s="261"/>
      <c r="S420" s="261"/>
      <c r="T420" s="261"/>
      <c r="U420" s="261"/>
    </row>
    <row r="421" spans="2:21" s="207" customFormat="1">
      <c r="B421" s="127"/>
      <c r="C421" s="240" t="str">
        <f>'C. Masterfiles'!C70</f>
        <v>N26</v>
      </c>
      <c r="D421" s="240" t="str">
        <f>'C. Masterfiles'!E70</f>
        <v>OTHER: complete as required</v>
      </c>
      <c r="E421" s="240" t="str">
        <f>'C. Masterfiles'!D70</f>
        <v>OTHER</v>
      </c>
      <c r="F421" s="683">
        <f>'C. Masterfiles'!F70</f>
        <v>0</v>
      </c>
      <c r="G421" s="258" t="e">
        <f>(1+O421*'3. Network design parameters'!$J418/12)/'3. Network design parameters'!$K418</f>
        <v>#DIV/0!</v>
      </c>
      <c r="H421" s="258" t="e">
        <f>(1+P421*'3. Network design parameters'!$J418/12)/'3. Network design parameters'!$K418</f>
        <v>#DIV/0!</v>
      </c>
      <c r="I421" s="258" t="e">
        <f>(1+Q421*'3. Network design parameters'!$J418/12)/'3. Network design parameters'!$K418</f>
        <v>#DIV/0!</v>
      </c>
      <c r="J421" s="258" t="e">
        <f>(1+R421*'3. Network design parameters'!$J418/12)/'3. Network design parameters'!$K418</f>
        <v>#DIV/0!</v>
      </c>
      <c r="K421" s="258" t="e">
        <f>(1+S421*'3. Network design parameters'!$J418/12)/'3. Network design parameters'!$K418</f>
        <v>#DIV/0!</v>
      </c>
      <c r="L421" s="258" t="e">
        <f>(1+T421*'3. Network design parameters'!$J418/12)/'3. Network design parameters'!$K418</f>
        <v>#DIV/0!</v>
      </c>
      <c r="M421" s="258" t="e">
        <f>(1+U421*'3. Network design parameters'!$J418/12)/'3. Network design parameters'!$K418</f>
        <v>#DIV/0!</v>
      </c>
      <c r="O421" s="258">
        <f t="shared" si="169"/>
        <v>0</v>
      </c>
      <c r="P421" s="258">
        <f t="shared" si="170"/>
        <v>0</v>
      </c>
      <c r="Q421" s="258">
        <f t="shared" si="171"/>
        <v>0</v>
      </c>
      <c r="R421" s="258">
        <f t="shared" si="172"/>
        <v>0</v>
      </c>
      <c r="S421" s="258">
        <f t="shared" si="173"/>
        <v>0</v>
      </c>
      <c r="T421" s="258">
        <f t="shared" si="175"/>
        <v>0</v>
      </c>
      <c r="U421" s="258">
        <f t="shared" si="175"/>
        <v>0</v>
      </c>
    </row>
    <row r="422" spans="2:21" s="207" customFormat="1">
      <c r="B422" s="127"/>
      <c r="C422" s="240" t="str">
        <f>'C. Masterfiles'!C71</f>
        <v>N27</v>
      </c>
      <c r="D422" s="240" t="str">
        <f>'C. Masterfiles'!E71</f>
        <v>OTHER: complete as required</v>
      </c>
      <c r="E422" s="240" t="str">
        <f>'C. Masterfiles'!D71</f>
        <v>OTHER</v>
      </c>
      <c r="F422" s="683">
        <f>'C. Masterfiles'!F71</f>
        <v>0</v>
      </c>
      <c r="G422" s="258" t="e">
        <f>(1+O422*'3. Network design parameters'!$J419/12)/'3. Network design parameters'!$K419</f>
        <v>#DIV/0!</v>
      </c>
      <c r="H422" s="258" t="e">
        <f>(1+P422*'3. Network design parameters'!$J419/12)/'3. Network design parameters'!$K419</f>
        <v>#DIV/0!</v>
      </c>
      <c r="I422" s="258" t="e">
        <f>(1+Q422*'3. Network design parameters'!$J419/12)/'3. Network design parameters'!$K419</f>
        <v>#DIV/0!</v>
      </c>
      <c r="J422" s="258" t="e">
        <f>(1+R422*'3. Network design parameters'!$J419/12)/'3. Network design parameters'!$K419</f>
        <v>#DIV/0!</v>
      </c>
      <c r="K422" s="258" t="e">
        <f>(1+S422*'3. Network design parameters'!$J419/12)/'3. Network design parameters'!$K419</f>
        <v>#DIV/0!</v>
      </c>
      <c r="L422" s="258" t="e">
        <f>(1+T422*'3. Network design parameters'!$J419/12)/'3. Network design parameters'!$K419</f>
        <v>#DIV/0!</v>
      </c>
      <c r="M422" s="258" t="e">
        <f>(1+U422*'3. Network design parameters'!$J419/12)/'3. Network design parameters'!$K419</f>
        <v>#DIV/0!</v>
      </c>
      <c r="O422" s="258">
        <f t="shared" si="169"/>
        <v>0</v>
      </c>
      <c r="P422" s="258">
        <f t="shared" si="170"/>
        <v>0</v>
      </c>
      <c r="Q422" s="258">
        <f t="shared" si="171"/>
        <v>0</v>
      </c>
      <c r="R422" s="258">
        <f t="shared" si="172"/>
        <v>0</v>
      </c>
      <c r="S422" s="258">
        <f t="shared" si="173"/>
        <v>0</v>
      </c>
      <c r="T422" s="258">
        <f t="shared" si="175"/>
        <v>0</v>
      </c>
      <c r="U422" s="258">
        <f t="shared" si="175"/>
        <v>0</v>
      </c>
    </row>
    <row r="423" spans="2:21" s="207" customFormat="1">
      <c r="B423" s="127"/>
      <c r="C423" s="240" t="str">
        <f>'C. Masterfiles'!C72</f>
        <v>N28</v>
      </c>
      <c r="D423" s="240" t="str">
        <f>'C. Masterfiles'!E72</f>
        <v>OTHER: complete as required</v>
      </c>
      <c r="E423" s="240" t="str">
        <f>'C. Masterfiles'!D72</f>
        <v>OTHER</v>
      </c>
      <c r="F423" s="683">
        <f>'C. Masterfiles'!F72</f>
        <v>0</v>
      </c>
      <c r="G423" s="258" t="e">
        <f>(1+O423*'3. Network design parameters'!$J420/12)/'3. Network design parameters'!$K420</f>
        <v>#DIV/0!</v>
      </c>
      <c r="H423" s="258" t="e">
        <f>(1+P423*'3. Network design parameters'!$J420/12)/'3. Network design parameters'!$K420</f>
        <v>#DIV/0!</v>
      </c>
      <c r="I423" s="258" t="e">
        <f>(1+Q423*'3. Network design parameters'!$J420/12)/'3. Network design parameters'!$K420</f>
        <v>#DIV/0!</v>
      </c>
      <c r="J423" s="258" t="e">
        <f>(1+R423*'3. Network design parameters'!$J420/12)/'3. Network design parameters'!$K420</f>
        <v>#DIV/0!</v>
      </c>
      <c r="K423" s="258" t="e">
        <f>(1+S423*'3. Network design parameters'!$J420/12)/'3. Network design parameters'!$K420</f>
        <v>#DIV/0!</v>
      </c>
      <c r="L423" s="258" t="e">
        <f>(1+T423*'3. Network design parameters'!$J420/12)/'3. Network design parameters'!$K420</f>
        <v>#DIV/0!</v>
      </c>
      <c r="M423" s="258" t="e">
        <f>(1+U423*'3. Network design parameters'!$J420/12)/'3. Network design parameters'!$K420</f>
        <v>#DIV/0!</v>
      </c>
      <c r="O423" s="258">
        <f t="shared" si="169"/>
        <v>0</v>
      </c>
      <c r="P423" s="258">
        <f t="shared" si="170"/>
        <v>0</v>
      </c>
      <c r="Q423" s="258">
        <f t="shared" si="171"/>
        <v>0</v>
      </c>
      <c r="R423" s="258">
        <f t="shared" si="172"/>
        <v>0</v>
      </c>
      <c r="S423" s="258">
        <f t="shared" si="173"/>
        <v>0</v>
      </c>
      <c r="T423" s="258">
        <f t="shared" si="175"/>
        <v>0</v>
      </c>
      <c r="U423" s="258">
        <f t="shared" si="175"/>
        <v>0</v>
      </c>
    </row>
    <row r="424" spans="2:21" s="207" customFormat="1">
      <c r="B424" s="127"/>
      <c r="C424" s="240" t="str">
        <f>'C. Masterfiles'!C73</f>
        <v>N29</v>
      </c>
      <c r="D424" s="240" t="str">
        <f>'C. Masterfiles'!E73</f>
        <v>OTHER: complete as required</v>
      </c>
      <c r="E424" s="240" t="str">
        <f>'C. Masterfiles'!D73</f>
        <v>OTHER</v>
      </c>
      <c r="F424" s="683">
        <f>'C. Masterfiles'!F73</f>
        <v>0</v>
      </c>
      <c r="G424" s="258" t="e">
        <f>(1+O424*'3. Network design parameters'!$J421/12)/'3. Network design parameters'!$K421</f>
        <v>#DIV/0!</v>
      </c>
      <c r="H424" s="258" t="e">
        <f>(1+P424*'3. Network design parameters'!$J421/12)/'3. Network design parameters'!$K421</f>
        <v>#DIV/0!</v>
      </c>
      <c r="I424" s="258" t="e">
        <f>(1+Q424*'3. Network design parameters'!$J421/12)/'3. Network design parameters'!$K421</f>
        <v>#DIV/0!</v>
      </c>
      <c r="J424" s="258" t="e">
        <f>(1+R424*'3. Network design parameters'!$J421/12)/'3. Network design parameters'!$K421</f>
        <v>#DIV/0!</v>
      </c>
      <c r="K424" s="258" t="e">
        <f>(1+S424*'3. Network design parameters'!$J421/12)/'3. Network design parameters'!$K421</f>
        <v>#DIV/0!</v>
      </c>
      <c r="L424" s="258" t="e">
        <f>(1+T424*'3. Network design parameters'!$J421/12)/'3. Network design parameters'!$K421</f>
        <v>#DIV/0!</v>
      </c>
      <c r="M424" s="258" t="e">
        <f>(1+U424*'3. Network design parameters'!$J421/12)/'3. Network design parameters'!$K421</f>
        <v>#DIV/0!</v>
      </c>
      <c r="O424" s="258">
        <f t="shared" si="169"/>
        <v>0</v>
      </c>
      <c r="P424" s="258">
        <f t="shared" si="170"/>
        <v>0</v>
      </c>
      <c r="Q424" s="258">
        <f t="shared" si="171"/>
        <v>0</v>
      </c>
      <c r="R424" s="258">
        <f t="shared" si="172"/>
        <v>0</v>
      </c>
      <c r="S424" s="258">
        <f t="shared" si="173"/>
        <v>0</v>
      </c>
      <c r="T424" s="258">
        <f t="shared" si="175"/>
        <v>0</v>
      </c>
      <c r="U424" s="258">
        <f t="shared" si="175"/>
        <v>0</v>
      </c>
    </row>
    <row r="425" spans="2:21">
      <c r="B425" s="127"/>
      <c r="C425" s="240" t="str">
        <f>'C. Masterfiles'!C74</f>
        <v>N30</v>
      </c>
      <c r="D425" s="240" t="str">
        <f>'C. Masterfiles'!E74</f>
        <v>OTHER: complete as required</v>
      </c>
      <c r="E425" s="240" t="str">
        <f>'C. Masterfiles'!D74</f>
        <v>OTHER</v>
      </c>
      <c r="F425" s="683">
        <f>'C. Masterfiles'!F74</f>
        <v>0</v>
      </c>
      <c r="G425" s="258" t="e">
        <f>(1+O425*'3. Network design parameters'!$J422/12)/'3. Network design parameters'!$K422</f>
        <v>#DIV/0!</v>
      </c>
      <c r="H425" s="258" t="e">
        <f>(1+P425*'3. Network design parameters'!$J422/12)/'3. Network design parameters'!$K422</f>
        <v>#DIV/0!</v>
      </c>
      <c r="I425" s="258" t="e">
        <f>(1+Q425*'3. Network design parameters'!$J422/12)/'3. Network design parameters'!$K422</f>
        <v>#DIV/0!</v>
      </c>
      <c r="J425" s="258" t="e">
        <f>(1+R425*'3. Network design parameters'!$J422/12)/'3. Network design parameters'!$K422</f>
        <v>#DIV/0!</v>
      </c>
      <c r="K425" s="258" t="e">
        <f>(1+S425*'3. Network design parameters'!$J422/12)/'3. Network design parameters'!$K422</f>
        <v>#DIV/0!</v>
      </c>
      <c r="L425" s="258" t="e">
        <f>(1+T425*'3. Network design parameters'!$J422/12)/'3. Network design parameters'!$K422</f>
        <v>#DIV/0!</v>
      </c>
      <c r="M425" s="258" t="e">
        <f>(1+U425*'3. Network design parameters'!$J422/12)/'3. Network design parameters'!$K422</f>
        <v>#DIV/0!</v>
      </c>
      <c r="O425" s="258">
        <f t="shared" si="169"/>
        <v>0</v>
      </c>
      <c r="P425" s="258">
        <f t="shared" si="170"/>
        <v>0</v>
      </c>
      <c r="Q425" s="258">
        <f t="shared" si="171"/>
        <v>0</v>
      </c>
      <c r="R425" s="258">
        <f t="shared" si="172"/>
        <v>0</v>
      </c>
      <c r="S425" s="258">
        <f t="shared" si="173"/>
        <v>0</v>
      </c>
      <c r="T425" s="258">
        <f t="shared" si="175"/>
        <v>0</v>
      </c>
      <c r="U425" s="258">
        <f t="shared" si="175"/>
        <v>0</v>
      </c>
    </row>
    <row r="426" spans="2:21">
      <c r="B426" s="127"/>
      <c r="C426" s="222"/>
      <c r="D426" s="222"/>
      <c r="E426" s="222"/>
      <c r="F426" s="284"/>
      <c r="G426" s="261"/>
      <c r="H426" s="261"/>
      <c r="I426" s="261"/>
      <c r="J426" s="284"/>
      <c r="K426" s="284"/>
      <c r="L426" s="284"/>
      <c r="M426" s="284"/>
      <c r="O426" s="261"/>
      <c r="P426" s="261"/>
      <c r="Q426" s="261"/>
      <c r="R426" s="284"/>
      <c r="S426" s="284"/>
      <c r="T426" s="284"/>
      <c r="U426" s="284"/>
    </row>
    <row r="427" spans="2:21">
      <c r="B427" s="127"/>
      <c r="C427" s="249"/>
      <c r="D427" s="249"/>
      <c r="E427" s="249"/>
      <c r="F427" s="249"/>
      <c r="G427" s="256"/>
      <c r="H427" s="256"/>
      <c r="I427" s="256"/>
      <c r="J427" s="256"/>
      <c r="K427" s="256"/>
      <c r="L427" s="249"/>
      <c r="M427" s="249"/>
      <c r="N427" s="249"/>
      <c r="O427" s="249"/>
      <c r="P427" s="249"/>
      <c r="Q427" s="249"/>
      <c r="R427" s="249"/>
      <c r="S427" s="249"/>
    </row>
    <row r="428" spans="2:21">
      <c r="B428" s="127"/>
      <c r="C428" s="249"/>
      <c r="D428" s="249"/>
      <c r="E428" s="249"/>
      <c r="F428" s="249"/>
      <c r="G428" s="256"/>
      <c r="H428" s="256"/>
      <c r="I428" s="256"/>
      <c r="J428" s="256"/>
      <c r="K428" s="256"/>
      <c r="L428" s="249"/>
      <c r="M428" s="249"/>
      <c r="N428" s="249"/>
      <c r="O428" s="249"/>
      <c r="P428" s="249"/>
      <c r="Q428" s="249"/>
      <c r="R428" s="249"/>
      <c r="S428" s="249"/>
    </row>
    <row r="429" spans="2:21">
      <c r="B429" s="127"/>
      <c r="C429" s="334"/>
      <c r="D429" s="334"/>
      <c r="E429" s="334"/>
      <c r="F429" s="334"/>
      <c r="G429" s="822" t="s">
        <v>397</v>
      </c>
      <c r="H429" s="823"/>
      <c r="I429" s="823"/>
      <c r="J429" s="823"/>
      <c r="K429" s="823"/>
      <c r="L429" s="823"/>
      <c r="M429" s="824"/>
      <c r="O429" s="822" t="s">
        <v>398</v>
      </c>
      <c r="P429" s="823"/>
      <c r="Q429" s="823"/>
      <c r="R429" s="823"/>
      <c r="S429" s="823"/>
      <c r="T429" s="823"/>
      <c r="U429" s="824"/>
    </row>
    <row r="430" spans="2:21" ht="25.5">
      <c r="B430" s="359"/>
      <c r="C430" s="222"/>
      <c r="D430" s="890" t="s">
        <v>400</v>
      </c>
      <c r="E430" s="891"/>
      <c r="F430" s="486" t="s">
        <v>399</v>
      </c>
      <c r="G430" s="214">
        <f t="shared" ref="G430:L430" si="176">G395</f>
        <v>2014</v>
      </c>
      <c r="H430" s="214">
        <f t="shared" si="176"/>
        <v>2015</v>
      </c>
      <c r="I430" s="214">
        <f t="shared" si="176"/>
        <v>2016</v>
      </c>
      <c r="J430" s="214">
        <f t="shared" si="176"/>
        <v>2017</v>
      </c>
      <c r="K430" s="214">
        <f t="shared" si="176"/>
        <v>2018</v>
      </c>
      <c r="L430" s="214">
        <f t="shared" si="176"/>
        <v>2019</v>
      </c>
      <c r="M430" s="214">
        <f t="shared" ref="M430" si="177">M395</f>
        <v>2020</v>
      </c>
      <c r="O430" s="214">
        <f t="shared" ref="O430:U430" si="178">G430</f>
        <v>2014</v>
      </c>
      <c r="P430" s="214">
        <f t="shared" si="178"/>
        <v>2015</v>
      </c>
      <c r="Q430" s="214">
        <f t="shared" si="178"/>
        <v>2016</v>
      </c>
      <c r="R430" s="214">
        <f t="shared" si="178"/>
        <v>2017</v>
      </c>
      <c r="S430" s="214">
        <f t="shared" si="178"/>
        <v>2018</v>
      </c>
      <c r="T430" s="214">
        <f t="shared" si="178"/>
        <v>2019</v>
      </c>
      <c r="U430" s="214">
        <f t="shared" si="178"/>
        <v>2020</v>
      </c>
    </row>
    <row r="431" spans="2:21">
      <c r="B431" s="127"/>
      <c r="C431" s="240" t="str">
        <f>'C. Masterfiles'!C81</f>
        <v>T01</v>
      </c>
      <c r="D431" s="384" t="str">
        <f>'C. Masterfiles'!D81</f>
        <v>BTS-BSC</v>
      </c>
      <c r="E431" s="385"/>
      <c r="F431" s="240" t="str">
        <f>'C. Masterfiles'!E81</f>
        <v>BHE 2G radio</v>
      </c>
      <c r="G431" s="258">
        <f>(1+O431*'3. Network design parameters'!$F590/12)/'3. Network design parameters'!$G590</f>
        <v>2.5499999999999998</v>
      </c>
      <c r="H431" s="258">
        <f>(1+P431*'3. Network design parameters'!$F590/12)/'3. Network design parameters'!$G590</f>
        <v>2.5500000000000012</v>
      </c>
      <c r="I431" s="258">
        <f>(1+Q431*'3. Network design parameters'!$F590/12)/'3. Network design parameters'!$G590</f>
        <v>2.5499999999999998</v>
      </c>
      <c r="J431" s="258">
        <f>(1+R431*'3. Network design parameters'!$F590/12)/'3. Network design parameters'!$G590</f>
        <v>2.5500000000000012</v>
      </c>
      <c r="K431" s="258">
        <f>(1+S431*'3. Network design parameters'!$F590/12)/'3. Network design parameters'!$G590</f>
        <v>2.549999999999998</v>
      </c>
      <c r="L431" s="258">
        <f>(1+T431*'3. Network design parameters'!$F590/12)/'3. Network design parameters'!$G590</f>
        <v>2.5499999999999998</v>
      </c>
      <c r="M431" s="258">
        <f>(1+U431*'3. Network design parameters'!$F590/12)/'3. Network design parameters'!$G590</f>
        <v>2.5499999999999998</v>
      </c>
      <c r="O431" s="258">
        <f t="shared" ref="O431:O455" si="179">IF($F431="BHE",H$380,IF($F431="BHE 2G radio",H$382,IF($F431="Mbps",H$390,0)))</f>
        <v>2.0000000000000018E-2</v>
      </c>
      <c r="P431" s="258">
        <f t="shared" ref="P431:P455" si="180">IF($F431="BHE",I$380,IF($F431="BHE 2G radio",I$382,IF($F431="Mbps",I$390,0)))</f>
        <v>2.0000000000000462E-2</v>
      </c>
      <c r="Q431" s="258">
        <f t="shared" ref="Q431:Q455" si="181">IF($F431="BHE",J$380,IF($F431="BHE 2G radio",J$382,IF($F431="Mbps",J$390,0)))</f>
        <v>2.0000000000000018E-2</v>
      </c>
      <c r="R431" s="258">
        <f t="shared" ref="R431:R455" si="182">IF($F431="BHE",K$380,IF($F431="BHE 2G radio",K$382,IF($F431="Mbps",K$390,0)))</f>
        <v>2.0000000000000462E-2</v>
      </c>
      <c r="S431" s="258">
        <f t="shared" ref="S431:S455" si="183">IF($F431="BHE",L$380,IF($F431="BHE 2G radio",L$382,IF($F431="Mbps",L$390,0)))</f>
        <v>1.9999999999999352E-2</v>
      </c>
      <c r="T431" s="258">
        <f t="shared" ref="T431:U446" si="184">IF($F431="BHE",M$380,IF($F431="BHE 2G radio",M$382,IF($F431="Mbps",M$390,0)))</f>
        <v>2.0000000000000018E-2</v>
      </c>
      <c r="U431" s="258">
        <f t="shared" si="184"/>
        <v>2.0000000000000018E-2</v>
      </c>
    </row>
    <row r="432" spans="2:21">
      <c r="B432" s="127"/>
      <c r="C432" s="240" t="str">
        <f>'C. Masterfiles'!C82</f>
        <v>T02</v>
      </c>
      <c r="D432" s="384" t="str">
        <f>'C. Masterfiles'!D82</f>
        <v>Node B-RNC</v>
      </c>
      <c r="E432" s="385"/>
      <c r="F432" s="240" t="str">
        <f>'C. Masterfiles'!E82</f>
        <v>Mbps</v>
      </c>
      <c r="G432" s="258">
        <f>(1+O432*'3. Network design parameters'!$F591/12)/'3. Network design parameters'!$G591</f>
        <v>2.4367703936665643</v>
      </c>
      <c r="H432" s="258">
        <f>(1+P432*'3. Network design parameters'!$F591/12)/'3. Network design parameters'!$G591</f>
        <v>2.431508944420568</v>
      </c>
      <c r="I432" s="258">
        <f>(1+Q432*'3. Network design parameters'!$F591/12)/'3. Network design parameters'!$G591</f>
        <v>2.4257346986442783</v>
      </c>
      <c r="J432" s="258">
        <f>(1+R432*'3. Network design parameters'!$F591/12)/'3. Network design parameters'!$G591</f>
        <v>2.4193688478652731</v>
      </c>
      <c r="K432" s="258">
        <f>(1+S432*'3. Network design parameters'!$F591/12)/'3. Network design parameters'!$G591</f>
        <v>2.3945422308529465</v>
      </c>
      <c r="L432" s="258">
        <f>(1+T432*'3. Network design parameters'!$F591/12)/'3. Network design parameters'!$G591</f>
        <v>2.4056035844673631</v>
      </c>
      <c r="M432" s="258">
        <f>(1+U432*'3. Network design parameters'!$F591/12)/'3. Network design parameters'!$G591</f>
        <v>2.4056035844673631</v>
      </c>
      <c r="O432" s="258">
        <f t="shared" si="179"/>
        <v>-2.5291842533374242E-2</v>
      </c>
      <c r="P432" s="258">
        <f t="shared" si="180"/>
        <v>-2.7396422231772743E-2</v>
      </c>
      <c r="Q432" s="258">
        <f t="shared" si="181"/>
        <v>-2.9706120542288716E-2</v>
      </c>
      <c r="R432" s="258">
        <f t="shared" si="182"/>
        <v>-3.2252460853890774E-2</v>
      </c>
      <c r="S432" s="258">
        <f t="shared" si="183"/>
        <v>-4.2183107658821273E-2</v>
      </c>
      <c r="T432" s="258">
        <f t="shared" si="184"/>
        <v>-3.7758566213054734E-2</v>
      </c>
      <c r="U432" s="258">
        <f t="shared" si="184"/>
        <v>-3.7758566213054734E-2</v>
      </c>
    </row>
    <row r="433" spans="2:21" s="207" customFormat="1">
      <c r="B433" s="127"/>
      <c r="C433" s="240" t="str">
        <f>'C. Masterfiles'!C83</f>
        <v>T03</v>
      </c>
      <c r="D433" s="384" t="str">
        <f>'C. Masterfiles'!D83</f>
        <v>BSC-MSC</v>
      </c>
      <c r="E433" s="385"/>
      <c r="F433" s="240" t="str">
        <f>'C. Masterfiles'!E83</f>
        <v>BHE 2G radio</v>
      </c>
      <c r="G433" s="258">
        <f>(1+O433*'3. Network design parameters'!$F592/12)/'3. Network design parameters'!$G592</f>
        <v>1.4571428571428573</v>
      </c>
      <c r="H433" s="258">
        <f>(1+P433*'3. Network design parameters'!$F592/12)/'3. Network design parameters'!$G592</f>
        <v>1.457142857142858</v>
      </c>
      <c r="I433" s="258">
        <f>(1+Q433*'3. Network design parameters'!$F592/12)/'3. Network design parameters'!$G592</f>
        <v>1.4571428571428573</v>
      </c>
      <c r="J433" s="258">
        <f>(1+R433*'3. Network design parameters'!$F592/12)/'3. Network design parameters'!$G592</f>
        <v>1.457142857142858</v>
      </c>
      <c r="K433" s="258">
        <f>(1+S433*'3. Network design parameters'!$F592/12)/'3. Network design parameters'!$G592</f>
        <v>1.4571428571428564</v>
      </c>
      <c r="L433" s="258">
        <f>(1+T433*'3. Network design parameters'!$F592/12)/'3. Network design parameters'!$G592</f>
        <v>1.4571428571428573</v>
      </c>
      <c r="M433" s="258">
        <f>(1+U433*'3. Network design parameters'!$F592/12)/'3. Network design parameters'!$G592</f>
        <v>1.4571428571428573</v>
      </c>
      <c r="O433" s="258">
        <f t="shared" si="179"/>
        <v>2.0000000000000018E-2</v>
      </c>
      <c r="P433" s="258">
        <f t="shared" si="180"/>
        <v>2.0000000000000462E-2</v>
      </c>
      <c r="Q433" s="258">
        <f t="shared" si="181"/>
        <v>2.0000000000000018E-2</v>
      </c>
      <c r="R433" s="258">
        <f t="shared" si="182"/>
        <v>2.0000000000000462E-2</v>
      </c>
      <c r="S433" s="258">
        <f t="shared" si="183"/>
        <v>1.9999999999999352E-2</v>
      </c>
      <c r="T433" s="258">
        <f t="shared" si="184"/>
        <v>2.0000000000000018E-2</v>
      </c>
      <c r="U433" s="258">
        <f t="shared" si="184"/>
        <v>2.0000000000000018E-2</v>
      </c>
    </row>
    <row r="434" spans="2:21" s="207" customFormat="1">
      <c r="B434" s="127"/>
      <c r="C434" s="240" t="str">
        <f>'C. Masterfiles'!C84</f>
        <v>T04</v>
      </c>
      <c r="D434" s="384" t="str">
        <f>'C. Masterfiles'!D84</f>
        <v>RNC-MSC</v>
      </c>
      <c r="E434" s="385"/>
      <c r="F434" s="240" t="str">
        <f>'C. Masterfiles'!E84</f>
        <v>Mbps</v>
      </c>
      <c r="G434" s="258">
        <f>(1+O434*'3. Network design parameters'!$F593/12)/'3. Network design parameters'!$G593</f>
        <v>1.3924402249523227</v>
      </c>
      <c r="H434" s="258">
        <f>(1+P434*'3. Network design parameters'!$F593/12)/'3. Network design parameters'!$G593</f>
        <v>1.3894336825260389</v>
      </c>
      <c r="I434" s="258">
        <f>(1+Q434*'3. Network design parameters'!$F593/12)/'3. Network design parameters'!$G593</f>
        <v>1.3861341135110161</v>
      </c>
      <c r="J434" s="258">
        <f>(1+R434*'3. Network design parameters'!$F593/12)/'3. Network design parameters'!$G593</f>
        <v>1.3824964844944418</v>
      </c>
      <c r="K434" s="258">
        <f>(1+S434*'3. Network design parameters'!$F593/12)/'3. Network design parameters'!$G593</f>
        <v>1.3683098462016841</v>
      </c>
      <c r="L434" s="258">
        <f>(1+T434*'3. Network design parameters'!$F593/12)/'3. Network design parameters'!$G593</f>
        <v>1.3746306196956362</v>
      </c>
      <c r="M434" s="258">
        <f>(1+U434*'3. Network design parameters'!$F593/12)/'3. Network design parameters'!$G593</f>
        <v>1.3746306196956362</v>
      </c>
      <c r="O434" s="258">
        <f t="shared" si="179"/>
        <v>-2.5291842533374242E-2</v>
      </c>
      <c r="P434" s="258">
        <f t="shared" si="180"/>
        <v>-2.7396422231772743E-2</v>
      </c>
      <c r="Q434" s="258">
        <f t="shared" si="181"/>
        <v>-2.9706120542288716E-2</v>
      </c>
      <c r="R434" s="258">
        <f t="shared" si="182"/>
        <v>-3.2252460853890774E-2</v>
      </c>
      <c r="S434" s="258">
        <f t="shared" si="183"/>
        <v>-4.2183107658821273E-2</v>
      </c>
      <c r="T434" s="258">
        <f t="shared" si="184"/>
        <v>-3.7758566213054734E-2</v>
      </c>
      <c r="U434" s="258">
        <f t="shared" si="184"/>
        <v>-3.7758566213054734E-2</v>
      </c>
    </row>
    <row r="435" spans="2:21" s="207" customFormat="1">
      <c r="B435" s="127"/>
      <c r="C435" s="240" t="str">
        <f>'C. Masterfiles'!C85</f>
        <v>T05</v>
      </c>
      <c r="D435" s="384" t="str">
        <f>'C. Masterfiles'!D85</f>
        <v>MSC-MSC</v>
      </c>
      <c r="E435" s="385"/>
      <c r="F435" s="240" t="str">
        <f>'C. Masterfiles'!E85</f>
        <v>BHE</v>
      </c>
      <c r="G435" s="258">
        <f>(1+O435*'3. Network design parameters'!$F594/12)/'3. Network design parameters'!$G594</f>
        <v>1.4571428571428573</v>
      </c>
      <c r="H435" s="258">
        <f>(1+P435*'3. Network design parameters'!$F594/12)/'3. Network design parameters'!$G594</f>
        <v>1.457142857142858</v>
      </c>
      <c r="I435" s="258">
        <f>(1+Q435*'3. Network design parameters'!$F594/12)/'3. Network design parameters'!$G594</f>
        <v>1.4571428571428569</v>
      </c>
      <c r="J435" s="258">
        <f>(1+R435*'3. Network design parameters'!$F594/12)/'3. Network design parameters'!$G594</f>
        <v>1.4571428571428573</v>
      </c>
      <c r="K435" s="258">
        <f>(1+S435*'3. Network design parameters'!$F594/12)/'3. Network design parameters'!$G594</f>
        <v>1.4497776768922941</v>
      </c>
      <c r="L435" s="258">
        <f>(1+T435*'3. Network design parameters'!$F594/12)/'3. Network design parameters'!$G594</f>
        <v>1.4571428571428569</v>
      </c>
      <c r="M435" s="258">
        <f>(1+U435*'3. Network design parameters'!$F594/12)/'3. Network design parameters'!$G594</f>
        <v>1.4571428571428569</v>
      </c>
      <c r="O435" s="258">
        <f t="shared" si="179"/>
        <v>2.0000000000000018E-2</v>
      </c>
      <c r="P435" s="258">
        <f t="shared" si="180"/>
        <v>2.0000000000000462E-2</v>
      </c>
      <c r="Q435" s="258">
        <f t="shared" si="181"/>
        <v>1.9999999999999796E-2</v>
      </c>
      <c r="R435" s="258">
        <f t="shared" si="182"/>
        <v>2.0000000000000018E-2</v>
      </c>
      <c r="S435" s="258">
        <f t="shared" si="183"/>
        <v>1.4844373824605794E-2</v>
      </c>
      <c r="T435" s="258">
        <f t="shared" si="184"/>
        <v>1.9999999999999796E-2</v>
      </c>
      <c r="U435" s="258">
        <f t="shared" si="184"/>
        <v>1.9999999999999796E-2</v>
      </c>
    </row>
    <row r="436" spans="2:21" s="207" customFormat="1">
      <c r="B436" s="127"/>
      <c r="C436" s="240" t="str">
        <f>'C. Masterfiles'!C86</f>
        <v>T06</v>
      </c>
      <c r="D436" s="384" t="str">
        <f>'C. Masterfiles'!D86</f>
        <v>MSC-PPP</v>
      </c>
      <c r="E436" s="385"/>
      <c r="F436" s="240" t="str">
        <f>'C. Masterfiles'!E86</f>
        <v>BHE</v>
      </c>
      <c r="G436" s="258">
        <f>(1+O436*'3. Network design parameters'!$F595/12)/'3. Network design parameters'!$G595</f>
        <v>1.4571428571428573</v>
      </c>
      <c r="H436" s="258">
        <f>(1+P436*'3. Network design parameters'!$F595/12)/'3. Network design parameters'!$G595</f>
        <v>1.457142857142858</v>
      </c>
      <c r="I436" s="258">
        <f>(1+Q436*'3. Network design parameters'!$F595/12)/'3. Network design parameters'!$G595</f>
        <v>1.4571428571428569</v>
      </c>
      <c r="J436" s="258">
        <f>(1+R436*'3. Network design parameters'!$F595/12)/'3. Network design parameters'!$G595</f>
        <v>1.4571428571428573</v>
      </c>
      <c r="K436" s="258">
        <f>(1+S436*'3. Network design parameters'!$F595/12)/'3. Network design parameters'!$G595</f>
        <v>1.4497776768922941</v>
      </c>
      <c r="L436" s="258">
        <f>(1+T436*'3. Network design parameters'!$F595/12)/'3. Network design parameters'!$G595</f>
        <v>1.4571428571428569</v>
      </c>
      <c r="M436" s="258">
        <f>(1+U436*'3. Network design parameters'!$F595/12)/'3. Network design parameters'!$G595</f>
        <v>1.4571428571428569</v>
      </c>
      <c r="O436" s="258">
        <f t="shared" si="179"/>
        <v>2.0000000000000018E-2</v>
      </c>
      <c r="P436" s="258">
        <f t="shared" si="180"/>
        <v>2.0000000000000462E-2</v>
      </c>
      <c r="Q436" s="258">
        <f t="shared" si="181"/>
        <v>1.9999999999999796E-2</v>
      </c>
      <c r="R436" s="258">
        <f t="shared" si="182"/>
        <v>2.0000000000000018E-2</v>
      </c>
      <c r="S436" s="258">
        <f t="shared" si="183"/>
        <v>1.4844373824605794E-2</v>
      </c>
      <c r="T436" s="258">
        <f t="shared" si="184"/>
        <v>1.9999999999999796E-2</v>
      </c>
      <c r="U436" s="258">
        <f t="shared" si="184"/>
        <v>1.9999999999999796E-2</v>
      </c>
    </row>
    <row r="437" spans="2:21" s="207" customFormat="1">
      <c r="B437" s="127"/>
      <c r="C437" s="240" t="str">
        <f>'C. Masterfiles'!C87</f>
        <v>T07</v>
      </c>
      <c r="D437" s="384" t="str">
        <f>'C. Masterfiles'!D87</f>
        <v>MSC-HLR</v>
      </c>
      <c r="E437" s="385"/>
      <c r="F437" s="240" t="str">
        <f>'C. Masterfiles'!E87</f>
        <v>BHE</v>
      </c>
      <c r="G437" s="258">
        <f>(1+O437*'3. Network design parameters'!$F596/12)/'3. Network design parameters'!$G596</f>
        <v>1.4571428571428573</v>
      </c>
      <c r="H437" s="258">
        <f>(1+P437*'3. Network design parameters'!$F596/12)/'3. Network design parameters'!$G596</f>
        <v>1.457142857142858</v>
      </c>
      <c r="I437" s="258">
        <f>(1+Q437*'3. Network design parameters'!$F596/12)/'3. Network design parameters'!$G596</f>
        <v>1.4571428571428569</v>
      </c>
      <c r="J437" s="258">
        <f>(1+R437*'3. Network design parameters'!$F596/12)/'3. Network design parameters'!$G596</f>
        <v>1.4571428571428573</v>
      </c>
      <c r="K437" s="258">
        <f>(1+S437*'3. Network design parameters'!$F596/12)/'3. Network design parameters'!$G596</f>
        <v>1.4497776768922941</v>
      </c>
      <c r="L437" s="258">
        <f>(1+T437*'3. Network design parameters'!$F596/12)/'3. Network design parameters'!$G596</f>
        <v>1.4571428571428569</v>
      </c>
      <c r="M437" s="258">
        <f>(1+U437*'3. Network design parameters'!$F596/12)/'3. Network design parameters'!$G596</f>
        <v>1.4571428571428569</v>
      </c>
      <c r="O437" s="258">
        <f t="shared" si="179"/>
        <v>2.0000000000000018E-2</v>
      </c>
      <c r="P437" s="258">
        <f t="shared" si="180"/>
        <v>2.0000000000000462E-2</v>
      </c>
      <c r="Q437" s="258">
        <f t="shared" si="181"/>
        <v>1.9999999999999796E-2</v>
      </c>
      <c r="R437" s="258">
        <f t="shared" si="182"/>
        <v>2.0000000000000018E-2</v>
      </c>
      <c r="S437" s="258">
        <f t="shared" si="183"/>
        <v>1.4844373824605794E-2</v>
      </c>
      <c r="T437" s="258">
        <f t="shared" si="184"/>
        <v>1.9999999999999796E-2</v>
      </c>
      <c r="U437" s="258">
        <f t="shared" si="184"/>
        <v>1.9999999999999796E-2</v>
      </c>
    </row>
    <row r="438" spans="2:21" s="207" customFormat="1">
      <c r="B438" s="127"/>
      <c r="C438" s="240" t="str">
        <f>'C. Masterfiles'!C88</f>
        <v>T08</v>
      </c>
      <c r="D438" s="384" t="str">
        <f>'C. Masterfiles'!D88</f>
        <v>MSC-SMS</v>
      </c>
      <c r="E438" s="385"/>
      <c r="F438" s="240" t="str">
        <f>'C. Masterfiles'!E88</f>
        <v>BHE</v>
      </c>
      <c r="G438" s="258">
        <f>(1+O438*'3. Network design parameters'!$F597/12)/'3. Network design parameters'!$G597</f>
        <v>1.4571428571428573</v>
      </c>
      <c r="H438" s="258">
        <f>(1+P438*'3. Network design parameters'!$F597/12)/'3. Network design parameters'!$G597</f>
        <v>1.457142857142858</v>
      </c>
      <c r="I438" s="258">
        <f>(1+Q438*'3. Network design parameters'!$F597/12)/'3. Network design parameters'!$G597</f>
        <v>1.4571428571428569</v>
      </c>
      <c r="J438" s="258">
        <f>(1+R438*'3. Network design parameters'!$F597/12)/'3. Network design parameters'!$G597</f>
        <v>1.4571428571428573</v>
      </c>
      <c r="K438" s="258">
        <f>(1+S438*'3. Network design parameters'!$F597/12)/'3. Network design parameters'!$G597</f>
        <v>1.4497776768922941</v>
      </c>
      <c r="L438" s="258">
        <f>(1+T438*'3. Network design parameters'!$F597/12)/'3. Network design parameters'!$G597</f>
        <v>1.4571428571428569</v>
      </c>
      <c r="M438" s="258">
        <f>(1+U438*'3. Network design parameters'!$F597/12)/'3. Network design parameters'!$G597</f>
        <v>1.4571428571428569</v>
      </c>
      <c r="O438" s="258">
        <f t="shared" si="179"/>
        <v>2.0000000000000018E-2</v>
      </c>
      <c r="P438" s="258">
        <f t="shared" si="180"/>
        <v>2.0000000000000462E-2</v>
      </c>
      <c r="Q438" s="258">
        <f t="shared" si="181"/>
        <v>1.9999999999999796E-2</v>
      </c>
      <c r="R438" s="258">
        <f t="shared" si="182"/>
        <v>2.0000000000000018E-2</v>
      </c>
      <c r="S438" s="258">
        <f t="shared" si="183"/>
        <v>1.4844373824605794E-2</v>
      </c>
      <c r="T438" s="258">
        <f t="shared" si="184"/>
        <v>1.9999999999999796E-2</v>
      </c>
      <c r="U438" s="258">
        <f t="shared" si="184"/>
        <v>1.9999999999999796E-2</v>
      </c>
    </row>
    <row r="439" spans="2:21" s="207" customFormat="1">
      <c r="B439" s="127"/>
      <c r="C439" s="240" t="str">
        <f>'C. Masterfiles'!C89</f>
        <v>T09</v>
      </c>
      <c r="D439" s="384" t="str">
        <f>'C. Masterfiles'!D89</f>
        <v>MSC-MMS</v>
      </c>
      <c r="E439" s="385"/>
      <c r="F439" s="240" t="str">
        <f>'C. Masterfiles'!E89</f>
        <v>BHE</v>
      </c>
      <c r="G439" s="258">
        <f>(1+O439*'3. Network design parameters'!$F598/12)/'3. Network design parameters'!$G598</f>
        <v>1.4571428571428573</v>
      </c>
      <c r="H439" s="258">
        <f>(1+P439*'3. Network design parameters'!$F598/12)/'3. Network design parameters'!$G598</f>
        <v>1.457142857142858</v>
      </c>
      <c r="I439" s="258">
        <f>(1+Q439*'3. Network design parameters'!$F598/12)/'3. Network design parameters'!$G598</f>
        <v>1.4571428571428569</v>
      </c>
      <c r="J439" s="258">
        <f>(1+R439*'3. Network design parameters'!$F598/12)/'3. Network design parameters'!$G598</f>
        <v>1.4571428571428573</v>
      </c>
      <c r="K439" s="258">
        <f>(1+S439*'3. Network design parameters'!$F598/12)/'3. Network design parameters'!$G598</f>
        <v>1.4497776768922941</v>
      </c>
      <c r="L439" s="258">
        <f>(1+T439*'3. Network design parameters'!$F598/12)/'3. Network design parameters'!$G598</f>
        <v>1.4571428571428569</v>
      </c>
      <c r="M439" s="258">
        <f>(1+U439*'3. Network design parameters'!$F598/12)/'3. Network design parameters'!$G598</f>
        <v>1.4571428571428569</v>
      </c>
      <c r="O439" s="258">
        <f t="shared" si="179"/>
        <v>2.0000000000000018E-2</v>
      </c>
      <c r="P439" s="258">
        <f t="shared" si="180"/>
        <v>2.0000000000000462E-2</v>
      </c>
      <c r="Q439" s="258">
        <f t="shared" si="181"/>
        <v>1.9999999999999796E-2</v>
      </c>
      <c r="R439" s="258">
        <f t="shared" si="182"/>
        <v>2.0000000000000018E-2</v>
      </c>
      <c r="S439" s="258">
        <f t="shared" si="183"/>
        <v>1.4844373824605794E-2</v>
      </c>
      <c r="T439" s="258">
        <f t="shared" si="184"/>
        <v>1.9999999999999796E-2</v>
      </c>
      <c r="U439" s="258">
        <f t="shared" si="184"/>
        <v>1.9999999999999796E-2</v>
      </c>
    </row>
    <row r="440" spans="2:21" s="207" customFormat="1">
      <c r="B440" s="127"/>
      <c r="C440" s="240" t="str">
        <f>'C. Masterfiles'!C90</f>
        <v>T10</v>
      </c>
      <c r="D440" s="384" t="str">
        <f>'C. Masterfiles'!D90</f>
        <v>MSC-OSS</v>
      </c>
      <c r="E440" s="385"/>
      <c r="F440" s="240" t="str">
        <f>'C. Masterfiles'!E90</f>
        <v>BHE</v>
      </c>
      <c r="G440" s="258">
        <f>(1+O440*'3. Network design parameters'!$F599/12)/'3. Network design parameters'!$G599</f>
        <v>1.4571428571428573</v>
      </c>
      <c r="H440" s="258">
        <f>(1+P440*'3. Network design parameters'!$F599/12)/'3. Network design parameters'!$G599</f>
        <v>1.457142857142858</v>
      </c>
      <c r="I440" s="258">
        <f>(1+Q440*'3. Network design parameters'!$F599/12)/'3. Network design parameters'!$G599</f>
        <v>1.4571428571428569</v>
      </c>
      <c r="J440" s="258">
        <f>(1+R440*'3. Network design parameters'!$F599/12)/'3. Network design parameters'!$G599</f>
        <v>1.4571428571428573</v>
      </c>
      <c r="K440" s="258">
        <f>(1+S440*'3. Network design parameters'!$F599/12)/'3. Network design parameters'!$G599</f>
        <v>1.4497776768922941</v>
      </c>
      <c r="L440" s="258">
        <f>(1+T440*'3. Network design parameters'!$F599/12)/'3. Network design parameters'!$G599</f>
        <v>1.4571428571428569</v>
      </c>
      <c r="M440" s="258">
        <f>(1+U440*'3. Network design parameters'!$F599/12)/'3. Network design parameters'!$G599</f>
        <v>1.4571428571428569</v>
      </c>
      <c r="O440" s="258">
        <f t="shared" si="179"/>
        <v>2.0000000000000018E-2</v>
      </c>
      <c r="P440" s="258">
        <f t="shared" si="180"/>
        <v>2.0000000000000462E-2</v>
      </c>
      <c r="Q440" s="258">
        <f t="shared" si="181"/>
        <v>1.9999999999999796E-2</v>
      </c>
      <c r="R440" s="258">
        <f t="shared" si="182"/>
        <v>2.0000000000000018E-2</v>
      </c>
      <c r="S440" s="258">
        <f t="shared" si="183"/>
        <v>1.4844373824605794E-2</v>
      </c>
      <c r="T440" s="258">
        <f t="shared" si="184"/>
        <v>1.9999999999999796E-2</v>
      </c>
      <c r="U440" s="258">
        <f t="shared" si="184"/>
        <v>1.9999999999999796E-2</v>
      </c>
    </row>
    <row r="441" spans="2:21" s="207" customFormat="1">
      <c r="B441" s="127"/>
      <c r="C441" s="240" t="str">
        <f>'C. Masterfiles'!C91</f>
        <v>T11</v>
      </c>
      <c r="D441" s="384" t="str">
        <f>'C. Masterfiles'!D91</f>
        <v>MSC-GPRS</v>
      </c>
      <c r="E441" s="385"/>
      <c r="F441" s="240" t="str">
        <f>'C. Masterfiles'!E91</f>
        <v>BHE</v>
      </c>
      <c r="G441" s="258">
        <f>(1+O441*'3. Network design parameters'!$F600/12)/'3. Network design parameters'!$G600</f>
        <v>1.4571428571428575</v>
      </c>
      <c r="H441" s="258">
        <f>(1+P441*'3. Network design parameters'!$F600/12)/'3. Network design parameters'!$G600</f>
        <v>1.4571428571428582</v>
      </c>
      <c r="I441" s="258">
        <f>(1+Q441*'3. Network design parameters'!$F600/12)/'3. Network design parameters'!$G600</f>
        <v>1.4571428571428571</v>
      </c>
      <c r="J441" s="258">
        <f>(1+R441*'3. Network design parameters'!$F600/12)/'3. Network design parameters'!$G600</f>
        <v>1.4571428571428575</v>
      </c>
      <c r="K441" s="258">
        <f>(1+S441*'3. Network design parameters'!$F600/12)/'3. Network design parameters'!$G600</f>
        <v>1.4497776768922943</v>
      </c>
      <c r="L441" s="258">
        <f>(1+T441*'3. Network design parameters'!$F600/12)/'3. Network design parameters'!$G600</f>
        <v>1.4571428571428571</v>
      </c>
      <c r="M441" s="258">
        <f>(1+U441*'3. Network design parameters'!$F600/12)/'3. Network design parameters'!$G600</f>
        <v>1.4571428571428571</v>
      </c>
      <c r="O441" s="258">
        <f t="shared" si="179"/>
        <v>2.0000000000000018E-2</v>
      </c>
      <c r="P441" s="258">
        <f t="shared" si="180"/>
        <v>2.0000000000000462E-2</v>
      </c>
      <c r="Q441" s="258">
        <f t="shared" si="181"/>
        <v>1.9999999999999796E-2</v>
      </c>
      <c r="R441" s="258">
        <f t="shared" si="182"/>
        <v>2.0000000000000018E-2</v>
      </c>
      <c r="S441" s="258">
        <f t="shared" si="183"/>
        <v>1.4844373824605794E-2</v>
      </c>
      <c r="T441" s="258">
        <f t="shared" si="184"/>
        <v>1.9999999999999796E-2</v>
      </c>
      <c r="U441" s="258">
        <f t="shared" si="184"/>
        <v>1.9999999999999796E-2</v>
      </c>
    </row>
    <row r="442" spans="2:21" s="207" customFormat="1">
      <c r="B442" s="127"/>
      <c r="C442" s="240" t="str">
        <f>'C. Masterfiles'!C92</f>
        <v>T12</v>
      </c>
      <c r="D442" s="384" t="str">
        <f>'C. Masterfiles'!D92</f>
        <v>MSC-BIL</v>
      </c>
      <c r="E442" s="385"/>
      <c r="F442" s="240" t="str">
        <f>'C. Masterfiles'!E92</f>
        <v>BHE</v>
      </c>
      <c r="G442" s="258">
        <f>(1+O442*'3. Network design parameters'!$F601/12)/'3. Network design parameters'!$G601</f>
        <v>1.4571428571428573</v>
      </c>
      <c r="H442" s="258">
        <f>(1+P442*'3. Network design parameters'!$F601/12)/'3. Network design parameters'!$G601</f>
        <v>1.457142857142858</v>
      </c>
      <c r="I442" s="258">
        <f>(1+Q442*'3. Network design parameters'!$F601/12)/'3. Network design parameters'!$G601</f>
        <v>1.4571428571428569</v>
      </c>
      <c r="J442" s="258">
        <f>(1+R442*'3. Network design parameters'!$F601/12)/'3. Network design parameters'!$G601</f>
        <v>1.4571428571428573</v>
      </c>
      <c r="K442" s="258">
        <f>(1+S442*'3. Network design parameters'!$F601/12)/'3. Network design parameters'!$G601</f>
        <v>1.4497776768922941</v>
      </c>
      <c r="L442" s="258">
        <f>(1+T442*'3. Network design parameters'!$F601/12)/'3. Network design parameters'!$G601</f>
        <v>1.4571428571428569</v>
      </c>
      <c r="M442" s="258">
        <f>(1+U442*'3. Network design parameters'!$F601/12)/'3. Network design parameters'!$G601</f>
        <v>1.4571428571428569</v>
      </c>
      <c r="O442" s="258">
        <f t="shared" si="179"/>
        <v>2.0000000000000018E-2</v>
      </c>
      <c r="P442" s="258">
        <f t="shared" si="180"/>
        <v>2.0000000000000462E-2</v>
      </c>
      <c r="Q442" s="258">
        <f t="shared" si="181"/>
        <v>1.9999999999999796E-2</v>
      </c>
      <c r="R442" s="258">
        <f t="shared" si="182"/>
        <v>2.0000000000000018E-2</v>
      </c>
      <c r="S442" s="258">
        <f t="shared" si="183"/>
        <v>1.4844373824605794E-2</v>
      </c>
      <c r="T442" s="258">
        <f t="shared" si="184"/>
        <v>1.9999999999999796E-2</v>
      </c>
      <c r="U442" s="258">
        <f t="shared" si="184"/>
        <v>1.9999999999999796E-2</v>
      </c>
    </row>
    <row r="443" spans="2:21" s="207" customFormat="1">
      <c r="B443" s="127"/>
      <c r="C443" s="240" t="str">
        <f>'C. Masterfiles'!C93</f>
        <v>T13</v>
      </c>
      <c r="D443" s="384" t="str">
        <f>'C. Masterfiles'!D93</f>
        <v>MSC-IBIL</v>
      </c>
      <c r="E443" s="385"/>
      <c r="F443" s="240" t="str">
        <f>'C. Masterfiles'!E93</f>
        <v>BHE</v>
      </c>
      <c r="G443" s="258">
        <f>(1+O443*'3. Network design parameters'!$F602/12)/'3. Network design parameters'!$G602</f>
        <v>1.4571428571428573</v>
      </c>
      <c r="H443" s="258">
        <f>(1+P443*'3. Network design parameters'!$F602/12)/'3. Network design parameters'!$G602</f>
        <v>1.457142857142858</v>
      </c>
      <c r="I443" s="258">
        <f>(1+Q443*'3. Network design parameters'!$F602/12)/'3. Network design parameters'!$G602</f>
        <v>1.4571428571428569</v>
      </c>
      <c r="J443" s="258">
        <f>(1+R443*'3. Network design parameters'!$F602/12)/'3. Network design parameters'!$G602</f>
        <v>1.4571428571428573</v>
      </c>
      <c r="K443" s="258">
        <f>(1+S443*'3. Network design parameters'!$F602/12)/'3. Network design parameters'!$G602</f>
        <v>1.4497776768922941</v>
      </c>
      <c r="L443" s="258">
        <f>(1+T443*'3. Network design parameters'!$F602/12)/'3. Network design parameters'!$G602</f>
        <v>1.4571428571428569</v>
      </c>
      <c r="M443" s="258">
        <f>(1+U443*'3. Network design parameters'!$F602/12)/'3. Network design parameters'!$G602</f>
        <v>1.4571428571428569</v>
      </c>
      <c r="O443" s="258">
        <f t="shared" si="179"/>
        <v>2.0000000000000018E-2</v>
      </c>
      <c r="P443" s="258">
        <f t="shared" si="180"/>
        <v>2.0000000000000462E-2</v>
      </c>
      <c r="Q443" s="258">
        <f t="shared" si="181"/>
        <v>1.9999999999999796E-2</v>
      </c>
      <c r="R443" s="258">
        <f t="shared" si="182"/>
        <v>2.0000000000000018E-2</v>
      </c>
      <c r="S443" s="258">
        <f t="shared" si="183"/>
        <v>1.4844373824605794E-2</v>
      </c>
      <c r="T443" s="258">
        <f t="shared" si="184"/>
        <v>1.9999999999999796E-2</v>
      </c>
      <c r="U443" s="258">
        <f t="shared" si="184"/>
        <v>1.9999999999999796E-2</v>
      </c>
    </row>
    <row r="444" spans="2:21" s="207" customFormat="1">
      <c r="B444" s="127"/>
      <c r="C444" s="240" t="str">
        <f>'C. Masterfiles'!C94</f>
        <v>T14</v>
      </c>
      <c r="D444" s="384" t="str">
        <f>'C. Masterfiles'!D94</f>
        <v>MSC-IGW</v>
      </c>
      <c r="E444" s="385"/>
      <c r="F444" s="240" t="str">
        <f>'C. Masterfiles'!E94</f>
        <v>BHE</v>
      </c>
      <c r="G444" s="258">
        <f>(1+O444*'3. Network design parameters'!$F603/12)/'3. Network design parameters'!$G603</f>
        <v>1.4571428571428571</v>
      </c>
      <c r="H444" s="258">
        <f>(1+P444*'3. Network design parameters'!$F603/12)/'3. Network design parameters'!$G603</f>
        <v>1.4571428571428577</v>
      </c>
      <c r="I444" s="258">
        <f>(1+Q444*'3. Network design parameters'!$F603/12)/'3. Network design parameters'!$G603</f>
        <v>1.4571428571428566</v>
      </c>
      <c r="J444" s="258">
        <f>(1+R444*'3. Network design parameters'!$F603/12)/'3. Network design parameters'!$G603</f>
        <v>1.4571428571428571</v>
      </c>
      <c r="K444" s="258">
        <f>(1+S444*'3. Network design parameters'!$F603/12)/'3. Network design parameters'!$G603</f>
        <v>1.4497776768922939</v>
      </c>
      <c r="L444" s="258">
        <f>(1+T444*'3. Network design parameters'!$F603/12)/'3. Network design parameters'!$G603</f>
        <v>1.4571428571428566</v>
      </c>
      <c r="M444" s="258">
        <f>(1+U444*'3. Network design parameters'!$F603/12)/'3. Network design parameters'!$G603</f>
        <v>1.4571428571428566</v>
      </c>
      <c r="O444" s="258">
        <f t="shared" si="179"/>
        <v>2.0000000000000018E-2</v>
      </c>
      <c r="P444" s="258">
        <f t="shared" si="180"/>
        <v>2.0000000000000462E-2</v>
      </c>
      <c r="Q444" s="258">
        <f t="shared" si="181"/>
        <v>1.9999999999999796E-2</v>
      </c>
      <c r="R444" s="258">
        <f t="shared" si="182"/>
        <v>2.0000000000000018E-2</v>
      </c>
      <c r="S444" s="258">
        <f t="shared" si="183"/>
        <v>1.4844373824605794E-2</v>
      </c>
      <c r="T444" s="258">
        <f t="shared" si="184"/>
        <v>1.9999999999999796E-2</v>
      </c>
      <c r="U444" s="258">
        <f t="shared" si="184"/>
        <v>1.9999999999999796E-2</v>
      </c>
    </row>
    <row r="445" spans="2:21" s="207" customFormat="1">
      <c r="B445" s="127"/>
      <c r="C445" s="240" t="str">
        <f>'C. Masterfiles'!C95</f>
        <v>T15</v>
      </c>
      <c r="D445" s="384" t="str">
        <f>'C. Masterfiles'!D95</f>
        <v>MSC-INT</v>
      </c>
      <c r="E445" s="385"/>
      <c r="F445" s="240" t="str">
        <f>'C. Masterfiles'!E95</f>
        <v>BHE</v>
      </c>
      <c r="G445" s="258">
        <f>(1+O445*'3. Network design parameters'!$F604/12)/'3. Network design parameters'!$G604</f>
        <v>1.4571428571428573</v>
      </c>
      <c r="H445" s="258">
        <f>(1+P445*'3. Network design parameters'!$F604/12)/'3. Network design parameters'!$G604</f>
        <v>1.457142857142858</v>
      </c>
      <c r="I445" s="258">
        <f>(1+Q445*'3. Network design parameters'!$F604/12)/'3. Network design parameters'!$G604</f>
        <v>1.4571428571428569</v>
      </c>
      <c r="J445" s="258">
        <f>(1+R445*'3. Network design parameters'!$F604/12)/'3. Network design parameters'!$G604</f>
        <v>1.4571428571428573</v>
      </c>
      <c r="K445" s="258">
        <f>(1+S445*'3. Network design parameters'!$F604/12)/'3. Network design parameters'!$G604</f>
        <v>1.4497776768922941</v>
      </c>
      <c r="L445" s="258">
        <f>(1+T445*'3. Network design parameters'!$F604/12)/'3. Network design parameters'!$G604</f>
        <v>1.4571428571428569</v>
      </c>
      <c r="M445" s="258">
        <f>(1+U445*'3. Network design parameters'!$F604/12)/'3. Network design parameters'!$G604</f>
        <v>1.4571428571428569</v>
      </c>
      <c r="O445" s="258">
        <f t="shared" si="179"/>
        <v>2.0000000000000018E-2</v>
      </c>
      <c r="P445" s="258">
        <f t="shared" si="180"/>
        <v>2.0000000000000462E-2</v>
      </c>
      <c r="Q445" s="258">
        <f t="shared" si="181"/>
        <v>1.9999999999999796E-2</v>
      </c>
      <c r="R445" s="258">
        <f t="shared" si="182"/>
        <v>2.0000000000000018E-2</v>
      </c>
      <c r="S445" s="258">
        <f t="shared" si="183"/>
        <v>1.4844373824605794E-2</v>
      </c>
      <c r="T445" s="258">
        <f t="shared" si="184"/>
        <v>1.9999999999999796E-2</v>
      </c>
      <c r="U445" s="258">
        <f t="shared" si="184"/>
        <v>1.9999999999999796E-2</v>
      </c>
    </row>
    <row r="446" spans="2:21" s="207" customFormat="1">
      <c r="B446" s="127"/>
      <c r="C446" s="240" t="str">
        <f>'C. Masterfiles'!C96</f>
        <v>T16</v>
      </c>
      <c r="D446" s="384" t="str">
        <f>'C. Masterfiles'!D96</f>
        <v>MSC-IN/NGIN</v>
      </c>
      <c r="E446" s="385"/>
      <c r="F446" s="240" t="str">
        <f>'C. Masterfiles'!E96</f>
        <v>BHE</v>
      </c>
      <c r="G446" s="258">
        <f>(1+O446*'3. Network design parameters'!$F605/12)/'3. Network design parameters'!$G605</f>
        <v>1.4571428571428573</v>
      </c>
      <c r="H446" s="258">
        <f>(1+P446*'3. Network design parameters'!$F605/12)/'3. Network design parameters'!$G605</f>
        <v>1.457142857142858</v>
      </c>
      <c r="I446" s="258">
        <f>(1+Q446*'3. Network design parameters'!$F605/12)/'3. Network design parameters'!$G605</f>
        <v>1.4571428571428569</v>
      </c>
      <c r="J446" s="258">
        <f>(1+R446*'3. Network design parameters'!$F605/12)/'3. Network design parameters'!$G605</f>
        <v>1.4571428571428573</v>
      </c>
      <c r="K446" s="258">
        <f>(1+S446*'3. Network design parameters'!$F605/12)/'3. Network design parameters'!$G605</f>
        <v>1.4497776768922941</v>
      </c>
      <c r="L446" s="258">
        <f>(1+T446*'3. Network design parameters'!$F605/12)/'3. Network design parameters'!$G605</f>
        <v>1.4571428571428569</v>
      </c>
      <c r="M446" s="258">
        <f>(1+U446*'3. Network design parameters'!$F605/12)/'3. Network design parameters'!$G605</f>
        <v>1.4571428571428569</v>
      </c>
      <c r="O446" s="258">
        <f t="shared" si="179"/>
        <v>2.0000000000000018E-2</v>
      </c>
      <c r="P446" s="258">
        <f t="shared" si="180"/>
        <v>2.0000000000000462E-2</v>
      </c>
      <c r="Q446" s="258">
        <f t="shared" si="181"/>
        <v>1.9999999999999796E-2</v>
      </c>
      <c r="R446" s="258">
        <f t="shared" si="182"/>
        <v>2.0000000000000018E-2</v>
      </c>
      <c r="S446" s="258">
        <f t="shared" si="183"/>
        <v>1.4844373824605794E-2</v>
      </c>
      <c r="T446" s="258">
        <f t="shared" si="184"/>
        <v>1.9999999999999796E-2</v>
      </c>
      <c r="U446" s="258">
        <f t="shared" si="184"/>
        <v>1.9999999999999796E-2</v>
      </c>
    </row>
    <row r="447" spans="2:21" s="207" customFormat="1">
      <c r="B447" s="127"/>
      <c r="C447" s="240" t="str">
        <f>'C. Masterfiles'!C97</f>
        <v>T17</v>
      </c>
      <c r="D447" s="384" t="str">
        <f>'C. Masterfiles'!D97</f>
        <v>eNodeB-MSC</v>
      </c>
      <c r="E447" s="385"/>
      <c r="F447" s="240" t="str">
        <f>'C. Masterfiles'!E97</f>
        <v>Mbps</v>
      </c>
      <c r="G447" s="258">
        <f>(1+O447*'3. Network design parameters'!$F606/12)/'3. Network design parameters'!$G606</f>
        <v>2.4367703936665643</v>
      </c>
      <c r="H447" s="258">
        <f>(1+P447*'3. Network design parameters'!$F606/12)/'3. Network design parameters'!$G606</f>
        <v>2.431508944420568</v>
      </c>
      <c r="I447" s="258">
        <f>(1+Q447*'3. Network design parameters'!$F606/12)/'3. Network design parameters'!$G606</f>
        <v>2.4257346986442783</v>
      </c>
      <c r="J447" s="258">
        <f>(1+R447*'3. Network design parameters'!$F606/12)/'3. Network design parameters'!$G606</f>
        <v>2.4193688478652731</v>
      </c>
      <c r="K447" s="258">
        <f>(1+S447*'3. Network design parameters'!$F606/12)/'3. Network design parameters'!$G606</f>
        <v>2.3945422308529465</v>
      </c>
      <c r="L447" s="258">
        <f>(1+T447*'3. Network design parameters'!$F606/12)/'3. Network design parameters'!$G606</f>
        <v>2.4056035844673631</v>
      </c>
      <c r="M447" s="258">
        <f>(1+U447*'3. Network design parameters'!$F606/12)/'3. Network design parameters'!$G606</f>
        <v>2.4056035844673631</v>
      </c>
      <c r="O447" s="258">
        <f t="shared" si="179"/>
        <v>-2.5291842533374242E-2</v>
      </c>
      <c r="P447" s="258">
        <f t="shared" si="180"/>
        <v>-2.7396422231772743E-2</v>
      </c>
      <c r="Q447" s="258">
        <f t="shared" si="181"/>
        <v>-2.9706120542288716E-2</v>
      </c>
      <c r="R447" s="258">
        <f t="shared" si="182"/>
        <v>-3.2252460853890774E-2</v>
      </c>
      <c r="S447" s="258">
        <f t="shared" si="183"/>
        <v>-4.2183107658821273E-2</v>
      </c>
      <c r="T447" s="258">
        <f t="shared" ref="T447:U455" si="185">IF($F447="BHE",M$380,IF($F447="BHE 2G radio",M$382,IF($F447="Mbps",M$390,0)))</f>
        <v>-3.7758566213054734E-2</v>
      </c>
      <c r="U447" s="258">
        <f t="shared" si="185"/>
        <v>-3.7758566213054734E-2</v>
      </c>
    </row>
    <row r="448" spans="2:21" s="207" customFormat="1">
      <c r="B448" s="127"/>
      <c r="C448" s="240" t="str">
        <f>'C. Masterfiles'!C98</f>
        <v>T18</v>
      </c>
      <c r="D448" s="384" t="str">
        <f>'C. Masterfiles'!D98</f>
        <v>OTHER: complete as required</v>
      </c>
      <c r="E448" s="385"/>
      <c r="F448" s="682">
        <f>'C. Masterfiles'!E98</f>
        <v>0</v>
      </c>
      <c r="G448" s="258" t="e">
        <f>(1+O448*'3. Network design parameters'!$F607/12)/'3. Network design parameters'!$G607</f>
        <v>#DIV/0!</v>
      </c>
      <c r="H448" s="258" t="e">
        <f>(1+P448*'3. Network design parameters'!$F607/12)/'3. Network design parameters'!$G607</f>
        <v>#DIV/0!</v>
      </c>
      <c r="I448" s="258" t="e">
        <f>(1+Q448*'3. Network design parameters'!$F607/12)/'3. Network design parameters'!$G607</f>
        <v>#DIV/0!</v>
      </c>
      <c r="J448" s="258" t="e">
        <f>(1+R448*'3. Network design parameters'!$F607/12)/'3. Network design parameters'!$G607</f>
        <v>#DIV/0!</v>
      </c>
      <c r="K448" s="258" t="e">
        <f>(1+S448*'3. Network design parameters'!$F607/12)/'3. Network design parameters'!$G607</f>
        <v>#DIV/0!</v>
      </c>
      <c r="L448" s="258" t="e">
        <f>(1+T448*'3. Network design parameters'!$F607/12)/'3. Network design parameters'!$G607</f>
        <v>#DIV/0!</v>
      </c>
      <c r="M448" s="258" t="e">
        <f>(1+U448*'3. Network design parameters'!$F607/12)/'3. Network design parameters'!$G607</f>
        <v>#DIV/0!</v>
      </c>
      <c r="O448" s="258">
        <f t="shared" si="179"/>
        <v>0</v>
      </c>
      <c r="P448" s="258">
        <f t="shared" si="180"/>
        <v>0</v>
      </c>
      <c r="Q448" s="258">
        <f t="shared" si="181"/>
        <v>0</v>
      </c>
      <c r="R448" s="258">
        <f t="shared" si="182"/>
        <v>0</v>
      </c>
      <c r="S448" s="258">
        <f t="shared" si="183"/>
        <v>0</v>
      </c>
      <c r="T448" s="258">
        <f t="shared" si="185"/>
        <v>0</v>
      </c>
      <c r="U448" s="258">
        <f t="shared" si="185"/>
        <v>0</v>
      </c>
    </row>
    <row r="449" spans="2:21" s="207" customFormat="1">
      <c r="B449" s="127"/>
      <c r="C449" s="240" t="str">
        <f>'C. Masterfiles'!C99</f>
        <v>T19</v>
      </c>
      <c r="D449" s="384" t="str">
        <f>'C. Masterfiles'!D99</f>
        <v>OTHER: complete as required</v>
      </c>
      <c r="E449" s="385"/>
      <c r="F449" s="682">
        <f>'C. Masterfiles'!E99</f>
        <v>0</v>
      </c>
      <c r="G449" s="258" t="e">
        <f>(1+O449*'3. Network design parameters'!$F608/12)/'3. Network design parameters'!$G608</f>
        <v>#DIV/0!</v>
      </c>
      <c r="H449" s="258" t="e">
        <f>(1+P449*'3. Network design parameters'!$F608/12)/'3. Network design parameters'!$G608</f>
        <v>#DIV/0!</v>
      </c>
      <c r="I449" s="258" t="e">
        <f>(1+Q449*'3. Network design parameters'!$F608/12)/'3. Network design parameters'!$G608</f>
        <v>#DIV/0!</v>
      </c>
      <c r="J449" s="258" t="e">
        <f>(1+R449*'3. Network design parameters'!$F608/12)/'3. Network design parameters'!$G608</f>
        <v>#DIV/0!</v>
      </c>
      <c r="K449" s="258" t="e">
        <f>(1+S449*'3. Network design parameters'!$F608/12)/'3. Network design parameters'!$G608</f>
        <v>#DIV/0!</v>
      </c>
      <c r="L449" s="258" t="e">
        <f>(1+T449*'3. Network design parameters'!$F608/12)/'3. Network design parameters'!$G608</f>
        <v>#DIV/0!</v>
      </c>
      <c r="M449" s="258" t="e">
        <f>(1+U449*'3. Network design parameters'!$F608/12)/'3. Network design parameters'!$G608</f>
        <v>#DIV/0!</v>
      </c>
      <c r="O449" s="258">
        <f t="shared" si="179"/>
        <v>0</v>
      </c>
      <c r="P449" s="258">
        <f t="shared" si="180"/>
        <v>0</v>
      </c>
      <c r="Q449" s="258">
        <f t="shared" si="181"/>
        <v>0</v>
      </c>
      <c r="R449" s="258">
        <f t="shared" si="182"/>
        <v>0</v>
      </c>
      <c r="S449" s="258">
        <f t="shared" si="183"/>
        <v>0</v>
      </c>
      <c r="T449" s="258">
        <f t="shared" si="185"/>
        <v>0</v>
      </c>
      <c r="U449" s="258">
        <f t="shared" si="185"/>
        <v>0</v>
      </c>
    </row>
    <row r="450" spans="2:21" s="207" customFormat="1">
      <c r="B450" s="127"/>
      <c r="C450" s="240" t="str">
        <f>'C. Masterfiles'!C100</f>
        <v>T20</v>
      </c>
      <c r="D450" s="384" t="str">
        <f>'C. Masterfiles'!D100</f>
        <v>OTHER: complete as required</v>
      </c>
      <c r="E450" s="385"/>
      <c r="F450" s="682">
        <f>'C. Masterfiles'!E100</f>
        <v>0</v>
      </c>
      <c r="G450" s="258" t="e">
        <f>(1+O450*'3. Network design parameters'!$F609/12)/'3. Network design parameters'!$G609</f>
        <v>#DIV/0!</v>
      </c>
      <c r="H450" s="258" t="e">
        <f>(1+P450*'3. Network design parameters'!$F609/12)/'3. Network design parameters'!$G609</f>
        <v>#DIV/0!</v>
      </c>
      <c r="I450" s="258" t="e">
        <f>(1+Q450*'3. Network design parameters'!$F609/12)/'3. Network design parameters'!$G609</f>
        <v>#DIV/0!</v>
      </c>
      <c r="J450" s="258" t="e">
        <f>(1+R450*'3. Network design parameters'!$F609/12)/'3. Network design parameters'!$G609</f>
        <v>#DIV/0!</v>
      </c>
      <c r="K450" s="258" t="e">
        <f>(1+S450*'3. Network design parameters'!$F609/12)/'3. Network design parameters'!$G609</f>
        <v>#DIV/0!</v>
      </c>
      <c r="L450" s="258" t="e">
        <f>(1+T450*'3. Network design parameters'!$F609/12)/'3. Network design parameters'!$G609</f>
        <v>#DIV/0!</v>
      </c>
      <c r="M450" s="258" t="e">
        <f>(1+U450*'3. Network design parameters'!$F609/12)/'3. Network design parameters'!$G609</f>
        <v>#DIV/0!</v>
      </c>
      <c r="O450" s="258">
        <f t="shared" si="179"/>
        <v>0</v>
      </c>
      <c r="P450" s="258">
        <f t="shared" si="180"/>
        <v>0</v>
      </c>
      <c r="Q450" s="258">
        <f t="shared" si="181"/>
        <v>0</v>
      </c>
      <c r="R450" s="258">
        <f t="shared" si="182"/>
        <v>0</v>
      </c>
      <c r="S450" s="258">
        <f t="shared" si="183"/>
        <v>0</v>
      </c>
      <c r="T450" s="258">
        <f t="shared" si="185"/>
        <v>0</v>
      </c>
      <c r="U450" s="258">
        <f t="shared" si="185"/>
        <v>0</v>
      </c>
    </row>
    <row r="451" spans="2:21">
      <c r="B451" s="127"/>
      <c r="C451" s="240" t="str">
        <f>'C. Masterfiles'!C101</f>
        <v>T21</v>
      </c>
      <c r="D451" s="384" t="str">
        <f>'C. Masterfiles'!D101</f>
        <v>OTHER: complete as required</v>
      </c>
      <c r="E451" s="385"/>
      <c r="F451" s="682">
        <f>'C. Masterfiles'!E101</f>
        <v>0</v>
      </c>
      <c r="G451" s="258" t="e">
        <f>(1+O451*'3. Network design parameters'!$F610/12)/'3. Network design parameters'!$G610</f>
        <v>#DIV/0!</v>
      </c>
      <c r="H451" s="258" t="e">
        <f>(1+P451*'3. Network design parameters'!$F610/12)/'3. Network design parameters'!$G610</f>
        <v>#DIV/0!</v>
      </c>
      <c r="I451" s="258" t="e">
        <f>(1+Q451*'3. Network design parameters'!$F610/12)/'3. Network design parameters'!$G610</f>
        <v>#DIV/0!</v>
      </c>
      <c r="J451" s="258" t="e">
        <f>(1+R451*'3. Network design parameters'!$F610/12)/'3. Network design parameters'!$G610</f>
        <v>#DIV/0!</v>
      </c>
      <c r="K451" s="258" t="e">
        <f>(1+S451*'3. Network design parameters'!$F610/12)/'3. Network design parameters'!$G610</f>
        <v>#DIV/0!</v>
      </c>
      <c r="L451" s="258" t="e">
        <f>(1+T451*'3. Network design parameters'!$F610/12)/'3. Network design parameters'!$G610</f>
        <v>#DIV/0!</v>
      </c>
      <c r="M451" s="258" t="e">
        <f>(1+U451*'3. Network design parameters'!$F610/12)/'3. Network design parameters'!$G610</f>
        <v>#DIV/0!</v>
      </c>
      <c r="O451" s="258">
        <f t="shared" si="179"/>
        <v>0</v>
      </c>
      <c r="P451" s="258">
        <f t="shared" si="180"/>
        <v>0</v>
      </c>
      <c r="Q451" s="258">
        <f t="shared" si="181"/>
        <v>0</v>
      </c>
      <c r="R451" s="258">
        <f t="shared" si="182"/>
        <v>0</v>
      </c>
      <c r="S451" s="258">
        <f t="shared" si="183"/>
        <v>0</v>
      </c>
      <c r="T451" s="258">
        <f t="shared" si="185"/>
        <v>0</v>
      </c>
      <c r="U451" s="258">
        <f t="shared" si="185"/>
        <v>0</v>
      </c>
    </row>
    <row r="452" spans="2:21">
      <c r="B452" s="127"/>
      <c r="C452" s="240" t="str">
        <f>'C. Masterfiles'!C102</f>
        <v>T22</v>
      </c>
      <c r="D452" s="384" t="str">
        <f>'C. Masterfiles'!D102</f>
        <v>OTHER: complete as required</v>
      </c>
      <c r="E452" s="385"/>
      <c r="F452" s="682">
        <f>'C. Masterfiles'!E102</f>
        <v>0</v>
      </c>
      <c r="G452" s="258" t="e">
        <f>(1+O452*'3. Network design parameters'!$F611/12)/'3. Network design parameters'!$G611</f>
        <v>#DIV/0!</v>
      </c>
      <c r="H452" s="258" t="e">
        <f>(1+P452*'3. Network design parameters'!$F611/12)/'3. Network design parameters'!$G611</f>
        <v>#DIV/0!</v>
      </c>
      <c r="I452" s="258" t="e">
        <f>(1+Q452*'3. Network design parameters'!$F611/12)/'3. Network design parameters'!$G611</f>
        <v>#DIV/0!</v>
      </c>
      <c r="J452" s="258" t="e">
        <f>(1+R452*'3. Network design parameters'!$F611/12)/'3. Network design parameters'!$G611</f>
        <v>#DIV/0!</v>
      </c>
      <c r="K452" s="258" t="e">
        <f>(1+S452*'3. Network design parameters'!$F611/12)/'3. Network design parameters'!$G611</f>
        <v>#DIV/0!</v>
      </c>
      <c r="L452" s="258" t="e">
        <f>(1+T452*'3. Network design parameters'!$F611/12)/'3. Network design parameters'!$G611</f>
        <v>#DIV/0!</v>
      </c>
      <c r="M452" s="258" t="e">
        <f>(1+U452*'3. Network design parameters'!$F611/12)/'3. Network design parameters'!$G611</f>
        <v>#DIV/0!</v>
      </c>
      <c r="O452" s="258">
        <f t="shared" si="179"/>
        <v>0</v>
      </c>
      <c r="P452" s="258">
        <f t="shared" si="180"/>
        <v>0</v>
      </c>
      <c r="Q452" s="258">
        <f t="shared" si="181"/>
        <v>0</v>
      </c>
      <c r="R452" s="258">
        <f t="shared" si="182"/>
        <v>0</v>
      </c>
      <c r="S452" s="258">
        <f t="shared" si="183"/>
        <v>0</v>
      </c>
      <c r="T452" s="258">
        <f t="shared" si="185"/>
        <v>0</v>
      </c>
      <c r="U452" s="258">
        <f t="shared" si="185"/>
        <v>0</v>
      </c>
    </row>
    <row r="453" spans="2:21">
      <c r="B453" s="127"/>
      <c r="C453" s="240" t="str">
        <f>'C. Masterfiles'!C103</f>
        <v>T23</v>
      </c>
      <c r="D453" s="384" t="str">
        <f>'C. Masterfiles'!D103</f>
        <v>OTHER: complete as required</v>
      </c>
      <c r="E453" s="385"/>
      <c r="F453" s="682">
        <f>'C. Masterfiles'!E103</f>
        <v>0</v>
      </c>
      <c r="G453" s="258" t="e">
        <f>(1+O453*'3. Network design parameters'!$F612/12)/'3. Network design parameters'!$G612</f>
        <v>#DIV/0!</v>
      </c>
      <c r="H453" s="258" t="e">
        <f>(1+P453*'3. Network design parameters'!$F612/12)/'3. Network design parameters'!$G612</f>
        <v>#DIV/0!</v>
      </c>
      <c r="I453" s="258" t="e">
        <f>(1+Q453*'3. Network design parameters'!$F612/12)/'3. Network design parameters'!$G612</f>
        <v>#DIV/0!</v>
      </c>
      <c r="J453" s="258" t="e">
        <f>(1+R453*'3. Network design parameters'!$F612/12)/'3. Network design parameters'!$G612</f>
        <v>#DIV/0!</v>
      </c>
      <c r="K453" s="258" t="e">
        <f>(1+S453*'3. Network design parameters'!$F612/12)/'3. Network design parameters'!$G612</f>
        <v>#DIV/0!</v>
      </c>
      <c r="L453" s="258" t="e">
        <f>(1+T453*'3. Network design parameters'!$F612/12)/'3. Network design parameters'!$G612</f>
        <v>#DIV/0!</v>
      </c>
      <c r="M453" s="258" t="e">
        <f>(1+U453*'3. Network design parameters'!$F612/12)/'3. Network design parameters'!$G612</f>
        <v>#DIV/0!</v>
      </c>
      <c r="O453" s="258">
        <f t="shared" si="179"/>
        <v>0</v>
      </c>
      <c r="P453" s="258">
        <f t="shared" si="180"/>
        <v>0</v>
      </c>
      <c r="Q453" s="258">
        <f t="shared" si="181"/>
        <v>0</v>
      </c>
      <c r="R453" s="258">
        <f t="shared" si="182"/>
        <v>0</v>
      </c>
      <c r="S453" s="258">
        <f t="shared" si="183"/>
        <v>0</v>
      </c>
      <c r="T453" s="258">
        <f t="shared" si="185"/>
        <v>0</v>
      </c>
      <c r="U453" s="258">
        <f t="shared" si="185"/>
        <v>0</v>
      </c>
    </row>
    <row r="454" spans="2:21">
      <c r="B454" s="127"/>
      <c r="C454" s="240" t="str">
        <f>'C. Masterfiles'!C104</f>
        <v>T24</v>
      </c>
      <c r="D454" s="384" t="str">
        <f>'C. Masterfiles'!D104</f>
        <v>OTHER: complete as required</v>
      </c>
      <c r="E454" s="385"/>
      <c r="F454" s="682">
        <f>'C. Masterfiles'!E104</f>
        <v>0</v>
      </c>
      <c r="G454" s="258" t="e">
        <f>(1+O454*'3. Network design parameters'!$F613/12)/'3. Network design parameters'!$G613</f>
        <v>#DIV/0!</v>
      </c>
      <c r="H454" s="258" t="e">
        <f>(1+P454*'3. Network design parameters'!$F613/12)/'3. Network design parameters'!$G613</f>
        <v>#DIV/0!</v>
      </c>
      <c r="I454" s="258" t="e">
        <f>(1+Q454*'3. Network design parameters'!$F613/12)/'3. Network design parameters'!$G613</f>
        <v>#DIV/0!</v>
      </c>
      <c r="J454" s="258" t="e">
        <f>(1+R454*'3. Network design parameters'!$F613/12)/'3. Network design parameters'!$G613</f>
        <v>#DIV/0!</v>
      </c>
      <c r="K454" s="258" t="e">
        <f>(1+S454*'3. Network design parameters'!$F613/12)/'3. Network design parameters'!$G613</f>
        <v>#DIV/0!</v>
      </c>
      <c r="L454" s="258" t="e">
        <f>(1+T454*'3. Network design parameters'!$F613/12)/'3. Network design parameters'!$G613</f>
        <v>#DIV/0!</v>
      </c>
      <c r="M454" s="258" t="e">
        <f>(1+U454*'3. Network design parameters'!$F613/12)/'3. Network design parameters'!$G613</f>
        <v>#DIV/0!</v>
      </c>
      <c r="O454" s="258">
        <f t="shared" si="179"/>
        <v>0</v>
      </c>
      <c r="P454" s="258">
        <f t="shared" si="180"/>
        <v>0</v>
      </c>
      <c r="Q454" s="258">
        <f t="shared" si="181"/>
        <v>0</v>
      </c>
      <c r="R454" s="258">
        <f t="shared" si="182"/>
        <v>0</v>
      </c>
      <c r="S454" s="258">
        <f t="shared" si="183"/>
        <v>0</v>
      </c>
      <c r="T454" s="258">
        <f t="shared" si="185"/>
        <v>0</v>
      </c>
      <c r="U454" s="258">
        <f t="shared" si="185"/>
        <v>0</v>
      </c>
    </row>
    <row r="455" spans="2:21">
      <c r="B455" s="127"/>
      <c r="C455" s="240" t="str">
        <f>'C. Masterfiles'!C105</f>
        <v>T25</v>
      </c>
      <c r="D455" s="384" t="str">
        <f>'C. Masterfiles'!D105</f>
        <v>OTHER: complete as required</v>
      </c>
      <c r="E455" s="385"/>
      <c r="F455" s="682">
        <f>'C. Masterfiles'!E105</f>
        <v>0</v>
      </c>
      <c r="G455" s="258" t="e">
        <f>(1+O455*'3. Network design parameters'!$F614/12)/'3. Network design parameters'!$G614</f>
        <v>#DIV/0!</v>
      </c>
      <c r="H455" s="258" t="e">
        <f>(1+P455*'3. Network design parameters'!$F614/12)/'3. Network design parameters'!$G614</f>
        <v>#DIV/0!</v>
      </c>
      <c r="I455" s="258" t="e">
        <f>(1+Q455*'3. Network design parameters'!$F614/12)/'3. Network design parameters'!$G614</f>
        <v>#DIV/0!</v>
      </c>
      <c r="J455" s="258" t="e">
        <f>(1+R455*'3. Network design parameters'!$F614/12)/'3. Network design parameters'!$G614</f>
        <v>#DIV/0!</v>
      </c>
      <c r="K455" s="258" t="e">
        <f>(1+S455*'3. Network design parameters'!$F614/12)/'3. Network design parameters'!$G614</f>
        <v>#DIV/0!</v>
      </c>
      <c r="L455" s="258" t="e">
        <f>(1+T455*'3. Network design parameters'!$F614/12)/'3. Network design parameters'!$G614</f>
        <v>#DIV/0!</v>
      </c>
      <c r="M455" s="258" t="e">
        <f>(1+U455*'3. Network design parameters'!$F614/12)/'3. Network design parameters'!$G614</f>
        <v>#DIV/0!</v>
      </c>
      <c r="O455" s="258">
        <f t="shared" si="179"/>
        <v>0</v>
      </c>
      <c r="P455" s="258">
        <f t="shared" si="180"/>
        <v>0</v>
      </c>
      <c r="Q455" s="258">
        <f t="shared" si="181"/>
        <v>0</v>
      </c>
      <c r="R455" s="258">
        <f t="shared" si="182"/>
        <v>0</v>
      </c>
      <c r="S455" s="258">
        <f t="shared" si="183"/>
        <v>0</v>
      </c>
      <c r="T455" s="258">
        <f t="shared" si="185"/>
        <v>0</v>
      </c>
      <c r="U455" s="258">
        <f t="shared" si="185"/>
        <v>0</v>
      </c>
    </row>
    <row r="456" spans="2:21">
      <c r="B456" s="127"/>
      <c r="C456" s="222"/>
      <c r="D456" s="888"/>
      <c r="E456" s="889"/>
      <c r="F456" s="284"/>
      <c r="G456" s="261"/>
      <c r="H456" s="261"/>
      <c r="I456" s="261"/>
      <c r="J456" s="284"/>
      <c r="K456" s="284"/>
      <c r="L456" s="284"/>
      <c r="M456" s="284"/>
      <c r="O456" s="261"/>
      <c r="P456" s="261"/>
      <c r="Q456" s="261"/>
      <c r="R456" s="284"/>
      <c r="S456" s="284"/>
      <c r="T456" s="284"/>
      <c r="U456" s="284"/>
    </row>
    <row r="457" spans="2:21">
      <c r="B457" s="127"/>
      <c r="C457" s="127"/>
      <c r="D457" s="127"/>
      <c r="E457" s="249"/>
      <c r="F457" s="249"/>
      <c r="G457" s="256"/>
      <c r="H457" s="256"/>
      <c r="I457" s="256"/>
      <c r="J457" s="256"/>
      <c r="K457" s="256"/>
      <c r="L457" s="249"/>
      <c r="M457" s="249"/>
      <c r="N457" s="249"/>
      <c r="O457" s="249"/>
      <c r="P457" s="249"/>
      <c r="Q457" s="249"/>
      <c r="R457" s="249"/>
      <c r="S457" s="249"/>
    </row>
    <row r="458" spans="2:21">
      <c r="B458" s="127"/>
      <c r="C458" s="249"/>
      <c r="D458" s="249"/>
      <c r="E458" s="249"/>
      <c r="F458" s="249"/>
      <c r="G458" s="256"/>
      <c r="H458" s="256"/>
      <c r="I458" s="256"/>
      <c r="J458" s="256"/>
      <c r="K458" s="256"/>
      <c r="L458" s="249"/>
      <c r="M458" s="249"/>
      <c r="N458" s="249"/>
      <c r="O458" s="249"/>
      <c r="P458" s="249"/>
      <c r="Q458" s="249"/>
      <c r="R458" s="249"/>
      <c r="S458" s="249"/>
    </row>
    <row r="459" spans="2:21" ht="15.75">
      <c r="B459" s="545">
        <f>B377+0.01</f>
        <v>6.0899999999999981</v>
      </c>
      <c r="C459" s="77" t="s">
        <v>727</v>
      </c>
      <c r="D459" s="314"/>
      <c r="E459" s="317"/>
      <c r="F459" s="317"/>
      <c r="G459" s="344"/>
      <c r="H459" s="344"/>
      <c r="I459" s="344"/>
      <c r="J459" s="344"/>
      <c r="K459" s="344"/>
      <c r="L459" s="358"/>
      <c r="M459" s="358"/>
      <c r="N459" s="314"/>
      <c r="O459" s="314"/>
      <c r="P459" s="314"/>
      <c r="Q459" s="314"/>
      <c r="R459" s="314"/>
      <c r="S459" s="314"/>
    </row>
    <row r="460" spans="2:21">
      <c r="B460" s="127"/>
      <c r="C460" s="249"/>
      <c r="D460" s="249"/>
      <c r="E460" s="249"/>
      <c r="F460" s="249"/>
      <c r="G460" s="256"/>
      <c r="H460" s="256"/>
      <c r="I460" s="256"/>
      <c r="J460" s="256"/>
      <c r="K460" s="256"/>
      <c r="L460" s="249"/>
      <c r="M460" s="249"/>
      <c r="N460" s="249"/>
      <c r="O460" s="249"/>
      <c r="P460" s="249"/>
      <c r="Q460" s="249"/>
      <c r="R460" s="249"/>
      <c r="S460" s="249"/>
    </row>
    <row r="461" spans="2:21" s="207" customFormat="1" ht="14.25">
      <c r="B461" s="127"/>
      <c r="C461" s="19" t="s">
        <v>948</v>
      </c>
      <c r="D461" s="249"/>
      <c r="E461" s="249"/>
      <c r="F461" s="249"/>
      <c r="G461" s="256"/>
      <c r="H461" s="256"/>
      <c r="I461" s="256"/>
      <c r="J461" s="256"/>
      <c r="K461" s="256"/>
      <c r="L461" s="249"/>
      <c r="M461" s="249"/>
      <c r="N461" s="249"/>
      <c r="O461" s="249"/>
      <c r="P461" s="249"/>
      <c r="Q461" s="249"/>
      <c r="R461" s="249"/>
      <c r="S461" s="249"/>
    </row>
    <row r="462" spans="2:21" s="207" customFormat="1">
      <c r="B462" s="127"/>
      <c r="C462" s="249"/>
      <c r="D462" s="249"/>
      <c r="E462" s="249"/>
      <c r="F462" s="249"/>
      <c r="G462" s="256"/>
      <c r="H462" s="256"/>
      <c r="I462" s="256"/>
      <c r="J462" s="256"/>
      <c r="K462" s="256"/>
      <c r="L462" s="249"/>
      <c r="M462" s="249"/>
      <c r="N462" s="249"/>
      <c r="O462" s="249"/>
      <c r="P462" s="249"/>
      <c r="Q462" s="249"/>
      <c r="R462" s="249"/>
      <c r="S462" s="249"/>
    </row>
    <row r="463" spans="2:21">
      <c r="B463" s="127"/>
      <c r="C463" s="361" t="s">
        <v>0</v>
      </c>
      <c r="D463" s="40" t="s">
        <v>405</v>
      </c>
      <c r="E463" s="214" t="s">
        <v>14</v>
      </c>
      <c r="F463" s="151">
        <f t="shared" ref="F463:L463" si="186">G430</f>
        <v>2014</v>
      </c>
      <c r="G463" s="151">
        <f t="shared" si="186"/>
        <v>2015</v>
      </c>
      <c r="H463" s="151">
        <f t="shared" si="186"/>
        <v>2016</v>
      </c>
      <c r="I463" s="151">
        <f t="shared" si="186"/>
        <v>2017</v>
      </c>
      <c r="J463" s="151">
        <f t="shared" si="186"/>
        <v>2018</v>
      </c>
      <c r="K463" s="151">
        <f t="shared" si="186"/>
        <v>2019</v>
      </c>
      <c r="L463" s="151">
        <f t="shared" si="186"/>
        <v>2020</v>
      </c>
      <c r="M463" s="249"/>
      <c r="N463" s="249"/>
      <c r="O463" s="249"/>
      <c r="P463" s="249"/>
      <c r="Q463" s="249"/>
      <c r="R463" s="249"/>
      <c r="S463" s="249"/>
    </row>
    <row r="464" spans="2:21">
      <c r="B464" s="127"/>
      <c r="C464" s="179" t="str">
        <f>'1. Coverage&amp;Subs'!C86</f>
        <v>D01</v>
      </c>
      <c r="D464" s="179" t="str">
        <f>'1. Coverage&amp;Subs'!D86</f>
        <v>Благоевград (Blagoevgrad)</v>
      </c>
      <c r="E464" s="179" t="str">
        <f>'1. Coverage&amp;Subs'!E86</f>
        <v>sq km</v>
      </c>
      <c r="F464" s="351">
        <f>'1. Coverage&amp;Subs'!F86</f>
        <v>6513.3532872854466</v>
      </c>
      <c r="G464" s="351">
        <f>'1. Coverage&amp;Subs'!G86</f>
        <v>6579.7830985342371</v>
      </c>
      <c r="H464" s="351">
        <f>'1. Coverage&amp;Subs'!H86</f>
        <v>6560.2852803507076</v>
      </c>
      <c r="I464" s="351">
        <f>'1. Coverage&amp;Subs'!I86</f>
        <v>6566.8455656310571</v>
      </c>
      <c r="J464" s="351">
        <f>'1. Coverage&amp;Subs'!J86</f>
        <v>6568.8156193007471</v>
      </c>
      <c r="K464" s="351">
        <f>'1. Coverage&amp;Subs'!K86</f>
        <v>6570.1293824246068</v>
      </c>
      <c r="L464" s="351">
        <f>'1. Coverage&amp;Subs'!L86</f>
        <v>6572.1004212393345</v>
      </c>
      <c r="M464" s="249"/>
      <c r="N464" s="249"/>
      <c r="O464" s="249"/>
      <c r="P464" s="249"/>
      <c r="Q464" s="249"/>
      <c r="R464" s="249"/>
      <c r="S464" s="249"/>
    </row>
    <row r="465" spans="2:19">
      <c r="B465" s="127"/>
      <c r="C465" s="179" t="str">
        <f>'1. Coverage&amp;Subs'!C87</f>
        <v>D02</v>
      </c>
      <c r="D465" s="179" t="str">
        <f>'1. Coverage&amp;Subs'!D87</f>
        <v>Бургас (Burgas)</v>
      </c>
      <c r="E465" s="179" t="str">
        <f>'1. Coverage&amp;Subs'!E87</f>
        <v>sq km</v>
      </c>
      <c r="F465" s="351">
        <f>'1. Coverage&amp;Subs'!F87</f>
        <v>7862.6062963553786</v>
      </c>
      <c r="G465" s="351">
        <f>'1. Coverage&amp;Subs'!G87</f>
        <v>7867.0018487530078</v>
      </c>
      <c r="H465" s="351">
        <f>'1. Coverage&amp;Subs'!H87</f>
        <v>7866.0345151377005</v>
      </c>
      <c r="I465" s="351">
        <f>'1. Coverage&amp;Subs'!I87</f>
        <v>7873.900549652838</v>
      </c>
      <c r="J465" s="351">
        <f>'1. Coverage&amp;Subs'!J87</f>
        <v>7876.2627198177343</v>
      </c>
      <c r="K465" s="351">
        <f>'1. Coverage&amp;Subs'!K87</f>
        <v>7878.6255986336782</v>
      </c>
      <c r="L465" s="351">
        <f>'1. Coverage&amp;Subs'!L87</f>
        <v>7880.9891863132689</v>
      </c>
      <c r="M465" s="249"/>
      <c r="N465" s="249"/>
      <c r="O465" s="249"/>
      <c r="P465" s="249"/>
      <c r="Q465" s="249"/>
      <c r="R465" s="249"/>
      <c r="S465" s="249"/>
    </row>
    <row r="466" spans="2:19">
      <c r="B466" s="127"/>
      <c r="C466" s="179" t="str">
        <f>'1. Coverage&amp;Subs'!C88</f>
        <v>D03</v>
      </c>
      <c r="D466" s="179" t="str">
        <f>'1. Coverage&amp;Subs'!D88</f>
        <v>Добрич (Dobrich)</v>
      </c>
      <c r="E466" s="179" t="str">
        <f>'1. Coverage&amp;Subs'!E88</f>
        <v>sq km</v>
      </c>
      <c r="F466" s="351">
        <f>'1. Coverage&amp;Subs'!F88</f>
        <v>4744.5374076347443</v>
      </c>
      <c r="G466" s="351">
        <f>'1. Coverage&amp;Subs'!G88</f>
        <v>4736.4684362158841</v>
      </c>
      <c r="H466" s="351">
        <f>'1. Coverage&amp;Subs'!H88</f>
        <v>4736.4684362158841</v>
      </c>
      <c r="I466" s="351">
        <f>'1. Coverage&amp;Subs'!I88</f>
        <v>4741.2049046520997</v>
      </c>
      <c r="J466" s="351">
        <f>'1. Coverage&amp;Subs'!J88</f>
        <v>4742.6272661234943</v>
      </c>
      <c r="K466" s="351">
        <f>'1. Coverage&amp;Subs'!K88</f>
        <v>4744.0500543033322</v>
      </c>
      <c r="L466" s="351">
        <f>'1. Coverage&amp;Subs'!L88</f>
        <v>4745.4732693196229</v>
      </c>
      <c r="M466" s="249"/>
      <c r="N466" s="249"/>
      <c r="O466" s="249"/>
      <c r="P466" s="249"/>
      <c r="Q466" s="249"/>
      <c r="R466" s="249"/>
      <c r="S466" s="249"/>
    </row>
    <row r="467" spans="2:19">
      <c r="B467" s="127"/>
      <c r="C467" s="179" t="str">
        <f>'1. Coverage&amp;Subs'!C89</f>
        <v>D04</v>
      </c>
      <c r="D467" s="179" t="str">
        <f>'1. Coverage&amp;Subs'!D89</f>
        <v>Габрово (Gabrovo)</v>
      </c>
      <c r="E467" s="179" t="str">
        <f>'1. Coverage&amp;Subs'!E89</f>
        <v>sq km</v>
      </c>
      <c r="F467" s="351">
        <f>'1. Coverage&amp;Subs'!F89</f>
        <v>2042.6628664768784</v>
      </c>
      <c r="G467" s="351">
        <f>'1. Coverage&amp;Subs'!G89</f>
        <v>2041.7490465500191</v>
      </c>
      <c r="H467" s="351">
        <f>'1. Coverage&amp;Subs'!H89</f>
        <v>2041.5878242808014</v>
      </c>
      <c r="I467" s="351">
        <f>'1. Coverage&amp;Subs'!I89</f>
        <v>2043.6294121050819</v>
      </c>
      <c r="J467" s="351">
        <f>'1. Coverage&amp;Subs'!J89</f>
        <v>2044.2425009287133</v>
      </c>
      <c r="K467" s="351">
        <f>'1. Coverage&amp;Subs'!K89</f>
        <v>2044.8557736789921</v>
      </c>
      <c r="L467" s="351">
        <f>'1. Coverage&amp;Subs'!L89</f>
        <v>2045.4692304110956</v>
      </c>
      <c r="M467" s="249"/>
      <c r="N467" s="249"/>
      <c r="O467" s="249"/>
      <c r="P467" s="249"/>
      <c r="Q467" s="249"/>
      <c r="R467" s="249"/>
      <c r="S467" s="249"/>
    </row>
    <row r="468" spans="2:19">
      <c r="B468" s="127"/>
      <c r="C468" s="179" t="str">
        <f>'1. Coverage&amp;Subs'!C90</f>
        <v>D05</v>
      </c>
      <c r="D468" s="179" t="str">
        <f>'1. Coverage&amp;Subs'!D90</f>
        <v>Хасково (Haskovo)</v>
      </c>
      <c r="E468" s="179" t="str">
        <f>'1. Coverage&amp;Subs'!E90</f>
        <v>sq km</v>
      </c>
      <c r="F468" s="351">
        <f>'1. Coverage&amp;Subs'!F90</f>
        <v>5521.7110021396056</v>
      </c>
      <c r="G468" s="351">
        <f>'1. Coverage&amp;Subs'!G90</f>
        <v>5532.2010987241129</v>
      </c>
      <c r="H468" s="351">
        <f>'1. Coverage&amp;Subs'!H90</f>
        <v>5526.6490068279236</v>
      </c>
      <c r="I468" s="351">
        <f>'1. Coverage&amp;Subs'!I90</f>
        <v>5532.1756558347506</v>
      </c>
      <c r="J468" s="351">
        <f>'1. Coverage&amp;Subs'!J90</f>
        <v>5533.8353085315011</v>
      </c>
      <c r="K468" s="351">
        <f>'1. Coverage&amp;Subs'!K90</f>
        <v>5535.4954591240612</v>
      </c>
      <c r="L468" s="351">
        <f>'1. Coverage&amp;Subs'!L90</f>
        <v>5537.156107761798</v>
      </c>
      <c r="M468" s="249"/>
      <c r="N468" s="249"/>
      <c r="O468" s="249"/>
      <c r="P468" s="249"/>
      <c r="Q468" s="249"/>
      <c r="R468" s="249"/>
      <c r="S468" s="249"/>
    </row>
    <row r="469" spans="2:19">
      <c r="B469" s="127"/>
      <c r="C469" s="179" t="str">
        <f>'1. Coverage&amp;Subs'!C91</f>
        <v>D06</v>
      </c>
      <c r="D469" s="179" t="str">
        <f>'1. Coverage&amp;Subs'!D91</f>
        <v>Кърджали (Kardzhali)</v>
      </c>
      <c r="E469" s="179" t="str">
        <f>'1. Coverage&amp;Subs'!E91</f>
        <v>sq km</v>
      </c>
      <c r="F469" s="351">
        <f>'1. Coverage&amp;Subs'!F91</f>
        <v>3228.6333865930974</v>
      </c>
      <c r="G469" s="351">
        <f>'1. Coverage&amp;Subs'!G91</f>
        <v>3240.3761598335946</v>
      </c>
      <c r="H469" s="351">
        <f>'1. Coverage&amp;Subs'!H91</f>
        <v>3237.1819436247156</v>
      </c>
      <c r="I469" s="351">
        <f>'1. Coverage&amp;Subs'!I91</f>
        <v>3240.41912556834</v>
      </c>
      <c r="J469" s="351">
        <f>'1. Coverage&amp;Subs'!J91</f>
        <v>3241.3912513060109</v>
      </c>
      <c r="K469" s="351">
        <f>'1. Coverage&amp;Subs'!K91</f>
        <v>3242.3636686814025</v>
      </c>
      <c r="L469" s="351">
        <f>'1. Coverage&amp;Subs'!L91</f>
        <v>3243.3363777820068</v>
      </c>
      <c r="M469" s="249"/>
      <c r="N469" s="249"/>
      <c r="O469" s="249"/>
      <c r="P469" s="249"/>
      <c r="Q469" s="249"/>
      <c r="R469" s="249"/>
      <c r="S469" s="249"/>
    </row>
    <row r="470" spans="2:19">
      <c r="B470" s="127"/>
      <c r="C470" s="179" t="str">
        <f>'1. Coverage&amp;Subs'!C92</f>
        <v>D07</v>
      </c>
      <c r="D470" s="179" t="str">
        <f>'1. Coverage&amp;Subs'!D92</f>
        <v>Кюстендил (Kyustendil)</v>
      </c>
      <c r="E470" s="179" t="str">
        <f>'1. Coverage&amp;Subs'!E92</f>
        <v>sq km</v>
      </c>
      <c r="F470" s="351">
        <f>'1. Coverage&amp;Subs'!F92</f>
        <v>3013.4184913626959</v>
      </c>
      <c r="G470" s="351">
        <f>'1. Coverage&amp;Subs'!G92</f>
        <v>3062.5782260618112</v>
      </c>
      <c r="H470" s="351">
        <f>'1. Coverage&amp;Subs'!H92</f>
        <v>3049.6300625652548</v>
      </c>
      <c r="I470" s="351">
        <f>'1. Coverage&amp;Subs'!I92</f>
        <v>3052.6796926278198</v>
      </c>
      <c r="J470" s="351">
        <f>'1. Coverage&amp;Subs'!J92</f>
        <v>3053.5954965356077</v>
      </c>
      <c r="K470" s="351">
        <f>'1. Coverage&amp;Subs'!K92</f>
        <v>3054.5115751845683</v>
      </c>
      <c r="L470" s="351">
        <f>'1. Coverage&amp;Subs'!L92</f>
        <v>3055.4279286571236</v>
      </c>
      <c r="M470" s="249"/>
      <c r="N470" s="249"/>
      <c r="O470" s="249"/>
      <c r="P470" s="249"/>
      <c r="Q470" s="249"/>
      <c r="R470" s="249"/>
      <c r="S470" s="249"/>
    </row>
    <row r="471" spans="2:19">
      <c r="B471" s="127"/>
      <c r="C471" s="179" t="str">
        <f>'1. Coverage&amp;Subs'!C93</f>
        <v>D08</v>
      </c>
      <c r="D471" s="179" t="str">
        <f>'1. Coverage&amp;Subs'!D93</f>
        <v>Ловеч (Lovech)</v>
      </c>
      <c r="E471" s="179" t="str">
        <f>'1. Coverage&amp;Subs'!E93</f>
        <v>sq km</v>
      </c>
      <c r="F471" s="351">
        <f>'1. Coverage&amp;Subs'!F93</f>
        <v>3988.1636349667806</v>
      </c>
      <c r="G471" s="351">
        <f>'1. Coverage&amp;Subs'!G93</f>
        <v>4030.7884874576353</v>
      </c>
      <c r="H471" s="351">
        <f>'1. Coverage&amp;Subs'!H93</f>
        <v>4018.6363589153416</v>
      </c>
      <c r="I471" s="351">
        <f>'1. Coverage&amp;Subs'!I93</f>
        <v>4022.6549952742562</v>
      </c>
      <c r="J471" s="351">
        <f>'1. Coverage&amp;Subs'!J93</f>
        <v>4023.8617917728388</v>
      </c>
      <c r="K471" s="351">
        <f>'1. Coverage&amp;Subs'!K93</f>
        <v>4025.0689503103708</v>
      </c>
      <c r="L471" s="351">
        <f>'1. Coverage&amp;Subs'!L93</f>
        <v>4026.2764709954636</v>
      </c>
      <c r="M471" s="249"/>
      <c r="N471" s="249"/>
      <c r="O471" s="249"/>
      <c r="P471" s="249"/>
      <c r="Q471" s="249"/>
      <c r="R471" s="249"/>
      <c r="S471" s="249"/>
    </row>
    <row r="472" spans="2:19">
      <c r="B472" s="127"/>
      <c r="C472" s="179" t="str">
        <f>'1. Coverage&amp;Subs'!C94</f>
        <v>D09</v>
      </c>
      <c r="D472" s="179" t="str">
        <f>'1. Coverage&amp;Subs'!D94</f>
        <v>Монтана (Montana)</v>
      </c>
      <c r="E472" s="179" t="str">
        <f>'1. Coverage&amp;Subs'!E94</f>
        <v>sq km</v>
      </c>
      <c r="F472" s="351">
        <f>'1. Coverage&amp;Subs'!F94</f>
        <v>3636.0085854630415</v>
      </c>
      <c r="G472" s="351">
        <f>'1. Coverage&amp;Subs'!G94</f>
        <v>3635.0885804461359</v>
      </c>
      <c r="H472" s="351">
        <f>'1. Coverage&amp;Subs'!H94</f>
        <v>3634.1313232226548</v>
      </c>
      <c r="I472" s="351">
        <f>'1. Coverage&amp;Subs'!I94</f>
        <v>3637.7654545458772</v>
      </c>
      <c r="J472" s="351">
        <f>'1. Coverage&amp;Subs'!J94</f>
        <v>3638.8567841822405</v>
      </c>
      <c r="K472" s="351">
        <f>'1. Coverage&amp;Subs'!K94</f>
        <v>3639.9484412174952</v>
      </c>
      <c r="L472" s="351">
        <f>'1. Coverage&amp;Subs'!L94</f>
        <v>3641.0404257498608</v>
      </c>
      <c r="M472" s="249"/>
      <c r="N472" s="249"/>
      <c r="O472" s="249"/>
      <c r="P472" s="249"/>
      <c r="Q472" s="249"/>
      <c r="R472" s="249"/>
      <c r="S472" s="249"/>
    </row>
    <row r="473" spans="2:19">
      <c r="B473" s="127"/>
      <c r="C473" s="179" t="str">
        <f>'1. Coverage&amp;Subs'!C95</f>
        <v>D10</v>
      </c>
      <c r="D473" s="179" t="str">
        <f>'1. Coverage&amp;Subs'!D95</f>
        <v>Пазарджик (Pazardzhik)</v>
      </c>
      <c r="E473" s="179" t="str">
        <f>'1. Coverage&amp;Subs'!E95</f>
        <v>sq km</v>
      </c>
      <c r="F473" s="351">
        <f>'1. Coverage&amp;Subs'!F95</f>
        <v>4265.0146253836529</v>
      </c>
      <c r="G473" s="351">
        <f>'1. Coverage&amp;Subs'!G95</f>
        <v>4292.573147100079</v>
      </c>
      <c r="H473" s="351">
        <f>'1. Coverage&amp;Subs'!H95</f>
        <v>4287.4341872687619</v>
      </c>
      <c r="I473" s="351">
        <f>'1. Coverage&amp;Subs'!I95</f>
        <v>4291.7216214560303</v>
      </c>
      <c r="J473" s="351">
        <f>'1. Coverage&amp;Subs'!J95</f>
        <v>4293.0091379424666</v>
      </c>
      <c r="K473" s="351">
        <f>'1. Coverage&amp;Subs'!K95</f>
        <v>4294.2970406838494</v>
      </c>
      <c r="L473" s="351">
        <f>'1. Coverage&amp;Subs'!L95</f>
        <v>4295.5853297960539</v>
      </c>
      <c r="M473" s="249"/>
      <c r="N473" s="249"/>
      <c r="O473" s="249"/>
      <c r="P473" s="249"/>
      <c r="Q473" s="249"/>
      <c r="R473" s="249"/>
      <c r="S473" s="249"/>
    </row>
    <row r="474" spans="2:19">
      <c r="B474" s="127"/>
      <c r="C474" s="179" t="str">
        <f>'1. Coverage&amp;Subs'!C96</f>
        <v>D11</v>
      </c>
      <c r="D474" s="179" t="str">
        <f>'1. Coverage&amp;Subs'!D96</f>
        <v>Перник (Pernik)</v>
      </c>
      <c r="E474" s="179" t="str">
        <f>'1. Coverage&amp;Subs'!E96</f>
        <v>sq km</v>
      </c>
      <c r="F474" s="351">
        <f>'1. Coverage&amp;Subs'!F96</f>
        <v>2467.4340229470022</v>
      </c>
      <c r="G474" s="351">
        <f>'1. Coverage&amp;Subs'!G96</f>
        <v>2468.2827125494287</v>
      </c>
      <c r="H474" s="351">
        <f>'1. Coverage&amp;Subs'!H96</f>
        <v>2467.3859136769038</v>
      </c>
      <c r="I474" s="351">
        <f>'1. Coverage&amp;Subs'!I96</f>
        <v>2469.8532995905807</v>
      </c>
      <c r="J474" s="351">
        <f>'1. Coverage&amp;Subs'!J96</f>
        <v>2470.5942555804577</v>
      </c>
      <c r="K474" s="351">
        <f>'1. Coverage&amp;Subs'!K96</f>
        <v>2471.3354338571316</v>
      </c>
      <c r="L474" s="351">
        <f>'1. Coverage&amp;Subs'!L96</f>
        <v>2472.076834487289</v>
      </c>
      <c r="M474" s="249"/>
      <c r="N474" s="249"/>
      <c r="O474" s="249"/>
      <c r="P474" s="249"/>
      <c r="Q474" s="249"/>
      <c r="R474" s="249"/>
      <c r="S474" s="249"/>
    </row>
    <row r="475" spans="2:19">
      <c r="B475" s="127"/>
      <c r="C475" s="179" t="str">
        <f>'1. Coverage&amp;Subs'!C97</f>
        <v>D12</v>
      </c>
      <c r="D475" s="179" t="str">
        <f>'1. Coverage&amp;Subs'!D97</f>
        <v>Плевен (Pleven)</v>
      </c>
      <c r="E475" s="179" t="str">
        <f>'1. Coverage&amp;Subs'!E97</f>
        <v>sq km</v>
      </c>
      <c r="F475" s="351">
        <f>'1. Coverage&amp;Subs'!F97</f>
        <v>4491.9173665173548</v>
      </c>
      <c r="G475" s="351">
        <f>'1. Coverage&amp;Subs'!G97</f>
        <v>4482.2108412675461</v>
      </c>
      <c r="H475" s="351">
        <f>'1. Coverage&amp;Subs'!H97</f>
        <v>4482.2108412675461</v>
      </c>
      <c r="I475" s="351">
        <f>'1. Coverage&amp;Subs'!I97</f>
        <v>4486.6930521088134</v>
      </c>
      <c r="J475" s="351">
        <f>'1. Coverage&amp;Subs'!J97</f>
        <v>4488.0390600244455</v>
      </c>
      <c r="K475" s="351">
        <f>'1. Coverage&amp;Subs'!K97</f>
        <v>4489.3854717424529</v>
      </c>
      <c r="L475" s="351">
        <f>'1. Coverage&amp;Subs'!L97</f>
        <v>4490.7322873839748</v>
      </c>
      <c r="M475" s="249"/>
      <c r="N475" s="249"/>
      <c r="O475" s="249"/>
      <c r="P475" s="249"/>
      <c r="Q475" s="249"/>
      <c r="R475" s="249"/>
      <c r="S475" s="249"/>
    </row>
    <row r="476" spans="2:19">
      <c r="B476" s="127"/>
      <c r="C476" s="179" t="str">
        <f>'1. Coverage&amp;Subs'!C98</f>
        <v>D13</v>
      </c>
      <c r="D476" s="179" t="str">
        <f>'1. Coverage&amp;Subs'!D98</f>
        <v>Пловдив (Plovdiv)</v>
      </c>
      <c r="E476" s="179" t="str">
        <f>'1. Coverage&amp;Subs'!E98</f>
        <v>sq km</v>
      </c>
      <c r="F476" s="351">
        <f>'1. Coverage&amp;Subs'!F98</f>
        <v>6144.0395712214668</v>
      </c>
      <c r="G476" s="351">
        <f>'1. Coverage&amp;Subs'!G98</f>
        <v>6160.8067264044148</v>
      </c>
      <c r="H476" s="351">
        <f>'1. Coverage&amp;Subs'!H98</f>
        <v>6153.8137104770913</v>
      </c>
      <c r="I476" s="351">
        <f>'1. Coverage&amp;Subs'!I98</f>
        <v>6159.9675241875675</v>
      </c>
      <c r="J476" s="351">
        <f>'1. Coverage&amp;Subs'!J98</f>
        <v>6161.8155144448247</v>
      </c>
      <c r="K476" s="351">
        <f>'1. Coverage&amp;Subs'!K98</f>
        <v>6163.6640590991574</v>
      </c>
      <c r="L476" s="351">
        <f>'1. Coverage&amp;Subs'!L98</f>
        <v>6165.5131583168868</v>
      </c>
      <c r="M476" s="249"/>
      <c r="N476" s="249"/>
      <c r="O476" s="249"/>
      <c r="P476" s="249"/>
      <c r="Q476" s="249"/>
      <c r="R476" s="249"/>
      <c r="S476" s="249"/>
    </row>
    <row r="477" spans="2:19">
      <c r="B477" s="127"/>
      <c r="C477" s="179" t="str">
        <f>'1. Coverage&amp;Subs'!C99</f>
        <v>D14</v>
      </c>
      <c r="D477" s="179" t="str">
        <f>'1. Coverage&amp;Subs'!D99</f>
        <v>Разград (Razgrad)</v>
      </c>
      <c r="E477" s="179" t="str">
        <f>'1. Coverage&amp;Subs'!E99</f>
        <v>sq km</v>
      </c>
      <c r="F477" s="351">
        <f>'1. Coverage&amp;Subs'!F99</f>
        <v>2522.7450497327582</v>
      </c>
      <c r="G477" s="351">
        <f>'1. Coverage&amp;Subs'!G99</f>
        <v>2518.0903173459101</v>
      </c>
      <c r="H477" s="351">
        <f>'1. Coverage&amp;Subs'!H99</f>
        <v>2518.0903173459101</v>
      </c>
      <c r="I477" s="351">
        <f>'1. Coverage&amp;Subs'!I99</f>
        <v>2520.608407663256</v>
      </c>
      <c r="J477" s="351">
        <f>'1. Coverage&amp;Subs'!J99</f>
        <v>2521.3645901855548</v>
      </c>
      <c r="K477" s="351">
        <f>'1. Coverage&amp;Subs'!K99</f>
        <v>2522.1209995626105</v>
      </c>
      <c r="L477" s="351">
        <f>'1. Coverage&amp;Subs'!L99</f>
        <v>2522.8776358624791</v>
      </c>
      <c r="M477" s="249"/>
      <c r="N477" s="249"/>
      <c r="O477" s="249"/>
      <c r="P477" s="249"/>
      <c r="Q477" s="249"/>
      <c r="R477" s="249"/>
      <c r="S477" s="249"/>
    </row>
    <row r="478" spans="2:19">
      <c r="B478" s="127"/>
      <c r="C478" s="179" t="str">
        <f>'1. Coverage&amp;Subs'!C100</f>
        <v>D15</v>
      </c>
      <c r="D478" s="179" t="str">
        <f>'1. Coverage&amp;Subs'!D100</f>
        <v>Русе (Ruse)</v>
      </c>
      <c r="E478" s="179" t="str">
        <f>'1. Coverage&amp;Subs'!E100</f>
        <v>sq km</v>
      </c>
      <c r="F478" s="351">
        <f>'1. Coverage&amp;Subs'!F100</f>
        <v>2846.2888583146801</v>
      </c>
      <c r="G478" s="351">
        <f>'1. Coverage&amp;Subs'!G100</f>
        <v>2839.7388208272982</v>
      </c>
      <c r="H478" s="351">
        <f>'1. Coverage&amp;Subs'!H100</f>
        <v>2839.7388208272982</v>
      </c>
      <c r="I478" s="351">
        <f>'1. Coverage&amp;Subs'!I100</f>
        <v>2842.5785596481255</v>
      </c>
      <c r="J478" s="351">
        <f>'1. Coverage&amp;Subs'!J100</f>
        <v>2843.4313332160195</v>
      </c>
      <c r="K478" s="351">
        <f>'1. Coverage&amp;Subs'!K100</f>
        <v>2844.2843626159843</v>
      </c>
      <c r="L478" s="351">
        <f>'1. Coverage&amp;Subs'!L100</f>
        <v>2845.1376479247688</v>
      </c>
      <c r="M478" s="249"/>
      <c r="N478" s="249"/>
      <c r="O478" s="249"/>
      <c r="P478" s="249"/>
      <c r="Q478" s="249"/>
      <c r="R478" s="249"/>
      <c r="S478" s="249"/>
    </row>
    <row r="479" spans="2:19">
      <c r="B479" s="127"/>
      <c r="C479" s="179" t="str">
        <f>'1. Coverage&amp;Subs'!C101</f>
        <v>D16</v>
      </c>
      <c r="D479" s="179" t="str">
        <f>'1. Coverage&amp;Subs'!D101</f>
        <v>Шумен (Shumen)</v>
      </c>
      <c r="E479" s="179" t="str">
        <f>'1. Coverage&amp;Subs'!E101</f>
        <v>sq km</v>
      </c>
      <c r="F479" s="351">
        <f>'1. Coverage&amp;Subs'!F101</f>
        <v>3490.2300972638636</v>
      </c>
      <c r="G479" s="351">
        <f>'1. Coverage&amp;Subs'!G101</f>
        <v>3496.2762066495875</v>
      </c>
      <c r="H479" s="351">
        <f>'1. Coverage&amp;Subs'!H101</f>
        <v>3495.6615467481947</v>
      </c>
      <c r="I479" s="351">
        <f>'1. Coverage&amp;Subs'!I101</f>
        <v>3499.1572082949424</v>
      </c>
      <c r="J479" s="351">
        <f>'1. Coverage&amp;Subs'!J101</f>
        <v>3500.2069554574309</v>
      </c>
      <c r="K479" s="351">
        <f>'1. Coverage&amp;Subs'!K101</f>
        <v>3501.2570175440678</v>
      </c>
      <c r="L479" s="351">
        <f>'1. Coverage&amp;Subs'!L101</f>
        <v>3502.3073946493314</v>
      </c>
      <c r="M479" s="249"/>
      <c r="N479" s="249"/>
      <c r="O479" s="249"/>
      <c r="P479" s="249"/>
      <c r="Q479" s="249"/>
      <c r="R479" s="249"/>
      <c r="S479" s="249"/>
    </row>
    <row r="480" spans="2:19">
      <c r="B480" s="127"/>
      <c r="C480" s="179" t="str">
        <f>'1. Coverage&amp;Subs'!C102</f>
        <v>D17</v>
      </c>
      <c r="D480" s="179" t="str">
        <f>'1. Coverage&amp;Subs'!D102</f>
        <v>Силистра (Silistra)</v>
      </c>
      <c r="E480" s="179" t="str">
        <f>'1. Coverage&amp;Subs'!E102</f>
        <v>sq km</v>
      </c>
      <c r="F480" s="351">
        <f>'1. Coverage&amp;Subs'!F102</f>
        <v>2766.2349394326393</v>
      </c>
      <c r="G480" s="351">
        <f>'1. Coverage&amp;Subs'!G102</f>
        <v>2760.9212839634333</v>
      </c>
      <c r="H480" s="351">
        <f>'1. Coverage&amp;Subs'!H102</f>
        <v>2760.9212839634333</v>
      </c>
      <c r="I480" s="351">
        <f>'1. Coverage&amp;Subs'!I102</f>
        <v>2763.6822052473967</v>
      </c>
      <c r="J480" s="351">
        <f>'1. Coverage&amp;Subs'!J102</f>
        <v>2764.5113099089704</v>
      </c>
      <c r="K480" s="351">
        <f>'1. Coverage&amp;Subs'!K102</f>
        <v>2765.3406633019436</v>
      </c>
      <c r="L480" s="351">
        <f>'1. Coverage&amp;Subs'!L102</f>
        <v>2766.1702655009335</v>
      </c>
      <c r="M480" s="249"/>
      <c r="N480" s="249"/>
      <c r="O480" s="249"/>
      <c r="P480" s="249"/>
      <c r="Q480" s="249"/>
      <c r="R480" s="249"/>
      <c r="S480" s="249"/>
    </row>
    <row r="481" spans="2:19">
      <c r="B481" s="127"/>
      <c r="C481" s="179" t="str">
        <f>'1. Coverage&amp;Subs'!C103</f>
        <v>D18</v>
      </c>
      <c r="D481" s="179" t="str">
        <f>'1. Coverage&amp;Subs'!D103</f>
        <v>Сливен (Sliven)</v>
      </c>
      <c r="E481" s="179" t="str">
        <f>'1. Coverage&amp;Subs'!E103</f>
        <v>sq km</v>
      </c>
      <c r="F481" s="351">
        <f>'1. Coverage&amp;Subs'!F103</f>
        <v>3540.2187365112777</v>
      </c>
      <c r="G481" s="351">
        <f>'1. Coverage&amp;Subs'!G103</f>
        <v>3575.738632590324</v>
      </c>
      <c r="H481" s="351">
        <f>'1. Coverage&amp;Subs'!H103</f>
        <v>3576.1316118715417</v>
      </c>
      <c r="I481" s="351">
        <f>'1. Coverage&amp;Subs'!I103</f>
        <v>3579.7077434834132</v>
      </c>
      <c r="J481" s="351">
        <f>'1. Coverage&amp;Subs'!J103</f>
        <v>3580.7816558064583</v>
      </c>
      <c r="K481" s="351">
        <f>'1. Coverage&amp;Subs'!K103</f>
        <v>3581.8558903031994</v>
      </c>
      <c r="L481" s="351">
        <f>'1. Coverage&amp;Subs'!L103</f>
        <v>3582.9304470702909</v>
      </c>
      <c r="M481" s="249"/>
      <c r="N481" s="249"/>
      <c r="O481" s="249"/>
      <c r="P481" s="249"/>
      <c r="Q481" s="249"/>
      <c r="R481" s="249"/>
      <c r="S481" s="249"/>
    </row>
    <row r="482" spans="2:19">
      <c r="B482" s="127"/>
      <c r="C482" s="179" t="str">
        <f>'1. Coverage&amp;Subs'!C104</f>
        <v>D19</v>
      </c>
      <c r="D482" s="179" t="str">
        <f>'1. Coverage&amp;Subs'!D104</f>
        <v>Смолян (Smolyan)</v>
      </c>
      <c r="E482" s="179" t="str">
        <f>'1. Coverage&amp;Subs'!E104</f>
        <v>sq km</v>
      </c>
      <c r="F482" s="351">
        <f>'1. Coverage&amp;Subs'!F104</f>
        <v>3248.0690373876314</v>
      </c>
      <c r="G482" s="351">
        <f>'1. Coverage&amp;Subs'!G104</f>
        <v>3291.5743067020799</v>
      </c>
      <c r="H482" s="351">
        <f>'1. Coverage&amp;Subs'!H104</f>
        <v>3278.2331639243052</v>
      </c>
      <c r="I482" s="351">
        <f>'1. Coverage&amp;Subs'!I104</f>
        <v>3281.5113970882294</v>
      </c>
      <c r="J482" s="351">
        <f>'1. Coverage&amp;Subs'!J104</f>
        <v>3282.4958505073555</v>
      </c>
      <c r="K482" s="351">
        <f>'1. Coverage&amp;Subs'!K104</f>
        <v>3283.4805992625074</v>
      </c>
      <c r="L482" s="351">
        <f>'1. Coverage&amp;Subs'!L104</f>
        <v>3284.4656434422859</v>
      </c>
      <c r="M482" s="249"/>
      <c r="N482" s="249"/>
      <c r="O482" s="249"/>
      <c r="P482" s="249"/>
      <c r="Q482" s="249"/>
      <c r="R482" s="249"/>
      <c r="S482" s="249"/>
    </row>
    <row r="483" spans="2:19">
      <c r="B483" s="127"/>
      <c r="C483" s="179" t="str">
        <f>'1. Coverage&amp;Subs'!C105</f>
        <v>D20</v>
      </c>
      <c r="D483" s="179" t="str">
        <f>'1. Coverage&amp;Subs'!D105</f>
        <v>София-град (Sofia-Capital)</v>
      </c>
      <c r="E483" s="179" t="str">
        <f>'1. Coverage&amp;Subs'!E105</f>
        <v>sq km</v>
      </c>
      <c r="F483" s="351">
        <f>'1. Coverage&amp;Subs'!F105</f>
        <v>1379.0709001735568</v>
      </c>
      <c r="G483" s="351">
        <f>'1. Coverage&amp;Subs'!G105</f>
        <v>1378.1078044903193</v>
      </c>
      <c r="H483" s="351">
        <f>'1. Coverage&amp;Subs'!H105</f>
        <v>1377.7249016009268</v>
      </c>
      <c r="I483" s="351">
        <f>'1. Coverage&amp;Subs'!I105</f>
        <v>1379.1026265025275</v>
      </c>
      <c r="J483" s="351">
        <f>'1. Coverage&amp;Subs'!J105</f>
        <v>1379.5163572904783</v>
      </c>
      <c r="K483" s="351">
        <f>'1. Coverage&amp;Subs'!K105</f>
        <v>1379.9302121976652</v>
      </c>
      <c r="L483" s="351">
        <f>'1. Coverage&amp;Subs'!L105</f>
        <v>1380.3441912613246</v>
      </c>
      <c r="M483" s="249"/>
      <c r="N483" s="249"/>
      <c r="O483" s="249"/>
      <c r="P483" s="249"/>
      <c r="Q483" s="249"/>
      <c r="R483" s="249"/>
      <c r="S483" s="249"/>
    </row>
    <row r="484" spans="2:19">
      <c r="B484" s="127"/>
      <c r="C484" s="179" t="str">
        <f>'1. Coverage&amp;Subs'!C106</f>
        <v>D21</v>
      </c>
      <c r="D484" s="179" t="str">
        <f>'1. Coverage&amp;Subs'!D106</f>
        <v>София-област (Sofia (province))</v>
      </c>
      <c r="E484" s="179" t="str">
        <f>'1. Coverage&amp;Subs'!E106</f>
        <v>sq km</v>
      </c>
      <c r="F484" s="351">
        <f>'1. Coverage&amp;Subs'!F106</f>
        <v>7047.2894293669569</v>
      </c>
      <c r="G484" s="351">
        <f>'1. Coverage&amp;Subs'!G106</f>
        <v>7078.161438253841</v>
      </c>
      <c r="H484" s="351">
        <f>'1. Coverage&amp;Subs'!H106</f>
        <v>7069.3748245814686</v>
      </c>
      <c r="I484" s="351">
        <f>'1. Coverage&amp;Subs'!I106</f>
        <v>7076.4441994060498</v>
      </c>
      <c r="J484" s="351">
        <f>'1. Coverage&amp;Subs'!J106</f>
        <v>7078.5671326658712</v>
      </c>
      <c r="K484" s="351">
        <f>'1. Coverage&amp;Subs'!K106</f>
        <v>7080.6907028056703</v>
      </c>
      <c r="L484" s="351">
        <f>'1. Coverage&amp;Subs'!L106</f>
        <v>7082.8149100165119</v>
      </c>
      <c r="M484" s="249"/>
      <c r="N484" s="249"/>
      <c r="O484" s="249"/>
      <c r="P484" s="249"/>
      <c r="Q484" s="249"/>
      <c r="R484" s="249"/>
      <c r="S484" s="249"/>
    </row>
    <row r="485" spans="2:19">
      <c r="B485" s="127"/>
      <c r="C485" s="179" t="str">
        <f>'1. Coverage&amp;Subs'!C107</f>
        <v>D22</v>
      </c>
      <c r="D485" s="179" t="str">
        <f>'1. Coverage&amp;Subs'!D107</f>
        <v>Стара Загора (Stara Zagora)</v>
      </c>
      <c r="E485" s="179" t="str">
        <f>'1. Coverage&amp;Subs'!E107</f>
        <v>sq km</v>
      </c>
      <c r="F485" s="351">
        <f>'1. Coverage&amp;Subs'!F107</f>
        <v>5289.1476075170121</v>
      </c>
      <c r="G485" s="351">
        <f>'1. Coverage&amp;Subs'!G107</f>
        <v>5325.2420870075557</v>
      </c>
      <c r="H485" s="351">
        <f>'1. Coverage&amp;Subs'!H107</f>
        <v>5321.876572137634</v>
      </c>
      <c r="I485" s="351">
        <f>'1. Coverage&amp;Subs'!I107</f>
        <v>5327.1984487097707</v>
      </c>
      <c r="J485" s="351">
        <f>'1. Coverage&amp;Subs'!J107</f>
        <v>5328.7966082443836</v>
      </c>
      <c r="K485" s="351">
        <f>'1. Coverage&amp;Subs'!K107</f>
        <v>5330.3952472268566</v>
      </c>
      <c r="L485" s="351">
        <f>'1. Coverage&amp;Subs'!L107</f>
        <v>5331.9943658010243</v>
      </c>
      <c r="M485" s="249"/>
      <c r="N485" s="249"/>
      <c r="O485" s="249"/>
      <c r="P485" s="249"/>
      <c r="Q485" s="249"/>
      <c r="R485" s="249"/>
      <c r="S485" s="249"/>
    </row>
    <row r="486" spans="2:19">
      <c r="B486" s="127"/>
      <c r="C486" s="179" t="str">
        <f>'1. Coverage&amp;Subs'!C108</f>
        <v>D23</v>
      </c>
      <c r="D486" s="179" t="str">
        <f>'1. Coverage&amp;Subs'!D108</f>
        <v>Търговище (Targovishte)</v>
      </c>
      <c r="E486" s="179" t="str">
        <f>'1. Coverage&amp;Subs'!E108</f>
        <v>sq km</v>
      </c>
      <c r="F486" s="351">
        <f>'1. Coverage&amp;Subs'!F108</f>
        <v>2655.9743760411175</v>
      </c>
      <c r="G486" s="351">
        <f>'1. Coverage&amp;Subs'!G108</f>
        <v>2651.3102936789651</v>
      </c>
      <c r="H486" s="351">
        <f>'1. Coverage&amp;Subs'!H108</f>
        <v>2651.3102936789651</v>
      </c>
      <c r="I486" s="351">
        <f>'1. Coverage&amp;Subs'!I108</f>
        <v>2653.9616039726434</v>
      </c>
      <c r="J486" s="351">
        <f>'1. Coverage&amp;Subs'!J108</f>
        <v>2654.757792453835</v>
      </c>
      <c r="K486" s="351">
        <f>'1. Coverage&amp;Subs'!K108</f>
        <v>2655.5542197915711</v>
      </c>
      <c r="L486" s="351">
        <f>'1. Coverage&amp;Subs'!L108</f>
        <v>2656.3508860575089</v>
      </c>
      <c r="M486" s="249"/>
      <c r="N486" s="249"/>
      <c r="O486" s="249"/>
      <c r="P486" s="249"/>
      <c r="Q486" s="249"/>
      <c r="R486" s="249"/>
      <c r="S486" s="249"/>
    </row>
    <row r="487" spans="2:19">
      <c r="B487" s="127"/>
      <c r="C487" s="179" t="str">
        <f>'1. Coverage&amp;Subs'!C109</f>
        <v>D24</v>
      </c>
      <c r="D487" s="179" t="str">
        <f>'1. Coverage&amp;Subs'!D109</f>
        <v>Варна (Varna)</v>
      </c>
      <c r="E487" s="179" t="str">
        <f>'1. Coverage&amp;Subs'!E109</f>
        <v>sq km</v>
      </c>
      <c r="F487" s="351">
        <f>'1. Coverage&amp;Subs'!F109</f>
        <v>3808.1435448300781</v>
      </c>
      <c r="G487" s="351">
        <f>'1. Coverage&amp;Subs'!G109</f>
        <v>3801.6513373318012</v>
      </c>
      <c r="H487" s="351">
        <f>'1. Coverage&amp;Subs'!H109</f>
        <v>3801.6412609399754</v>
      </c>
      <c r="I487" s="351">
        <f>'1. Coverage&amp;Subs'!I109</f>
        <v>3805.4429022009149</v>
      </c>
      <c r="J487" s="351">
        <f>'1. Coverage&amp;Subs'!J109</f>
        <v>3806.5845350715754</v>
      </c>
      <c r="K487" s="351">
        <f>'1. Coverage&amp;Subs'!K109</f>
        <v>3807.7265104320959</v>
      </c>
      <c r="L487" s="351">
        <f>'1. Coverage&amp;Subs'!L109</f>
        <v>3808.8688283852262</v>
      </c>
      <c r="M487" s="249"/>
      <c r="N487" s="249"/>
      <c r="O487" s="249"/>
      <c r="P487" s="249"/>
      <c r="Q487" s="249"/>
      <c r="R487" s="249"/>
      <c r="S487" s="249"/>
    </row>
    <row r="488" spans="2:19">
      <c r="B488" s="127"/>
      <c r="C488" s="179" t="str">
        <f>'1. Coverage&amp;Subs'!C110</f>
        <v>D25</v>
      </c>
      <c r="D488" s="179" t="str">
        <f>'1. Coverage&amp;Subs'!D110</f>
        <v>Велико Търново (Veliko Tarnovo)</v>
      </c>
      <c r="E488" s="179" t="str">
        <f>'1. Coverage&amp;Subs'!E110</f>
        <v>sq km</v>
      </c>
      <c r="F488" s="351">
        <f>'1. Coverage&amp;Subs'!F110</f>
        <v>4497.3558752029003</v>
      </c>
      <c r="G488" s="351">
        <f>'1. Coverage&amp;Subs'!G110</f>
        <v>4503.5526391552567</v>
      </c>
      <c r="H488" s="351">
        <f>'1. Coverage&amp;Subs'!H110</f>
        <v>4503.2301946168209</v>
      </c>
      <c r="I488" s="351">
        <f>'1. Coverage&amp;Subs'!I110</f>
        <v>4507.7334248114375</v>
      </c>
      <c r="J488" s="351">
        <f>'1. Coverage&amp;Subs'!J110</f>
        <v>4509.0857448388797</v>
      </c>
      <c r="K488" s="351">
        <f>'1. Coverage&amp;Subs'!K110</f>
        <v>4510.4384705623315</v>
      </c>
      <c r="L488" s="351">
        <f>'1. Coverage&amp;Subs'!L110</f>
        <v>4511.7916021034998</v>
      </c>
      <c r="M488" s="249"/>
      <c r="N488" s="249"/>
      <c r="O488" s="249"/>
      <c r="P488" s="249"/>
      <c r="Q488" s="249"/>
      <c r="R488" s="249"/>
      <c r="S488" s="249"/>
    </row>
    <row r="489" spans="2:19">
      <c r="B489" s="127"/>
      <c r="C489" s="179" t="str">
        <f>'1. Coverage&amp;Subs'!C111</f>
        <v>D26</v>
      </c>
      <c r="D489" s="179" t="str">
        <f>'1. Coverage&amp;Subs'!D111</f>
        <v>Видин (Vidin)</v>
      </c>
      <c r="E489" s="179" t="str">
        <f>'1. Coverage&amp;Subs'!E111</f>
        <v>sq km</v>
      </c>
      <c r="F489" s="351">
        <f>'1. Coverage&amp;Subs'!F111</f>
        <v>2968.8027271089281</v>
      </c>
      <c r="G489" s="351">
        <f>'1. Coverage&amp;Subs'!G111</f>
        <v>2978.9240211214124</v>
      </c>
      <c r="H489" s="351">
        <f>'1. Coverage&amp;Subs'!H111</f>
        <v>2975.5383534678376</v>
      </c>
      <c r="I489" s="351">
        <f>'1. Coverage&amp;Subs'!I111</f>
        <v>2978.5138918213052</v>
      </c>
      <c r="J489" s="351">
        <f>'1. Coverage&amp;Subs'!J111</f>
        <v>2979.4074459888511</v>
      </c>
      <c r="K489" s="351">
        <f>'1. Coverage&amp;Subs'!K111</f>
        <v>2980.3012682226476</v>
      </c>
      <c r="L489" s="351">
        <f>'1. Coverage&amp;Subs'!L111</f>
        <v>2981.1953586031145</v>
      </c>
      <c r="M489" s="249"/>
      <c r="N489" s="249"/>
      <c r="O489" s="249"/>
      <c r="P489" s="249"/>
      <c r="Q489" s="249"/>
      <c r="R489" s="249"/>
      <c r="S489" s="249"/>
    </row>
    <row r="490" spans="2:19">
      <c r="B490" s="127"/>
      <c r="C490" s="179" t="str">
        <f>'1. Coverage&amp;Subs'!C112</f>
        <v>D27</v>
      </c>
      <c r="D490" s="179" t="str">
        <f>'1. Coverage&amp;Subs'!D112</f>
        <v>Враца (Vratsa)</v>
      </c>
      <c r="E490" s="179" t="str">
        <f>'1. Coverage&amp;Subs'!E112</f>
        <v>sq km</v>
      </c>
      <c r="F490" s="351">
        <f>'1. Coverage&amp;Subs'!F112</f>
        <v>3658.1039154030877</v>
      </c>
      <c r="G490" s="351">
        <f>'1. Coverage&amp;Subs'!G112</f>
        <v>3650.2636265362635</v>
      </c>
      <c r="H490" s="351">
        <f>'1. Coverage&amp;Subs'!H112</f>
        <v>3650.1729390098285</v>
      </c>
      <c r="I490" s="351">
        <f>'1. Coverage&amp;Subs'!I112</f>
        <v>3653.8231119488378</v>
      </c>
      <c r="J490" s="351">
        <f>'1. Coverage&amp;Subs'!J112</f>
        <v>3654.9192588824221</v>
      </c>
      <c r="K490" s="351">
        <f>'1. Coverage&amp;Subs'!K112</f>
        <v>3656.0157346600868</v>
      </c>
      <c r="L490" s="351">
        <f>'1. Coverage&amp;Subs'!L112</f>
        <v>3657.112539380485</v>
      </c>
      <c r="M490" s="249"/>
      <c r="N490" s="249"/>
      <c r="O490" s="249"/>
      <c r="P490" s="249"/>
      <c r="Q490" s="249"/>
      <c r="R490" s="249"/>
      <c r="S490" s="249"/>
    </row>
    <row r="491" spans="2:19">
      <c r="B491" s="127"/>
      <c r="C491" s="179" t="str">
        <f>'1. Coverage&amp;Subs'!C113</f>
        <v>D28</v>
      </c>
      <c r="D491" s="179" t="str">
        <f>'1. Coverage&amp;Subs'!D113</f>
        <v>Ямбол (Yambol)</v>
      </c>
      <c r="E491" s="179" t="str">
        <f>'1. Coverage&amp;Subs'!E113</f>
        <v>sq km</v>
      </c>
      <c r="F491" s="351">
        <f>'1. Coverage&amp;Subs'!F113</f>
        <v>3364.7263613664036</v>
      </c>
      <c r="G491" s="351">
        <f>'1. Coverage&amp;Subs'!G113</f>
        <v>3359.6201807038287</v>
      </c>
      <c r="H491" s="351">
        <f>'1. Coverage&amp;Subs'!H113</f>
        <v>3359.610104312002</v>
      </c>
      <c r="I491" s="351">
        <f>'1. Coverage&amp;Subs'!I113</f>
        <v>3362.9697144163138</v>
      </c>
      <c r="J491" s="351">
        <f>'1. Coverage&amp;Subs'!J113</f>
        <v>3363.9786053306384</v>
      </c>
      <c r="K491" s="351">
        <f>'1. Coverage&amp;Subs'!K113</f>
        <v>3364.9877989122369</v>
      </c>
      <c r="L491" s="351">
        <f>'1. Coverage&amp;Subs'!L113</f>
        <v>3365.9972952519111</v>
      </c>
      <c r="M491" s="249"/>
      <c r="N491" s="249"/>
      <c r="O491" s="249"/>
      <c r="P491" s="249"/>
      <c r="Q491" s="249"/>
      <c r="R491" s="249"/>
      <c r="S491" s="249"/>
    </row>
    <row r="492" spans="2:19">
      <c r="B492" s="127"/>
      <c r="C492" s="363" t="s">
        <v>2</v>
      </c>
      <c r="D492" s="363"/>
      <c r="E492" s="364" t="str">
        <f>E491</f>
        <v>sq km</v>
      </c>
      <c r="F492" s="165">
        <f t="shared" ref="F492:K492" si="187">SUM(F464:F491)</f>
        <v>111001.90200000003</v>
      </c>
      <c r="G492" s="165">
        <f t="shared" si="187"/>
        <v>111339.08140625578</v>
      </c>
      <c r="H492" s="165">
        <f t="shared" si="187"/>
        <v>111240.70559285743</v>
      </c>
      <c r="I492" s="165">
        <f t="shared" si="187"/>
        <v>111351.94629845025</v>
      </c>
      <c r="J492" s="165">
        <f t="shared" si="187"/>
        <v>111385.35188233982</v>
      </c>
      <c r="K492" s="165">
        <f t="shared" si="187"/>
        <v>111418.11060634258</v>
      </c>
      <c r="L492" s="165">
        <f t="shared" ref="L492" si="188">SUM(L464:L491)</f>
        <v>111451.53603952448</v>
      </c>
      <c r="M492" s="218" t="str">
        <f>IF(L492='1. Coverage&amp;Subs'!L114,"OK","ERROR")</f>
        <v>OK</v>
      </c>
      <c r="N492" s="249"/>
      <c r="O492" s="249"/>
      <c r="P492" s="249"/>
      <c r="Q492" s="249"/>
      <c r="R492" s="249"/>
      <c r="S492" s="249"/>
    </row>
    <row r="493" spans="2:19">
      <c r="B493" s="127"/>
      <c r="C493" s="249"/>
      <c r="D493" s="249"/>
      <c r="E493" s="249"/>
      <c r="F493" s="249"/>
      <c r="G493" s="256"/>
      <c r="H493" s="256"/>
      <c r="I493" s="256"/>
      <c r="J493" s="256"/>
      <c r="K493" s="256"/>
      <c r="L493" s="249"/>
      <c r="M493" s="249"/>
      <c r="N493" s="249"/>
      <c r="O493" s="249"/>
      <c r="P493" s="249"/>
      <c r="Q493" s="249"/>
      <c r="R493" s="249"/>
      <c r="S493" s="249"/>
    </row>
    <row r="495" spans="2:19" ht="15.75">
      <c r="B495" s="357"/>
      <c r="C495" s="292" t="s">
        <v>955</v>
      </c>
      <c r="D495" s="314"/>
      <c r="E495" s="317"/>
      <c r="F495" s="317"/>
      <c r="G495" s="344"/>
      <c r="H495" s="344"/>
      <c r="I495" s="344"/>
      <c r="J495" s="344"/>
    </row>
    <row r="496" spans="2:19">
      <c r="B496" s="127"/>
      <c r="C496" s="249"/>
      <c r="D496" s="249"/>
      <c r="E496" s="249"/>
      <c r="F496" s="249"/>
      <c r="G496" s="256"/>
      <c r="H496" s="256"/>
      <c r="I496" s="256"/>
      <c r="J496" s="249"/>
    </row>
    <row r="497" spans="2:12">
      <c r="B497" s="248"/>
      <c r="C497" s="268"/>
      <c r="D497" s="268" t="s">
        <v>302</v>
      </c>
      <c r="E497" s="268" t="s">
        <v>14</v>
      </c>
      <c r="F497" s="228" t="s">
        <v>303</v>
      </c>
      <c r="G497" s="256"/>
      <c r="H497" s="256"/>
      <c r="I497" s="256"/>
      <c r="J497" s="249"/>
    </row>
    <row r="498" spans="2:12" ht="14.25">
      <c r="B498" s="127"/>
      <c r="C498" s="175"/>
      <c r="D498" s="262" t="str">
        <f>'3. Network design parameters'!D93</f>
        <v>Радиус на клетки 2G (km) (Cell radius for 2G cells (km))</v>
      </c>
      <c r="E498" s="362" t="s">
        <v>401</v>
      </c>
      <c r="F498" s="366">
        <f>(1.5* SQRT(3) * '3. Network design parameters'!G93^ 2)</f>
        <v>259.8076211353316</v>
      </c>
      <c r="G498" s="256"/>
      <c r="H498" s="256"/>
      <c r="I498" s="256"/>
      <c r="J498" s="249"/>
    </row>
    <row r="499" spans="2:12">
      <c r="B499" s="127"/>
      <c r="C499" s="249" t="s">
        <v>406</v>
      </c>
      <c r="D499" s="249"/>
      <c r="E499" s="216"/>
      <c r="F499" s="249"/>
      <c r="G499" s="256"/>
      <c r="H499" s="256"/>
      <c r="I499" s="256"/>
      <c r="J499" s="249"/>
    </row>
    <row r="500" spans="2:12">
      <c r="B500" s="127"/>
      <c r="C500" s="249"/>
      <c r="D500" s="249"/>
      <c r="E500" s="216"/>
      <c r="F500" s="249"/>
      <c r="G500" s="256"/>
      <c r="H500" s="256"/>
      <c r="I500" s="256"/>
      <c r="J500" s="256"/>
    </row>
    <row r="501" spans="2:12">
      <c r="B501" s="127"/>
      <c r="C501" s="249"/>
      <c r="D501" s="249"/>
      <c r="E501" s="216"/>
      <c r="F501" s="249"/>
      <c r="G501" s="256"/>
      <c r="H501" s="256"/>
      <c r="I501" s="256"/>
      <c r="J501" s="256"/>
    </row>
    <row r="502" spans="2:12" ht="15.75">
      <c r="B502" s="357"/>
      <c r="C502" s="292" t="s">
        <v>407</v>
      </c>
      <c r="D502" s="314"/>
      <c r="E502" s="367"/>
      <c r="F502" s="317"/>
      <c r="G502" s="344"/>
      <c r="H502" s="344"/>
      <c r="I502" s="344"/>
      <c r="J502" s="344"/>
    </row>
    <row r="503" spans="2:12" ht="15.75">
      <c r="B503" s="357"/>
      <c r="C503" s="476"/>
      <c r="D503" s="314"/>
      <c r="E503" s="367"/>
      <c r="F503" s="317"/>
      <c r="G503" s="344"/>
      <c r="H503" s="344"/>
      <c r="I503" s="344"/>
      <c r="J503" s="344"/>
    </row>
    <row r="504" spans="2:12" ht="15.75">
      <c r="B504" s="357"/>
      <c r="C504" s="368" t="s">
        <v>640</v>
      </c>
      <c r="D504" s="357"/>
      <c r="E504" s="357"/>
      <c r="F504" s="317"/>
      <c r="G504" s="344"/>
      <c r="H504" s="344"/>
      <c r="I504" s="344"/>
      <c r="J504" s="344"/>
    </row>
    <row r="505" spans="2:12" ht="15.75">
      <c r="B505" s="357"/>
      <c r="C505" s="361" t="s">
        <v>0</v>
      </c>
      <c r="D505" s="40" t="s">
        <v>405</v>
      </c>
      <c r="E505" s="214" t="s">
        <v>14</v>
      </c>
      <c r="F505" s="151">
        <f t="shared" ref="F505:K505" si="189">F463</f>
        <v>2014</v>
      </c>
      <c r="G505" s="151">
        <f t="shared" si="189"/>
        <v>2015</v>
      </c>
      <c r="H505" s="151">
        <f t="shared" si="189"/>
        <v>2016</v>
      </c>
      <c r="I505" s="151">
        <f t="shared" si="189"/>
        <v>2017</v>
      </c>
      <c r="J505" s="151">
        <f t="shared" si="189"/>
        <v>2018</v>
      </c>
      <c r="K505" s="151">
        <f t="shared" si="189"/>
        <v>2019</v>
      </c>
      <c r="L505" s="151">
        <f t="shared" ref="L505" si="190">L463</f>
        <v>2020</v>
      </c>
    </row>
    <row r="506" spans="2:12" ht="15.75">
      <c r="B506" s="357"/>
      <c r="C506" s="179" t="str">
        <f>'1. Coverage&amp;Subs'!C86</f>
        <v>D01</v>
      </c>
      <c r="D506" s="179" t="str">
        <f>'1. Coverage&amp;Subs'!D86</f>
        <v>Благоевград (Blagoevgrad)</v>
      </c>
      <c r="E506" s="362" t="s">
        <v>299</v>
      </c>
      <c r="F506" s="366">
        <f t="shared" ref="F506:K515" si="191">F464/$F$498</f>
        <v>25.069908491609244</v>
      </c>
      <c r="G506" s="366">
        <f t="shared" si="191"/>
        <v>25.325596954320609</v>
      </c>
      <c r="H506" s="366">
        <f t="shared" si="191"/>
        <v>25.250549817141469</v>
      </c>
      <c r="I506" s="366">
        <f t="shared" si="191"/>
        <v>25.275800366958606</v>
      </c>
      <c r="J506" s="366">
        <f t="shared" si="191"/>
        <v>25.283383107068698</v>
      </c>
      <c r="K506" s="366">
        <f t="shared" si="191"/>
        <v>25.288439783690109</v>
      </c>
      <c r="L506" s="366">
        <f t="shared" ref="L506" si="192">L464/$F$498</f>
        <v>25.296026315625216</v>
      </c>
    </row>
    <row r="507" spans="2:12" ht="15.75">
      <c r="B507" s="357"/>
      <c r="C507" s="179" t="str">
        <f>'1. Coverage&amp;Subs'!C87</f>
        <v>D02</v>
      </c>
      <c r="D507" s="179" t="str">
        <f>'1. Coverage&amp;Subs'!D87</f>
        <v>Бургас (Burgas)</v>
      </c>
      <c r="E507" s="362" t="s">
        <v>299</v>
      </c>
      <c r="F507" s="366">
        <f t="shared" si="191"/>
        <v>30.263185744885494</v>
      </c>
      <c r="G507" s="366">
        <f t="shared" si="191"/>
        <v>30.280104233952216</v>
      </c>
      <c r="H507" s="366">
        <f t="shared" si="191"/>
        <v>30.276380965130926</v>
      </c>
      <c r="I507" s="366">
        <f t="shared" si="191"/>
        <v>30.306657346096053</v>
      </c>
      <c r="J507" s="366">
        <f t="shared" si="191"/>
        <v>30.315749343299885</v>
      </c>
      <c r="K507" s="366">
        <f t="shared" si="191"/>
        <v>30.32484406810287</v>
      </c>
      <c r="L507" s="366">
        <f t="shared" ref="L507" si="193">L465/$F$498</f>
        <v>30.333941521323304</v>
      </c>
    </row>
    <row r="508" spans="2:12" ht="15.75">
      <c r="B508" s="357"/>
      <c r="C508" s="179" t="str">
        <f>'1. Coverage&amp;Subs'!C88</f>
        <v>D03</v>
      </c>
      <c r="D508" s="179" t="str">
        <f>'1. Coverage&amp;Subs'!D88</f>
        <v>Добрич (Dobrich)</v>
      </c>
      <c r="E508" s="362" t="s">
        <v>299</v>
      </c>
      <c r="F508" s="366">
        <f t="shared" si="191"/>
        <v>18.261732996521125</v>
      </c>
      <c r="G508" s="366">
        <f t="shared" si="191"/>
        <v>18.230675511049377</v>
      </c>
      <c r="H508" s="366">
        <f t="shared" si="191"/>
        <v>18.230675511049377</v>
      </c>
      <c r="I508" s="366">
        <f t="shared" si="191"/>
        <v>18.248906186560426</v>
      </c>
      <c r="J508" s="366">
        <f t="shared" si="191"/>
        <v>18.25438085841639</v>
      </c>
      <c r="K508" s="366">
        <f t="shared" si="191"/>
        <v>18.259857172673918</v>
      </c>
      <c r="L508" s="366">
        <f t="shared" ref="L508" si="194">L466/$F$498</f>
        <v>18.265335129825718</v>
      </c>
    </row>
    <row r="509" spans="2:12" ht="15.75">
      <c r="B509" s="357"/>
      <c r="C509" s="179" t="str">
        <f>'1. Coverage&amp;Subs'!C89</f>
        <v>D04</v>
      </c>
      <c r="D509" s="179" t="str">
        <f>'1. Coverage&amp;Subs'!D89</f>
        <v>Габрово (Gabrovo)</v>
      </c>
      <c r="E509" s="362" t="s">
        <v>299</v>
      </c>
      <c r="F509" s="366">
        <f t="shared" si="191"/>
        <v>7.8622130388271891</v>
      </c>
      <c r="G509" s="366">
        <f t="shared" si="191"/>
        <v>7.8586957442887684</v>
      </c>
      <c r="H509" s="366">
        <f t="shared" si="191"/>
        <v>7.8580751994852207</v>
      </c>
      <c r="I509" s="366">
        <f t="shared" si="191"/>
        <v>7.8659332746847044</v>
      </c>
      <c r="J509" s="366">
        <f t="shared" si="191"/>
        <v>7.8682930546671095</v>
      </c>
      <c r="K509" s="366">
        <f t="shared" si="191"/>
        <v>7.8706535425835105</v>
      </c>
      <c r="L509" s="366">
        <f t="shared" ref="L509" si="195">L467/$F$498</f>
        <v>7.8730147386462841</v>
      </c>
    </row>
    <row r="510" spans="2:12" ht="15.75">
      <c r="B510" s="357"/>
      <c r="C510" s="179" t="str">
        <f>'1. Coverage&amp;Subs'!C90</f>
        <v>D05</v>
      </c>
      <c r="D510" s="179" t="str">
        <f>'1. Coverage&amp;Subs'!D90</f>
        <v>Хасково (Haskovo)</v>
      </c>
      <c r="E510" s="362" t="s">
        <v>299</v>
      </c>
      <c r="F510" s="366">
        <f t="shared" si="191"/>
        <v>21.253075556484131</v>
      </c>
      <c r="G510" s="366">
        <f t="shared" si="191"/>
        <v>21.2934519570634</v>
      </c>
      <c r="H510" s="366">
        <f t="shared" si="191"/>
        <v>21.272081945391196</v>
      </c>
      <c r="I510" s="366">
        <f t="shared" si="191"/>
        <v>21.293354027336584</v>
      </c>
      <c r="J510" s="366">
        <f t="shared" si="191"/>
        <v>21.299742033544785</v>
      </c>
      <c r="K510" s="366">
        <f t="shared" si="191"/>
        <v>21.30613195615485</v>
      </c>
      <c r="L510" s="366">
        <f t="shared" ref="L510" si="196">L468/$F$498</f>
        <v>21.312523795741697</v>
      </c>
    </row>
    <row r="511" spans="2:12" ht="15.75">
      <c r="B511" s="357"/>
      <c r="C511" s="179" t="str">
        <f>'1. Coverage&amp;Subs'!C91</f>
        <v>D06</v>
      </c>
      <c r="D511" s="179" t="str">
        <f>'1. Coverage&amp;Subs'!D91</f>
        <v>Кърджали (Kardzhali)</v>
      </c>
      <c r="E511" s="362" t="s">
        <v>299</v>
      </c>
      <c r="F511" s="366">
        <f t="shared" si="191"/>
        <v>12.427015699094252</v>
      </c>
      <c r="G511" s="366">
        <f t="shared" si="191"/>
        <v>12.472213654370478</v>
      </c>
      <c r="H511" s="366">
        <f t="shared" si="191"/>
        <v>12.459919110450169</v>
      </c>
      <c r="I511" s="366">
        <f t="shared" si="191"/>
        <v>12.472379029560619</v>
      </c>
      <c r="J511" s="366">
        <f t="shared" si="191"/>
        <v>12.476120743269489</v>
      </c>
      <c r="K511" s="366">
        <f t="shared" si="191"/>
        <v>12.479863579492468</v>
      </c>
      <c r="L511" s="366">
        <f t="shared" ref="L511" si="197">L469/$F$498</f>
        <v>12.483607538566316</v>
      </c>
    </row>
    <row r="512" spans="2:12" ht="15.75">
      <c r="B512" s="357"/>
      <c r="C512" s="179" t="str">
        <f>'1. Coverage&amp;Subs'!C92</f>
        <v>D07</v>
      </c>
      <c r="D512" s="179" t="str">
        <f>'1. Coverage&amp;Subs'!D92</f>
        <v>Кюстендил (Kyustendil)</v>
      </c>
      <c r="E512" s="362" t="s">
        <v>299</v>
      </c>
      <c r="F512" s="366">
        <f t="shared" si="191"/>
        <v>11.598653181128324</v>
      </c>
      <c r="G512" s="366">
        <f t="shared" si="191"/>
        <v>11.787869088207154</v>
      </c>
      <c r="H512" s="366">
        <f t="shared" si="191"/>
        <v>11.738031583672168</v>
      </c>
      <c r="I512" s="366">
        <f t="shared" si="191"/>
        <v>11.749769615255838</v>
      </c>
      <c r="J512" s="366">
        <f t="shared" si="191"/>
        <v>11.753294546140413</v>
      </c>
      <c r="K512" s="366">
        <f t="shared" si="191"/>
        <v>11.756820534504255</v>
      </c>
      <c r="L512" s="366">
        <f t="shared" ref="L512" si="198">L470/$F$498</f>
        <v>11.760347580664606</v>
      </c>
    </row>
    <row r="513" spans="2:12" ht="15.75">
      <c r="B513" s="357"/>
      <c r="C513" s="179" t="str">
        <f>'1. Coverage&amp;Subs'!C93</f>
        <v>D08</v>
      </c>
      <c r="D513" s="179" t="str">
        <f>'1. Coverage&amp;Subs'!D93</f>
        <v>Ловеч (Lovech)</v>
      </c>
      <c r="E513" s="362" t="s">
        <v>299</v>
      </c>
      <c r="F513" s="366">
        <f t="shared" si="191"/>
        <v>15.350448988135648</v>
      </c>
      <c r="G513" s="366">
        <f t="shared" si="191"/>
        <v>15.514512121867401</v>
      </c>
      <c r="H513" s="366">
        <f t="shared" si="191"/>
        <v>15.467738557299933</v>
      </c>
      <c r="I513" s="366">
        <f t="shared" si="191"/>
        <v>15.483206295857229</v>
      </c>
      <c r="J513" s="366">
        <f t="shared" si="191"/>
        <v>15.487851257745989</v>
      </c>
      <c r="K513" s="366">
        <f t="shared" si="191"/>
        <v>15.492497613123312</v>
      </c>
      <c r="L513" s="366">
        <f t="shared" ref="L513" si="199">L471/$F$498</f>
        <v>15.497145362407249</v>
      </c>
    </row>
    <row r="514" spans="2:12" ht="15.75">
      <c r="B514" s="357"/>
      <c r="C514" s="179" t="str">
        <f>'1. Coverage&amp;Subs'!C94</f>
        <v>D09</v>
      </c>
      <c r="D514" s="179" t="str">
        <f>'1. Coverage&amp;Subs'!D94</f>
        <v>Монтана (Montana)</v>
      </c>
      <c r="E514" s="362" t="s">
        <v>299</v>
      </c>
      <c r="F514" s="366">
        <f t="shared" si="191"/>
        <v>13.995003570619183</v>
      </c>
      <c r="G514" s="366">
        <f t="shared" si="191"/>
        <v>13.991462469658074</v>
      </c>
      <c r="H514" s="366">
        <f t="shared" si="191"/>
        <v>13.987777984887003</v>
      </c>
      <c r="I514" s="366">
        <f t="shared" si="191"/>
        <v>14.001765762871889</v>
      </c>
      <c r="J514" s="366">
        <f t="shared" si="191"/>
        <v>14.00596629260075</v>
      </c>
      <c r="K514" s="366">
        <f t="shared" si="191"/>
        <v>14.01016808248853</v>
      </c>
      <c r="L514" s="366">
        <f t="shared" ref="L514" si="200">L472/$F$498</f>
        <v>14.014371132913277</v>
      </c>
    </row>
    <row r="515" spans="2:12" ht="15.75">
      <c r="B515" s="357"/>
      <c r="C515" s="179" t="str">
        <f>'1. Coverage&amp;Subs'!C95</f>
        <v>D10</v>
      </c>
      <c r="D515" s="179" t="str">
        <f>'1. Coverage&amp;Subs'!D95</f>
        <v>Пазарджик (Pazardzhik)</v>
      </c>
      <c r="E515" s="362" t="s">
        <v>299</v>
      </c>
      <c r="F515" s="366">
        <f t="shared" si="191"/>
        <v>16.416048947086285</v>
      </c>
      <c r="G515" s="366">
        <f t="shared" si="191"/>
        <v>16.522121746629264</v>
      </c>
      <c r="H515" s="366">
        <f t="shared" si="191"/>
        <v>16.502341881016161</v>
      </c>
      <c r="I515" s="366">
        <f t="shared" si="191"/>
        <v>16.518844222897176</v>
      </c>
      <c r="J515" s="366">
        <f t="shared" si="191"/>
        <v>16.523799876164041</v>
      </c>
      <c r="K515" s="366">
        <f t="shared" si="191"/>
        <v>16.528757016126892</v>
      </c>
      <c r="L515" s="366">
        <f t="shared" ref="L515" si="201">L473/$F$498</f>
        <v>16.533715643231726</v>
      </c>
    </row>
    <row r="516" spans="2:12" ht="15.75">
      <c r="B516" s="357"/>
      <c r="C516" s="179" t="str">
        <f>'1. Coverage&amp;Subs'!C96</f>
        <v>D11</v>
      </c>
      <c r="D516" s="179" t="str">
        <f>'1. Coverage&amp;Subs'!D96</f>
        <v>Перник (Pernik)</v>
      </c>
      <c r="E516" s="362" t="s">
        <v>299</v>
      </c>
      <c r="F516" s="366">
        <f t="shared" ref="F516:K525" si="202">F474/$F$498</f>
        <v>9.4971579823739525</v>
      </c>
      <c r="G516" s="366">
        <f t="shared" si="202"/>
        <v>9.500424590176749</v>
      </c>
      <c r="H516" s="366">
        <f t="shared" si="202"/>
        <v>9.4969728097070067</v>
      </c>
      <c r="I516" s="366">
        <f t="shared" si="202"/>
        <v>9.5064697825167137</v>
      </c>
      <c r="J516" s="366">
        <f t="shared" si="202"/>
        <v>9.5093217234514693</v>
      </c>
      <c r="K516" s="366">
        <f t="shared" si="202"/>
        <v>9.5121745199685037</v>
      </c>
      <c r="L516" s="366">
        <f t="shared" ref="L516" si="203">L474/$F$498</f>
        <v>9.5150281723244952</v>
      </c>
    </row>
    <row r="517" spans="2:12" ht="15.75">
      <c r="B517" s="357"/>
      <c r="C517" s="179" t="str">
        <f>'1. Coverage&amp;Subs'!C97</f>
        <v>D12</v>
      </c>
      <c r="D517" s="179" t="str">
        <f>'1. Coverage&amp;Subs'!D97</f>
        <v>Плевен (Pleven)</v>
      </c>
      <c r="E517" s="362" t="s">
        <v>299</v>
      </c>
      <c r="F517" s="366">
        <f t="shared" si="202"/>
        <v>17.289398004908996</v>
      </c>
      <c r="G517" s="366">
        <f t="shared" si="202"/>
        <v>17.252037571803179</v>
      </c>
      <c r="H517" s="366">
        <f t="shared" si="202"/>
        <v>17.252037571803179</v>
      </c>
      <c r="I517" s="366">
        <f t="shared" si="202"/>
        <v>17.269289609374979</v>
      </c>
      <c r="J517" s="366">
        <f t="shared" si="202"/>
        <v>17.27447039625779</v>
      </c>
      <c r="K517" s="366">
        <f t="shared" si="202"/>
        <v>17.279652737376669</v>
      </c>
      <c r="L517" s="366">
        <f t="shared" ref="L517" si="204">L475/$F$498</f>
        <v>17.284836633197877</v>
      </c>
    </row>
    <row r="518" spans="2:12" ht="15.75">
      <c r="B518" s="357"/>
      <c r="C518" s="179" t="str">
        <f>'1. Coverage&amp;Subs'!C98</f>
        <v>D13</v>
      </c>
      <c r="D518" s="179" t="str">
        <f>'1. Coverage&amp;Subs'!D98</f>
        <v>Пловдив (Plovdiv)</v>
      </c>
      <c r="E518" s="362" t="s">
        <v>299</v>
      </c>
      <c r="F518" s="366">
        <f t="shared" si="202"/>
        <v>23.648419335709512</v>
      </c>
      <c r="G518" s="366">
        <f t="shared" si="202"/>
        <v>23.712956146098971</v>
      </c>
      <c r="H518" s="366">
        <f t="shared" si="202"/>
        <v>23.686040015245055</v>
      </c>
      <c r="I518" s="366">
        <f t="shared" si="202"/>
        <v>23.709726055260298</v>
      </c>
      <c r="J518" s="366">
        <f t="shared" si="202"/>
        <v>23.716838973076879</v>
      </c>
      <c r="K518" s="366">
        <f t="shared" si="202"/>
        <v>23.723954024768798</v>
      </c>
      <c r="L518" s="366">
        <f t="shared" ref="L518" si="205">L476/$F$498</f>
        <v>23.731071210976229</v>
      </c>
    </row>
    <row r="519" spans="2:12" ht="15.75">
      <c r="B519" s="357"/>
      <c r="C519" s="179" t="str">
        <f>'1. Coverage&amp;Subs'!C99</f>
        <v>D14</v>
      </c>
      <c r="D519" s="179" t="str">
        <f>'1. Coverage&amp;Subs'!D99</f>
        <v>Разград (Razgrad)</v>
      </c>
      <c r="E519" s="362" t="s">
        <v>299</v>
      </c>
      <c r="F519" s="366">
        <f t="shared" si="202"/>
        <v>9.7100502237333579</v>
      </c>
      <c r="G519" s="366">
        <f t="shared" si="202"/>
        <v>9.6921341504230085</v>
      </c>
      <c r="H519" s="366">
        <f t="shared" si="202"/>
        <v>9.6921341504230085</v>
      </c>
      <c r="I519" s="366">
        <f t="shared" si="202"/>
        <v>9.701826284573432</v>
      </c>
      <c r="J519" s="366">
        <f t="shared" si="202"/>
        <v>9.7047368324588028</v>
      </c>
      <c r="K519" s="366">
        <f t="shared" si="202"/>
        <v>9.7076482535085411</v>
      </c>
      <c r="L519" s="366">
        <f t="shared" ref="L519" si="206">L477/$F$498</f>
        <v>9.710560547984592</v>
      </c>
    </row>
    <row r="520" spans="2:12" ht="15.75">
      <c r="B520" s="357"/>
      <c r="C520" s="179" t="str">
        <f>'1. Coverage&amp;Subs'!C100</f>
        <v>D15</v>
      </c>
      <c r="D520" s="179" t="str">
        <f>'1. Coverage&amp;Subs'!D100</f>
        <v>Русе (Ruse)</v>
      </c>
      <c r="E520" s="362" t="s">
        <v>299</v>
      </c>
      <c r="F520" s="366">
        <f t="shared" si="202"/>
        <v>10.955370923596087</v>
      </c>
      <c r="G520" s="366">
        <f t="shared" si="202"/>
        <v>10.930159817552473</v>
      </c>
      <c r="H520" s="366">
        <f t="shared" si="202"/>
        <v>10.930159817552473</v>
      </c>
      <c r="I520" s="366">
        <f t="shared" si="202"/>
        <v>10.941089977370027</v>
      </c>
      <c r="J520" s="366">
        <f t="shared" si="202"/>
        <v>10.944372304363235</v>
      </c>
      <c r="K520" s="366">
        <f t="shared" si="202"/>
        <v>10.947655616054544</v>
      </c>
      <c r="L520" s="366">
        <f t="shared" ref="L520" si="207">L478/$F$498</f>
        <v>10.95093991273936</v>
      </c>
    </row>
    <row r="521" spans="2:12" ht="15.75">
      <c r="B521" s="357"/>
      <c r="C521" s="179" t="str">
        <f>'1. Coverage&amp;Subs'!C101</f>
        <v>D16</v>
      </c>
      <c r="D521" s="179" t="str">
        <f>'1. Coverage&amp;Subs'!D101</f>
        <v>Шумен (Shumen)</v>
      </c>
      <c r="E521" s="362" t="s">
        <v>299</v>
      </c>
      <c r="F521" s="366">
        <f t="shared" si="202"/>
        <v>13.433901907926835</v>
      </c>
      <c r="G521" s="366">
        <f t="shared" si="202"/>
        <v>13.457173393802819</v>
      </c>
      <c r="H521" s="366">
        <f t="shared" si="202"/>
        <v>13.454807566739291</v>
      </c>
      <c r="I521" s="366">
        <f t="shared" si="202"/>
        <v>13.468262374306029</v>
      </c>
      <c r="J521" s="366">
        <f t="shared" si="202"/>
        <v>13.47230285301832</v>
      </c>
      <c r="K521" s="366">
        <f t="shared" si="202"/>
        <v>13.476344543874225</v>
      </c>
      <c r="L521" s="366">
        <f t="shared" ref="L521" si="208">L479/$F$498</f>
        <v>13.480387447237389</v>
      </c>
    </row>
    <row r="522" spans="2:12" ht="15.75">
      <c r="B522" s="357"/>
      <c r="C522" s="179" t="str">
        <f>'1. Coverage&amp;Subs'!C102</f>
        <v>D17</v>
      </c>
      <c r="D522" s="179" t="str">
        <f>'1. Coverage&amp;Subs'!D102</f>
        <v>Силистра (Silistra)</v>
      </c>
      <c r="E522" s="362" t="s">
        <v>299</v>
      </c>
      <c r="F522" s="366">
        <f t="shared" si="202"/>
        <v>10.647243246154549</v>
      </c>
      <c r="G522" s="366">
        <f t="shared" si="202"/>
        <v>10.626790976717702</v>
      </c>
      <c r="H522" s="366">
        <f t="shared" si="202"/>
        <v>10.626790976717702</v>
      </c>
      <c r="I522" s="366">
        <f t="shared" si="202"/>
        <v>10.637417767694419</v>
      </c>
      <c r="J522" s="366">
        <f t="shared" si="202"/>
        <v>10.640608993024726</v>
      </c>
      <c r="K522" s="366">
        <f t="shared" si="202"/>
        <v>10.643801175722636</v>
      </c>
      <c r="L522" s="366">
        <f t="shared" ref="L522" si="209">L480/$F$498</f>
        <v>10.64699431607535</v>
      </c>
    </row>
    <row r="523" spans="2:12" ht="15.75">
      <c r="B523" s="357"/>
      <c r="C523" s="179" t="str">
        <f>'1. Coverage&amp;Subs'!C103</f>
        <v>D18</v>
      </c>
      <c r="D523" s="179" t="str">
        <f>'1. Coverage&amp;Subs'!D103</f>
        <v>Сливен (Sliven)</v>
      </c>
      <c r="E523" s="362" t="s">
        <v>299</v>
      </c>
      <c r="F523" s="366">
        <f t="shared" si="202"/>
        <v>13.626308270099619</v>
      </c>
      <c r="G523" s="366">
        <f t="shared" si="202"/>
        <v>13.763024413851786</v>
      </c>
      <c r="H523" s="366">
        <f t="shared" si="202"/>
        <v>13.764536991810433</v>
      </c>
      <c r="I523" s="366">
        <f t="shared" si="202"/>
        <v>13.778301528802242</v>
      </c>
      <c r="J523" s="366">
        <f t="shared" si="202"/>
        <v>13.782435019260884</v>
      </c>
      <c r="K523" s="366">
        <f t="shared" si="202"/>
        <v>13.786569749766658</v>
      </c>
      <c r="L523" s="366">
        <f t="shared" ref="L523" si="210">L481/$F$498</f>
        <v>13.790705720691591</v>
      </c>
    </row>
    <row r="524" spans="2:12" ht="15.75">
      <c r="B524" s="357"/>
      <c r="C524" s="179" t="str">
        <f>'1. Coverage&amp;Subs'!C104</f>
        <v>D19</v>
      </c>
      <c r="D524" s="179" t="str">
        <f>'1. Coverage&amp;Subs'!D104</f>
        <v>Смолян (Smolyan)</v>
      </c>
      <c r="E524" s="362" t="s">
        <v>299</v>
      </c>
      <c r="F524" s="366">
        <f t="shared" si="202"/>
        <v>12.501823553881584</v>
      </c>
      <c r="G524" s="366">
        <f t="shared" si="202"/>
        <v>12.669275413547343</v>
      </c>
      <c r="H524" s="366">
        <f t="shared" si="202"/>
        <v>12.617925331053709</v>
      </c>
      <c r="I524" s="366">
        <f t="shared" si="202"/>
        <v>12.63054325638476</v>
      </c>
      <c r="J524" s="366">
        <f t="shared" si="202"/>
        <v>12.634332419361675</v>
      </c>
      <c r="K524" s="366">
        <f t="shared" si="202"/>
        <v>12.638122719087482</v>
      </c>
      <c r="L524" s="366">
        <f t="shared" ref="L524" si="211">L482/$F$498</f>
        <v>12.641914155903207</v>
      </c>
    </row>
    <row r="525" spans="2:12" ht="15.75">
      <c r="B525" s="357"/>
      <c r="C525" s="179" t="str">
        <f>'1. Coverage&amp;Subs'!C105</f>
        <v>D20</v>
      </c>
      <c r="D525" s="179" t="str">
        <f>'1. Coverage&amp;Subs'!D105</f>
        <v>София-град (Sofia-Capital)</v>
      </c>
      <c r="E525" s="362" t="s">
        <v>299</v>
      </c>
      <c r="F525" s="366">
        <f t="shared" si="202"/>
        <v>5.3080463696452167</v>
      </c>
      <c r="G525" s="366">
        <f t="shared" si="202"/>
        <v>5.304339412632066</v>
      </c>
      <c r="H525" s="366">
        <f t="shared" si="202"/>
        <v>5.3028656187236383</v>
      </c>
      <c r="I525" s="366">
        <f t="shared" si="202"/>
        <v>5.3081684843423611</v>
      </c>
      <c r="J525" s="366">
        <f t="shared" si="202"/>
        <v>5.309760934887664</v>
      </c>
      <c r="K525" s="366">
        <f t="shared" si="202"/>
        <v>5.3113538631681294</v>
      </c>
      <c r="L525" s="366">
        <f t="shared" ref="L525" si="212">L483/$F$498</f>
        <v>5.3129472693270801</v>
      </c>
    </row>
    <row r="526" spans="2:12" ht="15.75">
      <c r="B526" s="357"/>
      <c r="C526" s="179" t="str">
        <f>'1. Coverage&amp;Subs'!C106</f>
        <v>D21</v>
      </c>
      <c r="D526" s="179" t="str">
        <f>'1. Coverage&amp;Subs'!D106</f>
        <v>София-област (Sofia (province))</v>
      </c>
      <c r="E526" s="362" t="s">
        <v>299</v>
      </c>
      <c r="F526" s="366">
        <f t="shared" ref="F526:K533" si="213">F484/$F$498</f>
        <v>27.125029660681445</v>
      </c>
      <c r="G526" s="366">
        <f t="shared" si="213"/>
        <v>27.243856078289891</v>
      </c>
      <c r="H526" s="366">
        <f t="shared" si="213"/>
        <v>27.210036386496494</v>
      </c>
      <c r="I526" s="366">
        <f t="shared" si="213"/>
        <v>27.23724642288299</v>
      </c>
      <c r="J526" s="366">
        <f t="shared" si="213"/>
        <v>27.245417596809855</v>
      </c>
      <c r="K526" s="366">
        <f t="shared" si="213"/>
        <v>27.253591222088893</v>
      </c>
      <c r="L526" s="366">
        <f t="shared" ref="L526" si="214">L484/$F$498</f>
        <v>27.261767299455521</v>
      </c>
    </row>
    <row r="527" spans="2:12" ht="15.75">
      <c r="B527" s="357"/>
      <c r="C527" s="179" t="str">
        <f>'1. Coverage&amp;Subs'!C107</f>
        <v>D22</v>
      </c>
      <c r="D527" s="179" t="str">
        <f>'1. Coverage&amp;Subs'!D107</f>
        <v>Стара Загора (Stara Zagora)</v>
      </c>
      <c r="E527" s="362" t="s">
        <v>299</v>
      </c>
      <c r="F527" s="366">
        <f t="shared" si="213"/>
        <v>20.35793863322408</v>
      </c>
      <c r="G527" s="366">
        <f t="shared" si="213"/>
        <v>20.496866349558246</v>
      </c>
      <c r="H527" s="366">
        <f t="shared" si="213"/>
        <v>20.48391247678417</v>
      </c>
      <c r="I527" s="366">
        <f t="shared" si="213"/>
        <v>20.50439638926095</v>
      </c>
      <c r="J527" s="366">
        <f t="shared" si="213"/>
        <v>20.510547708177729</v>
      </c>
      <c r="K527" s="366">
        <f t="shared" si="213"/>
        <v>20.516700872490183</v>
      </c>
      <c r="L527" s="366">
        <f t="shared" ref="L527" si="215">L485/$F$498</f>
        <v>20.522855882751927</v>
      </c>
    </row>
    <row r="528" spans="2:12" ht="15.75">
      <c r="B528" s="357"/>
      <c r="C528" s="179" t="str">
        <f>'1. Coverage&amp;Subs'!C108</f>
        <v>D23</v>
      </c>
      <c r="D528" s="179" t="str">
        <f>'1. Coverage&amp;Subs'!D108</f>
        <v>Търговище (Targovishte)</v>
      </c>
      <c r="E528" s="362" t="s">
        <v>299</v>
      </c>
      <c r="F528" s="366">
        <f t="shared" si="213"/>
        <v>10.22285013978725</v>
      </c>
      <c r="G528" s="366">
        <f t="shared" si="213"/>
        <v>10.204898078405174</v>
      </c>
      <c r="H528" s="366">
        <f t="shared" si="213"/>
        <v>10.204898078405174</v>
      </c>
      <c r="I528" s="366">
        <f t="shared" si="213"/>
        <v>10.215102976483577</v>
      </c>
      <c r="J528" s="366">
        <f t="shared" si="213"/>
        <v>10.218167507376522</v>
      </c>
      <c r="K528" s="366">
        <f t="shared" si="213"/>
        <v>10.221232957628734</v>
      </c>
      <c r="L528" s="366">
        <f t="shared" ref="L528" si="216">L486/$F$498</f>
        <v>10.224299327516023</v>
      </c>
    </row>
    <row r="529" spans="2:12" ht="15.75">
      <c r="B529" s="357"/>
      <c r="C529" s="179" t="str">
        <f>'1. Coverage&amp;Subs'!C109</f>
        <v>D24</v>
      </c>
      <c r="D529" s="179" t="str">
        <f>'1. Coverage&amp;Subs'!D109</f>
        <v>Варна (Varna)</v>
      </c>
      <c r="E529" s="362" t="s">
        <v>299</v>
      </c>
      <c r="F529" s="366">
        <f t="shared" si="213"/>
        <v>14.657551338135875</v>
      </c>
      <c r="G529" s="366">
        <f t="shared" si="213"/>
        <v>14.632562819824107</v>
      </c>
      <c r="H529" s="366">
        <f t="shared" si="213"/>
        <v>14.632524035773887</v>
      </c>
      <c r="I529" s="366">
        <f t="shared" si="213"/>
        <v>14.647156559809659</v>
      </c>
      <c r="J529" s="366">
        <f t="shared" si="213"/>
        <v>14.651550706777602</v>
      </c>
      <c r="K529" s="366">
        <f t="shared" si="213"/>
        <v>14.655946171989632</v>
      </c>
      <c r="L529" s="366">
        <f t="shared" ref="L529" si="217">L487/$F$498</f>
        <v>14.660342955841232</v>
      </c>
    </row>
    <row r="530" spans="2:12" ht="15.75">
      <c r="B530" s="357"/>
      <c r="C530" s="179" t="str">
        <f>'1. Coverage&amp;Subs'!C110</f>
        <v>D25</v>
      </c>
      <c r="D530" s="179" t="str">
        <f>'1. Coverage&amp;Subs'!D110</f>
        <v>Велико Търново (Veliko Tarnovo)</v>
      </c>
      <c r="E530" s="362" t="s">
        <v>299</v>
      </c>
      <c r="F530" s="366">
        <f t="shared" si="213"/>
        <v>17.310330834599597</v>
      </c>
      <c r="G530" s="366">
        <f t="shared" si="213"/>
        <v>17.334182190172914</v>
      </c>
      <c r="H530" s="366">
        <f t="shared" si="213"/>
        <v>17.332941100565815</v>
      </c>
      <c r="I530" s="366">
        <f t="shared" si="213"/>
        <v>17.350274041666381</v>
      </c>
      <c r="J530" s="366">
        <f t="shared" si="213"/>
        <v>17.355479123878876</v>
      </c>
      <c r="K530" s="366">
        <f t="shared" si="213"/>
        <v>17.36068576761604</v>
      </c>
      <c r="L530" s="366">
        <f t="shared" ref="L530" si="218">L488/$F$498</f>
        <v>17.365893973346324</v>
      </c>
    </row>
    <row r="531" spans="2:12" ht="15.75">
      <c r="B531" s="357"/>
      <c r="C531" s="179" t="str">
        <f>'1. Coverage&amp;Subs'!C111</f>
        <v>D26</v>
      </c>
      <c r="D531" s="179" t="str">
        <f>'1. Coverage&amp;Subs'!D111</f>
        <v>Видин (Vidin)</v>
      </c>
      <c r="E531" s="362" t="s">
        <v>299</v>
      </c>
      <c r="F531" s="366">
        <f t="shared" si="213"/>
        <v>11.426927024448231</v>
      </c>
      <c r="G531" s="366">
        <f t="shared" si="213"/>
        <v>11.465883903265931</v>
      </c>
      <c r="H531" s="366">
        <f t="shared" si="213"/>
        <v>11.452852462391412</v>
      </c>
      <c r="I531" s="366">
        <f t="shared" si="213"/>
        <v>11.464305314853803</v>
      </c>
      <c r="J531" s="366">
        <f t="shared" si="213"/>
        <v>11.467744606448257</v>
      </c>
      <c r="K531" s="366">
        <f t="shared" si="213"/>
        <v>11.471184929830191</v>
      </c>
      <c r="L531" s="366">
        <f t="shared" ref="L531" si="219">L489/$F$498</f>
        <v>11.474626285309141</v>
      </c>
    </row>
    <row r="532" spans="2:12" ht="15.75">
      <c r="B532" s="357"/>
      <c r="C532" s="179" t="str">
        <f>'1. Coverage&amp;Subs'!C112</f>
        <v>D27</v>
      </c>
      <c r="D532" s="179" t="str">
        <f>'1. Coverage&amp;Subs'!D112</f>
        <v>Враца (Vratsa)</v>
      </c>
      <c r="E532" s="362" t="s">
        <v>299</v>
      </c>
      <c r="F532" s="366">
        <f t="shared" si="213"/>
        <v>14.080048535210643</v>
      </c>
      <c r="G532" s="366">
        <f t="shared" si="213"/>
        <v>14.049871249292075</v>
      </c>
      <c r="H532" s="366">
        <f t="shared" si="213"/>
        <v>14.04952219284008</v>
      </c>
      <c r="I532" s="366">
        <f t="shared" si="213"/>
        <v>14.063571715032918</v>
      </c>
      <c r="J532" s="366">
        <f t="shared" si="213"/>
        <v>14.067790786547425</v>
      </c>
      <c r="K532" s="366">
        <f t="shared" si="213"/>
        <v>14.072011123783389</v>
      </c>
      <c r="L532" s="366">
        <f t="shared" ref="L532" si="220">L490/$F$498</f>
        <v>14.076232727120525</v>
      </c>
    </row>
    <row r="533" spans="2:12" ht="15.75">
      <c r="B533" s="357"/>
      <c r="C533" s="179" t="str">
        <f>'1. Coverage&amp;Subs'!C113</f>
        <v>D28</v>
      </c>
      <c r="D533" s="179" t="str">
        <f>'1. Coverage&amp;Subs'!D113</f>
        <v>Ямбол (Yambol)</v>
      </c>
      <c r="E533" s="362" t="s">
        <v>299</v>
      </c>
      <c r="F533" s="366">
        <f t="shared" si="213"/>
        <v>12.95083780322882</v>
      </c>
      <c r="G533" s="366">
        <f t="shared" si="213"/>
        <v>12.931184104695031</v>
      </c>
      <c r="H533" s="366">
        <f t="shared" si="213"/>
        <v>12.931145320644807</v>
      </c>
      <c r="I533" s="366">
        <f t="shared" si="213"/>
        <v>12.94407646596545</v>
      </c>
      <c r="J533" s="366">
        <f t="shared" si="213"/>
        <v>12.94795968890524</v>
      </c>
      <c r="K533" s="366">
        <f t="shared" si="213"/>
        <v>12.951844076811907</v>
      </c>
      <c r="L533" s="366">
        <f t="shared" ref="L533" si="221">L491/$F$498</f>
        <v>12.955729630034954</v>
      </c>
    </row>
    <row r="534" spans="2:12" ht="15.75">
      <c r="B534" s="357"/>
      <c r="C534" s="363" t="s">
        <v>2</v>
      </c>
      <c r="D534" s="363"/>
      <c r="E534" s="364" t="s">
        <v>299</v>
      </c>
      <c r="F534" s="165">
        <f t="shared" ref="F534:K534" si="222">SUM(F506:F533)</f>
        <v>427.2465200017366</v>
      </c>
      <c r="G534" s="165">
        <f t="shared" si="222"/>
        <v>428.5443241415162</v>
      </c>
      <c r="H534" s="165">
        <f t="shared" si="222"/>
        <v>428.16567545920088</v>
      </c>
      <c r="I534" s="165">
        <f t="shared" si="222"/>
        <v>428.59384113466024</v>
      </c>
      <c r="J534" s="165">
        <f t="shared" si="222"/>
        <v>428.72241928700055</v>
      </c>
      <c r="K534" s="165">
        <f t="shared" si="222"/>
        <v>428.8485076744758</v>
      </c>
      <c r="L534" s="165">
        <f t="shared" ref="L534" si="223">SUM(L506:L533)</f>
        <v>428.97716222677809</v>
      </c>
    </row>
    <row r="537" spans="2:12" ht="15.75">
      <c r="C537" s="368" t="s">
        <v>409</v>
      </c>
      <c r="D537" s="357"/>
      <c r="E537" s="357"/>
      <c r="F537" s="317"/>
      <c r="G537" s="344"/>
      <c r="H537" s="344"/>
      <c r="I537" s="344"/>
      <c r="J537" s="344"/>
      <c r="K537" s="207"/>
    </row>
    <row r="538" spans="2:12">
      <c r="C538" s="361" t="s">
        <v>0</v>
      </c>
      <c r="D538" s="40" t="s">
        <v>405</v>
      </c>
      <c r="E538" s="214" t="s">
        <v>14</v>
      </c>
      <c r="F538" s="151">
        <f t="shared" ref="F538:K539" si="224">F505</f>
        <v>2014</v>
      </c>
      <c r="G538" s="151">
        <f t="shared" si="224"/>
        <v>2015</v>
      </c>
      <c r="H538" s="151">
        <f t="shared" si="224"/>
        <v>2016</v>
      </c>
      <c r="I538" s="151">
        <f t="shared" si="224"/>
        <v>2017</v>
      </c>
      <c r="J538" s="151">
        <f t="shared" si="224"/>
        <v>2018</v>
      </c>
      <c r="K538" s="151">
        <f t="shared" si="224"/>
        <v>2019</v>
      </c>
      <c r="L538" s="151">
        <f t="shared" ref="L538" si="225">L505</f>
        <v>2020</v>
      </c>
    </row>
    <row r="539" spans="2:12">
      <c r="C539" s="179" t="str">
        <f>C506</f>
        <v>D01</v>
      </c>
      <c r="D539" s="179" t="str">
        <f>D506</f>
        <v>Благоевград (Blagoevgrad)</v>
      </c>
      <c r="E539" s="362" t="s">
        <v>299</v>
      </c>
      <c r="F539" s="170">
        <f t="shared" si="224"/>
        <v>25.069908491609244</v>
      </c>
      <c r="G539" s="170">
        <f t="shared" si="224"/>
        <v>25.325596954320609</v>
      </c>
      <c r="H539" s="170">
        <f t="shared" si="224"/>
        <v>25.250549817141469</v>
      </c>
      <c r="I539" s="170">
        <f t="shared" si="224"/>
        <v>25.275800366958606</v>
      </c>
      <c r="J539" s="170">
        <f t="shared" si="224"/>
        <v>25.283383107068698</v>
      </c>
      <c r="K539" s="170">
        <f t="shared" si="224"/>
        <v>25.288439783690109</v>
      </c>
      <c r="L539" s="170">
        <f t="shared" ref="L539" si="226">L506</f>
        <v>25.296026315625216</v>
      </c>
    </row>
    <row r="540" spans="2:12">
      <c r="C540" s="179" t="str">
        <f t="shared" ref="C540:K566" si="227">C507</f>
        <v>D02</v>
      </c>
      <c r="D540" s="179" t="str">
        <f t="shared" si="227"/>
        <v>Бургас (Burgas)</v>
      </c>
      <c r="E540" s="362" t="s">
        <v>299</v>
      </c>
      <c r="F540" s="170">
        <f t="shared" si="227"/>
        <v>30.263185744885494</v>
      </c>
      <c r="G540" s="170">
        <f t="shared" si="227"/>
        <v>30.280104233952216</v>
      </c>
      <c r="H540" s="170">
        <f t="shared" si="227"/>
        <v>30.276380965130926</v>
      </c>
      <c r="I540" s="170">
        <f t="shared" si="227"/>
        <v>30.306657346096053</v>
      </c>
      <c r="J540" s="170">
        <f t="shared" si="227"/>
        <v>30.315749343299885</v>
      </c>
      <c r="K540" s="170">
        <f t="shared" si="227"/>
        <v>30.32484406810287</v>
      </c>
      <c r="L540" s="170">
        <f t="shared" ref="L540" si="228">L507</f>
        <v>30.333941521323304</v>
      </c>
    </row>
    <row r="541" spans="2:12">
      <c r="C541" s="179" t="str">
        <f t="shared" si="227"/>
        <v>D03</v>
      </c>
      <c r="D541" s="179" t="str">
        <f t="shared" si="227"/>
        <v>Добрич (Dobrich)</v>
      </c>
      <c r="E541" s="362" t="s">
        <v>299</v>
      </c>
      <c r="F541" s="170">
        <f t="shared" si="227"/>
        <v>18.261732996521125</v>
      </c>
      <c r="G541" s="170">
        <f t="shared" si="227"/>
        <v>18.230675511049377</v>
      </c>
      <c r="H541" s="170">
        <f t="shared" si="227"/>
        <v>18.230675511049377</v>
      </c>
      <c r="I541" s="170">
        <f t="shared" si="227"/>
        <v>18.248906186560426</v>
      </c>
      <c r="J541" s="170">
        <f t="shared" si="227"/>
        <v>18.25438085841639</v>
      </c>
      <c r="K541" s="170">
        <f t="shared" si="227"/>
        <v>18.259857172673918</v>
      </c>
      <c r="L541" s="170">
        <f t="shared" ref="L541" si="229">L508</f>
        <v>18.265335129825718</v>
      </c>
    </row>
    <row r="542" spans="2:12">
      <c r="C542" s="179" t="str">
        <f t="shared" si="227"/>
        <v>D04</v>
      </c>
      <c r="D542" s="179" t="str">
        <f t="shared" si="227"/>
        <v>Габрово (Gabrovo)</v>
      </c>
      <c r="E542" s="362" t="s">
        <v>299</v>
      </c>
      <c r="F542" s="170">
        <f t="shared" si="227"/>
        <v>7.8622130388271891</v>
      </c>
      <c r="G542" s="170">
        <f t="shared" si="227"/>
        <v>7.8586957442887684</v>
      </c>
      <c r="H542" s="170">
        <f t="shared" si="227"/>
        <v>7.8580751994852207</v>
      </c>
      <c r="I542" s="170">
        <f t="shared" si="227"/>
        <v>7.8659332746847044</v>
      </c>
      <c r="J542" s="170">
        <f t="shared" si="227"/>
        <v>7.8682930546671095</v>
      </c>
      <c r="K542" s="170">
        <f t="shared" si="227"/>
        <v>7.8706535425835105</v>
      </c>
      <c r="L542" s="170">
        <f t="shared" ref="L542" si="230">L509</f>
        <v>7.8730147386462841</v>
      </c>
    </row>
    <row r="543" spans="2:12">
      <c r="C543" s="179" t="str">
        <f t="shared" si="227"/>
        <v>D05</v>
      </c>
      <c r="D543" s="179" t="str">
        <f t="shared" si="227"/>
        <v>Хасково (Haskovo)</v>
      </c>
      <c r="E543" s="362" t="s">
        <v>299</v>
      </c>
      <c r="F543" s="170">
        <f t="shared" si="227"/>
        <v>21.253075556484131</v>
      </c>
      <c r="G543" s="170">
        <f t="shared" si="227"/>
        <v>21.2934519570634</v>
      </c>
      <c r="H543" s="170">
        <f t="shared" si="227"/>
        <v>21.272081945391196</v>
      </c>
      <c r="I543" s="170">
        <f t="shared" si="227"/>
        <v>21.293354027336584</v>
      </c>
      <c r="J543" s="170">
        <f t="shared" si="227"/>
        <v>21.299742033544785</v>
      </c>
      <c r="K543" s="170">
        <f t="shared" si="227"/>
        <v>21.30613195615485</v>
      </c>
      <c r="L543" s="170">
        <f t="shared" ref="L543" si="231">L510</f>
        <v>21.312523795741697</v>
      </c>
    </row>
    <row r="544" spans="2:12">
      <c r="C544" s="179" t="str">
        <f t="shared" si="227"/>
        <v>D06</v>
      </c>
      <c r="D544" s="179" t="str">
        <f t="shared" si="227"/>
        <v>Кърджали (Kardzhali)</v>
      </c>
      <c r="E544" s="362" t="s">
        <v>299</v>
      </c>
      <c r="F544" s="170">
        <f t="shared" si="227"/>
        <v>12.427015699094252</v>
      </c>
      <c r="G544" s="170">
        <f t="shared" si="227"/>
        <v>12.472213654370478</v>
      </c>
      <c r="H544" s="170">
        <f t="shared" si="227"/>
        <v>12.459919110450169</v>
      </c>
      <c r="I544" s="170">
        <f t="shared" si="227"/>
        <v>12.472379029560619</v>
      </c>
      <c r="J544" s="170">
        <f t="shared" si="227"/>
        <v>12.476120743269489</v>
      </c>
      <c r="K544" s="170">
        <f t="shared" si="227"/>
        <v>12.479863579492468</v>
      </c>
      <c r="L544" s="170">
        <f t="shared" ref="L544" si="232">L511</f>
        <v>12.483607538566316</v>
      </c>
    </row>
    <row r="545" spans="3:12">
      <c r="C545" s="179" t="str">
        <f t="shared" si="227"/>
        <v>D07</v>
      </c>
      <c r="D545" s="179" t="str">
        <f t="shared" si="227"/>
        <v>Кюстендил (Kyustendil)</v>
      </c>
      <c r="E545" s="362" t="s">
        <v>299</v>
      </c>
      <c r="F545" s="170">
        <f t="shared" si="227"/>
        <v>11.598653181128324</v>
      </c>
      <c r="G545" s="170">
        <f t="shared" si="227"/>
        <v>11.787869088207154</v>
      </c>
      <c r="H545" s="170">
        <f t="shared" si="227"/>
        <v>11.738031583672168</v>
      </c>
      <c r="I545" s="170">
        <f t="shared" si="227"/>
        <v>11.749769615255838</v>
      </c>
      <c r="J545" s="170">
        <f t="shared" si="227"/>
        <v>11.753294546140413</v>
      </c>
      <c r="K545" s="170">
        <f t="shared" si="227"/>
        <v>11.756820534504255</v>
      </c>
      <c r="L545" s="170">
        <f t="shared" ref="L545" si="233">L512</f>
        <v>11.760347580664606</v>
      </c>
    </row>
    <row r="546" spans="3:12">
      <c r="C546" s="179" t="str">
        <f t="shared" si="227"/>
        <v>D08</v>
      </c>
      <c r="D546" s="179" t="str">
        <f t="shared" si="227"/>
        <v>Ловеч (Lovech)</v>
      </c>
      <c r="E546" s="362" t="s">
        <v>299</v>
      </c>
      <c r="F546" s="170">
        <f t="shared" si="227"/>
        <v>15.350448988135648</v>
      </c>
      <c r="G546" s="170">
        <f t="shared" si="227"/>
        <v>15.514512121867401</v>
      </c>
      <c r="H546" s="170">
        <f t="shared" si="227"/>
        <v>15.467738557299933</v>
      </c>
      <c r="I546" s="170">
        <f t="shared" si="227"/>
        <v>15.483206295857229</v>
      </c>
      <c r="J546" s="170">
        <f t="shared" si="227"/>
        <v>15.487851257745989</v>
      </c>
      <c r="K546" s="170">
        <f t="shared" si="227"/>
        <v>15.492497613123312</v>
      </c>
      <c r="L546" s="170">
        <f t="shared" ref="L546" si="234">L513</f>
        <v>15.497145362407249</v>
      </c>
    </row>
    <row r="547" spans="3:12">
      <c r="C547" s="179" t="str">
        <f t="shared" si="227"/>
        <v>D09</v>
      </c>
      <c r="D547" s="179" t="str">
        <f t="shared" si="227"/>
        <v>Монтана (Montana)</v>
      </c>
      <c r="E547" s="362" t="s">
        <v>299</v>
      </c>
      <c r="F547" s="170">
        <f t="shared" si="227"/>
        <v>13.995003570619183</v>
      </c>
      <c r="G547" s="170">
        <f t="shared" si="227"/>
        <v>13.991462469658074</v>
      </c>
      <c r="H547" s="170">
        <f t="shared" si="227"/>
        <v>13.987777984887003</v>
      </c>
      <c r="I547" s="170">
        <f t="shared" si="227"/>
        <v>14.001765762871889</v>
      </c>
      <c r="J547" s="170">
        <f t="shared" si="227"/>
        <v>14.00596629260075</v>
      </c>
      <c r="K547" s="170">
        <f t="shared" si="227"/>
        <v>14.01016808248853</v>
      </c>
      <c r="L547" s="170">
        <f t="shared" ref="L547" si="235">L514</f>
        <v>14.014371132913277</v>
      </c>
    </row>
    <row r="548" spans="3:12">
      <c r="C548" s="179" t="str">
        <f t="shared" si="227"/>
        <v>D10</v>
      </c>
      <c r="D548" s="179" t="str">
        <f t="shared" si="227"/>
        <v>Пазарджик (Pazardzhik)</v>
      </c>
      <c r="E548" s="362" t="s">
        <v>299</v>
      </c>
      <c r="F548" s="170">
        <f t="shared" si="227"/>
        <v>16.416048947086285</v>
      </c>
      <c r="G548" s="170">
        <f t="shared" si="227"/>
        <v>16.522121746629264</v>
      </c>
      <c r="H548" s="170">
        <f t="shared" si="227"/>
        <v>16.502341881016161</v>
      </c>
      <c r="I548" s="170">
        <f t="shared" si="227"/>
        <v>16.518844222897176</v>
      </c>
      <c r="J548" s="170">
        <f t="shared" si="227"/>
        <v>16.523799876164041</v>
      </c>
      <c r="K548" s="170">
        <f t="shared" si="227"/>
        <v>16.528757016126892</v>
      </c>
      <c r="L548" s="170">
        <f t="shared" ref="L548" si="236">L515</f>
        <v>16.533715643231726</v>
      </c>
    </row>
    <row r="549" spans="3:12">
      <c r="C549" s="179" t="str">
        <f t="shared" si="227"/>
        <v>D11</v>
      </c>
      <c r="D549" s="179" t="str">
        <f t="shared" si="227"/>
        <v>Перник (Pernik)</v>
      </c>
      <c r="E549" s="362" t="s">
        <v>299</v>
      </c>
      <c r="F549" s="170">
        <f t="shared" si="227"/>
        <v>9.4971579823739525</v>
      </c>
      <c r="G549" s="170">
        <f t="shared" si="227"/>
        <v>9.500424590176749</v>
      </c>
      <c r="H549" s="170">
        <f t="shared" si="227"/>
        <v>9.4969728097070067</v>
      </c>
      <c r="I549" s="170">
        <f t="shared" si="227"/>
        <v>9.5064697825167137</v>
      </c>
      <c r="J549" s="170">
        <f t="shared" si="227"/>
        <v>9.5093217234514693</v>
      </c>
      <c r="K549" s="170">
        <f t="shared" si="227"/>
        <v>9.5121745199685037</v>
      </c>
      <c r="L549" s="170">
        <f t="shared" ref="L549" si="237">L516</f>
        <v>9.5150281723244952</v>
      </c>
    </row>
    <row r="550" spans="3:12">
      <c r="C550" s="179" t="str">
        <f t="shared" si="227"/>
        <v>D12</v>
      </c>
      <c r="D550" s="179" t="str">
        <f t="shared" si="227"/>
        <v>Плевен (Pleven)</v>
      </c>
      <c r="E550" s="362" t="s">
        <v>299</v>
      </c>
      <c r="F550" s="170">
        <f t="shared" si="227"/>
        <v>17.289398004908996</v>
      </c>
      <c r="G550" s="170">
        <f t="shared" si="227"/>
        <v>17.252037571803179</v>
      </c>
      <c r="H550" s="170">
        <f t="shared" si="227"/>
        <v>17.252037571803179</v>
      </c>
      <c r="I550" s="170">
        <f t="shared" si="227"/>
        <v>17.269289609374979</v>
      </c>
      <c r="J550" s="170">
        <f t="shared" si="227"/>
        <v>17.27447039625779</v>
      </c>
      <c r="K550" s="170">
        <f t="shared" si="227"/>
        <v>17.279652737376669</v>
      </c>
      <c r="L550" s="170">
        <f t="shared" ref="L550" si="238">L517</f>
        <v>17.284836633197877</v>
      </c>
    </row>
    <row r="551" spans="3:12">
      <c r="C551" s="179" t="str">
        <f t="shared" si="227"/>
        <v>D13</v>
      </c>
      <c r="D551" s="179" t="str">
        <f t="shared" si="227"/>
        <v>Пловдив (Plovdiv)</v>
      </c>
      <c r="E551" s="362" t="s">
        <v>299</v>
      </c>
      <c r="F551" s="170">
        <f t="shared" si="227"/>
        <v>23.648419335709512</v>
      </c>
      <c r="G551" s="170">
        <f t="shared" si="227"/>
        <v>23.712956146098971</v>
      </c>
      <c r="H551" s="170">
        <f t="shared" si="227"/>
        <v>23.686040015245055</v>
      </c>
      <c r="I551" s="170">
        <f t="shared" si="227"/>
        <v>23.709726055260298</v>
      </c>
      <c r="J551" s="170">
        <f t="shared" si="227"/>
        <v>23.716838973076879</v>
      </c>
      <c r="K551" s="170">
        <f t="shared" si="227"/>
        <v>23.723954024768798</v>
      </c>
      <c r="L551" s="170">
        <f t="shared" ref="L551" si="239">L518</f>
        <v>23.731071210976229</v>
      </c>
    </row>
    <row r="552" spans="3:12">
      <c r="C552" s="179" t="str">
        <f t="shared" si="227"/>
        <v>D14</v>
      </c>
      <c r="D552" s="179" t="str">
        <f t="shared" si="227"/>
        <v>Разград (Razgrad)</v>
      </c>
      <c r="E552" s="362" t="s">
        <v>299</v>
      </c>
      <c r="F552" s="170">
        <f t="shared" si="227"/>
        <v>9.7100502237333579</v>
      </c>
      <c r="G552" s="170">
        <f t="shared" si="227"/>
        <v>9.6921341504230085</v>
      </c>
      <c r="H552" s="170">
        <f t="shared" si="227"/>
        <v>9.6921341504230085</v>
      </c>
      <c r="I552" s="170">
        <f t="shared" si="227"/>
        <v>9.701826284573432</v>
      </c>
      <c r="J552" s="170">
        <f t="shared" si="227"/>
        <v>9.7047368324588028</v>
      </c>
      <c r="K552" s="170">
        <f t="shared" si="227"/>
        <v>9.7076482535085411</v>
      </c>
      <c r="L552" s="170">
        <f t="shared" ref="L552" si="240">L519</f>
        <v>9.710560547984592</v>
      </c>
    </row>
    <row r="553" spans="3:12">
      <c r="C553" s="179" t="str">
        <f t="shared" si="227"/>
        <v>D15</v>
      </c>
      <c r="D553" s="179" t="str">
        <f t="shared" si="227"/>
        <v>Русе (Ruse)</v>
      </c>
      <c r="E553" s="362" t="s">
        <v>299</v>
      </c>
      <c r="F553" s="170">
        <f t="shared" si="227"/>
        <v>10.955370923596087</v>
      </c>
      <c r="G553" s="170">
        <f t="shared" si="227"/>
        <v>10.930159817552473</v>
      </c>
      <c r="H553" s="170">
        <f t="shared" si="227"/>
        <v>10.930159817552473</v>
      </c>
      <c r="I553" s="170">
        <f t="shared" si="227"/>
        <v>10.941089977370027</v>
      </c>
      <c r="J553" s="170">
        <f t="shared" si="227"/>
        <v>10.944372304363235</v>
      </c>
      <c r="K553" s="170">
        <f t="shared" si="227"/>
        <v>10.947655616054544</v>
      </c>
      <c r="L553" s="170">
        <f t="shared" ref="L553" si="241">L520</f>
        <v>10.95093991273936</v>
      </c>
    </row>
    <row r="554" spans="3:12">
      <c r="C554" s="179" t="str">
        <f t="shared" si="227"/>
        <v>D16</v>
      </c>
      <c r="D554" s="179" t="str">
        <f t="shared" si="227"/>
        <v>Шумен (Shumen)</v>
      </c>
      <c r="E554" s="362" t="s">
        <v>299</v>
      </c>
      <c r="F554" s="170">
        <f t="shared" si="227"/>
        <v>13.433901907926835</v>
      </c>
      <c r="G554" s="170">
        <f t="shared" si="227"/>
        <v>13.457173393802819</v>
      </c>
      <c r="H554" s="170">
        <f t="shared" si="227"/>
        <v>13.454807566739291</v>
      </c>
      <c r="I554" s="170">
        <f t="shared" si="227"/>
        <v>13.468262374306029</v>
      </c>
      <c r="J554" s="170">
        <f t="shared" si="227"/>
        <v>13.47230285301832</v>
      </c>
      <c r="K554" s="170">
        <f t="shared" si="227"/>
        <v>13.476344543874225</v>
      </c>
      <c r="L554" s="170">
        <f t="shared" ref="L554" si="242">L521</f>
        <v>13.480387447237389</v>
      </c>
    </row>
    <row r="555" spans="3:12">
      <c r="C555" s="179" t="str">
        <f t="shared" si="227"/>
        <v>D17</v>
      </c>
      <c r="D555" s="179" t="str">
        <f t="shared" si="227"/>
        <v>Силистра (Silistra)</v>
      </c>
      <c r="E555" s="362" t="s">
        <v>299</v>
      </c>
      <c r="F555" s="170">
        <f t="shared" si="227"/>
        <v>10.647243246154549</v>
      </c>
      <c r="G555" s="170">
        <f t="shared" si="227"/>
        <v>10.626790976717702</v>
      </c>
      <c r="H555" s="170">
        <f t="shared" si="227"/>
        <v>10.626790976717702</v>
      </c>
      <c r="I555" s="170">
        <f t="shared" si="227"/>
        <v>10.637417767694419</v>
      </c>
      <c r="J555" s="170">
        <f t="shared" si="227"/>
        <v>10.640608993024726</v>
      </c>
      <c r="K555" s="170">
        <f t="shared" si="227"/>
        <v>10.643801175722636</v>
      </c>
      <c r="L555" s="170">
        <f t="shared" ref="L555" si="243">L522</f>
        <v>10.64699431607535</v>
      </c>
    </row>
    <row r="556" spans="3:12">
      <c r="C556" s="179" t="str">
        <f t="shared" si="227"/>
        <v>D18</v>
      </c>
      <c r="D556" s="179" t="str">
        <f t="shared" si="227"/>
        <v>Сливен (Sliven)</v>
      </c>
      <c r="E556" s="362" t="s">
        <v>299</v>
      </c>
      <c r="F556" s="170">
        <f t="shared" si="227"/>
        <v>13.626308270099619</v>
      </c>
      <c r="G556" s="170">
        <f t="shared" si="227"/>
        <v>13.763024413851786</v>
      </c>
      <c r="H556" s="170">
        <f t="shared" si="227"/>
        <v>13.764536991810433</v>
      </c>
      <c r="I556" s="170">
        <f t="shared" si="227"/>
        <v>13.778301528802242</v>
      </c>
      <c r="J556" s="170">
        <f t="shared" si="227"/>
        <v>13.782435019260884</v>
      </c>
      <c r="K556" s="170">
        <f t="shared" si="227"/>
        <v>13.786569749766658</v>
      </c>
      <c r="L556" s="170">
        <f t="shared" ref="L556" si="244">L523</f>
        <v>13.790705720691591</v>
      </c>
    </row>
    <row r="557" spans="3:12">
      <c r="C557" s="179" t="str">
        <f t="shared" si="227"/>
        <v>D19</v>
      </c>
      <c r="D557" s="179" t="str">
        <f t="shared" si="227"/>
        <v>Смолян (Smolyan)</v>
      </c>
      <c r="E557" s="362" t="s">
        <v>299</v>
      </c>
      <c r="F557" s="170">
        <f t="shared" si="227"/>
        <v>12.501823553881584</v>
      </c>
      <c r="G557" s="170">
        <f t="shared" si="227"/>
        <v>12.669275413547343</v>
      </c>
      <c r="H557" s="170">
        <f t="shared" si="227"/>
        <v>12.617925331053709</v>
      </c>
      <c r="I557" s="170">
        <f t="shared" si="227"/>
        <v>12.63054325638476</v>
      </c>
      <c r="J557" s="170">
        <f t="shared" si="227"/>
        <v>12.634332419361675</v>
      </c>
      <c r="K557" s="170">
        <f t="shared" si="227"/>
        <v>12.638122719087482</v>
      </c>
      <c r="L557" s="170">
        <f t="shared" ref="L557" si="245">L524</f>
        <v>12.641914155903207</v>
      </c>
    </row>
    <row r="558" spans="3:12">
      <c r="C558" s="179" t="str">
        <f t="shared" si="227"/>
        <v>D20</v>
      </c>
      <c r="D558" s="179" t="str">
        <f t="shared" si="227"/>
        <v>София-град (Sofia-Capital)</v>
      </c>
      <c r="E558" s="362" t="s">
        <v>299</v>
      </c>
      <c r="F558" s="170">
        <f t="shared" si="227"/>
        <v>5.3080463696452167</v>
      </c>
      <c r="G558" s="170">
        <f t="shared" si="227"/>
        <v>5.304339412632066</v>
      </c>
      <c r="H558" s="170">
        <f t="shared" si="227"/>
        <v>5.3028656187236383</v>
      </c>
      <c r="I558" s="170">
        <f t="shared" si="227"/>
        <v>5.3081684843423611</v>
      </c>
      <c r="J558" s="170">
        <f t="shared" si="227"/>
        <v>5.309760934887664</v>
      </c>
      <c r="K558" s="170">
        <f t="shared" si="227"/>
        <v>5.3113538631681294</v>
      </c>
      <c r="L558" s="170">
        <f t="shared" ref="L558" si="246">L525</f>
        <v>5.3129472693270801</v>
      </c>
    </row>
    <row r="559" spans="3:12">
      <c r="C559" s="179" t="str">
        <f t="shared" si="227"/>
        <v>D21</v>
      </c>
      <c r="D559" s="179" t="str">
        <f t="shared" si="227"/>
        <v>София-област (Sofia (province))</v>
      </c>
      <c r="E559" s="362" t="s">
        <v>299</v>
      </c>
      <c r="F559" s="170">
        <f t="shared" si="227"/>
        <v>27.125029660681445</v>
      </c>
      <c r="G559" s="170">
        <f t="shared" si="227"/>
        <v>27.243856078289891</v>
      </c>
      <c r="H559" s="170">
        <f t="shared" si="227"/>
        <v>27.210036386496494</v>
      </c>
      <c r="I559" s="170">
        <f t="shared" si="227"/>
        <v>27.23724642288299</v>
      </c>
      <c r="J559" s="170">
        <f t="shared" si="227"/>
        <v>27.245417596809855</v>
      </c>
      <c r="K559" s="170">
        <f t="shared" si="227"/>
        <v>27.253591222088893</v>
      </c>
      <c r="L559" s="170">
        <f t="shared" ref="L559" si="247">L526</f>
        <v>27.261767299455521</v>
      </c>
    </row>
    <row r="560" spans="3:12">
      <c r="C560" s="179" t="str">
        <f t="shared" si="227"/>
        <v>D22</v>
      </c>
      <c r="D560" s="179" t="str">
        <f t="shared" si="227"/>
        <v>Стара Загора (Stara Zagora)</v>
      </c>
      <c r="E560" s="362" t="s">
        <v>299</v>
      </c>
      <c r="F560" s="170">
        <f t="shared" si="227"/>
        <v>20.35793863322408</v>
      </c>
      <c r="G560" s="170">
        <f t="shared" si="227"/>
        <v>20.496866349558246</v>
      </c>
      <c r="H560" s="170">
        <f t="shared" si="227"/>
        <v>20.48391247678417</v>
      </c>
      <c r="I560" s="170">
        <f t="shared" si="227"/>
        <v>20.50439638926095</v>
      </c>
      <c r="J560" s="170">
        <f t="shared" si="227"/>
        <v>20.510547708177729</v>
      </c>
      <c r="K560" s="170">
        <f t="shared" si="227"/>
        <v>20.516700872490183</v>
      </c>
      <c r="L560" s="170">
        <f t="shared" ref="L560" si="248">L527</f>
        <v>20.522855882751927</v>
      </c>
    </row>
    <row r="561" spans="2:12">
      <c r="C561" s="179" t="str">
        <f t="shared" si="227"/>
        <v>D23</v>
      </c>
      <c r="D561" s="179" t="str">
        <f t="shared" si="227"/>
        <v>Търговище (Targovishte)</v>
      </c>
      <c r="E561" s="362" t="s">
        <v>299</v>
      </c>
      <c r="F561" s="170">
        <f t="shared" si="227"/>
        <v>10.22285013978725</v>
      </c>
      <c r="G561" s="170">
        <f t="shared" si="227"/>
        <v>10.204898078405174</v>
      </c>
      <c r="H561" s="170">
        <f t="shared" si="227"/>
        <v>10.204898078405174</v>
      </c>
      <c r="I561" s="170">
        <f t="shared" si="227"/>
        <v>10.215102976483577</v>
      </c>
      <c r="J561" s="170">
        <f t="shared" si="227"/>
        <v>10.218167507376522</v>
      </c>
      <c r="K561" s="170">
        <f t="shared" si="227"/>
        <v>10.221232957628734</v>
      </c>
      <c r="L561" s="170">
        <f t="shared" ref="L561" si="249">L528</f>
        <v>10.224299327516023</v>
      </c>
    </row>
    <row r="562" spans="2:12">
      <c r="C562" s="179" t="str">
        <f t="shared" si="227"/>
        <v>D24</v>
      </c>
      <c r="D562" s="179" t="str">
        <f t="shared" si="227"/>
        <v>Варна (Varna)</v>
      </c>
      <c r="E562" s="362" t="s">
        <v>299</v>
      </c>
      <c r="F562" s="170">
        <f t="shared" si="227"/>
        <v>14.657551338135875</v>
      </c>
      <c r="G562" s="170">
        <f t="shared" si="227"/>
        <v>14.632562819824107</v>
      </c>
      <c r="H562" s="170">
        <f t="shared" si="227"/>
        <v>14.632524035773887</v>
      </c>
      <c r="I562" s="170">
        <f t="shared" si="227"/>
        <v>14.647156559809659</v>
      </c>
      <c r="J562" s="170">
        <f t="shared" si="227"/>
        <v>14.651550706777602</v>
      </c>
      <c r="K562" s="170">
        <f t="shared" si="227"/>
        <v>14.655946171989632</v>
      </c>
      <c r="L562" s="170">
        <f t="shared" ref="L562" si="250">L529</f>
        <v>14.660342955841232</v>
      </c>
    </row>
    <row r="563" spans="2:12">
      <c r="C563" s="179" t="str">
        <f t="shared" si="227"/>
        <v>D25</v>
      </c>
      <c r="D563" s="179" t="str">
        <f t="shared" si="227"/>
        <v>Велико Търново (Veliko Tarnovo)</v>
      </c>
      <c r="E563" s="362" t="s">
        <v>299</v>
      </c>
      <c r="F563" s="170">
        <f t="shared" si="227"/>
        <v>17.310330834599597</v>
      </c>
      <c r="G563" s="170">
        <f t="shared" si="227"/>
        <v>17.334182190172914</v>
      </c>
      <c r="H563" s="170">
        <f t="shared" si="227"/>
        <v>17.332941100565815</v>
      </c>
      <c r="I563" s="170">
        <f t="shared" si="227"/>
        <v>17.350274041666381</v>
      </c>
      <c r="J563" s="170">
        <f t="shared" si="227"/>
        <v>17.355479123878876</v>
      </c>
      <c r="K563" s="170">
        <f t="shared" si="227"/>
        <v>17.36068576761604</v>
      </c>
      <c r="L563" s="170">
        <f t="shared" ref="L563" si="251">L530</f>
        <v>17.365893973346324</v>
      </c>
    </row>
    <row r="564" spans="2:12">
      <c r="C564" s="179" t="str">
        <f t="shared" si="227"/>
        <v>D26</v>
      </c>
      <c r="D564" s="179" t="str">
        <f t="shared" si="227"/>
        <v>Видин (Vidin)</v>
      </c>
      <c r="E564" s="362" t="s">
        <v>299</v>
      </c>
      <c r="F564" s="170">
        <f t="shared" si="227"/>
        <v>11.426927024448231</v>
      </c>
      <c r="G564" s="170">
        <f t="shared" si="227"/>
        <v>11.465883903265931</v>
      </c>
      <c r="H564" s="170">
        <f t="shared" si="227"/>
        <v>11.452852462391412</v>
      </c>
      <c r="I564" s="170">
        <f t="shared" si="227"/>
        <v>11.464305314853803</v>
      </c>
      <c r="J564" s="170">
        <f t="shared" si="227"/>
        <v>11.467744606448257</v>
      </c>
      <c r="K564" s="170">
        <f t="shared" si="227"/>
        <v>11.471184929830191</v>
      </c>
      <c r="L564" s="170">
        <f t="shared" ref="L564" si="252">L531</f>
        <v>11.474626285309141</v>
      </c>
    </row>
    <row r="565" spans="2:12">
      <c r="C565" s="179" t="str">
        <f t="shared" si="227"/>
        <v>D27</v>
      </c>
      <c r="D565" s="179" t="str">
        <f t="shared" si="227"/>
        <v>Враца (Vratsa)</v>
      </c>
      <c r="E565" s="362" t="s">
        <v>299</v>
      </c>
      <c r="F565" s="170">
        <f t="shared" si="227"/>
        <v>14.080048535210643</v>
      </c>
      <c r="G565" s="170">
        <f t="shared" si="227"/>
        <v>14.049871249292075</v>
      </c>
      <c r="H565" s="170">
        <f t="shared" si="227"/>
        <v>14.04952219284008</v>
      </c>
      <c r="I565" s="170">
        <f t="shared" si="227"/>
        <v>14.063571715032918</v>
      </c>
      <c r="J565" s="170">
        <f t="shared" si="227"/>
        <v>14.067790786547425</v>
      </c>
      <c r="K565" s="170">
        <f t="shared" si="227"/>
        <v>14.072011123783389</v>
      </c>
      <c r="L565" s="170">
        <f t="shared" ref="L565" si="253">L532</f>
        <v>14.076232727120525</v>
      </c>
    </row>
    <row r="566" spans="2:12">
      <c r="C566" s="179" t="str">
        <f t="shared" si="227"/>
        <v>D28</v>
      </c>
      <c r="D566" s="179" t="str">
        <f t="shared" si="227"/>
        <v>Ямбол (Yambol)</v>
      </c>
      <c r="E566" s="362" t="s">
        <v>299</v>
      </c>
      <c r="F566" s="170">
        <f t="shared" si="227"/>
        <v>12.95083780322882</v>
      </c>
      <c r="G566" s="170">
        <f t="shared" si="227"/>
        <v>12.931184104695031</v>
      </c>
      <c r="H566" s="170">
        <f t="shared" si="227"/>
        <v>12.931145320644807</v>
      </c>
      <c r="I566" s="170">
        <f t="shared" si="227"/>
        <v>12.94407646596545</v>
      </c>
      <c r="J566" s="170">
        <f t="shared" si="227"/>
        <v>12.94795968890524</v>
      </c>
      <c r="K566" s="170">
        <f t="shared" si="227"/>
        <v>12.951844076811907</v>
      </c>
      <c r="L566" s="170">
        <f t="shared" ref="L566" si="254">L533</f>
        <v>12.955729630034954</v>
      </c>
    </row>
    <row r="567" spans="2:12">
      <c r="C567" s="363" t="s">
        <v>2</v>
      </c>
      <c r="D567" s="363"/>
      <c r="E567" s="364" t="s">
        <v>299</v>
      </c>
      <c r="F567" s="165">
        <f t="shared" ref="F567:K567" si="255">SUM(F539:F566)</f>
        <v>427.2465200017366</v>
      </c>
      <c r="G567" s="165">
        <f t="shared" si="255"/>
        <v>428.5443241415162</v>
      </c>
      <c r="H567" s="165">
        <f t="shared" si="255"/>
        <v>428.16567545920088</v>
      </c>
      <c r="I567" s="165">
        <f t="shared" si="255"/>
        <v>428.59384113466024</v>
      </c>
      <c r="J567" s="165">
        <f t="shared" si="255"/>
        <v>428.72241928700055</v>
      </c>
      <c r="K567" s="165">
        <f t="shared" si="255"/>
        <v>428.8485076744758</v>
      </c>
      <c r="L567" s="165">
        <f t="shared" ref="L567" si="256">SUM(L539:L566)</f>
        <v>428.97716222677809</v>
      </c>
    </row>
    <row r="569" spans="2:12" s="487" customFormat="1"/>
    <row r="570" spans="2:12" s="487" customFormat="1">
      <c r="B570" s="545">
        <f>B459+0.01</f>
        <v>6.0999999999999979</v>
      </c>
      <c r="C570" s="77" t="s">
        <v>728</v>
      </c>
    </row>
    <row r="571" spans="2:12" s="487" customFormat="1" ht="14.25">
      <c r="C571" s="19" t="s">
        <v>729</v>
      </c>
      <c r="D571" s="488"/>
      <c r="E571" s="488"/>
      <c r="F571" s="488"/>
      <c r="G571" s="256"/>
      <c r="H571" s="256"/>
      <c r="I571" s="256"/>
      <c r="J571" s="256"/>
      <c r="K571" s="256"/>
    </row>
    <row r="572" spans="2:12" s="487" customFormat="1">
      <c r="C572" s="488"/>
      <c r="D572" s="488"/>
      <c r="E572" s="488"/>
      <c r="F572" s="488"/>
      <c r="G572" s="256"/>
      <c r="H572" s="256"/>
      <c r="I572" s="256"/>
      <c r="J572" s="256"/>
      <c r="K572" s="256"/>
    </row>
    <row r="573" spans="2:12" s="487" customFormat="1">
      <c r="C573" s="361" t="s">
        <v>0</v>
      </c>
      <c r="D573" s="40" t="s">
        <v>405</v>
      </c>
      <c r="E573" s="214" t="s">
        <v>14</v>
      </c>
      <c r="F573" s="151">
        <f t="shared" ref="F573:K573" si="257">F538</f>
        <v>2014</v>
      </c>
      <c r="G573" s="151">
        <f t="shared" si="257"/>
        <v>2015</v>
      </c>
      <c r="H573" s="151">
        <f t="shared" si="257"/>
        <v>2016</v>
      </c>
      <c r="I573" s="151">
        <f t="shared" si="257"/>
        <v>2017</v>
      </c>
      <c r="J573" s="151">
        <f t="shared" si="257"/>
        <v>2018</v>
      </c>
      <c r="K573" s="151">
        <f t="shared" si="257"/>
        <v>2019</v>
      </c>
      <c r="L573" s="151">
        <f t="shared" ref="L573" si="258">L538</f>
        <v>2020</v>
      </c>
    </row>
    <row r="574" spans="2:12" s="487" customFormat="1" ht="14.25">
      <c r="C574" s="179" t="str">
        <f t="shared" ref="C574:D601" si="259">C539</f>
        <v>D01</v>
      </c>
      <c r="D574" s="179" t="str">
        <f t="shared" si="259"/>
        <v>Благоевград (Blagoevgrad)</v>
      </c>
      <c r="E574" s="362" t="s">
        <v>401</v>
      </c>
      <c r="F574" s="351">
        <f>'1. Coverage&amp;Subs'!F120</f>
        <v>6513.3532872854466</v>
      </c>
      <c r="G574" s="351">
        <f>'1. Coverage&amp;Subs'!G120</f>
        <v>6579.7830985342371</v>
      </c>
      <c r="H574" s="351">
        <f>'1. Coverage&amp;Subs'!H120</f>
        <v>6560.2852803507076</v>
      </c>
      <c r="I574" s="351">
        <f>'1. Coverage&amp;Subs'!I120</f>
        <v>6566.8455656310571</v>
      </c>
      <c r="J574" s="351">
        <f>'1. Coverage&amp;Subs'!J120</f>
        <v>6568.8156193007471</v>
      </c>
      <c r="K574" s="351">
        <f>'1. Coverage&amp;Subs'!K120</f>
        <v>6570.1293824246068</v>
      </c>
      <c r="L574" s="351">
        <f>'1. Coverage&amp;Subs'!L120</f>
        <v>6572.1004212393345</v>
      </c>
    </row>
    <row r="575" spans="2:12" s="487" customFormat="1" ht="14.25">
      <c r="C575" s="179" t="str">
        <f t="shared" si="259"/>
        <v>D02</v>
      </c>
      <c r="D575" s="179" t="str">
        <f t="shared" si="259"/>
        <v>Бургас (Burgas)</v>
      </c>
      <c r="E575" s="362" t="s">
        <v>401</v>
      </c>
      <c r="F575" s="351">
        <f>'1. Coverage&amp;Subs'!F121</f>
        <v>7862.6062963553786</v>
      </c>
      <c r="G575" s="351">
        <f>'1. Coverage&amp;Subs'!G121</f>
        <v>7867.0018487530078</v>
      </c>
      <c r="H575" s="351">
        <f>'1. Coverage&amp;Subs'!H121</f>
        <v>7866.0345151377005</v>
      </c>
      <c r="I575" s="351">
        <f>'1. Coverage&amp;Subs'!I121</f>
        <v>7873.900549652838</v>
      </c>
      <c r="J575" s="351">
        <f>'1. Coverage&amp;Subs'!J121</f>
        <v>7876.2627198177343</v>
      </c>
      <c r="K575" s="351">
        <f>'1. Coverage&amp;Subs'!K121</f>
        <v>7878.6255986336782</v>
      </c>
      <c r="L575" s="351">
        <f>'1. Coverage&amp;Subs'!L121</f>
        <v>7880.9891863132689</v>
      </c>
    </row>
    <row r="576" spans="2:12" s="487" customFormat="1" ht="14.25">
      <c r="C576" s="179" t="str">
        <f t="shared" si="259"/>
        <v>D03</v>
      </c>
      <c r="D576" s="179" t="str">
        <f t="shared" si="259"/>
        <v>Добрич (Dobrich)</v>
      </c>
      <c r="E576" s="362" t="s">
        <v>401</v>
      </c>
      <c r="F576" s="351">
        <f>'1. Coverage&amp;Subs'!F122</f>
        <v>4744.5374076347443</v>
      </c>
      <c r="G576" s="351">
        <f>'1. Coverage&amp;Subs'!G122</f>
        <v>4736.4684362158841</v>
      </c>
      <c r="H576" s="351">
        <f>'1. Coverage&amp;Subs'!H122</f>
        <v>4736.4684362158841</v>
      </c>
      <c r="I576" s="351">
        <f>'1. Coverage&amp;Subs'!I122</f>
        <v>4741.2049046520997</v>
      </c>
      <c r="J576" s="351">
        <f>'1. Coverage&amp;Subs'!J122</f>
        <v>4742.6272661234943</v>
      </c>
      <c r="K576" s="351">
        <f>'1. Coverage&amp;Subs'!K122</f>
        <v>4744.0500543033322</v>
      </c>
      <c r="L576" s="351">
        <f>'1. Coverage&amp;Subs'!L122</f>
        <v>4745.4732693196229</v>
      </c>
    </row>
    <row r="577" spans="3:12" s="487" customFormat="1" ht="14.25">
      <c r="C577" s="179" t="str">
        <f t="shared" si="259"/>
        <v>D04</v>
      </c>
      <c r="D577" s="179" t="str">
        <f t="shared" si="259"/>
        <v>Габрово (Gabrovo)</v>
      </c>
      <c r="E577" s="362" t="s">
        <v>401</v>
      </c>
      <c r="F577" s="351">
        <f>'1. Coverage&amp;Subs'!F123</f>
        <v>2042.6628664768784</v>
      </c>
      <c r="G577" s="351">
        <f>'1. Coverage&amp;Subs'!G123</f>
        <v>2041.7490465500191</v>
      </c>
      <c r="H577" s="351">
        <f>'1. Coverage&amp;Subs'!H123</f>
        <v>2041.5878242808014</v>
      </c>
      <c r="I577" s="351">
        <f>'1. Coverage&amp;Subs'!I123</f>
        <v>2043.6294121050819</v>
      </c>
      <c r="J577" s="351">
        <f>'1. Coverage&amp;Subs'!J123</f>
        <v>2044.2425009287133</v>
      </c>
      <c r="K577" s="351">
        <f>'1. Coverage&amp;Subs'!K123</f>
        <v>2044.8557736789921</v>
      </c>
      <c r="L577" s="351">
        <f>'1. Coverage&amp;Subs'!L123</f>
        <v>2045.4692304110956</v>
      </c>
    </row>
    <row r="578" spans="3:12" s="487" customFormat="1" ht="14.25">
      <c r="C578" s="179" t="str">
        <f t="shared" si="259"/>
        <v>D05</v>
      </c>
      <c r="D578" s="179" t="str">
        <f t="shared" si="259"/>
        <v>Хасково (Haskovo)</v>
      </c>
      <c r="E578" s="362" t="s">
        <v>401</v>
      </c>
      <c r="F578" s="351">
        <f>'1. Coverage&amp;Subs'!F124</f>
        <v>5521.7110021396056</v>
      </c>
      <c r="G578" s="351">
        <f>'1. Coverage&amp;Subs'!G124</f>
        <v>5532.2010987241129</v>
      </c>
      <c r="H578" s="351">
        <f>'1. Coverage&amp;Subs'!H124</f>
        <v>5526.6490068279236</v>
      </c>
      <c r="I578" s="351">
        <f>'1. Coverage&amp;Subs'!I124</f>
        <v>5532.1756558347506</v>
      </c>
      <c r="J578" s="351">
        <f>'1. Coverage&amp;Subs'!J124</f>
        <v>5533.8353085315011</v>
      </c>
      <c r="K578" s="351">
        <f>'1. Coverage&amp;Subs'!K124</f>
        <v>5535.4954591240612</v>
      </c>
      <c r="L578" s="351">
        <f>'1. Coverage&amp;Subs'!L124</f>
        <v>5537.156107761798</v>
      </c>
    </row>
    <row r="579" spans="3:12" s="487" customFormat="1" ht="14.25">
      <c r="C579" s="179" t="str">
        <f t="shared" si="259"/>
        <v>D06</v>
      </c>
      <c r="D579" s="179" t="str">
        <f t="shared" si="259"/>
        <v>Кърджали (Kardzhali)</v>
      </c>
      <c r="E579" s="362" t="s">
        <v>401</v>
      </c>
      <c r="F579" s="351">
        <f>'1. Coverage&amp;Subs'!F125</f>
        <v>3228.6333865930974</v>
      </c>
      <c r="G579" s="351">
        <f>'1. Coverage&amp;Subs'!G125</f>
        <v>3240.3761598335946</v>
      </c>
      <c r="H579" s="351">
        <f>'1. Coverage&amp;Subs'!H125</f>
        <v>3237.1819436247156</v>
      </c>
      <c r="I579" s="351">
        <f>'1. Coverage&amp;Subs'!I125</f>
        <v>3240.41912556834</v>
      </c>
      <c r="J579" s="351">
        <f>'1. Coverage&amp;Subs'!J125</f>
        <v>3241.3912513060109</v>
      </c>
      <c r="K579" s="351">
        <f>'1. Coverage&amp;Subs'!K125</f>
        <v>3242.3636686814025</v>
      </c>
      <c r="L579" s="351">
        <f>'1. Coverage&amp;Subs'!L125</f>
        <v>3243.3363777820068</v>
      </c>
    </row>
    <row r="580" spans="3:12" s="487" customFormat="1" ht="14.25">
      <c r="C580" s="179" t="str">
        <f t="shared" si="259"/>
        <v>D07</v>
      </c>
      <c r="D580" s="179" t="str">
        <f t="shared" si="259"/>
        <v>Кюстендил (Kyustendil)</v>
      </c>
      <c r="E580" s="362" t="s">
        <v>401</v>
      </c>
      <c r="F580" s="351">
        <f>'1. Coverage&amp;Subs'!F126</f>
        <v>3013.4184913626959</v>
      </c>
      <c r="G580" s="351">
        <f>'1. Coverage&amp;Subs'!G126</f>
        <v>3062.5782260618112</v>
      </c>
      <c r="H580" s="351">
        <f>'1. Coverage&amp;Subs'!H126</f>
        <v>3049.6300625652548</v>
      </c>
      <c r="I580" s="351">
        <f>'1. Coverage&amp;Subs'!I126</f>
        <v>3052.6796926278198</v>
      </c>
      <c r="J580" s="351">
        <f>'1. Coverage&amp;Subs'!J126</f>
        <v>3053.5954965356077</v>
      </c>
      <c r="K580" s="351">
        <f>'1. Coverage&amp;Subs'!K126</f>
        <v>3054.5115751845683</v>
      </c>
      <c r="L580" s="351">
        <f>'1. Coverage&amp;Subs'!L126</f>
        <v>3055.4279286571236</v>
      </c>
    </row>
    <row r="581" spans="3:12" s="487" customFormat="1" ht="14.25">
      <c r="C581" s="179" t="str">
        <f t="shared" si="259"/>
        <v>D08</v>
      </c>
      <c r="D581" s="179" t="str">
        <f t="shared" si="259"/>
        <v>Ловеч (Lovech)</v>
      </c>
      <c r="E581" s="362" t="s">
        <v>401</v>
      </c>
      <c r="F581" s="351">
        <f>'1. Coverage&amp;Subs'!F127</f>
        <v>3988.1636349667806</v>
      </c>
      <c r="G581" s="351">
        <f>'1. Coverage&amp;Subs'!G127</f>
        <v>4030.7884874576353</v>
      </c>
      <c r="H581" s="351">
        <f>'1. Coverage&amp;Subs'!H127</f>
        <v>4018.6363589153416</v>
      </c>
      <c r="I581" s="351">
        <f>'1. Coverage&amp;Subs'!I127</f>
        <v>4022.6549952742562</v>
      </c>
      <c r="J581" s="351">
        <f>'1. Coverage&amp;Subs'!J127</f>
        <v>4023.8617917728388</v>
      </c>
      <c r="K581" s="351">
        <f>'1. Coverage&amp;Subs'!K127</f>
        <v>4025.0689503103708</v>
      </c>
      <c r="L581" s="351">
        <f>'1. Coverage&amp;Subs'!L127</f>
        <v>4026.2764709954636</v>
      </c>
    </row>
    <row r="582" spans="3:12" s="487" customFormat="1" ht="14.25">
      <c r="C582" s="179" t="str">
        <f t="shared" si="259"/>
        <v>D09</v>
      </c>
      <c r="D582" s="179" t="str">
        <f t="shared" si="259"/>
        <v>Монтана (Montana)</v>
      </c>
      <c r="E582" s="362" t="s">
        <v>401</v>
      </c>
      <c r="F582" s="351">
        <f>'1. Coverage&amp;Subs'!F128</f>
        <v>3636.0085854630415</v>
      </c>
      <c r="G582" s="351">
        <f>'1. Coverage&amp;Subs'!G128</f>
        <v>3635.0885804461359</v>
      </c>
      <c r="H582" s="351">
        <f>'1. Coverage&amp;Subs'!H128</f>
        <v>3634.1313232226548</v>
      </c>
      <c r="I582" s="351">
        <f>'1. Coverage&amp;Subs'!I128</f>
        <v>3637.7654545458772</v>
      </c>
      <c r="J582" s="351">
        <f>'1. Coverage&amp;Subs'!J128</f>
        <v>3638.8567841822405</v>
      </c>
      <c r="K582" s="351">
        <f>'1. Coverage&amp;Subs'!K128</f>
        <v>3639.9484412174952</v>
      </c>
      <c r="L582" s="351">
        <f>'1. Coverage&amp;Subs'!L128</f>
        <v>3641.0404257498608</v>
      </c>
    </row>
    <row r="583" spans="3:12" s="487" customFormat="1" ht="14.25">
      <c r="C583" s="179" t="str">
        <f t="shared" si="259"/>
        <v>D10</v>
      </c>
      <c r="D583" s="179" t="str">
        <f t="shared" si="259"/>
        <v>Пазарджик (Pazardzhik)</v>
      </c>
      <c r="E583" s="362" t="s">
        <v>401</v>
      </c>
      <c r="F583" s="351">
        <f>'1. Coverage&amp;Subs'!F129</f>
        <v>4265.0146253836529</v>
      </c>
      <c r="G583" s="351">
        <f>'1. Coverage&amp;Subs'!G129</f>
        <v>4292.573147100079</v>
      </c>
      <c r="H583" s="351">
        <f>'1. Coverage&amp;Subs'!H129</f>
        <v>4287.4341872687619</v>
      </c>
      <c r="I583" s="351">
        <f>'1. Coverage&amp;Subs'!I129</f>
        <v>4291.7216214560303</v>
      </c>
      <c r="J583" s="351">
        <f>'1. Coverage&amp;Subs'!J129</f>
        <v>4293.0091379424666</v>
      </c>
      <c r="K583" s="351">
        <f>'1. Coverage&amp;Subs'!K129</f>
        <v>4294.2970406838494</v>
      </c>
      <c r="L583" s="351">
        <f>'1. Coverage&amp;Subs'!L129</f>
        <v>4295.5853297960539</v>
      </c>
    </row>
    <row r="584" spans="3:12" s="487" customFormat="1" ht="14.25">
      <c r="C584" s="179" t="str">
        <f t="shared" si="259"/>
        <v>D11</v>
      </c>
      <c r="D584" s="179" t="str">
        <f t="shared" si="259"/>
        <v>Перник (Pernik)</v>
      </c>
      <c r="E584" s="362" t="s">
        <v>401</v>
      </c>
      <c r="F584" s="351">
        <f>'1. Coverage&amp;Subs'!F130</f>
        <v>2467.4340229470022</v>
      </c>
      <c r="G584" s="351">
        <f>'1. Coverage&amp;Subs'!G130</f>
        <v>2468.2827125494287</v>
      </c>
      <c r="H584" s="351">
        <f>'1. Coverage&amp;Subs'!H130</f>
        <v>2467.3859136769038</v>
      </c>
      <c r="I584" s="351">
        <f>'1. Coverage&amp;Subs'!I130</f>
        <v>2469.8532995905807</v>
      </c>
      <c r="J584" s="351">
        <f>'1. Coverage&amp;Subs'!J130</f>
        <v>2470.5942555804577</v>
      </c>
      <c r="K584" s="351">
        <f>'1. Coverage&amp;Subs'!K130</f>
        <v>2471.3354338571316</v>
      </c>
      <c r="L584" s="351">
        <f>'1. Coverage&amp;Subs'!L130</f>
        <v>2472.076834487289</v>
      </c>
    </row>
    <row r="585" spans="3:12" s="487" customFormat="1" ht="14.25">
      <c r="C585" s="179" t="str">
        <f t="shared" si="259"/>
        <v>D12</v>
      </c>
      <c r="D585" s="179" t="str">
        <f t="shared" si="259"/>
        <v>Плевен (Pleven)</v>
      </c>
      <c r="E585" s="362" t="s">
        <v>401</v>
      </c>
      <c r="F585" s="351">
        <f>'1. Coverage&amp;Subs'!F131</f>
        <v>4491.9173665173548</v>
      </c>
      <c r="G585" s="351">
        <f>'1. Coverage&amp;Subs'!G131</f>
        <v>4482.2108412675461</v>
      </c>
      <c r="H585" s="351">
        <f>'1. Coverage&amp;Subs'!H131</f>
        <v>4482.2108412675461</v>
      </c>
      <c r="I585" s="351">
        <f>'1. Coverage&amp;Subs'!I131</f>
        <v>4486.6930521088134</v>
      </c>
      <c r="J585" s="351">
        <f>'1. Coverage&amp;Subs'!J131</f>
        <v>4488.0390600244455</v>
      </c>
      <c r="K585" s="351">
        <f>'1. Coverage&amp;Subs'!K131</f>
        <v>4489.3854717424529</v>
      </c>
      <c r="L585" s="351">
        <f>'1. Coverage&amp;Subs'!L131</f>
        <v>4490.7322873839748</v>
      </c>
    </row>
    <row r="586" spans="3:12" s="487" customFormat="1" ht="14.25">
      <c r="C586" s="179" t="str">
        <f t="shared" si="259"/>
        <v>D13</v>
      </c>
      <c r="D586" s="179" t="str">
        <f t="shared" si="259"/>
        <v>Пловдив (Plovdiv)</v>
      </c>
      <c r="E586" s="362" t="s">
        <v>401</v>
      </c>
      <c r="F586" s="351">
        <f>'1. Coverage&amp;Subs'!F132</f>
        <v>6144.0395712214668</v>
      </c>
      <c r="G586" s="351">
        <f>'1. Coverage&amp;Subs'!G132</f>
        <v>6160.8067264044148</v>
      </c>
      <c r="H586" s="351">
        <f>'1. Coverage&amp;Subs'!H132</f>
        <v>6153.8137104770913</v>
      </c>
      <c r="I586" s="351">
        <f>'1. Coverage&amp;Subs'!I132</f>
        <v>6159.9675241875675</v>
      </c>
      <c r="J586" s="351">
        <f>'1. Coverage&amp;Subs'!J132</f>
        <v>6161.8155144448247</v>
      </c>
      <c r="K586" s="351">
        <f>'1. Coverage&amp;Subs'!K132</f>
        <v>6163.6640590991574</v>
      </c>
      <c r="L586" s="351">
        <f>'1. Coverage&amp;Subs'!L132</f>
        <v>6165.5131583168868</v>
      </c>
    </row>
    <row r="587" spans="3:12" s="487" customFormat="1" ht="14.25">
      <c r="C587" s="179" t="str">
        <f t="shared" si="259"/>
        <v>D14</v>
      </c>
      <c r="D587" s="179" t="str">
        <f t="shared" si="259"/>
        <v>Разград (Razgrad)</v>
      </c>
      <c r="E587" s="362" t="s">
        <v>401</v>
      </c>
      <c r="F587" s="351">
        <f>'1. Coverage&amp;Subs'!F133</f>
        <v>2522.7450497327582</v>
      </c>
      <c r="G587" s="351">
        <f>'1. Coverage&amp;Subs'!G133</f>
        <v>2518.0903173459101</v>
      </c>
      <c r="H587" s="351">
        <f>'1. Coverage&amp;Subs'!H133</f>
        <v>2518.0903173459101</v>
      </c>
      <c r="I587" s="351">
        <f>'1. Coverage&amp;Subs'!I133</f>
        <v>2520.608407663256</v>
      </c>
      <c r="J587" s="351">
        <f>'1. Coverage&amp;Subs'!J133</f>
        <v>2521.3645901855548</v>
      </c>
      <c r="K587" s="351">
        <f>'1. Coverage&amp;Subs'!K133</f>
        <v>2522.1209995626105</v>
      </c>
      <c r="L587" s="351">
        <f>'1. Coverage&amp;Subs'!L133</f>
        <v>2522.8776358624791</v>
      </c>
    </row>
    <row r="588" spans="3:12" s="487" customFormat="1" ht="14.25">
      <c r="C588" s="179" t="str">
        <f t="shared" si="259"/>
        <v>D15</v>
      </c>
      <c r="D588" s="179" t="str">
        <f t="shared" si="259"/>
        <v>Русе (Ruse)</v>
      </c>
      <c r="E588" s="362" t="s">
        <v>401</v>
      </c>
      <c r="F588" s="351">
        <f>'1. Coverage&amp;Subs'!F134</f>
        <v>2846.2888583146801</v>
      </c>
      <c r="G588" s="351">
        <f>'1. Coverage&amp;Subs'!G134</f>
        <v>2839.7388208272982</v>
      </c>
      <c r="H588" s="351">
        <f>'1. Coverage&amp;Subs'!H134</f>
        <v>2839.7388208272982</v>
      </c>
      <c r="I588" s="351">
        <f>'1. Coverage&amp;Subs'!I134</f>
        <v>2842.5785596481255</v>
      </c>
      <c r="J588" s="351">
        <f>'1. Coverage&amp;Subs'!J134</f>
        <v>2843.4313332160195</v>
      </c>
      <c r="K588" s="351">
        <f>'1. Coverage&amp;Subs'!K134</f>
        <v>2844.2843626159843</v>
      </c>
      <c r="L588" s="351">
        <f>'1. Coverage&amp;Subs'!L134</f>
        <v>2845.1376479247688</v>
      </c>
    </row>
    <row r="589" spans="3:12" s="487" customFormat="1" ht="14.25">
      <c r="C589" s="179" t="str">
        <f t="shared" si="259"/>
        <v>D16</v>
      </c>
      <c r="D589" s="179" t="str">
        <f t="shared" si="259"/>
        <v>Шумен (Shumen)</v>
      </c>
      <c r="E589" s="362" t="s">
        <v>401</v>
      </c>
      <c r="F589" s="351">
        <f>'1. Coverage&amp;Subs'!F135</f>
        <v>3490.2300972638636</v>
      </c>
      <c r="G589" s="351">
        <f>'1. Coverage&amp;Subs'!G135</f>
        <v>3496.2762066495875</v>
      </c>
      <c r="H589" s="351">
        <f>'1. Coverage&amp;Subs'!H135</f>
        <v>3495.6615467481947</v>
      </c>
      <c r="I589" s="351">
        <f>'1. Coverage&amp;Subs'!I135</f>
        <v>3499.1572082949424</v>
      </c>
      <c r="J589" s="351">
        <f>'1. Coverage&amp;Subs'!J135</f>
        <v>3500.2069554574309</v>
      </c>
      <c r="K589" s="351">
        <f>'1. Coverage&amp;Subs'!K135</f>
        <v>3501.2570175440678</v>
      </c>
      <c r="L589" s="351">
        <f>'1. Coverage&amp;Subs'!L135</f>
        <v>3502.3073946493314</v>
      </c>
    </row>
    <row r="590" spans="3:12" s="487" customFormat="1" ht="14.25">
      <c r="C590" s="179" t="str">
        <f t="shared" si="259"/>
        <v>D17</v>
      </c>
      <c r="D590" s="179" t="str">
        <f t="shared" si="259"/>
        <v>Силистра (Silistra)</v>
      </c>
      <c r="E590" s="362" t="s">
        <v>401</v>
      </c>
      <c r="F590" s="351">
        <f>'1. Coverage&amp;Subs'!F136</f>
        <v>2766.2349394326393</v>
      </c>
      <c r="G590" s="351">
        <f>'1. Coverage&amp;Subs'!G136</f>
        <v>2760.9212839634333</v>
      </c>
      <c r="H590" s="351">
        <f>'1. Coverage&amp;Subs'!H136</f>
        <v>2760.9212839634333</v>
      </c>
      <c r="I590" s="351">
        <f>'1. Coverage&amp;Subs'!I136</f>
        <v>2763.6822052473967</v>
      </c>
      <c r="J590" s="351">
        <f>'1. Coverage&amp;Subs'!J136</f>
        <v>2764.5113099089704</v>
      </c>
      <c r="K590" s="351">
        <f>'1. Coverage&amp;Subs'!K136</f>
        <v>2765.3406633019436</v>
      </c>
      <c r="L590" s="351">
        <f>'1. Coverage&amp;Subs'!L136</f>
        <v>2766.1702655009335</v>
      </c>
    </row>
    <row r="591" spans="3:12" s="487" customFormat="1" ht="14.25">
      <c r="C591" s="179" t="str">
        <f t="shared" si="259"/>
        <v>D18</v>
      </c>
      <c r="D591" s="179" t="str">
        <f t="shared" si="259"/>
        <v>Сливен (Sliven)</v>
      </c>
      <c r="E591" s="362" t="s">
        <v>401</v>
      </c>
      <c r="F591" s="351">
        <f>'1. Coverage&amp;Subs'!F137</f>
        <v>3540.2187365112777</v>
      </c>
      <c r="G591" s="351">
        <f>'1. Coverage&amp;Subs'!G137</f>
        <v>3575.738632590324</v>
      </c>
      <c r="H591" s="351">
        <f>'1. Coverage&amp;Subs'!H137</f>
        <v>3576.1316118715417</v>
      </c>
      <c r="I591" s="351">
        <f>'1. Coverage&amp;Subs'!I137</f>
        <v>3579.7077434834132</v>
      </c>
      <c r="J591" s="351">
        <f>'1. Coverage&amp;Subs'!J137</f>
        <v>3580.7816558064583</v>
      </c>
      <c r="K591" s="351">
        <f>'1. Coverage&amp;Subs'!K137</f>
        <v>3581.8558903031994</v>
      </c>
      <c r="L591" s="351">
        <f>'1. Coverage&amp;Subs'!L137</f>
        <v>3582.9304470702909</v>
      </c>
    </row>
    <row r="592" spans="3:12" s="487" customFormat="1" ht="14.25">
      <c r="C592" s="179" t="str">
        <f t="shared" si="259"/>
        <v>D19</v>
      </c>
      <c r="D592" s="179" t="str">
        <f t="shared" si="259"/>
        <v>Смолян (Smolyan)</v>
      </c>
      <c r="E592" s="362" t="s">
        <v>401</v>
      </c>
      <c r="F592" s="351">
        <f>'1. Coverage&amp;Subs'!F138</f>
        <v>3248.0690373876314</v>
      </c>
      <c r="G592" s="351">
        <f>'1. Coverage&amp;Subs'!G138</f>
        <v>3291.5743067020799</v>
      </c>
      <c r="H592" s="351">
        <f>'1. Coverage&amp;Subs'!H138</f>
        <v>3278.2331639243052</v>
      </c>
      <c r="I592" s="351">
        <f>'1. Coverage&amp;Subs'!I138</f>
        <v>3281.5113970882294</v>
      </c>
      <c r="J592" s="351">
        <f>'1. Coverage&amp;Subs'!J138</f>
        <v>3282.4958505073555</v>
      </c>
      <c r="K592" s="351">
        <f>'1. Coverage&amp;Subs'!K138</f>
        <v>3283.4805992625074</v>
      </c>
      <c r="L592" s="351">
        <f>'1. Coverage&amp;Subs'!L138</f>
        <v>3284.4656434422859</v>
      </c>
    </row>
    <row r="593" spans="3:12" s="487" customFormat="1" ht="14.25">
      <c r="C593" s="179" t="str">
        <f t="shared" si="259"/>
        <v>D20</v>
      </c>
      <c r="D593" s="179" t="str">
        <f t="shared" si="259"/>
        <v>София-град (Sofia-Capital)</v>
      </c>
      <c r="E593" s="362" t="s">
        <v>401</v>
      </c>
      <c r="F593" s="351">
        <f>'1. Coverage&amp;Subs'!F139</f>
        <v>1379.0709001735568</v>
      </c>
      <c r="G593" s="351">
        <f>'1. Coverage&amp;Subs'!G139</f>
        <v>1378.1078044903193</v>
      </c>
      <c r="H593" s="351">
        <f>'1. Coverage&amp;Subs'!H139</f>
        <v>1377.7249016009268</v>
      </c>
      <c r="I593" s="351">
        <f>'1. Coverage&amp;Subs'!I139</f>
        <v>1379.1026265025275</v>
      </c>
      <c r="J593" s="351">
        <f>'1. Coverage&amp;Subs'!J139</f>
        <v>1379.5163572904783</v>
      </c>
      <c r="K593" s="351">
        <f>'1. Coverage&amp;Subs'!K139</f>
        <v>1379.9302121976652</v>
      </c>
      <c r="L593" s="351">
        <f>'1. Coverage&amp;Subs'!L139</f>
        <v>1380.3441912613246</v>
      </c>
    </row>
    <row r="594" spans="3:12" s="487" customFormat="1" ht="14.25">
      <c r="C594" s="179" t="str">
        <f t="shared" si="259"/>
        <v>D21</v>
      </c>
      <c r="D594" s="179" t="str">
        <f t="shared" si="259"/>
        <v>София-област (Sofia (province))</v>
      </c>
      <c r="E594" s="362" t="s">
        <v>401</v>
      </c>
      <c r="F594" s="351">
        <f>'1. Coverage&amp;Subs'!F140</f>
        <v>7047.2894293669569</v>
      </c>
      <c r="G594" s="351">
        <f>'1. Coverage&amp;Subs'!G140</f>
        <v>7078.161438253841</v>
      </c>
      <c r="H594" s="351">
        <f>'1. Coverage&amp;Subs'!H140</f>
        <v>7069.3748245814686</v>
      </c>
      <c r="I594" s="351">
        <f>'1. Coverage&amp;Subs'!I140</f>
        <v>7076.4441994060498</v>
      </c>
      <c r="J594" s="351">
        <f>'1. Coverage&amp;Subs'!J140</f>
        <v>7078.5671326658712</v>
      </c>
      <c r="K594" s="351">
        <f>'1. Coverage&amp;Subs'!K140</f>
        <v>7080.6907028056703</v>
      </c>
      <c r="L594" s="351">
        <f>'1. Coverage&amp;Subs'!L140</f>
        <v>7082.8149100165119</v>
      </c>
    </row>
    <row r="595" spans="3:12" s="487" customFormat="1" ht="14.25">
      <c r="C595" s="179" t="str">
        <f t="shared" si="259"/>
        <v>D22</v>
      </c>
      <c r="D595" s="179" t="str">
        <f t="shared" si="259"/>
        <v>Стара Загора (Stara Zagora)</v>
      </c>
      <c r="E595" s="362" t="s">
        <v>401</v>
      </c>
      <c r="F595" s="351">
        <f>'1. Coverage&amp;Subs'!F141</f>
        <v>5289.1476075170121</v>
      </c>
      <c r="G595" s="351">
        <f>'1. Coverage&amp;Subs'!G141</f>
        <v>5325.2420870075557</v>
      </c>
      <c r="H595" s="351">
        <f>'1. Coverage&amp;Subs'!H141</f>
        <v>5321.876572137634</v>
      </c>
      <c r="I595" s="351">
        <f>'1. Coverage&amp;Subs'!I141</f>
        <v>5327.1984487097707</v>
      </c>
      <c r="J595" s="351">
        <f>'1. Coverage&amp;Subs'!J141</f>
        <v>5328.7966082443836</v>
      </c>
      <c r="K595" s="351">
        <f>'1. Coverage&amp;Subs'!K141</f>
        <v>5330.3952472268566</v>
      </c>
      <c r="L595" s="351">
        <f>'1. Coverage&amp;Subs'!L141</f>
        <v>5331.9943658010243</v>
      </c>
    </row>
    <row r="596" spans="3:12" s="487" customFormat="1" ht="14.25">
      <c r="C596" s="179" t="str">
        <f t="shared" si="259"/>
        <v>D23</v>
      </c>
      <c r="D596" s="179" t="str">
        <f t="shared" si="259"/>
        <v>Търговище (Targovishte)</v>
      </c>
      <c r="E596" s="362" t="s">
        <v>401</v>
      </c>
      <c r="F596" s="351">
        <f>'1. Coverage&amp;Subs'!F142</f>
        <v>2655.9743760411175</v>
      </c>
      <c r="G596" s="351">
        <f>'1. Coverage&amp;Subs'!G142</f>
        <v>2651.3102936789651</v>
      </c>
      <c r="H596" s="351">
        <f>'1. Coverage&amp;Subs'!H142</f>
        <v>2651.3102936789651</v>
      </c>
      <c r="I596" s="351">
        <f>'1. Coverage&amp;Subs'!I142</f>
        <v>2653.9616039726434</v>
      </c>
      <c r="J596" s="351">
        <f>'1. Coverage&amp;Subs'!J142</f>
        <v>2654.757792453835</v>
      </c>
      <c r="K596" s="351">
        <f>'1. Coverage&amp;Subs'!K142</f>
        <v>2655.5542197915711</v>
      </c>
      <c r="L596" s="351">
        <f>'1. Coverage&amp;Subs'!L142</f>
        <v>2656.3508860575089</v>
      </c>
    </row>
    <row r="597" spans="3:12" s="487" customFormat="1" ht="14.25">
      <c r="C597" s="179" t="str">
        <f t="shared" si="259"/>
        <v>D24</v>
      </c>
      <c r="D597" s="179" t="str">
        <f t="shared" si="259"/>
        <v>Варна (Varna)</v>
      </c>
      <c r="E597" s="362" t="s">
        <v>401</v>
      </c>
      <c r="F597" s="351">
        <f>'1. Coverage&amp;Subs'!F143</f>
        <v>3808.1435448300781</v>
      </c>
      <c r="G597" s="351">
        <f>'1. Coverage&amp;Subs'!G143</f>
        <v>3801.6513373318012</v>
      </c>
      <c r="H597" s="351">
        <f>'1. Coverage&amp;Subs'!H143</f>
        <v>3801.6412609399754</v>
      </c>
      <c r="I597" s="351">
        <f>'1. Coverage&amp;Subs'!I143</f>
        <v>3805.4429022009149</v>
      </c>
      <c r="J597" s="351">
        <f>'1. Coverage&amp;Subs'!J143</f>
        <v>3806.5845350715754</v>
      </c>
      <c r="K597" s="351">
        <f>'1. Coverage&amp;Subs'!K143</f>
        <v>3807.7265104320959</v>
      </c>
      <c r="L597" s="351">
        <f>'1. Coverage&amp;Subs'!L143</f>
        <v>3808.8688283852262</v>
      </c>
    </row>
    <row r="598" spans="3:12" s="487" customFormat="1" ht="14.25">
      <c r="C598" s="179" t="str">
        <f t="shared" si="259"/>
        <v>D25</v>
      </c>
      <c r="D598" s="179" t="str">
        <f t="shared" si="259"/>
        <v>Велико Търново (Veliko Tarnovo)</v>
      </c>
      <c r="E598" s="362" t="s">
        <v>401</v>
      </c>
      <c r="F598" s="351">
        <f>'1. Coverage&amp;Subs'!F144</f>
        <v>4497.3558752029003</v>
      </c>
      <c r="G598" s="351">
        <f>'1. Coverage&amp;Subs'!G144</f>
        <v>4503.5526391552567</v>
      </c>
      <c r="H598" s="351">
        <f>'1. Coverage&amp;Subs'!H144</f>
        <v>4503.2301946168209</v>
      </c>
      <c r="I598" s="351">
        <f>'1. Coverage&amp;Subs'!I144</f>
        <v>4507.7334248114375</v>
      </c>
      <c r="J598" s="351">
        <f>'1. Coverage&amp;Subs'!J144</f>
        <v>4509.0857448388797</v>
      </c>
      <c r="K598" s="351">
        <f>'1. Coverage&amp;Subs'!K144</f>
        <v>4510.4384705623315</v>
      </c>
      <c r="L598" s="351">
        <f>'1. Coverage&amp;Subs'!L144</f>
        <v>4511.7916021034998</v>
      </c>
    </row>
    <row r="599" spans="3:12" s="487" customFormat="1" ht="14.25">
      <c r="C599" s="179" t="str">
        <f t="shared" si="259"/>
        <v>D26</v>
      </c>
      <c r="D599" s="179" t="str">
        <f t="shared" si="259"/>
        <v>Видин (Vidin)</v>
      </c>
      <c r="E599" s="362" t="s">
        <v>401</v>
      </c>
      <c r="F599" s="351">
        <f>'1. Coverage&amp;Subs'!F145</f>
        <v>2968.8027271089281</v>
      </c>
      <c r="G599" s="351">
        <f>'1. Coverage&amp;Subs'!G145</f>
        <v>2978.9240211214124</v>
      </c>
      <c r="H599" s="351">
        <f>'1. Coverage&amp;Subs'!H145</f>
        <v>2975.5383534678376</v>
      </c>
      <c r="I599" s="351">
        <f>'1. Coverage&amp;Subs'!I145</f>
        <v>2978.5138918213052</v>
      </c>
      <c r="J599" s="351">
        <f>'1. Coverage&amp;Subs'!J145</f>
        <v>2979.4074459888511</v>
      </c>
      <c r="K599" s="351">
        <f>'1. Coverage&amp;Subs'!K145</f>
        <v>2980.3012682226476</v>
      </c>
      <c r="L599" s="351">
        <f>'1. Coverage&amp;Subs'!L145</f>
        <v>2981.1953586031145</v>
      </c>
    </row>
    <row r="600" spans="3:12" s="487" customFormat="1" ht="14.25">
      <c r="C600" s="179" t="str">
        <f t="shared" si="259"/>
        <v>D27</v>
      </c>
      <c r="D600" s="179" t="str">
        <f t="shared" si="259"/>
        <v>Враца (Vratsa)</v>
      </c>
      <c r="E600" s="362" t="s">
        <v>401</v>
      </c>
      <c r="F600" s="351">
        <f>'1. Coverage&amp;Subs'!F146</f>
        <v>3658.1039154030877</v>
      </c>
      <c r="G600" s="351">
        <f>'1. Coverage&amp;Subs'!G146</f>
        <v>3650.2636265362635</v>
      </c>
      <c r="H600" s="351">
        <f>'1. Coverage&amp;Subs'!H146</f>
        <v>3650.1729390098285</v>
      </c>
      <c r="I600" s="351">
        <f>'1. Coverage&amp;Subs'!I146</f>
        <v>3653.8231119488378</v>
      </c>
      <c r="J600" s="351">
        <f>'1. Coverage&amp;Subs'!J146</f>
        <v>3654.9192588824221</v>
      </c>
      <c r="K600" s="351">
        <f>'1. Coverage&amp;Subs'!K146</f>
        <v>3656.0157346600868</v>
      </c>
      <c r="L600" s="351">
        <f>'1. Coverage&amp;Subs'!L146</f>
        <v>3657.112539380485</v>
      </c>
    </row>
    <row r="601" spans="3:12" s="487" customFormat="1" ht="14.25">
      <c r="C601" s="179" t="str">
        <f t="shared" si="259"/>
        <v>D28</v>
      </c>
      <c r="D601" s="179" t="str">
        <f t="shared" si="259"/>
        <v>Ямбол (Yambol)</v>
      </c>
      <c r="E601" s="362" t="s">
        <v>401</v>
      </c>
      <c r="F601" s="351">
        <f>'1. Coverage&amp;Subs'!F147</f>
        <v>3364.7263613664036</v>
      </c>
      <c r="G601" s="351">
        <f>'1. Coverage&amp;Subs'!G147</f>
        <v>3359.6201807038287</v>
      </c>
      <c r="H601" s="351">
        <f>'1. Coverage&amp;Subs'!H147</f>
        <v>3359.610104312002</v>
      </c>
      <c r="I601" s="351">
        <f>'1. Coverage&amp;Subs'!I147</f>
        <v>3362.9697144163138</v>
      </c>
      <c r="J601" s="351">
        <f>'1. Coverage&amp;Subs'!J147</f>
        <v>3363.9786053306384</v>
      </c>
      <c r="K601" s="351">
        <f>'1. Coverage&amp;Subs'!K147</f>
        <v>3364.9877989122369</v>
      </c>
      <c r="L601" s="351">
        <f>'1. Coverage&amp;Subs'!L147</f>
        <v>3365.9972952519111</v>
      </c>
    </row>
    <row r="602" spans="3:12" s="487" customFormat="1" ht="14.25">
      <c r="C602" s="363" t="s">
        <v>2</v>
      </c>
      <c r="D602" s="363"/>
      <c r="E602" s="364" t="s">
        <v>401</v>
      </c>
      <c r="F602" s="165">
        <f t="shared" ref="F602:K602" si="260">SUM(F574:F601)</f>
        <v>111001.90200000003</v>
      </c>
      <c r="G602" s="165">
        <f t="shared" si="260"/>
        <v>111339.08140625578</v>
      </c>
      <c r="H602" s="165">
        <f t="shared" si="260"/>
        <v>111240.70559285743</v>
      </c>
      <c r="I602" s="165">
        <f t="shared" si="260"/>
        <v>111351.94629845025</v>
      </c>
      <c r="J602" s="165">
        <f t="shared" si="260"/>
        <v>111385.35188233982</v>
      </c>
      <c r="K602" s="165">
        <f t="shared" si="260"/>
        <v>111418.11060634258</v>
      </c>
      <c r="L602" s="165">
        <f t="shared" ref="L602" si="261">SUM(L574:L601)</f>
        <v>111451.53603952448</v>
      </c>
    </row>
    <row r="603" spans="3:12" s="487" customFormat="1">
      <c r="C603" s="488"/>
      <c r="D603" s="488"/>
      <c r="E603" s="488"/>
      <c r="F603" s="488"/>
      <c r="G603" s="256"/>
      <c r="H603" s="256"/>
      <c r="I603" s="256"/>
      <c r="J603" s="256"/>
      <c r="K603" s="256"/>
    </row>
    <row r="604" spans="3:12" s="487" customFormat="1"/>
    <row r="605" spans="3:12" s="487" customFormat="1" ht="15.75">
      <c r="C605" s="490" t="s">
        <v>730</v>
      </c>
      <c r="D605" s="314"/>
      <c r="E605" s="317"/>
      <c r="F605" s="317"/>
      <c r="G605" s="344"/>
      <c r="H605" s="344"/>
      <c r="I605" s="344"/>
      <c r="J605" s="344"/>
    </row>
    <row r="606" spans="3:12" s="487" customFormat="1">
      <c r="C606" s="488"/>
      <c r="D606" s="488"/>
      <c r="E606" s="488"/>
      <c r="F606" s="488"/>
      <c r="G606" s="256"/>
      <c r="H606" s="256"/>
      <c r="I606" s="256"/>
      <c r="J606" s="488"/>
    </row>
    <row r="607" spans="3:12" s="487" customFormat="1">
      <c r="C607" s="268"/>
      <c r="D607" s="268" t="s">
        <v>302</v>
      </c>
      <c r="E607" s="268" t="s">
        <v>14</v>
      </c>
      <c r="F607" s="228" t="s">
        <v>303</v>
      </c>
      <c r="G607" s="256"/>
      <c r="H607" s="256"/>
      <c r="I607" s="256"/>
      <c r="J607" s="488"/>
    </row>
    <row r="608" spans="3:12" s="487" customFormat="1" ht="14.25">
      <c r="C608" s="175"/>
      <c r="D608" s="262" t="s">
        <v>408</v>
      </c>
      <c r="E608" s="362" t="s">
        <v>401</v>
      </c>
      <c r="F608" s="366">
        <f>(1.5* SQRT(3) * '3. Network design parameters'!G94^ 2)</f>
        <v>210.4441731196186</v>
      </c>
      <c r="G608" s="256"/>
      <c r="H608" s="256"/>
      <c r="I608" s="256"/>
      <c r="J608" s="488"/>
    </row>
    <row r="609" spans="3:12" s="487" customFormat="1">
      <c r="C609" s="216" t="s">
        <v>866</v>
      </c>
      <c r="D609" s="488"/>
      <c r="E609" s="216"/>
      <c r="F609" s="488"/>
      <c r="G609" s="256"/>
      <c r="H609" s="256"/>
      <c r="I609" s="256"/>
      <c r="J609" s="488"/>
    </row>
    <row r="610" spans="3:12" s="487" customFormat="1">
      <c r="C610" s="488"/>
      <c r="D610" s="488"/>
      <c r="E610" s="216"/>
      <c r="F610" s="488"/>
      <c r="G610" s="256"/>
      <c r="H610" s="256"/>
      <c r="I610" s="256"/>
      <c r="J610" s="256"/>
    </row>
    <row r="611" spans="3:12" s="487" customFormat="1">
      <c r="C611" s="488"/>
      <c r="D611" s="488"/>
      <c r="E611" s="216"/>
      <c r="F611" s="488"/>
      <c r="G611" s="256"/>
      <c r="H611" s="256"/>
      <c r="I611" s="256"/>
      <c r="J611" s="256"/>
    </row>
    <row r="612" spans="3:12" s="487" customFormat="1" ht="15.75">
      <c r="C612" s="490" t="s">
        <v>407</v>
      </c>
      <c r="D612" s="314"/>
      <c r="E612" s="367"/>
      <c r="F612" s="317"/>
      <c r="G612" s="344"/>
      <c r="H612" s="344"/>
      <c r="I612" s="344"/>
      <c r="J612" s="344"/>
    </row>
    <row r="613" spans="3:12" s="487" customFormat="1" ht="15.75">
      <c r="C613" s="476"/>
      <c r="D613" s="314"/>
      <c r="E613" s="367"/>
      <c r="F613" s="317"/>
      <c r="G613" s="344"/>
      <c r="H613" s="344"/>
      <c r="I613" s="344"/>
      <c r="J613" s="344"/>
    </row>
    <row r="614" spans="3:12" s="487" customFormat="1" ht="15.75">
      <c r="C614" s="368" t="s">
        <v>408</v>
      </c>
      <c r="D614" s="491"/>
      <c r="E614" s="491"/>
      <c r="F614" s="317"/>
      <c r="G614" s="344"/>
      <c r="H614" s="344"/>
      <c r="I614" s="344"/>
      <c r="J614" s="344"/>
    </row>
    <row r="615" spans="3:12" s="487" customFormat="1">
      <c r="C615" s="361" t="s">
        <v>0</v>
      </c>
      <c r="D615" s="40" t="s">
        <v>405</v>
      </c>
      <c r="E615" s="214" t="s">
        <v>14</v>
      </c>
      <c r="F615" s="151">
        <f t="shared" ref="F615:K615" si="262">F573</f>
        <v>2014</v>
      </c>
      <c r="G615" s="151">
        <f t="shared" si="262"/>
        <v>2015</v>
      </c>
      <c r="H615" s="151">
        <f t="shared" si="262"/>
        <v>2016</v>
      </c>
      <c r="I615" s="151">
        <f t="shared" si="262"/>
        <v>2017</v>
      </c>
      <c r="J615" s="151">
        <f t="shared" si="262"/>
        <v>2018</v>
      </c>
      <c r="K615" s="151">
        <f t="shared" si="262"/>
        <v>2019</v>
      </c>
      <c r="L615" s="151">
        <f t="shared" ref="L615" si="263">L573</f>
        <v>2020</v>
      </c>
    </row>
    <row r="616" spans="3:12" s="487" customFormat="1">
      <c r="C616" s="179" t="str">
        <f t="shared" ref="C616:D643" si="264">C574</f>
        <v>D01</v>
      </c>
      <c r="D616" s="179" t="str">
        <f t="shared" si="264"/>
        <v>Благоевград (Blagoevgrad)</v>
      </c>
      <c r="E616" s="362" t="s">
        <v>299</v>
      </c>
      <c r="F616" s="366">
        <f t="shared" ref="F616:K616" si="265">F574/$F$608</f>
        <v>30.950504310628695</v>
      </c>
      <c r="G616" s="366">
        <f t="shared" si="265"/>
        <v>31.266169079408161</v>
      </c>
      <c r="H616" s="366">
        <f t="shared" si="265"/>
        <v>31.173518292767245</v>
      </c>
      <c r="I616" s="366">
        <f t="shared" si="265"/>
        <v>31.204691811060009</v>
      </c>
      <c r="J616" s="366">
        <f t="shared" si="265"/>
        <v>31.214053218603329</v>
      </c>
      <c r="K616" s="366">
        <f t="shared" si="265"/>
        <v>31.220296029247049</v>
      </c>
      <c r="L616" s="366">
        <f t="shared" ref="L616" si="266">L574/$F$608</f>
        <v>31.229662118055824</v>
      </c>
    </row>
    <row r="617" spans="3:12" s="487" customFormat="1">
      <c r="C617" s="179" t="str">
        <f t="shared" si="264"/>
        <v>D02</v>
      </c>
      <c r="D617" s="179" t="str">
        <f t="shared" si="264"/>
        <v>Бургас (Burgas)</v>
      </c>
      <c r="E617" s="362" t="s">
        <v>299</v>
      </c>
      <c r="F617" s="366">
        <f t="shared" ref="F617:K617" si="267">F575/$F$608</f>
        <v>37.361957709735179</v>
      </c>
      <c r="G617" s="366">
        <f t="shared" si="267"/>
        <v>37.382844733274339</v>
      </c>
      <c r="H617" s="366">
        <f t="shared" si="267"/>
        <v>37.378248105099907</v>
      </c>
      <c r="I617" s="366">
        <f t="shared" si="267"/>
        <v>37.415626353205006</v>
      </c>
      <c r="J617" s="366">
        <f t="shared" si="267"/>
        <v>37.426851041110972</v>
      </c>
      <c r="K617" s="366">
        <f t="shared" si="267"/>
        <v>37.438079096423294</v>
      </c>
      <c r="L617" s="366">
        <f t="shared" ref="L617" si="268">L575/$F$608</f>
        <v>37.449310520152224</v>
      </c>
    </row>
    <row r="618" spans="3:12" s="487" customFormat="1">
      <c r="C618" s="179" t="str">
        <f t="shared" si="264"/>
        <v>D03</v>
      </c>
      <c r="D618" s="179" t="str">
        <f t="shared" si="264"/>
        <v>Добрич (Dobrich)</v>
      </c>
      <c r="E618" s="362" t="s">
        <v>299</v>
      </c>
      <c r="F618" s="366">
        <f t="shared" ref="F618:K618" si="269">F576/$F$608</f>
        <v>22.545349378421143</v>
      </c>
      <c r="G618" s="366">
        <f t="shared" si="269"/>
        <v>22.507006803764661</v>
      </c>
      <c r="H618" s="366">
        <f t="shared" si="269"/>
        <v>22.507006803764661</v>
      </c>
      <c r="I618" s="366">
        <f t="shared" si="269"/>
        <v>22.529513810568425</v>
      </c>
      <c r="J618" s="366">
        <f t="shared" si="269"/>
        <v>22.536272664711589</v>
      </c>
      <c r="K618" s="366">
        <f t="shared" si="269"/>
        <v>22.543033546511008</v>
      </c>
      <c r="L618" s="366">
        <f t="shared" ref="L618" si="270">L576/$F$608</f>
        <v>22.54979645657496</v>
      </c>
    </row>
    <row r="619" spans="3:12" s="487" customFormat="1">
      <c r="C619" s="179" t="str">
        <f t="shared" si="264"/>
        <v>D04</v>
      </c>
      <c r="D619" s="179" t="str">
        <f t="shared" si="264"/>
        <v>Габрово (Gabrovo)</v>
      </c>
      <c r="E619" s="362" t="s">
        <v>299</v>
      </c>
      <c r="F619" s="366">
        <f t="shared" ref="F619:K619" si="271">F577/$F$608</f>
        <v>9.7064358504039365</v>
      </c>
      <c r="G619" s="366">
        <f t="shared" si="271"/>
        <v>9.7020935114676146</v>
      </c>
      <c r="H619" s="366">
        <f t="shared" si="271"/>
        <v>9.7013274067718775</v>
      </c>
      <c r="I619" s="366">
        <f t="shared" si="271"/>
        <v>9.7110287341786474</v>
      </c>
      <c r="J619" s="366">
        <f t="shared" si="271"/>
        <v>9.7139420427988998</v>
      </c>
      <c r="K619" s="366">
        <f t="shared" si="271"/>
        <v>9.7168562254117408</v>
      </c>
      <c r="L619" s="366">
        <f t="shared" ref="L619" si="272">L577/$F$608</f>
        <v>9.719771282279364</v>
      </c>
    </row>
    <row r="620" spans="3:12" s="487" customFormat="1">
      <c r="C620" s="179" t="str">
        <f t="shared" si="264"/>
        <v>D05</v>
      </c>
      <c r="D620" s="179" t="str">
        <f t="shared" si="264"/>
        <v>Хасково (Haskovo)</v>
      </c>
      <c r="E620" s="362" t="s">
        <v>299</v>
      </c>
      <c r="F620" s="366">
        <f t="shared" ref="F620:K620" si="273">F578/$F$608</f>
        <v>26.238364884548307</v>
      </c>
      <c r="G620" s="366">
        <f t="shared" si="273"/>
        <v>26.288212292670863</v>
      </c>
      <c r="H620" s="366">
        <f t="shared" si="273"/>
        <v>26.261829562211354</v>
      </c>
      <c r="I620" s="366">
        <f t="shared" si="273"/>
        <v>26.288091391773559</v>
      </c>
      <c r="J620" s="366">
        <f t="shared" si="273"/>
        <v>26.295977819191094</v>
      </c>
      <c r="K620" s="366">
        <f t="shared" si="273"/>
        <v>26.303866612536854</v>
      </c>
      <c r="L620" s="366">
        <f t="shared" ref="L620" si="274">L578/$F$608</f>
        <v>26.311757772520611</v>
      </c>
    </row>
    <row r="621" spans="3:12" s="487" customFormat="1">
      <c r="C621" s="179" t="str">
        <f t="shared" si="264"/>
        <v>D06</v>
      </c>
      <c r="D621" s="179" t="str">
        <f t="shared" si="264"/>
        <v>Кърджали (Kardzhali)</v>
      </c>
      <c r="E621" s="362" t="s">
        <v>299</v>
      </c>
      <c r="F621" s="366">
        <f t="shared" ref="F621:K621" si="275">F579/$F$608</f>
        <v>15.341994690239817</v>
      </c>
      <c r="G621" s="366">
        <f t="shared" si="275"/>
        <v>15.39779463502528</v>
      </c>
      <c r="H621" s="366">
        <f t="shared" si="275"/>
        <v>15.38261618574095</v>
      </c>
      <c r="I621" s="366">
        <f t="shared" si="275"/>
        <v>15.39799880192669</v>
      </c>
      <c r="J621" s="366">
        <f t="shared" si="275"/>
        <v>15.40261820156727</v>
      </c>
      <c r="K621" s="366">
        <f t="shared" si="275"/>
        <v>15.407238987027739</v>
      </c>
      <c r="L621" s="366">
        <f t="shared" ref="L621" si="276">L579/$F$608</f>
        <v>15.411861158723847</v>
      </c>
    </row>
    <row r="622" spans="3:12" s="487" customFormat="1">
      <c r="C622" s="179" t="str">
        <f t="shared" si="264"/>
        <v>D07</v>
      </c>
      <c r="D622" s="179" t="str">
        <f t="shared" si="264"/>
        <v>Кюстендил (Kyustendil)</v>
      </c>
      <c r="E622" s="362" t="s">
        <v>299</v>
      </c>
      <c r="F622" s="366">
        <f t="shared" ref="F622:K622" si="277">F580/$F$608</f>
        <v>14.319324914973238</v>
      </c>
      <c r="G622" s="366">
        <f t="shared" si="277"/>
        <v>14.552924800255747</v>
      </c>
      <c r="H622" s="366">
        <f t="shared" si="277"/>
        <v>14.491397016879219</v>
      </c>
      <c r="I622" s="366">
        <f t="shared" si="277"/>
        <v>14.505888413896097</v>
      </c>
      <c r="J622" s="366">
        <f t="shared" si="277"/>
        <v>14.510240180420263</v>
      </c>
      <c r="K622" s="366">
        <f t="shared" si="277"/>
        <v>14.514593252474389</v>
      </c>
      <c r="L622" s="366">
        <f t="shared" ref="L622" si="278">L580/$F$608</f>
        <v>14.518947630450132</v>
      </c>
    </row>
    <row r="623" spans="3:12" s="487" customFormat="1">
      <c r="C623" s="179" t="str">
        <f t="shared" si="264"/>
        <v>D08</v>
      </c>
      <c r="D623" s="179" t="str">
        <f t="shared" si="264"/>
        <v>Ловеч (Lovech)</v>
      </c>
      <c r="E623" s="362" t="s">
        <v>299</v>
      </c>
      <c r="F623" s="366">
        <f t="shared" ref="F623:K623" si="279">F581/$F$608</f>
        <v>18.951171590290922</v>
      </c>
      <c r="G623" s="366">
        <f t="shared" si="279"/>
        <v>19.1537186689721</v>
      </c>
      <c r="H623" s="366">
        <f t="shared" si="279"/>
        <v>19.095973527530781</v>
      </c>
      <c r="I623" s="366">
        <f t="shared" si="279"/>
        <v>19.115069501058308</v>
      </c>
      <c r="J623" s="366">
        <f t="shared" si="279"/>
        <v>19.120804021908629</v>
      </c>
      <c r="K623" s="366">
        <f t="shared" si="279"/>
        <v>19.126540263115203</v>
      </c>
      <c r="L623" s="366">
        <f t="shared" ref="L623" si="280">L581/$F$608</f>
        <v>19.132278225194135</v>
      </c>
    </row>
    <row r="624" spans="3:12" s="487" customFormat="1">
      <c r="C624" s="179" t="str">
        <f t="shared" si="264"/>
        <v>D09</v>
      </c>
      <c r="D624" s="179" t="str">
        <f t="shared" si="264"/>
        <v>Монтана (Montana)</v>
      </c>
      <c r="E624" s="362" t="s">
        <v>299</v>
      </c>
      <c r="F624" s="366">
        <f t="shared" ref="F624:K624" si="281">F582/$F$608</f>
        <v>17.277782185949608</v>
      </c>
      <c r="G624" s="366">
        <f t="shared" si="281"/>
        <v>17.273410456367994</v>
      </c>
      <c r="H624" s="366">
        <f t="shared" si="281"/>
        <v>17.268861709737042</v>
      </c>
      <c r="I624" s="366">
        <f t="shared" si="281"/>
        <v>17.286130571446776</v>
      </c>
      <c r="J624" s="366">
        <f t="shared" si="281"/>
        <v>17.291316410618208</v>
      </c>
      <c r="K624" s="366">
        <f t="shared" si="281"/>
        <v>17.296503805541395</v>
      </c>
      <c r="L624" s="366">
        <f t="shared" ref="L624" si="282">L582/$F$608</f>
        <v>17.30169275668306</v>
      </c>
    </row>
    <row r="625" spans="3:12" s="487" customFormat="1">
      <c r="C625" s="179" t="str">
        <f t="shared" si="264"/>
        <v>D10</v>
      </c>
      <c r="D625" s="179" t="str">
        <f t="shared" si="264"/>
        <v>Пазарджик (Pazardzhik)</v>
      </c>
      <c r="E625" s="362" t="s">
        <v>299</v>
      </c>
      <c r="F625" s="366">
        <f t="shared" ref="F625:K625" si="283">F583/$F$608</f>
        <v>20.266727095168253</v>
      </c>
      <c r="G625" s="366">
        <f t="shared" si="283"/>
        <v>20.397681168678105</v>
      </c>
      <c r="H625" s="366">
        <f t="shared" si="283"/>
        <v>20.373261581501431</v>
      </c>
      <c r="I625" s="366">
        <f t="shared" si="283"/>
        <v>20.393634843082932</v>
      </c>
      <c r="J625" s="366">
        <f t="shared" si="283"/>
        <v>20.399752933535854</v>
      </c>
      <c r="K625" s="366">
        <f t="shared" si="283"/>
        <v>20.405872859415915</v>
      </c>
      <c r="L625" s="366">
        <f t="shared" ref="L625" si="284">L583/$F$608</f>
        <v>20.411994621273738</v>
      </c>
    </row>
    <row r="626" spans="3:12" s="487" customFormat="1">
      <c r="C626" s="179" t="str">
        <f t="shared" si="264"/>
        <v>D11</v>
      </c>
      <c r="D626" s="179" t="str">
        <f t="shared" si="264"/>
        <v>Перник (Pernik)</v>
      </c>
      <c r="E626" s="362" t="s">
        <v>299</v>
      </c>
      <c r="F626" s="366">
        <f t="shared" ref="F626:K626" si="285">F584/$F$608</f>
        <v>11.724886397992535</v>
      </c>
      <c r="G626" s="366">
        <f t="shared" si="285"/>
        <v>11.728919247131788</v>
      </c>
      <c r="H626" s="366">
        <f t="shared" si="285"/>
        <v>11.724657789761737</v>
      </c>
      <c r="I626" s="366">
        <f t="shared" si="285"/>
        <v>11.736382447551499</v>
      </c>
      <c r="J626" s="366">
        <f t="shared" si="285"/>
        <v>11.739903362285764</v>
      </c>
      <c r="K626" s="366">
        <f t="shared" si="285"/>
        <v>11.743425333294448</v>
      </c>
      <c r="L626" s="366">
        <f t="shared" ref="L626" si="286">L584/$F$608</f>
        <v>11.746948360894438</v>
      </c>
    </row>
    <row r="627" spans="3:12" s="487" customFormat="1">
      <c r="C627" s="179" t="str">
        <f t="shared" si="264"/>
        <v>D12</v>
      </c>
      <c r="D627" s="179" t="str">
        <f t="shared" si="264"/>
        <v>Плевен (Pleven)</v>
      </c>
      <c r="E627" s="362" t="s">
        <v>299</v>
      </c>
      <c r="F627" s="366">
        <f t="shared" ref="F627:K627" si="287">F585/$F$608</f>
        <v>21.344935808529627</v>
      </c>
      <c r="G627" s="366">
        <f t="shared" si="287"/>
        <v>21.29881181704096</v>
      </c>
      <c r="H627" s="366">
        <f t="shared" si="287"/>
        <v>21.29881181704096</v>
      </c>
      <c r="I627" s="366">
        <f t="shared" si="287"/>
        <v>21.320110628858</v>
      </c>
      <c r="J627" s="366">
        <f t="shared" si="287"/>
        <v>21.326506662046654</v>
      </c>
      <c r="K627" s="366">
        <f t="shared" si="287"/>
        <v>21.332904614045269</v>
      </c>
      <c r="L627" s="366">
        <f t="shared" ref="L627" si="288">L585/$F$608</f>
        <v>21.33930448542948</v>
      </c>
    </row>
    <row r="628" spans="3:12" s="487" customFormat="1">
      <c r="C628" s="179" t="str">
        <f t="shared" si="264"/>
        <v>D13</v>
      </c>
      <c r="D628" s="179" t="str">
        <f t="shared" si="264"/>
        <v>Пловдив (Plovdiv)</v>
      </c>
      <c r="E628" s="362" t="s">
        <v>299</v>
      </c>
      <c r="F628" s="366">
        <f t="shared" ref="F628:K628" si="289">F586/$F$608</f>
        <v>29.195579426801864</v>
      </c>
      <c r="G628" s="366">
        <f t="shared" si="289"/>
        <v>29.275254501356756</v>
      </c>
      <c r="H628" s="366">
        <f t="shared" si="289"/>
        <v>29.242024710179081</v>
      </c>
      <c r="I628" s="366">
        <f t="shared" si="289"/>
        <v>29.271266734889256</v>
      </c>
      <c r="J628" s="366">
        <f t="shared" si="289"/>
        <v>29.280048114909725</v>
      </c>
      <c r="K628" s="366">
        <f t="shared" si="289"/>
        <v>29.288832129344197</v>
      </c>
      <c r="L628" s="366">
        <f t="shared" ref="L628" si="290">L586/$F$608</f>
        <v>29.297618778982997</v>
      </c>
    </row>
    <row r="629" spans="3:12" s="487" customFormat="1">
      <c r="C629" s="179" t="str">
        <f t="shared" si="264"/>
        <v>D14</v>
      </c>
      <c r="D629" s="179" t="str">
        <f t="shared" si="264"/>
        <v>Разград (Razgrad)</v>
      </c>
      <c r="E629" s="362" t="s">
        <v>299</v>
      </c>
      <c r="F629" s="366">
        <f t="shared" ref="F629:K629" si="291">F587/$F$608</f>
        <v>11.987716325596738</v>
      </c>
      <c r="G629" s="366">
        <f t="shared" si="291"/>
        <v>11.965597716571615</v>
      </c>
      <c r="H629" s="366">
        <f t="shared" si="291"/>
        <v>11.965597716571615</v>
      </c>
      <c r="I629" s="366">
        <f t="shared" si="291"/>
        <v>11.977563314288187</v>
      </c>
      <c r="J629" s="366">
        <f t="shared" si="291"/>
        <v>11.981156583282473</v>
      </c>
      <c r="K629" s="366">
        <f t="shared" si="291"/>
        <v>11.984750930257457</v>
      </c>
      <c r="L629" s="366">
        <f t="shared" ref="L629" si="292">L587/$F$608</f>
        <v>11.988346355536533</v>
      </c>
    </row>
    <row r="630" spans="3:12" s="487" customFormat="1">
      <c r="C630" s="179" t="str">
        <f t="shared" si="264"/>
        <v>D15</v>
      </c>
      <c r="D630" s="179" t="str">
        <f t="shared" si="264"/>
        <v>Русе (Ruse)</v>
      </c>
      <c r="E630" s="362" t="s">
        <v>299</v>
      </c>
      <c r="F630" s="366">
        <f t="shared" ref="F630:K630" si="293">F588/$F$608</f>
        <v>13.525149288390232</v>
      </c>
      <c r="G630" s="366">
        <f t="shared" si="293"/>
        <v>13.494024466114166</v>
      </c>
      <c r="H630" s="366">
        <f t="shared" si="293"/>
        <v>13.494024466114166</v>
      </c>
      <c r="I630" s="366">
        <f t="shared" si="293"/>
        <v>13.50751849058028</v>
      </c>
      <c r="J630" s="366">
        <f t="shared" si="293"/>
        <v>13.51157074612745</v>
      </c>
      <c r="K630" s="366">
        <f t="shared" si="293"/>
        <v>13.51562421735129</v>
      </c>
      <c r="L630" s="366">
        <f t="shared" ref="L630" si="294">L588/$F$608</f>
        <v>13.519678904616493</v>
      </c>
    </row>
    <row r="631" spans="3:12" s="487" customFormat="1">
      <c r="C631" s="179" t="str">
        <f t="shared" si="264"/>
        <v>D16</v>
      </c>
      <c r="D631" s="179" t="str">
        <f t="shared" si="264"/>
        <v>Шумен (Shumen)</v>
      </c>
      <c r="E631" s="362" t="s">
        <v>299</v>
      </c>
      <c r="F631" s="366">
        <f t="shared" ref="F631:K631" si="295">F589/$F$608</f>
        <v>16.585064083860292</v>
      </c>
      <c r="G631" s="366">
        <f t="shared" si="295"/>
        <v>16.613794313336815</v>
      </c>
      <c r="H631" s="366">
        <f t="shared" si="295"/>
        <v>16.610873539184311</v>
      </c>
      <c r="I631" s="366">
        <f t="shared" si="295"/>
        <v>16.627484412723494</v>
      </c>
      <c r="J631" s="366">
        <f t="shared" si="295"/>
        <v>16.632472658047309</v>
      </c>
      <c r="K631" s="366">
        <f t="shared" si="295"/>
        <v>16.637462399844722</v>
      </c>
      <c r="L631" s="366">
        <f t="shared" ref="L631" si="296">L589/$F$608</f>
        <v>16.642453638564678</v>
      </c>
    </row>
    <row r="632" spans="3:12" s="487" customFormat="1">
      <c r="C632" s="179" t="str">
        <f t="shared" si="264"/>
        <v>D17</v>
      </c>
      <c r="D632" s="179" t="str">
        <f t="shared" si="264"/>
        <v>Силистра (Silistra)</v>
      </c>
      <c r="E632" s="362" t="s">
        <v>299</v>
      </c>
      <c r="F632" s="366">
        <f t="shared" ref="F632:K632" si="297">F590/$F$608</f>
        <v>13.144744748338949</v>
      </c>
      <c r="G632" s="366">
        <f t="shared" si="297"/>
        <v>13.119495032984817</v>
      </c>
      <c r="H632" s="366">
        <f t="shared" si="297"/>
        <v>13.119495032984817</v>
      </c>
      <c r="I632" s="366">
        <f t="shared" si="297"/>
        <v>13.132614528017802</v>
      </c>
      <c r="J632" s="366">
        <f t="shared" si="297"/>
        <v>13.136554312376205</v>
      </c>
      <c r="K632" s="366">
        <f t="shared" si="297"/>
        <v>13.140495278669921</v>
      </c>
      <c r="L632" s="366">
        <f t="shared" ref="L632" si="298">L590/$F$608</f>
        <v>13.144437427253518</v>
      </c>
    </row>
    <row r="633" spans="3:12" s="487" customFormat="1">
      <c r="C633" s="179" t="str">
        <f t="shared" si="264"/>
        <v>D18</v>
      </c>
      <c r="D633" s="179" t="str">
        <f t="shared" si="264"/>
        <v>Сливен (Sliven)</v>
      </c>
      <c r="E633" s="362" t="s">
        <v>299</v>
      </c>
      <c r="F633" s="366">
        <f t="shared" ref="F633:K633" si="299">F591/$F$608</f>
        <v>16.822602802592122</v>
      </c>
      <c r="G633" s="366">
        <f t="shared" si="299"/>
        <v>16.991388165249116</v>
      </c>
      <c r="H633" s="366">
        <f t="shared" si="299"/>
        <v>16.993255545444978</v>
      </c>
      <c r="I633" s="366">
        <f t="shared" si="299"/>
        <v>17.010248800990421</v>
      </c>
      <c r="J633" s="366">
        <f t="shared" si="299"/>
        <v>17.015351875630721</v>
      </c>
      <c r="K633" s="366">
        <f t="shared" si="299"/>
        <v>17.020456481193406</v>
      </c>
      <c r="L633" s="366">
        <f t="shared" ref="L633" si="300">L591/$F$608</f>
        <v>17.025562618137766</v>
      </c>
    </row>
    <row r="634" spans="3:12" s="487" customFormat="1">
      <c r="C634" s="179" t="str">
        <f t="shared" si="264"/>
        <v>D19</v>
      </c>
      <c r="D634" s="179" t="str">
        <f t="shared" si="264"/>
        <v>Смолян (Smolyan)</v>
      </c>
      <c r="E634" s="362" t="s">
        <v>299</v>
      </c>
      <c r="F634" s="366">
        <f t="shared" ref="F634:K634" si="301">F592/$F$608</f>
        <v>15.434350066520473</v>
      </c>
      <c r="G634" s="366">
        <f t="shared" si="301"/>
        <v>15.641080757465856</v>
      </c>
      <c r="H634" s="366">
        <f t="shared" si="301"/>
        <v>15.577685593893467</v>
      </c>
      <c r="I634" s="366">
        <f t="shared" si="301"/>
        <v>15.59326327948736</v>
      </c>
      <c r="J634" s="366">
        <f t="shared" si="301"/>
        <v>15.597941258471204</v>
      </c>
      <c r="K634" s="366">
        <f t="shared" si="301"/>
        <v>15.602620640848743</v>
      </c>
      <c r="L634" s="366">
        <f t="shared" ref="L634" si="302">L592/$F$608</f>
        <v>15.607301427040996</v>
      </c>
    </row>
    <row r="635" spans="3:12" s="487" customFormat="1">
      <c r="C635" s="179" t="str">
        <f t="shared" si="264"/>
        <v>D20</v>
      </c>
      <c r="D635" s="179" t="str">
        <f t="shared" si="264"/>
        <v>София-град (Sofia-Capital)</v>
      </c>
      <c r="E635" s="362" t="s">
        <v>299</v>
      </c>
      <c r="F635" s="366">
        <f t="shared" ref="F635:K635" si="303">F593/$F$608</f>
        <v>6.5531436662286628</v>
      </c>
      <c r="G635" s="366">
        <f t="shared" si="303"/>
        <v>6.5485671760889712</v>
      </c>
      <c r="H635" s="366">
        <f t="shared" si="303"/>
        <v>6.5467476774365903</v>
      </c>
      <c r="I635" s="366">
        <f t="shared" si="303"/>
        <v>6.5532944251140259</v>
      </c>
      <c r="J635" s="366">
        <f t="shared" si="303"/>
        <v>6.5552604134415597</v>
      </c>
      <c r="K635" s="366">
        <f t="shared" si="303"/>
        <v>6.5572269915655914</v>
      </c>
      <c r="L635" s="366">
        <f t="shared" ref="L635" si="304">L593/$F$608</f>
        <v>6.5591941596630621</v>
      </c>
    </row>
    <row r="636" spans="3:12" s="487" customFormat="1">
      <c r="C636" s="179" t="str">
        <f t="shared" si="264"/>
        <v>D21</v>
      </c>
      <c r="D636" s="179" t="str">
        <f t="shared" si="264"/>
        <v>София-област (Sofia (province))</v>
      </c>
      <c r="E636" s="362" t="s">
        <v>299</v>
      </c>
      <c r="F636" s="366">
        <f t="shared" ref="F636:K636" si="305">F594/$F$608</f>
        <v>33.487690939112895</v>
      </c>
      <c r="G636" s="366">
        <f t="shared" si="305"/>
        <v>33.63439022011098</v>
      </c>
      <c r="H636" s="366">
        <f t="shared" si="305"/>
        <v>33.5926375141932</v>
      </c>
      <c r="I636" s="366">
        <f t="shared" si="305"/>
        <v>33.626230151707396</v>
      </c>
      <c r="J636" s="366">
        <f t="shared" si="305"/>
        <v>33.636318020752903</v>
      </c>
      <c r="K636" s="366">
        <f t="shared" si="305"/>
        <v>33.646408916159125</v>
      </c>
      <c r="L636" s="366">
        <f t="shared" ref="L636" si="306">L594/$F$608</f>
        <v>33.656502838833973</v>
      </c>
    </row>
    <row r="637" spans="3:12" s="487" customFormat="1">
      <c r="C637" s="179" t="str">
        <f t="shared" si="264"/>
        <v>D22</v>
      </c>
      <c r="D637" s="179" t="str">
        <f t="shared" si="264"/>
        <v>Стара Загора (Stara Zagora)</v>
      </c>
      <c r="E637" s="362" t="s">
        <v>299</v>
      </c>
      <c r="F637" s="366">
        <f t="shared" ref="F637:K637" si="307">F595/$F$608</f>
        <v>25.133257571881579</v>
      </c>
      <c r="G637" s="366">
        <f t="shared" si="307"/>
        <v>25.30477327105956</v>
      </c>
      <c r="H637" s="366">
        <f t="shared" si="307"/>
        <v>25.288780835536013</v>
      </c>
      <c r="I637" s="366">
        <f t="shared" si="307"/>
        <v>25.314069616371544</v>
      </c>
      <c r="J637" s="366">
        <f t="shared" si="307"/>
        <v>25.321663837256459</v>
      </c>
      <c r="K637" s="366">
        <f t="shared" si="307"/>
        <v>25.329260336407632</v>
      </c>
      <c r="L637" s="366">
        <f t="shared" ref="L637" si="308">L595/$F$608</f>
        <v>25.336859114508552</v>
      </c>
    </row>
    <row r="638" spans="3:12" s="487" customFormat="1">
      <c r="C638" s="179" t="str">
        <f t="shared" si="264"/>
        <v>D23</v>
      </c>
      <c r="D638" s="179" t="str">
        <f t="shared" si="264"/>
        <v>Търговище (Targovishte)</v>
      </c>
      <c r="E638" s="362" t="s">
        <v>299</v>
      </c>
      <c r="F638" s="366">
        <f t="shared" ref="F638:K638" si="309">F596/$F$608</f>
        <v>12.620802641712654</v>
      </c>
      <c r="G638" s="366">
        <f t="shared" si="309"/>
        <v>12.598639602969351</v>
      </c>
      <c r="H638" s="366">
        <f t="shared" si="309"/>
        <v>12.598639602969351</v>
      </c>
      <c r="I638" s="366">
        <f t="shared" si="309"/>
        <v>12.611238242572318</v>
      </c>
      <c r="J638" s="366">
        <f t="shared" si="309"/>
        <v>12.615021614045089</v>
      </c>
      <c r="K638" s="366">
        <f t="shared" si="309"/>
        <v>12.618806120529301</v>
      </c>
      <c r="L638" s="366">
        <f t="shared" ref="L638" si="310">L596/$F$608</f>
        <v>12.622591762365461</v>
      </c>
    </row>
    <row r="639" spans="3:12" s="487" customFormat="1">
      <c r="C639" s="179" t="str">
        <f t="shared" si="264"/>
        <v>D24</v>
      </c>
      <c r="D639" s="179" t="str">
        <f t="shared" si="264"/>
        <v>Варна (Varna)</v>
      </c>
      <c r="E639" s="362" t="s">
        <v>299</v>
      </c>
      <c r="F639" s="366">
        <f t="shared" ref="F639:K639" si="311">F597/$F$608</f>
        <v>18.095742392760339</v>
      </c>
      <c r="G639" s="366">
        <f t="shared" si="311"/>
        <v>18.06489237015322</v>
      </c>
      <c r="H639" s="366">
        <f t="shared" si="311"/>
        <v>18.064844488609737</v>
      </c>
      <c r="I639" s="366">
        <f t="shared" si="311"/>
        <v>18.082909333098346</v>
      </c>
      <c r="J639" s="366">
        <f t="shared" si="311"/>
        <v>18.088334205898274</v>
      </c>
      <c r="K639" s="366">
        <f t="shared" si="311"/>
        <v>18.09376070616004</v>
      </c>
      <c r="L639" s="366">
        <f t="shared" ref="L639" si="312">L597/$F$608</f>
        <v>18.099188834371891</v>
      </c>
    </row>
    <row r="640" spans="3:12" s="487" customFormat="1">
      <c r="C640" s="179" t="str">
        <f t="shared" si="264"/>
        <v>D25</v>
      </c>
      <c r="D640" s="179" t="str">
        <f t="shared" si="264"/>
        <v>Велико Търново (Veliko Tarnovo)</v>
      </c>
      <c r="E640" s="362" t="s">
        <v>299</v>
      </c>
      <c r="F640" s="366">
        <f t="shared" ref="F640:K640" si="313">F598/$F$608</f>
        <v>21.370778808147648</v>
      </c>
      <c r="G640" s="366">
        <f t="shared" si="313"/>
        <v>21.400224926139398</v>
      </c>
      <c r="H640" s="366">
        <f t="shared" si="313"/>
        <v>21.39869271674792</v>
      </c>
      <c r="I640" s="366">
        <f t="shared" si="313"/>
        <v>21.420091409464668</v>
      </c>
      <c r="J640" s="366">
        <f t="shared" si="313"/>
        <v>21.426517436887501</v>
      </c>
      <c r="K640" s="366">
        <f t="shared" si="313"/>
        <v>21.432945392118569</v>
      </c>
      <c r="L640" s="366">
        <f t="shared" ref="L640" si="314">L598/$F$608</f>
        <v>21.4393752757362</v>
      </c>
    </row>
    <row r="641" spans="3:12" s="487" customFormat="1">
      <c r="C641" s="179" t="str">
        <f t="shared" si="264"/>
        <v>D26</v>
      </c>
      <c r="D641" s="179" t="str">
        <f t="shared" si="264"/>
        <v>Видин (Vidin)</v>
      </c>
      <c r="E641" s="362" t="s">
        <v>299</v>
      </c>
      <c r="F641" s="366">
        <f t="shared" ref="F641:K641" si="315">F599/$F$608</f>
        <v>14.107317314133619</v>
      </c>
      <c r="G641" s="366">
        <f t="shared" si="315"/>
        <v>14.155412226254237</v>
      </c>
      <c r="H641" s="366">
        <f t="shared" si="315"/>
        <v>14.139324027643719</v>
      </c>
      <c r="I641" s="366">
        <f t="shared" si="315"/>
        <v>14.153463351671361</v>
      </c>
      <c r="J641" s="366">
        <f t="shared" si="315"/>
        <v>14.15770939067686</v>
      </c>
      <c r="K641" s="366">
        <f t="shared" si="315"/>
        <v>14.161956703494063</v>
      </c>
      <c r="L641" s="366">
        <f t="shared" ref="L641" si="316">L599/$F$608</f>
        <v>14.166205290505111</v>
      </c>
    </row>
    <row r="642" spans="3:12" s="487" customFormat="1">
      <c r="C642" s="179" t="str">
        <f t="shared" si="264"/>
        <v>D27</v>
      </c>
      <c r="D642" s="179" t="str">
        <f t="shared" si="264"/>
        <v>Враца (Vratsa)</v>
      </c>
      <c r="E642" s="362" t="s">
        <v>299</v>
      </c>
      <c r="F642" s="366">
        <f t="shared" ref="F642:K642" si="317">F600/$F$608</f>
        <v>17.382775969395858</v>
      </c>
      <c r="G642" s="366">
        <f t="shared" si="317"/>
        <v>17.345520060854412</v>
      </c>
      <c r="H642" s="366">
        <f t="shared" si="317"/>
        <v>17.34508912696306</v>
      </c>
      <c r="I642" s="366">
        <f t="shared" si="317"/>
        <v>17.362434216090023</v>
      </c>
      <c r="J642" s="366">
        <f t="shared" si="317"/>
        <v>17.367642946354845</v>
      </c>
      <c r="K642" s="366">
        <f t="shared" si="317"/>
        <v>17.372853239238754</v>
      </c>
      <c r="L642" s="366">
        <f t="shared" ref="L642" si="318">L600/$F$608</f>
        <v>17.378065095210527</v>
      </c>
    </row>
    <row r="643" spans="3:12" s="487" customFormat="1">
      <c r="C643" s="179" t="str">
        <f t="shared" si="264"/>
        <v>D28</v>
      </c>
      <c r="D643" s="179" t="str">
        <f t="shared" si="264"/>
        <v>Ямбол (Yambol)</v>
      </c>
      <c r="E643" s="362" t="s">
        <v>299</v>
      </c>
      <c r="F643" s="366">
        <f t="shared" ref="F643:K643" si="319">F601/$F$608</f>
        <v>15.988688645961506</v>
      </c>
      <c r="G643" s="366">
        <f t="shared" si="319"/>
        <v>15.96442482061115</v>
      </c>
      <c r="H643" s="366">
        <f t="shared" si="319"/>
        <v>15.964376939067662</v>
      </c>
      <c r="I643" s="366">
        <f t="shared" si="319"/>
        <v>15.980341316006729</v>
      </c>
      <c r="J643" s="366">
        <f t="shared" si="319"/>
        <v>15.98513541840153</v>
      </c>
      <c r="K643" s="366">
        <f t="shared" si="319"/>
        <v>15.989930959027047</v>
      </c>
      <c r="L643" s="366">
        <f t="shared" ref="L643" si="320">L601/$F$608</f>
        <v>15.994727938314757</v>
      </c>
    </row>
    <row r="644" spans="3:12" s="487" customFormat="1">
      <c r="C644" s="363" t="s">
        <v>2</v>
      </c>
      <c r="D644" s="363"/>
      <c r="E644" s="364" t="s">
        <v>299</v>
      </c>
      <c r="F644" s="165">
        <f t="shared" ref="F644:K644" si="321">SUM(F616:F643)</f>
        <v>527.4648395083168</v>
      </c>
      <c r="G644" s="165">
        <f t="shared" si="321"/>
        <v>529.06706684137805</v>
      </c>
      <c r="H644" s="165">
        <f t="shared" si="321"/>
        <v>528.59959933234688</v>
      </c>
      <c r="I644" s="165">
        <f t="shared" si="321"/>
        <v>529.12819893167921</v>
      </c>
      <c r="J644" s="165">
        <f t="shared" si="321"/>
        <v>529.28693739135872</v>
      </c>
      <c r="K644" s="165">
        <f t="shared" si="321"/>
        <v>529.44260206725414</v>
      </c>
      <c r="L644" s="165">
        <f t="shared" ref="L644" si="322">SUM(L616:L643)</f>
        <v>529.60143484787443</v>
      </c>
    </row>
    <row r="645" spans="3:12" s="487" customFormat="1"/>
    <row r="646" spans="3:12" s="487" customFormat="1"/>
    <row r="647" spans="3:12" s="487" customFormat="1" ht="15.75">
      <c r="C647" s="368" t="s">
        <v>409</v>
      </c>
      <c r="D647" s="491"/>
      <c r="E647" s="491"/>
      <c r="F647" s="317"/>
      <c r="G647" s="344"/>
      <c r="H647" s="344"/>
      <c r="I647" s="344"/>
      <c r="J647" s="344"/>
    </row>
    <row r="648" spans="3:12" s="487" customFormat="1">
      <c r="C648" s="361" t="s">
        <v>0</v>
      </c>
      <c r="D648" s="40" t="s">
        <v>405</v>
      </c>
      <c r="E648" s="214" t="s">
        <v>14</v>
      </c>
      <c r="F648" s="151">
        <f t="shared" ref="F648:K649" si="323">F615</f>
        <v>2014</v>
      </c>
      <c r="G648" s="151">
        <f t="shared" si="323"/>
        <v>2015</v>
      </c>
      <c r="H648" s="151">
        <f t="shared" si="323"/>
        <v>2016</v>
      </c>
      <c r="I648" s="151">
        <f t="shared" si="323"/>
        <v>2017</v>
      </c>
      <c r="J648" s="151">
        <f t="shared" si="323"/>
        <v>2018</v>
      </c>
      <c r="K648" s="151">
        <f t="shared" si="323"/>
        <v>2019</v>
      </c>
      <c r="L648" s="151">
        <f t="shared" ref="L648" si="324">L615</f>
        <v>2020</v>
      </c>
    </row>
    <row r="649" spans="3:12" s="487" customFormat="1">
      <c r="C649" s="179" t="str">
        <f t="shared" ref="C649:D676" si="325">C616</f>
        <v>D01</v>
      </c>
      <c r="D649" s="179" t="str">
        <f t="shared" si="325"/>
        <v>Благоевград (Blagoevgrad)</v>
      </c>
      <c r="E649" s="362" t="s">
        <v>299</v>
      </c>
      <c r="F649" s="170">
        <f t="shared" si="323"/>
        <v>30.950504310628695</v>
      </c>
      <c r="G649" s="170">
        <f t="shared" si="323"/>
        <v>31.266169079408161</v>
      </c>
      <c r="H649" s="170">
        <f t="shared" si="323"/>
        <v>31.173518292767245</v>
      </c>
      <c r="I649" s="170">
        <f t="shared" si="323"/>
        <v>31.204691811060009</v>
      </c>
      <c r="J649" s="170">
        <f t="shared" si="323"/>
        <v>31.214053218603329</v>
      </c>
      <c r="K649" s="170">
        <f t="shared" si="323"/>
        <v>31.220296029247049</v>
      </c>
      <c r="L649" s="170">
        <f t="shared" ref="L649" si="326">L616</f>
        <v>31.229662118055824</v>
      </c>
    </row>
    <row r="650" spans="3:12" s="487" customFormat="1">
      <c r="C650" s="179" t="str">
        <f t="shared" si="325"/>
        <v>D02</v>
      </c>
      <c r="D650" s="179" t="str">
        <f t="shared" si="325"/>
        <v>Бургас (Burgas)</v>
      </c>
      <c r="E650" s="362" t="s">
        <v>299</v>
      </c>
      <c r="F650" s="170">
        <f t="shared" ref="F650:K650" si="327">F617</f>
        <v>37.361957709735179</v>
      </c>
      <c r="G650" s="170">
        <f t="shared" si="327"/>
        <v>37.382844733274339</v>
      </c>
      <c r="H650" s="170">
        <f t="shared" si="327"/>
        <v>37.378248105099907</v>
      </c>
      <c r="I650" s="170">
        <f t="shared" si="327"/>
        <v>37.415626353205006</v>
      </c>
      <c r="J650" s="170">
        <f t="shared" si="327"/>
        <v>37.426851041110972</v>
      </c>
      <c r="K650" s="170">
        <f t="shared" si="327"/>
        <v>37.438079096423294</v>
      </c>
      <c r="L650" s="170">
        <f t="shared" ref="L650" si="328">L617</f>
        <v>37.449310520152224</v>
      </c>
    </row>
    <row r="651" spans="3:12" s="487" customFormat="1">
      <c r="C651" s="179" t="str">
        <f t="shared" si="325"/>
        <v>D03</v>
      </c>
      <c r="D651" s="179" t="str">
        <f t="shared" si="325"/>
        <v>Добрич (Dobrich)</v>
      </c>
      <c r="E651" s="362" t="s">
        <v>299</v>
      </c>
      <c r="F651" s="170">
        <f t="shared" ref="F651:K651" si="329">F618</f>
        <v>22.545349378421143</v>
      </c>
      <c r="G651" s="170">
        <f t="shared" si="329"/>
        <v>22.507006803764661</v>
      </c>
      <c r="H651" s="170">
        <f t="shared" si="329"/>
        <v>22.507006803764661</v>
      </c>
      <c r="I651" s="170">
        <f t="shared" si="329"/>
        <v>22.529513810568425</v>
      </c>
      <c r="J651" s="170">
        <f t="shared" si="329"/>
        <v>22.536272664711589</v>
      </c>
      <c r="K651" s="170">
        <f t="shared" si="329"/>
        <v>22.543033546511008</v>
      </c>
      <c r="L651" s="170">
        <f t="shared" ref="L651" si="330">L618</f>
        <v>22.54979645657496</v>
      </c>
    </row>
    <row r="652" spans="3:12" s="487" customFormat="1">
      <c r="C652" s="179" t="str">
        <f t="shared" si="325"/>
        <v>D04</v>
      </c>
      <c r="D652" s="179" t="str">
        <f t="shared" si="325"/>
        <v>Габрово (Gabrovo)</v>
      </c>
      <c r="E652" s="362" t="s">
        <v>299</v>
      </c>
      <c r="F652" s="170">
        <f t="shared" ref="F652:K652" si="331">F619</f>
        <v>9.7064358504039365</v>
      </c>
      <c r="G652" s="170">
        <f t="shared" si="331"/>
        <v>9.7020935114676146</v>
      </c>
      <c r="H652" s="170">
        <f t="shared" si="331"/>
        <v>9.7013274067718775</v>
      </c>
      <c r="I652" s="170">
        <f t="shared" si="331"/>
        <v>9.7110287341786474</v>
      </c>
      <c r="J652" s="170">
        <f t="shared" si="331"/>
        <v>9.7139420427988998</v>
      </c>
      <c r="K652" s="170">
        <f t="shared" si="331"/>
        <v>9.7168562254117408</v>
      </c>
      <c r="L652" s="170">
        <f t="shared" ref="L652" si="332">L619</f>
        <v>9.719771282279364</v>
      </c>
    </row>
    <row r="653" spans="3:12" s="487" customFormat="1">
      <c r="C653" s="179" t="str">
        <f t="shared" si="325"/>
        <v>D05</v>
      </c>
      <c r="D653" s="179" t="str">
        <f t="shared" si="325"/>
        <v>Хасково (Haskovo)</v>
      </c>
      <c r="E653" s="362" t="s">
        <v>299</v>
      </c>
      <c r="F653" s="170">
        <f t="shared" ref="F653:K653" si="333">F620</f>
        <v>26.238364884548307</v>
      </c>
      <c r="G653" s="170">
        <f t="shared" si="333"/>
        <v>26.288212292670863</v>
      </c>
      <c r="H653" s="170">
        <f t="shared" si="333"/>
        <v>26.261829562211354</v>
      </c>
      <c r="I653" s="170">
        <f t="shared" si="333"/>
        <v>26.288091391773559</v>
      </c>
      <c r="J653" s="170">
        <f t="shared" si="333"/>
        <v>26.295977819191094</v>
      </c>
      <c r="K653" s="170">
        <f t="shared" si="333"/>
        <v>26.303866612536854</v>
      </c>
      <c r="L653" s="170">
        <f t="shared" ref="L653" si="334">L620</f>
        <v>26.311757772520611</v>
      </c>
    </row>
    <row r="654" spans="3:12" s="487" customFormat="1">
      <c r="C654" s="179" t="str">
        <f t="shared" si="325"/>
        <v>D06</v>
      </c>
      <c r="D654" s="179" t="str">
        <f t="shared" si="325"/>
        <v>Кърджали (Kardzhali)</v>
      </c>
      <c r="E654" s="362" t="s">
        <v>299</v>
      </c>
      <c r="F654" s="170">
        <f t="shared" ref="F654:K654" si="335">F621</f>
        <v>15.341994690239817</v>
      </c>
      <c r="G654" s="170">
        <f t="shared" si="335"/>
        <v>15.39779463502528</v>
      </c>
      <c r="H654" s="170">
        <f t="shared" si="335"/>
        <v>15.38261618574095</v>
      </c>
      <c r="I654" s="170">
        <f t="shared" si="335"/>
        <v>15.39799880192669</v>
      </c>
      <c r="J654" s="170">
        <f t="shared" si="335"/>
        <v>15.40261820156727</v>
      </c>
      <c r="K654" s="170">
        <f t="shared" si="335"/>
        <v>15.407238987027739</v>
      </c>
      <c r="L654" s="170">
        <f t="shared" ref="L654" si="336">L621</f>
        <v>15.411861158723847</v>
      </c>
    </row>
    <row r="655" spans="3:12" s="487" customFormat="1">
      <c r="C655" s="179" t="str">
        <f t="shared" si="325"/>
        <v>D07</v>
      </c>
      <c r="D655" s="179" t="str">
        <f t="shared" si="325"/>
        <v>Кюстендил (Kyustendil)</v>
      </c>
      <c r="E655" s="362" t="s">
        <v>299</v>
      </c>
      <c r="F655" s="170">
        <f t="shared" ref="F655:K655" si="337">F622</f>
        <v>14.319324914973238</v>
      </c>
      <c r="G655" s="170">
        <f t="shared" si="337"/>
        <v>14.552924800255747</v>
      </c>
      <c r="H655" s="170">
        <f t="shared" si="337"/>
        <v>14.491397016879219</v>
      </c>
      <c r="I655" s="170">
        <f t="shared" si="337"/>
        <v>14.505888413896097</v>
      </c>
      <c r="J655" s="170">
        <f t="shared" si="337"/>
        <v>14.510240180420263</v>
      </c>
      <c r="K655" s="170">
        <f t="shared" si="337"/>
        <v>14.514593252474389</v>
      </c>
      <c r="L655" s="170">
        <f t="shared" ref="L655" si="338">L622</f>
        <v>14.518947630450132</v>
      </c>
    </row>
    <row r="656" spans="3:12" s="487" customFormat="1">
      <c r="C656" s="179" t="str">
        <f t="shared" si="325"/>
        <v>D08</v>
      </c>
      <c r="D656" s="179" t="str">
        <f t="shared" si="325"/>
        <v>Ловеч (Lovech)</v>
      </c>
      <c r="E656" s="362" t="s">
        <v>299</v>
      </c>
      <c r="F656" s="170">
        <f t="shared" ref="F656:K656" si="339">F623</f>
        <v>18.951171590290922</v>
      </c>
      <c r="G656" s="170">
        <f t="shared" si="339"/>
        <v>19.1537186689721</v>
      </c>
      <c r="H656" s="170">
        <f t="shared" si="339"/>
        <v>19.095973527530781</v>
      </c>
      <c r="I656" s="170">
        <f t="shared" si="339"/>
        <v>19.115069501058308</v>
      </c>
      <c r="J656" s="170">
        <f t="shared" si="339"/>
        <v>19.120804021908629</v>
      </c>
      <c r="K656" s="170">
        <f t="shared" si="339"/>
        <v>19.126540263115203</v>
      </c>
      <c r="L656" s="170">
        <f t="shared" ref="L656" si="340">L623</f>
        <v>19.132278225194135</v>
      </c>
    </row>
    <row r="657" spans="3:12" s="487" customFormat="1">
      <c r="C657" s="179" t="str">
        <f t="shared" si="325"/>
        <v>D09</v>
      </c>
      <c r="D657" s="179" t="str">
        <f t="shared" si="325"/>
        <v>Монтана (Montana)</v>
      </c>
      <c r="E657" s="362" t="s">
        <v>299</v>
      </c>
      <c r="F657" s="170">
        <f t="shared" ref="F657:K657" si="341">F624</f>
        <v>17.277782185949608</v>
      </c>
      <c r="G657" s="170">
        <f t="shared" si="341"/>
        <v>17.273410456367994</v>
      </c>
      <c r="H657" s="170">
        <f t="shared" si="341"/>
        <v>17.268861709737042</v>
      </c>
      <c r="I657" s="170">
        <f t="shared" si="341"/>
        <v>17.286130571446776</v>
      </c>
      <c r="J657" s="170">
        <f t="shared" si="341"/>
        <v>17.291316410618208</v>
      </c>
      <c r="K657" s="170">
        <f t="shared" si="341"/>
        <v>17.296503805541395</v>
      </c>
      <c r="L657" s="170">
        <f t="shared" ref="L657" si="342">L624</f>
        <v>17.30169275668306</v>
      </c>
    </row>
    <row r="658" spans="3:12" s="487" customFormat="1">
      <c r="C658" s="179" t="str">
        <f t="shared" si="325"/>
        <v>D10</v>
      </c>
      <c r="D658" s="179" t="str">
        <f t="shared" si="325"/>
        <v>Пазарджик (Pazardzhik)</v>
      </c>
      <c r="E658" s="362" t="s">
        <v>299</v>
      </c>
      <c r="F658" s="170">
        <f t="shared" ref="F658:K658" si="343">F625</f>
        <v>20.266727095168253</v>
      </c>
      <c r="G658" s="170">
        <f t="shared" si="343"/>
        <v>20.397681168678105</v>
      </c>
      <c r="H658" s="170">
        <f t="shared" si="343"/>
        <v>20.373261581501431</v>
      </c>
      <c r="I658" s="170">
        <f t="shared" si="343"/>
        <v>20.393634843082932</v>
      </c>
      <c r="J658" s="170">
        <f t="shared" si="343"/>
        <v>20.399752933535854</v>
      </c>
      <c r="K658" s="170">
        <f t="shared" si="343"/>
        <v>20.405872859415915</v>
      </c>
      <c r="L658" s="170">
        <f t="shared" ref="L658" si="344">L625</f>
        <v>20.411994621273738</v>
      </c>
    </row>
    <row r="659" spans="3:12" s="487" customFormat="1">
      <c r="C659" s="179" t="str">
        <f t="shared" si="325"/>
        <v>D11</v>
      </c>
      <c r="D659" s="179" t="str">
        <f t="shared" si="325"/>
        <v>Перник (Pernik)</v>
      </c>
      <c r="E659" s="362" t="s">
        <v>299</v>
      </c>
      <c r="F659" s="170">
        <f t="shared" ref="F659:K659" si="345">F626</f>
        <v>11.724886397992535</v>
      </c>
      <c r="G659" s="170">
        <f t="shared" si="345"/>
        <v>11.728919247131788</v>
      </c>
      <c r="H659" s="170">
        <f t="shared" si="345"/>
        <v>11.724657789761737</v>
      </c>
      <c r="I659" s="170">
        <f t="shared" si="345"/>
        <v>11.736382447551499</v>
      </c>
      <c r="J659" s="170">
        <f t="shared" si="345"/>
        <v>11.739903362285764</v>
      </c>
      <c r="K659" s="170">
        <f t="shared" si="345"/>
        <v>11.743425333294448</v>
      </c>
      <c r="L659" s="170">
        <f t="shared" ref="L659" si="346">L626</f>
        <v>11.746948360894438</v>
      </c>
    </row>
    <row r="660" spans="3:12" s="487" customFormat="1">
      <c r="C660" s="179" t="str">
        <f t="shared" si="325"/>
        <v>D12</v>
      </c>
      <c r="D660" s="179" t="str">
        <f t="shared" si="325"/>
        <v>Плевен (Pleven)</v>
      </c>
      <c r="E660" s="362" t="s">
        <v>299</v>
      </c>
      <c r="F660" s="170">
        <f t="shared" ref="F660:K660" si="347">F627</f>
        <v>21.344935808529627</v>
      </c>
      <c r="G660" s="170">
        <f t="shared" si="347"/>
        <v>21.29881181704096</v>
      </c>
      <c r="H660" s="170">
        <f t="shared" si="347"/>
        <v>21.29881181704096</v>
      </c>
      <c r="I660" s="170">
        <f t="shared" si="347"/>
        <v>21.320110628858</v>
      </c>
      <c r="J660" s="170">
        <f t="shared" si="347"/>
        <v>21.326506662046654</v>
      </c>
      <c r="K660" s="170">
        <f t="shared" si="347"/>
        <v>21.332904614045269</v>
      </c>
      <c r="L660" s="170">
        <f t="shared" ref="L660" si="348">L627</f>
        <v>21.33930448542948</v>
      </c>
    </row>
    <row r="661" spans="3:12" s="487" customFormat="1">
      <c r="C661" s="179" t="str">
        <f t="shared" si="325"/>
        <v>D13</v>
      </c>
      <c r="D661" s="179" t="str">
        <f t="shared" si="325"/>
        <v>Пловдив (Plovdiv)</v>
      </c>
      <c r="E661" s="362" t="s">
        <v>299</v>
      </c>
      <c r="F661" s="170">
        <f t="shared" ref="F661:K661" si="349">F628</f>
        <v>29.195579426801864</v>
      </c>
      <c r="G661" s="170">
        <f t="shared" si="349"/>
        <v>29.275254501356756</v>
      </c>
      <c r="H661" s="170">
        <f t="shared" si="349"/>
        <v>29.242024710179081</v>
      </c>
      <c r="I661" s="170">
        <f t="shared" si="349"/>
        <v>29.271266734889256</v>
      </c>
      <c r="J661" s="170">
        <f t="shared" si="349"/>
        <v>29.280048114909725</v>
      </c>
      <c r="K661" s="170">
        <f t="shared" si="349"/>
        <v>29.288832129344197</v>
      </c>
      <c r="L661" s="170">
        <f t="shared" ref="L661" si="350">L628</f>
        <v>29.297618778982997</v>
      </c>
    </row>
    <row r="662" spans="3:12" s="487" customFormat="1">
      <c r="C662" s="179" t="str">
        <f t="shared" si="325"/>
        <v>D14</v>
      </c>
      <c r="D662" s="179" t="str">
        <f t="shared" si="325"/>
        <v>Разград (Razgrad)</v>
      </c>
      <c r="E662" s="362" t="s">
        <v>299</v>
      </c>
      <c r="F662" s="170">
        <f t="shared" ref="F662:K662" si="351">F629</f>
        <v>11.987716325596738</v>
      </c>
      <c r="G662" s="170">
        <f t="shared" si="351"/>
        <v>11.965597716571615</v>
      </c>
      <c r="H662" s="170">
        <f t="shared" si="351"/>
        <v>11.965597716571615</v>
      </c>
      <c r="I662" s="170">
        <f t="shared" si="351"/>
        <v>11.977563314288187</v>
      </c>
      <c r="J662" s="170">
        <f t="shared" si="351"/>
        <v>11.981156583282473</v>
      </c>
      <c r="K662" s="170">
        <f t="shared" si="351"/>
        <v>11.984750930257457</v>
      </c>
      <c r="L662" s="170">
        <f t="shared" ref="L662" si="352">L629</f>
        <v>11.988346355536533</v>
      </c>
    </row>
    <row r="663" spans="3:12" s="487" customFormat="1">
      <c r="C663" s="179" t="str">
        <f t="shared" si="325"/>
        <v>D15</v>
      </c>
      <c r="D663" s="179" t="str">
        <f t="shared" si="325"/>
        <v>Русе (Ruse)</v>
      </c>
      <c r="E663" s="362" t="s">
        <v>299</v>
      </c>
      <c r="F663" s="170">
        <f t="shared" ref="F663:K663" si="353">F630</f>
        <v>13.525149288390232</v>
      </c>
      <c r="G663" s="170">
        <f t="shared" si="353"/>
        <v>13.494024466114166</v>
      </c>
      <c r="H663" s="170">
        <f t="shared" si="353"/>
        <v>13.494024466114166</v>
      </c>
      <c r="I663" s="170">
        <f t="shared" si="353"/>
        <v>13.50751849058028</v>
      </c>
      <c r="J663" s="170">
        <f t="shared" si="353"/>
        <v>13.51157074612745</v>
      </c>
      <c r="K663" s="170">
        <f t="shared" si="353"/>
        <v>13.51562421735129</v>
      </c>
      <c r="L663" s="170">
        <f t="shared" ref="L663" si="354">L630</f>
        <v>13.519678904616493</v>
      </c>
    </row>
    <row r="664" spans="3:12" s="487" customFormat="1">
      <c r="C664" s="179" t="str">
        <f t="shared" si="325"/>
        <v>D16</v>
      </c>
      <c r="D664" s="179" t="str">
        <f t="shared" si="325"/>
        <v>Шумен (Shumen)</v>
      </c>
      <c r="E664" s="362" t="s">
        <v>299</v>
      </c>
      <c r="F664" s="170">
        <f t="shared" ref="F664:K664" si="355">F631</f>
        <v>16.585064083860292</v>
      </c>
      <c r="G664" s="170">
        <f t="shared" si="355"/>
        <v>16.613794313336815</v>
      </c>
      <c r="H664" s="170">
        <f t="shared" si="355"/>
        <v>16.610873539184311</v>
      </c>
      <c r="I664" s="170">
        <f t="shared" si="355"/>
        <v>16.627484412723494</v>
      </c>
      <c r="J664" s="170">
        <f t="shared" si="355"/>
        <v>16.632472658047309</v>
      </c>
      <c r="K664" s="170">
        <f t="shared" si="355"/>
        <v>16.637462399844722</v>
      </c>
      <c r="L664" s="170">
        <f t="shared" ref="L664" si="356">L631</f>
        <v>16.642453638564678</v>
      </c>
    </row>
    <row r="665" spans="3:12" s="487" customFormat="1">
      <c r="C665" s="179" t="str">
        <f t="shared" si="325"/>
        <v>D17</v>
      </c>
      <c r="D665" s="179" t="str">
        <f t="shared" si="325"/>
        <v>Силистра (Silistra)</v>
      </c>
      <c r="E665" s="362" t="s">
        <v>299</v>
      </c>
      <c r="F665" s="170">
        <f t="shared" ref="F665:K665" si="357">F632</f>
        <v>13.144744748338949</v>
      </c>
      <c r="G665" s="170">
        <f t="shared" si="357"/>
        <v>13.119495032984817</v>
      </c>
      <c r="H665" s="170">
        <f t="shared" si="357"/>
        <v>13.119495032984817</v>
      </c>
      <c r="I665" s="170">
        <f t="shared" si="357"/>
        <v>13.132614528017802</v>
      </c>
      <c r="J665" s="170">
        <f t="shared" si="357"/>
        <v>13.136554312376205</v>
      </c>
      <c r="K665" s="170">
        <f t="shared" si="357"/>
        <v>13.140495278669921</v>
      </c>
      <c r="L665" s="170">
        <f t="shared" ref="L665" si="358">L632</f>
        <v>13.144437427253518</v>
      </c>
    </row>
    <row r="666" spans="3:12" s="487" customFormat="1">
      <c r="C666" s="179" t="str">
        <f t="shared" si="325"/>
        <v>D18</v>
      </c>
      <c r="D666" s="179" t="str">
        <f t="shared" si="325"/>
        <v>Сливен (Sliven)</v>
      </c>
      <c r="E666" s="362" t="s">
        <v>299</v>
      </c>
      <c r="F666" s="170">
        <f t="shared" ref="F666:K666" si="359">F633</f>
        <v>16.822602802592122</v>
      </c>
      <c r="G666" s="170">
        <f t="shared" si="359"/>
        <v>16.991388165249116</v>
      </c>
      <c r="H666" s="170">
        <f t="shared" si="359"/>
        <v>16.993255545444978</v>
      </c>
      <c r="I666" s="170">
        <f t="shared" si="359"/>
        <v>17.010248800990421</v>
      </c>
      <c r="J666" s="170">
        <f t="shared" si="359"/>
        <v>17.015351875630721</v>
      </c>
      <c r="K666" s="170">
        <f t="shared" si="359"/>
        <v>17.020456481193406</v>
      </c>
      <c r="L666" s="170">
        <f t="shared" ref="L666" si="360">L633</f>
        <v>17.025562618137766</v>
      </c>
    </row>
    <row r="667" spans="3:12" s="487" customFormat="1">
      <c r="C667" s="179" t="str">
        <f t="shared" si="325"/>
        <v>D19</v>
      </c>
      <c r="D667" s="179" t="str">
        <f t="shared" si="325"/>
        <v>Смолян (Smolyan)</v>
      </c>
      <c r="E667" s="362" t="s">
        <v>299</v>
      </c>
      <c r="F667" s="170">
        <f t="shared" ref="F667:K667" si="361">F634</f>
        <v>15.434350066520473</v>
      </c>
      <c r="G667" s="170">
        <f t="shared" si="361"/>
        <v>15.641080757465856</v>
      </c>
      <c r="H667" s="170">
        <f t="shared" si="361"/>
        <v>15.577685593893467</v>
      </c>
      <c r="I667" s="170">
        <f t="shared" si="361"/>
        <v>15.59326327948736</v>
      </c>
      <c r="J667" s="170">
        <f t="shared" si="361"/>
        <v>15.597941258471204</v>
      </c>
      <c r="K667" s="170">
        <f t="shared" si="361"/>
        <v>15.602620640848743</v>
      </c>
      <c r="L667" s="170">
        <f t="shared" ref="L667" si="362">L634</f>
        <v>15.607301427040996</v>
      </c>
    </row>
    <row r="668" spans="3:12" s="487" customFormat="1">
      <c r="C668" s="179" t="str">
        <f t="shared" si="325"/>
        <v>D20</v>
      </c>
      <c r="D668" s="179" t="str">
        <f t="shared" si="325"/>
        <v>София-град (Sofia-Capital)</v>
      </c>
      <c r="E668" s="362" t="s">
        <v>299</v>
      </c>
      <c r="F668" s="170">
        <f t="shared" ref="F668:K668" si="363">F635</f>
        <v>6.5531436662286628</v>
      </c>
      <c r="G668" s="170">
        <f t="shared" si="363"/>
        <v>6.5485671760889712</v>
      </c>
      <c r="H668" s="170">
        <f t="shared" si="363"/>
        <v>6.5467476774365903</v>
      </c>
      <c r="I668" s="170">
        <f t="shared" si="363"/>
        <v>6.5532944251140259</v>
      </c>
      <c r="J668" s="170">
        <f t="shared" si="363"/>
        <v>6.5552604134415597</v>
      </c>
      <c r="K668" s="170">
        <f t="shared" si="363"/>
        <v>6.5572269915655914</v>
      </c>
      <c r="L668" s="170">
        <f t="shared" ref="L668" si="364">L635</f>
        <v>6.5591941596630621</v>
      </c>
    </row>
    <row r="669" spans="3:12" s="487" customFormat="1">
      <c r="C669" s="179" t="str">
        <f t="shared" si="325"/>
        <v>D21</v>
      </c>
      <c r="D669" s="179" t="str">
        <f t="shared" si="325"/>
        <v>София-област (Sofia (province))</v>
      </c>
      <c r="E669" s="362" t="s">
        <v>299</v>
      </c>
      <c r="F669" s="170">
        <f t="shared" ref="F669:K669" si="365">F636</f>
        <v>33.487690939112895</v>
      </c>
      <c r="G669" s="170">
        <f t="shared" si="365"/>
        <v>33.63439022011098</v>
      </c>
      <c r="H669" s="170">
        <f t="shared" si="365"/>
        <v>33.5926375141932</v>
      </c>
      <c r="I669" s="170">
        <f t="shared" si="365"/>
        <v>33.626230151707396</v>
      </c>
      <c r="J669" s="170">
        <f t="shared" si="365"/>
        <v>33.636318020752903</v>
      </c>
      <c r="K669" s="170">
        <f t="shared" si="365"/>
        <v>33.646408916159125</v>
      </c>
      <c r="L669" s="170">
        <f t="shared" ref="L669" si="366">L636</f>
        <v>33.656502838833973</v>
      </c>
    </row>
    <row r="670" spans="3:12" s="487" customFormat="1">
      <c r="C670" s="179" t="str">
        <f t="shared" si="325"/>
        <v>D22</v>
      </c>
      <c r="D670" s="179" t="str">
        <f t="shared" si="325"/>
        <v>Стара Загора (Stara Zagora)</v>
      </c>
      <c r="E670" s="362" t="s">
        <v>299</v>
      </c>
      <c r="F670" s="170">
        <f t="shared" ref="F670:K670" si="367">F637</f>
        <v>25.133257571881579</v>
      </c>
      <c r="G670" s="170">
        <f t="shared" si="367"/>
        <v>25.30477327105956</v>
      </c>
      <c r="H670" s="170">
        <f t="shared" si="367"/>
        <v>25.288780835536013</v>
      </c>
      <c r="I670" s="170">
        <f t="shared" si="367"/>
        <v>25.314069616371544</v>
      </c>
      <c r="J670" s="170">
        <f t="shared" si="367"/>
        <v>25.321663837256459</v>
      </c>
      <c r="K670" s="170">
        <f t="shared" si="367"/>
        <v>25.329260336407632</v>
      </c>
      <c r="L670" s="170">
        <f t="shared" ref="L670" si="368">L637</f>
        <v>25.336859114508552</v>
      </c>
    </row>
    <row r="671" spans="3:12" s="487" customFormat="1">
      <c r="C671" s="179" t="str">
        <f t="shared" si="325"/>
        <v>D23</v>
      </c>
      <c r="D671" s="179" t="str">
        <f t="shared" si="325"/>
        <v>Търговище (Targovishte)</v>
      </c>
      <c r="E671" s="362" t="s">
        <v>299</v>
      </c>
      <c r="F671" s="170">
        <f t="shared" ref="F671:K671" si="369">F638</f>
        <v>12.620802641712654</v>
      </c>
      <c r="G671" s="170">
        <f t="shared" si="369"/>
        <v>12.598639602969351</v>
      </c>
      <c r="H671" s="170">
        <f t="shared" si="369"/>
        <v>12.598639602969351</v>
      </c>
      <c r="I671" s="170">
        <f t="shared" si="369"/>
        <v>12.611238242572318</v>
      </c>
      <c r="J671" s="170">
        <f t="shared" si="369"/>
        <v>12.615021614045089</v>
      </c>
      <c r="K671" s="170">
        <f t="shared" si="369"/>
        <v>12.618806120529301</v>
      </c>
      <c r="L671" s="170">
        <f t="shared" ref="L671" si="370">L638</f>
        <v>12.622591762365461</v>
      </c>
    </row>
    <row r="672" spans="3:12" s="487" customFormat="1">
      <c r="C672" s="179" t="str">
        <f t="shared" si="325"/>
        <v>D24</v>
      </c>
      <c r="D672" s="179" t="str">
        <f t="shared" si="325"/>
        <v>Варна (Varna)</v>
      </c>
      <c r="E672" s="362" t="s">
        <v>299</v>
      </c>
      <c r="F672" s="170">
        <f t="shared" ref="F672:K672" si="371">F639</f>
        <v>18.095742392760339</v>
      </c>
      <c r="G672" s="170">
        <f t="shared" si="371"/>
        <v>18.06489237015322</v>
      </c>
      <c r="H672" s="170">
        <f t="shared" si="371"/>
        <v>18.064844488609737</v>
      </c>
      <c r="I672" s="170">
        <f t="shared" si="371"/>
        <v>18.082909333098346</v>
      </c>
      <c r="J672" s="170">
        <f t="shared" si="371"/>
        <v>18.088334205898274</v>
      </c>
      <c r="K672" s="170">
        <f t="shared" si="371"/>
        <v>18.09376070616004</v>
      </c>
      <c r="L672" s="170">
        <f t="shared" ref="L672" si="372">L639</f>
        <v>18.099188834371891</v>
      </c>
    </row>
    <row r="673" spans="2:12" s="487" customFormat="1">
      <c r="C673" s="179" t="str">
        <f t="shared" si="325"/>
        <v>D25</v>
      </c>
      <c r="D673" s="179" t="str">
        <f t="shared" si="325"/>
        <v>Велико Търново (Veliko Tarnovo)</v>
      </c>
      <c r="E673" s="362" t="s">
        <v>299</v>
      </c>
      <c r="F673" s="170">
        <f t="shared" ref="F673:K673" si="373">F640</f>
        <v>21.370778808147648</v>
      </c>
      <c r="G673" s="170">
        <f t="shared" si="373"/>
        <v>21.400224926139398</v>
      </c>
      <c r="H673" s="170">
        <f t="shared" si="373"/>
        <v>21.39869271674792</v>
      </c>
      <c r="I673" s="170">
        <f t="shared" si="373"/>
        <v>21.420091409464668</v>
      </c>
      <c r="J673" s="170">
        <f t="shared" si="373"/>
        <v>21.426517436887501</v>
      </c>
      <c r="K673" s="170">
        <f t="shared" si="373"/>
        <v>21.432945392118569</v>
      </c>
      <c r="L673" s="170">
        <f t="shared" ref="L673" si="374">L640</f>
        <v>21.4393752757362</v>
      </c>
    </row>
    <row r="674" spans="2:12" s="487" customFormat="1">
      <c r="C674" s="179" t="str">
        <f t="shared" si="325"/>
        <v>D26</v>
      </c>
      <c r="D674" s="179" t="str">
        <f t="shared" si="325"/>
        <v>Видин (Vidin)</v>
      </c>
      <c r="E674" s="362" t="s">
        <v>299</v>
      </c>
      <c r="F674" s="170">
        <f t="shared" ref="F674:K674" si="375">F641</f>
        <v>14.107317314133619</v>
      </c>
      <c r="G674" s="170">
        <f t="shared" si="375"/>
        <v>14.155412226254237</v>
      </c>
      <c r="H674" s="170">
        <f t="shared" si="375"/>
        <v>14.139324027643719</v>
      </c>
      <c r="I674" s="170">
        <f t="shared" si="375"/>
        <v>14.153463351671361</v>
      </c>
      <c r="J674" s="170">
        <f t="shared" si="375"/>
        <v>14.15770939067686</v>
      </c>
      <c r="K674" s="170">
        <f t="shared" si="375"/>
        <v>14.161956703494063</v>
      </c>
      <c r="L674" s="170">
        <f t="shared" ref="L674" si="376">L641</f>
        <v>14.166205290505111</v>
      </c>
    </row>
    <row r="675" spans="2:12" s="487" customFormat="1">
      <c r="C675" s="179" t="str">
        <f t="shared" si="325"/>
        <v>D27</v>
      </c>
      <c r="D675" s="179" t="str">
        <f t="shared" si="325"/>
        <v>Враца (Vratsa)</v>
      </c>
      <c r="E675" s="362" t="s">
        <v>299</v>
      </c>
      <c r="F675" s="170">
        <f t="shared" ref="F675:K675" si="377">F642</f>
        <v>17.382775969395858</v>
      </c>
      <c r="G675" s="170">
        <f t="shared" si="377"/>
        <v>17.345520060854412</v>
      </c>
      <c r="H675" s="170">
        <f t="shared" si="377"/>
        <v>17.34508912696306</v>
      </c>
      <c r="I675" s="170">
        <f t="shared" si="377"/>
        <v>17.362434216090023</v>
      </c>
      <c r="J675" s="170">
        <f t="shared" si="377"/>
        <v>17.367642946354845</v>
      </c>
      <c r="K675" s="170">
        <f t="shared" si="377"/>
        <v>17.372853239238754</v>
      </c>
      <c r="L675" s="170">
        <f t="shared" ref="L675" si="378">L642</f>
        <v>17.378065095210527</v>
      </c>
    </row>
    <row r="676" spans="2:12" s="487" customFormat="1">
      <c r="C676" s="179" t="str">
        <f t="shared" si="325"/>
        <v>D28</v>
      </c>
      <c r="D676" s="179" t="str">
        <f t="shared" si="325"/>
        <v>Ямбол (Yambol)</v>
      </c>
      <c r="E676" s="362" t="s">
        <v>299</v>
      </c>
      <c r="F676" s="170">
        <f t="shared" ref="F676:K676" si="379">F643</f>
        <v>15.988688645961506</v>
      </c>
      <c r="G676" s="170">
        <f t="shared" si="379"/>
        <v>15.96442482061115</v>
      </c>
      <c r="H676" s="170">
        <f t="shared" si="379"/>
        <v>15.964376939067662</v>
      </c>
      <c r="I676" s="170">
        <f t="shared" si="379"/>
        <v>15.980341316006729</v>
      </c>
      <c r="J676" s="170">
        <f t="shared" si="379"/>
        <v>15.98513541840153</v>
      </c>
      <c r="K676" s="170">
        <f t="shared" si="379"/>
        <v>15.989930959027047</v>
      </c>
      <c r="L676" s="170">
        <f t="shared" ref="L676" si="380">L643</f>
        <v>15.994727938314757</v>
      </c>
    </row>
    <row r="677" spans="2:12" s="487" customFormat="1">
      <c r="C677" s="363" t="s">
        <v>2</v>
      </c>
      <c r="D677" s="363"/>
      <c r="E677" s="364" t="s">
        <v>299</v>
      </c>
      <c r="F677" s="165">
        <f t="shared" ref="F677:K677" si="381">SUM(F649:F676)</f>
        <v>527.4648395083168</v>
      </c>
      <c r="G677" s="165">
        <f t="shared" si="381"/>
        <v>529.06706684137805</v>
      </c>
      <c r="H677" s="165">
        <f t="shared" si="381"/>
        <v>528.59959933234688</v>
      </c>
      <c r="I677" s="165">
        <f t="shared" si="381"/>
        <v>529.12819893167921</v>
      </c>
      <c r="J677" s="165">
        <f t="shared" si="381"/>
        <v>529.28693739135872</v>
      </c>
      <c r="K677" s="165">
        <f t="shared" si="381"/>
        <v>529.44260206725414</v>
      </c>
      <c r="L677" s="165">
        <f t="shared" ref="L677" si="382">SUM(L649:L676)</f>
        <v>529.60143484787443</v>
      </c>
    </row>
    <row r="678" spans="2:12" s="487" customFormat="1"/>
    <row r="679" spans="2:12" s="487" customFormat="1"/>
    <row r="680" spans="2:12" s="487" customFormat="1">
      <c r="B680" s="545">
        <f>B570+0.01</f>
        <v>6.1099999999999977</v>
      </c>
      <c r="C680" s="77" t="s">
        <v>862</v>
      </c>
    </row>
    <row r="681" spans="2:12" s="487" customFormat="1" ht="14.25">
      <c r="C681" s="19" t="s">
        <v>772</v>
      </c>
      <c r="D681" s="488"/>
      <c r="E681" s="488"/>
      <c r="F681" s="488"/>
      <c r="G681" s="256"/>
      <c r="H681" s="256"/>
      <c r="I681" s="256"/>
      <c r="J681" s="256"/>
      <c r="K681" s="256"/>
    </row>
    <row r="682" spans="2:12" s="487" customFormat="1">
      <c r="C682" s="488"/>
      <c r="D682" s="488"/>
      <c r="E682" s="488"/>
      <c r="F682" s="488"/>
      <c r="G682" s="256"/>
      <c r="H682" s="256"/>
      <c r="I682" s="256"/>
      <c r="J682" s="256"/>
      <c r="K682" s="256"/>
    </row>
    <row r="683" spans="2:12" s="487" customFormat="1">
      <c r="C683" s="361" t="s">
        <v>0</v>
      </c>
      <c r="D683" s="40" t="s">
        <v>405</v>
      </c>
      <c r="E683" s="214" t="s">
        <v>14</v>
      </c>
      <c r="F683" s="151">
        <f t="shared" ref="F683:L683" si="383">F648</f>
        <v>2014</v>
      </c>
      <c r="G683" s="151">
        <f t="shared" si="383"/>
        <v>2015</v>
      </c>
      <c r="H683" s="151">
        <f t="shared" si="383"/>
        <v>2016</v>
      </c>
      <c r="I683" s="151">
        <f t="shared" si="383"/>
        <v>2017</v>
      </c>
      <c r="J683" s="151">
        <f t="shared" si="383"/>
        <v>2018</v>
      </c>
      <c r="K683" s="151">
        <f t="shared" si="383"/>
        <v>2019</v>
      </c>
      <c r="L683" s="151">
        <f t="shared" si="383"/>
        <v>2020</v>
      </c>
    </row>
    <row r="684" spans="2:12" s="487" customFormat="1">
      <c r="C684" s="179" t="str">
        <f t="shared" ref="C684:D684" si="384">C649</f>
        <v>D01</v>
      </c>
      <c r="D684" s="179" t="str">
        <f t="shared" si="384"/>
        <v>Благоевград (Blagoevgrad)</v>
      </c>
      <c r="E684" s="362" t="s">
        <v>905</v>
      </c>
      <c r="F684" s="351">
        <f>'1. Coverage&amp;Subs'!F154</f>
        <v>651.33532872854471</v>
      </c>
      <c r="G684" s="351">
        <f>'1. Coverage&amp;Subs'!G154</f>
        <v>1973.934929560271</v>
      </c>
      <c r="H684" s="351">
        <f>'1. Coverage&amp;Subs'!H154</f>
        <v>3280.1426401753538</v>
      </c>
      <c r="I684" s="351">
        <f>'1. Coverage&amp;Subs'!I154</f>
        <v>4596.7918959417393</v>
      </c>
      <c r="J684" s="351">
        <f>'1. Coverage&amp;Subs'!J154</f>
        <v>4598.1709335105224</v>
      </c>
      <c r="K684" s="351">
        <f>'1. Coverage&amp;Subs'!K154</f>
        <v>4599.0905676972243</v>
      </c>
      <c r="L684" s="351">
        <f>'1. Coverage&amp;Subs'!L154</f>
        <v>4600.470294867534</v>
      </c>
    </row>
    <row r="685" spans="2:12" s="487" customFormat="1">
      <c r="C685" s="179" t="str">
        <f t="shared" ref="C685:D685" si="385">C650</f>
        <v>D02</v>
      </c>
      <c r="D685" s="179" t="str">
        <f t="shared" si="385"/>
        <v>Бургас (Burgas)</v>
      </c>
      <c r="E685" s="362" t="s">
        <v>905</v>
      </c>
      <c r="F685" s="351">
        <f>'1. Coverage&amp;Subs'!F155</f>
        <v>786.26062963553795</v>
      </c>
      <c r="G685" s="351">
        <f>'1. Coverage&amp;Subs'!G155</f>
        <v>2360.1005546259021</v>
      </c>
      <c r="H685" s="351">
        <f>'1. Coverage&amp;Subs'!H155</f>
        <v>3933.0172575688503</v>
      </c>
      <c r="I685" s="351">
        <f>'1. Coverage&amp;Subs'!I155</f>
        <v>5511.7303847569865</v>
      </c>
      <c r="J685" s="351">
        <f>'1. Coverage&amp;Subs'!J155</f>
        <v>5513.3839038724136</v>
      </c>
      <c r="K685" s="351">
        <f>'1. Coverage&amp;Subs'!K155</f>
        <v>5515.0379190435742</v>
      </c>
      <c r="L685" s="351">
        <f>'1. Coverage&amp;Subs'!L155</f>
        <v>5516.692430419288</v>
      </c>
    </row>
    <row r="686" spans="2:12" s="487" customFormat="1">
      <c r="C686" s="179" t="str">
        <f t="shared" ref="C686:D686" si="386">C651</f>
        <v>D03</v>
      </c>
      <c r="D686" s="179" t="str">
        <f t="shared" si="386"/>
        <v>Добрич (Dobrich)</v>
      </c>
      <c r="E686" s="362" t="s">
        <v>905</v>
      </c>
      <c r="F686" s="351">
        <f>'1. Coverage&amp;Subs'!F156</f>
        <v>474.45374076347446</v>
      </c>
      <c r="G686" s="351">
        <f>'1. Coverage&amp;Subs'!G156</f>
        <v>1420.9405308647652</v>
      </c>
      <c r="H686" s="351">
        <f>'1. Coverage&amp;Subs'!H156</f>
        <v>2368.2342181079421</v>
      </c>
      <c r="I686" s="351">
        <f>'1. Coverage&amp;Subs'!I156</f>
        <v>3318.8434332564698</v>
      </c>
      <c r="J686" s="351">
        <f>'1. Coverage&amp;Subs'!J156</f>
        <v>3319.8390862864458</v>
      </c>
      <c r="K686" s="351">
        <f>'1. Coverage&amp;Subs'!K156</f>
        <v>3320.8350380123325</v>
      </c>
      <c r="L686" s="351">
        <f>'1. Coverage&amp;Subs'!L156</f>
        <v>3321.831288523736</v>
      </c>
    </row>
    <row r="687" spans="2:12" s="487" customFormat="1">
      <c r="C687" s="179" t="str">
        <f t="shared" ref="C687:D687" si="387">C652</f>
        <v>D04</v>
      </c>
      <c r="D687" s="179" t="str">
        <f t="shared" si="387"/>
        <v>Габрово (Gabrovo)</v>
      </c>
      <c r="E687" s="362" t="s">
        <v>905</v>
      </c>
      <c r="F687" s="351">
        <f>'1. Coverage&amp;Subs'!F157</f>
        <v>204.26628664768785</v>
      </c>
      <c r="G687" s="351">
        <f>'1. Coverage&amp;Subs'!G157</f>
        <v>612.52471396500573</v>
      </c>
      <c r="H687" s="351">
        <f>'1. Coverage&amp;Subs'!H157</f>
        <v>1020.7939121404007</v>
      </c>
      <c r="I687" s="351">
        <f>'1. Coverage&amp;Subs'!I157</f>
        <v>1430.5405884735571</v>
      </c>
      <c r="J687" s="351">
        <f>'1. Coverage&amp;Subs'!J157</f>
        <v>1430.9697506500993</v>
      </c>
      <c r="K687" s="351">
        <f>'1. Coverage&amp;Subs'!K157</f>
        <v>1431.3990415752944</v>
      </c>
      <c r="L687" s="351">
        <f>'1. Coverage&amp;Subs'!L157</f>
        <v>1431.8284612877669</v>
      </c>
    </row>
    <row r="688" spans="2:12" s="487" customFormat="1">
      <c r="C688" s="179" t="str">
        <f t="shared" ref="C688:D688" si="388">C653</f>
        <v>D05</v>
      </c>
      <c r="D688" s="179" t="str">
        <f t="shared" si="388"/>
        <v>Хасково (Haskovo)</v>
      </c>
      <c r="E688" s="362" t="s">
        <v>905</v>
      </c>
      <c r="F688" s="351">
        <f>'1. Coverage&amp;Subs'!F158</f>
        <v>552.17110021396059</v>
      </c>
      <c r="G688" s="351">
        <f>'1. Coverage&amp;Subs'!G158</f>
        <v>1659.6603296172339</v>
      </c>
      <c r="H688" s="351">
        <f>'1. Coverage&amp;Subs'!H158</f>
        <v>2763.3245034139618</v>
      </c>
      <c r="I688" s="351">
        <f>'1. Coverage&amp;Subs'!I158</f>
        <v>3872.5229590843251</v>
      </c>
      <c r="J688" s="351">
        <f>'1. Coverage&amp;Subs'!J158</f>
        <v>3873.6847159720505</v>
      </c>
      <c r="K688" s="351">
        <f>'1. Coverage&amp;Subs'!K158</f>
        <v>3874.8468213868427</v>
      </c>
      <c r="L688" s="351">
        <f>'1. Coverage&amp;Subs'!L158</f>
        <v>3876.0092754332582</v>
      </c>
    </row>
    <row r="689" spans="3:12" s="487" customFormat="1">
      <c r="C689" s="179" t="str">
        <f t="shared" ref="C689:D689" si="389">C654</f>
        <v>D06</v>
      </c>
      <c r="D689" s="179" t="str">
        <f t="shared" si="389"/>
        <v>Кърджали (Kardzhali)</v>
      </c>
      <c r="E689" s="362" t="s">
        <v>905</v>
      </c>
      <c r="F689" s="351">
        <f>'1. Coverage&amp;Subs'!F159</f>
        <v>322.86333865930976</v>
      </c>
      <c r="G689" s="351">
        <f>'1. Coverage&amp;Subs'!G159</f>
        <v>972.11284795007828</v>
      </c>
      <c r="H689" s="351">
        <f>'1. Coverage&amp;Subs'!H159</f>
        <v>1618.5909718123578</v>
      </c>
      <c r="I689" s="351">
        <f>'1. Coverage&amp;Subs'!I159</f>
        <v>2268.2933878978379</v>
      </c>
      <c r="J689" s="351">
        <f>'1. Coverage&amp;Subs'!J159</f>
        <v>2268.9738759142074</v>
      </c>
      <c r="K689" s="351">
        <f>'1. Coverage&amp;Subs'!K159</f>
        <v>2269.6545680769814</v>
      </c>
      <c r="L689" s="351">
        <f>'1. Coverage&amp;Subs'!L159</f>
        <v>2270.3354644474048</v>
      </c>
    </row>
    <row r="690" spans="3:12" s="487" customFormat="1">
      <c r="C690" s="179" t="str">
        <f t="shared" ref="C690:D690" si="390">C655</f>
        <v>D07</v>
      </c>
      <c r="D690" s="179" t="str">
        <f t="shared" si="390"/>
        <v>Кюстендил (Kyustendil)</v>
      </c>
      <c r="E690" s="362" t="s">
        <v>905</v>
      </c>
      <c r="F690" s="351">
        <f>'1. Coverage&amp;Subs'!F160</f>
        <v>301.34184913626962</v>
      </c>
      <c r="G690" s="351">
        <f>'1. Coverage&amp;Subs'!G160</f>
        <v>918.77346781854328</v>
      </c>
      <c r="H690" s="351">
        <f>'1. Coverage&amp;Subs'!H160</f>
        <v>1524.8150312826274</v>
      </c>
      <c r="I690" s="351">
        <f>'1. Coverage&amp;Subs'!I160</f>
        <v>2136.8757848394739</v>
      </c>
      <c r="J690" s="351">
        <f>'1. Coverage&amp;Subs'!J160</f>
        <v>2137.5168475749251</v>
      </c>
      <c r="K690" s="351">
        <f>'1. Coverage&amp;Subs'!K160</f>
        <v>2138.1581026291979</v>
      </c>
      <c r="L690" s="351">
        <f>'1. Coverage&amp;Subs'!L160</f>
        <v>2138.7995500599864</v>
      </c>
    </row>
    <row r="691" spans="3:12" s="487" customFormat="1">
      <c r="C691" s="179" t="str">
        <f t="shared" ref="C691:D691" si="391">C656</f>
        <v>D08</v>
      </c>
      <c r="D691" s="179" t="str">
        <f t="shared" si="391"/>
        <v>Ловеч (Lovech)</v>
      </c>
      <c r="E691" s="362" t="s">
        <v>905</v>
      </c>
      <c r="F691" s="351">
        <f>'1. Coverage&amp;Subs'!F161</f>
        <v>398.81636349667809</v>
      </c>
      <c r="G691" s="351">
        <f>'1. Coverage&amp;Subs'!G161</f>
        <v>1209.2365462372904</v>
      </c>
      <c r="H691" s="351">
        <f>'1. Coverage&amp;Subs'!H161</f>
        <v>2009.3181794576708</v>
      </c>
      <c r="I691" s="351">
        <f>'1. Coverage&amp;Subs'!I161</f>
        <v>2815.8584966919793</v>
      </c>
      <c r="J691" s="351">
        <f>'1. Coverage&amp;Subs'!J161</f>
        <v>2816.703254240987</v>
      </c>
      <c r="K691" s="351">
        <f>'1. Coverage&amp;Subs'!K161</f>
        <v>2817.5482652172595</v>
      </c>
      <c r="L691" s="351">
        <f>'1. Coverage&amp;Subs'!L161</f>
        <v>2818.3935296968243</v>
      </c>
    </row>
    <row r="692" spans="3:12" s="487" customFormat="1">
      <c r="C692" s="179" t="str">
        <f t="shared" ref="C692:D692" si="392">C657</f>
        <v>D09</v>
      </c>
      <c r="D692" s="179" t="str">
        <f t="shared" si="392"/>
        <v>Монтана (Montana)</v>
      </c>
      <c r="E692" s="362" t="s">
        <v>905</v>
      </c>
      <c r="F692" s="351">
        <f>'1. Coverage&amp;Subs'!F162</f>
        <v>363.60085854630415</v>
      </c>
      <c r="G692" s="351">
        <f>'1. Coverage&amp;Subs'!G162</f>
        <v>1090.5265741338408</v>
      </c>
      <c r="H692" s="351">
        <f>'1. Coverage&amp;Subs'!H162</f>
        <v>1817.0656616113274</v>
      </c>
      <c r="I692" s="351">
        <f>'1. Coverage&amp;Subs'!I162</f>
        <v>2546.435818182114</v>
      </c>
      <c r="J692" s="351">
        <f>'1. Coverage&amp;Subs'!J162</f>
        <v>2547.1997489275682</v>
      </c>
      <c r="K692" s="351">
        <f>'1. Coverage&amp;Subs'!K162</f>
        <v>2547.9639088522463</v>
      </c>
      <c r="L692" s="351">
        <f>'1. Coverage&amp;Subs'!L162</f>
        <v>2548.7282980249024</v>
      </c>
    </row>
    <row r="693" spans="3:12" s="487" customFormat="1">
      <c r="C693" s="179" t="str">
        <f t="shared" ref="C693:D693" si="393">C658</f>
        <v>D10</v>
      </c>
      <c r="D693" s="179" t="str">
        <f t="shared" si="393"/>
        <v>Пазарджик (Pazardzhik)</v>
      </c>
      <c r="E693" s="362" t="s">
        <v>905</v>
      </c>
      <c r="F693" s="351">
        <f>'1. Coverage&amp;Subs'!F163</f>
        <v>426.50146253836533</v>
      </c>
      <c r="G693" s="351">
        <f>'1. Coverage&amp;Subs'!G163</f>
        <v>1287.7719441300237</v>
      </c>
      <c r="H693" s="351">
        <f>'1. Coverage&amp;Subs'!H163</f>
        <v>2143.7170936343809</v>
      </c>
      <c r="I693" s="351">
        <f>'1. Coverage&amp;Subs'!I163</f>
        <v>3004.205135019221</v>
      </c>
      <c r="J693" s="351">
        <f>'1. Coverage&amp;Subs'!J163</f>
        <v>3005.1063965597264</v>
      </c>
      <c r="K693" s="351">
        <f>'1. Coverage&amp;Subs'!K163</f>
        <v>3006.0079284786943</v>
      </c>
      <c r="L693" s="351">
        <f>'1. Coverage&amp;Subs'!L163</f>
        <v>3006.9097308572377</v>
      </c>
    </row>
    <row r="694" spans="3:12" s="487" customFormat="1">
      <c r="C694" s="179" t="str">
        <f t="shared" ref="C694:D694" si="394">C659</f>
        <v>D11</v>
      </c>
      <c r="D694" s="179" t="str">
        <f t="shared" si="394"/>
        <v>Перник (Pernik)</v>
      </c>
      <c r="E694" s="362" t="s">
        <v>905</v>
      </c>
      <c r="F694" s="351">
        <f>'1. Coverage&amp;Subs'!F164</f>
        <v>246.74340229470022</v>
      </c>
      <c r="G694" s="351">
        <f>'1. Coverage&amp;Subs'!G164</f>
        <v>740.48481376482857</v>
      </c>
      <c r="H694" s="351">
        <f>'1. Coverage&amp;Subs'!H164</f>
        <v>1233.6929568384519</v>
      </c>
      <c r="I694" s="351">
        <f>'1. Coverage&amp;Subs'!I164</f>
        <v>1728.8973097134065</v>
      </c>
      <c r="J694" s="351">
        <f>'1. Coverage&amp;Subs'!J164</f>
        <v>1729.4159789063203</v>
      </c>
      <c r="K694" s="351">
        <f>'1. Coverage&amp;Subs'!K164</f>
        <v>1729.934803699992</v>
      </c>
      <c r="L694" s="351">
        <f>'1. Coverage&amp;Subs'!L164</f>
        <v>1730.4537841411022</v>
      </c>
    </row>
    <row r="695" spans="3:12" s="487" customFormat="1">
      <c r="C695" s="179" t="str">
        <f t="shared" ref="C695:D695" si="395">C660</f>
        <v>D12</v>
      </c>
      <c r="D695" s="179" t="str">
        <f t="shared" si="395"/>
        <v>Плевен (Pleven)</v>
      </c>
      <c r="E695" s="362" t="s">
        <v>905</v>
      </c>
      <c r="F695" s="351">
        <f>'1. Coverage&amp;Subs'!F165</f>
        <v>449.19173665173548</v>
      </c>
      <c r="G695" s="351">
        <f>'1. Coverage&amp;Subs'!G165</f>
        <v>1344.6632523802639</v>
      </c>
      <c r="H695" s="351">
        <f>'1. Coverage&amp;Subs'!H165</f>
        <v>2241.1054206337731</v>
      </c>
      <c r="I695" s="351">
        <f>'1. Coverage&amp;Subs'!I165</f>
        <v>3140.6851364761692</v>
      </c>
      <c r="J695" s="351">
        <f>'1. Coverage&amp;Subs'!J165</f>
        <v>3141.6273420171115</v>
      </c>
      <c r="K695" s="351">
        <f>'1. Coverage&amp;Subs'!K165</f>
        <v>3142.569830219717</v>
      </c>
      <c r="L695" s="351">
        <f>'1. Coverage&amp;Subs'!L165</f>
        <v>3143.5126011687821</v>
      </c>
    </row>
    <row r="696" spans="3:12" s="487" customFormat="1">
      <c r="C696" s="179" t="str">
        <f t="shared" ref="C696:D696" si="396">C661</f>
        <v>D13</v>
      </c>
      <c r="D696" s="179" t="str">
        <f t="shared" si="396"/>
        <v>Пловдив (Plovdiv)</v>
      </c>
      <c r="E696" s="362" t="s">
        <v>905</v>
      </c>
      <c r="F696" s="351">
        <f>'1. Coverage&amp;Subs'!F166</f>
        <v>614.40395712214672</v>
      </c>
      <c r="G696" s="351">
        <f>'1. Coverage&amp;Subs'!G166</f>
        <v>1848.2420179213243</v>
      </c>
      <c r="H696" s="351">
        <f>'1. Coverage&amp;Subs'!H166</f>
        <v>3076.9068552385456</v>
      </c>
      <c r="I696" s="351">
        <f>'1. Coverage&amp;Subs'!I166</f>
        <v>4311.977266931297</v>
      </c>
      <c r="J696" s="351">
        <f>'1. Coverage&amp;Subs'!J166</f>
        <v>4313.2708601113773</v>
      </c>
      <c r="K696" s="351">
        <f>'1. Coverage&amp;Subs'!K166</f>
        <v>4314.5648413694098</v>
      </c>
      <c r="L696" s="351">
        <f>'1. Coverage&amp;Subs'!L166</f>
        <v>4315.8592108218209</v>
      </c>
    </row>
    <row r="697" spans="3:12" s="487" customFormat="1">
      <c r="C697" s="179" t="str">
        <f t="shared" ref="C697:D697" si="397">C662</f>
        <v>D14</v>
      </c>
      <c r="D697" s="179" t="str">
        <f t="shared" si="397"/>
        <v>Разград (Razgrad)</v>
      </c>
      <c r="E697" s="362" t="s">
        <v>905</v>
      </c>
      <c r="F697" s="351">
        <f>'1. Coverage&amp;Subs'!F167</f>
        <v>252.27450497327584</v>
      </c>
      <c r="G697" s="351">
        <f>'1. Coverage&amp;Subs'!G167</f>
        <v>755.42709520377298</v>
      </c>
      <c r="H697" s="351">
        <f>'1. Coverage&amp;Subs'!H167</f>
        <v>1259.045158672955</v>
      </c>
      <c r="I697" s="351">
        <f>'1. Coverage&amp;Subs'!I167</f>
        <v>1764.4258853642791</v>
      </c>
      <c r="J697" s="351">
        <f>'1. Coverage&amp;Subs'!J167</f>
        <v>1764.9552131298883</v>
      </c>
      <c r="K697" s="351">
        <f>'1. Coverage&amp;Subs'!K167</f>
        <v>1765.4846996938272</v>
      </c>
      <c r="L697" s="351">
        <f>'1. Coverage&amp;Subs'!L167</f>
        <v>1766.0143451037352</v>
      </c>
    </row>
    <row r="698" spans="3:12" s="487" customFormat="1">
      <c r="C698" s="179" t="str">
        <f t="shared" ref="C698:D698" si="398">C663</f>
        <v>D15</v>
      </c>
      <c r="D698" s="179" t="str">
        <f t="shared" si="398"/>
        <v>Русе (Ruse)</v>
      </c>
      <c r="E698" s="362" t="s">
        <v>905</v>
      </c>
      <c r="F698" s="351">
        <f>'1. Coverage&amp;Subs'!F168</f>
        <v>284.62888583146804</v>
      </c>
      <c r="G698" s="351">
        <f>'1. Coverage&amp;Subs'!G168</f>
        <v>851.9216462481894</v>
      </c>
      <c r="H698" s="351">
        <f>'1. Coverage&amp;Subs'!H168</f>
        <v>1419.8694104136491</v>
      </c>
      <c r="I698" s="351">
        <f>'1. Coverage&amp;Subs'!I168</f>
        <v>1989.8049917536878</v>
      </c>
      <c r="J698" s="351">
        <f>'1. Coverage&amp;Subs'!J168</f>
        <v>1990.4019332512134</v>
      </c>
      <c r="K698" s="351">
        <f>'1. Coverage&amp;Subs'!K168</f>
        <v>1990.9990538311888</v>
      </c>
      <c r="L698" s="351">
        <f>'1. Coverage&amp;Subs'!L168</f>
        <v>1991.5963535473379</v>
      </c>
    </row>
    <row r="699" spans="3:12" s="487" customFormat="1">
      <c r="C699" s="179" t="str">
        <f t="shared" ref="C699:D699" si="399">C664</f>
        <v>D16</v>
      </c>
      <c r="D699" s="179" t="str">
        <f t="shared" si="399"/>
        <v>Шумен (Shumen)</v>
      </c>
      <c r="E699" s="362" t="s">
        <v>905</v>
      </c>
      <c r="F699" s="351">
        <f>'1. Coverage&amp;Subs'!F169</f>
        <v>349.02300972638636</v>
      </c>
      <c r="G699" s="351">
        <f>'1. Coverage&amp;Subs'!G169</f>
        <v>1048.8828619948763</v>
      </c>
      <c r="H699" s="351">
        <f>'1. Coverage&amp;Subs'!H169</f>
        <v>1747.8307733740974</v>
      </c>
      <c r="I699" s="351">
        <f>'1. Coverage&amp;Subs'!I169</f>
        <v>2449.4100458064595</v>
      </c>
      <c r="J699" s="351">
        <f>'1. Coverage&amp;Subs'!J169</f>
        <v>2450.1448688202013</v>
      </c>
      <c r="K699" s="351">
        <f>'1. Coverage&amp;Subs'!K169</f>
        <v>2450.8799122808473</v>
      </c>
      <c r="L699" s="351">
        <f>'1. Coverage&amp;Subs'!L169</f>
        <v>2451.6151762545319</v>
      </c>
    </row>
    <row r="700" spans="3:12" s="487" customFormat="1">
      <c r="C700" s="179" t="str">
        <f t="shared" ref="C700:D700" si="400">C665</f>
        <v>D17</v>
      </c>
      <c r="D700" s="179" t="str">
        <f t="shared" si="400"/>
        <v>Силистра (Silistra)</v>
      </c>
      <c r="E700" s="362" t="s">
        <v>905</v>
      </c>
      <c r="F700" s="351">
        <f>'1. Coverage&amp;Subs'!F170</f>
        <v>276.62349394326395</v>
      </c>
      <c r="G700" s="351">
        <f>'1. Coverage&amp;Subs'!G170</f>
        <v>828.27638518902995</v>
      </c>
      <c r="H700" s="351">
        <f>'1. Coverage&amp;Subs'!H170</f>
        <v>1380.4606419817167</v>
      </c>
      <c r="I700" s="351">
        <f>'1. Coverage&amp;Subs'!I170</f>
        <v>1934.5775436731776</v>
      </c>
      <c r="J700" s="351">
        <f>'1. Coverage&amp;Subs'!J170</f>
        <v>1935.1579169362792</v>
      </c>
      <c r="K700" s="351">
        <f>'1. Coverage&amp;Subs'!K170</f>
        <v>1935.7384643113603</v>
      </c>
      <c r="L700" s="351">
        <f>'1. Coverage&amp;Subs'!L170</f>
        <v>1936.3191858506534</v>
      </c>
    </row>
    <row r="701" spans="3:12" s="487" customFormat="1">
      <c r="C701" s="179" t="str">
        <f t="shared" ref="C701:D701" si="401">C666</f>
        <v>D18</v>
      </c>
      <c r="D701" s="179" t="str">
        <f t="shared" si="401"/>
        <v>Сливен (Sliven)</v>
      </c>
      <c r="E701" s="362" t="s">
        <v>905</v>
      </c>
      <c r="F701" s="351">
        <f>'1. Coverage&amp;Subs'!F171</f>
        <v>354.02187365112781</v>
      </c>
      <c r="G701" s="351">
        <f>'1. Coverage&amp;Subs'!G171</f>
        <v>1072.7215897770971</v>
      </c>
      <c r="H701" s="351">
        <f>'1. Coverage&amp;Subs'!H171</f>
        <v>1788.0658059357709</v>
      </c>
      <c r="I701" s="351">
        <f>'1. Coverage&amp;Subs'!I171</f>
        <v>2505.7954204383891</v>
      </c>
      <c r="J701" s="351">
        <f>'1. Coverage&amp;Subs'!J171</f>
        <v>2506.5471590645207</v>
      </c>
      <c r="K701" s="351">
        <f>'1. Coverage&amp;Subs'!K171</f>
        <v>2507.2991232122395</v>
      </c>
      <c r="L701" s="351">
        <f>'1. Coverage&amp;Subs'!L171</f>
        <v>2508.0513129492033</v>
      </c>
    </row>
    <row r="702" spans="3:12" s="487" customFormat="1">
      <c r="C702" s="179" t="str">
        <f t="shared" ref="C702:D702" si="402">C667</f>
        <v>D19</v>
      </c>
      <c r="D702" s="179" t="str">
        <f t="shared" si="402"/>
        <v>Смолян (Smolyan)</v>
      </c>
      <c r="E702" s="362" t="s">
        <v>905</v>
      </c>
      <c r="F702" s="351">
        <f>'1. Coverage&amp;Subs'!F172</f>
        <v>324.80690373876314</v>
      </c>
      <c r="G702" s="351">
        <f>'1. Coverage&amp;Subs'!G172</f>
        <v>987.47229201062396</v>
      </c>
      <c r="H702" s="351">
        <f>'1. Coverage&amp;Subs'!H172</f>
        <v>1639.1165819621526</v>
      </c>
      <c r="I702" s="351">
        <f>'1. Coverage&amp;Subs'!I172</f>
        <v>2297.0579779617606</v>
      </c>
      <c r="J702" s="351">
        <f>'1. Coverage&amp;Subs'!J172</f>
        <v>2297.7470953551488</v>
      </c>
      <c r="K702" s="351">
        <f>'1. Coverage&amp;Subs'!K172</f>
        <v>2298.4364194837549</v>
      </c>
      <c r="L702" s="351">
        <f>'1. Coverage&amp;Subs'!L172</f>
        <v>2299.1259504096001</v>
      </c>
    </row>
    <row r="703" spans="3:12" s="487" customFormat="1">
      <c r="C703" s="179" t="str">
        <f t="shared" ref="C703:D703" si="403">C668</f>
        <v>D20</v>
      </c>
      <c r="D703" s="179" t="str">
        <f t="shared" si="403"/>
        <v>София-град (Sofia-Capital)</v>
      </c>
      <c r="E703" s="362" t="s">
        <v>905</v>
      </c>
      <c r="F703" s="351">
        <f>'1. Coverage&amp;Subs'!F173</f>
        <v>137.90709001735567</v>
      </c>
      <c r="G703" s="351">
        <f>'1. Coverage&amp;Subs'!G173</f>
        <v>413.43234134709576</v>
      </c>
      <c r="H703" s="351">
        <f>'1. Coverage&amp;Subs'!H173</f>
        <v>688.86245080046342</v>
      </c>
      <c r="I703" s="351">
        <f>'1. Coverage&amp;Subs'!I173</f>
        <v>965.3718385517692</v>
      </c>
      <c r="J703" s="351">
        <f>'1. Coverage&amp;Subs'!J173</f>
        <v>965.66145010333469</v>
      </c>
      <c r="K703" s="351">
        <f>'1. Coverage&amp;Subs'!K173</f>
        <v>965.9511485383656</v>
      </c>
      <c r="L703" s="351">
        <f>'1. Coverage&amp;Subs'!L173</f>
        <v>966.24093388292715</v>
      </c>
    </row>
    <row r="704" spans="3:12" s="487" customFormat="1">
      <c r="C704" s="179" t="str">
        <f t="shared" ref="C704:D704" si="404">C669</f>
        <v>D21</v>
      </c>
      <c r="D704" s="179" t="str">
        <f t="shared" si="404"/>
        <v>София-област (Sofia (province))</v>
      </c>
      <c r="E704" s="362" t="s">
        <v>905</v>
      </c>
      <c r="F704" s="351">
        <f>'1. Coverage&amp;Subs'!F174</f>
        <v>704.72894293669572</v>
      </c>
      <c r="G704" s="351">
        <f>'1. Coverage&amp;Subs'!G174</f>
        <v>2123.4484314761521</v>
      </c>
      <c r="H704" s="351">
        <f>'1. Coverage&amp;Subs'!H174</f>
        <v>3534.6874122907343</v>
      </c>
      <c r="I704" s="351">
        <f>'1. Coverage&amp;Subs'!I174</f>
        <v>4953.5109395842346</v>
      </c>
      <c r="J704" s="351">
        <f>'1. Coverage&amp;Subs'!J174</f>
        <v>4954.9969928661094</v>
      </c>
      <c r="K704" s="351">
        <f>'1. Coverage&amp;Subs'!K174</f>
        <v>4956.4834919639688</v>
      </c>
      <c r="L704" s="351">
        <f>'1. Coverage&amp;Subs'!L174</f>
        <v>4957.9704370115578</v>
      </c>
    </row>
    <row r="705" spans="3:12" s="487" customFormat="1">
      <c r="C705" s="179" t="str">
        <f t="shared" ref="C705:D705" si="405">C670</f>
        <v>D22</v>
      </c>
      <c r="D705" s="179" t="str">
        <f t="shared" si="405"/>
        <v>Стара Загора (Stara Zagora)</v>
      </c>
      <c r="E705" s="362" t="s">
        <v>905</v>
      </c>
      <c r="F705" s="351">
        <f>'1. Coverage&amp;Subs'!F175</f>
        <v>528.91476075170124</v>
      </c>
      <c r="G705" s="351">
        <f>'1. Coverage&amp;Subs'!G175</f>
        <v>1597.5726261022667</v>
      </c>
      <c r="H705" s="351">
        <f>'1. Coverage&amp;Subs'!H175</f>
        <v>2660.938286068817</v>
      </c>
      <c r="I705" s="351">
        <f>'1. Coverage&amp;Subs'!I175</f>
        <v>3729.0389140968391</v>
      </c>
      <c r="J705" s="351">
        <f>'1. Coverage&amp;Subs'!J175</f>
        <v>3730.1576257710681</v>
      </c>
      <c r="K705" s="351">
        <f>'1. Coverage&amp;Subs'!K175</f>
        <v>3731.2766730587991</v>
      </c>
      <c r="L705" s="351">
        <f>'1. Coverage&amp;Subs'!L175</f>
        <v>3732.3960560607165</v>
      </c>
    </row>
    <row r="706" spans="3:12" s="487" customFormat="1">
      <c r="C706" s="179" t="str">
        <f t="shared" ref="C706:D706" si="406">C671</f>
        <v>D23</v>
      </c>
      <c r="D706" s="179" t="str">
        <f t="shared" si="406"/>
        <v>Търговище (Targovishte)</v>
      </c>
      <c r="E706" s="362" t="s">
        <v>905</v>
      </c>
      <c r="F706" s="351">
        <f>'1. Coverage&amp;Subs'!F176</f>
        <v>265.59743760411175</v>
      </c>
      <c r="G706" s="351">
        <f>'1. Coverage&amp;Subs'!G176</f>
        <v>795.39308810368948</v>
      </c>
      <c r="H706" s="351">
        <f>'1. Coverage&amp;Subs'!H176</f>
        <v>1325.6551468394825</v>
      </c>
      <c r="I706" s="351">
        <f>'1. Coverage&amp;Subs'!I176</f>
        <v>1857.7731227808501</v>
      </c>
      <c r="J706" s="351">
        <f>'1. Coverage&amp;Subs'!J176</f>
        <v>1858.3304547176845</v>
      </c>
      <c r="K706" s="351">
        <f>'1. Coverage&amp;Subs'!K176</f>
        <v>1858.8879538540996</v>
      </c>
      <c r="L706" s="351">
        <f>'1. Coverage&amp;Subs'!L176</f>
        <v>1859.4456202402562</v>
      </c>
    </row>
    <row r="707" spans="3:12" s="487" customFormat="1">
      <c r="C707" s="179" t="str">
        <f t="shared" ref="C707:D707" si="407">C672</f>
        <v>D24</v>
      </c>
      <c r="D707" s="179" t="str">
        <f t="shared" si="407"/>
        <v>Варна (Varna)</v>
      </c>
      <c r="E707" s="362" t="s">
        <v>905</v>
      </c>
      <c r="F707" s="351">
        <f>'1. Coverage&amp;Subs'!F177</f>
        <v>380.81435448300783</v>
      </c>
      <c r="G707" s="351">
        <f>'1. Coverage&amp;Subs'!G177</f>
        <v>1140.4954011995403</v>
      </c>
      <c r="H707" s="351">
        <f>'1. Coverage&amp;Subs'!H177</f>
        <v>1900.8206304699877</v>
      </c>
      <c r="I707" s="351">
        <f>'1. Coverage&amp;Subs'!I177</f>
        <v>2663.8100315406405</v>
      </c>
      <c r="J707" s="351">
        <f>'1. Coverage&amp;Subs'!J177</f>
        <v>2664.6091745501026</v>
      </c>
      <c r="K707" s="351">
        <f>'1. Coverage&amp;Subs'!K177</f>
        <v>2665.4085573024668</v>
      </c>
      <c r="L707" s="351">
        <f>'1. Coverage&amp;Subs'!L177</f>
        <v>2666.2081798696581</v>
      </c>
    </row>
    <row r="708" spans="3:12" s="487" customFormat="1">
      <c r="C708" s="179" t="str">
        <f t="shared" ref="C708:D708" si="408">C673</f>
        <v>D25</v>
      </c>
      <c r="D708" s="179" t="str">
        <f t="shared" si="408"/>
        <v>Велико Търново (Veliko Tarnovo)</v>
      </c>
      <c r="E708" s="362" t="s">
        <v>905</v>
      </c>
      <c r="F708" s="351">
        <f>'1. Coverage&amp;Subs'!F178</f>
        <v>449.73558752029004</v>
      </c>
      <c r="G708" s="351">
        <f>'1. Coverage&amp;Subs'!G178</f>
        <v>1351.0657917465769</v>
      </c>
      <c r="H708" s="351">
        <f>'1. Coverage&amp;Subs'!H178</f>
        <v>2251.6150973084104</v>
      </c>
      <c r="I708" s="351">
        <f>'1. Coverage&amp;Subs'!I178</f>
        <v>3155.4133973680059</v>
      </c>
      <c r="J708" s="351">
        <f>'1. Coverage&amp;Subs'!J178</f>
        <v>3156.3600213872155</v>
      </c>
      <c r="K708" s="351">
        <f>'1. Coverage&amp;Subs'!K178</f>
        <v>3157.3069293936319</v>
      </c>
      <c r="L708" s="351">
        <f>'1. Coverage&amp;Subs'!L178</f>
        <v>3158.2541214724497</v>
      </c>
    </row>
    <row r="709" spans="3:12" s="487" customFormat="1">
      <c r="C709" s="179" t="str">
        <f t="shared" ref="C709:D709" si="409">C674</f>
        <v>D26</v>
      </c>
      <c r="D709" s="179" t="str">
        <f t="shared" si="409"/>
        <v>Видин (Vidin)</v>
      </c>
      <c r="E709" s="362" t="s">
        <v>905</v>
      </c>
      <c r="F709" s="351">
        <f>'1. Coverage&amp;Subs'!F179</f>
        <v>296.88027271089283</v>
      </c>
      <c r="G709" s="351">
        <f>'1. Coverage&amp;Subs'!G179</f>
        <v>893.67720633642364</v>
      </c>
      <c r="H709" s="351">
        <f>'1. Coverage&amp;Subs'!H179</f>
        <v>1487.7691767339188</v>
      </c>
      <c r="I709" s="351">
        <f>'1. Coverage&amp;Subs'!I179</f>
        <v>2084.9597242749137</v>
      </c>
      <c r="J709" s="351">
        <f>'1. Coverage&amp;Subs'!J179</f>
        <v>2085.5852121921957</v>
      </c>
      <c r="K709" s="351">
        <f>'1. Coverage&amp;Subs'!K179</f>
        <v>2086.210887755853</v>
      </c>
      <c r="L709" s="351">
        <f>'1. Coverage&amp;Subs'!L179</f>
        <v>2086.8367510221801</v>
      </c>
    </row>
    <row r="710" spans="3:12" s="487" customFormat="1">
      <c r="C710" s="179" t="str">
        <f t="shared" ref="C710:D710" si="410">C675</f>
        <v>D27</v>
      </c>
      <c r="D710" s="179" t="str">
        <f t="shared" si="410"/>
        <v>Враца (Vratsa)</v>
      </c>
      <c r="E710" s="362" t="s">
        <v>905</v>
      </c>
      <c r="F710" s="351">
        <f>'1. Coverage&amp;Subs'!F180</f>
        <v>365.81039154030879</v>
      </c>
      <c r="G710" s="351">
        <f>'1. Coverage&amp;Subs'!G180</f>
        <v>1095.079087960879</v>
      </c>
      <c r="H710" s="351">
        <f>'1. Coverage&amp;Subs'!H180</f>
        <v>1825.0864695049142</v>
      </c>
      <c r="I710" s="351">
        <f>'1. Coverage&amp;Subs'!I180</f>
        <v>2557.6761783641864</v>
      </c>
      <c r="J710" s="351">
        <f>'1. Coverage&amp;Subs'!J180</f>
        <v>2558.4434812176955</v>
      </c>
      <c r="K710" s="351">
        <f>'1. Coverage&amp;Subs'!K180</f>
        <v>2559.2110142620604</v>
      </c>
      <c r="L710" s="351">
        <f>'1. Coverage&amp;Subs'!L180</f>
        <v>2559.9787775663394</v>
      </c>
    </row>
    <row r="711" spans="3:12" s="487" customFormat="1">
      <c r="C711" s="179" t="str">
        <f t="shared" ref="C711:D711" si="411">C676</f>
        <v>D28</v>
      </c>
      <c r="D711" s="179" t="str">
        <f t="shared" si="411"/>
        <v>Ямбол (Yambol)</v>
      </c>
      <c r="E711" s="362" t="s">
        <v>905</v>
      </c>
      <c r="F711" s="351">
        <f>'1. Coverage&amp;Subs'!F181</f>
        <v>336.4726361366404</v>
      </c>
      <c r="G711" s="351">
        <f>'1. Coverage&amp;Subs'!G181</f>
        <v>1007.8860542111486</v>
      </c>
      <c r="H711" s="351">
        <f>'1. Coverage&amp;Subs'!H181</f>
        <v>1679.805052156001</v>
      </c>
      <c r="I711" s="351">
        <f>'1. Coverage&amp;Subs'!I181</f>
        <v>2354.0788000914195</v>
      </c>
      <c r="J711" s="351">
        <f>'1. Coverage&amp;Subs'!J181</f>
        <v>2354.7850237314469</v>
      </c>
      <c r="K711" s="351">
        <f>'1. Coverage&amp;Subs'!K181</f>
        <v>2355.4914592385658</v>
      </c>
      <c r="L711" s="351">
        <f>'1. Coverage&amp;Subs'!L181</f>
        <v>2356.1981066763374</v>
      </c>
    </row>
    <row r="712" spans="3:12" s="487" customFormat="1">
      <c r="C712" s="363" t="s">
        <v>2</v>
      </c>
      <c r="D712" s="363"/>
      <c r="E712" s="364" t="str">
        <f>E711</f>
        <v>km2</v>
      </c>
      <c r="F712" s="165">
        <f t="shared" ref="F712:K712" si="412">SUM(F684:F711)</f>
        <v>11100.190200000005</v>
      </c>
      <c r="G712" s="165">
        <f t="shared" si="412"/>
        <v>33401.724421876737</v>
      </c>
      <c r="H712" s="165">
        <f t="shared" si="412"/>
        <v>55620.352796428713</v>
      </c>
      <c r="I712" s="165">
        <f t="shared" si="412"/>
        <v>77946.362408915171</v>
      </c>
      <c r="J712" s="165">
        <f t="shared" si="412"/>
        <v>77969.746317637837</v>
      </c>
      <c r="K712" s="165">
        <f t="shared" si="412"/>
        <v>77992.677424439782</v>
      </c>
      <c r="L712" s="165">
        <f t="shared" ref="L712" si="413">SUM(L684:L711)</f>
        <v>78016.075227667141</v>
      </c>
    </row>
    <row r="713" spans="3:12" s="487" customFormat="1">
      <c r="C713" s="488"/>
      <c r="D713" s="488"/>
      <c r="E713" s="488"/>
      <c r="F713" s="488"/>
      <c r="G713" s="256"/>
      <c r="H713" s="256"/>
      <c r="I713" s="256"/>
      <c r="J713" s="256"/>
      <c r="K713" s="256"/>
    </row>
    <row r="714" spans="3:12" s="487" customFormat="1"/>
    <row r="715" spans="3:12" s="487" customFormat="1" ht="15.75">
      <c r="C715" s="490" t="s">
        <v>863</v>
      </c>
      <c r="D715" s="314"/>
      <c r="E715" s="317"/>
      <c r="F715" s="317"/>
      <c r="G715" s="344"/>
      <c r="H715" s="344"/>
      <c r="I715" s="344"/>
      <c r="J715" s="344"/>
    </row>
    <row r="716" spans="3:12" s="487" customFormat="1">
      <c r="C716" s="488"/>
      <c r="D716" s="488"/>
      <c r="E716" s="488"/>
      <c r="F716" s="488"/>
      <c r="G716" s="256"/>
      <c r="H716" s="256"/>
      <c r="I716" s="256"/>
      <c r="J716" s="488"/>
    </row>
    <row r="717" spans="3:12" s="487" customFormat="1">
      <c r="C717" s="268"/>
      <c r="D717" s="268" t="s">
        <v>302</v>
      </c>
      <c r="E717" s="268" t="s">
        <v>14</v>
      </c>
      <c r="F717" s="228" t="s">
        <v>303</v>
      </c>
      <c r="G717" s="256"/>
      <c r="H717" s="256"/>
      <c r="I717" s="256"/>
      <c r="J717" s="488"/>
    </row>
    <row r="718" spans="3:12" s="487" customFormat="1" ht="14.25">
      <c r="C718" s="175"/>
      <c r="D718" s="262" t="s">
        <v>864</v>
      </c>
      <c r="E718" s="362" t="s">
        <v>401</v>
      </c>
      <c r="F718" s="366">
        <f>(1.5* SQRT(3) * '3. Network design parameters'!G95^ 2)</f>
        <v>210.4441731196186</v>
      </c>
      <c r="G718" s="256"/>
      <c r="H718" s="256"/>
      <c r="I718" s="256"/>
      <c r="J718" s="488"/>
    </row>
    <row r="719" spans="3:12" s="487" customFormat="1">
      <c r="C719" s="216" t="s">
        <v>865</v>
      </c>
      <c r="D719" s="488"/>
      <c r="E719" s="216"/>
      <c r="F719" s="488"/>
      <c r="G719" s="256"/>
      <c r="H719" s="256"/>
      <c r="I719" s="256"/>
      <c r="J719" s="488"/>
    </row>
    <row r="720" spans="3:12" s="487" customFormat="1">
      <c r="C720" s="488"/>
      <c r="D720" s="488"/>
      <c r="E720" s="216"/>
      <c r="F720" s="488"/>
      <c r="G720" s="256"/>
      <c r="H720" s="256"/>
      <c r="I720" s="256"/>
      <c r="J720" s="256"/>
    </row>
    <row r="721" spans="3:12" s="487" customFormat="1">
      <c r="C721" s="488"/>
      <c r="D721" s="488"/>
      <c r="E721" s="216"/>
      <c r="F721" s="488"/>
      <c r="G721" s="256"/>
      <c r="H721" s="256"/>
      <c r="I721" s="256"/>
      <c r="J721" s="256"/>
    </row>
    <row r="722" spans="3:12" s="487" customFormat="1" ht="15.75">
      <c r="C722" s="490" t="s">
        <v>407</v>
      </c>
      <c r="D722" s="314"/>
      <c r="E722" s="367"/>
      <c r="F722" s="317"/>
      <c r="G722" s="344"/>
      <c r="H722" s="344"/>
      <c r="I722" s="344"/>
      <c r="J722" s="344"/>
    </row>
    <row r="723" spans="3:12" s="487" customFormat="1" ht="15.75">
      <c r="C723" s="476"/>
      <c r="D723" s="314"/>
      <c r="E723" s="367"/>
      <c r="F723" s="317"/>
      <c r="G723" s="344"/>
      <c r="H723" s="344"/>
      <c r="I723" s="344"/>
      <c r="J723" s="344"/>
    </row>
    <row r="724" spans="3:12" s="487" customFormat="1" ht="15.75">
      <c r="C724" s="368" t="s">
        <v>864</v>
      </c>
      <c r="D724" s="491"/>
      <c r="E724" s="491"/>
      <c r="F724" s="317"/>
      <c r="G724" s="344"/>
      <c r="H724" s="344"/>
      <c r="I724" s="344"/>
      <c r="J724" s="344"/>
    </row>
    <row r="725" spans="3:12" s="487" customFormat="1">
      <c r="C725" s="361" t="s">
        <v>0</v>
      </c>
      <c r="D725" s="40" t="s">
        <v>405</v>
      </c>
      <c r="E725" s="214" t="s">
        <v>14</v>
      </c>
      <c r="F725" s="151">
        <f t="shared" ref="F725:L725" si="414">F683</f>
        <v>2014</v>
      </c>
      <c r="G725" s="151">
        <f t="shared" si="414"/>
        <v>2015</v>
      </c>
      <c r="H725" s="151">
        <f t="shared" si="414"/>
        <v>2016</v>
      </c>
      <c r="I725" s="151">
        <f t="shared" si="414"/>
        <v>2017</v>
      </c>
      <c r="J725" s="151">
        <f t="shared" si="414"/>
        <v>2018</v>
      </c>
      <c r="K725" s="151">
        <f t="shared" si="414"/>
        <v>2019</v>
      </c>
      <c r="L725" s="151">
        <f t="shared" si="414"/>
        <v>2020</v>
      </c>
    </row>
    <row r="726" spans="3:12" s="487" customFormat="1">
      <c r="C726" s="179" t="str">
        <f t="shared" ref="C726:D726" si="415">C684</f>
        <v>D01</v>
      </c>
      <c r="D726" s="179" t="str">
        <f t="shared" si="415"/>
        <v>Благоевград (Blagoevgrad)</v>
      </c>
      <c r="E726" s="362" t="s">
        <v>299</v>
      </c>
      <c r="F726" s="366">
        <f>F684/$F$718</f>
        <v>3.0950504310628695</v>
      </c>
      <c r="G726" s="366">
        <f t="shared" ref="G726:L726" si="416">G684/$F$718</f>
        <v>9.3798507238224484</v>
      </c>
      <c r="H726" s="366">
        <f t="shared" si="416"/>
        <v>15.586759146383622</v>
      </c>
      <c r="I726" s="366">
        <f t="shared" si="416"/>
        <v>21.843284267742003</v>
      </c>
      <c r="J726" s="366">
        <f t="shared" si="416"/>
        <v>21.849837253022329</v>
      </c>
      <c r="K726" s="366">
        <f t="shared" si="416"/>
        <v>21.854207220472933</v>
      </c>
      <c r="L726" s="366">
        <f t="shared" si="416"/>
        <v>21.860763482639076</v>
      </c>
    </row>
    <row r="727" spans="3:12" s="487" customFormat="1">
      <c r="C727" s="179" t="str">
        <f t="shared" ref="C727:D727" si="417">C685</f>
        <v>D02</v>
      </c>
      <c r="D727" s="179" t="str">
        <f t="shared" si="417"/>
        <v>Бургас (Burgas)</v>
      </c>
      <c r="E727" s="362" t="s">
        <v>299</v>
      </c>
      <c r="F727" s="366">
        <f t="shared" ref="F727:L727" si="418">F685/$F$718</f>
        <v>3.7361957709735183</v>
      </c>
      <c r="G727" s="366">
        <f t="shared" si="418"/>
        <v>11.214853419982301</v>
      </c>
      <c r="H727" s="366">
        <f t="shared" si="418"/>
        <v>18.689124052549953</v>
      </c>
      <c r="I727" s="366">
        <f t="shared" si="418"/>
        <v>26.190938447243504</v>
      </c>
      <c r="J727" s="366">
        <f t="shared" si="418"/>
        <v>26.198795728777675</v>
      </c>
      <c r="K727" s="366">
        <f t="shared" si="418"/>
        <v>26.206655367496303</v>
      </c>
      <c r="L727" s="366">
        <f t="shared" si="418"/>
        <v>26.214517364106555</v>
      </c>
    </row>
    <row r="728" spans="3:12" s="487" customFormat="1">
      <c r="C728" s="179" t="str">
        <f t="shared" ref="C728:D728" si="419">C686</f>
        <v>D03</v>
      </c>
      <c r="D728" s="179" t="str">
        <f t="shared" si="419"/>
        <v>Добрич (Dobrich)</v>
      </c>
      <c r="E728" s="362" t="s">
        <v>299</v>
      </c>
      <c r="F728" s="366">
        <f t="shared" ref="F728:L728" si="420">F686/$F$718</f>
        <v>2.2545349378421142</v>
      </c>
      <c r="G728" s="366">
        <f t="shared" si="420"/>
        <v>6.7521020411293984</v>
      </c>
      <c r="H728" s="366">
        <f t="shared" si="420"/>
        <v>11.25350340188233</v>
      </c>
      <c r="I728" s="366">
        <f t="shared" si="420"/>
        <v>15.770659667397897</v>
      </c>
      <c r="J728" s="366">
        <f t="shared" si="420"/>
        <v>15.775390865298112</v>
      </c>
      <c r="K728" s="366">
        <f t="shared" si="420"/>
        <v>15.780123482557705</v>
      </c>
      <c r="L728" s="366">
        <f t="shared" si="420"/>
        <v>15.784857519602472</v>
      </c>
    </row>
    <row r="729" spans="3:12" s="487" customFormat="1">
      <c r="C729" s="179" t="str">
        <f t="shared" ref="C729:D729" si="421">C687</f>
        <v>D04</v>
      </c>
      <c r="D729" s="179" t="str">
        <f t="shared" si="421"/>
        <v>Габрово (Gabrovo)</v>
      </c>
      <c r="E729" s="362" t="s">
        <v>299</v>
      </c>
      <c r="F729" s="366">
        <f t="shared" ref="F729:L729" si="422">F687/$F$718</f>
        <v>0.97064358504039372</v>
      </c>
      <c r="G729" s="366">
        <f t="shared" si="422"/>
        <v>2.9106280534402846</v>
      </c>
      <c r="H729" s="366">
        <f t="shared" si="422"/>
        <v>4.8506637033859388</v>
      </c>
      <c r="I729" s="366">
        <f t="shared" si="422"/>
        <v>6.7977201139250525</v>
      </c>
      <c r="J729" s="366">
        <f t="shared" si="422"/>
        <v>6.7997594299592299</v>
      </c>
      <c r="K729" s="366">
        <f t="shared" si="422"/>
        <v>6.8017993577882185</v>
      </c>
      <c r="L729" s="366">
        <f t="shared" si="422"/>
        <v>6.8038398975955543</v>
      </c>
    </row>
    <row r="730" spans="3:12" s="487" customFormat="1">
      <c r="C730" s="179" t="str">
        <f t="shared" ref="C730:D730" si="423">C688</f>
        <v>D05</v>
      </c>
      <c r="D730" s="179" t="str">
        <f t="shared" si="423"/>
        <v>Хасково (Haskovo)</v>
      </c>
      <c r="E730" s="362" t="s">
        <v>299</v>
      </c>
      <c r="F730" s="366">
        <f t="shared" ref="F730:L730" si="424">F688/$F$718</f>
        <v>2.6238364884548311</v>
      </c>
      <c r="G730" s="366">
        <f t="shared" si="424"/>
        <v>7.8864636878012586</v>
      </c>
      <c r="H730" s="366">
        <f t="shared" si="424"/>
        <v>13.130914781105677</v>
      </c>
      <c r="I730" s="366">
        <f t="shared" si="424"/>
        <v>18.40166397424149</v>
      </c>
      <c r="J730" s="366">
        <f t="shared" si="424"/>
        <v>18.407184473433762</v>
      </c>
      <c r="K730" s="366">
        <f t="shared" si="424"/>
        <v>18.412706628775798</v>
      </c>
      <c r="L730" s="366">
        <f t="shared" si="424"/>
        <v>18.418230440764425</v>
      </c>
    </row>
    <row r="731" spans="3:12" s="487" customFormat="1">
      <c r="C731" s="179" t="str">
        <f t="shared" ref="C731:D731" si="425">C689</f>
        <v>D06</v>
      </c>
      <c r="D731" s="179" t="str">
        <f t="shared" si="425"/>
        <v>Кърджали (Kardzhali)</v>
      </c>
      <c r="E731" s="362" t="s">
        <v>299</v>
      </c>
      <c r="F731" s="366">
        <f t="shared" ref="F731:L731" si="426">F689/$F$718</f>
        <v>1.5341994690239817</v>
      </c>
      <c r="G731" s="366">
        <f t="shared" si="426"/>
        <v>4.6193383905075835</v>
      </c>
      <c r="H731" s="366">
        <f t="shared" si="426"/>
        <v>7.6913080928704751</v>
      </c>
      <c r="I731" s="366">
        <f t="shared" si="426"/>
        <v>10.778599161348682</v>
      </c>
      <c r="J731" s="366">
        <f t="shared" si="426"/>
        <v>10.781832741097087</v>
      </c>
      <c r="K731" s="366">
        <f t="shared" si="426"/>
        <v>10.785067290919415</v>
      </c>
      <c r="L731" s="366">
        <f t="shared" si="426"/>
        <v>10.788302811106693</v>
      </c>
    </row>
    <row r="732" spans="3:12" s="487" customFormat="1">
      <c r="C732" s="179" t="str">
        <f t="shared" ref="C732:D732" si="427">C690</f>
        <v>D07</v>
      </c>
      <c r="D732" s="179" t="str">
        <f t="shared" si="427"/>
        <v>Кюстендил (Kyustendil)</v>
      </c>
      <c r="E732" s="362" t="s">
        <v>299</v>
      </c>
      <c r="F732" s="366">
        <f t="shared" ref="F732:L732" si="428">F690/$F$718</f>
        <v>1.4319324914973239</v>
      </c>
      <c r="G732" s="366">
        <f t="shared" si="428"/>
        <v>4.3658774400767237</v>
      </c>
      <c r="H732" s="366">
        <f t="shared" si="428"/>
        <v>7.2456985084396095</v>
      </c>
      <c r="I732" s="366">
        <f t="shared" si="428"/>
        <v>10.154121889727268</v>
      </c>
      <c r="J732" s="366">
        <f t="shared" si="428"/>
        <v>10.157168126294183</v>
      </c>
      <c r="K732" s="366">
        <f t="shared" si="428"/>
        <v>10.160215276732073</v>
      </c>
      <c r="L732" s="366">
        <f t="shared" si="428"/>
        <v>10.163263341315091</v>
      </c>
    </row>
    <row r="733" spans="3:12" s="487" customFormat="1">
      <c r="C733" s="179" t="str">
        <f t="shared" ref="C733:D733" si="429">C691</f>
        <v>D08</v>
      </c>
      <c r="D733" s="179" t="str">
        <f t="shared" si="429"/>
        <v>Ловеч (Lovech)</v>
      </c>
      <c r="E733" s="362" t="s">
        <v>299</v>
      </c>
      <c r="F733" s="366">
        <f t="shared" ref="F733:L733" si="430">F691/$F$718</f>
        <v>1.8951171590290925</v>
      </c>
      <c r="G733" s="366">
        <f t="shared" si="430"/>
        <v>5.7461156006916294</v>
      </c>
      <c r="H733" s="366">
        <f t="shared" si="430"/>
        <v>9.5479867637653904</v>
      </c>
      <c r="I733" s="366">
        <f t="shared" si="430"/>
        <v>13.380548650740817</v>
      </c>
      <c r="J733" s="366">
        <f t="shared" si="430"/>
        <v>13.384562815336039</v>
      </c>
      <c r="K733" s="366">
        <f t="shared" si="430"/>
        <v>13.388578184180641</v>
      </c>
      <c r="L733" s="366">
        <f t="shared" si="430"/>
        <v>13.392594757635893</v>
      </c>
    </row>
    <row r="734" spans="3:12" s="487" customFormat="1">
      <c r="C734" s="179" t="str">
        <f t="shared" ref="C734:D734" si="431">C692</f>
        <v>D09</v>
      </c>
      <c r="D734" s="179" t="str">
        <f t="shared" si="431"/>
        <v>Монтана (Montana)</v>
      </c>
      <c r="E734" s="362" t="s">
        <v>299</v>
      </c>
      <c r="F734" s="366">
        <f t="shared" ref="F734:L734" si="432">F692/$F$718</f>
        <v>1.7277782185949608</v>
      </c>
      <c r="G734" s="366">
        <f t="shared" si="432"/>
        <v>5.1820231369103977</v>
      </c>
      <c r="H734" s="366">
        <f t="shared" si="432"/>
        <v>8.6344308548685209</v>
      </c>
      <c r="I734" s="366">
        <f t="shared" si="432"/>
        <v>12.100291400012743</v>
      </c>
      <c r="J734" s="366">
        <f t="shared" si="432"/>
        <v>12.103921487432746</v>
      </c>
      <c r="K734" s="366">
        <f t="shared" si="432"/>
        <v>12.107552663878975</v>
      </c>
      <c r="L734" s="366">
        <f t="shared" si="432"/>
        <v>12.11118492967814</v>
      </c>
    </row>
    <row r="735" spans="3:12" s="487" customFormat="1">
      <c r="C735" s="179" t="str">
        <f t="shared" ref="C735:D735" si="433">C693</f>
        <v>D10</v>
      </c>
      <c r="D735" s="179" t="str">
        <f t="shared" si="433"/>
        <v>Пазарджик (Pazardzhik)</v>
      </c>
      <c r="E735" s="362" t="s">
        <v>299</v>
      </c>
      <c r="F735" s="366">
        <f t="shared" ref="F735:L735" si="434">F693/$F$718</f>
        <v>2.0266727095168258</v>
      </c>
      <c r="G735" s="366">
        <f t="shared" si="434"/>
        <v>6.1193043506034313</v>
      </c>
      <c r="H735" s="366">
        <f t="shared" si="434"/>
        <v>10.186630790750716</v>
      </c>
      <c r="I735" s="366">
        <f t="shared" si="434"/>
        <v>14.275544390158052</v>
      </c>
      <c r="J735" s="366">
        <f t="shared" si="434"/>
        <v>14.279827053475097</v>
      </c>
      <c r="K735" s="366">
        <f t="shared" si="434"/>
        <v>14.284111001591139</v>
      </c>
      <c r="L735" s="366">
        <f t="shared" si="434"/>
        <v>14.288396234891616</v>
      </c>
    </row>
    <row r="736" spans="3:12" s="487" customFormat="1">
      <c r="C736" s="179" t="str">
        <f t="shared" ref="C736:D736" si="435">C694</f>
        <v>D11</v>
      </c>
      <c r="D736" s="179" t="str">
        <f t="shared" si="435"/>
        <v>Перник (Pernik)</v>
      </c>
      <c r="E736" s="362" t="s">
        <v>299</v>
      </c>
      <c r="F736" s="366">
        <f t="shared" ref="F736:L736" si="436">F694/$F$718</f>
        <v>1.1724886397992533</v>
      </c>
      <c r="G736" s="366">
        <f t="shared" si="436"/>
        <v>3.5186757741395365</v>
      </c>
      <c r="H736" s="366">
        <f t="shared" si="436"/>
        <v>5.8623288948808687</v>
      </c>
      <c r="I736" s="366">
        <f t="shared" si="436"/>
        <v>8.2154677132860492</v>
      </c>
      <c r="J736" s="366">
        <f t="shared" si="436"/>
        <v>8.2179323536000339</v>
      </c>
      <c r="K736" s="366">
        <f t="shared" si="436"/>
        <v>8.2203977333061129</v>
      </c>
      <c r="L736" s="366">
        <f t="shared" si="436"/>
        <v>8.2228638526261069</v>
      </c>
    </row>
    <row r="737" spans="3:12" s="487" customFormat="1">
      <c r="C737" s="179" t="str">
        <f t="shared" ref="C737:D737" si="437">C695</f>
        <v>D12</v>
      </c>
      <c r="D737" s="179" t="str">
        <f t="shared" si="437"/>
        <v>Плевен (Pleven)</v>
      </c>
      <c r="E737" s="362" t="s">
        <v>299</v>
      </c>
      <c r="F737" s="366">
        <f t="shared" ref="F737:L737" si="438">F695/$F$718</f>
        <v>2.1344935808529626</v>
      </c>
      <c r="G737" s="366">
        <f t="shared" si="438"/>
        <v>6.3896435451122882</v>
      </c>
      <c r="H737" s="366">
        <f t="shared" si="438"/>
        <v>10.64940590852048</v>
      </c>
      <c r="I737" s="366">
        <f t="shared" si="438"/>
        <v>14.924077440200598</v>
      </c>
      <c r="J737" s="366">
        <f t="shared" si="438"/>
        <v>14.928554663432656</v>
      </c>
      <c r="K737" s="366">
        <f t="shared" si="438"/>
        <v>14.933033229831688</v>
      </c>
      <c r="L737" s="366">
        <f t="shared" si="438"/>
        <v>14.937513139800634</v>
      </c>
    </row>
    <row r="738" spans="3:12" s="487" customFormat="1">
      <c r="C738" s="179" t="str">
        <f t="shared" ref="C738:D738" si="439">C696</f>
        <v>D13</v>
      </c>
      <c r="D738" s="179" t="str">
        <f t="shared" si="439"/>
        <v>Пловдив (Plovdiv)</v>
      </c>
      <c r="E738" s="362" t="s">
        <v>299</v>
      </c>
      <c r="F738" s="366">
        <f t="shared" ref="F738:L738" si="440">F696/$F$718</f>
        <v>2.9195579426801865</v>
      </c>
      <c r="G738" s="366">
        <f t="shared" si="440"/>
        <v>8.7825763504070267</v>
      </c>
      <c r="H738" s="366">
        <f t="shared" si="440"/>
        <v>14.62101235508954</v>
      </c>
      <c r="I738" s="366">
        <f t="shared" si="440"/>
        <v>20.489886714422479</v>
      </c>
      <c r="J738" s="366">
        <f t="shared" si="440"/>
        <v>20.49603368043681</v>
      </c>
      <c r="K738" s="366">
        <f t="shared" si="440"/>
        <v>20.502182490540935</v>
      </c>
      <c r="L738" s="366">
        <f t="shared" si="440"/>
        <v>20.508333145288098</v>
      </c>
    </row>
    <row r="739" spans="3:12" s="487" customFormat="1">
      <c r="C739" s="179" t="str">
        <f t="shared" ref="C739:D739" si="441">C697</f>
        <v>D14</v>
      </c>
      <c r="D739" s="179" t="str">
        <f t="shared" si="441"/>
        <v>Разград (Razgrad)</v>
      </c>
      <c r="E739" s="362" t="s">
        <v>299</v>
      </c>
      <c r="F739" s="366">
        <f t="shared" ref="F739:L739" si="442">F697/$F$718</f>
        <v>1.198771632559674</v>
      </c>
      <c r="G739" s="366">
        <f t="shared" si="442"/>
        <v>3.5896793149714843</v>
      </c>
      <c r="H739" s="366">
        <f t="shared" si="442"/>
        <v>5.9827988582858076</v>
      </c>
      <c r="I739" s="366">
        <f t="shared" si="442"/>
        <v>8.3842943200017306</v>
      </c>
      <c r="J739" s="366">
        <f t="shared" si="442"/>
        <v>8.3868096082977317</v>
      </c>
      <c r="K739" s="366">
        <f t="shared" si="442"/>
        <v>8.3893256511802203</v>
      </c>
      <c r="L739" s="366">
        <f t="shared" si="442"/>
        <v>8.3918424488755736</v>
      </c>
    </row>
    <row r="740" spans="3:12" s="487" customFormat="1">
      <c r="C740" s="179" t="str">
        <f t="shared" ref="C740:D740" si="443">C698</f>
        <v>D15</v>
      </c>
      <c r="D740" s="179" t="str">
        <f t="shared" si="443"/>
        <v>Русе (Ruse)</v>
      </c>
      <c r="E740" s="362" t="s">
        <v>299</v>
      </c>
      <c r="F740" s="366">
        <f t="shared" ref="F740:L740" si="444">F698/$F$718</f>
        <v>1.3525149288390232</v>
      </c>
      <c r="G740" s="366">
        <f t="shared" si="444"/>
        <v>4.0482073398342493</v>
      </c>
      <c r="H740" s="366">
        <f t="shared" si="444"/>
        <v>6.7470122330570828</v>
      </c>
      <c r="I740" s="366">
        <f t="shared" si="444"/>
        <v>9.4552629434061952</v>
      </c>
      <c r="J740" s="366">
        <f t="shared" si="444"/>
        <v>9.4580995222892152</v>
      </c>
      <c r="K740" s="366">
        <f t="shared" si="444"/>
        <v>9.4609369521459019</v>
      </c>
      <c r="L740" s="366">
        <f t="shared" si="444"/>
        <v>9.4637752332315443</v>
      </c>
    </row>
    <row r="741" spans="3:12" s="487" customFormat="1">
      <c r="C741" s="179" t="str">
        <f t="shared" ref="C741:D741" si="445">C699</f>
        <v>D16</v>
      </c>
      <c r="D741" s="179" t="str">
        <f t="shared" si="445"/>
        <v>Шумен (Shumen)</v>
      </c>
      <c r="E741" s="362" t="s">
        <v>299</v>
      </c>
      <c r="F741" s="366">
        <f t="shared" ref="F741:L741" si="446">F699/$F$718</f>
        <v>1.658506408386029</v>
      </c>
      <c r="G741" s="366">
        <f t="shared" si="446"/>
        <v>4.9841382940010446</v>
      </c>
      <c r="H741" s="366">
        <f t="shared" si="446"/>
        <v>8.3054367695921556</v>
      </c>
      <c r="I741" s="366">
        <f t="shared" si="446"/>
        <v>11.639239088906443</v>
      </c>
      <c r="J741" s="366">
        <f t="shared" si="446"/>
        <v>11.642730860633115</v>
      </c>
      <c r="K741" s="366">
        <f t="shared" si="446"/>
        <v>11.646223679891305</v>
      </c>
      <c r="L741" s="366">
        <f t="shared" si="446"/>
        <v>11.649717546995273</v>
      </c>
    </row>
    <row r="742" spans="3:12" s="487" customFormat="1">
      <c r="C742" s="179" t="str">
        <f t="shared" ref="C742:D742" si="447">C700</f>
        <v>D17</v>
      </c>
      <c r="D742" s="179" t="str">
        <f t="shared" si="447"/>
        <v>Силистра (Silistra)</v>
      </c>
      <c r="E742" s="362" t="s">
        <v>299</v>
      </c>
      <c r="F742" s="366">
        <f t="shared" ref="F742:L742" si="448">F700/$F$718</f>
        <v>1.314474474833895</v>
      </c>
      <c r="G742" s="366">
        <f t="shared" si="448"/>
        <v>3.935848509895445</v>
      </c>
      <c r="H742" s="366">
        <f t="shared" si="448"/>
        <v>6.5597475164924086</v>
      </c>
      <c r="I742" s="366">
        <f t="shared" si="448"/>
        <v>9.1928301696124617</v>
      </c>
      <c r="J742" s="366">
        <f t="shared" si="448"/>
        <v>9.1955880186633436</v>
      </c>
      <c r="K742" s="366">
        <f t="shared" si="448"/>
        <v>9.1983466950689436</v>
      </c>
      <c r="L742" s="366">
        <f t="shared" si="448"/>
        <v>9.2011061990774632</v>
      </c>
    </row>
    <row r="743" spans="3:12" s="487" customFormat="1">
      <c r="C743" s="179" t="str">
        <f t="shared" ref="C743:D743" si="449">C701</f>
        <v>D18</v>
      </c>
      <c r="D743" s="179" t="str">
        <f t="shared" si="449"/>
        <v>Сливен (Sliven)</v>
      </c>
      <c r="E743" s="362" t="s">
        <v>299</v>
      </c>
      <c r="F743" s="366">
        <f t="shared" ref="F743:L743" si="450">F701/$F$718</f>
        <v>1.6822602802592124</v>
      </c>
      <c r="G743" s="366">
        <f t="shared" si="450"/>
        <v>5.0974164495747347</v>
      </c>
      <c r="H743" s="366">
        <f t="shared" si="450"/>
        <v>8.4966277727224888</v>
      </c>
      <c r="I743" s="366">
        <f t="shared" si="450"/>
        <v>11.907174160693295</v>
      </c>
      <c r="J743" s="366">
        <f t="shared" si="450"/>
        <v>11.910746312941503</v>
      </c>
      <c r="K743" s="366">
        <f t="shared" si="450"/>
        <v>11.914319536835384</v>
      </c>
      <c r="L743" s="366">
        <f t="shared" si="450"/>
        <v>11.917893832696434</v>
      </c>
    </row>
    <row r="744" spans="3:12" s="487" customFormat="1">
      <c r="C744" s="179" t="str">
        <f t="shared" ref="C744:D744" si="451">C702</f>
        <v>D19</v>
      </c>
      <c r="D744" s="179" t="str">
        <f t="shared" si="451"/>
        <v>Смолян (Smolyan)</v>
      </c>
      <c r="E744" s="362" t="s">
        <v>299</v>
      </c>
      <c r="F744" s="366">
        <f t="shared" ref="F744:L744" si="452">F702/$F$718</f>
        <v>1.5434350066520475</v>
      </c>
      <c r="G744" s="366">
        <f t="shared" si="452"/>
        <v>4.692324227239757</v>
      </c>
      <c r="H744" s="366">
        <f t="shared" si="452"/>
        <v>7.7888427969467333</v>
      </c>
      <c r="I744" s="366">
        <f t="shared" si="452"/>
        <v>10.91528429564115</v>
      </c>
      <c r="J744" s="366">
        <f t="shared" si="452"/>
        <v>10.918558880929842</v>
      </c>
      <c r="K744" s="366">
        <f t="shared" si="452"/>
        <v>10.921834448594119</v>
      </c>
      <c r="L744" s="366">
        <f t="shared" si="452"/>
        <v>10.925110998928698</v>
      </c>
    </row>
    <row r="745" spans="3:12" s="487" customFormat="1">
      <c r="C745" s="179" t="str">
        <f t="shared" ref="C745:D745" si="453">C703</f>
        <v>D20</v>
      </c>
      <c r="D745" s="179" t="str">
        <f t="shared" si="453"/>
        <v>София-град (Sofia-Capital)</v>
      </c>
      <c r="E745" s="362" t="s">
        <v>299</v>
      </c>
      <c r="F745" s="366">
        <f t="shared" ref="F745:L745" si="454">F703/$F$718</f>
        <v>0.65531436662286624</v>
      </c>
      <c r="G745" s="366">
        <f t="shared" si="454"/>
        <v>1.9645701528266912</v>
      </c>
      <c r="H745" s="366">
        <f t="shared" si="454"/>
        <v>3.2733738387182951</v>
      </c>
      <c r="I745" s="366">
        <f t="shared" si="454"/>
        <v>4.5873060975798179</v>
      </c>
      <c r="J745" s="366">
        <f t="shared" si="454"/>
        <v>4.5886822894090917</v>
      </c>
      <c r="K745" s="366">
        <f t="shared" si="454"/>
        <v>4.5900588940959137</v>
      </c>
      <c r="L745" s="366">
        <f t="shared" si="454"/>
        <v>4.591435911764143</v>
      </c>
    </row>
    <row r="746" spans="3:12" s="487" customFormat="1">
      <c r="C746" s="179" t="str">
        <f t="shared" ref="C746:D746" si="455">C704</f>
        <v>D21</v>
      </c>
      <c r="D746" s="179" t="str">
        <f t="shared" si="455"/>
        <v>София-област (Sofia (province))</v>
      </c>
      <c r="E746" s="362" t="s">
        <v>299</v>
      </c>
      <c r="F746" s="366">
        <f t="shared" ref="F746:L746" si="456">F704/$F$718</f>
        <v>3.3487690939112893</v>
      </c>
      <c r="G746" s="366">
        <f t="shared" si="456"/>
        <v>10.090317066033291</v>
      </c>
      <c r="H746" s="366">
        <f t="shared" si="456"/>
        <v>16.7963187570966</v>
      </c>
      <c r="I746" s="366">
        <f t="shared" si="456"/>
        <v>23.538361106195175</v>
      </c>
      <c r="J746" s="366">
        <f t="shared" si="456"/>
        <v>23.54542261452703</v>
      </c>
      <c r="K746" s="366">
        <f t="shared" si="456"/>
        <v>23.552486241311389</v>
      </c>
      <c r="L746" s="366">
        <f t="shared" si="456"/>
        <v>23.559551987183781</v>
      </c>
    </row>
    <row r="747" spans="3:12" s="487" customFormat="1">
      <c r="C747" s="179" t="str">
        <f t="shared" ref="C747:D747" si="457">C705</f>
        <v>D22</v>
      </c>
      <c r="D747" s="179" t="str">
        <f t="shared" si="457"/>
        <v>Стара Загора (Stara Zagora)</v>
      </c>
      <c r="E747" s="362" t="s">
        <v>299</v>
      </c>
      <c r="F747" s="366">
        <f t="shared" ref="F747:L747" si="458">F705/$F$718</f>
        <v>2.513325757188158</v>
      </c>
      <c r="G747" s="366">
        <f t="shared" si="458"/>
        <v>7.5914319813178679</v>
      </c>
      <c r="H747" s="366">
        <f t="shared" si="458"/>
        <v>12.644390417768006</v>
      </c>
      <c r="I747" s="366">
        <f t="shared" si="458"/>
        <v>17.719848731460079</v>
      </c>
      <c r="J747" s="366">
        <f t="shared" si="458"/>
        <v>17.725164686079516</v>
      </c>
      <c r="K747" s="366">
        <f t="shared" si="458"/>
        <v>17.73048223548534</v>
      </c>
      <c r="L747" s="366">
        <f t="shared" si="458"/>
        <v>17.735801380155984</v>
      </c>
    </row>
    <row r="748" spans="3:12" s="487" customFormat="1">
      <c r="C748" s="179" t="str">
        <f t="shared" ref="C748:D748" si="459">C706</f>
        <v>D23</v>
      </c>
      <c r="D748" s="179" t="str">
        <f t="shared" si="459"/>
        <v>Търговище (Targovishte)</v>
      </c>
      <c r="E748" s="362" t="s">
        <v>299</v>
      </c>
      <c r="F748" s="366">
        <f t="shared" ref="F748:L748" si="460">F706/$F$718</f>
        <v>1.2620802641712654</v>
      </c>
      <c r="G748" s="366">
        <f t="shared" si="460"/>
        <v>3.7795918808908051</v>
      </c>
      <c r="H748" s="366">
        <f t="shared" si="460"/>
        <v>6.2993198014846756</v>
      </c>
      <c r="I748" s="366">
        <f t="shared" si="460"/>
        <v>8.8278667698006217</v>
      </c>
      <c r="J748" s="366">
        <f t="shared" si="460"/>
        <v>8.8305151298315625</v>
      </c>
      <c r="K748" s="366">
        <f t="shared" si="460"/>
        <v>8.8331642843705112</v>
      </c>
      <c r="L748" s="366">
        <f t="shared" si="460"/>
        <v>8.8358142336558227</v>
      </c>
    </row>
    <row r="749" spans="3:12" s="487" customFormat="1">
      <c r="C749" s="179" t="str">
        <f t="shared" ref="C749:D749" si="461">C707</f>
        <v>D24</v>
      </c>
      <c r="D749" s="179" t="str">
        <f t="shared" si="461"/>
        <v>Варна (Varna)</v>
      </c>
      <c r="E749" s="362" t="s">
        <v>299</v>
      </c>
      <c r="F749" s="366">
        <f t="shared" ref="F749:L749" si="462">F707/$F$718</f>
        <v>1.8095742392760341</v>
      </c>
      <c r="G749" s="366">
        <f t="shared" si="462"/>
        <v>5.4194677110459653</v>
      </c>
      <c r="H749" s="366">
        <f t="shared" si="462"/>
        <v>9.0324222443048683</v>
      </c>
      <c r="I749" s="366">
        <f t="shared" si="462"/>
        <v>12.658036533168842</v>
      </c>
      <c r="J749" s="366">
        <f t="shared" si="462"/>
        <v>12.661833944128791</v>
      </c>
      <c r="K749" s="366">
        <f t="shared" si="462"/>
        <v>12.665632494312026</v>
      </c>
      <c r="L749" s="366">
        <f t="shared" si="462"/>
        <v>12.669432184060323</v>
      </c>
    </row>
    <row r="750" spans="3:12" s="487" customFormat="1">
      <c r="C750" s="179" t="str">
        <f t="shared" ref="C750:D750" si="463">C708</f>
        <v>D25</v>
      </c>
      <c r="D750" s="179" t="str">
        <f t="shared" si="463"/>
        <v>Велико Търново (Veliko Tarnovo)</v>
      </c>
      <c r="E750" s="362" t="s">
        <v>299</v>
      </c>
      <c r="F750" s="366">
        <f t="shared" ref="F750:L750" si="464">F708/$F$718</f>
        <v>2.1370778808147648</v>
      </c>
      <c r="G750" s="366">
        <f t="shared" si="464"/>
        <v>6.420067477841819</v>
      </c>
      <c r="H750" s="366">
        <f t="shared" si="464"/>
        <v>10.69934635837396</v>
      </c>
      <c r="I750" s="366">
        <f t="shared" si="464"/>
        <v>14.994063986625266</v>
      </c>
      <c r="J750" s="366">
        <f t="shared" si="464"/>
        <v>14.99856220582125</v>
      </c>
      <c r="K750" s="366">
        <f t="shared" si="464"/>
        <v>15.003061774482996</v>
      </c>
      <c r="L750" s="366">
        <f t="shared" si="464"/>
        <v>15.007562693015339</v>
      </c>
    </row>
    <row r="751" spans="3:12" s="487" customFormat="1">
      <c r="C751" s="179" t="str">
        <f t="shared" ref="C751:D751" si="465">C709</f>
        <v>D26</v>
      </c>
      <c r="D751" s="179" t="str">
        <f t="shared" si="465"/>
        <v>Видин (Vidin)</v>
      </c>
      <c r="E751" s="362" t="s">
        <v>299</v>
      </c>
      <c r="F751" s="366">
        <f t="shared" ref="F751:L751" si="466">F709/$F$718</f>
        <v>1.4107317314133618</v>
      </c>
      <c r="G751" s="366">
        <f t="shared" si="466"/>
        <v>4.2466236678762712</v>
      </c>
      <c r="H751" s="366">
        <f t="shared" si="466"/>
        <v>7.0696620138218593</v>
      </c>
      <c r="I751" s="366">
        <f t="shared" si="466"/>
        <v>9.9074243461699538</v>
      </c>
      <c r="J751" s="366">
        <f t="shared" si="466"/>
        <v>9.9103965734738022</v>
      </c>
      <c r="K751" s="366">
        <f t="shared" si="466"/>
        <v>9.9133696924458423</v>
      </c>
      <c r="L751" s="366">
        <f t="shared" si="466"/>
        <v>9.9163437033535775</v>
      </c>
    </row>
    <row r="752" spans="3:12" s="487" customFormat="1">
      <c r="C752" s="179" t="str">
        <f t="shared" ref="C752:D752" si="467">C710</f>
        <v>D27</v>
      </c>
      <c r="D752" s="179" t="str">
        <f t="shared" si="467"/>
        <v>Враца (Vratsa)</v>
      </c>
      <c r="E752" s="362" t="s">
        <v>299</v>
      </c>
      <c r="F752" s="366">
        <f t="shared" ref="F752:L752" si="468">F710/$F$718</f>
        <v>1.7382775969395858</v>
      </c>
      <c r="G752" s="366">
        <f t="shared" si="468"/>
        <v>5.2036560182563232</v>
      </c>
      <c r="H752" s="366">
        <f t="shared" si="468"/>
        <v>8.6725445634815301</v>
      </c>
      <c r="I752" s="366">
        <f t="shared" si="468"/>
        <v>12.153703951263015</v>
      </c>
      <c r="J752" s="366">
        <f t="shared" si="468"/>
        <v>12.157350062448392</v>
      </c>
      <c r="K752" s="366">
        <f t="shared" si="468"/>
        <v>12.160997267467126</v>
      </c>
      <c r="L752" s="366">
        <f t="shared" si="468"/>
        <v>12.164645566647367</v>
      </c>
    </row>
    <row r="753" spans="3:12" s="487" customFormat="1">
      <c r="C753" s="179" t="str">
        <f t="shared" ref="C753:D753" si="469">C711</f>
        <v>D28</v>
      </c>
      <c r="D753" s="179" t="str">
        <f t="shared" si="469"/>
        <v>Ямбол (Yambol)</v>
      </c>
      <c r="E753" s="362" t="s">
        <v>299</v>
      </c>
      <c r="F753" s="366">
        <f t="shared" ref="F753:L753" si="470">F711/$F$718</f>
        <v>1.5988688645961509</v>
      </c>
      <c r="G753" s="366">
        <f t="shared" si="470"/>
        <v>4.7893274461833446</v>
      </c>
      <c r="H753" s="366">
        <f t="shared" si="470"/>
        <v>7.9821884695338312</v>
      </c>
      <c r="I753" s="366">
        <f t="shared" si="470"/>
        <v>11.18623892120471</v>
      </c>
      <c r="J753" s="366">
        <f t="shared" si="470"/>
        <v>11.189594792881071</v>
      </c>
      <c r="K753" s="366">
        <f t="shared" si="470"/>
        <v>11.192951671318932</v>
      </c>
      <c r="L753" s="366">
        <f t="shared" si="470"/>
        <v>11.196309556820328</v>
      </c>
    </row>
    <row r="754" spans="3:12" s="487" customFormat="1">
      <c r="C754" s="363" t="s">
        <v>2</v>
      </c>
      <c r="D754" s="363"/>
      <c r="E754" s="364" t="s">
        <v>299</v>
      </c>
      <c r="F754" s="165">
        <f t="shared" ref="F754:K754" si="471">SUM(F726:F753)</f>
        <v>52.746483950831667</v>
      </c>
      <c r="G754" s="165">
        <f t="shared" si="471"/>
        <v>158.72012005241339</v>
      </c>
      <c r="H754" s="165">
        <f t="shared" si="471"/>
        <v>264.29979966617344</v>
      </c>
      <c r="I754" s="165">
        <f t="shared" si="471"/>
        <v>370.38973925217545</v>
      </c>
      <c r="J754" s="165">
        <f t="shared" si="471"/>
        <v>370.50085617395098</v>
      </c>
      <c r="K754" s="165">
        <f t="shared" si="471"/>
        <v>370.60982144707793</v>
      </c>
      <c r="L754" s="165">
        <f t="shared" ref="L754" si="472">SUM(L726:L753)</f>
        <v>370.72100439351203</v>
      </c>
    </row>
    <row r="755" spans="3:12" s="487" customFormat="1"/>
    <row r="756" spans="3:12" s="487" customFormat="1"/>
    <row r="757" spans="3:12" s="487" customFormat="1" ht="15.75">
      <c r="C757" s="368" t="s">
        <v>409</v>
      </c>
      <c r="D757" s="491"/>
      <c r="E757" s="491"/>
      <c r="F757" s="317"/>
      <c r="G757" s="344"/>
      <c r="H757" s="344"/>
      <c r="I757" s="344"/>
      <c r="J757" s="344"/>
    </row>
    <row r="758" spans="3:12" s="487" customFormat="1">
      <c r="C758" s="361" t="s">
        <v>0</v>
      </c>
      <c r="D758" s="40" t="s">
        <v>405</v>
      </c>
      <c r="E758" s="214" t="s">
        <v>14</v>
      </c>
      <c r="F758" s="151">
        <f t="shared" ref="F758:L773" si="473">F725</f>
        <v>2014</v>
      </c>
      <c r="G758" s="151">
        <f t="shared" si="473"/>
        <v>2015</v>
      </c>
      <c r="H758" s="151">
        <f t="shared" si="473"/>
        <v>2016</v>
      </c>
      <c r="I758" s="151">
        <f t="shared" si="473"/>
        <v>2017</v>
      </c>
      <c r="J758" s="151">
        <f t="shared" si="473"/>
        <v>2018</v>
      </c>
      <c r="K758" s="151">
        <f t="shared" si="473"/>
        <v>2019</v>
      </c>
      <c r="L758" s="151">
        <f t="shared" si="473"/>
        <v>2020</v>
      </c>
    </row>
    <row r="759" spans="3:12" s="487" customFormat="1">
      <c r="C759" s="179" t="str">
        <f t="shared" ref="C759:D759" si="474">C726</f>
        <v>D01</v>
      </c>
      <c r="D759" s="179" t="str">
        <f t="shared" si="474"/>
        <v>Благоевград (Blagoevgrad)</v>
      </c>
      <c r="E759" s="362" t="s">
        <v>299</v>
      </c>
      <c r="F759" s="170">
        <f t="shared" ref="F759:K759" si="475">F726</f>
        <v>3.0950504310628695</v>
      </c>
      <c r="G759" s="170">
        <f t="shared" si="475"/>
        <v>9.3798507238224484</v>
      </c>
      <c r="H759" s="170">
        <f t="shared" si="475"/>
        <v>15.586759146383622</v>
      </c>
      <c r="I759" s="170">
        <f t="shared" si="475"/>
        <v>21.843284267742003</v>
      </c>
      <c r="J759" s="170">
        <f t="shared" si="475"/>
        <v>21.849837253022329</v>
      </c>
      <c r="K759" s="170">
        <f t="shared" si="475"/>
        <v>21.854207220472933</v>
      </c>
      <c r="L759" s="170">
        <f t="shared" si="473"/>
        <v>21.860763482639076</v>
      </c>
    </row>
    <row r="760" spans="3:12" s="487" customFormat="1">
      <c r="C760" s="179" t="str">
        <f t="shared" ref="C760:D760" si="476">C727</f>
        <v>D02</v>
      </c>
      <c r="D760" s="179" t="str">
        <f t="shared" si="476"/>
        <v>Бургас (Burgas)</v>
      </c>
      <c r="E760" s="362" t="s">
        <v>299</v>
      </c>
      <c r="F760" s="170">
        <f t="shared" ref="F760:K760" si="477">F727</f>
        <v>3.7361957709735183</v>
      </c>
      <c r="G760" s="170">
        <f t="shared" si="477"/>
        <v>11.214853419982301</v>
      </c>
      <c r="H760" s="170">
        <f t="shared" si="477"/>
        <v>18.689124052549953</v>
      </c>
      <c r="I760" s="170">
        <f t="shared" si="477"/>
        <v>26.190938447243504</v>
      </c>
      <c r="J760" s="170">
        <f t="shared" si="477"/>
        <v>26.198795728777675</v>
      </c>
      <c r="K760" s="170">
        <f t="shared" si="477"/>
        <v>26.206655367496303</v>
      </c>
      <c r="L760" s="170">
        <f t="shared" si="473"/>
        <v>26.214517364106555</v>
      </c>
    </row>
    <row r="761" spans="3:12" s="487" customFormat="1">
      <c r="C761" s="179" t="str">
        <f t="shared" ref="C761:D761" si="478">C728</f>
        <v>D03</v>
      </c>
      <c r="D761" s="179" t="str">
        <f t="shared" si="478"/>
        <v>Добрич (Dobrich)</v>
      </c>
      <c r="E761" s="362" t="s">
        <v>299</v>
      </c>
      <c r="F761" s="170">
        <f t="shared" ref="F761:K761" si="479">F728</f>
        <v>2.2545349378421142</v>
      </c>
      <c r="G761" s="170">
        <f t="shared" si="479"/>
        <v>6.7521020411293984</v>
      </c>
      <c r="H761" s="170">
        <f t="shared" si="479"/>
        <v>11.25350340188233</v>
      </c>
      <c r="I761" s="170">
        <f t="shared" si="479"/>
        <v>15.770659667397897</v>
      </c>
      <c r="J761" s="170">
        <f t="shared" si="479"/>
        <v>15.775390865298112</v>
      </c>
      <c r="K761" s="170">
        <f t="shared" si="479"/>
        <v>15.780123482557705</v>
      </c>
      <c r="L761" s="170">
        <f t="shared" si="473"/>
        <v>15.784857519602472</v>
      </c>
    </row>
    <row r="762" spans="3:12" s="487" customFormat="1">
      <c r="C762" s="179" t="str">
        <f t="shared" ref="C762:D762" si="480">C729</f>
        <v>D04</v>
      </c>
      <c r="D762" s="179" t="str">
        <f t="shared" si="480"/>
        <v>Габрово (Gabrovo)</v>
      </c>
      <c r="E762" s="362" t="s">
        <v>299</v>
      </c>
      <c r="F762" s="170">
        <f t="shared" ref="F762:K762" si="481">F729</f>
        <v>0.97064358504039372</v>
      </c>
      <c r="G762" s="170">
        <f t="shared" si="481"/>
        <v>2.9106280534402846</v>
      </c>
      <c r="H762" s="170">
        <f t="shared" si="481"/>
        <v>4.8506637033859388</v>
      </c>
      <c r="I762" s="170">
        <f t="shared" si="481"/>
        <v>6.7977201139250525</v>
      </c>
      <c r="J762" s="170">
        <f t="shared" si="481"/>
        <v>6.7997594299592299</v>
      </c>
      <c r="K762" s="170">
        <f t="shared" si="481"/>
        <v>6.8017993577882185</v>
      </c>
      <c r="L762" s="170">
        <f t="shared" si="473"/>
        <v>6.8038398975955543</v>
      </c>
    </row>
    <row r="763" spans="3:12" s="487" customFormat="1">
      <c r="C763" s="179" t="str">
        <f t="shared" ref="C763:D763" si="482">C730</f>
        <v>D05</v>
      </c>
      <c r="D763" s="179" t="str">
        <f t="shared" si="482"/>
        <v>Хасково (Haskovo)</v>
      </c>
      <c r="E763" s="362" t="s">
        <v>299</v>
      </c>
      <c r="F763" s="170">
        <f t="shared" ref="F763:K763" si="483">F730</f>
        <v>2.6238364884548311</v>
      </c>
      <c r="G763" s="170">
        <f t="shared" si="483"/>
        <v>7.8864636878012586</v>
      </c>
      <c r="H763" s="170">
        <f t="shared" si="483"/>
        <v>13.130914781105677</v>
      </c>
      <c r="I763" s="170">
        <f t="shared" si="483"/>
        <v>18.40166397424149</v>
      </c>
      <c r="J763" s="170">
        <f t="shared" si="483"/>
        <v>18.407184473433762</v>
      </c>
      <c r="K763" s="170">
        <f t="shared" si="483"/>
        <v>18.412706628775798</v>
      </c>
      <c r="L763" s="170">
        <f t="shared" si="473"/>
        <v>18.418230440764425</v>
      </c>
    </row>
    <row r="764" spans="3:12" s="487" customFormat="1">
      <c r="C764" s="179" t="str">
        <f t="shared" ref="C764:D764" si="484">C731</f>
        <v>D06</v>
      </c>
      <c r="D764" s="179" t="str">
        <f t="shared" si="484"/>
        <v>Кърджали (Kardzhali)</v>
      </c>
      <c r="E764" s="362" t="s">
        <v>299</v>
      </c>
      <c r="F764" s="170">
        <f t="shared" ref="F764:K764" si="485">F731</f>
        <v>1.5341994690239817</v>
      </c>
      <c r="G764" s="170">
        <f t="shared" si="485"/>
        <v>4.6193383905075835</v>
      </c>
      <c r="H764" s="170">
        <f t="shared" si="485"/>
        <v>7.6913080928704751</v>
      </c>
      <c r="I764" s="170">
        <f t="shared" si="485"/>
        <v>10.778599161348682</v>
      </c>
      <c r="J764" s="170">
        <f t="shared" si="485"/>
        <v>10.781832741097087</v>
      </c>
      <c r="K764" s="170">
        <f t="shared" si="485"/>
        <v>10.785067290919415</v>
      </c>
      <c r="L764" s="170">
        <f t="shared" si="473"/>
        <v>10.788302811106693</v>
      </c>
    </row>
    <row r="765" spans="3:12" s="487" customFormat="1">
      <c r="C765" s="179" t="str">
        <f t="shared" ref="C765:D765" si="486">C732</f>
        <v>D07</v>
      </c>
      <c r="D765" s="179" t="str">
        <f t="shared" si="486"/>
        <v>Кюстендил (Kyustendil)</v>
      </c>
      <c r="E765" s="362" t="s">
        <v>299</v>
      </c>
      <c r="F765" s="170">
        <f t="shared" ref="F765:K765" si="487">F732</f>
        <v>1.4319324914973239</v>
      </c>
      <c r="G765" s="170">
        <f t="shared" si="487"/>
        <v>4.3658774400767237</v>
      </c>
      <c r="H765" s="170">
        <f t="shared" si="487"/>
        <v>7.2456985084396095</v>
      </c>
      <c r="I765" s="170">
        <f t="shared" si="487"/>
        <v>10.154121889727268</v>
      </c>
      <c r="J765" s="170">
        <f t="shared" si="487"/>
        <v>10.157168126294183</v>
      </c>
      <c r="K765" s="170">
        <f t="shared" si="487"/>
        <v>10.160215276732073</v>
      </c>
      <c r="L765" s="170">
        <f t="shared" si="473"/>
        <v>10.163263341315091</v>
      </c>
    </row>
    <row r="766" spans="3:12" s="487" customFormat="1">
      <c r="C766" s="179" t="str">
        <f t="shared" ref="C766:D766" si="488">C733</f>
        <v>D08</v>
      </c>
      <c r="D766" s="179" t="str">
        <f t="shared" si="488"/>
        <v>Ловеч (Lovech)</v>
      </c>
      <c r="E766" s="362" t="s">
        <v>299</v>
      </c>
      <c r="F766" s="170">
        <f t="shared" ref="F766:K766" si="489">F733</f>
        <v>1.8951171590290925</v>
      </c>
      <c r="G766" s="170">
        <f t="shared" si="489"/>
        <v>5.7461156006916294</v>
      </c>
      <c r="H766" s="170">
        <f t="shared" si="489"/>
        <v>9.5479867637653904</v>
      </c>
      <c r="I766" s="170">
        <f t="shared" si="489"/>
        <v>13.380548650740817</v>
      </c>
      <c r="J766" s="170">
        <f t="shared" si="489"/>
        <v>13.384562815336039</v>
      </c>
      <c r="K766" s="170">
        <f t="shared" si="489"/>
        <v>13.388578184180641</v>
      </c>
      <c r="L766" s="170">
        <f t="shared" si="473"/>
        <v>13.392594757635893</v>
      </c>
    </row>
    <row r="767" spans="3:12" s="487" customFormat="1">
      <c r="C767" s="179" t="str">
        <f t="shared" ref="C767:D767" si="490">C734</f>
        <v>D09</v>
      </c>
      <c r="D767" s="179" t="str">
        <f t="shared" si="490"/>
        <v>Монтана (Montana)</v>
      </c>
      <c r="E767" s="362" t="s">
        <v>299</v>
      </c>
      <c r="F767" s="170">
        <f t="shared" ref="F767:K767" si="491">F734</f>
        <v>1.7277782185949608</v>
      </c>
      <c r="G767" s="170">
        <f t="shared" si="491"/>
        <v>5.1820231369103977</v>
      </c>
      <c r="H767" s="170">
        <f t="shared" si="491"/>
        <v>8.6344308548685209</v>
      </c>
      <c r="I767" s="170">
        <f t="shared" si="491"/>
        <v>12.100291400012743</v>
      </c>
      <c r="J767" s="170">
        <f t="shared" si="491"/>
        <v>12.103921487432746</v>
      </c>
      <c r="K767" s="170">
        <f t="shared" si="491"/>
        <v>12.107552663878975</v>
      </c>
      <c r="L767" s="170">
        <f t="shared" si="473"/>
        <v>12.11118492967814</v>
      </c>
    </row>
    <row r="768" spans="3:12" s="487" customFormat="1">
      <c r="C768" s="179" t="str">
        <f t="shared" ref="C768:D768" si="492">C735</f>
        <v>D10</v>
      </c>
      <c r="D768" s="179" t="str">
        <f t="shared" si="492"/>
        <v>Пазарджик (Pazardzhik)</v>
      </c>
      <c r="E768" s="362" t="s">
        <v>299</v>
      </c>
      <c r="F768" s="170">
        <f t="shared" ref="F768:K768" si="493">F735</f>
        <v>2.0266727095168258</v>
      </c>
      <c r="G768" s="170">
        <f t="shared" si="493"/>
        <v>6.1193043506034313</v>
      </c>
      <c r="H768" s="170">
        <f t="shared" si="493"/>
        <v>10.186630790750716</v>
      </c>
      <c r="I768" s="170">
        <f t="shared" si="493"/>
        <v>14.275544390158052</v>
      </c>
      <c r="J768" s="170">
        <f t="shared" si="493"/>
        <v>14.279827053475097</v>
      </c>
      <c r="K768" s="170">
        <f t="shared" si="493"/>
        <v>14.284111001591139</v>
      </c>
      <c r="L768" s="170">
        <f t="shared" si="473"/>
        <v>14.288396234891616</v>
      </c>
    </row>
    <row r="769" spans="3:12" s="487" customFormat="1">
      <c r="C769" s="179" t="str">
        <f t="shared" ref="C769:D769" si="494">C736</f>
        <v>D11</v>
      </c>
      <c r="D769" s="179" t="str">
        <f t="shared" si="494"/>
        <v>Перник (Pernik)</v>
      </c>
      <c r="E769" s="362" t="s">
        <v>299</v>
      </c>
      <c r="F769" s="170">
        <f t="shared" ref="F769:K769" si="495">F736</f>
        <v>1.1724886397992533</v>
      </c>
      <c r="G769" s="170">
        <f t="shared" si="495"/>
        <v>3.5186757741395365</v>
      </c>
      <c r="H769" s="170">
        <f t="shared" si="495"/>
        <v>5.8623288948808687</v>
      </c>
      <c r="I769" s="170">
        <f t="shared" si="495"/>
        <v>8.2154677132860492</v>
      </c>
      <c r="J769" s="170">
        <f t="shared" si="495"/>
        <v>8.2179323536000339</v>
      </c>
      <c r="K769" s="170">
        <f t="shared" si="495"/>
        <v>8.2203977333061129</v>
      </c>
      <c r="L769" s="170">
        <f t="shared" si="473"/>
        <v>8.2228638526261069</v>
      </c>
    </row>
    <row r="770" spans="3:12" s="487" customFormat="1">
      <c r="C770" s="179" t="str">
        <f t="shared" ref="C770:D770" si="496">C737</f>
        <v>D12</v>
      </c>
      <c r="D770" s="179" t="str">
        <f t="shared" si="496"/>
        <v>Плевен (Pleven)</v>
      </c>
      <c r="E770" s="362" t="s">
        <v>299</v>
      </c>
      <c r="F770" s="170">
        <f t="shared" ref="F770:K770" si="497">F737</f>
        <v>2.1344935808529626</v>
      </c>
      <c r="G770" s="170">
        <f t="shared" si="497"/>
        <v>6.3896435451122882</v>
      </c>
      <c r="H770" s="170">
        <f t="shared" si="497"/>
        <v>10.64940590852048</v>
      </c>
      <c r="I770" s="170">
        <f t="shared" si="497"/>
        <v>14.924077440200598</v>
      </c>
      <c r="J770" s="170">
        <f t="shared" si="497"/>
        <v>14.928554663432656</v>
      </c>
      <c r="K770" s="170">
        <f t="shared" si="497"/>
        <v>14.933033229831688</v>
      </c>
      <c r="L770" s="170">
        <f t="shared" si="473"/>
        <v>14.937513139800634</v>
      </c>
    </row>
    <row r="771" spans="3:12" s="487" customFormat="1">
      <c r="C771" s="179" t="str">
        <f t="shared" ref="C771:D771" si="498">C738</f>
        <v>D13</v>
      </c>
      <c r="D771" s="179" t="str">
        <f t="shared" si="498"/>
        <v>Пловдив (Plovdiv)</v>
      </c>
      <c r="E771" s="362" t="s">
        <v>299</v>
      </c>
      <c r="F771" s="170">
        <f t="shared" ref="F771:K771" si="499">F738</f>
        <v>2.9195579426801865</v>
      </c>
      <c r="G771" s="170">
        <f t="shared" si="499"/>
        <v>8.7825763504070267</v>
      </c>
      <c r="H771" s="170">
        <f t="shared" si="499"/>
        <v>14.62101235508954</v>
      </c>
      <c r="I771" s="170">
        <f t="shared" si="499"/>
        <v>20.489886714422479</v>
      </c>
      <c r="J771" s="170">
        <f t="shared" si="499"/>
        <v>20.49603368043681</v>
      </c>
      <c r="K771" s="170">
        <f t="shared" si="499"/>
        <v>20.502182490540935</v>
      </c>
      <c r="L771" s="170">
        <f t="shared" si="473"/>
        <v>20.508333145288098</v>
      </c>
    </row>
    <row r="772" spans="3:12" s="487" customFormat="1">
      <c r="C772" s="179" t="str">
        <f t="shared" ref="C772:D772" si="500">C739</f>
        <v>D14</v>
      </c>
      <c r="D772" s="179" t="str">
        <f t="shared" si="500"/>
        <v>Разград (Razgrad)</v>
      </c>
      <c r="E772" s="362" t="s">
        <v>299</v>
      </c>
      <c r="F772" s="170">
        <f t="shared" ref="F772:K772" si="501">F739</f>
        <v>1.198771632559674</v>
      </c>
      <c r="G772" s="170">
        <f t="shared" si="501"/>
        <v>3.5896793149714843</v>
      </c>
      <c r="H772" s="170">
        <f t="shared" si="501"/>
        <v>5.9827988582858076</v>
      </c>
      <c r="I772" s="170">
        <f t="shared" si="501"/>
        <v>8.3842943200017306</v>
      </c>
      <c r="J772" s="170">
        <f t="shared" si="501"/>
        <v>8.3868096082977317</v>
      </c>
      <c r="K772" s="170">
        <f t="shared" si="501"/>
        <v>8.3893256511802203</v>
      </c>
      <c r="L772" s="170">
        <f t="shared" si="473"/>
        <v>8.3918424488755736</v>
      </c>
    </row>
    <row r="773" spans="3:12" s="487" customFormat="1">
      <c r="C773" s="179" t="str">
        <f t="shared" ref="C773:D773" si="502">C740</f>
        <v>D15</v>
      </c>
      <c r="D773" s="179" t="str">
        <f t="shared" si="502"/>
        <v>Русе (Ruse)</v>
      </c>
      <c r="E773" s="362" t="s">
        <v>299</v>
      </c>
      <c r="F773" s="170">
        <f t="shared" ref="F773:K773" si="503">F740</f>
        <v>1.3525149288390232</v>
      </c>
      <c r="G773" s="170">
        <f t="shared" si="503"/>
        <v>4.0482073398342493</v>
      </c>
      <c r="H773" s="170">
        <f t="shared" si="503"/>
        <v>6.7470122330570828</v>
      </c>
      <c r="I773" s="170">
        <f t="shared" si="503"/>
        <v>9.4552629434061952</v>
      </c>
      <c r="J773" s="170">
        <f t="shared" si="503"/>
        <v>9.4580995222892152</v>
      </c>
      <c r="K773" s="170">
        <f t="shared" si="503"/>
        <v>9.4609369521459019</v>
      </c>
      <c r="L773" s="170">
        <f t="shared" si="473"/>
        <v>9.4637752332315443</v>
      </c>
    </row>
    <row r="774" spans="3:12" s="487" customFormat="1">
      <c r="C774" s="179" t="str">
        <f t="shared" ref="C774:D774" si="504">C741</f>
        <v>D16</v>
      </c>
      <c r="D774" s="179" t="str">
        <f t="shared" si="504"/>
        <v>Шумен (Shumen)</v>
      </c>
      <c r="E774" s="362" t="s">
        <v>299</v>
      </c>
      <c r="F774" s="170">
        <f t="shared" ref="F774:L786" si="505">F741</f>
        <v>1.658506408386029</v>
      </c>
      <c r="G774" s="170">
        <f t="shared" si="505"/>
        <v>4.9841382940010446</v>
      </c>
      <c r="H774" s="170">
        <f t="shared" si="505"/>
        <v>8.3054367695921556</v>
      </c>
      <c r="I774" s="170">
        <f t="shared" si="505"/>
        <v>11.639239088906443</v>
      </c>
      <c r="J774" s="170">
        <f t="shared" si="505"/>
        <v>11.642730860633115</v>
      </c>
      <c r="K774" s="170">
        <f t="shared" si="505"/>
        <v>11.646223679891305</v>
      </c>
      <c r="L774" s="170">
        <f t="shared" si="505"/>
        <v>11.649717546995273</v>
      </c>
    </row>
    <row r="775" spans="3:12" s="487" customFormat="1">
      <c r="C775" s="179" t="str">
        <f t="shared" ref="C775:D775" si="506">C742</f>
        <v>D17</v>
      </c>
      <c r="D775" s="179" t="str">
        <f t="shared" si="506"/>
        <v>Силистра (Silistra)</v>
      </c>
      <c r="E775" s="362" t="s">
        <v>299</v>
      </c>
      <c r="F775" s="170">
        <f t="shared" ref="F775:K775" si="507">F742</f>
        <v>1.314474474833895</v>
      </c>
      <c r="G775" s="170">
        <f t="shared" si="507"/>
        <v>3.935848509895445</v>
      </c>
      <c r="H775" s="170">
        <f t="shared" si="507"/>
        <v>6.5597475164924086</v>
      </c>
      <c r="I775" s="170">
        <f t="shared" si="507"/>
        <v>9.1928301696124617</v>
      </c>
      <c r="J775" s="170">
        <f t="shared" si="507"/>
        <v>9.1955880186633436</v>
      </c>
      <c r="K775" s="170">
        <f t="shared" si="507"/>
        <v>9.1983466950689436</v>
      </c>
      <c r="L775" s="170">
        <f t="shared" si="505"/>
        <v>9.2011061990774632</v>
      </c>
    </row>
    <row r="776" spans="3:12" s="487" customFormat="1">
      <c r="C776" s="179" t="str">
        <f t="shared" ref="C776:D776" si="508">C743</f>
        <v>D18</v>
      </c>
      <c r="D776" s="179" t="str">
        <f t="shared" si="508"/>
        <v>Сливен (Sliven)</v>
      </c>
      <c r="E776" s="362" t="s">
        <v>299</v>
      </c>
      <c r="F776" s="170">
        <f t="shared" ref="F776:K776" si="509">F743</f>
        <v>1.6822602802592124</v>
      </c>
      <c r="G776" s="170">
        <f t="shared" si="509"/>
        <v>5.0974164495747347</v>
      </c>
      <c r="H776" s="170">
        <f t="shared" si="509"/>
        <v>8.4966277727224888</v>
      </c>
      <c r="I776" s="170">
        <f t="shared" si="509"/>
        <v>11.907174160693295</v>
      </c>
      <c r="J776" s="170">
        <f t="shared" si="509"/>
        <v>11.910746312941503</v>
      </c>
      <c r="K776" s="170">
        <f t="shared" si="509"/>
        <v>11.914319536835384</v>
      </c>
      <c r="L776" s="170">
        <f t="shared" si="505"/>
        <v>11.917893832696434</v>
      </c>
    </row>
    <row r="777" spans="3:12" s="487" customFormat="1">
      <c r="C777" s="179" t="str">
        <f t="shared" ref="C777:D777" si="510">C744</f>
        <v>D19</v>
      </c>
      <c r="D777" s="179" t="str">
        <f t="shared" si="510"/>
        <v>Смолян (Smolyan)</v>
      </c>
      <c r="E777" s="362" t="s">
        <v>299</v>
      </c>
      <c r="F777" s="170">
        <f t="shared" ref="F777:K777" si="511">F744</f>
        <v>1.5434350066520475</v>
      </c>
      <c r="G777" s="170">
        <f t="shared" si="511"/>
        <v>4.692324227239757</v>
      </c>
      <c r="H777" s="170">
        <f t="shared" si="511"/>
        <v>7.7888427969467333</v>
      </c>
      <c r="I777" s="170">
        <f t="shared" si="511"/>
        <v>10.91528429564115</v>
      </c>
      <c r="J777" s="170">
        <f t="shared" si="511"/>
        <v>10.918558880929842</v>
      </c>
      <c r="K777" s="170">
        <f t="shared" si="511"/>
        <v>10.921834448594119</v>
      </c>
      <c r="L777" s="170">
        <f t="shared" si="505"/>
        <v>10.925110998928698</v>
      </c>
    </row>
    <row r="778" spans="3:12" s="487" customFormat="1">
      <c r="C778" s="179" t="str">
        <f t="shared" ref="C778:D778" si="512">C745</f>
        <v>D20</v>
      </c>
      <c r="D778" s="179" t="str">
        <f t="shared" si="512"/>
        <v>София-град (Sofia-Capital)</v>
      </c>
      <c r="E778" s="362" t="s">
        <v>299</v>
      </c>
      <c r="F778" s="170">
        <f t="shared" ref="F778:K778" si="513">F745</f>
        <v>0.65531436662286624</v>
      </c>
      <c r="G778" s="170">
        <f t="shared" si="513"/>
        <v>1.9645701528266912</v>
      </c>
      <c r="H778" s="170">
        <f t="shared" si="513"/>
        <v>3.2733738387182951</v>
      </c>
      <c r="I778" s="170">
        <f t="shared" si="513"/>
        <v>4.5873060975798179</v>
      </c>
      <c r="J778" s="170">
        <f t="shared" si="513"/>
        <v>4.5886822894090917</v>
      </c>
      <c r="K778" s="170">
        <f t="shared" si="513"/>
        <v>4.5900588940959137</v>
      </c>
      <c r="L778" s="170">
        <f t="shared" si="505"/>
        <v>4.591435911764143</v>
      </c>
    </row>
    <row r="779" spans="3:12" s="487" customFormat="1">
      <c r="C779" s="179" t="str">
        <f t="shared" ref="C779:D779" si="514">C746</f>
        <v>D21</v>
      </c>
      <c r="D779" s="179" t="str">
        <f t="shared" si="514"/>
        <v>София-област (Sofia (province))</v>
      </c>
      <c r="E779" s="362" t="s">
        <v>299</v>
      </c>
      <c r="F779" s="170">
        <f t="shared" ref="F779:K779" si="515">F746</f>
        <v>3.3487690939112893</v>
      </c>
      <c r="G779" s="170">
        <f t="shared" si="515"/>
        <v>10.090317066033291</v>
      </c>
      <c r="H779" s="170">
        <f t="shared" si="515"/>
        <v>16.7963187570966</v>
      </c>
      <c r="I779" s="170">
        <f t="shared" si="515"/>
        <v>23.538361106195175</v>
      </c>
      <c r="J779" s="170">
        <f t="shared" si="515"/>
        <v>23.54542261452703</v>
      </c>
      <c r="K779" s="170">
        <f t="shared" si="515"/>
        <v>23.552486241311389</v>
      </c>
      <c r="L779" s="170">
        <f t="shared" si="505"/>
        <v>23.559551987183781</v>
      </c>
    </row>
    <row r="780" spans="3:12" s="487" customFormat="1">
      <c r="C780" s="179" t="str">
        <f t="shared" ref="C780:D780" si="516">C747</f>
        <v>D22</v>
      </c>
      <c r="D780" s="179" t="str">
        <f t="shared" si="516"/>
        <v>Стара Загора (Stara Zagora)</v>
      </c>
      <c r="E780" s="362" t="s">
        <v>299</v>
      </c>
      <c r="F780" s="170">
        <f t="shared" ref="F780:K780" si="517">F747</f>
        <v>2.513325757188158</v>
      </c>
      <c r="G780" s="170">
        <f t="shared" si="517"/>
        <v>7.5914319813178679</v>
      </c>
      <c r="H780" s="170">
        <f t="shared" si="517"/>
        <v>12.644390417768006</v>
      </c>
      <c r="I780" s="170">
        <f t="shared" si="517"/>
        <v>17.719848731460079</v>
      </c>
      <c r="J780" s="170">
        <f t="shared" si="517"/>
        <v>17.725164686079516</v>
      </c>
      <c r="K780" s="170">
        <f t="shared" si="517"/>
        <v>17.73048223548534</v>
      </c>
      <c r="L780" s="170">
        <f t="shared" si="505"/>
        <v>17.735801380155984</v>
      </c>
    </row>
    <row r="781" spans="3:12" s="487" customFormat="1">
      <c r="C781" s="179" t="str">
        <f t="shared" ref="C781:D781" si="518">C748</f>
        <v>D23</v>
      </c>
      <c r="D781" s="179" t="str">
        <f t="shared" si="518"/>
        <v>Търговище (Targovishte)</v>
      </c>
      <c r="E781" s="362" t="s">
        <v>299</v>
      </c>
      <c r="F781" s="170">
        <f t="shared" ref="F781:K781" si="519">F748</f>
        <v>1.2620802641712654</v>
      </c>
      <c r="G781" s="170">
        <f t="shared" si="519"/>
        <v>3.7795918808908051</v>
      </c>
      <c r="H781" s="170">
        <f t="shared" si="519"/>
        <v>6.2993198014846756</v>
      </c>
      <c r="I781" s="170">
        <f t="shared" si="519"/>
        <v>8.8278667698006217</v>
      </c>
      <c r="J781" s="170">
        <f t="shared" si="519"/>
        <v>8.8305151298315625</v>
      </c>
      <c r="K781" s="170">
        <f t="shared" si="519"/>
        <v>8.8331642843705112</v>
      </c>
      <c r="L781" s="170">
        <f t="shared" si="505"/>
        <v>8.8358142336558227</v>
      </c>
    </row>
    <row r="782" spans="3:12" s="487" customFormat="1">
      <c r="C782" s="179" t="str">
        <f t="shared" ref="C782:D782" si="520">C749</f>
        <v>D24</v>
      </c>
      <c r="D782" s="179" t="str">
        <f t="shared" si="520"/>
        <v>Варна (Varna)</v>
      </c>
      <c r="E782" s="362" t="s">
        <v>299</v>
      </c>
      <c r="F782" s="170">
        <f t="shared" ref="F782:K782" si="521">F749</f>
        <v>1.8095742392760341</v>
      </c>
      <c r="G782" s="170">
        <f t="shared" si="521"/>
        <v>5.4194677110459653</v>
      </c>
      <c r="H782" s="170">
        <f t="shared" si="521"/>
        <v>9.0324222443048683</v>
      </c>
      <c r="I782" s="170">
        <f t="shared" si="521"/>
        <v>12.658036533168842</v>
      </c>
      <c r="J782" s="170">
        <f t="shared" si="521"/>
        <v>12.661833944128791</v>
      </c>
      <c r="K782" s="170">
        <f t="shared" si="521"/>
        <v>12.665632494312026</v>
      </c>
      <c r="L782" s="170">
        <f t="shared" si="505"/>
        <v>12.669432184060323</v>
      </c>
    </row>
    <row r="783" spans="3:12" s="487" customFormat="1">
      <c r="C783" s="179" t="str">
        <f t="shared" ref="C783:D783" si="522">C750</f>
        <v>D25</v>
      </c>
      <c r="D783" s="179" t="str">
        <f t="shared" si="522"/>
        <v>Велико Търново (Veliko Tarnovo)</v>
      </c>
      <c r="E783" s="362" t="s">
        <v>299</v>
      </c>
      <c r="F783" s="170">
        <f t="shared" ref="F783:K783" si="523">F750</f>
        <v>2.1370778808147648</v>
      </c>
      <c r="G783" s="170">
        <f t="shared" si="523"/>
        <v>6.420067477841819</v>
      </c>
      <c r="H783" s="170">
        <f t="shared" si="523"/>
        <v>10.69934635837396</v>
      </c>
      <c r="I783" s="170">
        <f t="shared" si="523"/>
        <v>14.994063986625266</v>
      </c>
      <c r="J783" s="170">
        <f t="shared" si="523"/>
        <v>14.99856220582125</v>
      </c>
      <c r="K783" s="170">
        <f t="shared" si="523"/>
        <v>15.003061774482996</v>
      </c>
      <c r="L783" s="170">
        <f t="shared" si="505"/>
        <v>15.007562693015339</v>
      </c>
    </row>
    <row r="784" spans="3:12" s="487" customFormat="1">
      <c r="C784" s="179" t="str">
        <f t="shared" ref="C784:D784" si="524">C751</f>
        <v>D26</v>
      </c>
      <c r="D784" s="179" t="str">
        <f t="shared" si="524"/>
        <v>Видин (Vidin)</v>
      </c>
      <c r="E784" s="362" t="s">
        <v>299</v>
      </c>
      <c r="F784" s="170">
        <f t="shared" ref="F784:K784" si="525">F751</f>
        <v>1.4107317314133618</v>
      </c>
      <c r="G784" s="170">
        <f t="shared" si="525"/>
        <v>4.2466236678762712</v>
      </c>
      <c r="H784" s="170">
        <f t="shared" si="525"/>
        <v>7.0696620138218593</v>
      </c>
      <c r="I784" s="170">
        <f t="shared" si="525"/>
        <v>9.9074243461699538</v>
      </c>
      <c r="J784" s="170">
        <f t="shared" si="525"/>
        <v>9.9103965734738022</v>
      </c>
      <c r="K784" s="170">
        <f t="shared" si="525"/>
        <v>9.9133696924458423</v>
      </c>
      <c r="L784" s="170">
        <f t="shared" si="505"/>
        <v>9.9163437033535775</v>
      </c>
    </row>
    <row r="785" spans="2:12" s="487" customFormat="1">
      <c r="C785" s="179" t="str">
        <f t="shared" ref="C785:D785" si="526">C752</f>
        <v>D27</v>
      </c>
      <c r="D785" s="179" t="str">
        <f t="shared" si="526"/>
        <v>Враца (Vratsa)</v>
      </c>
      <c r="E785" s="362" t="s">
        <v>299</v>
      </c>
      <c r="F785" s="170">
        <f t="shared" ref="F785:K785" si="527">F752</f>
        <v>1.7382775969395858</v>
      </c>
      <c r="G785" s="170">
        <f t="shared" si="527"/>
        <v>5.2036560182563232</v>
      </c>
      <c r="H785" s="170">
        <f t="shared" si="527"/>
        <v>8.6725445634815301</v>
      </c>
      <c r="I785" s="170">
        <f t="shared" si="527"/>
        <v>12.153703951263015</v>
      </c>
      <c r="J785" s="170">
        <f t="shared" si="527"/>
        <v>12.157350062448392</v>
      </c>
      <c r="K785" s="170">
        <f t="shared" si="527"/>
        <v>12.160997267467126</v>
      </c>
      <c r="L785" s="170">
        <f t="shared" si="505"/>
        <v>12.164645566647367</v>
      </c>
    </row>
    <row r="786" spans="2:12" s="487" customFormat="1">
      <c r="C786" s="179" t="str">
        <f t="shared" ref="C786:D786" si="528">C753</f>
        <v>D28</v>
      </c>
      <c r="D786" s="179" t="str">
        <f t="shared" si="528"/>
        <v>Ямбол (Yambol)</v>
      </c>
      <c r="E786" s="362" t="s">
        <v>299</v>
      </c>
      <c r="F786" s="170">
        <f t="shared" ref="F786:K786" si="529">F753</f>
        <v>1.5988688645961509</v>
      </c>
      <c r="G786" s="170">
        <f t="shared" si="529"/>
        <v>4.7893274461833446</v>
      </c>
      <c r="H786" s="170">
        <f t="shared" si="529"/>
        <v>7.9821884695338312</v>
      </c>
      <c r="I786" s="170">
        <f t="shared" si="529"/>
        <v>11.18623892120471</v>
      </c>
      <c r="J786" s="170">
        <f t="shared" si="529"/>
        <v>11.189594792881071</v>
      </c>
      <c r="K786" s="170">
        <f t="shared" si="529"/>
        <v>11.192951671318932</v>
      </c>
      <c r="L786" s="170">
        <f t="shared" si="505"/>
        <v>11.196309556820328</v>
      </c>
    </row>
    <row r="787" spans="2:12" s="487" customFormat="1">
      <c r="C787" s="363" t="s">
        <v>2</v>
      </c>
      <c r="D787" s="363"/>
      <c r="E787" s="364" t="s">
        <v>299</v>
      </c>
      <c r="F787" s="165">
        <f t="shared" ref="F787:L787" si="530">SUM(F759:F786)</f>
        <v>52.746483950831667</v>
      </c>
      <c r="G787" s="165">
        <f t="shared" si="530"/>
        <v>158.72012005241339</v>
      </c>
      <c r="H787" s="165">
        <f t="shared" si="530"/>
        <v>264.29979966617344</v>
      </c>
      <c r="I787" s="165">
        <f t="shared" si="530"/>
        <v>370.38973925217545</v>
      </c>
      <c r="J787" s="165">
        <f t="shared" si="530"/>
        <v>370.50085617395098</v>
      </c>
      <c r="K787" s="165">
        <f t="shared" si="530"/>
        <v>370.60982144707793</v>
      </c>
      <c r="L787" s="165">
        <f t="shared" si="530"/>
        <v>370.72100439351203</v>
      </c>
    </row>
    <row r="788" spans="2:12" s="487" customFormat="1"/>
    <row r="790" spans="2:12">
      <c r="B790" s="368">
        <f>B680+0.01</f>
        <v>6.1199999999999974</v>
      </c>
      <c r="C790" s="77" t="s">
        <v>656</v>
      </c>
    </row>
    <row r="792" spans="2:12" s="487" customFormat="1"/>
    <row r="793" spans="2:12" s="487" customFormat="1" ht="18">
      <c r="C793" s="531" t="s">
        <v>702</v>
      </c>
    </row>
    <row r="794" spans="2:12" s="487" customFormat="1"/>
    <row r="795" spans="2:12" s="487" customFormat="1">
      <c r="C795" s="270" t="s">
        <v>867</v>
      </c>
      <c r="D795" s="271"/>
      <c r="E795" s="269"/>
      <c r="F795" s="272"/>
      <c r="G795" s="247"/>
      <c r="H795" s="247"/>
      <c r="I795" s="247"/>
      <c r="J795" s="247"/>
    </row>
    <row r="796" spans="2:12" s="487" customFormat="1">
      <c r="C796" s="268" t="s">
        <v>305</v>
      </c>
      <c r="D796" s="227" t="s">
        <v>14</v>
      </c>
      <c r="E796" s="214">
        <f t="shared" ref="E796:J796" si="531">E802</f>
        <v>2014</v>
      </c>
      <c r="F796" s="214">
        <f t="shared" si="531"/>
        <v>2015</v>
      </c>
      <c r="G796" s="214">
        <f t="shared" si="531"/>
        <v>2016</v>
      </c>
      <c r="H796" s="214">
        <f t="shared" si="531"/>
        <v>2017</v>
      </c>
      <c r="I796" s="214">
        <f t="shared" si="531"/>
        <v>2018</v>
      </c>
      <c r="J796" s="214">
        <f t="shared" si="531"/>
        <v>2019</v>
      </c>
      <c r="K796" s="214">
        <f t="shared" ref="K796" si="532">K802</f>
        <v>2020</v>
      </c>
    </row>
    <row r="797" spans="2:12" s="487" customFormat="1">
      <c r="C797" s="262" t="s">
        <v>693</v>
      </c>
      <c r="D797" s="262" t="s">
        <v>306</v>
      </c>
      <c r="E797" s="535">
        <f>'3. Network design parameters'!F198</f>
        <v>2.6666666666666665</v>
      </c>
      <c r="F797" s="535">
        <f>'3. Network design parameters'!G198</f>
        <v>2.6666666666666665</v>
      </c>
      <c r="G797" s="535">
        <f>'3. Network design parameters'!H198</f>
        <v>2.6666666666666665</v>
      </c>
      <c r="H797" s="535">
        <f>'3. Network design parameters'!I198</f>
        <v>2.6666666666666665</v>
      </c>
      <c r="I797" s="535">
        <f>'3. Network design parameters'!J198</f>
        <v>2.6666666666666665</v>
      </c>
      <c r="J797" s="535">
        <f>'3. Network design parameters'!K198</f>
        <v>2.6666666666666665</v>
      </c>
      <c r="K797" s="535">
        <f>'3. Network design parameters'!L198</f>
        <v>2.6666666666666665</v>
      </c>
    </row>
    <row r="798" spans="2:12" s="487" customFormat="1">
      <c r="C798" s="262" t="s">
        <v>694</v>
      </c>
      <c r="D798" s="262" t="s">
        <v>306</v>
      </c>
      <c r="E798" s="535">
        <f>'3. Network design parameters'!F199</f>
        <v>4</v>
      </c>
      <c r="F798" s="535">
        <f>'3. Network design parameters'!G199</f>
        <v>4</v>
      </c>
      <c r="G798" s="535">
        <f>'3. Network design parameters'!H199</f>
        <v>4</v>
      </c>
      <c r="H798" s="535">
        <f>'3. Network design parameters'!I199</f>
        <v>4</v>
      </c>
      <c r="I798" s="535">
        <f>'3. Network design parameters'!J199</f>
        <v>4</v>
      </c>
      <c r="J798" s="535">
        <f>'3. Network design parameters'!K199</f>
        <v>4</v>
      </c>
      <c r="K798" s="535">
        <f>'3. Network design parameters'!L199</f>
        <v>4</v>
      </c>
    </row>
    <row r="799" spans="2:12" s="487" customFormat="1">
      <c r="C799" s="262" t="s">
        <v>446</v>
      </c>
      <c r="D799" s="262" t="s">
        <v>306</v>
      </c>
      <c r="E799" s="535">
        <f>'3. Network design parameters'!F200</f>
        <v>8</v>
      </c>
      <c r="F799" s="535">
        <f>'3. Network design parameters'!G200</f>
        <v>8</v>
      </c>
      <c r="G799" s="535">
        <f>'3. Network design parameters'!H200</f>
        <v>8</v>
      </c>
      <c r="H799" s="535">
        <f>'3. Network design parameters'!I200</f>
        <v>8</v>
      </c>
      <c r="I799" s="535">
        <f>'3. Network design parameters'!J200</f>
        <v>8</v>
      </c>
      <c r="J799" s="535">
        <f>'3. Network design parameters'!K200</f>
        <v>8</v>
      </c>
      <c r="K799" s="535">
        <f>'3. Network design parameters'!L200</f>
        <v>8</v>
      </c>
    </row>
    <row r="800" spans="2:12" s="487" customFormat="1"/>
    <row r="801" spans="3:11">
      <c r="C801" s="270" t="s">
        <v>868</v>
      </c>
      <c r="D801" s="271"/>
      <c r="E801" s="269"/>
      <c r="F801" s="272"/>
      <c r="G801" s="247"/>
      <c r="H801" s="247"/>
      <c r="I801" s="247"/>
      <c r="J801" s="247"/>
      <c r="K801" s="247"/>
    </row>
    <row r="802" spans="3:11" s="487" customFormat="1">
      <c r="C802" s="268" t="s">
        <v>305</v>
      </c>
      <c r="D802" s="227" t="s">
        <v>14</v>
      </c>
      <c r="E802" s="214">
        <f t="shared" ref="E802:K802" si="533">F538</f>
        <v>2014</v>
      </c>
      <c r="F802" s="214">
        <f t="shared" si="533"/>
        <v>2015</v>
      </c>
      <c r="G802" s="214">
        <f t="shared" si="533"/>
        <v>2016</v>
      </c>
      <c r="H802" s="214">
        <f t="shared" si="533"/>
        <v>2017</v>
      </c>
      <c r="I802" s="214">
        <f t="shared" si="533"/>
        <v>2018</v>
      </c>
      <c r="J802" s="214">
        <f t="shared" si="533"/>
        <v>2019</v>
      </c>
      <c r="K802" s="214">
        <f t="shared" si="533"/>
        <v>2020</v>
      </c>
    </row>
    <row r="803" spans="3:11" s="487" customFormat="1">
      <c r="C803" s="262" t="s">
        <v>693</v>
      </c>
      <c r="D803" s="262" t="s">
        <v>447</v>
      </c>
      <c r="E803" s="410">
        <f>E797*'3. Network design parameters'!$F$66</f>
        <v>14.933333333333334</v>
      </c>
      <c r="F803" s="410">
        <f>F797*'3. Network design parameters'!$F$66</f>
        <v>14.933333333333334</v>
      </c>
      <c r="G803" s="410">
        <f>G797*'3. Network design parameters'!$F$66</f>
        <v>14.933333333333334</v>
      </c>
      <c r="H803" s="410">
        <f>H797*'3. Network design parameters'!$F$66</f>
        <v>14.933333333333334</v>
      </c>
      <c r="I803" s="410">
        <f>I797*'3. Network design parameters'!$F$66</f>
        <v>14.933333333333334</v>
      </c>
      <c r="J803" s="410">
        <f>J797*'3. Network design parameters'!$F$66</f>
        <v>14.933333333333334</v>
      </c>
      <c r="K803" s="410">
        <f>K797*'3. Network design parameters'!$F$66</f>
        <v>14.933333333333334</v>
      </c>
    </row>
    <row r="804" spans="3:11" s="487" customFormat="1">
      <c r="C804" s="262" t="s">
        <v>694</v>
      </c>
      <c r="D804" s="262" t="s">
        <v>447</v>
      </c>
      <c r="E804" s="410">
        <f>E798*'3. Network design parameters'!$F$66</f>
        <v>22.400000000000002</v>
      </c>
      <c r="F804" s="410">
        <f>F798*'3. Network design parameters'!$F$66</f>
        <v>22.400000000000002</v>
      </c>
      <c r="G804" s="410">
        <f>G798*'3. Network design parameters'!$F$66</f>
        <v>22.400000000000002</v>
      </c>
      <c r="H804" s="410">
        <f>H798*'3. Network design parameters'!$F$66</f>
        <v>22.400000000000002</v>
      </c>
      <c r="I804" s="410">
        <f>I798*'3. Network design parameters'!$F$66</f>
        <v>22.400000000000002</v>
      </c>
      <c r="J804" s="410">
        <f>J798*'3. Network design parameters'!$F$66</f>
        <v>22.400000000000002</v>
      </c>
      <c r="K804" s="410">
        <f>K798*'3. Network design parameters'!$F$66</f>
        <v>22.400000000000002</v>
      </c>
    </row>
    <row r="805" spans="3:11" s="487" customFormat="1">
      <c r="C805" s="262" t="s">
        <v>446</v>
      </c>
      <c r="D805" s="262" t="s">
        <v>447</v>
      </c>
      <c r="E805" s="410">
        <f>E799*'3. Network design parameters'!$F$66</f>
        <v>44.800000000000004</v>
      </c>
      <c r="F805" s="410">
        <f>F799*'3. Network design parameters'!$F$66</f>
        <v>44.800000000000004</v>
      </c>
      <c r="G805" s="410">
        <f>G799*'3. Network design parameters'!$F$66</f>
        <v>44.800000000000004</v>
      </c>
      <c r="H805" s="410">
        <f>H799*'3. Network design parameters'!$F$66</f>
        <v>44.800000000000004</v>
      </c>
      <c r="I805" s="410">
        <f>I799*'3. Network design parameters'!$F$66</f>
        <v>44.800000000000004</v>
      </c>
      <c r="J805" s="410">
        <f>J799*'3. Network design parameters'!$F$66</f>
        <v>44.800000000000004</v>
      </c>
      <c r="K805" s="410">
        <f>K799*'3. Network design parameters'!$F$66</f>
        <v>44.800000000000004</v>
      </c>
    </row>
    <row r="806" spans="3:11" s="487" customFormat="1">
      <c r="C806" s="198"/>
      <c r="D806" s="198"/>
      <c r="E806" s="198"/>
      <c r="F806" s="198"/>
      <c r="G806" s="198"/>
      <c r="H806" s="198"/>
      <c r="I806" s="198"/>
      <c r="J806" s="198"/>
      <c r="K806" s="198"/>
    </row>
    <row r="807" spans="3:11" s="487" customFormat="1">
      <c r="C807" s="270" t="s">
        <v>695</v>
      </c>
    </row>
    <row r="808" spans="3:11" s="487" customFormat="1"/>
    <row r="809" spans="3:11" s="487" customFormat="1">
      <c r="C809" s="270" t="s">
        <v>696</v>
      </c>
      <c r="D809" s="271"/>
      <c r="E809" s="269"/>
      <c r="F809" s="272"/>
      <c r="G809" s="247"/>
      <c r="H809" s="247"/>
      <c r="I809" s="247"/>
      <c r="J809" s="247"/>
      <c r="K809" s="247"/>
    </row>
    <row r="810" spans="3:11" s="487" customFormat="1">
      <c r="C810" s="268" t="s">
        <v>305</v>
      </c>
      <c r="D810" s="227" t="s">
        <v>14</v>
      </c>
      <c r="E810" s="214">
        <f t="shared" ref="E810:J810" si="534">E802</f>
        <v>2014</v>
      </c>
      <c r="F810" s="214">
        <f t="shared" si="534"/>
        <v>2015</v>
      </c>
      <c r="G810" s="214">
        <f t="shared" si="534"/>
        <v>2016</v>
      </c>
      <c r="H810" s="214">
        <f t="shared" si="534"/>
        <v>2017</v>
      </c>
      <c r="I810" s="214">
        <f t="shared" si="534"/>
        <v>2018</v>
      </c>
      <c r="J810" s="214">
        <f t="shared" si="534"/>
        <v>2019</v>
      </c>
      <c r="K810" s="214">
        <f t="shared" ref="K810" si="535">K802</f>
        <v>2020</v>
      </c>
    </row>
    <row r="811" spans="3:11" s="487" customFormat="1">
      <c r="C811" s="262" t="s">
        <v>446</v>
      </c>
      <c r="D811" s="262" t="s">
        <v>10</v>
      </c>
      <c r="E811" s="398">
        <f>'B. Dashboard'!$F$73</f>
        <v>1</v>
      </c>
      <c r="F811" s="398">
        <f>'B. Dashboard'!$F$73</f>
        <v>1</v>
      </c>
      <c r="G811" s="398">
        <f>'B. Dashboard'!$F$73</f>
        <v>1</v>
      </c>
      <c r="H811" s="398">
        <f>'B. Dashboard'!$F$73</f>
        <v>1</v>
      </c>
      <c r="I811" s="398">
        <f>'B. Dashboard'!$F$73</f>
        <v>1</v>
      </c>
      <c r="J811" s="398">
        <f>'B. Dashboard'!$F$73</f>
        <v>1</v>
      </c>
      <c r="K811" s="398">
        <f>'B. Dashboard'!$F$73</f>
        <v>1</v>
      </c>
    </row>
    <row r="812" spans="3:11" s="487" customFormat="1">
      <c r="C812" s="262" t="s">
        <v>694</v>
      </c>
      <c r="D812" s="262" t="s">
        <v>10</v>
      </c>
      <c r="E812" s="398">
        <f t="shared" ref="E812:J812" si="536">1-E811</f>
        <v>0</v>
      </c>
      <c r="F812" s="398">
        <f t="shared" si="536"/>
        <v>0</v>
      </c>
      <c r="G812" s="398">
        <f t="shared" si="536"/>
        <v>0</v>
      </c>
      <c r="H812" s="398">
        <f t="shared" si="536"/>
        <v>0</v>
      </c>
      <c r="I812" s="398">
        <f t="shared" si="536"/>
        <v>0</v>
      </c>
      <c r="J812" s="398">
        <f t="shared" si="536"/>
        <v>0</v>
      </c>
      <c r="K812" s="398">
        <f t="shared" ref="K812" si="537">1-K811</f>
        <v>0</v>
      </c>
    </row>
    <row r="813" spans="3:11" s="487" customFormat="1">
      <c r="C813" s="262" t="s">
        <v>626</v>
      </c>
      <c r="D813" s="262" t="str">
        <f>D805</f>
        <v># of channels</v>
      </c>
      <c r="E813" s="410">
        <f t="shared" ref="E813:J813" si="538">E811*E805+E812*E804</f>
        <v>44.800000000000004</v>
      </c>
      <c r="F813" s="410">
        <f t="shared" si="538"/>
        <v>44.800000000000004</v>
      </c>
      <c r="G813" s="410">
        <f t="shared" si="538"/>
        <v>44.800000000000004</v>
      </c>
      <c r="H813" s="410">
        <f t="shared" si="538"/>
        <v>44.800000000000004</v>
      </c>
      <c r="I813" s="410">
        <f t="shared" si="538"/>
        <v>44.800000000000004</v>
      </c>
      <c r="J813" s="410">
        <f t="shared" si="538"/>
        <v>44.800000000000004</v>
      </c>
      <c r="K813" s="410">
        <f t="shared" ref="K813" si="539">K811*K805+K812*K804</f>
        <v>44.800000000000004</v>
      </c>
    </row>
    <row r="814" spans="3:11" s="487" customFormat="1">
      <c r="C814" s="262" t="s">
        <v>626</v>
      </c>
      <c r="D814" s="262" t="s">
        <v>306</v>
      </c>
      <c r="E814" s="410">
        <f>E813/'3. Network design parameters'!$F$66</f>
        <v>8</v>
      </c>
      <c r="F814" s="410">
        <f>F813/'3. Network design parameters'!$F$66</f>
        <v>8</v>
      </c>
      <c r="G814" s="410">
        <f>G813/'3. Network design parameters'!$F$66</f>
        <v>8</v>
      </c>
      <c r="H814" s="410">
        <f>H813/'3. Network design parameters'!$F$66</f>
        <v>8</v>
      </c>
      <c r="I814" s="410">
        <f>I813/'3. Network design parameters'!$F$66</f>
        <v>8</v>
      </c>
      <c r="J814" s="410">
        <f>J813/'3. Network design parameters'!$F$66</f>
        <v>8</v>
      </c>
      <c r="K814" s="410">
        <f>K813/'3. Network design parameters'!$F$66</f>
        <v>8</v>
      </c>
    </row>
    <row r="815" spans="3:11" s="487" customFormat="1"/>
    <row r="816" spans="3:11" s="487" customFormat="1">
      <c r="C816" s="270" t="s">
        <v>697</v>
      </c>
      <c r="D816" s="271"/>
      <c r="E816" s="269"/>
      <c r="F816" s="272"/>
      <c r="G816" s="247"/>
      <c r="H816" s="247"/>
      <c r="I816" s="247"/>
      <c r="J816" s="247"/>
      <c r="K816" s="247"/>
    </row>
    <row r="817" spans="3:11" s="487" customFormat="1">
      <c r="C817" s="268" t="s">
        <v>305</v>
      </c>
      <c r="D817" s="227" t="s">
        <v>14</v>
      </c>
      <c r="E817" s="214">
        <f t="shared" ref="E817:J817" si="540">E810</f>
        <v>2014</v>
      </c>
      <c r="F817" s="214">
        <f t="shared" si="540"/>
        <v>2015</v>
      </c>
      <c r="G817" s="214">
        <f t="shared" si="540"/>
        <v>2016</v>
      </c>
      <c r="H817" s="214">
        <f t="shared" si="540"/>
        <v>2017</v>
      </c>
      <c r="I817" s="214">
        <f t="shared" si="540"/>
        <v>2018</v>
      </c>
      <c r="J817" s="214">
        <f t="shared" si="540"/>
        <v>2019</v>
      </c>
      <c r="K817" s="214">
        <f t="shared" ref="K817" si="541">K810</f>
        <v>2020</v>
      </c>
    </row>
    <row r="818" spans="3:11" s="487" customFormat="1">
      <c r="C818" s="262" t="s">
        <v>446</v>
      </c>
      <c r="D818" s="262" t="s">
        <v>10</v>
      </c>
      <c r="E818" s="398">
        <f>'B. Dashboard'!$F$74</f>
        <v>1</v>
      </c>
      <c r="F818" s="398">
        <f>'B. Dashboard'!$F$74</f>
        <v>1</v>
      </c>
      <c r="G818" s="398">
        <f>'B. Dashboard'!$F$74</f>
        <v>1</v>
      </c>
      <c r="H818" s="398">
        <f>'B. Dashboard'!$F$74</f>
        <v>1</v>
      </c>
      <c r="I818" s="398">
        <f>'B. Dashboard'!$F$74</f>
        <v>1</v>
      </c>
      <c r="J818" s="398">
        <f>'B. Dashboard'!$F$74</f>
        <v>1</v>
      </c>
      <c r="K818" s="398">
        <f>'B. Dashboard'!$F$74</f>
        <v>1</v>
      </c>
    </row>
    <row r="819" spans="3:11" s="487" customFormat="1">
      <c r="C819" s="262" t="s">
        <v>694</v>
      </c>
      <c r="D819" s="262" t="s">
        <v>10</v>
      </c>
      <c r="E819" s="398">
        <f t="shared" ref="E819:J819" si="542">1-E818</f>
        <v>0</v>
      </c>
      <c r="F819" s="398">
        <f t="shared" si="542"/>
        <v>0</v>
      </c>
      <c r="G819" s="398">
        <f t="shared" si="542"/>
        <v>0</v>
      </c>
      <c r="H819" s="398">
        <f t="shared" si="542"/>
        <v>0</v>
      </c>
      <c r="I819" s="398">
        <f t="shared" si="542"/>
        <v>0</v>
      </c>
      <c r="J819" s="398">
        <f t="shared" si="542"/>
        <v>0</v>
      </c>
      <c r="K819" s="398">
        <f t="shared" ref="K819" si="543">1-K818</f>
        <v>0</v>
      </c>
    </row>
    <row r="820" spans="3:11" s="487" customFormat="1">
      <c r="C820" s="262" t="s">
        <v>626</v>
      </c>
      <c r="D820" s="262" t="str">
        <f>D813</f>
        <v># of channels</v>
      </c>
      <c r="E820" s="410">
        <f t="shared" ref="E820:J820" si="544">E818*E805+E819*E804</f>
        <v>44.800000000000004</v>
      </c>
      <c r="F820" s="410">
        <f t="shared" si="544"/>
        <v>44.800000000000004</v>
      </c>
      <c r="G820" s="410">
        <f t="shared" si="544"/>
        <v>44.800000000000004</v>
      </c>
      <c r="H820" s="410">
        <f t="shared" si="544"/>
        <v>44.800000000000004</v>
      </c>
      <c r="I820" s="410">
        <f t="shared" si="544"/>
        <v>44.800000000000004</v>
      </c>
      <c r="J820" s="410">
        <f t="shared" si="544"/>
        <v>44.800000000000004</v>
      </c>
      <c r="K820" s="410">
        <f t="shared" ref="K820" si="545">K818*K805+K819*K804</f>
        <v>44.800000000000004</v>
      </c>
    </row>
    <row r="821" spans="3:11" s="487" customFormat="1">
      <c r="C821" s="262" t="s">
        <v>626</v>
      </c>
      <c r="D821" s="262" t="str">
        <f>D814</f>
        <v># of TRX</v>
      </c>
      <c r="E821" s="410">
        <f>E820/'3. Network design parameters'!$F$66</f>
        <v>8</v>
      </c>
      <c r="F821" s="410">
        <f>F820/'3. Network design parameters'!$F$66</f>
        <v>8</v>
      </c>
      <c r="G821" s="410">
        <f>G820/'3. Network design parameters'!$F$66</f>
        <v>8</v>
      </c>
      <c r="H821" s="410">
        <f>H820/'3. Network design parameters'!$F$66</f>
        <v>8</v>
      </c>
      <c r="I821" s="410">
        <f>I820/'3. Network design parameters'!$F$66</f>
        <v>8</v>
      </c>
      <c r="J821" s="410">
        <f>J820/'3. Network design parameters'!$F$66</f>
        <v>8</v>
      </c>
      <c r="K821" s="410">
        <f>K820/'3. Network design parameters'!$F$66</f>
        <v>8</v>
      </c>
    </row>
    <row r="822" spans="3:11" s="487" customFormat="1"/>
    <row r="823" spans="3:11" s="487" customFormat="1">
      <c r="C823" s="270" t="s">
        <v>698</v>
      </c>
      <c r="D823" s="271"/>
      <c r="E823" s="269"/>
      <c r="F823" s="272"/>
      <c r="G823" s="247"/>
      <c r="H823" s="247"/>
      <c r="I823" s="247"/>
      <c r="J823" s="247"/>
      <c r="K823" s="247"/>
    </row>
    <row r="824" spans="3:11" s="487" customFormat="1">
      <c r="C824" s="268" t="s">
        <v>305</v>
      </c>
      <c r="D824" s="227" t="s">
        <v>14</v>
      </c>
      <c r="E824" s="214">
        <f t="shared" ref="E824:J824" si="546">E817</f>
        <v>2014</v>
      </c>
      <c r="F824" s="214">
        <f t="shared" si="546"/>
        <v>2015</v>
      </c>
      <c r="G824" s="214">
        <f t="shared" si="546"/>
        <v>2016</v>
      </c>
      <c r="H824" s="214">
        <f t="shared" si="546"/>
        <v>2017</v>
      </c>
      <c r="I824" s="214">
        <f t="shared" si="546"/>
        <v>2018</v>
      </c>
      <c r="J824" s="214">
        <f t="shared" si="546"/>
        <v>2019</v>
      </c>
      <c r="K824" s="214">
        <f t="shared" ref="K824" si="547">K817</f>
        <v>2020</v>
      </c>
    </row>
    <row r="825" spans="3:11" s="487" customFormat="1">
      <c r="C825" s="262" t="s">
        <v>694</v>
      </c>
      <c r="D825" s="262" t="s">
        <v>10</v>
      </c>
      <c r="E825" s="398">
        <f>'B. Dashboard'!$F$75</f>
        <v>0.8</v>
      </c>
      <c r="F825" s="398">
        <f>'B. Dashboard'!$F$75</f>
        <v>0.8</v>
      </c>
      <c r="G825" s="398">
        <f>'B. Dashboard'!$F$75</f>
        <v>0.8</v>
      </c>
      <c r="H825" s="398">
        <f>'B. Dashboard'!$F$75</f>
        <v>0.8</v>
      </c>
      <c r="I825" s="398">
        <f>'B. Dashboard'!$F$75</f>
        <v>0.8</v>
      </c>
      <c r="J825" s="398">
        <f>'B. Dashboard'!$F$75</f>
        <v>0.8</v>
      </c>
      <c r="K825" s="398">
        <f>'B. Dashboard'!$F$75</f>
        <v>0.8</v>
      </c>
    </row>
    <row r="826" spans="3:11" s="487" customFormat="1">
      <c r="C826" s="262" t="s">
        <v>444</v>
      </c>
      <c r="D826" s="262" t="s">
        <v>10</v>
      </c>
      <c r="E826" s="398">
        <f t="shared" ref="E826:J826" si="548">1-E825</f>
        <v>0.19999999999999996</v>
      </c>
      <c r="F826" s="398">
        <f t="shared" si="548"/>
        <v>0.19999999999999996</v>
      </c>
      <c r="G826" s="398">
        <f t="shared" si="548"/>
        <v>0.19999999999999996</v>
      </c>
      <c r="H826" s="398">
        <f t="shared" si="548"/>
        <v>0.19999999999999996</v>
      </c>
      <c r="I826" s="398">
        <f t="shared" si="548"/>
        <v>0.19999999999999996</v>
      </c>
      <c r="J826" s="398">
        <f t="shared" si="548"/>
        <v>0.19999999999999996</v>
      </c>
      <c r="K826" s="398">
        <f t="shared" ref="K826" si="549">1-K825</f>
        <v>0.19999999999999996</v>
      </c>
    </row>
    <row r="827" spans="3:11" s="487" customFormat="1">
      <c r="C827" s="262" t="s">
        <v>626</v>
      </c>
      <c r="D827" s="262" t="str">
        <f>D820</f>
        <v># of channels</v>
      </c>
      <c r="E827" s="410">
        <f t="shared" ref="E827:J827" si="550">E825*E804+E826*E803</f>
        <v>20.906666666666666</v>
      </c>
      <c r="F827" s="410">
        <f t="shared" si="550"/>
        <v>20.906666666666666</v>
      </c>
      <c r="G827" s="410">
        <f t="shared" si="550"/>
        <v>20.906666666666666</v>
      </c>
      <c r="H827" s="410">
        <f t="shared" si="550"/>
        <v>20.906666666666666</v>
      </c>
      <c r="I827" s="410">
        <f t="shared" si="550"/>
        <v>20.906666666666666</v>
      </c>
      <c r="J827" s="410">
        <f t="shared" si="550"/>
        <v>20.906666666666666</v>
      </c>
      <c r="K827" s="410">
        <f t="shared" ref="K827" si="551">K825*K804+K826*K803</f>
        <v>20.906666666666666</v>
      </c>
    </row>
    <row r="828" spans="3:11" s="487" customFormat="1">
      <c r="C828" s="262" t="s">
        <v>626</v>
      </c>
      <c r="D828" s="262" t="str">
        <f>D821</f>
        <v># of TRX</v>
      </c>
      <c r="E828" s="410">
        <f>E827/'3. Network design parameters'!$F$66</f>
        <v>3.7333333333333329</v>
      </c>
      <c r="F828" s="410">
        <f>F827/'3. Network design parameters'!$F$66</f>
        <v>3.7333333333333329</v>
      </c>
      <c r="G828" s="410">
        <f>G827/'3. Network design parameters'!$F$66</f>
        <v>3.7333333333333329</v>
      </c>
      <c r="H828" s="410">
        <f>H827/'3. Network design parameters'!$F$66</f>
        <v>3.7333333333333329</v>
      </c>
      <c r="I828" s="410">
        <f>I827/'3. Network design parameters'!$F$66</f>
        <v>3.7333333333333329</v>
      </c>
      <c r="J828" s="410">
        <f>J827/'3. Network design parameters'!$F$66</f>
        <v>3.7333333333333329</v>
      </c>
      <c r="K828" s="410">
        <f>K827/'3. Network design parameters'!$F$66</f>
        <v>3.7333333333333329</v>
      </c>
    </row>
    <row r="829" spans="3:11" s="487" customFormat="1"/>
    <row r="830" spans="3:11" s="487" customFormat="1">
      <c r="C830" s="270" t="s">
        <v>699</v>
      </c>
      <c r="D830" s="271"/>
      <c r="E830" s="269"/>
      <c r="F830" s="272"/>
      <c r="G830" s="247"/>
      <c r="H830" s="247"/>
      <c r="I830" s="247"/>
      <c r="J830" s="247"/>
      <c r="K830" s="247"/>
    </row>
    <row r="831" spans="3:11" s="487" customFormat="1">
      <c r="C831" s="268" t="s">
        <v>685</v>
      </c>
      <c r="D831" s="227" t="s">
        <v>14</v>
      </c>
      <c r="E831" s="214">
        <f t="shared" ref="E831:J831" si="552">E824</f>
        <v>2014</v>
      </c>
      <c r="F831" s="214">
        <f t="shared" si="552"/>
        <v>2015</v>
      </c>
      <c r="G831" s="214">
        <f t="shared" si="552"/>
        <v>2016</v>
      </c>
      <c r="H831" s="214">
        <f t="shared" si="552"/>
        <v>2017</v>
      </c>
      <c r="I831" s="214">
        <f t="shared" si="552"/>
        <v>2018</v>
      </c>
      <c r="J831" s="214">
        <f t="shared" si="552"/>
        <v>2019</v>
      </c>
      <c r="K831" s="214">
        <f t="shared" ref="K831" si="553">K824</f>
        <v>2020</v>
      </c>
    </row>
    <row r="832" spans="3:11" s="487" customFormat="1">
      <c r="C832" s="262" t="str">
        <f>'C. Masterfiles'!C153</f>
        <v>G1</v>
      </c>
      <c r="D832" s="262" t="str">
        <f>'C. Masterfiles'!D153</f>
        <v>Predominatly urban (PU)</v>
      </c>
      <c r="E832" s="411">
        <f t="shared" ref="E832:J832" si="554">VLOOKUP(E813, BlockingTable,MATCH(BlockingInput,BlockingRate))</f>
        <v>34.700000000000003</v>
      </c>
      <c r="F832" s="411">
        <f t="shared" si="554"/>
        <v>34.700000000000003</v>
      </c>
      <c r="G832" s="411">
        <f t="shared" si="554"/>
        <v>34.700000000000003</v>
      </c>
      <c r="H832" s="411">
        <f t="shared" si="554"/>
        <v>34.700000000000003</v>
      </c>
      <c r="I832" s="411">
        <f t="shared" si="554"/>
        <v>34.700000000000003</v>
      </c>
      <c r="J832" s="411">
        <f t="shared" si="554"/>
        <v>34.700000000000003</v>
      </c>
      <c r="K832" s="411">
        <f t="shared" ref="K832" si="555">VLOOKUP(K813, BlockingTable,MATCH(BlockingInput,BlockingRate))</f>
        <v>34.700000000000003</v>
      </c>
    </row>
    <row r="833" spans="3:11" s="487" customFormat="1">
      <c r="C833" s="262" t="str">
        <f>'C. Masterfiles'!C154</f>
        <v>G2</v>
      </c>
      <c r="D833" s="262" t="str">
        <f>'C. Masterfiles'!D154</f>
        <v>Intermediate (IN)</v>
      </c>
      <c r="E833" s="411">
        <f t="shared" ref="E833:J833" si="556">VLOOKUP(E820, BlockingTable,MATCH(BlockingInput,BlockingRate))</f>
        <v>34.700000000000003</v>
      </c>
      <c r="F833" s="411">
        <f t="shared" si="556"/>
        <v>34.700000000000003</v>
      </c>
      <c r="G833" s="411">
        <f t="shared" si="556"/>
        <v>34.700000000000003</v>
      </c>
      <c r="H833" s="411">
        <f t="shared" si="556"/>
        <v>34.700000000000003</v>
      </c>
      <c r="I833" s="411">
        <f t="shared" si="556"/>
        <v>34.700000000000003</v>
      </c>
      <c r="J833" s="411">
        <f t="shared" si="556"/>
        <v>34.700000000000003</v>
      </c>
      <c r="K833" s="411">
        <f t="shared" ref="K833" si="557">VLOOKUP(K820, BlockingTable,MATCH(BlockingInput,BlockingRate))</f>
        <v>34.700000000000003</v>
      </c>
    </row>
    <row r="834" spans="3:11" s="487" customFormat="1">
      <c r="C834" s="262" t="str">
        <f>'C. Masterfiles'!C155</f>
        <v>G3</v>
      </c>
      <c r="D834" s="262" t="str">
        <f>'C. Masterfiles'!D155</f>
        <v>Predominatly rural (PR)</v>
      </c>
      <c r="E834" s="411">
        <f t="shared" ref="E834:J834" si="558">VLOOKUP(E827, BlockingTable,MATCH(BlockingInput,BlockingRate))</f>
        <v>13.2</v>
      </c>
      <c r="F834" s="411">
        <f t="shared" si="558"/>
        <v>13.2</v>
      </c>
      <c r="G834" s="411">
        <f t="shared" si="558"/>
        <v>13.2</v>
      </c>
      <c r="H834" s="411">
        <f t="shared" si="558"/>
        <v>13.2</v>
      </c>
      <c r="I834" s="411">
        <f t="shared" si="558"/>
        <v>13.2</v>
      </c>
      <c r="J834" s="411">
        <f t="shared" si="558"/>
        <v>13.2</v>
      </c>
      <c r="K834" s="411">
        <f t="shared" ref="K834" si="559">VLOOKUP(K827, BlockingTable,MATCH(BlockingInput,BlockingRate))</f>
        <v>13.2</v>
      </c>
    </row>
    <row r="835" spans="3:11" s="487" customFormat="1"/>
    <row r="836" spans="3:11" s="487" customFormat="1"/>
    <row r="837" spans="3:11" s="487" customFormat="1" ht="18">
      <c r="C837" s="531" t="s">
        <v>703</v>
      </c>
    </row>
    <row r="838" spans="3:11" s="487" customFormat="1"/>
    <row r="839" spans="3:11" s="487" customFormat="1"/>
    <row r="840" spans="3:11" s="487" customFormat="1">
      <c r="C840" s="270" t="s">
        <v>753</v>
      </c>
      <c r="D840" s="271"/>
      <c r="E840" s="269"/>
      <c r="F840" s="272"/>
      <c r="G840" s="247"/>
      <c r="H840" s="247"/>
      <c r="I840" s="247"/>
      <c r="J840" s="247"/>
      <c r="K840" s="247"/>
    </row>
    <row r="841" spans="3:11" s="487" customFormat="1">
      <c r="C841" s="268" t="s">
        <v>305</v>
      </c>
      <c r="D841" s="227" t="s">
        <v>14</v>
      </c>
      <c r="E841" s="214">
        <f t="shared" ref="E841:J841" si="560">E831</f>
        <v>2014</v>
      </c>
      <c r="F841" s="214">
        <f t="shared" si="560"/>
        <v>2015</v>
      </c>
      <c r="G841" s="214">
        <f t="shared" si="560"/>
        <v>2016</v>
      </c>
      <c r="H841" s="214">
        <f t="shared" si="560"/>
        <v>2017</v>
      </c>
      <c r="I841" s="214">
        <f t="shared" si="560"/>
        <v>2018</v>
      </c>
      <c r="J841" s="214">
        <f t="shared" si="560"/>
        <v>2019</v>
      </c>
      <c r="K841" s="214">
        <f t="shared" ref="K841" si="561">K831</f>
        <v>2020</v>
      </c>
    </row>
    <row r="842" spans="3:11" s="487" customFormat="1">
      <c r="C842" s="262" t="s">
        <v>693</v>
      </c>
      <c r="D842" s="262" t="s">
        <v>711</v>
      </c>
      <c r="E842" s="535">
        <f>'3. Network design parameters'!F204</f>
        <v>4</v>
      </c>
      <c r="F842" s="535">
        <f>'3. Network design parameters'!G204</f>
        <v>4</v>
      </c>
      <c r="G842" s="535">
        <f>'3. Network design parameters'!H204</f>
        <v>4</v>
      </c>
      <c r="H842" s="535">
        <f>'3. Network design parameters'!I204</f>
        <v>4</v>
      </c>
      <c r="I842" s="535">
        <f>'3. Network design parameters'!J204</f>
        <v>4</v>
      </c>
      <c r="J842" s="535">
        <f>'3. Network design parameters'!K204</f>
        <v>4</v>
      </c>
      <c r="K842" s="535">
        <f>'3. Network design parameters'!L204</f>
        <v>4</v>
      </c>
    </row>
    <row r="843" spans="3:11" s="487" customFormat="1">
      <c r="C843" s="262" t="s">
        <v>694</v>
      </c>
      <c r="D843" s="262" t="s">
        <v>711</v>
      </c>
      <c r="E843" s="535">
        <f>'3. Network design parameters'!F205</f>
        <v>4</v>
      </c>
      <c r="F843" s="535">
        <f>'3. Network design parameters'!G205</f>
        <v>4</v>
      </c>
      <c r="G843" s="535">
        <f>'3. Network design parameters'!H205</f>
        <v>4</v>
      </c>
      <c r="H843" s="535">
        <f>'3. Network design parameters'!I205</f>
        <v>4</v>
      </c>
      <c r="I843" s="535">
        <f>'3. Network design parameters'!J205</f>
        <v>4</v>
      </c>
      <c r="J843" s="535">
        <f>'3. Network design parameters'!K205</f>
        <v>4</v>
      </c>
      <c r="K843" s="535">
        <f>'3. Network design parameters'!L205</f>
        <v>4</v>
      </c>
    </row>
    <row r="844" spans="3:11" s="487" customFormat="1">
      <c r="C844" s="262" t="s">
        <v>446</v>
      </c>
      <c r="D844" s="262" t="s">
        <v>711</v>
      </c>
      <c r="E844" s="535">
        <f>'3. Network design parameters'!F206</f>
        <v>8</v>
      </c>
      <c r="F844" s="535">
        <f>'3. Network design parameters'!G206</f>
        <v>8</v>
      </c>
      <c r="G844" s="535">
        <f>'3. Network design parameters'!H206</f>
        <v>8</v>
      </c>
      <c r="H844" s="535">
        <f>'3. Network design parameters'!I206</f>
        <v>8</v>
      </c>
      <c r="I844" s="535">
        <f>'3. Network design parameters'!J206</f>
        <v>8</v>
      </c>
      <c r="J844" s="535">
        <f>'3. Network design parameters'!K206</f>
        <v>8</v>
      </c>
      <c r="K844" s="535">
        <f>'3. Network design parameters'!L206</f>
        <v>8</v>
      </c>
    </row>
    <row r="845" spans="3:11" s="487" customFormat="1"/>
    <row r="846" spans="3:11" s="487" customFormat="1">
      <c r="C846" s="270" t="s">
        <v>752</v>
      </c>
      <c r="D846" s="271"/>
      <c r="E846" s="269"/>
      <c r="F846" s="272"/>
      <c r="G846" s="247"/>
      <c r="H846" s="247"/>
      <c r="I846" s="247"/>
      <c r="J846" s="247"/>
      <c r="K846" s="247"/>
    </row>
    <row r="847" spans="3:11" s="487" customFormat="1">
      <c r="C847" s="268" t="s">
        <v>305</v>
      </c>
      <c r="D847" s="227" t="s">
        <v>14</v>
      </c>
      <c r="E847" s="214">
        <f t="shared" ref="E847:J847" si="562">E841</f>
        <v>2014</v>
      </c>
      <c r="F847" s="214">
        <f t="shared" si="562"/>
        <v>2015</v>
      </c>
      <c r="G847" s="214">
        <f t="shared" si="562"/>
        <v>2016</v>
      </c>
      <c r="H847" s="214">
        <f t="shared" si="562"/>
        <v>2017</v>
      </c>
      <c r="I847" s="214">
        <f t="shared" si="562"/>
        <v>2018</v>
      </c>
      <c r="J847" s="214">
        <f t="shared" si="562"/>
        <v>2019</v>
      </c>
      <c r="K847" s="214">
        <f t="shared" ref="K847" si="563">K841</f>
        <v>2020</v>
      </c>
    </row>
    <row r="848" spans="3:11" s="487" customFormat="1">
      <c r="C848" s="262" t="s">
        <v>693</v>
      </c>
      <c r="D848" s="262" t="s">
        <v>712</v>
      </c>
      <c r="E848" s="537">
        <f>'3. Network design parameters'!F69*'3. Network design parameters'!F70*E842</f>
        <v>6.4</v>
      </c>
      <c r="F848" s="537">
        <f>'3. Network design parameters'!G69*'3. Network design parameters'!G70*F842</f>
        <v>6.4</v>
      </c>
      <c r="G848" s="537">
        <f>'3. Network design parameters'!H69*'3. Network design parameters'!H70*G842</f>
        <v>6.4</v>
      </c>
      <c r="H848" s="537">
        <f>'3. Network design parameters'!I69*'3. Network design parameters'!I70*H842</f>
        <v>6.4</v>
      </c>
      <c r="I848" s="537">
        <f>'3. Network design parameters'!J69*'3. Network design parameters'!J70*I842</f>
        <v>6.4</v>
      </c>
      <c r="J848" s="537">
        <f>'3. Network design parameters'!K69*'3. Network design parameters'!K70*J842</f>
        <v>6.4</v>
      </c>
      <c r="K848" s="537">
        <f>'3. Network design parameters'!L69*'3. Network design parameters'!L70*K842</f>
        <v>6.4</v>
      </c>
    </row>
    <row r="849" spans="3:11" s="487" customFormat="1">
      <c r="C849" s="262" t="s">
        <v>694</v>
      </c>
      <c r="D849" s="262" t="s">
        <v>712</v>
      </c>
      <c r="E849" s="537">
        <f>'3. Network design parameters'!F69*'3. Network design parameters'!F70*E843</f>
        <v>6.4</v>
      </c>
      <c r="F849" s="537">
        <f>'3. Network design parameters'!G69*'3. Network design parameters'!G70*F843</f>
        <v>6.4</v>
      </c>
      <c r="G849" s="537">
        <f>'3. Network design parameters'!H69*'3. Network design parameters'!H70*G843</f>
        <v>6.4</v>
      </c>
      <c r="H849" s="537">
        <f>'3. Network design parameters'!I69*'3. Network design parameters'!I70*H843</f>
        <v>6.4</v>
      </c>
      <c r="I849" s="537">
        <f>'3. Network design parameters'!J69*'3. Network design parameters'!J70*I843</f>
        <v>6.4</v>
      </c>
      <c r="J849" s="537">
        <f>'3. Network design parameters'!K69*'3. Network design parameters'!K70*J843</f>
        <v>6.4</v>
      </c>
      <c r="K849" s="537">
        <f>'3. Network design parameters'!L69*'3. Network design parameters'!L70*K843</f>
        <v>6.4</v>
      </c>
    </row>
    <row r="850" spans="3:11" s="487" customFormat="1">
      <c r="C850" s="262" t="s">
        <v>446</v>
      </c>
      <c r="D850" s="262" t="s">
        <v>712</v>
      </c>
      <c r="E850" s="537">
        <f>'3. Network design parameters'!F69*'3. Network design parameters'!F70*E844</f>
        <v>12.8</v>
      </c>
      <c r="F850" s="537">
        <f>'3. Network design parameters'!G69*'3. Network design parameters'!G70*F844</f>
        <v>12.8</v>
      </c>
      <c r="G850" s="537">
        <f>'3. Network design parameters'!H69*'3. Network design parameters'!H70*G844</f>
        <v>12.8</v>
      </c>
      <c r="H850" s="537">
        <f>'3. Network design parameters'!I69*'3. Network design parameters'!I70*H844</f>
        <v>12.8</v>
      </c>
      <c r="I850" s="537">
        <f>'3. Network design parameters'!J69*'3. Network design parameters'!J70*I844</f>
        <v>12.8</v>
      </c>
      <c r="J850" s="537">
        <f>'3. Network design parameters'!K69*'3. Network design parameters'!K70*J844</f>
        <v>12.8</v>
      </c>
      <c r="K850" s="537">
        <f>'3. Network design parameters'!L69*'3. Network design parameters'!L70*K844</f>
        <v>12.8</v>
      </c>
    </row>
    <row r="851" spans="3:11" s="487" customFormat="1"/>
    <row r="852" spans="3:11" s="487" customFormat="1">
      <c r="C852" s="270" t="s">
        <v>956</v>
      </c>
    </row>
    <row r="853" spans="3:11" s="487" customFormat="1"/>
    <row r="854" spans="3:11" s="487" customFormat="1">
      <c r="C854" s="270" t="s">
        <v>749</v>
      </c>
      <c r="D854" s="271"/>
      <c r="E854" s="269"/>
      <c r="F854" s="272"/>
      <c r="G854" s="247"/>
      <c r="H854" s="247"/>
      <c r="I854" s="247"/>
      <c r="J854" s="247"/>
      <c r="K854" s="247"/>
    </row>
    <row r="855" spans="3:11" s="487" customFormat="1">
      <c r="C855" s="268" t="s">
        <v>305</v>
      </c>
      <c r="D855" s="227" t="s">
        <v>14</v>
      </c>
      <c r="E855" s="214">
        <f t="shared" ref="E855:J855" si="564">E847</f>
        <v>2014</v>
      </c>
      <c r="F855" s="214">
        <f t="shared" si="564"/>
        <v>2015</v>
      </c>
      <c r="G855" s="214">
        <f t="shared" si="564"/>
        <v>2016</v>
      </c>
      <c r="H855" s="214">
        <f t="shared" si="564"/>
        <v>2017</v>
      </c>
      <c r="I855" s="214">
        <f t="shared" si="564"/>
        <v>2018</v>
      </c>
      <c r="J855" s="214">
        <f t="shared" si="564"/>
        <v>2019</v>
      </c>
      <c r="K855" s="214">
        <f t="shared" ref="K855" si="565">K847</f>
        <v>2020</v>
      </c>
    </row>
    <row r="856" spans="3:11" s="487" customFormat="1">
      <c r="C856" s="262" t="s">
        <v>446</v>
      </c>
      <c r="D856" s="262" t="s">
        <v>10</v>
      </c>
      <c r="E856" s="398">
        <f>'B. Dashboard'!$F$76</f>
        <v>1</v>
      </c>
      <c r="F856" s="398">
        <f>'B. Dashboard'!$F$76</f>
        <v>1</v>
      </c>
      <c r="G856" s="398">
        <f>'B. Dashboard'!$F$76</f>
        <v>1</v>
      </c>
      <c r="H856" s="398">
        <f>'B. Dashboard'!$F$76</f>
        <v>1</v>
      </c>
      <c r="I856" s="398">
        <f>'B. Dashboard'!$F$76</f>
        <v>1</v>
      </c>
      <c r="J856" s="398">
        <f>'B. Dashboard'!$F$76</f>
        <v>1</v>
      </c>
      <c r="K856" s="398">
        <f>'B. Dashboard'!$F$76</f>
        <v>1</v>
      </c>
    </row>
    <row r="857" spans="3:11" s="487" customFormat="1">
      <c r="C857" s="262" t="s">
        <v>694</v>
      </c>
      <c r="D857" s="262" t="s">
        <v>10</v>
      </c>
      <c r="E857" s="398">
        <f t="shared" ref="E857:J857" si="566">1-E856</f>
        <v>0</v>
      </c>
      <c r="F857" s="398">
        <f t="shared" si="566"/>
        <v>0</v>
      </c>
      <c r="G857" s="398">
        <f t="shared" si="566"/>
        <v>0</v>
      </c>
      <c r="H857" s="398">
        <f t="shared" si="566"/>
        <v>0</v>
      </c>
      <c r="I857" s="398">
        <f t="shared" si="566"/>
        <v>0</v>
      </c>
      <c r="J857" s="398">
        <f t="shared" si="566"/>
        <v>0</v>
      </c>
      <c r="K857" s="398">
        <f t="shared" ref="K857" si="567">1-K856</f>
        <v>0</v>
      </c>
    </row>
    <row r="858" spans="3:11" s="487" customFormat="1">
      <c r="C858" s="262" t="s">
        <v>626</v>
      </c>
      <c r="D858" s="262" t="s">
        <v>709</v>
      </c>
      <c r="E858" s="410">
        <f t="shared" ref="E858:J858" si="568">E857*E849+E856*E850</f>
        <v>12.8</v>
      </c>
      <c r="F858" s="410">
        <f t="shared" si="568"/>
        <v>12.8</v>
      </c>
      <c r="G858" s="410">
        <f t="shared" si="568"/>
        <v>12.8</v>
      </c>
      <c r="H858" s="410">
        <f t="shared" si="568"/>
        <v>12.8</v>
      </c>
      <c r="I858" s="410">
        <f t="shared" si="568"/>
        <v>12.8</v>
      </c>
      <c r="J858" s="410">
        <f t="shared" si="568"/>
        <v>12.8</v>
      </c>
      <c r="K858" s="410">
        <f t="shared" ref="K858" si="569">K857*K849+K856*K850</f>
        <v>12.8</v>
      </c>
    </row>
    <row r="859" spans="3:11" s="487" customFormat="1">
      <c r="C859" s="262" t="s">
        <v>626</v>
      </c>
      <c r="D859" s="262" t="s">
        <v>710</v>
      </c>
      <c r="E859" s="410">
        <f t="shared" ref="E859:J859" si="570">E856*E844+E857*E843</f>
        <v>8</v>
      </c>
      <c r="F859" s="410">
        <f t="shared" si="570"/>
        <v>8</v>
      </c>
      <c r="G859" s="410">
        <f t="shared" si="570"/>
        <v>8</v>
      </c>
      <c r="H859" s="410">
        <f t="shared" si="570"/>
        <v>8</v>
      </c>
      <c r="I859" s="410">
        <f t="shared" si="570"/>
        <v>8</v>
      </c>
      <c r="J859" s="410">
        <f t="shared" si="570"/>
        <v>8</v>
      </c>
      <c r="K859" s="410">
        <f t="shared" ref="K859" si="571">K856*K844+K857*K843</f>
        <v>8</v>
      </c>
    </row>
    <row r="860" spans="3:11" s="487" customFormat="1"/>
    <row r="861" spans="3:11" s="487" customFormat="1">
      <c r="C861" s="270" t="s">
        <v>750</v>
      </c>
      <c r="D861" s="271"/>
      <c r="E861" s="269"/>
      <c r="F861" s="272"/>
      <c r="G861" s="247"/>
      <c r="H861" s="247"/>
      <c r="I861" s="247"/>
      <c r="J861" s="247"/>
      <c r="K861" s="247"/>
    </row>
    <row r="862" spans="3:11" s="487" customFormat="1">
      <c r="C862" s="268" t="s">
        <v>305</v>
      </c>
      <c r="D862" s="227" t="s">
        <v>14</v>
      </c>
      <c r="E862" s="214">
        <f t="shared" ref="E862:J862" si="572">E855</f>
        <v>2014</v>
      </c>
      <c r="F862" s="214">
        <f t="shared" si="572"/>
        <v>2015</v>
      </c>
      <c r="G862" s="214">
        <f t="shared" si="572"/>
        <v>2016</v>
      </c>
      <c r="H862" s="214">
        <f t="shared" si="572"/>
        <v>2017</v>
      </c>
      <c r="I862" s="214">
        <f t="shared" si="572"/>
        <v>2018</v>
      </c>
      <c r="J862" s="214">
        <f t="shared" si="572"/>
        <v>2019</v>
      </c>
      <c r="K862" s="214">
        <f t="shared" ref="K862" si="573">K855</f>
        <v>2020</v>
      </c>
    </row>
    <row r="863" spans="3:11" s="487" customFormat="1">
      <c r="C863" s="262" t="s">
        <v>446</v>
      </c>
      <c r="D863" s="262" t="s">
        <v>10</v>
      </c>
      <c r="E863" s="398">
        <f>'B. Dashboard'!$F$77</f>
        <v>1</v>
      </c>
      <c r="F863" s="398">
        <f>'B. Dashboard'!$F$77</f>
        <v>1</v>
      </c>
      <c r="G863" s="398">
        <f>'B. Dashboard'!$F$77</f>
        <v>1</v>
      </c>
      <c r="H863" s="398">
        <f>'B. Dashboard'!$F$77</f>
        <v>1</v>
      </c>
      <c r="I863" s="398">
        <f>'B. Dashboard'!$F$77</f>
        <v>1</v>
      </c>
      <c r="J863" s="398">
        <f>'B. Dashboard'!$F$77</f>
        <v>1</v>
      </c>
      <c r="K863" s="398">
        <f>'B. Dashboard'!$F$77</f>
        <v>1</v>
      </c>
    </row>
    <row r="864" spans="3:11" s="487" customFormat="1">
      <c r="C864" s="262" t="s">
        <v>694</v>
      </c>
      <c r="D864" s="262" t="s">
        <v>10</v>
      </c>
      <c r="E864" s="398">
        <f t="shared" ref="E864:J864" si="574">1-E863</f>
        <v>0</v>
      </c>
      <c r="F864" s="398">
        <f t="shared" si="574"/>
        <v>0</v>
      </c>
      <c r="G864" s="398">
        <f t="shared" si="574"/>
        <v>0</v>
      </c>
      <c r="H864" s="398">
        <f t="shared" si="574"/>
        <v>0</v>
      </c>
      <c r="I864" s="398">
        <f t="shared" si="574"/>
        <v>0</v>
      </c>
      <c r="J864" s="398">
        <f t="shared" si="574"/>
        <v>0</v>
      </c>
      <c r="K864" s="398">
        <f t="shared" ref="K864" si="575">1-K863</f>
        <v>0</v>
      </c>
    </row>
    <row r="865" spans="3:11" s="487" customFormat="1">
      <c r="C865" s="262" t="s">
        <v>626</v>
      </c>
      <c r="D865" s="262" t="str">
        <f>D858</f>
        <v># of Mbps per Node B</v>
      </c>
      <c r="E865" s="410">
        <f t="shared" ref="E865:J865" si="576">E863*E850+E864*E849</f>
        <v>12.8</v>
      </c>
      <c r="F865" s="410">
        <f t="shared" si="576"/>
        <v>12.8</v>
      </c>
      <c r="G865" s="410">
        <f t="shared" si="576"/>
        <v>12.8</v>
      </c>
      <c r="H865" s="410">
        <f t="shared" si="576"/>
        <v>12.8</v>
      </c>
      <c r="I865" s="410">
        <f t="shared" si="576"/>
        <v>12.8</v>
      </c>
      <c r="J865" s="410">
        <f t="shared" si="576"/>
        <v>12.8</v>
      </c>
      <c r="K865" s="410">
        <f t="shared" ref="K865" si="577">K863*K850+K864*K849</f>
        <v>12.8</v>
      </c>
    </row>
    <row r="866" spans="3:11" s="487" customFormat="1">
      <c r="C866" s="262" t="s">
        <v>626</v>
      </c>
      <c r="D866" s="262" t="str">
        <f>D859</f>
        <v># of Radios per Node B</v>
      </c>
      <c r="E866" s="410">
        <f t="shared" ref="E866:J866" si="578">E863*E844+E864*E843</f>
        <v>8</v>
      </c>
      <c r="F866" s="410">
        <f t="shared" si="578"/>
        <v>8</v>
      </c>
      <c r="G866" s="410">
        <f t="shared" si="578"/>
        <v>8</v>
      </c>
      <c r="H866" s="410">
        <f t="shared" si="578"/>
        <v>8</v>
      </c>
      <c r="I866" s="410">
        <f t="shared" si="578"/>
        <v>8</v>
      </c>
      <c r="J866" s="410">
        <f t="shared" si="578"/>
        <v>8</v>
      </c>
      <c r="K866" s="410">
        <f t="shared" ref="K866" si="579">K863*K844+K864*K843</f>
        <v>8</v>
      </c>
    </row>
    <row r="867" spans="3:11" s="487" customFormat="1"/>
    <row r="868" spans="3:11" s="487" customFormat="1">
      <c r="C868" s="270" t="s">
        <v>751</v>
      </c>
      <c r="D868" s="271"/>
      <c r="E868" s="269"/>
      <c r="F868" s="272"/>
      <c r="G868" s="247"/>
      <c r="H868" s="247"/>
      <c r="I868" s="247"/>
      <c r="J868" s="247"/>
      <c r="K868" s="247"/>
    </row>
    <row r="869" spans="3:11" s="487" customFormat="1">
      <c r="C869" s="268" t="s">
        <v>305</v>
      </c>
      <c r="D869" s="227" t="s">
        <v>14</v>
      </c>
      <c r="E869" s="214">
        <f t="shared" ref="E869:J869" si="580">E862</f>
        <v>2014</v>
      </c>
      <c r="F869" s="214">
        <f t="shared" si="580"/>
        <v>2015</v>
      </c>
      <c r="G869" s="214">
        <f t="shared" si="580"/>
        <v>2016</v>
      </c>
      <c r="H869" s="214">
        <f t="shared" si="580"/>
        <v>2017</v>
      </c>
      <c r="I869" s="214">
        <f t="shared" si="580"/>
        <v>2018</v>
      </c>
      <c r="J869" s="214">
        <f t="shared" si="580"/>
        <v>2019</v>
      </c>
      <c r="K869" s="214">
        <f t="shared" ref="K869" si="581">K862</f>
        <v>2020</v>
      </c>
    </row>
    <row r="870" spans="3:11" s="487" customFormat="1">
      <c r="C870" s="262" t="s">
        <v>694</v>
      </c>
      <c r="D870" s="262" t="s">
        <v>10</v>
      </c>
      <c r="E870" s="398">
        <f>'B. Dashboard'!$F$78</f>
        <v>0.8</v>
      </c>
      <c r="F870" s="398">
        <f>'B. Dashboard'!$F$78</f>
        <v>0.8</v>
      </c>
      <c r="G870" s="398">
        <f>'B. Dashboard'!$F$78</f>
        <v>0.8</v>
      </c>
      <c r="H870" s="398">
        <f>'B. Dashboard'!$F$78</f>
        <v>0.8</v>
      </c>
      <c r="I870" s="398">
        <f>'B. Dashboard'!$F$78</f>
        <v>0.8</v>
      </c>
      <c r="J870" s="398">
        <f>'B. Dashboard'!$F$78</f>
        <v>0.8</v>
      </c>
      <c r="K870" s="398">
        <f>'B. Dashboard'!$F$78</f>
        <v>0.8</v>
      </c>
    </row>
    <row r="871" spans="3:11" s="487" customFormat="1">
      <c r="C871" s="262" t="s">
        <v>444</v>
      </c>
      <c r="D871" s="262" t="s">
        <v>10</v>
      </c>
      <c r="E871" s="398">
        <f t="shared" ref="E871:J871" si="582">1-E870</f>
        <v>0.19999999999999996</v>
      </c>
      <c r="F871" s="398">
        <f t="shared" si="582"/>
        <v>0.19999999999999996</v>
      </c>
      <c r="G871" s="398">
        <f t="shared" si="582"/>
        <v>0.19999999999999996</v>
      </c>
      <c r="H871" s="398">
        <f t="shared" si="582"/>
        <v>0.19999999999999996</v>
      </c>
      <c r="I871" s="398">
        <f t="shared" si="582"/>
        <v>0.19999999999999996</v>
      </c>
      <c r="J871" s="398">
        <f t="shared" si="582"/>
        <v>0.19999999999999996</v>
      </c>
      <c r="K871" s="398">
        <f t="shared" ref="K871" si="583">1-K870</f>
        <v>0.19999999999999996</v>
      </c>
    </row>
    <row r="872" spans="3:11" s="487" customFormat="1">
      <c r="C872" s="262" t="s">
        <v>626</v>
      </c>
      <c r="D872" s="262" t="str">
        <f>D865</f>
        <v># of Mbps per Node B</v>
      </c>
      <c r="E872" s="410">
        <f t="shared" ref="E872:J872" si="584">E870*E849+E871*E848</f>
        <v>6.4</v>
      </c>
      <c r="F872" s="410">
        <f t="shared" si="584"/>
        <v>6.4</v>
      </c>
      <c r="G872" s="410">
        <f t="shared" si="584"/>
        <v>6.4</v>
      </c>
      <c r="H872" s="410">
        <f t="shared" si="584"/>
        <v>6.4</v>
      </c>
      <c r="I872" s="410">
        <f t="shared" si="584"/>
        <v>6.4</v>
      </c>
      <c r="J872" s="410">
        <f t="shared" si="584"/>
        <v>6.4</v>
      </c>
      <c r="K872" s="410">
        <f t="shared" ref="K872" si="585">K870*K849+K871*K848</f>
        <v>6.4</v>
      </c>
    </row>
    <row r="873" spans="3:11" s="487" customFormat="1">
      <c r="C873" s="262" t="s">
        <v>626</v>
      </c>
      <c r="D873" s="262" t="str">
        <f>D866</f>
        <v># of Radios per Node B</v>
      </c>
      <c r="E873" s="410">
        <f t="shared" ref="E873:J873" si="586">E870*E843+E871*E842</f>
        <v>4</v>
      </c>
      <c r="F873" s="410">
        <f t="shared" si="586"/>
        <v>4</v>
      </c>
      <c r="G873" s="410">
        <f t="shared" si="586"/>
        <v>4</v>
      </c>
      <c r="H873" s="410">
        <f t="shared" si="586"/>
        <v>4</v>
      </c>
      <c r="I873" s="410">
        <f t="shared" si="586"/>
        <v>4</v>
      </c>
      <c r="J873" s="410">
        <f t="shared" si="586"/>
        <v>4</v>
      </c>
      <c r="K873" s="410">
        <f t="shared" ref="K873" si="587">K870*K843+K871*K842</f>
        <v>4</v>
      </c>
    </row>
    <row r="874" spans="3:11" s="487" customFormat="1"/>
    <row r="875" spans="3:11" s="487" customFormat="1"/>
    <row r="876" spans="3:11" s="487" customFormat="1" ht="18">
      <c r="C876" s="531" t="s">
        <v>869</v>
      </c>
    </row>
    <row r="877" spans="3:11" s="487" customFormat="1"/>
    <row r="878" spans="3:11" s="487" customFormat="1"/>
    <row r="879" spans="3:11" s="487" customFormat="1">
      <c r="C879" s="270" t="s">
        <v>870</v>
      </c>
      <c r="D879" s="271"/>
      <c r="E879" s="269"/>
      <c r="F879" s="272"/>
      <c r="G879" s="247"/>
      <c r="H879" s="247"/>
      <c r="I879" s="247"/>
      <c r="J879" s="247"/>
      <c r="K879" s="247"/>
    </row>
    <row r="880" spans="3:11" s="487" customFormat="1">
      <c r="C880" s="268" t="s">
        <v>305</v>
      </c>
      <c r="D880" s="227" t="s">
        <v>14</v>
      </c>
      <c r="E880" s="214">
        <f>E869</f>
        <v>2014</v>
      </c>
      <c r="F880" s="214">
        <f t="shared" ref="F880:K880" si="588">F869</f>
        <v>2015</v>
      </c>
      <c r="G880" s="214">
        <f t="shared" si="588"/>
        <v>2016</v>
      </c>
      <c r="H880" s="214">
        <f t="shared" si="588"/>
        <v>2017</v>
      </c>
      <c r="I880" s="214">
        <f t="shared" si="588"/>
        <v>2018</v>
      </c>
      <c r="J880" s="214">
        <f t="shared" si="588"/>
        <v>2019</v>
      </c>
      <c r="K880" s="214">
        <f t="shared" si="588"/>
        <v>2020</v>
      </c>
    </row>
    <row r="881" spans="3:11" s="487" customFormat="1">
      <c r="C881" s="262" t="s">
        <v>693</v>
      </c>
      <c r="D881" s="262" t="s">
        <v>711</v>
      </c>
      <c r="E881" s="535">
        <f>'3. Network design parameters'!F210</f>
        <v>4</v>
      </c>
      <c r="F881" s="535">
        <f>'3. Network design parameters'!G210</f>
        <v>4</v>
      </c>
      <c r="G881" s="535">
        <f>'3. Network design parameters'!H210</f>
        <v>4</v>
      </c>
      <c r="H881" s="535">
        <f>'3. Network design parameters'!I210</f>
        <v>4</v>
      </c>
      <c r="I881" s="535">
        <f>'3. Network design parameters'!J210</f>
        <v>4</v>
      </c>
      <c r="J881" s="535">
        <f>'3. Network design parameters'!K210</f>
        <v>4</v>
      </c>
      <c r="K881" s="535">
        <f>'3. Network design parameters'!L210</f>
        <v>4</v>
      </c>
    </row>
    <row r="882" spans="3:11" s="487" customFormat="1">
      <c r="C882" s="262" t="s">
        <v>694</v>
      </c>
      <c r="D882" s="262" t="s">
        <v>711</v>
      </c>
      <c r="E882" s="535">
        <f>'3. Network design parameters'!F211</f>
        <v>4</v>
      </c>
      <c r="F882" s="535">
        <f>'3. Network design parameters'!G211</f>
        <v>4</v>
      </c>
      <c r="G882" s="535">
        <f>'3. Network design parameters'!H211</f>
        <v>4</v>
      </c>
      <c r="H882" s="535">
        <f>'3. Network design parameters'!I211</f>
        <v>4</v>
      </c>
      <c r="I882" s="535">
        <f>'3. Network design parameters'!J211</f>
        <v>4</v>
      </c>
      <c r="J882" s="535">
        <f>'3. Network design parameters'!K211</f>
        <v>4</v>
      </c>
      <c r="K882" s="535">
        <f>'3. Network design parameters'!L211</f>
        <v>4</v>
      </c>
    </row>
    <row r="883" spans="3:11" s="487" customFormat="1">
      <c r="C883" s="262" t="s">
        <v>446</v>
      </c>
      <c r="D883" s="262" t="s">
        <v>711</v>
      </c>
      <c r="E883" s="535">
        <f>'3. Network design parameters'!F212</f>
        <v>8</v>
      </c>
      <c r="F883" s="535">
        <f>'3. Network design parameters'!G212</f>
        <v>8</v>
      </c>
      <c r="G883" s="535">
        <f>'3. Network design parameters'!H212</f>
        <v>8</v>
      </c>
      <c r="H883" s="535">
        <f>'3. Network design parameters'!I212</f>
        <v>8</v>
      </c>
      <c r="I883" s="535">
        <f>'3. Network design parameters'!J212</f>
        <v>8</v>
      </c>
      <c r="J883" s="535">
        <f>'3. Network design parameters'!K212</f>
        <v>8</v>
      </c>
      <c r="K883" s="535">
        <f>'3. Network design parameters'!L212</f>
        <v>8</v>
      </c>
    </row>
    <row r="884" spans="3:11" s="487" customFormat="1"/>
    <row r="885" spans="3:11" s="487" customFormat="1">
      <c r="C885" s="270" t="s">
        <v>875</v>
      </c>
      <c r="D885" s="271"/>
      <c r="E885" s="269"/>
      <c r="F885" s="272"/>
      <c r="G885" s="247"/>
      <c r="H885" s="247"/>
      <c r="I885" s="247"/>
      <c r="J885" s="247"/>
      <c r="K885" s="247"/>
    </row>
    <row r="886" spans="3:11" s="487" customFormat="1">
      <c r="C886" s="268" t="s">
        <v>305</v>
      </c>
      <c r="D886" s="227" t="s">
        <v>14</v>
      </c>
      <c r="E886" s="214">
        <f>E880</f>
        <v>2014</v>
      </c>
      <c r="F886" s="214">
        <f t="shared" ref="F886:K886" si="589">F880</f>
        <v>2015</v>
      </c>
      <c r="G886" s="214">
        <f t="shared" si="589"/>
        <v>2016</v>
      </c>
      <c r="H886" s="214">
        <f t="shared" si="589"/>
        <v>2017</v>
      </c>
      <c r="I886" s="214">
        <f t="shared" si="589"/>
        <v>2018</v>
      </c>
      <c r="J886" s="214">
        <f t="shared" si="589"/>
        <v>2019</v>
      </c>
      <c r="K886" s="214">
        <f t="shared" si="589"/>
        <v>2020</v>
      </c>
    </row>
    <row r="887" spans="3:11" s="487" customFormat="1">
      <c r="C887" s="262" t="s">
        <v>693</v>
      </c>
      <c r="D887" s="262" t="s">
        <v>712</v>
      </c>
      <c r="E887" s="537">
        <f>'3. Network design parameters'!F76*'3. Network design parameters'!F77*E881</f>
        <v>48</v>
      </c>
      <c r="F887" s="537">
        <f>'3. Network design parameters'!G76*'3. Network design parameters'!G77*F881</f>
        <v>48</v>
      </c>
      <c r="G887" s="537">
        <f>'3. Network design parameters'!H76*'3. Network design parameters'!H77*G881</f>
        <v>48</v>
      </c>
      <c r="H887" s="537">
        <f>'3. Network design parameters'!I76*'3. Network design parameters'!I77*H881</f>
        <v>48</v>
      </c>
      <c r="I887" s="537">
        <f>'3. Network design parameters'!J76*'3. Network design parameters'!J77*I881</f>
        <v>48</v>
      </c>
      <c r="J887" s="537">
        <f>'3. Network design parameters'!K76*'3. Network design parameters'!K77*J881</f>
        <v>48</v>
      </c>
      <c r="K887" s="537">
        <f>'3. Network design parameters'!L76*'3. Network design parameters'!L77*K881</f>
        <v>48</v>
      </c>
    </row>
    <row r="888" spans="3:11" s="487" customFormat="1">
      <c r="C888" s="262" t="s">
        <v>694</v>
      </c>
      <c r="D888" s="262" t="s">
        <v>712</v>
      </c>
      <c r="E888" s="537">
        <f>'3. Network design parameters'!F76*'3. Network design parameters'!F77*E882</f>
        <v>48</v>
      </c>
      <c r="F888" s="537">
        <f>'3. Network design parameters'!G76*'3. Network design parameters'!G77*F882</f>
        <v>48</v>
      </c>
      <c r="G888" s="537">
        <f>'3. Network design parameters'!H76*'3. Network design parameters'!H77*G882</f>
        <v>48</v>
      </c>
      <c r="H888" s="537">
        <f>'3. Network design parameters'!I76*'3. Network design parameters'!I77*H882</f>
        <v>48</v>
      </c>
      <c r="I888" s="537">
        <f>'3. Network design parameters'!J76*'3. Network design parameters'!J77*I882</f>
        <v>48</v>
      </c>
      <c r="J888" s="537">
        <f>'3. Network design parameters'!K76*'3. Network design parameters'!K77*J882</f>
        <v>48</v>
      </c>
      <c r="K888" s="537">
        <f>'3. Network design parameters'!L76*'3. Network design parameters'!L77*K882</f>
        <v>48</v>
      </c>
    </row>
    <row r="889" spans="3:11" s="487" customFormat="1">
      <c r="C889" s="262" t="s">
        <v>446</v>
      </c>
      <c r="D889" s="262" t="s">
        <v>712</v>
      </c>
      <c r="E889" s="537">
        <f>'3. Network design parameters'!F76*'3. Network design parameters'!F77*E883</f>
        <v>96</v>
      </c>
      <c r="F889" s="537">
        <f>'3. Network design parameters'!G76*'3. Network design parameters'!G77*F883</f>
        <v>96</v>
      </c>
      <c r="G889" s="537">
        <f>'3. Network design parameters'!H76*'3. Network design parameters'!H77*G883</f>
        <v>96</v>
      </c>
      <c r="H889" s="537">
        <f>'3. Network design parameters'!I76*'3. Network design parameters'!I77*H883</f>
        <v>96</v>
      </c>
      <c r="I889" s="537">
        <f>'3. Network design parameters'!J76*'3. Network design parameters'!J77*I883</f>
        <v>96</v>
      </c>
      <c r="J889" s="537">
        <f>'3. Network design parameters'!K76*'3. Network design parameters'!K77*J883</f>
        <v>96</v>
      </c>
      <c r="K889" s="537">
        <f>'3. Network design parameters'!L76*'3. Network design parameters'!L77*K883</f>
        <v>96</v>
      </c>
    </row>
    <row r="890" spans="3:11" s="487" customFormat="1"/>
    <row r="891" spans="3:11" s="487" customFormat="1">
      <c r="C891" s="270" t="s">
        <v>957</v>
      </c>
    </row>
    <row r="892" spans="3:11" s="487" customFormat="1"/>
    <row r="893" spans="3:11" s="487" customFormat="1">
      <c r="C893" s="270" t="s">
        <v>876</v>
      </c>
      <c r="D893" s="271"/>
      <c r="E893" s="269"/>
      <c r="F893" s="272"/>
      <c r="G893" s="247"/>
      <c r="H893" s="247"/>
      <c r="I893" s="247"/>
      <c r="J893" s="247"/>
      <c r="K893" s="247"/>
    </row>
    <row r="894" spans="3:11" s="487" customFormat="1">
      <c r="C894" s="268" t="s">
        <v>305</v>
      </c>
      <c r="D894" s="227" t="s">
        <v>14</v>
      </c>
      <c r="E894" s="214">
        <f>E886</f>
        <v>2014</v>
      </c>
      <c r="F894" s="214">
        <f t="shared" ref="F894:K894" si="590">F886</f>
        <v>2015</v>
      </c>
      <c r="G894" s="214">
        <f t="shared" si="590"/>
        <v>2016</v>
      </c>
      <c r="H894" s="214">
        <f t="shared" si="590"/>
        <v>2017</v>
      </c>
      <c r="I894" s="214">
        <f t="shared" si="590"/>
        <v>2018</v>
      </c>
      <c r="J894" s="214">
        <f t="shared" si="590"/>
        <v>2019</v>
      </c>
      <c r="K894" s="214">
        <f t="shared" si="590"/>
        <v>2020</v>
      </c>
    </row>
    <row r="895" spans="3:11" s="487" customFormat="1">
      <c r="C895" s="262" t="s">
        <v>446</v>
      </c>
      <c r="D895" s="262" t="s">
        <v>10</v>
      </c>
      <c r="E895" s="398">
        <f>'B. Dashboard'!$F$79</f>
        <v>1</v>
      </c>
      <c r="F895" s="398">
        <f>'B. Dashboard'!$F$79</f>
        <v>1</v>
      </c>
      <c r="G895" s="398">
        <f>'B. Dashboard'!$F$79</f>
        <v>1</v>
      </c>
      <c r="H895" s="398">
        <f>'B. Dashboard'!$F$79</f>
        <v>1</v>
      </c>
      <c r="I895" s="398">
        <f>'B. Dashboard'!$F$79</f>
        <v>1</v>
      </c>
      <c r="J895" s="398">
        <f>'B. Dashboard'!$F$79</f>
        <v>1</v>
      </c>
      <c r="K895" s="398">
        <f>'B. Dashboard'!$F$79</f>
        <v>1</v>
      </c>
    </row>
    <row r="896" spans="3:11" s="487" customFormat="1">
      <c r="C896" s="262" t="s">
        <v>694</v>
      </c>
      <c r="D896" s="262" t="s">
        <v>10</v>
      </c>
      <c r="E896" s="398">
        <f t="shared" ref="E896:K896" si="591">1-E895</f>
        <v>0</v>
      </c>
      <c r="F896" s="398">
        <f t="shared" si="591"/>
        <v>0</v>
      </c>
      <c r="G896" s="398">
        <f t="shared" si="591"/>
        <v>0</v>
      </c>
      <c r="H896" s="398">
        <f t="shared" si="591"/>
        <v>0</v>
      </c>
      <c r="I896" s="398">
        <f t="shared" si="591"/>
        <v>0</v>
      </c>
      <c r="J896" s="398">
        <f t="shared" si="591"/>
        <v>0</v>
      </c>
      <c r="K896" s="398">
        <f t="shared" si="591"/>
        <v>0</v>
      </c>
    </row>
    <row r="897" spans="3:11" s="487" customFormat="1">
      <c r="C897" s="262" t="s">
        <v>626</v>
      </c>
      <c r="D897" s="262" t="s">
        <v>979</v>
      </c>
      <c r="E897" s="410">
        <f t="shared" ref="E897:K897" si="592">E896*E888+E895*E889</f>
        <v>96</v>
      </c>
      <c r="F897" s="410">
        <f t="shared" si="592"/>
        <v>96</v>
      </c>
      <c r="G897" s="410">
        <f t="shared" si="592"/>
        <v>96</v>
      </c>
      <c r="H897" s="410">
        <f t="shared" si="592"/>
        <v>96</v>
      </c>
      <c r="I897" s="410">
        <f t="shared" si="592"/>
        <v>96</v>
      </c>
      <c r="J897" s="410">
        <f t="shared" si="592"/>
        <v>96</v>
      </c>
      <c r="K897" s="410">
        <f t="shared" si="592"/>
        <v>96</v>
      </c>
    </row>
    <row r="898" spans="3:11" s="487" customFormat="1">
      <c r="C898" s="262" t="s">
        <v>626</v>
      </c>
      <c r="D898" s="262" t="s">
        <v>980</v>
      </c>
      <c r="E898" s="410">
        <f t="shared" ref="E898:K898" si="593">E895*E883+E896*E882</f>
        <v>8</v>
      </c>
      <c r="F898" s="410">
        <f t="shared" si="593"/>
        <v>8</v>
      </c>
      <c r="G898" s="410">
        <f t="shared" si="593"/>
        <v>8</v>
      </c>
      <c r="H898" s="410">
        <f t="shared" si="593"/>
        <v>8</v>
      </c>
      <c r="I898" s="410">
        <f t="shared" si="593"/>
        <v>8</v>
      </c>
      <c r="J898" s="410">
        <f t="shared" si="593"/>
        <v>8</v>
      </c>
      <c r="K898" s="410">
        <f t="shared" si="593"/>
        <v>8</v>
      </c>
    </row>
    <row r="899" spans="3:11" s="487" customFormat="1"/>
    <row r="900" spans="3:11" s="487" customFormat="1">
      <c r="C900" s="270" t="s">
        <v>877</v>
      </c>
      <c r="D900" s="271"/>
      <c r="E900" s="269"/>
      <c r="F900" s="272"/>
      <c r="G900" s="247"/>
      <c r="H900" s="247"/>
      <c r="I900" s="247"/>
      <c r="J900" s="247"/>
      <c r="K900" s="247"/>
    </row>
    <row r="901" spans="3:11" s="487" customFormat="1">
      <c r="C901" s="268" t="s">
        <v>305</v>
      </c>
      <c r="D901" s="227" t="s">
        <v>14</v>
      </c>
      <c r="E901" s="214">
        <f t="shared" ref="E901:K901" si="594">E894</f>
        <v>2014</v>
      </c>
      <c r="F901" s="214">
        <f t="shared" si="594"/>
        <v>2015</v>
      </c>
      <c r="G901" s="214">
        <f t="shared" si="594"/>
        <v>2016</v>
      </c>
      <c r="H901" s="214">
        <f t="shared" si="594"/>
        <v>2017</v>
      </c>
      <c r="I901" s="214">
        <f t="shared" si="594"/>
        <v>2018</v>
      </c>
      <c r="J901" s="214">
        <f t="shared" si="594"/>
        <v>2019</v>
      </c>
      <c r="K901" s="214">
        <f t="shared" si="594"/>
        <v>2020</v>
      </c>
    </row>
    <row r="902" spans="3:11" s="487" customFormat="1">
      <c r="C902" s="262" t="s">
        <v>446</v>
      </c>
      <c r="D902" s="262" t="s">
        <v>10</v>
      </c>
      <c r="E902" s="398">
        <f>'B. Dashboard'!$F$80</f>
        <v>1</v>
      </c>
      <c r="F902" s="398">
        <f>'B. Dashboard'!$F$80</f>
        <v>1</v>
      </c>
      <c r="G902" s="398">
        <f>'B. Dashboard'!$F$80</f>
        <v>1</v>
      </c>
      <c r="H902" s="398">
        <f>'B. Dashboard'!$F$80</f>
        <v>1</v>
      </c>
      <c r="I902" s="398">
        <f>'B. Dashboard'!$F$80</f>
        <v>1</v>
      </c>
      <c r="J902" s="398">
        <f>'B. Dashboard'!$F$80</f>
        <v>1</v>
      </c>
      <c r="K902" s="398">
        <f>'B. Dashboard'!$F$80</f>
        <v>1</v>
      </c>
    </row>
    <row r="903" spans="3:11" s="487" customFormat="1">
      <c r="C903" s="262" t="s">
        <v>694</v>
      </c>
      <c r="D903" s="262" t="s">
        <v>10</v>
      </c>
      <c r="E903" s="398">
        <f t="shared" ref="E903:K903" si="595">1-E902</f>
        <v>0</v>
      </c>
      <c r="F903" s="398">
        <f t="shared" si="595"/>
        <v>0</v>
      </c>
      <c r="G903" s="398">
        <f t="shared" si="595"/>
        <v>0</v>
      </c>
      <c r="H903" s="398">
        <f t="shared" si="595"/>
        <v>0</v>
      </c>
      <c r="I903" s="398">
        <f t="shared" si="595"/>
        <v>0</v>
      </c>
      <c r="J903" s="398">
        <f t="shared" si="595"/>
        <v>0</v>
      </c>
      <c r="K903" s="398">
        <f t="shared" si="595"/>
        <v>0</v>
      </c>
    </row>
    <row r="904" spans="3:11" s="487" customFormat="1">
      <c r="C904" s="262" t="s">
        <v>626</v>
      </c>
      <c r="D904" s="262" t="str">
        <f>D897</f>
        <v># of Mbps per eNode B</v>
      </c>
      <c r="E904" s="410">
        <f t="shared" ref="E904:K904" si="596">E902*E889+E903*E888</f>
        <v>96</v>
      </c>
      <c r="F904" s="410">
        <f t="shared" si="596"/>
        <v>96</v>
      </c>
      <c r="G904" s="410">
        <f t="shared" si="596"/>
        <v>96</v>
      </c>
      <c r="H904" s="410">
        <f t="shared" si="596"/>
        <v>96</v>
      </c>
      <c r="I904" s="410">
        <f t="shared" si="596"/>
        <v>96</v>
      </c>
      <c r="J904" s="410">
        <f t="shared" si="596"/>
        <v>96</v>
      </c>
      <c r="K904" s="410">
        <f t="shared" si="596"/>
        <v>96</v>
      </c>
    </row>
    <row r="905" spans="3:11" s="487" customFormat="1">
      <c r="C905" s="262" t="s">
        <v>626</v>
      </c>
      <c r="D905" s="262" t="str">
        <f>D898</f>
        <v># of Radios per eNode B</v>
      </c>
      <c r="E905" s="410">
        <f t="shared" ref="E905:K905" si="597">E902*E883+E903*E882</f>
        <v>8</v>
      </c>
      <c r="F905" s="410">
        <f t="shared" si="597"/>
        <v>8</v>
      </c>
      <c r="G905" s="410">
        <f t="shared" si="597"/>
        <v>8</v>
      </c>
      <c r="H905" s="410">
        <f t="shared" si="597"/>
        <v>8</v>
      </c>
      <c r="I905" s="410">
        <f t="shared" si="597"/>
        <v>8</v>
      </c>
      <c r="J905" s="410">
        <f t="shared" si="597"/>
        <v>8</v>
      </c>
      <c r="K905" s="410">
        <f t="shared" si="597"/>
        <v>8</v>
      </c>
    </row>
    <row r="906" spans="3:11" s="487" customFormat="1"/>
    <row r="907" spans="3:11" s="487" customFormat="1">
      <c r="C907" s="270" t="s">
        <v>878</v>
      </c>
      <c r="D907" s="271"/>
      <c r="E907" s="269"/>
      <c r="F907" s="272"/>
      <c r="G907" s="247"/>
      <c r="H907" s="247"/>
      <c r="I907" s="247"/>
      <c r="J907" s="247"/>
      <c r="K907" s="247"/>
    </row>
    <row r="908" spans="3:11" s="487" customFormat="1">
      <c r="C908" s="268" t="s">
        <v>305</v>
      </c>
      <c r="D908" s="227" t="s">
        <v>14</v>
      </c>
      <c r="E908" s="214">
        <f t="shared" ref="E908:K908" si="598">E901</f>
        <v>2014</v>
      </c>
      <c r="F908" s="214">
        <f t="shared" si="598"/>
        <v>2015</v>
      </c>
      <c r="G908" s="214">
        <f t="shared" si="598"/>
        <v>2016</v>
      </c>
      <c r="H908" s="214">
        <f t="shared" si="598"/>
        <v>2017</v>
      </c>
      <c r="I908" s="214">
        <f t="shared" si="598"/>
        <v>2018</v>
      </c>
      <c r="J908" s="214">
        <f t="shared" si="598"/>
        <v>2019</v>
      </c>
      <c r="K908" s="214">
        <f t="shared" si="598"/>
        <v>2020</v>
      </c>
    </row>
    <row r="909" spans="3:11" s="487" customFormat="1">
      <c r="C909" s="262" t="s">
        <v>694</v>
      </c>
      <c r="D909" s="262" t="s">
        <v>10</v>
      </c>
      <c r="E909" s="398">
        <f>'B. Dashboard'!$F$81</f>
        <v>0.8</v>
      </c>
      <c r="F909" s="398">
        <f>'B. Dashboard'!$F$81</f>
        <v>0.8</v>
      </c>
      <c r="G909" s="398">
        <f>'B. Dashboard'!$F$81</f>
        <v>0.8</v>
      </c>
      <c r="H909" s="398">
        <f>'B. Dashboard'!$F$81</f>
        <v>0.8</v>
      </c>
      <c r="I909" s="398">
        <f>'B. Dashboard'!$F$81</f>
        <v>0.8</v>
      </c>
      <c r="J909" s="398">
        <f>'B. Dashboard'!$F$81</f>
        <v>0.8</v>
      </c>
      <c r="K909" s="398">
        <f>'B. Dashboard'!$F$81</f>
        <v>0.8</v>
      </c>
    </row>
    <row r="910" spans="3:11" s="487" customFormat="1">
      <c r="C910" s="262" t="s">
        <v>444</v>
      </c>
      <c r="D910" s="262" t="s">
        <v>10</v>
      </c>
      <c r="E910" s="398">
        <f t="shared" ref="E910:K910" si="599">1-E909</f>
        <v>0.19999999999999996</v>
      </c>
      <c r="F910" s="398">
        <f t="shared" si="599"/>
        <v>0.19999999999999996</v>
      </c>
      <c r="G910" s="398">
        <f t="shared" si="599"/>
        <v>0.19999999999999996</v>
      </c>
      <c r="H910" s="398">
        <f t="shared" si="599"/>
        <v>0.19999999999999996</v>
      </c>
      <c r="I910" s="398">
        <f t="shared" si="599"/>
        <v>0.19999999999999996</v>
      </c>
      <c r="J910" s="398">
        <f t="shared" si="599"/>
        <v>0.19999999999999996</v>
      </c>
      <c r="K910" s="398">
        <f t="shared" si="599"/>
        <v>0.19999999999999996</v>
      </c>
    </row>
    <row r="911" spans="3:11" s="487" customFormat="1">
      <c r="C911" s="262" t="s">
        <v>626</v>
      </c>
      <c r="D911" s="262" t="str">
        <f>D904</f>
        <v># of Mbps per eNode B</v>
      </c>
      <c r="E911" s="410">
        <f t="shared" ref="E911:K911" si="600">E909*E888+E910*E887</f>
        <v>48</v>
      </c>
      <c r="F911" s="410">
        <f t="shared" si="600"/>
        <v>48</v>
      </c>
      <c r="G911" s="410">
        <f t="shared" si="600"/>
        <v>48</v>
      </c>
      <c r="H911" s="410">
        <f t="shared" si="600"/>
        <v>48</v>
      </c>
      <c r="I911" s="410">
        <f t="shared" si="600"/>
        <v>48</v>
      </c>
      <c r="J911" s="410">
        <f t="shared" si="600"/>
        <v>48</v>
      </c>
      <c r="K911" s="410">
        <f t="shared" si="600"/>
        <v>48</v>
      </c>
    </row>
    <row r="912" spans="3:11" s="487" customFormat="1">
      <c r="C912" s="262" t="s">
        <v>626</v>
      </c>
      <c r="D912" s="262" t="str">
        <f>D905</f>
        <v># of Radios per eNode B</v>
      </c>
      <c r="E912" s="410">
        <f t="shared" ref="E912:K912" si="601">E909*E882+E910*E881</f>
        <v>4</v>
      </c>
      <c r="F912" s="410">
        <f t="shared" si="601"/>
        <v>4</v>
      </c>
      <c r="G912" s="410">
        <f t="shared" si="601"/>
        <v>4</v>
      </c>
      <c r="H912" s="410">
        <f t="shared" si="601"/>
        <v>4</v>
      </c>
      <c r="I912" s="410">
        <f t="shared" si="601"/>
        <v>4</v>
      </c>
      <c r="J912" s="410">
        <f t="shared" si="601"/>
        <v>4</v>
      </c>
      <c r="K912" s="410">
        <f t="shared" si="601"/>
        <v>4</v>
      </c>
    </row>
    <row r="913" spans="2:11" s="487" customFormat="1"/>
    <row r="914" spans="2:11" s="487" customFormat="1"/>
    <row r="915" spans="2:11">
      <c r="B915" s="368">
        <f>B790+0.01</f>
        <v>6.1299999999999972</v>
      </c>
      <c r="C915" s="77" t="s">
        <v>654</v>
      </c>
      <c r="K915" s="487"/>
    </row>
    <row r="916" spans="2:11">
      <c r="K916" s="487"/>
    </row>
    <row r="917" spans="2:11">
      <c r="C917" s="19" t="s">
        <v>278</v>
      </c>
      <c r="D917" s="215"/>
      <c r="E917" s="215"/>
      <c r="F917" s="215"/>
      <c r="G917" s="215"/>
      <c r="H917" s="215"/>
      <c r="I917" s="215"/>
      <c r="J917" s="21"/>
      <c r="K917" s="21"/>
    </row>
    <row r="918" spans="2:11">
      <c r="C918" s="215"/>
      <c r="D918" s="215"/>
      <c r="E918" s="215"/>
      <c r="F918" s="215"/>
      <c r="G918" s="215"/>
      <c r="H918" s="215"/>
      <c r="I918" s="215"/>
      <c r="J918" s="21"/>
      <c r="K918" s="21"/>
    </row>
    <row r="919" spans="2:11">
      <c r="C919" s="40" t="s">
        <v>0</v>
      </c>
      <c r="D919" s="41" t="s">
        <v>405</v>
      </c>
      <c r="E919" s="42">
        <f t="shared" ref="E919:K919" si="602">E831</f>
        <v>2014</v>
      </c>
      <c r="F919" s="42">
        <f t="shared" si="602"/>
        <v>2015</v>
      </c>
      <c r="G919" s="42">
        <f t="shared" si="602"/>
        <v>2016</v>
      </c>
      <c r="H919" s="42">
        <f t="shared" si="602"/>
        <v>2017</v>
      </c>
      <c r="I919" s="42">
        <f t="shared" si="602"/>
        <v>2018</v>
      </c>
      <c r="J919" s="42">
        <f t="shared" si="602"/>
        <v>2019</v>
      </c>
      <c r="K919" s="42">
        <f t="shared" si="602"/>
        <v>2020</v>
      </c>
    </row>
    <row r="920" spans="2:11">
      <c r="C920" s="40"/>
      <c r="D920" s="56"/>
      <c r="E920" s="42" t="s">
        <v>38</v>
      </c>
      <c r="F920" s="42" t="s">
        <v>40</v>
      </c>
      <c r="G920" s="42" t="s">
        <v>40</v>
      </c>
      <c r="H920" s="42" t="s">
        <v>40</v>
      </c>
      <c r="I920" s="42" t="s">
        <v>39</v>
      </c>
      <c r="J920" s="42" t="s">
        <v>39</v>
      </c>
      <c r="K920" s="42" t="s">
        <v>39</v>
      </c>
    </row>
    <row r="921" spans="2:11">
      <c r="C921" s="141" t="str">
        <f>'1. Coverage&amp;Subs'!C379</f>
        <v>D01</v>
      </c>
      <c r="D921" s="141" t="str">
        <f>'1. Coverage&amp;Subs'!D379</f>
        <v>Благоевград (Blagoevgrad)</v>
      </c>
      <c r="E921" s="412">
        <f>'1. Coverage&amp;Subs'!E379</f>
        <v>2.5925925925925925E-2</v>
      </c>
      <c r="F921" s="412">
        <f>'1. Coverage&amp;Subs'!F379</f>
        <v>2.5925925925925925E-2</v>
      </c>
      <c r="G921" s="412">
        <f>'1. Coverage&amp;Subs'!G379</f>
        <v>2.5925925925925925E-2</v>
      </c>
      <c r="H921" s="412">
        <f>'1. Coverage&amp;Subs'!H379</f>
        <v>2.5925925925925925E-2</v>
      </c>
      <c r="I921" s="412">
        <f>'1. Coverage&amp;Subs'!I379</f>
        <v>2.5925925925925925E-2</v>
      </c>
      <c r="J921" s="412">
        <f>'1. Coverage&amp;Subs'!J379</f>
        <v>2.5925925925925925E-2</v>
      </c>
      <c r="K921" s="412">
        <f>'1. Coverage&amp;Subs'!K379</f>
        <v>2.5925925925925925E-2</v>
      </c>
    </row>
    <row r="922" spans="2:11">
      <c r="C922" s="141" t="str">
        <f>'1. Coverage&amp;Subs'!C380</f>
        <v>D02</v>
      </c>
      <c r="D922" s="141" t="str">
        <f>'1. Coverage&amp;Subs'!D380</f>
        <v>Бургас (Burgas)</v>
      </c>
      <c r="E922" s="412">
        <f>'1. Coverage&amp;Subs'!E380</f>
        <v>2.5925925925925925E-2</v>
      </c>
      <c r="F922" s="412">
        <f>'1. Coverage&amp;Subs'!F380</f>
        <v>2.5925925925925925E-2</v>
      </c>
      <c r="G922" s="412">
        <f>'1. Coverage&amp;Subs'!G380</f>
        <v>2.5925925925925925E-2</v>
      </c>
      <c r="H922" s="412">
        <f>'1. Coverage&amp;Subs'!H380</f>
        <v>2.5925925925925925E-2</v>
      </c>
      <c r="I922" s="412">
        <f>'1. Coverage&amp;Subs'!I380</f>
        <v>2.5925925925925925E-2</v>
      </c>
      <c r="J922" s="412">
        <f>'1. Coverage&amp;Subs'!J380</f>
        <v>2.5925925925925925E-2</v>
      </c>
      <c r="K922" s="412">
        <f>'1. Coverage&amp;Subs'!K380</f>
        <v>2.5925925925925925E-2</v>
      </c>
    </row>
    <row r="923" spans="2:11">
      <c r="C923" s="141" t="str">
        <f>'1. Coverage&amp;Subs'!C381</f>
        <v>D03</v>
      </c>
      <c r="D923" s="141" t="str">
        <f>'1. Coverage&amp;Subs'!D381</f>
        <v>Добрич (Dobrich)</v>
      </c>
      <c r="E923" s="412">
        <f>'1. Coverage&amp;Subs'!E381</f>
        <v>2.5925925925925925E-2</v>
      </c>
      <c r="F923" s="412">
        <f>'1. Coverage&amp;Subs'!F381</f>
        <v>2.5925925925925925E-2</v>
      </c>
      <c r="G923" s="412">
        <f>'1. Coverage&amp;Subs'!G381</f>
        <v>2.5925925925925925E-2</v>
      </c>
      <c r="H923" s="412">
        <f>'1. Coverage&amp;Subs'!H381</f>
        <v>2.5925925925925925E-2</v>
      </c>
      <c r="I923" s="412">
        <f>'1. Coverage&amp;Subs'!I381</f>
        <v>2.5925925925925925E-2</v>
      </c>
      <c r="J923" s="412">
        <f>'1. Coverage&amp;Subs'!J381</f>
        <v>2.5925925925925925E-2</v>
      </c>
      <c r="K923" s="412">
        <f>'1. Coverage&amp;Subs'!K381</f>
        <v>2.5925925925925925E-2</v>
      </c>
    </row>
    <row r="924" spans="2:11">
      <c r="C924" s="141" t="str">
        <f>'1. Coverage&amp;Subs'!C382</f>
        <v>D04</v>
      </c>
      <c r="D924" s="141" t="str">
        <f>'1. Coverage&amp;Subs'!D382</f>
        <v>Габрово (Gabrovo)</v>
      </c>
      <c r="E924" s="412">
        <f>'1. Coverage&amp;Subs'!E382</f>
        <v>2.5925925925925925E-2</v>
      </c>
      <c r="F924" s="412">
        <f>'1. Coverage&amp;Subs'!F382</f>
        <v>2.5925925925925925E-2</v>
      </c>
      <c r="G924" s="412">
        <f>'1. Coverage&amp;Subs'!G382</f>
        <v>2.5925925925925925E-2</v>
      </c>
      <c r="H924" s="412">
        <f>'1. Coverage&amp;Subs'!H382</f>
        <v>2.5925925925925925E-2</v>
      </c>
      <c r="I924" s="412">
        <f>'1. Coverage&amp;Subs'!I382</f>
        <v>2.5925925925925925E-2</v>
      </c>
      <c r="J924" s="412">
        <f>'1. Coverage&amp;Subs'!J382</f>
        <v>2.5925925925925925E-2</v>
      </c>
      <c r="K924" s="412">
        <f>'1. Coverage&amp;Subs'!K382</f>
        <v>2.5925925925925925E-2</v>
      </c>
    </row>
    <row r="925" spans="2:11">
      <c r="C925" s="141" t="str">
        <f>'1. Coverage&amp;Subs'!C383</f>
        <v>D05</v>
      </c>
      <c r="D925" s="141" t="str">
        <f>'1. Coverage&amp;Subs'!D383</f>
        <v>Хасково (Haskovo)</v>
      </c>
      <c r="E925" s="412">
        <f>'1. Coverage&amp;Subs'!E383</f>
        <v>2.5925925925925925E-2</v>
      </c>
      <c r="F925" s="412">
        <f>'1. Coverage&amp;Subs'!F383</f>
        <v>2.5925925925925925E-2</v>
      </c>
      <c r="G925" s="412">
        <f>'1. Coverage&amp;Subs'!G383</f>
        <v>2.5925925925925925E-2</v>
      </c>
      <c r="H925" s="412">
        <f>'1. Coverage&amp;Subs'!H383</f>
        <v>2.5925925925925925E-2</v>
      </c>
      <c r="I925" s="412">
        <f>'1. Coverage&amp;Subs'!I383</f>
        <v>2.5925925925925925E-2</v>
      </c>
      <c r="J925" s="412">
        <f>'1. Coverage&amp;Subs'!J383</f>
        <v>2.5925925925925925E-2</v>
      </c>
      <c r="K925" s="412">
        <f>'1. Coverage&amp;Subs'!K383</f>
        <v>2.5925925925925925E-2</v>
      </c>
    </row>
    <row r="926" spans="2:11">
      <c r="C926" s="141" t="str">
        <f>'1. Coverage&amp;Subs'!C384</f>
        <v>D06</v>
      </c>
      <c r="D926" s="141" t="str">
        <f>'1. Coverage&amp;Subs'!D384</f>
        <v>Кърджали (Kardzhali)</v>
      </c>
      <c r="E926" s="412">
        <f>'1. Coverage&amp;Subs'!E384</f>
        <v>2.5925925925925925E-2</v>
      </c>
      <c r="F926" s="412">
        <f>'1. Coverage&amp;Subs'!F384</f>
        <v>2.5925925925925925E-2</v>
      </c>
      <c r="G926" s="412">
        <f>'1. Coverage&amp;Subs'!G384</f>
        <v>2.5925925925925925E-2</v>
      </c>
      <c r="H926" s="412">
        <f>'1. Coverage&amp;Subs'!H384</f>
        <v>2.5925925925925925E-2</v>
      </c>
      <c r="I926" s="412">
        <f>'1. Coverage&amp;Subs'!I384</f>
        <v>2.5925925925925925E-2</v>
      </c>
      <c r="J926" s="412">
        <f>'1. Coverage&amp;Subs'!J384</f>
        <v>2.5925925925925925E-2</v>
      </c>
      <c r="K926" s="412">
        <f>'1. Coverage&amp;Subs'!K384</f>
        <v>2.5925925925925925E-2</v>
      </c>
    </row>
    <row r="927" spans="2:11">
      <c r="C927" s="141" t="str">
        <f>'1. Coverage&amp;Subs'!C385</f>
        <v>D07</v>
      </c>
      <c r="D927" s="141" t="str">
        <f>'1. Coverage&amp;Subs'!D385</f>
        <v>Кюстендил (Kyustendil)</v>
      </c>
      <c r="E927" s="412">
        <f>'1. Coverage&amp;Subs'!E385</f>
        <v>2.5925925925925925E-2</v>
      </c>
      <c r="F927" s="412">
        <f>'1. Coverage&amp;Subs'!F385</f>
        <v>2.5925925925925925E-2</v>
      </c>
      <c r="G927" s="412">
        <f>'1. Coverage&amp;Subs'!G385</f>
        <v>2.5925925925925925E-2</v>
      </c>
      <c r="H927" s="412">
        <f>'1. Coverage&amp;Subs'!H385</f>
        <v>2.5925925925925925E-2</v>
      </c>
      <c r="I927" s="412">
        <f>'1. Coverage&amp;Subs'!I385</f>
        <v>2.5925925925925925E-2</v>
      </c>
      <c r="J927" s="412">
        <f>'1. Coverage&amp;Subs'!J385</f>
        <v>2.5925925925925925E-2</v>
      </c>
      <c r="K927" s="412">
        <f>'1. Coverage&amp;Subs'!K385</f>
        <v>2.5925925925925925E-2</v>
      </c>
    </row>
    <row r="928" spans="2:11">
      <c r="C928" s="141" t="str">
        <f>'1. Coverage&amp;Subs'!C386</f>
        <v>D08</v>
      </c>
      <c r="D928" s="141" t="str">
        <f>'1. Coverage&amp;Subs'!D386</f>
        <v>Ловеч (Lovech)</v>
      </c>
      <c r="E928" s="412">
        <f>'1. Coverage&amp;Subs'!E386</f>
        <v>2.5925925925925925E-2</v>
      </c>
      <c r="F928" s="412">
        <f>'1. Coverage&amp;Subs'!F386</f>
        <v>2.5925925925925925E-2</v>
      </c>
      <c r="G928" s="412">
        <f>'1. Coverage&amp;Subs'!G386</f>
        <v>2.5925925925925925E-2</v>
      </c>
      <c r="H928" s="412">
        <f>'1. Coverage&amp;Subs'!H386</f>
        <v>2.5925925925925925E-2</v>
      </c>
      <c r="I928" s="412">
        <f>'1. Coverage&amp;Subs'!I386</f>
        <v>2.5925925925925925E-2</v>
      </c>
      <c r="J928" s="412">
        <f>'1. Coverage&amp;Subs'!J386</f>
        <v>2.5925925925925925E-2</v>
      </c>
      <c r="K928" s="412">
        <f>'1. Coverage&amp;Subs'!K386</f>
        <v>2.5925925925925925E-2</v>
      </c>
    </row>
    <row r="929" spans="3:11">
      <c r="C929" s="141" t="str">
        <f>'1. Coverage&amp;Subs'!C387</f>
        <v>D09</v>
      </c>
      <c r="D929" s="141" t="str">
        <f>'1. Coverage&amp;Subs'!D387</f>
        <v>Монтана (Montana)</v>
      </c>
      <c r="E929" s="412">
        <f>'1. Coverage&amp;Subs'!E387</f>
        <v>2.5925925925925925E-2</v>
      </c>
      <c r="F929" s="412">
        <f>'1. Coverage&amp;Subs'!F387</f>
        <v>2.5925925925925925E-2</v>
      </c>
      <c r="G929" s="412">
        <f>'1. Coverage&amp;Subs'!G387</f>
        <v>2.5925925925925925E-2</v>
      </c>
      <c r="H929" s="412">
        <f>'1. Coverage&amp;Subs'!H387</f>
        <v>2.5925925925925925E-2</v>
      </c>
      <c r="I929" s="412">
        <f>'1. Coverage&amp;Subs'!I387</f>
        <v>2.5925925925925925E-2</v>
      </c>
      <c r="J929" s="412">
        <f>'1. Coverage&amp;Subs'!J387</f>
        <v>2.5925925925925925E-2</v>
      </c>
      <c r="K929" s="412">
        <f>'1. Coverage&amp;Subs'!K387</f>
        <v>2.5925925925925925E-2</v>
      </c>
    </row>
    <row r="930" spans="3:11">
      <c r="C930" s="141" t="str">
        <f>'1. Coverage&amp;Subs'!C388</f>
        <v>D10</v>
      </c>
      <c r="D930" s="141" t="str">
        <f>'1. Coverage&amp;Subs'!D388</f>
        <v>Пазарджик (Pazardzhik)</v>
      </c>
      <c r="E930" s="412">
        <f>'1. Coverage&amp;Subs'!E388</f>
        <v>2.5925925925925925E-2</v>
      </c>
      <c r="F930" s="412">
        <f>'1. Coverage&amp;Subs'!F388</f>
        <v>2.5925925925925925E-2</v>
      </c>
      <c r="G930" s="412">
        <f>'1. Coverage&amp;Subs'!G388</f>
        <v>2.5925925925925925E-2</v>
      </c>
      <c r="H930" s="412">
        <f>'1. Coverage&amp;Subs'!H388</f>
        <v>2.5925925925925925E-2</v>
      </c>
      <c r="I930" s="412">
        <f>'1. Coverage&amp;Subs'!I388</f>
        <v>2.5925925925925925E-2</v>
      </c>
      <c r="J930" s="412">
        <f>'1. Coverage&amp;Subs'!J388</f>
        <v>2.5925925925925925E-2</v>
      </c>
      <c r="K930" s="412">
        <f>'1. Coverage&amp;Subs'!K388</f>
        <v>2.5925925925925925E-2</v>
      </c>
    </row>
    <row r="931" spans="3:11">
      <c r="C931" s="141" t="str">
        <f>'1. Coverage&amp;Subs'!C389</f>
        <v>D11</v>
      </c>
      <c r="D931" s="141" t="str">
        <f>'1. Coverage&amp;Subs'!D389</f>
        <v>Перник (Pernik)</v>
      </c>
      <c r="E931" s="412">
        <f>'1. Coverage&amp;Subs'!E389</f>
        <v>2.5925925925925925E-2</v>
      </c>
      <c r="F931" s="412">
        <f>'1. Coverage&amp;Subs'!F389</f>
        <v>2.5925925925925925E-2</v>
      </c>
      <c r="G931" s="412">
        <f>'1. Coverage&amp;Subs'!G389</f>
        <v>2.5925925925925925E-2</v>
      </c>
      <c r="H931" s="412">
        <f>'1. Coverage&amp;Subs'!H389</f>
        <v>2.5925925925925925E-2</v>
      </c>
      <c r="I931" s="412">
        <f>'1. Coverage&amp;Subs'!I389</f>
        <v>2.5925925925925925E-2</v>
      </c>
      <c r="J931" s="412">
        <f>'1. Coverage&amp;Subs'!J389</f>
        <v>2.5925925925925925E-2</v>
      </c>
      <c r="K931" s="412">
        <f>'1. Coverage&amp;Subs'!K389</f>
        <v>2.5925925925925925E-2</v>
      </c>
    </row>
    <row r="932" spans="3:11">
      <c r="C932" s="141" t="str">
        <f>'1. Coverage&amp;Subs'!C390</f>
        <v>D12</v>
      </c>
      <c r="D932" s="141" t="str">
        <f>'1. Coverage&amp;Subs'!D390</f>
        <v>Плевен (Pleven)</v>
      </c>
      <c r="E932" s="412">
        <f>'1. Coverage&amp;Subs'!E390</f>
        <v>2.5925925925925925E-2</v>
      </c>
      <c r="F932" s="412">
        <f>'1. Coverage&amp;Subs'!F390</f>
        <v>2.5925925925925925E-2</v>
      </c>
      <c r="G932" s="412">
        <f>'1. Coverage&amp;Subs'!G390</f>
        <v>2.5925925925925925E-2</v>
      </c>
      <c r="H932" s="412">
        <f>'1. Coverage&amp;Subs'!H390</f>
        <v>2.5925925925925925E-2</v>
      </c>
      <c r="I932" s="412">
        <f>'1. Coverage&amp;Subs'!I390</f>
        <v>2.5925925925925925E-2</v>
      </c>
      <c r="J932" s="412">
        <f>'1. Coverage&amp;Subs'!J390</f>
        <v>2.5925925925925925E-2</v>
      </c>
      <c r="K932" s="412">
        <f>'1. Coverage&amp;Subs'!K390</f>
        <v>2.5925925925925925E-2</v>
      </c>
    </row>
    <row r="933" spans="3:11">
      <c r="C933" s="141" t="str">
        <f>'1. Coverage&amp;Subs'!C391</f>
        <v>D13</v>
      </c>
      <c r="D933" s="141" t="str">
        <f>'1. Coverage&amp;Subs'!D391</f>
        <v>Пловдив (Plovdiv)</v>
      </c>
      <c r="E933" s="412">
        <f>'1. Coverage&amp;Subs'!E391</f>
        <v>2.5925925925925925E-2</v>
      </c>
      <c r="F933" s="412">
        <f>'1. Coverage&amp;Subs'!F391</f>
        <v>2.5925925925925925E-2</v>
      </c>
      <c r="G933" s="412">
        <f>'1. Coverage&amp;Subs'!G391</f>
        <v>2.5925925925925925E-2</v>
      </c>
      <c r="H933" s="412">
        <f>'1. Coverage&amp;Subs'!H391</f>
        <v>2.5925925925925925E-2</v>
      </c>
      <c r="I933" s="412">
        <f>'1. Coverage&amp;Subs'!I391</f>
        <v>2.5925925925925925E-2</v>
      </c>
      <c r="J933" s="412">
        <f>'1. Coverage&amp;Subs'!J391</f>
        <v>2.5925925925925925E-2</v>
      </c>
      <c r="K933" s="412">
        <f>'1. Coverage&amp;Subs'!K391</f>
        <v>2.5925925925925925E-2</v>
      </c>
    </row>
    <row r="934" spans="3:11">
      <c r="C934" s="141" t="str">
        <f>'1. Coverage&amp;Subs'!C392</f>
        <v>D14</v>
      </c>
      <c r="D934" s="141" t="str">
        <f>'1. Coverage&amp;Subs'!D392</f>
        <v>Разград (Razgrad)</v>
      </c>
      <c r="E934" s="412">
        <f>'1. Coverage&amp;Subs'!E392</f>
        <v>2.5925925925925925E-2</v>
      </c>
      <c r="F934" s="412">
        <f>'1. Coverage&amp;Subs'!F392</f>
        <v>2.5925925925925925E-2</v>
      </c>
      <c r="G934" s="412">
        <f>'1. Coverage&amp;Subs'!G392</f>
        <v>2.5925925925925925E-2</v>
      </c>
      <c r="H934" s="412">
        <f>'1. Coverage&amp;Subs'!H392</f>
        <v>2.5925925925925925E-2</v>
      </c>
      <c r="I934" s="412">
        <f>'1. Coverage&amp;Subs'!I392</f>
        <v>2.5925925925925925E-2</v>
      </c>
      <c r="J934" s="412">
        <f>'1. Coverage&amp;Subs'!J392</f>
        <v>2.5925925925925925E-2</v>
      </c>
      <c r="K934" s="412">
        <f>'1. Coverage&amp;Subs'!K392</f>
        <v>2.5925925925925925E-2</v>
      </c>
    </row>
    <row r="935" spans="3:11">
      <c r="C935" s="141" t="str">
        <f>'1. Coverage&amp;Subs'!C393</f>
        <v>D15</v>
      </c>
      <c r="D935" s="141" t="str">
        <f>'1. Coverage&amp;Subs'!D393</f>
        <v>Русе (Ruse)</v>
      </c>
      <c r="E935" s="412">
        <f>'1. Coverage&amp;Subs'!E393</f>
        <v>2.5925925925925925E-2</v>
      </c>
      <c r="F935" s="412">
        <f>'1. Coverage&amp;Subs'!F393</f>
        <v>2.5925925925925925E-2</v>
      </c>
      <c r="G935" s="412">
        <f>'1. Coverage&amp;Subs'!G393</f>
        <v>2.5925925925925925E-2</v>
      </c>
      <c r="H935" s="412">
        <f>'1. Coverage&amp;Subs'!H393</f>
        <v>2.5925925925925925E-2</v>
      </c>
      <c r="I935" s="412">
        <f>'1. Coverage&amp;Subs'!I393</f>
        <v>2.5925925925925925E-2</v>
      </c>
      <c r="J935" s="412">
        <f>'1. Coverage&amp;Subs'!J393</f>
        <v>2.5925925925925925E-2</v>
      </c>
      <c r="K935" s="412">
        <f>'1. Coverage&amp;Subs'!K393</f>
        <v>2.5925925925925925E-2</v>
      </c>
    </row>
    <row r="936" spans="3:11">
      <c r="C936" s="141" t="str">
        <f>'1. Coverage&amp;Subs'!C394</f>
        <v>D16</v>
      </c>
      <c r="D936" s="141" t="str">
        <f>'1. Coverage&amp;Subs'!D394</f>
        <v>Шумен (Shumen)</v>
      </c>
      <c r="E936" s="412">
        <f>'1. Coverage&amp;Subs'!E394</f>
        <v>2.5925925925925925E-2</v>
      </c>
      <c r="F936" s="412">
        <f>'1. Coverage&amp;Subs'!F394</f>
        <v>2.5925925925925925E-2</v>
      </c>
      <c r="G936" s="412">
        <f>'1. Coverage&amp;Subs'!G394</f>
        <v>2.5925925925925925E-2</v>
      </c>
      <c r="H936" s="412">
        <f>'1. Coverage&amp;Subs'!H394</f>
        <v>2.5925925925925925E-2</v>
      </c>
      <c r="I936" s="412">
        <f>'1. Coverage&amp;Subs'!I394</f>
        <v>2.5925925925925925E-2</v>
      </c>
      <c r="J936" s="412">
        <f>'1. Coverage&amp;Subs'!J394</f>
        <v>2.5925925925925925E-2</v>
      </c>
      <c r="K936" s="412">
        <f>'1. Coverage&amp;Subs'!K394</f>
        <v>2.5925925925925925E-2</v>
      </c>
    </row>
    <row r="937" spans="3:11">
      <c r="C937" s="141" t="str">
        <f>'1. Coverage&amp;Subs'!C395</f>
        <v>D17</v>
      </c>
      <c r="D937" s="141" t="str">
        <f>'1. Coverage&amp;Subs'!D395</f>
        <v>Силистра (Silistra)</v>
      </c>
      <c r="E937" s="412">
        <f>'1. Coverage&amp;Subs'!E395</f>
        <v>2.5925925925925925E-2</v>
      </c>
      <c r="F937" s="412">
        <f>'1. Coverage&amp;Subs'!F395</f>
        <v>2.5925925925925925E-2</v>
      </c>
      <c r="G937" s="412">
        <f>'1. Coverage&amp;Subs'!G395</f>
        <v>2.5925925925925925E-2</v>
      </c>
      <c r="H937" s="412">
        <f>'1. Coverage&amp;Subs'!H395</f>
        <v>2.5925925925925925E-2</v>
      </c>
      <c r="I937" s="412">
        <f>'1. Coverage&amp;Subs'!I395</f>
        <v>2.5925925925925925E-2</v>
      </c>
      <c r="J937" s="412">
        <f>'1. Coverage&amp;Subs'!J395</f>
        <v>2.5925925925925925E-2</v>
      </c>
      <c r="K937" s="412">
        <f>'1. Coverage&amp;Subs'!K395</f>
        <v>2.5925925925925925E-2</v>
      </c>
    </row>
    <row r="938" spans="3:11">
      <c r="C938" s="141" t="str">
        <f>'1. Coverage&amp;Subs'!C396</f>
        <v>D18</v>
      </c>
      <c r="D938" s="141" t="str">
        <f>'1. Coverage&amp;Subs'!D396</f>
        <v>Сливен (Sliven)</v>
      </c>
      <c r="E938" s="412">
        <f>'1. Coverage&amp;Subs'!E396</f>
        <v>2.5925925925925925E-2</v>
      </c>
      <c r="F938" s="412">
        <f>'1. Coverage&amp;Subs'!F396</f>
        <v>2.5925925925925925E-2</v>
      </c>
      <c r="G938" s="412">
        <f>'1. Coverage&amp;Subs'!G396</f>
        <v>2.5925925925925925E-2</v>
      </c>
      <c r="H938" s="412">
        <f>'1. Coverage&amp;Subs'!H396</f>
        <v>2.5925925925925925E-2</v>
      </c>
      <c r="I938" s="412">
        <f>'1. Coverage&amp;Subs'!I396</f>
        <v>2.5925925925925925E-2</v>
      </c>
      <c r="J938" s="412">
        <f>'1. Coverage&amp;Subs'!J396</f>
        <v>2.5925925925925925E-2</v>
      </c>
      <c r="K938" s="412">
        <f>'1. Coverage&amp;Subs'!K396</f>
        <v>2.5925925925925925E-2</v>
      </c>
    </row>
    <row r="939" spans="3:11">
      <c r="C939" s="141" t="str">
        <f>'1. Coverage&amp;Subs'!C397</f>
        <v>D19</v>
      </c>
      <c r="D939" s="141" t="str">
        <f>'1. Coverage&amp;Subs'!D397</f>
        <v>Смолян (Smolyan)</v>
      </c>
      <c r="E939" s="412">
        <f>'1. Coverage&amp;Subs'!E397</f>
        <v>2.5925925925925925E-2</v>
      </c>
      <c r="F939" s="412">
        <f>'1. Coverage&amp;Subs'!F397</f>
        <v>2.5925925925925925E-2</v>
      </c>
      <c r="G939" s="412">
        <f>'1. Coverage&amp;Subs'!G397</f>
        <v>2.5925925925925925E-2</v>
      </c>
      <c r="H939" s="412">
        <f>'1. Coverage&amp;Subs'!H397</f>
        <v>2.5925925925925925E-2</v>
      </c>
      <c r="I939" s="412">
        <f>'1. Coverage&amp;Subs'!I397</f>
        <v>2.5925925925925925E-2</v>
      </c>
      <c r="J939" s="412">
        <f>'1. Coverage&amp;Subs'!J397</f>
        <v>2.5925925925925925E-2</v>
      </c>
      <c r="K939" s="412">
        <f>'1. Coverage&amp;Subs'!K397</f>
        <v>2.5925925925925925E-2</v>
      </c>
    </row>
    <row r="940" spans="3:11">
      <c r="C940" s="141" t="str">
        <f>'1. Coverage&amp;Subs'!C398</f>
        <v>D20</v>
      </c>
      <c r="D940" s="141" t="str">
        <f>'1. Coverage&amp;Subs'!D398</f>
        <v>София-град (Sofia-Capital)</v>
      </c>
      <c r="E940" s="412">
        <f>'1. Coverage&amp;Subs'!E398</f>
        <v>0.3</v>
      </c>
      <c r="F940" s="412">
        <f>'1. Coverage&amp;Subs'!F398</f>
        <v>0.3</v>
      </c>
      <c r="G940" s="412">
        <f>'1. Coverage&amp;Subs'!G398</f>
        <v>0.3</v>
      </c>
      <c r="H940" s="412">
        <f>'1. Coverage&amp;Subs'!H398</f>
        <v>0.3</v>
      </c>
      <c r="I940" s="412">
        <f>'1. Coverage&amp;Subs'!I398</f>
        <v>0.3</v>
      </c>
      <c r="J940" s="412">
        <f>'1. Coverage&amp;Subs'!J398</f>
        <v>0.3</v>
      </c>
      <c r="K940" s="412">
        <f>'1. Coverage&amp;Subs'!K398</f>
        <v>0.3</v>
      </c>
    </row>
    <row r="941" spans="3:11">
      <c r="C941" s="141" t="str">
        <f>'1. Coverage&amp;Subs'!C399</f>
        <v>D21</v>
      </c>
      <c r="D941" s="141" t="str">
        <f>'1. Coverage&amp;Subs'!D399</f>
        <v>София-област (Sofia (province))</v>
      </c>
      <c r="E941" s="412">
        <f>'1. Coverage&amp;Subs'!E399</f>
        <v>2.5925925925925925E-2</v>
      </c>
      <c r="F941" s="412">
        <f>'1. Coverage&amp;Subs'!F399</f>
        <v>2.5925925925925925E-2</v>
      </c>
      <c r="G941" s="412">
        <f>'1. Coverage&amp;Subs'!G399</f>
        <v>2.5925925925925925E-2</v>
      </c>
      <c r="H941" s="412">
        <f>'1. Coverage&amp;Subs'!H399</f>
        <v>2.5925925925925925E-2</v>
      </c>
      <c r="I941" s="412">
        <f>'1. Coverage&amp;Subs'!I399</f>
        <v>2.5925925925925925E-2</v>
      </c>
      <c r="J941" s="412">
        <f>'1. Coverage&amp;Subs'!J399</f>
        <v>2.5925925925925925E-2</v>
      </c>
      <c r="K941" s="412">
        <f>'1. Coverage&amp;Subs'!K399</f>
        <v>2.5925925925925925E-2</v>
      </c>
    </row>
    <row r="942" spans="3:11">
      <c r="C942" s="141" t="str">
        <f>'1. Coverage&amp;Subs'!C400</f>
        <v>D22</v>
      </c>
      <c r="D942" s="141" t="str">
        <f>'1. Coverage&amp;Subs'!D400</f>
        <v>Стара Загора (Stara Zagora)</v>
      </c>
      <c r="E942" s="412">
        <f>'1. Coverage&amp;Subs'!E400</f>
        <v>2.5925925925925925E-2</v>
      </c>
      <c r="F942" s="412">
        <f>'1. Coverage&amp;Subs'!F400</f>
        <v>2.5925925925925925E-2</v>
      </c>
      <c r="G942" s="412">
        <f>'1. Coverage&amp;Subs'!G400</f>
        <v>2.5925925925925925E-2</v>
      </c>
      <c r="H942" s="412">
        <f>'1. Coverage&amp;Subs'!H400</f>
        <v>2.5925925925925925E-2</v>
      </c>
      <c r="I942" s="412">
        <f>'1. Coverage&amp;Subs'!I400</f>
        <v>2.5925925925925925E-2</v>
      </c>
      <c r="J942" s="412">
        <f>'1. Coverage&amp;Subs'!J400</f>
        <v>2.5925925925925925E-2</v>
      </c>
      <c r="K942" s="412">
        <f>'1. Coverage&amp;Subs'!K400</f>
        <v>2.5925925925925925E-2</v>
      </c>
    </row>
    <row r="943" spans="3:11">
      <c r="C943" s="141" t="str">
        <f>'1. Coverage&amp;Subs'!C401</f>
        <v>D23</v>
      </c>
      <c r="D943" s="141" t="str">
        <f>'1. Coverage&amp;Subs'!D401</f>
        <v>Търговище (Targovishte)</v>
      </c>
      <c r="E943" s="412">
        <f>'1. Coverage&amp;Subs'!E401</f>
        <v>2.5925925925925925E-2</v>
      </c>
      <c r="F943" s="412">
        <f>'1. Coverage&amp;Subs'!F401</f>
        <v>2.5925925925925925E-2</v>
      </c>
      <c r="G943" s="412">
        <f>'1. Coverage&amp;Subs'!G401</f>
        <v>2.5925925925925925E-2</v>
      </c>
      <c r="H943" s="412">
        <f>'1. Coverage&amp;Subs'!H401</f>
        <v>2.5925925925925925E-2</v>
      </c>
      <c r="I943" s="412">
        <f>'1. Coverage&amp;Subs'!I401</f>
        <v>2.5925925925925925E-2</v>
      </c>
      <c r="J943" s="412">
        <f>'1. Coverage&amp;Subs'!J401</f>
        <v>2.5925925925925925E-2</v>
      </c>
      <c r="K943" s="412">
        <f>'1. Coverage&amp;Subs'!K401</f>
        <v>2.5925925925925925E-2</v>
      </c>
    </row>
    <row r="944" spans="3:11">
      <c r="C944" s="141" t="str">
        <f>'1. Coverage&amp;Subs'!C402</f>
        <v>D24</v>
      </c>
      <c r="D944" s="141" t="str">
        <f>'1. Coverage&amp;Subs'!D402</f>
        <v>Варна (Varna)</v>
      </c>
      <c r="E944" s="412">
        <f>'1. Coverage&amp;Subs'!E402</f>
        <v>2.5925925925925925E-2</v>
      </c>
      <c r="F944" s="412">
        <f>'1. Coverage&amp;Subs'!F402</f>
        <v>2.5925925925925925E-2</v>
      </c>
      <c r="G944" s="412">
        <f>'1. Coverage&amp;Subs'!G402</f>
        <v>2.5925925925925925E-2</v>
      </c>
      <c r="H944" s="412">
        <f>'1. Coverage&amp;Subs'!H402</f>
        <v>2.5925925925925925E-2</v>
      </c>
      <c r="I944" s="412">
        <f>'1. Coverage&amp;Subs'!I402</f>
        <v>2.5925925925925925E-2</v>
      </c>
      <c r="J944" s="412">
        <f>'1. Coverage&amp;Subs'!J402</f>
        <v>2.5925925925925925E-2</v>
      </c>
      <c r="K944" s="412">
        <f>'1. Coverage&amp;Subs'!K402</f>
        <v>2.5925925925925925E-2</v>
      </c>
    </row>
    <row r="945" spans="3:12">
      <c r="C945" s="141" t="str">
        <f>'1. Coverage&amp;Subs'!C403</f>
        <v>D25</v>
      </c>
      <c r="D945" s="141" t="str">
        <f>'1. Coverage&amp;Subs'!D403</f>
        <v>Велико Търново (Veliko Tarnovo)</v>
      </c>
      <c r="E945" s="412">
        <f>'1. Coverage&amp;Subs'!E403</f>
        <v>2.5925925925925925E-2</v>
      </c>
      <c r="F945" s="412">
        <f>'1. Coverage&amp;Subs'!F403</f>
        <v>2.5925925925925925E-2</v>
      </c>
      <c r="G945" s="412">
        <f>'1. Coverage&amp;Subs'!G403</f>
        <v>2.5925925925925925E-2</v>
      </c>
      <c r="H945" s="412">
        <f>'1. Coverage&amp;Subs'!H403</f>
        <v>2.5925925925925925E-2</v>
      </c>
      <c r="I945" s="412">
        <f>'1. Coverage&amp;Subs'!I403</f>
        <v>2.5925925925925925E-2</v>
      </c>
      <c r="J945" s="412">
        <f>'1. Coverage&amp;Subs'!J403</f>
        <v>2.5925925925925925E-2</v>
      </c>
      <c r="K945" s="412">
        <f>'1. Coverage&amp;Subs'!K403</f>
        <v>2.5925925925925925E-2</v>
      </c>
    </row>
    <row r="946" spans="3:12">
      <c r="C946" s="141" t="str">
        <f>'1. Coverage&amp;Subs'!C404</f>
        <v>D26</v>
      </c>
      <c r="D946" s="141" t="str">
        <f>'1. Coverage&amp;Subs'!D404</f>
        <v>Видин (Vidin)</v>
      </c>
      <c r="E946" s="412">
        <f>'1. Coverage&amp;Subs'!E404</f>
        <v>2.5925925925925925E-2</v>
      </c>
      <c r="F946" s="412">
        <f>'1. Coverage&amp;Subs'!F404</f>
        <v>2.5925925925925925E-2</v>
      </c>
      <c r="G946" s="412">
        <f>'1. Coverage&amp;Subs'!G404</f>
        <v>2.5925925925925925E-2</v>
      </c>
      <c r="H946" s="412">
        <f>'1. Coverage&amp;Subs'!H404</f>
        <v>2.5925925925925925E-2</v>
      </c>
      <c r="I946" s="412">
        <f>'1. Coverage&amp;Subs'!I404</f>
        <v>2.5925925925925925E-2</v>
      </c>
      <c r="J946" s="412">
        <f>'1. Coverage&amp;Subs'!J404</f>
        <v>2.5925925925925925E-2</v>
      </c>
      <c r="K946" s="412">
        <f>'1. Coverage&amp;Subs'!K404</f>
        <v>2.5925925925925925E-2</v>
      </c>
    </row>
    <row r="947" spans="3:12">
      <c r="C947" s="141" t="str">
        <f>'1. Coverage&amp;Subs'!C405</f>
        <v>D27</v>
      </c>
      <c r="D947" s="141" t="str">
        <f>'1. Coverage&amp;Subs'!D405</f>
        <v>Враца (Vratsa)</v>
      </c>
      <c r="E947" s="412">
        <f>'1. Coverage&amp;Subs'!E405</f>
        <v>2.5925925925925925E-2</v>
      </c>
      <c r="F947" s="412">
        <f>'1. Coverage&amp;Subs'!F405</f>
        <v>2.5925925925925925E-2</v>
      </c>
      <c r="G947" s="412">
        <f>'1. Coverage&amp;Subs'!G405</f>
        <v>2.5925925925925925E-2</v>
      </c>
      <c r="H947" s="412">
        <f>'1. Coverage&amp;Subs'!H405</f>
        <v>2.5925925925925925E-2</v>
      </c>
      <c r="I947" s="412">
        <f>'1. Coverage&amp;Subs'!I405</f>
        <v>2.5925925925925925E-2</v>
      </c>
      <c r="J947" s="412">
        <f>'1. Coverage&amp;Subs'!J405</f>
        <v>2.5925925925925925E-2</v>
      </c>
      <c r="K947" s="412">
        <f>'1. Coverage&amp;Subs'!K405</f>
        <v>2.5925925925925925E-2</v>
      </c>
    </row>
    <row r="948" spans="3:12">
      <c r="C948" s="141" t="str">
        <f>'1. Coverage&amp;Subs'!C406</f>
        <v>D28</v>
      </c>
      <c r="D948" s="141" t="str">
        <f>'1. Coverage&amp;Subs'!D406</f>
        <v>Ямбол (Yambol)</v>
      </c>
      <c r="E948" s="412">
        <f>'1. Coverage&amp;Subs'!E406</f>
        <v>2.5925925925925925E-2</v>
      </c>
      <c r="F948" s="412">
        <f>'1. Coverage&amp;Subs'!F406</f>
        <v>2.5925925925925925E-2</v>
      </c>
      <c r="G948" s="412">
        <f>'1. Coverage&amp;Subs'!G406</f>
        <v>2.5925925925925925E-2</v>
      </c>
      <c r="H948" s="412">
        <f>'1. Coverage&amp;Subs'!H406</f>
        <v>2.5925925925925925E-2</v>
      </c>
      <c r="I948" s="412">
        <f>'1. Coverage&amp;Subs'!I406</f>
        <v>2.5925925925925925E-2</v>
      </c>
      <c r="J948" s="412">
        <f>'1. Coverage&amp;Subs'!J406</f>
        <v>2.5925925925925925E-2</v>
      </c>
      <c r="K948" s="412">
        <f>'1. Coverage&amp;Subs'!K406</f>
        <v>2.5925925925925925E-2</v>
      </c>
    </row>
    <row r="949" spans="3:12">
      <c r="C949" s="146"/>
      <c r="D949" s="146"/>
      <c r="E949" s="134">
        <f t="shared" ref="E949:J949" si="603">SUM(E921:E948)</f>
        <v>0.99999999999999978</v>
      </c>
      <c r="F949" s="134">
        <f t="shared" si="603"/>
        <v>0.99999999999999978</v>
      </c>
      <c r="G949" s="134">
        <f t="shared" si="603"/>
        <v>0.99999999999999978</v>
      </c>
      <c r="H949" s="134">
        <f t="shared" si="603"/>
        <v>0.99999999999999978</v>
      </c>
      <c r="I949" s="134">
        <f t="shared" si="603"/>
        <v>0.99999999999999978</v>
      </c>
      <c r="J949" s="134">
        <f t="shared" si="603"/>
        <v>0.99999999999999978</v>
      </c>
      <c r="K949" s="134">
        <f t="shared" ref="K949" si="604">SUM(K921:K948)</f>
        <v>0.99999999999999978</v>
      </c>
    </row>
    <row r="950" spans="3:12" s="635" customFormat="1">
      <c r="E950" s="635" t="str">
        <f t="shared" ref="E950:J950" si="605">IF(E949=100%,"OK","ERROR")</f>
        <v>OK</v>
      </c>
      <c r="F950" s="635" t="str">
        <f t="shared" si="605"/>
        <v>OK</v>
      </c>
      <c r="G950" s="635" t="str">
        <f t="shared" si="605"/>
        <v>OK</v>
      </c>
      <c r="H950" s="635" t="str">
        <f t="shared" si="605"/>
        <v>OK</v>
      </c>
      <c r="I950" s="635" t="str">
        <f t="shared" si="605"/>
        <v>OK</v>
      </c>
      <c r="J950" s="635" t="str">
        <f t="shared" si="605"/>
        <v>OK</v>
      </c>
      <c r="K950" s="635" t="str">
        <f t="shared" ref="K950" si="606">IF(K949=100%,"OK","ERROR")</f>
        <v>OK</v>
      </c>
    </row>
    <row r="951" spans="3:12" s="207" customFormat="1">
      <c r="E951" s="413"/>
      <c r="F951" s="413"/>
      <c r="G951" s="413"/>
      <c r="H951" s="413"/>
      <c r="I951" s="413"/>
      <c r="J951" s="413"/>
    </row>
    <row r="952" spans="3:12" s="207" customFormat="1">
      <c r="C952" s="19" t="s">
        <v>747</v>
      </c>
      <c r="E952" s="413"/>
      <c r="F952" s="413"/>
      <c r="G952" s="413"/>
      <c r="H952" s="413"/>
      <c r="I952" s="413"/>
      <c r="J952" s="413"/>
    </row>
    <row r="954" spans="3:12">
      <c r="C954" s="40" t="str">
        <f>C919</f>
        <v>Code</v>
      </c>
      <c r="D954" s="151" t="s">
        <v>719</v>
      </c>
      <c r="E954" s="151"/>
      <c r="F954" s="151">
        <f t="shared" ref="F954:L955" si="607">E919</f>
        <v>2014</v>
      </c>
      <c r="G954" s="151">
        <f t="shared" si="607"/>
        <v>2015</v>
      </c>
      <c r="H954" s="151">
        <f t="shared" si="607"/>
        <v>2016</v>
      </c>
      <c r="I954" s="151">
        <f t="shared" si="607"/>
        <v>2017</v>
      </c>
      <c r="J954" s="151">
        <f t="shared" si="607"/>
        <v>2018</v>
      </c>
      <c r="K954" s="151">
        <f t="shared" si="607"/>
        <v>2019</v>
      </c>
      <c r="L954" s="151">
        <f t="shared" si="607"/>
        <v>2020</v>
      </c>
    </row>
    <row r="955" spans="3:12">
      <c r="C955" s="40"/>
      <c r="D955" s="56"/>
      <c r="E955" s="151" t="s">
        <v>685</v>
      </c>
      <c r="F955" s="42" t="str">
        <f t="shared" si="607"/>
        <v xml:space="preserve">Actuals </v>
      </c>
      <c r="G955" s="42" t="str">
        <f t="shared" si="607"/>
        <v xml:space="preserve">Estimated </v>
      </c>
      <c r="H955" s="42" t="str">
        <f t="shared" si="607"/>
        <v xml:space="preserve">Estimated </v>
      </c>
      <c r="I955" s="42" t="str">
        <f t="shared" si="607"/>
        <v xml:space="preserve">Estimated </v>
      </c>
      <c r="J955" s="42" t="str">
        <f t="shared" si="607"/>
        <v>Estimated</v>
      </c>
      <c r="K955" s="42" t="str">
        <f t="shared" si="607"/>
        <v>Estimated</v>
      </c>
      <c r="L955" s="42" t="str">
        <f t="shared" si="607"/>
        <v>Estimated</v>
      </c>
    </row>
    <row r="956" spans="3:12">
      <c r="C956" s="141" t="str">
        <f>C921</f>
        <v>D01</v>
      </c>
      <c r="D956" s="141" t="str">
        <f>D921</f>
        <v>Благоевград (Blagoevgrad)</v>
      </c>
      <c r="E956" s="412" t="str">
        <f>'C. Masterfiles'!E12</f>
        <v>PR</v>
      </c>
      <c r="F956" s="415">
        <f t="shared" ref="F956:F983" si="608">E921*H$265</f>
        <v>1763.9163714549088</v>
      </c>
      <c r="G956" s="415">
        <f t="shared" ref="G956:G983" si="609">F921*I$265</f>
        <v>1799.194698884007</v>
      </c>
      <c r="H956" s="415">
        <f t="shared" ref="H956:H983" si="610">G921*J$265</f>
        <v>1835.178592861688</v>
      </c>
      <c r="I956" s="415">
        <f t="shared" ref="I956:I983" si="611">H921*K$265</f>
        <v>1871.8821647189218</v>
      </c>
      <c r="J956" s="415">
        <f t="shared" ref="J956:J983" si="612">I921*L$265</f>
        <v>1909.3198080133011</v>
      </c>
      <c r="K956" s="415">
        <f t="shared" ref="K956:L983" si="613">J921*M$265</f>
        <v>1947.5062041735659</v>
      </c>
      <c r="L956" s="415">
        <f t="shared" si="613"/>
        <v>1986.4563282570373</v>
      </c>
    </row>
    <row r="957" spans="3:12">
      <c r="C957" s="141" t="str">
        <f t="shared" ref="C957:C983" si="614">C922</f>
        <v>D02</v>
      </c>
      <c r="D957" s="141" t="str">
        <f t="shared" ref="D957:D983" si="615">D922</f>
        <v>Бургас (Burgas)</v>
      </c>
      <c r="E957" s="412" t="str">
        <f>'C. Masterfiles'!E13</f>
        <v>IN</v>
      </c>
      <c r="F957" s="415">
        <f t="shared" si="608"/>
        <v>1763.9163714549088</v>
      </c>
      <c r="G957" s="415">
        <f t="shared" si="609"/>
        <v>1799.194698884007</v>
      </c>
      <c r="H957" s="415">
        <f t="shared" si="610"/>
        <v>1835.178592861688</v>
      </c>
      <c r="I957" s="415">
        <f t="shared" si="611"/>
        <v>1871.8821647189218</v>
      </c>
      <c r="J957" s="415">
        <f t="shared" si="612"/>
        <v>1909.3198080133011</v>
      </c>
      <c r="K957" s="415">
        <f t="shared" si="613"/>
        <v>1947.5062041735659</v>
      </c>
      <c r="L957" s="415">
        <f t="shared" si="613"/>
        <v>1986.4563282570373</v>
      </c>
    </row>
    <row r="958" spans="3:12">
      <c r="C958" s="141" t="str">
        <f t="shared" si="614"/>
        <v>D03</v>
      </c>
      <c r="D958" s="141" t="str">
        <f t="shared" si="615"/>
        <v>Добрич (Dobrich)</v>
      </c>
      <c r="E958" s="412" t="str">
        <f>'C. Masterfiles'!E14</f>
        <v>IN</v>
      </c>
      <c r="F958" s="415">
        <f t="shared" si="608"/>
        <v>1763.9163714549088</v>
      </c>
      <c r="G958" s="415">
        <f t="shared" si="609"/>
        <v>1799.194698884007</v>
      </c>
      <c r="H958" s="415">
        <f t="shared" si="610"/>
        <v>1835.178592861688</v>
      </c>
      <c r="I958" s="415">
        <f t="shared" si="611"/>
        <v>1871.8821647189218</v>
      </c>
      <c r="J958" s="415">
        <f t="shared" si="612"/>
        <v>1909.3198080133011</v>
      </c>
      <c r="K958" s="415">
        <f t="shared" si="613"/>
        <v>1947.5062041735659</v>
      </c>
      <c r="L958" s="415">
        <f t="shared" si="613"/>
        <v>1986.4563282570373</v>
      </c>
    </row>
    <row r="959" spans="3:12">
      <c r="C959" s="141" t="str">
        <f t="shared" si="614"/>
        <v>D04</v>
      </c>
      <c r="D959" s="141" t="str">
        <f t="shared" si="615"/>
        <v>Габрово (Gabrovo)</v>
      </c>
      <c r="E959" s="412" t="str">
        <f>'C. Masterfiles'!E15</f>
        <v>IN</v>
      </c>
      <c r="F959" s="415">
        <f t="shared" si="608"/>
        <v>1763.9163714549088</v>
      </c>
      <c r="G959" s="415">
        <f t="shared" si="609"/>
        <v>1799.194698884007</v>
      </c>
      <c r="H959" s="415">
        <f t="shared" si="610"/>
        <v>1835.178592861688</v>
      </c>
      <c r="I959" s="415">
        <f t="shared" si="611"/>
        <v>1871.8821647189218</v>
      </c>
      <c r="J959" s="415">
        <f t="shared" si="612"/>
        <v>1909.3198080133011</v>
      </c>
      <c r="K959" s="415">
        <f t="shared" si="613"/>
        <v>1947.5062041735659</v>
      </c>
      <c r="L959" s="415">
        <f t="shared" si="613"/>
        <v>1986.4563282570373</v>
      </c>
    </row>
    <row r="960" spans="3:12">
      <c r="C960" s="141" t="str">
        <f t="shared" si="614"/>
        <v>D05</v>
      </c>
      <c r="D960" s="141" t="str">
        <f t="shared" si="615"/>
        <v>Хасково (Haskovo)</v>
      </c>
      <c r="E960" s="412" t="str">
        <f>'C. Masterfiles'!E16</f>
        <v>IN</v>
      </c>
      <c r="F960" s="415">
        <f t="shared" si="608"/>
        <v>1763.9163714549088</v>
      </c>
      <c r="G960" s="415">
        <f t="shared" si="609"/>
        <v>1799.194698884007</v>
      </c>
      <c r="H960" s="415">
        <f t="shared" si="610"/>
        <v>1835.178592861688</v>
      </c>
      <c r="I960" s="415">
        <f t="shared" si="611"/>
        <v>1871.8821647189218</v>
      </c>
      <c r="J960" s="415">
        <f t="shared" si="612"/>
        <v>1909.3198080133011</v>
      </c>
      <c r="K960" s="415">
        <f t="shared" si="613"/>
        <v>1947.5062041735659</v>
      </c>
      <c r="L960" s="415">
        <f t="shared" si="613"/>
        <v>1986.4563282570373</v>
      </c>
    </row>
    <row r="961" spans="3:12">
      <c r="C961" s="141" t="str">
        <f t="shared" si="614"/>
        <v>D06</v>
      </c>
      <c r="D961" s="141" t="str">
        <f t="shared" si="615"/>
        <v>Кърджали (Kardzhali)</v>
      </c>
      <c r="E961" s="412" t="str">
        <f>'C. Masterfiles'!E17</f>
        <v>PR</v>
      </c>
      <c r="F961" s="415">
        <f t="shared" si="608"/>
        <v>1763.9163714549088</v>
      </c>
      <c r="G961" s="415">
        <f t="shared" si="609"/>
        <v>1799.194698884007</v>
      </c>
      <c r="H961" s="415">
        <f t="shared" si="610"/>
        <v>1835.178592861688</v>
      </c>
      <c r="I961" s="415">
        <f t="shared" si="611"/>
        <v>1871.8821647189218</v>
      </c>
      <c r="J961" s="415">
        <f t="shared" si="612"/>
        <v>1909.3198080133011</v>
      </c>
      <c r="K961" s="415">
        <f t="shared" si="613"/>
        <v>1947.5062041735659</v>
      </c>
      <c r="L961" s="415">
        <f t="shared" si="613"/>
        <v>1986.4563282570373</v>
      </c>
    </row>
    <row r="962" spans="3:12">
      <c r="C962" s="141" t="str">
        <f t="shared" si="614"/>
        <v>D07</v>
      </c>
      <c r="D962" s="141" t="str">
        <f t="shared" si="615"/>
        <v>Кюстендил (Kyustendil)</v>
      </c>
      <c r="E962" s="412" t="str">
        <f>'C. Masterfiles'!E18</f>
        <v>IN</v>
      </c>
      <c r="F962" s="415">
        <f t="shared" si="608"/>
        <v>1763.9163714549088</v>
      </c>
      <c r="G962" s="415">
        <f t="shared" si="609"/>
        <v>1799.194698884007</v>
      </c>
      <c r="H962" s="415">
        <f t="shared" si="610"/>
        <v>1835.178592861688</v>
      </c>
      <c r="I962" s="415">
        <f t="shared" si="611"/>
        <v>1871.8821647189218</v>
      </c>
      <c r="J962" s="415">
        <f t="shared" si="612"/>
        <v>1909.3198080133011</v>
      </c>
      <c r="K962" s="415">
        <f t="shared" si="613"/>
        <v>1947.5062041735659</v>
      </c>
      <c r="L962" s="415">
        <f t="shared" si="613"/>
        <v>1986.4563282570373</v>
      </c>
    </row>
    <row r="963" spans="3:12">
      <c r="C963" s="141" t="str">
        <f t="shared" si="614"/>
        <v>D08</v>
      </c>
      <c r="D963" s="141" t="str">
        <f t="shared" si="615"/>
        <v>Ловеч (Lovech)</v>
      </c>
      <c r="E963" s="412" t="str">
        <f>'C. Masterfiles'!E19</f>
        <v>PR</v>
      </c>
      <c r="F963" s="415">
        <f t="shared" si="608"/>
        <v>1763.9163714549088</v>
      </c>
      <c r="G963" s="415">
        <f t="shared" si="609"/>
        <v>1799.194698884007</v>
      </c>
      <c r="H963" s="415">
        <f t="shared" si="610"/>
        <v>1835.178592861688</v>
      </c>
      <c r="I963" s="415">
        <f t="shared" si="611"/>
        <v>1871.8821647189218</v>
      </c>
      <c r="J963" s="415">
        <f t="shared" si="612"/>
        <v>1909.3198080133011</v>
      </c>
      <c r="K963" s="415">
        <f t="shared" si="613"/>
        <v>1947.5062041735659</v>
      </c>
      <c r="L963" s="415">
        <f t="shared" si="613"/>
        <v>1986.4563282570373</v>
      </c>
    </row>
    <row r="964" spans="3:12">
      <c r="C964" s="141" t="str">
        <f t="shared" si="614"/>
        <v>D09</v>
      </c>
      <c r="D964" s="141" t="str">
        <f t="shared" si="615"/>
        <v>Монтана (Montana)</v>
      </c>
      <c r="E964" s="412" t="str">
        <f>'C. Masterfiles'!E20</f>
        <v>PR</v>
      </c>
      <c r="F964" s="415">
        <f t="shared" si="608"/>
        <v>1763.9163714549088</v>
      </c>
      <c r="G964" s="415">
        <f t="shared" si="609"/>
        <v>1799.194698884007</v>
      </c>
      <c r="H964" s="415">
        <f t="shared" si="610"/>
        <v>1835.178592861688</v>
      </c>
      <c r="I964" s="415">
        <f t="shared" si="611"/>
        <v>1871.8821647189218</v>
      </c>
      <c r="J964" s="415">
        <f t="shared" si="612"/>
        <v>1909.3198080133011</v>
      </c>
      <c r="K964" s="415">
        <f t="shared" si="613"/>
        <v>1947.5062041735659</v>
      </c>
      <c r="L964" s="415">
        <f t="shared" si="613"/>
        <v>1986.4563282570373</v>
      </c>
    </row>
    <row r="965" spans="3:12">
      <c r="C965" s="141" t="str">
        <f t="shared" si="614"/>
        <v>D10</v>
      </c>
      <c r="D965" s="141" t="str">
        <f t="shared" si="615"/>
        <v>Пазарджик (Pazardzhik)</v>
      </c>
      <c r="E965" s="412" t="str">
        <f>'C. Masterfiles'!E21</f>
        <v>PR</v>
      </c>
      <c r="F965" s="415">
        <f t="shared" si="608"/>
        <v>1763.9163714549088</v>
      </c>
      <c r="G965" s="415">
        <f t="shared" si="609"/>
        <v>1799.194698884007</v>
      </c>
      <c r="H965" s="415">
        <f t="shared" si="610"/>
        <v>1835.178592861688</v>
      </c>
      <c r="I965" s="415">
        <f t="shared" si="611"/>
        <v>1871.8821647189218</v>
      </c>
      <c r="J965" s="415">
        <f t="shared" si="612"/>
        <v>1909.3198080133011</v>
      </c>
      <c r="K965" s="415">
        <f t="shared" si="613"/>
        <v>1947.5062041735659</v>
      </c>
      <c r="L965" s="415">
        <f t="shared" si="613"/>
        <v>1986.4563282570373</v>
      </c>
    </row>
    <row r="966" spans="3:12">
      <c r="C966" s="141" t="str">
        <f t="shared" si="614"/>
        <v>D11</v>
      </c>
      <c r="D966" s="141" t="str">
        <f t="shared" si="615"/>
        <v>Перник (Pernik)</v>
      </c>
      <c r="E966" s="412" t="str">
        <f>'C. Masterfiles'!E22</f>
        <v>IN</v>
      </c>
      <c r="F966" s="415">
        <f t="shared" si="608"/>
        <v>1763.9163714549088</v>
      </c>
      <c r="G966" s="415">
        <f t="shared" si="609"/>
        <v>1799.194698884007</v>
      </c>
      <c r="H966" s="415">
        <f t="shared" si="610"/>
        <v>1835.178592861688</v>
      </c>
      <c r="I966" s="415">
        <f t="shared" si="611"/>
        <v>1871.8821647189218</v>
      </c>
      <c r="J966" s="415">
        <f t="shared" si="612"/>
        <v>1909.3198080133011</v>
      </c>
      <c r="K966" s="415">
        <f t="shared" si="613"/>
        <v>1947.5062041735659</v>
      </c>
      <c r="L966" s="415">
        <f t="shared" si="613"/>
        <v>1986.4563282570373</v>
      </c>
    </row>
    <row r="967" spans="3:12">
      <c r="C967" s="141" t="str">
        <f t="shared" si="614"/>
        <v>D12</v>
      </c>
      <c r="D967" s="141" t="str">
        <f t="shared" si="615"/>
        <v>Плевен (Pleven)</v>
      </c>
      <c r="E967" s="412" t="str">
        <f>'C. Masterfiles'!E23</f>
        <v>PR</v>
      </c>
      <c r="F967" s="415">
        <f t="shared" si="608"/>
        <v>1763.9163714549088</v>
      </c>
      <c r="G967" s="415">
        <f t="shared" si="609"/>
        <v>1799.194698884007</v>
      </c>
      <c r="H967" s="415">
        <f t="shared" si="610"/>
        <v>1835.178592861688</v>
      </c>
      <c r="I967" s="415">
        <f t="shared" si="611"/>
        <v>1871.8821647189218</v>
      </c>
      <c r="J967" s="415">
        <f t="shared" si="612"/>
        <v>1909.3198080133011</v>
      </c>
      <c r="K967" s="415">
        <f t="shared" si="613"/>
        <v>1947.5062041735659</v>
      </c>
      <c r="L967" s="415">
        <f t="shared" si="613"/>
        <v>1986.4563282570373</v>
      </c>
    </row>
    <row r="968" spans="3:12">
      <c r="C968" s="141" t="str">
        <f t="shared" si="614"/>
        <v>D13</v>
      </c>
      <c r="D968" s="141" t="str">
        <f t="shared" si="615"/>
        <v>Пловдив (Plovdiv)</v>
      </c>
      <c r="E968" s="412" t="str">
        <f>'C. Masterfiles'!E24</f>
        <v>IN</v>
      </c>
      <c r="F968" s="415">
        <f t="shared" si="608"/>
        <v>1763.9163714549088</v>
      </c>
      <c r="G968" s="415">
        <f t="shared" si="609"/>
        <v>1799.194698884007</v>
      </c>
      <c r="H968" s="415">
        <f t="shared" si="610"/>
        <v>1835.178592861688</v>
      </c>
      <c r="I968" s="415">
        <f t="shared" si="611"/>
        <v>1871.8821647189218</v>
      </c>
      <c r="J968" s="415">
        <f t="shared" si="612"/>
        <v>1909.3198080133011</v>
      </c>
      <c r="K968" s="415">
        <f t="shared" si="613"/>
        <v>1947.5062041735659</v>
      </c>
      <c r="L968" s="415">
        <f t="shared" si="613"/>
        <v>1986.4563282570373</v>
      </c>
    </row>
    <row r="969" spans="3:12">
      <c r="C969" s="141" t="str">
        <f t="shared" si="614"/>
        <v>D14</v>
      </c>
      <c r="D969" s="141" t="str">
        <f t="shared" si="615"/>
        <v>Разград (Razgrad)</v>
      </c>
      <c r="E969" s="412" t="str">
        <f>'C. Masterfiles'!E25</f>
        <v>PR</v>
      </c>
      <c r="F969" s="415">
        <f t="shared" si="608"/>
        <v>1763.9163714549088</v>
      </c>
      <c r="G969" s="415">
        <f t="shared" si="609"/>
        <v>1799.194698884007</v>
      </c>
      <c r="H969" s="415">
        <f t="shared" si="610"/>
        <v>1835.178592861688</v>
      </c>
      <c r="I969" s="415">
        <f t="shared" si="611"/>
        <v>1871.8821647189218</v>
      </c>
      <c r="J969" s="415">
        <f t="shared" si="612"/>
        <v>1909.3198080133011</v>
      </c>
      <c r="K969" s="415">
        <f t="shared" si="613"/>
        <v>1947.5062041735659</v>
      </c>
      <c r="L969" s="415">
        <f t="shared" si="613"/>
        <v>1986.4563282570373</v>
      </c>
    </row>
    <row r="970" spans="3:12">
      <c r="C970" s="141" t="str">
        <f t="shared" si="614"/>
        <v>D15</v>
      </c>
      <c r="D970" s="141" t="str">
        <f t="shared" si="615"/>
        <v>Русе (Ruse)</v>
      </c>
      <c r="E970" s="412" t="str">
        <f>'C. Masterfiles'!E26</f>
        <v>IN</v>
      </c>
      <c r="F970" s="415">
        <f t="shared" si="608"/>
        <v>1763.9163714549088</v>
      </c>
      <c r="G970" s="415">
        <f t="shared" si="609"/>
        <v>1799.194698884007</v>
      </c>
      <c r="H970" s="415">
        <f t="shared" si="610"/>
        <v>1835.178592861688</v>
      </c>
      <c r="I970" s="415">
        <f t="shared" si="611"/>
        <v>1871.8821647189218</v>
      </c>
      <c r="J970" s="415">
        <f t="shared" si="612"/>
        <v>1909.3198080133011</v>
      </c>
      <c r="K970" s="415">
        <f t="shared" si="613"/>
        <v>1947.5062041735659</v>
      </c>
      <c r="L970" s="415">
        <f t="shared" si="613"/>
        <v>1986.4563282570373</v>
      </c>
    </row>
    <row r="971" spans="3:12">
      <c r="C971" s="141" t="str">
        <f t="shared" si="614"/>
        <v>D16</v>
      </c>
      <c r="D971" s="141" t="str">
        <f t="shared" si="615"/>
        <v>Шумен (Shumen)</v>
      </c>
      <c r="E971" s="412" t="str">
        <f>'C. Masterfiles'!E27</f>
        <v>PR</v>
      </c>
      <c r="F971" s="415">
        <f t="shared" si="608"/>
        <v>1763.9163714549088</v>
      </c>
      <c r="G971" s="415">
        <f t="shared" si="609"/>
        <v>1799.194698884007</v>
      </c>
      <c r="H971" s="415">
        <f t="shared" si="610"/>
        <v>1835.178592861688</v>
      </c>
      <c r="I971" s="415">
        <f t="shared" si="611"/>
        <v>1871.8821647189218</v>
      </c>
      <c r="J971" s="415">
        <f t="shared" si="612"/>
        <v>1909.3198080133011</v>
      </c>
      <c r="K971" s="415">
        <f t="shared" si="613"/>
        <v>1947.5062041735659</v>
      </c>
      <c r="L971" s="415">
        <f t="shared" si="613"/>
        <v>1986.4563282570373</v>
      </c>
    </row>
    <row r="972" spans="3:12">
      <c r="C972" s="141" t="str">
        <f t="shared" si="614"/>
        <v>D17</v>
      </c>
      <c r="D972" s="141" t="str">
        <f t="shared" si="615"/>
        <v>Силистра (Silistra)</v>
      </c>
      <c r="E972" s="412" t="str">
        <f>'C. Masterfiles'!E28</f>
        <v>PR</v>
      </c>
      <c r="F972" s="415">
        <f t="shared" si="608"/>
        <v>1763.9163714549088</v>
      </c>
      <c r="G972" s="415">
        <f t="shared" si="609"/>
        <v>1799.194698884007</v>
      </c>
      <c r="H972" s="415">
        <f t="shared" si="610"/>
        <v>1835.178592861688</v>
      </c>
      <c r="I972" s="415">
        <f t="shared" si="611"/>
        <v>1871.8821647189218</v>
      </c>
      <c r="J972" s="415">
        <f t="shared" si="612"/>
        <v>1909.3198080133011</v>
      </c>
      <c r="K972" s="415">
        <f t="shared" si="613"/>
        <v>1947.5062041735659</v>
      </c>
      <c r="L972" s="415">
        <f t="shared" si="613"/>
        <v>1986.4563282570373</v>
      </c>
    </row>
    <row r="973" spans="3:12">
      <c r="C973" s="141" t="str">
        <f t="shared" si="614"/>
        <v>D18</v>
      </c>
      <c r="D973" s="141" t="str">
        <f t="shared" si="615"/>
        <v>Сливен (Sliven)</v>
      </c>
      <c r="E973" s="412" t="str">
        <f>'C. Masterfiles'!E29</f>
        <v>IN</v>
      </c>
      <c r="F973" s="415">
        <f t="shared" si="608"/>
        <v>1763.9163714549088</v>
      </c>
      <c r="G973" s="415">
        <f t="shared" si="609"/>
        <v>1799.194698884007</v>
      </c>
      <c r="H973" s="415">
        <f t="shared" si="610"/>
        <v>1835.178592861688</v>
      </c>
      <c r="I973" s="415">
        <f t="shared" si="611"/>
        <v>1871.8821647189218</v>
      </c>
      <c r="J973" s="415">
        <f t="shared" si="612"/>
        <v>1909.3198080133011</v>
      </c>
      <c r="K973" s="415">
        <f t="shared" si="613"/>
        <v>1947.5062041735659</v>
      </c>
      <c r="L973" s="415">
        <f t="shared" si="613"/>
        <v>1986.4563282570373</v>
      </c>
    </row>
    <row r="974" spans="3:12">
      <c r="C974" s="141" t="str">
        <f t="shared" si="614"/>
        <v>D19</v>
      </c>
      <c r="D974" s="141" t="str">
        <f t="shared" si="615"/>
        <v>Смолян (Smolyan)</v>
      </c>
      <c r="E974" s="412" t="str">
        <f>'C. Masterfiles'!E30</f>
        <v>PR</v>
      </c>
      <c r="F974" s="415">
        <f t="shared" si="608"/>
        <v>1763.9163714549088</v>
      </c>
      <c r="G974" s="415">
        <f t="shared" si="609"/>
        <v>1799.194698884007</v>
      </c>
      <c r="H974" s="415">
        <f t="shared" si="610"/>
        <v>1835.178592861688</v>
      </c>
      <c r="I974" s="415">
        <f t="shared" si="611"/>
        <v>1871.8821647189218</v>
      </c>
      <c r="J974" s="415">
        <f t="shared" si="612"/>
        <v>1909.3198080133011</v>
      </c>
      <c r="K974" s="415">
        <f t="shared" si="613"/>
        <v>1947.5062041735659</v>
      </c>
      <c r="L974" s="415">
        <f t="shared" si="613"/>
        <v>1986.4563282570373</v>
      </c>
    </row>
    <row r="975" spans="3:12">
      <c r="C975" s="141" t="str">
        <f t="shared" si="614"/>
        <v>D20</v>
      </c>
      <c r="D975" s="141" t="str">
        <f t="shared" si="615"/>
        <v>София-град (Sofia-Capital)</v>
      </c>
      <c r="E975" s="412" t="str">
        <f>'C. Masterfiles'!E31</f>
        <v>PU</v>
      </c>
      <c r="F975" s="415">
        <f t="shared" si="608"/>
        <v>20411.032298263945</v>
      </c>
      <c r="G975" s="415">
        <f t="shared" si="609"/>
        <v>20819.252944229225</v>
      </c>
      <c r="H975" s="415">
        <f t="shared" si="610"/>
        <v>21235.638003113818</v>
      </c>
      <c r="I975" s="415">
        <f t="shared" si="611"/>
        <v>21660.350763176095</v>
      </c>
      <c r="J975" s="415">
        <f t="shared" si="612"/>
        <v>22093.557778439626</v>
      </c>
      <c r="K975" s="415">
        <f t="shared" si="613"/>
        <v>22535.428934008407</v>
      </c>
      <c r="L975" s="415">
        <f t="shared" si="613"/>
        <v>22986.137512688576</v>
      </c>
    </row>
    <row r="976" spans="3:12">
      <c r="C976" s="141" t="str">
        <f t="shared" si="614"/>
        <v>D21</v>
      </c>
      <c r="D976" s="141" t="str">
        <f t="shared" si="615"/>
        <v>София-област (Sofia (province))</v>
      </c>
      <c r="E976" s="412" t="str">
        <f>'C. Masterfiles'!E32</f>
        <v>PR</v>
      </c>
      <c r="F976" s="415">
        <f t="shared" si="608"/>
        <v>1763.9163714549088</v>
      </c>
      <c r="G976" s="415">
        <f t="shared" si="609"/>
        <v>1799.194698884007</v>
      </c>
      <c r="H976" s="415">
        <f t="shared" si="610"/>
        <v>1835.178592861688</v>
      </c>
      <c r="I976" s="415">
        <f t="shared" si="611"/>
        <v>1871.8821647189218</v>
      </c>
      <c r="J976" s="415">
        <f t="shared" si="612"/>
        <v>1909.3198080133011</v>
      </c>
      <c r="K976" s="415">
        <f t="shared" si="613"/>
        <v>1947.5062041735659</v>
      </c>
      <c r="L976" s="415">
        <f t="shared" si="613"/>
        <v>1986.4563282570373</v>
      </c>
    </row>
    <row r="977" spans="3:12">
      <c r="C977" s="141" t="str">
        <f t="shared" si="614"/>
        <v>D22</v>
      </c>
      <c r="D977" s="141" t="str">
        <f t="shared" si="615"/>
        <v>Стара Загора (Stara Zagora)</v>
      </c>
      <c r="E977" s="412" t="str">
        <f>'C. Masterfiles'!E33</f>
        <v>IN</v>
      </c>
      <c r="F977" s="415">
        <f t="shared" si="608"/>
        <v>1763.9163714549088</v>
      </c>
      <c r="G977" s="415">
        <f t="shared" si="609"/>
        <v>1799.194698884007</v>
      </c>
      <c r="H977" s="415">
        <f t="shared" si="610"/>
        <v>1835.178592861688</v>
      </c>
      <c r="I977" s="415">
        <f t="shared" si="611"/>
        <v>1871.8821647189218</v>
      </c>
      <c r="J977" s="415">
        <f t="shared" si="612"/>
        <v>1909.3198080133011</v>
      </c>
      <c r="K977" s="415">
        <f t="shared" si="613"/>
        <v>1947.5062041735659</v>
      </c>
      <c r="L977" s="415">
        <f t="shared" si="613"/>
        <v>1986.4563282570373</v>
      </c>
    </row>
    <row r="978" spans="3:12">
      <c r="C978" s="141" t="str">
        <f t="shared" si="614"/>
        <v>D23</v>
      </c>
      <c r="D978" s="141" t="str">
        <f t="shared" si="615"/>
        <v>Търговище (Targovishte)</v>
      </c>
      <c r="E978" s="412" t="str">
        <f>'C. Masterfiles'!E34</f>
        <v>PR</v>
      </c>
      <c r="F978" s="415">
        <f t="shared" si="608"/>
        <v>1763.9163714549088</v>
      </c>
      <c r="G978" s="415">
        <f t="shared" si="609"/>
        <v>1799.194698884007</v>
      </c>
      <c r="H978" s="415">
        <f t="shared" si="610"/>
        <v>1835.178592861688</v>
      </c>
      <c r="I978" s="415">
        <f t="shared" si="611"/>
        <v>1871.8821647189218</v>
      </c>
      <c r="J978" s="415">
        <f t="shared" si="612"/>
        <v>1909.3198080133011</v>
      </c>
      <c r="K978" s="415">
        <f t="shared" si="613"/>
        <v>1947.5062041735659</v>
      </c>
      <c r="L978" s="415">
        <f t="shared" si="613"/>
        <v>1986.4563282570373</v>
      </c>
    </row>
    <row r="979" spans="3:12">
      <c r="C979" s="141" t="str">
        <f t="shared" si="614"/>
        <v>D24</v>
      </c>
      <c r="D979" s="141" t="str">
        <f t="shared" si="615"/>
        <v>Варна (Varna)</v>
      </c>
      <c r="E979" s="412" t="str">
        <f>'C. Masterfiles'!E35</f>
        <v>IN</v>
      </c>
      <c r="F979" s="415">
        <f t="shared" si="608"/>
        <v>1763.9163714549088</v>
      </c>
      <c r="G979" s="415">
        <f t="shared" si="609"/>
        <v>1799.194698884007</v>
      </c>
      <c r="H979" s="415">
        <f t="shared" si="610"/>
        <v>1835.178592861688</v>
      </c>
      <c r="I979" s="415">
        <f t="shared" si="611"/>
        <v>1871.8821647189218</v>
      </c>
      <c r="J979" s="415">
        <f t="shared" si="612"/>
        <v>1909.3198080133011</v>
      </c>
      <c r="K979" s="415">
        <f t="shared" si="613"/>
        <v>1947.5062041735659</v>
      </c>
      <c r="L979" s="415">
        <f t="shared" si="613"/>
        <v>1986.4563282570373</v>
      </c>
    </row>
    <row r="980" spans="3:12">
      <c r="C980" s="141" t="str">
        <f t="shared" si="614"/>
        <v>D25</v>
      </c>
      <c r="D980" s="141" t="str">
        <f t="shared" si="615"/>
        <v>Велико Търново (Veliko Tarnovo)</v>
      </c>
      <c r="E980" s="412" t="str">
        <f>'C. Masterfiles'!E36</f>
        <v>PR</v>
      </c>
      <c r="F980" s="415">
        <f t="shared" si="608"/>
        <v>1763.9163714549088</v>
      </c>
      <c r="G980" s="415">
        <f t="shared" si="609"/>
        <v>1799.194698884007</v>
      </c>
      <c r="H980" s="415">
        <f t="shared" si="610"/>
        <v>1835.178592861688</v>
      </c>
      <c r="I980" s="415">
        <f t="shared" si="611"/>
        <v>1871.8821647189218</v>
      </c>
      <c r="J980" s="415">
        <f t="shared" si="612"/>
        <v>1909.3198080133011</v>
      </c>
      <c r="K980" s="415">
        <f t="shared" si="613"/>
        <v>1947.5062041735659</v>
      </c>
      <c r="L980" s="415">
        <f t="shared" si="613"/>
        <v>1986.4563282570373</v>
      </c>
    </row>
    <row r="981" spans="3:12">
      <c r="C981" s="141" t="str">
        <f t="shared" si="614"/>
        <v>D26</v>
      </c>
      <c r="D981" s="141" t="str">
        <f t="shared" si="615"/>
        <v>Видин (Vidin)</v>
      </c>
      <c r="E981" s="412" t="str">
        <f>'C. Masterfiles'!E37</f>
        <v>PR</v>
      </c>
      <c r="F981" s="415">
        <f t="shared" si="608"/>
        <v>1763.9163714549088</v>
      </c>
      <c r="G981" s="415">
        <f t="shared" si="609"/>
        <v>1799.194698884007</v>
      </c>
      <c r="H981" s="415">
        <f t="shared" si="610"/>
        <v>1835.178592861688</v>
      </c>
      <c r="I981" s="415">
        <f t="shared" si="611"/>
        <v>1871.8821647189218</v>
      </c>
      <c r="J981" s="415">
        <f t="shared" si="612"/>
        <v>1909.3198080133011</v>
      </c>
      <c r="K981" s="415">
        <f t="shared" si="613"/>
        <v>1947.5062041735659</v>
      </c>
      <c r="L981" s="415">
        <f t="shared" si="613"/>
        <v>1986.4563282570373</v>
      </c>
    </row>
    <row r="982" spans="3:12">
      <c r="C982" s="141" t="str">
        <f t="shared" si="614"/>
        <v>D27</v>
      </c>
      <c r="D982" s="141" t="str">
        <f t="shared" si="615"/>
        <v>Враца (Vratsa)</v>
      </c>
      <c r="E982" s="412" t="str">
        <f>'C. Masterfiles'!E38</f>
        <v>PR</v>
      </c>
      <c r="F982" s="415">
        <f t="shared" si="608"/>
        <v>1763.9163714549088</v>
      </c>
      <c r="G982" s="415">
        <f t="shared" si="609"/>
        <v>1799.194698884007</v>
      </c>
      <c r="H982" s="415">
        <f t="shared" si="610"/>
        <v>1835.178592861688</v>
      </c>
      <c r="I982" s="415">
        <f t="shared" si="611"/>
        <v>1871.8821647189218</v>
      </c>
      <c r="J982" s="415">
        <f t="shared" si="612"/>
        <v>1909.3198080133011</v>
      </c>
      <c r="K982" s="415">
        <f t="shared" si="613"/>
        <v>1947.5062041735659</v>
      </c>
      <c r="L982" s="415">
        <f t="shared" si="613"/>
        <v>1986.4563282570373</v>
      </c>
    </row>
    <row r="983" spans="3:12">
      <c r="C983" s="141" t="str">
        <f t="shared" si="614"/>
        <v>D28</v>
      </c>
      <c r="D983" s="141" t="str">
        <f t="shared" si="615"/>
        <v>Ямбол (Yambol)</v>
      </c>
      <c r="E983" s="412" t="str">
        <f>'C. Masterfiles'!E39</f>
        <v>IN</v>
      </c>
      <c r="F983" s="415">
        <f t="shared" si="608"/>
        <v>1763.9163714549088</v>
      </c>
      <c r="G983" s="415">
        <f t="shared" si="609"/>
        <v>1799.194698884007</v>
      </c>
      <c r="H983" s="415">
        <f t="shared" si="610"/>
        <v>1835.178592861688</v>
      </c>
      <c r="I983" s="415">
        <f t="shared" si="611"/>
        <v>1871.8821647189218</v>
      </c>
      <c r="J983" s="415">
        <f t="shared" si="612"/>
        <v>1909.3198080133011</v>
      </c>
      <c r="K983" s="415">
        <f t="shared" si="613"/>
        <v>1947.5062041735659</v>
      </c>
      <c r="L983" s="415">
        <f t="shared" si="613"/>
        <v>1986.4563282570373</v>
      </c>
    </row>
    <row r="984" spans="3:12">
      <c r="C984" s="146"/>
      <c r="D984" s="146"/>
      <c r="E984" s="146"/>
      <c r="F984" s="416">
        <f t="shared" ref="F984:K984" si="616">SUM(F956:F983)</f>
        <v>68036.774327546475</v>
      </c>
      <c r="G984" s="416">
        <f t="shared" si="616"/>
        <v>69397.509814097401</v>
      </c>
      <c r="H984" s="416">
        <f t="shared" si="616"/>
        <v>70785.460010379393</v>
      </c>
      <c r="I984" s="416">
        <f t="shared" si="616"/>
        <v>72201.169210586988</v>
      </c>
      <c r="J984" s="416">
        <f t="shared" si="616"/>
        <v>73645.192594798747</v>
      </c>
      <c r="K984" s="416">
        <f t="shared" si="616"/>
        <v>75118.09644669469</v>
      </c>
      <c r="L984" s="416">
        <f t="shared" ref="L984" si="617">SUM(L956:L983)</f>
        <v>76620.458375628557</v>
      </c>
    </row>
    <row r="985" spans="3:12">
      <c r="F985" s="532" t="str">
        <f t="shared" ref="F985:L985" si="618">IF(ROUND(F984,2)=ROUND(H265,2),"OK","Error")</f>
        <v>OK</v>
      </c>
      <c r="G985" s="532" t="str">
        <f t="shared" si="618"/>
        <v>OK</v>
      </c>
      <c r="H985" s="532" t="str">
        <f t="shared" si="618"/>
        <v>OK</v>
      </c>
      <c r="I985" s="532" t="str">
        <f t="shared" si="618"/>
        <v>OK</v>
      </c>
      <c r="J985" s="532" t="str">
        <f t="shared" si="618"/>
        <v>OK</v>
      </c>
      <c r="K985" s="532" t="str">
        <f t="shared" si="618"/>
        <v>OK</v>
      </c>
      <c r="L985" s="532" t="str">
        <f t="shared" si="618"/>
        <v>OK</v>
      </c>
    </row>
    <row r="986" spans="3:12" s="487" customFormat="1">
      <c r="F986" s="532"/>
      <c r="G986" s="532"/>
      <c r="H986" s="532"/>
      <c r="I986" s="532"/>
      <c r="J986" s="532"/>
      <c r="K986" s="532"/>
      <c r="L986" s="532"/>
    </row>
    <row r="987" spans="3:12" s="487" customFormat="1">
      <c r="C987" s="218" t="s">
        <v>686</v>
      </c>
      <c r="F987" s="532"/>
      <c r="G987" s="532"/>
      <c r="H987" s="532"/>
      <c r="I987" s="532"/>
      <c r="J987" s="532"/>
      <c r="K987" s="532"/>
      <c r="L987" s="532"/>
    </row>
    <row r="988" spans="3:12" s="487" customFormat="1">
      <c r="C988" s="40" t="s">
        <v>0</v>
      </c>
      <c r="D988" s="151" t="s">
        <v>687</v>
      </c>
      <c r="E988" s="151"/>
      <c r="F988" s="151">
        <f t="shared" ref="F988:K988" si="619">F954</f>
        <v>2014</v>
      </c>
      <c r="G988" s="151">
        <f t="shared" si="619"/>
        <v>2015</v>
      </c>
      <c r="H988" s="151">
        <f t="shared" si="619"/>
        <v>2016</v>
      </c>
      <c r="I988" s="151">
        <f t="shared" si="619"/>
        <v>2017</v>
      </c>
      <c r="J988" s="151">
        <f t="shared" si="619"/>
        <v>2018</v>
      </c>
      <c r="K988" s="151">
        <f t="shared" si="619"/>
        <v>2019</v>
      </c>
      <c r="L988" s="151">
        <f t="shared" ref="L988" si="620">L954</f>
        <v>2020</v>
      </c>
    </row>
    <row r="989" spans="3:12" s="487" customFormat="1">
      <c r="C989" s="40"/>
      <c r="D989" s="56"/>
      <c r="E989" s="151" t="s">
        <v>14</v>
      </c>
      <c r="F989" s="151" t="str">
        <f t="shared" ref="F989:K989" si="621">F955</f>
        <v xml:space="preserve">Actuals </v>
      </c>
      <c r="G989" s="151" t="str">
        <f t="shared" si="621"/>
        <v xml:space="preserve">Estimated </v>
      </c>
      <c r="H989" s="151" t="str">
        <f t="shared" si="621"/>
        <v xml:space="preserve">Estimated </v>
      </c>
      <c r="I989" s="151" t="str">
        <f t="shared" si="621"/>
        <v xml:space="preserve">Estimated </v>
      </c>
      <c r="J989" s="151" t="str">
        <f t="shared" si="621"/>
        <v>Estimated</v>
      </c>
      <c r="K989" s="151" t="str">
        <f t="shared" si="621"/>
        <v>Estimated</v>
      </c>
      <c r="L989" s="151" t="str">
        <f t="shared" ref="L989" si="622">L955</f>
        <v>Estimated</v>
      </c>
    </row>
    <row r="990" spans="3:12" s="487" customFormat="1">
      <c r="C990" s="141" t="str">
        <f>'C. Masterfiles'!C153</f>
        <v>G1</v>
      </c>
      <c r="D990" s="141" t="str">
        <f>'C. Masterfiles'!D153</f>
        <v>Predominatly urban (PU)</v>
      </c>
      <c r="E990" s="151" t="s">
        <v>994</v>
      </c>
      <c r="F990" s="415">
        <f t="shared" ref="F990:L990" si="623">SUMIF($E$956:$E$983,"PU",F$956:F$983)</f>
        <v>20411.032298263945</v>
      </c>
      <c r="G990" s="415">
        <f t="shared" si="623"/>
        <v>20819.252944229225</v>
      </c>
      <c r="H990" s="415">
        <f t="shared" si="623"/>
        <v>21235.638003113818</v>
      </c>
      <c r="I990" s="415">
        <f t="shared" si="623"/>
        <v>21660.350763176095</v>
      </c>
      <c r="J990" s="415">
        <f t="shared" si="623"/>
        <v>22093.557778439626</v>
      </c>
      <c r="K990" s="415">
        <f t="shared" si="623"/>
        <v>22535.428934008407</v>
      </c>
      <c r="L990" s="415">
        <f t="shared" si="623"/>
        <v>22986.137512688576</v>
      </c>
    </row>
    <row r="991" spans="3:12" s="487" customFormat="1">
      <c r="C991" s="141" t="str">
        <f>'C. Masterfiles'!C154</f>
        <v>G2</v>
      </c>
      <c r="D991" s="141" t="str">
        <f>'C. Masterfiles'!D154</f>
        <v>Intermediate (IN)</v>
      </c>
      <c r="E991" s="151" t="s">
        <v>994</v>
      </c>
      <c r="F991" s="415">
        <f t="shared" ref="F991:L991" si="624">SUMIF($E$956:$E$983,"IN",F$956:F$983)</f>
        <v>21166.99645745891</v>
      </c>
      <c r="G991" s="415">
        <f t="shared" si="624"/>
        <v>21590.33638660808</v>
      </c>
      <c r="H991" s="415">
        <f t="shared" si="624"/>
        <v>22022.143114340255</v>
      </c>
      <c r="I991" s="415">
        <f t="shared" si="624"/>
        <v>22462.585976627062</v>
      </c>
      <c r="J991" s="415">
        <f t="shared" si="624"/>
        <v>22911.837696159611</v>
      </c>
      <c r="K991" s="415">
        <f t="shared" si="624"/>
        <v>23370.07445008279</v>
      </c>
      <c r="L991" s="415">
        <f t="shared" si="624"/>
        <v>23837.475939084452</v>
      </c>
    </row>
    <row r="992" spans="3:12" s="487" customFormat="1">
      <c r="C992" s="141" t="str">
        <f>'C. Masterfiles'!C155</f>
        <v>G3</v>
      </c>
      <c r="D992" s="141" t="str">
        <f>'C. Masterfiles'!D155</f>
        <v>Predominatly rural (PR)</v>
      </c>
      <c r="E992" s="151" t="s">
        <v>994</v>
      </c>
      <c r="F992" s="415">
        <f t="shared" ref="F992:L992" si="625">SUMIF($E$956:$E$983,"PR",F$956:F$983)</f>
        <v>26458.745571823642</v>
      </c>
      <c r="G992" s="415">
        <f t="shared" si="625"/>
        <v>26987.920483260099</v>
      </c>
      <c r="H992" s="415">
        <f t="shared" si="625"/>
        <v>27527.67889292532</v>
      </c>
      <c r="I992" s="415">
        <f t="shared" si="625"/>
        <v>28078.232470783827</v>
      </c>
      <c r="J992" s="415">
        <f t="shared" si="625"/>
        <v>28639.797120199513</v>
      </c>
      <c r="K992" s="415">
        <f t="shared" si="625"/>
        <v>29212.593062603486</v>
      </c>
      <c r="L992" s="415">
        <f t="shared" si="625"/>
        <v>29796.844923855566</v>
      </c>
    </row>
    <row r="993" spans="3:12" s="635" customFormat="1">
      <c r="F993" s="635" t="str">
        <f>IF(ROUND(SUM(F990:F992),2)=ROUND(F984,2),"OK","Error")</f>
        <v>OK</v>
      </c>
      <c r="G993" s="635" t="str">
        <f>IF(ROUND(SUM(G990:G992),2)=ROUND(G984,2),"OK","Error")</f>
        <v>OK</v>
      </c>
      <c r="H993" s="635" t="str">
        <f t="shared" ref="H993:K993" si="626">IF(ROUND(SUM(H990:H992),2)=ROUND(H984,2),"OK","Error")</f>
        <v>OK</v>
      </c>
      <c r="I993" s="635" t="str">
        <f t="shared" si="626"/>
        <v>OK</v>
      </c>
      <c r="J993" s="635" t="str">
        <f t="shared" si="626"/>
        <v>OK</v>
      </c>
      <c r="K993" s="635" t="str">
        <f t="shared" si="626"/>
        <v>OK</v>
      </c>
      <c r="L993" s="635" t="str">
        <f t="shared" ref="L993" si="627">IF(ROUND(SUM(L990:L992),2)=ROUND(L984,2),"OK","Error")</f>
        <v>OK</v>
      </c>
    </row>
    <row r="994" spans="3:12" s="487" customFormat="1"/>
    <row r="995" spans="3:12" s="207" customFormat="1">
      <c r="C995" s="218" t="s">
        <v>720</v>
      </c>
    </row>
    <row r="997" spans="3:12">
      <c r="C997" s="40" t="str">
        <f>C954</f>
        <v>Code</v>
      </c>
      <c r="D997" s="38" t="s">
        <v>405</v>
      </c>
      <c r="E997" s="151">
        <f t="shared" ref="E997:K998" si="628">F954</f>
        <v>2014</v>
      </c>
      <c r="F997" s="151">
        <f t="shared" si="628"/>
        <v>2015</v>
      </c>
      <c r="G997" s="151">
        <f t="shared" si="628"/>
        <v>2016</v>
      </c>
      <c r="H997" s="151">
        <f t="shared" si="628"/>
        <v>2017</v>
      </c>
      <c r="I997" s="151">
        <f t="shared" si="628"/>
        <v>2018</v>
      </c>
      <c r="J997" s="151">
        <f t="shared" si="628"/>
        <v>2019</v>
      </c>
      <c r="K997" s="151">
        <f t="shared" si="628"/>
        <v>2020</v>
      </c>
    </row>
    <row r="998" spans="3:12">
      <c r="C998" s="40"/>
      <c r="D998" s="56"/>
      <c r="E998" s="42" t="str">
        <f t="shared" si="628"/>
        <v xml:space="preserve">Actuals </v>
      </c>
      <c r="F998" s="42" t="str">
        <f t="shared" si="628"/>
        <v xml:space="preserve">Estimated </v>
      </c>
      <c r="G998" s="42" t="str">
        <f t="shared" si="628"/>
        <v xml:space="preserve">Estimated </v>
      </c>
      <c r="H998" s="42" t="str">
        <f t="shared" si="628"/>
        <v xml:space="preserve">Estimated </v>
      </c>
      <c r="I998" s="42" t="str">
        <f t="shared" si="628"/>
        <v>Estimated</v>
      </c>
      <c r="J998" s="42" t="str">
        <f t="shared" si="628"/>
        <v>Estimated</v>
      </c>
      <c r="K998" s="42" t="str">
        <f t="shared" si="628"/>
        <v>Estimated</v>
      </c>
    </row>
    <row r="999" spans="3:12">
      <c r="C999" s="141" t="str">
        <f t="shared" ref="C999:D1026" si="629">C956</f>
        <v>D01</v>
      </c>
      <c r="D999" s="141" t="str">
        <f t="shared" si="629"/>
        <v>Благоевград (Blagoevgrad)</v>
      </c>
      <c r="E999" s="415">
        <f t="shared" ref="E999:K999" si="630">IF($E956="PU",F956/E$832,IF($E956="IN",F956/E$833,IF($E956="PR",F956/E$834)))</f>
        <v>133.63002814052339</v>
      </c>
      <c r="F999" s="415">
        <f t="shared" si="630"/>
        <v>136.30262870333388</v>
      </c>
      <c r="G999" s="415">
        <f t="shared" si="630"/>
        <v>139.02868127740061</v>
      </c>
      <c r="H999" s="415">
        <f t="shared" si="630"/>
        <v>141.80925490294862</v>
      </c>
      <c r="I999" s="415">
        <f t="shared" si="630"/>
        <v>144.64544000100767</v>
      </c>
      <c r="J999" s="415">
        <f t="shared" si="630"/>
        <v>147.53834880102772</v>
      </c>
      <c r="K999" s="415">
        <f t="shared" si="630"/>
        <v>150.48911577704828</v>
      </c>
    </row>
    <row r="1000" spans="3:12">
      <c r="C1000" s="141" t="str">
        <f t="shared" si="629"/>
        <v>D02</v>
      </c>
      <c r="D1000" s="141" t="str">
        <f t="shared" si="629"/>
        <v>Бургас (Burgas)</v>
      </c>
      <c r="E1000" s="415">
        <f t="shared" ref="E1000:K1000" si="631">IF($E957="PU",F957/E$832,IF($E957="IN",F957/E$833,IF($E957="PR",F957/E$834)))</f>
        <v>50.833324825789873</v>
      </c>
      <c r="F1000" s="415">
        <f t="shared" si="631"/>
        <v>51.849991322305677</v>
      </c>
      <c r="G1000" s="415">
        <f t="shared" si="631"/>
        <v>52.886991148751811</v>
      </c>
      <c r="H1000" s="415">
        <f t="shared" si="631"/>
        <v>53.944730971726848</v>
      </c>
      <c r="I1000" s="415">
        <f t="shared" si="631"/>
        <v>55.023625591161412</v>
      </c>
      <c r="J1000" s="415">
        <f t="shared" si="631"/>
        <v>56.124098102984604</v>
      </c>
      <c r="K1000" s="415">
        <f t="shared" si="631"/>
        <v>57.246580065044299</v>
      </c>
    </row>
    <row r="1001" spans="3:12">
      <c r="C1001" s="141" t="str">
        <f t="shared" si="629"/>
        <v>D03</v>
      </c>
      <c r="D1001" s="141" t="str">
        <f t="shared" si="629"/>
        <v>Добрич (Dobrich)</v>
      </c>
      <c r="E1001" s="415">
        <f t="shared" ref="E1001:K1001" si="632">IF($E958="PU",F958/E$832,IF($E958="IN",F958/E$833,IF($E958="PR",F958/E$834)))</f>
        <v>50.833324825789873</v>
      </c>
      <c r="F1001" s="415">
        <f t="shared" si="632"/>
        <v>51.849991322305677</v>
      </c>
      <c r="G1001" s="415">
        <f t="shared" si="632"/>
        <v>52.886991148751811</v>
      </c>
      <c r="H1001" s="415">
        <f t="shared" si="632"/>
        <v>53.944730971726848</v>
      </c>
      <c r="I1001" s="415">
        <f t="shared" si="632"/>
        <v>55.023625591161412</v>
      </c>
      <c r="J1001" s="415">
        <f t="shared" si="632"/>
        <v>56.124098102984604</v>
      </c>
      <c r="K1001" s="415">
        <f t="shared" si="632"/>
        <v>57.246580065044299</v>
      </c>
    </row>
    <row r="1002" spans="3:12">
      <c r="C1002" s="141" t="str">
        <f t="shared" si="629"/>
        <v>D04</v>
      </c>
      <c r="D1002" s="141" t="str">
        <f t="shared" si="629"/>
        <v>Габрово (Gabrovo)</v>
      </c>
      <c r="E1002" s="415">
        <f t="shared" ref="E1002:K1002" si="633">IF($E959="PU",F959/E$832,IF($E959="IN",F959/E$833,IF($E959="PR",F959/E$834)))</f>
        <v>50.833324825789873</v>
      </c>
      <c r="F1002" s="415">
        <f t="shared" si="633"/>
        <v>51.849991322305677</v>
      </c>
      <c r="G1002" s="415">
        <f t="shared" si="633"/>
        <v>52.886991148751811</v>
      </c>
      <c r="H1002" s="415">
        <f t="shared" si="633"/>
        <v>53.944730971726848</v>
      </c>
      <c r="I1002" s="415">
        <f t="shared" si="633"/>
        <v>55.023625591161412</v>
      </c>
      <c r="J1002" s="415">
        <f t="shared" si="633"/>
        <v>56.124098102984604</v>
      </c>
      <c r="K1002" s="415">
        <f t="shared" si="633"/>
        <v>57.246580065044299</v>
      </c>
    </row>
    <row r="1003" spans="3:12">
      <c r="C1003" s="141" t="str">
        <f t="shared" si="629"/>
        <v>D05</v>
      </c>
      <c r="D1003" s="141" t="str">
        <f t="shared" si="629"/>
        <v>Хасково (Haskovo)</v>
      </c>
      <c r="E1003" s="415">
        <f t="shared" ref="E1003:K1003" si="634">IF($E960="PU",F960/E$832,IF($E960="IN",F960/E$833,IF($E960="PR",F960/E$834)))</f>
        <v>50.833324825789873</v>
      </c>
      <c r="F1003" s="415">
        <f t="shared" si="634"/>
        <v>51.849991322305677</v>
      </c>
      <c r="G1003" s="415">
        <f t="shared" si="634"/>
        <v>52.886991148751811</v>
      </c>
      <c r="H1003" s="415">
        <f t="shared" si="634"/>
        <v>53.944730971726848</v>
      </c>
      <c r="I1003" s="415">
        <f t="shared" si="634"/>
        <v>55.023625591161412</v>
      </c>
      <c r="J1003" s="415">
        <f t="shared" si="634"/>
        <v>56.124098102984604</v>
      </c>
      <c r="K1003" s="415">
        <f t="shared" si="634"/>
        <v>57.246580065044299</v>
      </c>
    </row>
    <row r="1004" spans="3:12">
      <c r="C1004" s="141" t="str">
        <f t="shared" si="629"/>
        <v>D06</v>
      </c>
      <c r="D1004" s="141" t="str">
        <f t="shared" si="629"/>
        <v>Кърджали (Kardzhali)</v>
      </c>
      <c r="E1004" s="415">
        <f t="shared" ref="E1004:K1004" si="635">IF($E961="PU",F961/E$832,IF($E961="IN",F961/E$833,IF($E961="PR",F961/E$834)))</f>
        <v>133.63002814052339</v>
      </c>
      <c r="F1004" s="415">
        <f t="shared" si="635"/>
        <v>136.30262870333388</v>
      </c>
      <c r="G1004" s="415">
        <f t="shared" si="635"/>
        <v>139.02868127740061</v>
      </c>
      <c r="H1004" s="415">
        <f t="shared" si="635"/>
        <v>141.80925490294862</v>
      </c>
      <c r="I1004" s="415">
        <f t="shared" si="635"/>
        <v>144.64544000100767</v>
      </c>
      <c r="J1004" s="415">
        <f t="shared" si="635"/>
        <v>147.53834880102772</v>
      </c>
      <c r="K1004" s="415">
        <f t="shared" si="635"/>
        <v>150.48911577704828</v>
      </c>
    </row>
    <row r="1005" spans="3:12">
      <c r="C1005" s="141" t="str">
        <f t="shared" si="629"/>
        <v>D07</v>
      </c>
      <c r="D1005" s="141" t="str">
        <f t="shared" si="629"/>
        <v>Кюстендил (Kyustendil)</v>
      </c>
      <c r="E1005" s="415">
        <f t="shared" ref="E1005:K1005" si="636">IF($E962="PU",F962/E$832,IF($E962="IN",F962/E$833,IF($E962="PR",F962/E$834)))</f>
        <v>50.833324825789873</v>
      </c>
      <c r="F1005" s="415">
        <f t="shared" si="636"/>
        <v>51.849991322305677</v>
      </c>
      <c r="G1005" s="415">
        <f t="shared" si="636"/>
        <v>52.886991148751811</v>
      </c>
      <c r="H1005" s="415">
        <f t="shared" si="636"/>
        <v>53.944730971726848</v>
      </c>
      <c r="I1005" s="415">
        <f t="shared" si="636"/>
        <v>55.023625591161412</v>
      </c>
      <c r="J1005" s="415">
        <f t="shared" si="636"/>
        <v>56.124098102984604</v>
      </c>
      <c r="K1005" s="415">
        <f t="shared" si="636"/>
        <v>57.246580065044299</v>
      </c>
    </row>
    <row r="1006" spans="3:12">
      <c r="C1006" s="141" t="str">
        <f t="shared" si="629"/>
        <v>D08</v>
      </c>
      <c r="D1006" s="141" t="str">
        <f t="shared" si="629"/>
        <v>Ловеч (Lovech)</v>
      </c>
      <c r="E1006" s="415">
        <f t="shared" ref="E1006:K1006" si="637">IF($E963="PU",F963/E$832,IF($E963="IN",F963/E$833,IF($E963="PR",F963/E$834)))</f>
        <v>133.63002814052339</v>
      </c>
      <c r="F1006" s="415">
        <f t="shared" si="637"/>
        <v>136.30262870333388</v>
      </c>
      <c r="G1006" s="415">
        <f t="shared" si="637"/>
        <v>139.02868127740061</v>
      </c>
      <c r="H1006" s="415">
        <f t="shared" si="637"/>
        <v>141.80925490294862</v>
      </c>
      <c r="I1006" s="415">
        <f t="shared" si="637"/>
        <v>144.64544000100767</v>
      </c>
      <c r="J1006" s="415">
        <f t="shared" si="637"/>
        <v>147.53834880102772</v>
      </c>
      <c r="K1006" s="415">
        <f t="shared" si="637"/>
        <v>150.48911577704828</v>
      </c>
    </row>
    <row r="1007" spans="3:12">
      <c r="C1007" s="141" t="str">
        <f t="shared" si="629"/>
        <v>D09</v>
      </c>
      <c r="D1007" s="141" t="str">
        <f t="shared" si="629"/>
        <v>Монтана (Montana)</v>
      </c>
      <c r="E1007" s="415">
        <f t="shared" ref="E1007:K1007" si="638">IF($E964="PU",F964/E$832,IF($E964="IN",F964/E$833,IF($E964="PR",F964/E$834)))</f>
        <v>133.63002814052339</v>
      </c>
      <c r="F1007" s="415">
        <f t="shared" si="638"/>
        <v>136.30262870333388</v>
      </c>
      <c r="G1007" s="415">
        <f t="shared" si="638"/>
        <v>139.02868127740061</v>
      </c>
      <c r="H1007" s="415">
        <f t="shared" si="638"/>
        <v>141.80925490294862</v>
      </c>
      <c r="I1007" s="415">
        <f t="shared" si="638"/>
        <v>144.64544000100767</v>
      </c>
      <c r="J1007" s="415">
        <f t="shared" si="638"/>
        <v>147.53834880102772</v>
      </c>
      <c r="K1007" s="415">
        <f t="shared" si="638"/>
        <v>150.48911577704828</v>
      </c>
    </row>
    <row r="1008" spans="3:12">
      <c r="C1008" s="141" t="str">
        <f t="shared" si="629"/>
        <v>D10</v>
      </c>
      <c r="D1008" s="141" t="str">
        <f t="shared" si="629"/>
        <v>Пазарджик (Pazardzhik)</v>
      </c>
      <c r="E1008" s="415">
        <f t="shared" ref="E1008:K1008" si="639">IF($E965="PU",F965/E$832,IF($E965="IN",F965/E$833,IF($E965="PR",F965/E$834)))</f>
        <v>133.63002814052339</v>
      </c>
      <c r="F1008" s="415">
        <f t="shared" si="639"/>
        <v>136.30262870333388</v>
      </c>
      <c r="G1008" s="415">
        <f t="shared" si="639"/>
        <v>139.02868127740061</v>
      </c>
      <c r="H1008" s="415">
        <f t="shared" si="639"/>
        <v>141.80925490294862</v>
      </c>
      <c r="I1008" s="415">
        <f t="shared" si="639"/>
        <v>144.64544000100767</v>
      </c>
      <c r="J1008" s="415">
        <f t="shared" si="639"/>
        <v>147.53834880102772</v>
      </c>
      <c r="K1008" s="415">
        <f t="shared" si="639"/>
        <v>150.48911577704828</v>
      </c>
    </row>
    <row r="1009" spans="3:11">
      <c r="C1009" s="141" t="str">
        <f t="shared" si="629"/>
        <v>D11</v>
      </c>
      <c r="D1009" s="141" t="str">
        <f t="shared" si="629"/>
        <v>Перник (Pernik)</v>
      </c>
      <c r="E1009" s="415">
        <f t="shared" ref="E1009:K1009" si="640">IF($E966="PU",F966/E$832,IF($E966="IN",F966/E$833,IF($E966="PR",F966/E$834)))</f>
        <v>50.833324825789873</v>
      </c>
      <c r="F1009" s="415">
        <f t="shared" si="640"/>
        <v>51.849991322305677</v>
      </c>
      <c r="G1009" s="415">
        <f t="shared" si="640"/>
        <v>52.886991148751811</v>
      </c>
      <c r="H1009" s="415">
        <f t="shared" si="640"/>
        <v>53.944730971726848</v>
      </c>
      <c r="I1009" s="415">
        <f t="shared" si="640"/>
        <v>55.023625591161412</v>
      </c>
      <c r="J1009" s="415">
        <f t="shared" si="640"/>
        <v>56.124098102984604</v>
      </c>
      <c r="K1009" s="415">
        <f t="shared" si="640"/>
        <v>57.246580065044299</v>
      </c>
    </row>
    <row r="1010" spans="3:11">
      <c r="C1010" s="141" t="str">
        <f t="shared" si="629"/>
        <v>D12</v>
      </c>
      <c r="D1010" s="141" t="str">
        <f t="shared" si="629"/>
        <v>Плевен (Pleven)</v>
      </c>
      <c r="E1010" s="415">
        <f t="shared" ref="E1010:K1010" si="641">IF($E967="PU",F967/E$832,IF($E967="IN",F967/E$833,IF($E967="PR",F967/E$834)))</f>
        <v>133.63002814052339</v>
      </c>
      <c r="F1010" s="415">
        <f t="shared" si="641"/>
        <v>136.30262870333388</v>
      </c>
      <c r="G1010" s="415">
        <f t="shared" si="641"/>
        <v>139.02868127740061</v>
      </c>
      <c r="H1010" s="415">
        <f t="shared" si="641"/>
        <v>141.80925490294862</v>
      </c>
      <c r="I1010" s="415">
        <f t="shared" si="641"/>
        <v>144.64544000100767</v>
      </c>
      <c r="J1010" s="415">
        <f t="shared" si="641"/>
        <v>147.53834880102772</v>
      </c>
      <c r="K1010" s="415">
        <f t="shared" si="641"/>
        <v>150.48911577704828</v>
      </c>
    </row>
    <row r="1011" spans="3:11">
      <c r="C1011" s="141" t="str">
        <f t="shared" si="629"/>
        <v>D13</v>
      </c>
      <c r="D1011" s="141" t="str">
        <f t="shared" si="629"/>
        <v>Пловдив (Plovdiv)</v>
      </c>
      <c r="E1011" s="415">
        <f t="shared" ref="E1011:K1011" si="642">IF($E968="PU",F968/E$832,IF($E968="IN",F968/E$833,IF($E968="PR",F968/E$834)))</f>
        <v>50.833324825789873</v>
      </c>
      <c r="F1011" s="415">
        <f t="shared" si="642"/>
        <v>51.849991322305677</v>
      </c>
      <c r="G1011" s="415">
        <f t="shared" si="642"/>
        <v>52.886991148751811</v>
      </c>
      <c r="H1011" s="415">
        <f t="shared" si="642"/>
        <v>53.944730971726848</v>
      </c>
      <c r="I1011" s="415">
        <f t="shared" si="642"/>
        <v>55.023625591161412</v>
      </c>
      <c r="J1011" s="415">
        <f t="shared" si="642"/>
        <v>56.124098102984604</v>
      </c>
      <c r="K1011" s="415">
        <f t="shared" si="642"/>
        <v>57.246580065044299</v>
      </c>
    </row>
    <row r="1012" spans="3:11">
      <c r="C1012" s="141" t="str">
        <f t="shared" si="629"/>
        <v>D14</v>
      </c>
      <c r="D1012" s="141" t="str">
        <f t="shared" si="629"/>
        <v>Разград (Razgrad)</v>
      </c>
      <c r="E1012" s="415">
        <f t="shared" ref="E1012:K1012" si="643">IF($E969="PU",F969/E$832,IF($E969="IN",F969/E$833,IF($E969="PR",F969/E$834)))</f>
        <v>133.63002814052339</v>
      </c>
      <c r="F1012" s="415">
        <f t="shared" si="643"/>
        <v>136.30262870333388</v>
      </c>
      <c r="G1012" s="415">
        <f t="shared" si="643"/>
        <v>139.02868127740061</v>
      </c>
      <c r="H1012" s="415">
        <f t="shared" si="643"/>
        <v>141.80925490294862</v>
      </c>
      <c r="I1012" s="415">
        <f t="shared" si="643"/>
        <v>144.64544000100767</v>
      </c>
      <c r="J1012" s="415">
        <f t="shared" si="643"/>
        <v>147.53834880102772</v>
      </c>
      <c r="K1012" s="415">
        <f t="shared" si="643"/>
        <v>150.48911577704828</v>
      </c>
    </row>
    <row r="1013" spans="3:11">
      <c r="C1013" s="141" t="str">
        <f t="shared" si="629"/>
        <v>D15</v>
      </c>
      <c r="D1013" s="141" t="str">
        <f t="shared" si="629"/>
        <v>Русе (Ruse)</v>
      </c>
      <c r="E1013" s="415">
        <f t="shared" ref="E1013:K1013" si="644">IF($E970="PU",F970/E$832,IF($E970="IN",F970/E$833,IF($E970="PR",F970/E$834)))</f>
        <v>50.833324825789873</v>
      </c>
      <c r="F1013" s="415">
        <f t="shared" si="644"/>
        <v>51.849991322305677</v>
      </c>
      <c r="G1013" s="415">
        <f t="shared" si="644"/>
        <v>52.886991148751811</v>
      </c>
      <c r="H1013" s="415">
        <f t="shared" si="644"/>
        <v>53.944730971726848</v>
      </c>
      <c r="I1013" s="415">
        <f t="shared" si="644"/>
        <v>55.023625591161412</v>
      </c>
      <c r="J1013" s="415">
        <f t="shared" si="644"/>
        <v>56.124098102984604</v>
      </c>
      <c r="K1013" s="415">
        <f t="shared" si="644"/>
        <v>57.246580065044299</v>
      </c>
    </row>
    <row r="1014" spans="3:11">
      <c r="C1014" s="141" t="str">
        <f t="shared" si="629"/>
        <v>D16</v>
      </c>
      <c r="D1014" s="141" t="str">
        <f t="shared" si="629"/>
        <v>Шумен (Shumen)</v>
      </c>
      <c r="E1014" s="415">
        <f t="shared" ref="E1014:K1014" si="645">IF($E971="PU",F971/E$832,IF($E971="IN",F971/E$833,IF($E971="PR",F971/E$834)))</f>
        <v>133.63002814052339</v>
      </c>
      <c r="F1014" s="415">
        <f t="shared" si="645"/>
        <v>136.30262870333388</v>
      </c>
      <c r="G1014" s="415">
        <f t="shared" si="645"/>
        <v>139.02868127740061</v>
      </c>
      <c r="H1014" s="415">
        <f t="shared" si="645"/>
        <v>141.80925490294862</v>
      </c>
      <c r="I1014" s="415">
        <f t="shared" si="645"/>
        <v>144.64544000100767</v>
      </c>
      <c r="J1014" s="415">
        <f t="shared" si="645"/>
        <v>147.53834880102772</v>
      </c>
      <c r="K1014" s="415">
        <f t="shared" si="645"/>
        <v>150.48911577704828</v>
      </c>
    </row>
    <row r="1015" spans="3:11">
      <c r="C1015" s="141" t="str">
        <f t="shared" si="629"/>
        <v>D17</v>
      </c>
      <c r="D1015" s="141" t="str">
        <f t="shared" si="629"/>
        <v>Силистра (Silistra)</v>
      </c>
      <c r="E1015" s="415">
        <f t="shared" ref="E1015:K1015" si="646">IF($E972="PU",F972/E$832,IF($E972="IN",F972/E$833,IF($E972="PR",F972/E$834)))</f>
        <v>133.63002814052339</v>
      </c>
      <c r="F1015" s="415">
        <f t="shared" si="646"/>
        <v>136.30262870333388</v>
      </c>
      <c r="G1015" s="415">
        <f t="shared" si="646"/>
        <v>139.02868127740061</v>
      </c>
      <c r="H1015" s="415">
        <f t="shared" si="646"/>
        <v>141.80925490294862</v>
      </c>
      <c r="I1015" s="415">
        <f t="shared" si="646"/>
        <v>144.64544000100767</v>
      </c>
      <c r="J1015" s="415">
        <f t="shared" si="646"/>
        <v>147.53834880102772</v>
      </c>
      <c r="K1015" s="415">
        <f t="shared" si="646"/>
        <v>150.48911577704828</v>
      </c>
    </row>
    <row r="1016" spans="3:11">
      <c r="C1016" s="141" t="str">
        <f t="shared" si="629"/>
        <v>D18</v>
      </c>
      <c r="D1016" s="141" t="str">
        <f t="shared" si="629"/>
        <v>Сливен (Sliven)</v>
      </c>
      <c r="E1016" s="415">
        <f t="shared" ref="E1016:K1016" si="647">IF($E973="PU",F973/E$832,IF($E973="IN",F973/E$833,IF($E973="PR",F973/E$834)))</f>
        <v>50.833324825789873</v>
      </c>
      <c r="F1016" s="415">
        <f t="shared" si="647"/>
        <v>51.849991322305677</v>
      </c>
      <c r="G1016" s="415">
        <f t="shared" si="647"/>
        <v>52.886991148751811</v>
      </c>
      <c r="H1016" s="415">
        <f t="shared" si="647"/>
        <v>53.944730971726848</v>
      </c>
      <c r="I1016" s="415">
        <f t="shared" si="647"/>
        <v>55.023625591161412</v>
      </c>
      <c r="J1016" s="415">
        <f t="shared" si="647"/>
        <v>56.124098102984604</v>
      </c>
      <c r="K1016" s="415">
        <f t="shared" si="647"/>
        <v>57.246580065044299</v>
      </c>
    </row>
    <row r="1017" spans="3:11">
      <c r="C1017" s="141" t="str">
        <f t="shared" si="629"/>
        <v>D19</v>
      </c>
      <c r="D1017" s="141" t="str">
        <f t="shared" si="629"/>
        <v>Смолян (Smolyan)</v>
      </c>
      <c r="E1017" s="415">
        <f t="shared" ref="E1017:K1017" si="648">IF($E974="PU",F974/E$832,IF($E974="IN",F974/E$833,IF($E974="PR",F974/E$834)))</f>
        <v>133.63002814052339</v>
      </c>
      <c r="F1017" s="415">
        <f t="shared" si="648"/>
        <v>136.30262870333388</v>
      </c>
      <c r="G1017" s="415">
        <f t="shared" si="648"/>
        <v>139.02868127740061</v>
      </c>
      <c r="H1017" s="415">
        <f t="shared" si="648"/>
        <v>141.80925490294862</v>
      </c>
      <c r="I1017" s="415">
        <f t="shared" si="648"/>
        <v>144.64544000100767</v>
      </c>
      <c r="J1017" s="415">
        <f t="shared" si="648"/>
        <v>147.53834880102772</v>
      </c>
      <c r="K1017" s="415">
        <f t="shared" si="648"/>
        <v>150.48911577704828</v>
      </c>
    </row>
    <row r="1018" spans="3:11">
      <c r="C1018" s="141" t="str">
        <f t="shared" si="629"/>
        <v>D20</v>
      </c>
      <c r="D1018" s="141" t="str">
        <f t="shared" si="629"/>
        <v>София-град (Sofia-Capital)</v>
      </c>
      <c r="E1018" s="415">
        <f t="shared" ref="E1018:K1018" si="649">IF($E975="PU",F975/E$832,IF($E975="IN",F975/E$833,IF($E975="PR",F975/E$834)))</f>
        <v>588.21418726985428</v>
      </c>
      <c r="F1018" s="415">
        <f t="shared" si="649"/>
        <v>599.97847101525144</v>
      </c>
      <c r="G1018" s="415">
        <f t="shared" si="649"/>
        <v>611.97804043555664</v>
      </c>
      <c r="H1018" s="415">
        <f t="shared" si="649"/>
        <v>624.21760124426783</v>
      </c>
      <c r="I1018" s="415">
        <f t="shared" si="649"/>
        <v>636.70195326915348</v>
      </c>
      <c r="J1018" s="415">
        <f t="shared" si="649"/>
        <v>649.43599233453619</v>
      </c>
      <c r="K1018" s="415">
        <f t="shared" si="649"/>
        <v>662.42471218122694</v>
      </c>
    </row>
    <row r="1019" spans="3:11">
      <c r="C1019" s="141" t="str">
        <f t="shared" si="629"/>
        <v>D21</v>
      </c>
      <c r="D1019" s="141" t="str">
        <f t="shared" si="629"/>
        <v>София-област (Sofia (province))</v>
      </c>
      <c r="E1019" s="415">
        <f t="shared" ref="E1019:K1019" si="650">IF($E976="PU",F976/E$832,IF($E976="IN",F976/E$833,IF($E976="PR",F976/E$834)))</f>
        <v>133.63002814052339</v>
      </c>
      <c r="F1019" s="415">
        <f t="shared" si="650"/>
        <v>136.30262870333388</v>
      </c>
      <c r="G1019" s="415">
        <f t="shared" si="650"/>
        <v>139.02868127740061</v>
      </c>
      <c r="H1019" s="415">
        <f t="shared" si="650"/>
        <v>141.80925490294862</v>
      </c>
      <c r="I1019" s="415">
        <f t="shared" si="650"/>
        <v>144.64544000100767</v>
      </c>
      <c r="J1019" s="415">
        <f t="shared" si="650"/>
        <v>147.53834880102772</v>
      </c>
      <c r="K1019" s="415">
        <f t="shared" si="650"/>
        <v>150.48911577704828</v>
      </c>
    </row>
    <row r="1020" spans="3:11">
      <c r="C1020" s="141" t="str">
        <f t="shared" si="629"/>
        <v>D22</v>
      </c>
      <c r="D1020" s="141" t="str">
        <f t="shared" si="629"/>
        <v>Стара Загора (Stara Zagora)</v>
      </c>
      <c r="E1020" s="415">
        <f t="shared" ref="E1020:K1020" si="651">IF($E977="PU",F977/E$832,IF($E977="IN",F977/E$833,IF($E977="PR",F977/E$834)))</f>
        <v>50.833324825789873</v>
      </c>
      <c r="F1020" s="415">
        <f t="shared" si="651"/>
        <v>51.849991322305677</v>
      </c>
      <c r="G1020" s="415">
        <f t="shared" si="651"/>
        <v>52.886991148751811</v>
      </c>
      <c r="H1020" s="415">
        <f t="shared" si="651"/>
        <v>53.944730971726848</v>
      </c>
      <c r="I1020" s="415">
        <f t="shared" si="651"/>
        <v>55.023625591161412</v>
      </c>
      <c r="J1020" s="415">
        <f t="shared" si="651"/>
        <v>56.124098102984604</v>
      </c>
      <c r="K1020" s="415">
        <f t="shared" si="651"/>
        <v>57.246580065044299</v>
      </c>
    </row>
    <row r="1021" spans="3:11">
      <c r="C1021" s="141" t="str">
        <f t="shared" si="629"/>
        <v>D23</v>
      </c>
      <c r="D1021" s="141" t="str">
        <f t="shared" si="629"/>
        <v>Търговище (Targovishte)</v>
      </c>
      <c r="E1021" s="415">
        <f t="shared" ref="E1021:K1021" si="652">IF($E978="PU",F978/E$832,IF($E978="IN",F978/E$833,IF($E978="PR",F978/E$834)))</f>
        <v>133.63002814052339</v>
      </c>
      <c r="F1021" s="415">
        <f t="shared" si="652"/>
        <v>136.30262870333388</v>
      </c>
      <c r="G1021" s="415">
        <f t="shared" si="652"/>
        <v>139.02868127740061</v>
      </c>
      <c r="H1021" s="415">
        <f t="shared" si="652"/>
        <v>141.80925490294862</v>
      </c>
      <c r="I1021" s="415">
        <f t="shared" si="652"/>
        <v>144.64544000100767</v>
      </c>
      <c r="J1021" s="415">
        <f t="shared" si="652"/>
        <v>147.53834880102772</v>
      </c>
      <c r="K1021" s="415">
        <f t="shared" si="652"/>
        <v>150.48911577704828</v>
      </c>
    </row>
    <row r="1022" spans="3:11">
      <c r="C1022" s="141" t="str">
        <f t="shared" si="629"/>
        <v>D24</v>
      </c>
      <c r="D1022" s="141" t="str">
        <f t="shared" si="629"/>
        <v>Варна (Varna)</v>
      </c>
      <c r="E1022" s="415">
        <f t="shared" ref="E1022:K1022" si="653">IF($E979="PU",F979/E$832,IF($E979="IN",F979/E$833,IF($E979="PR",F979/E$834)))</f>
        <v>50.833324825789873</v>
      </c>
      <c r="F1022" s="415">
        <f t="shared" si="653"/>
        <v>51.849991322305677</v>
      </c>
      <c r="G1022" s="415">
        <f t="shared" si="653"/>
        <v>52.886991148751811</v>
      </c>
      <c r="H1022" s="415">
        <f t="shared" si="653"/>
        <v>53.944730971726848</v>
      </c>
      <c r="I1022" s="415">
        <f t="shared" si="653"/>
        <v>55.023625591161412</v>
      </c>
      <c r="J1022" s="415">
        <f t="shared" si="653"/>
        <v>56.124098102984604</v>
      </c>
      <c r="K1022" s="415">
        <f t="shared" si="653"/>
        <v>57.246580065044299</v>
      </c>
    </row>
    <row r="1023" spans="3:11">
      <c r="C1023" s="141" t="str">
        <f t="shared" si="629"/>
        <v>D25</v>
      </c>
      <c r="D1023" s="141" t="str">
        <f t="shared" si="629"/>
        <v>Велико Търново (Veliko Tarnovo)</v>
      </c>
      <c r="E1023" s="415">
        <f t="shared" ref="E1023:K1023" si="654">IF($E980="PU",F980/E$832,IF($E980="IN",F980/E$833,IF($E980="PR",F980/E$834)))</f>
        <v>133.63002814052339</v>
      </c>
      <c r="F1023" s="415">
        <f t="shared" si="654"/>
        <v>136.30262870333388</v>
      </c>
      <c r="G1023" s="415">
        <f t="shared" si="654"/>
        <v>139.02868127740061</v>
      </c>
      <c r="H1023" s="415">
        <f t="shared" si="654"/>
        <v>141.80925490294862</v>
      </c>
      <c r="I1023" s="415">
        <f t="shared" si="654"/>
        <v>144.64544000100767</v>
      </c>
      <c r="J1023" s="415">
        <f t="shared" si="654"/>
        <v>147.53834880102772</v>
      </c>
      <c r="K1023" s="415">
        <f t="shared" si="654"/>
        <v>150.48911577704828</v>
      </c>
    </row>
    <row r="1024" spans="3:11">
      <c r="C1024" s="141" t="str">
        <f t="shared" si="629"/>
        <v>D26</v>
      </c>
      <c r="D1024" s="141" t="str">
        <f t="shared" si="629"/>
        <v>Видин (Vidin)</v>
      </c>
      <c r="E1024" s="415">
        <f t="shared" ref="E1024:K1024" si="655">IF($E981="PU",F981/E$832,IF($E981="IN",F981/E$833,IF($E981="PR",F981/E$834)))</f>
        <v>133.63002814052339</v>
      </c>
      <c r="F1024" s="415">
        <f t="shared" si="655"/>
        <v>136.30262870333388</v>
      </c>
      <c r="G1024" s="415">
        <f t="shared" si="655"/>
        <v>139.02868127740061</v>
      </c>
      <c r="H1024" s="415">
        <f t="shared" si="655"/>
        <v>141.80925490294862</v>
      </c>
      <c r="I1024" s="415">
        <f t="shared" si="655"/>
        <v>144.64544000100767</v>
      </c>
      <c r="J1024" s="415">
        <f t="shared" si="655"/>
        <v>147.53834880102772</v>
      </c>
      <c r="K1024" s="415">
        <f t="shared" si="655"/>
        <v>150.48911577704828</v>
      </c>
    </row>
    <row r="1025" spans="2:11">
      <c r="C1025" s="141" t="str">
        <f t="shared" si="629"/>
        <v>D27</v>
      </c>
      <c r="D1025" s="141" t="str">
        <f t="shared" si="629"/>
        <v>Враца (Vratsa)</v>
      </c>
      <c r="E1025" s="415">
        <f t="shared" ref="E1025:K1025" si="656">IF($E982="PU",F982/E$832,IF($E982="IN",F982/E$833,IF($E982="PR",F982/E$834)))</f>
        <v>133.63002814052339</v>
      </c>
      <c r="F1025" s="415">
        <f t="shared" si="656"/>
        <v>136.30262870333388</v>
      </c>
      <c r="G1025" s="415">
        <f t="shared" si="656"/>
        <v>139.02868127740061</v>
      </c>
      <c r="H1025" s="415">
        <f t="shared" si="656"/>
        <v>141.80925490294862</v>
      </c>
      <c r="I1025" s="415">
        <f t="shared" si="656"/>
        <v>144.64544000100767</v>
      </c>
      <c r="J1025" s="415">
        <f t="shared" si="656"/>
        <v>147.53834880102772</v>
      </c>
      <c r="K1025" s="415">
        <f t="shared" si="656"/>
        <v>150.48911577704828</v>
      </c>
    </row>
    <row r="1026" spans="2:11">
      <c r="C1026" s="141" t="str">
        <f t="shared" si="629"/>
        <v>D28</v>
      </c>
      <c r="D1026" s="141" t="str">
        <f t="shared" si="629"/>
        <v>Ямбол (Yambol)</v>
      </c>
      <c r="E1026" s="415">
        <f t="shared" ref="E1026:K1026" si="657">IF($E983="PU",F983/E$832,IF($E983="IN",F983/E$833,IF($E983="PR",F983/E$834)))</f>
        <v>50.833324825789873</v>
      </c>
      <c r="F1026" s="415">
        <f t="shared" si="657"/>
        <v>51.849991322305677</v>
      </c>
      <c r="G1026" s="415">
        <f t="shared" si="657"/>
        <v>52.886991148751811</v>
      </c>
      <c r="H1026" s="415">
        <f t="shared" si="657"/>
        <v>53.944730971726848</v>
      </c>
      <c r="I1026" s="415">
        <f t="shared" si="657"/>
        <v>55.023625591161412</v>
      </c>
      <c r="J1026" s="415">
        <f t="shared" si="657"/>
        <v>56.124098102984604</v>
      </c>
      <c r="K1026" s="415">
        <f t="shared" si="657"/>
        <v>57.246580065044299</v>
      </c>
    </row>
    <row r="1027" spans="2:11">
      <c r="C1027" s="146"/>
      <c r="D1027" s="146" t="s">
        <v>995</v>
      </c>
      <c r="E1027" s="416">
        <f t="shared" ref="E1027:J1027" si="658">SUM(E999:E1026)</f>
        <v>3202.6645072871838</v>
      </c>
      <c r="F1027" s="416">
        <f t="shared" si="658"/>
        <v>3266.7177974329284</v>
      </c>
      <c r="G1027" s="416">
        <f t="shared" si="658"/>
        <v>3332.0521533815881</v>
      </c>
      <c r="H1027" s="416">
        <f t="shared" si="658"/>
        <v>3398.6931964492205</v>
      </c>
      <c r="I1027" s="416">
        <f t="shared" si="658"/>
        <v>3466.6670603782045</v>
      </c>
      <c r="J1027" s="416">
        <f t="shared" si="658"/>
        <v>3536.0004015857671</v>
      </c>
      <c r="K1027" s="416">
        <f t="shared" ref="K1027" si="659">SUM(K999:K1026)</f>
        <v>3606.7204096174837</v>
      </c>
    </row>
    <row r="1028" spans="2:11" s="207" customFormat="1">
      <c r="K1028" s="487"/>
    </row>
    <row r="1029" spans="2:11">
      <c r="K1029" s="487"/>
    </row>
    <row r="1030" spans="2:11" ht="15">
      <c r="B1030" s="368">
        <f>B915+0.01</f>
        <v>6.139999999999997</v>
      </c>
      <c r="C1030" s="77" t="s">
        <v>448</v>
      </c>
      <c r="D1030" s="314"/>
      <c r="K1030" s="487"/>
    </row>
    <row r="1031" spans="2:11">
      <c r="C1031" s="207"/>
      <c r="D1031" s="207"/>
      <c r="E1031" s="207"/>
      <c r="F1031" s="207"/>
      <c r="G1031" s="207"/>
      <c r="H1031" s="207"/>
      <c r="I1031" s="207"/>
      <c r="J1031" s="207"/>
      <c r="K1031" s="487"/>
    </row>
    <row r="1032" spans="2:11">
      <c r="C1032" s="40" t="str">
        <f>C997</f>
        <v>Code</v>
      </c>
      <c r="D1032" s="40" t="s">
        <v>405</v>
      </c>
      <c r="E1032" s="151">
        <f t="shared" ref="E1032:J1033" si="660">E997</f>
        <v>2014</v>
      </c>
      <c r="F1032" s="151">
        <f t="shared" si="660"/>
        <v>2015</v>
      </c>
      <c r="G1032" s="151">
        <f t="shared" si="660"/>
        <v>2016</v>
      </c>
      <c r="H1032" s="151">
        <f t="shared" si="660"/>
        <v>2017</v>
      </c>
      <c r="I1032" s="151">
        <f t="shared" si="660"/>
        <v>2018</v>
      </c>
      <c r="J1032" s="151">
        <f t="shared" si="660"/>
        <v>2019</v>
      </c>
      <c r="K1032" s="151">
        <f t="shared" ref="K1032" si="661">K997</f>
        <v>2020</v>
      </c>
    </row>
    <row r="1033" spans="2:11">
      <c r="C1033" s="40"/>
      <c r="D1033" s="40"/>
      <c r="E1033" s="151" t="str">
        <f t="shared" si="660"/>
        <v xml:space="preserve">Actuals </v>
      </c>
      <c r="F1033" s="151" t="str">
        <f t="shared" si="660"/>
        <v xml:space="preserve">Estimated </v>
      </c>
      <c r="G1033" s="151" t="str">
        <f t="shared" si="660"/>
        <v xml:space="preserve">Estimated </v>
      </c>
      <c r="H1033" s="151" t="str">
        <f t="shared" si="660"/>
        <v xml:space="preserve">Estimated </v>
      </c>
      <c r="I1033" s="151" t="str">
        <f t="shared" si="660"/>
        <v>Estimated</v>
      </c>
      <c r="J1033" s="151" t="str">
        <f t="shared" si="660"/>
        <v>Estimated</v>
      </c>
      <c r="K1033" s="151" t="str">
        <f t="shared" ref="K1033" si="662">K998</f>
        <v>Estimated</v>
      </c>
    </row>
    <row r="1034" spans="2:11">
      <c r="C1034" s="141" t="str">
        <f>C999</f>
        <v>D01</v>
      </c>
      <c r="D1034" s="141" t="str">
        <f>D999</f>
        <v>Благоевград (Blagoevgrad)</v>
      </c>
      <c r="E1034" s="414">
        <f t="shared" ref="E1034:K1043" si="663">MAX(E999,F539)</f>
        <v>133.63002814052339</v>
      </c>
      <c r="F1034" s="414">
        <f t="shared" si="663"/>
        <v>136.30262870333388</v>
      </c>
      <c r="G1034" s="414">
        <f t="shared" si="663"/>
        <v>139.02868127740061</v>
      </c>
      <c r="H1034" s="414">
        <f t="shared" si="663"/>
        <v>141.80925490294862</v>
      </c>
      <c r="I1034" s="414">
        <f t="shared" si="663"/>
        <v>144.64544000100767</v>
      </c>
      <c r="J1034" s="414">
        <f t="shared" si="663"/>
        <v>147.53834880102772</v>
      </c>
      <c r="K1034" s="414">
        <f t="shared" si="663"/>
        <v>150.48911577704828</v>
      </c>
    </row>
    <row r="1035" spans="2:11">
      <c r="C1035" s="141" t="str">
        <f t="shared" ref="C1035:C1061" si="664">C1000</f>
        <v>D02</v>
      </c>
      <c r="D1035" s="141" t="str">
        <f t="shared" ref="D1035:D1061" si="665">D1000</f>
        <v>Бургас (Burgas)</v>
      </c>
      <c r="E1035" s="414">
        <f t="shared" si="663"/>
        <v>50.833324825789873</v>
      </c>
      <c r="F1035" s="414">
        <f t="shared" si="663"/>
        <v>51.849991322305677</v>
      </c>
      <c r="G1035" s="414">
        <f t="shared" si="663"/>
        <v>52.886991148751811</v>
      </c>
      <c r="H1035" s="414">
        <f t="shared" si="663"/>
        <v>53.944730971726848</v>
      </c>
      <c r="I1035" s="414">
        <f t="shared" si="663"/>
        <v>55.023625591161412</v>
      </c>
      <c r="J1035" s="414">
        <f t="shared" si="663"/>
        <v>56.124098102984604</v>
      </c>
      <c r="K1035" s="414">
        <f t="shared" si="663"/>
        <v>57.246580065044299</v>
      </c>
    </row>
    <row r="1036" spans="2:11">
      <c r="C1036" s="141" t="str">
        <f t="shared" si="664"/>
        <v>D03</v>
      </c>
      <c r="D1036" s="141" t="str">
        <f t="shared" si="665"/>
        <v>Добрич (Dobrich)</v>
      </c>
      <c r="E1036" s="414">
        <f t="shared" si="663"/>
        <v>50.833324825789873</v>
      </c>
      <c r="F1036" s="414">
        <f t="shared" si="663"/>
        <v>51.849991322305677</v>
      </c>
      <c r="G1036" s="414">
        <f t="shared" si="663"/>
        <v>52.886991148751811</v>
      </c>
      <c r="H1036" s="414">
        <f t="shared" si="663"/>
        <v>53.944730971726848</v>
      </c>
      <c r="I1036" s="414">
        <f t="shared" si="663"/>
        <v>55.023625591161412</v>
      </c>
      <c r="J1036" s="414">
        <f t="shared" si="663"/>
        <v>56.124098102984604</v>
      </c>
      <c r="K1036" s="414">
        <f t="shared" si="663"/>
        <v>57.246580065044299</v>
      </c>
    </row>
    <row r="1037" spans="2:11">
      <c r="C1037" s="141" t="str">
        <f t="shared" si="664"/>
        <v>D04</v>
      </c>
      <c r="D1037" s="141" t="str">
        <f t="shared" si="665"/>
        <v>Габрово (Gabrovo)</v>
      </c>
      <c r="E1037" s="414">
        <f t="shared" si="663"/>
        <v>50.833324825789873</v>
      </c>
      <c r="F1037" s="414">
        <f t="shared" si="663"/>
        <v>51.849991322305677</v>
      </c>
      <c r="G1037" s="414">
        <f t="shared" si="663"/>
        <v>52.886991148751811</v>
      </c>
      <c r="H1037" s="414">
        <f t="shared" si="663"/>
        <v>53.944730971726848</v>
      </c>
      <c r="I1037" s="414">
        <f t="shared" si="663"/>
        <v>55.023625591161412</v>
      </c>
      <c r="J1037" s="414">
        <f t="shared" si="663"/>
        <v>56.124098102984604</v>
      </c>
      <c r="K1037" s="414">
        <f t="shared" si="663"/>
        <v>57.246580065044299</v>
      </c>
    </row>
    <row r="1038" spans="2:11">
      <c r="C1038" s="141" t="str">
        <f t="shared" si="664"/>
        <v>D05</v>
      </c>
      <c r="D1038" s="141" t="str">
        <f t="shared" si="665"/>
        <v>Хасково (Haskovo)</v>
      </c>
      <c r="E1038" s="414">
        <f t="shared" si="663"/>
        <v>50.833324825789873</v>
      </c>
      <c r="F1038" s="414">
        <f t="shared" si="663"/>
        <v>51.849991322305677</v>
      </c>
      <c r="G1038" s="414">
        <f t="shared" si="663"/>
        <v>52.886991148751811</v>
      </c>
      <c r="H1038" s="414">
        <f t="shared" si="663"/>
        <v>53.944730971726848</v>
      </c>
      <c r="I1038" s="414">
        <f t="shared" si="663"/>
        <v>55.023625591161412</v>
      </c>
      <c r="J1038" s="414">
        <f t="shared" si="663"/>
        <v>56.124098102984604</v>
      </c>
      <c r="K1038" s="414">
        <f t="shared" si="663"/>
        <v>57.246580065044299</v>
      </c>
    </row>
    <row r="1039" spans="2:11">
      <c r="C1039" s="141" t="str">
        <f t="shared" si="664"/>
        <v>D06</v>
      </c>
      <c r="D1039" s="141" t="str">
        <f t="shared" si="665"/>
        <v>Кърджали (Kardzhali)</v>
      </c>
      <c r="E1039" s="414">
        <f t="shared" si="663"/>
        <v>133.63002814052339</v>
      </c>
      <c r="F1039" s="414">
        <f t="shared" si="663"/>
        <v>136.30262870333388</v>
      </c>
      <c r="G1039" s="414">
        <f t="shared" si="663"/>
        <v>139.02868127740061</v>
      </c>
      <c r="H1039" s="414">
        <f t="shared" si="663"/>
        <v>141.80925490294862</v>
      </c>
      <c r="I1039" s="414">
        <f t="shared" si="663"/>
        <v>144.64544000100767</v>
      </c>
      <c r="J1039" s="414">
        <f t="shared" si="663"/>
        <v>147.53834880102772</v>
      </c>
      <c r="K1039" s="414">
        <f t="shared" si="663"/>
        <v>150.48911577704828</v>
      </c>
    </row>
    <row r="1040" spans="2:11">
      <c r="C1040" s="141" t="str">
        <f t="shared" si="664"/>
        <v>D07</v>
      </c>
      <c r="D1040" s="141" t="str">
        <f t="shared" si="665"/>
        <v>Кюстендил (Kyustendil)</v>
      </c>
      <c r="E1040" s="414">
        <f t="shared" si="663"/>
        <v>50.833324825789873</v>
      </c>
      <c r="F1040" s="414">
        <f t="shared" si="663"/>
        <v>51.849991322305677</v>
      </c>
      <c r="G1040" s="414">
        <f t="shared" si="663"/>
        <v>52.886991148751811</v>
      </c>
      <c r="H1040" s="414">
        <f t="shared" si="663"/>
        <v>53.944730971726848</v>
      </c>
      <c r="I1040" s="414">
        <f t="shared" si="663"/>
        <v>55.023625591161412</v>
      </c>
      <c r="J1040" s="414">
        <f t="shared" si="663"/>
        <v>56.124098102984604</v>
      </c>
      <c r="K1040" s="414">
        <f t="shared" si="663"/>
        <v>57.246580065044299</v>
      </c>
    </row>
    <row r="1041" spans="3:11">
      <c r="C1041" s="141" t="str">
        <f t="shared" si="664"/>
        <v>D08</v>
      </c>
      <c r="D1041" s="141" t="str">
        <f t="shared" si="665"/>
        <v>Ловеч (Lovech)</v>
      </c>
      <c r="E1041" s="414">
        <f t="shared" si="663"/>
        <v>133.63002814052339</v>
      </c>
      <c r="F1041" s="414">
        <f t="shared" si="663"/>
        <v>136.30262870333388</v>
      </c>
      <c r="G1041" s="414">
        <f t="shared" si="663"/>
        <v>139.02868127740061</v>
      </c>
      <c r="H1041" s="414">
        <f t="shared" si="663"/>
        <v>141.80925490294862</v>
      </c>
      <c r="I1041" s="414">
        <f t="shared" si="663"/>
        <v>144.64544000100767</v>
      </c>
      <c r="J1041" s="414">
        <f t="shared" si="663"/>
        <v>147.53834880102772</v>
      </c>
      <c r="K1041" s="414">
        <f t="shared" si="663"/>
        <v>150.48911577704828</v>
      </c>
    </row>
    <row r="1042" spans="3:11">
      <c r="C1042" s="141" t="str">
        <f t="shared" si="664"/>
        <v>D09</v>
      </c>
      <c r="D1042" s="141" t="str">
        <f t="shared" si="665"/>
        <v>Монтана (Montana)</v>
      </c>
      <c r="E1042" s="414">
        <f t="shared" si="663"/>
        <v>133.63002814052339</v>
      </c>
      <c r="F1042" s="414">
        <f t="shared" si="663"/>
        <v>136.30262870333388</v>
      </c>
      <c r="G1042" s="414">
        <f t="shared" si="663"/>
        <v>139.02868127740061</v>
      </c>
      <c r="H1042" s="414">
        <f t="shared" si="663"/>
        <v>141.80925490294862</v>
      </c>
      <c r="I1042" s="414">
        <f t="shared" si="663"/>
        <v>144.64544000100767</v>
      </c>
      <c r="J1042" s="414">
        <f t="shared" si="663"/>
        <v>147.53834880102772</v>
      </c>
      <c r="K1042" s="414">
        <f t="shared" si="663"/>
        <v>150.48911577704828</v>
      </c>
    </row>
    <row r="1043" spans="3:11">
      <c r="C1043" s="141" t="str">
        <f t="shared" si="664"/>
        <v>D10</v>
      </c>
      <c r="D1043" s="141" t="str">
        <f t="shared" si="665"/>
        <v>Пазарджик (Pazardzhik)</v>
      </c>
      <c r="E1043" s="414">
        <f t="shared" si="663"/>
        <v>133.63002814052339</v>
      </c>
      <c r="F1043" s="414">
        <f t="shared" si="663"/>
        <v>136.30262870333388</v>
      </c>
      <c r="G1043" s="414">
        <f t="shared" si="663"/>
        <v>139.02868127740061</v>
      </c>
      <c r="H1043" s="414">
        <f t="shared" si="663"/>
        <v>141.80925490294862</v>
      </c>
      <c r="I1043" s="414">
        <f t="shared" si="663"/>
        <v>144.64544000100767</v>
      </c>
      <c r="J1043" s="414">
        <f t="shared" si="663"/>
        <v>147.53834880102772</v>
      </c>
      <c r="K1043" s="414">
        <f t="shared" si="663"/>
        <v>150.48911577704828</v>
      </c>
    </row>
    <row r="1044" spans="3:11">
      <c r="C1044" s="141" t="str">
        <f t="shared" si="664"/>
        <v>D11</v>
      </c>
      <c r="D1044" s="141" t="str">
        <f t="shared" si="665"/>
        <v>Перник (Pernik)</v>
      </c>
      <c r="E1044" s="414">
        <f t="shared" ref="E1044:K1053" si="666">MAX(E1009,F549)</f>
        <v>50.833324825789873</v>
      </c>
      <c r="F1044" s="414">
        <f t="shared" si="666"/>
        <v>51.849991322305677</v>
      </c>
      <c r="G1044" s="414">
        <f t="shared" si="666"/>
        <v>52.886991148751811</v>
      </c>
      <c r="H1044" s="414">
        <f t="shared" si="666"/>
        <v>53.944730971726848</v>
      </c>
      <c r="I1044" s="414">
        <f t="shared" si="666"/>
        <v>55.023625591161412</v>
      </c>
      <c r="J1044" s="414">
        <f t="shared" si="666"/>
        <v>56.124098102984604</v>
      </c>
      <c r="K1044" s="414">
        <f t="shared" si="666"/>
        <v>57.246580065044299</v>
      </c>
    </row>
    <row r="1045" spans="3:11">
      <c r="C1045" s="141" t="str">
        <f t="shared" si="664"/>
        <v>D12</v>
      </c>
      <c r="D1045" s="141" t="str">
        <f t="shared" si="665"/>
        <v>Плевен (Pleven)</v>
      </c>
      <c r="E1045" s="414">
        <f t="shared" si="666"/>
        <v>133.63002814052339</v>
      </c>
      <c r="F1045" s="414">
        <f t="shared" si="666"/>
        <v>136.30262870333388</v>
      </c>
      <c r="G1045" s="414">
        <f t="shared" si="666"/>
        <v>139.02868127740061</v>
      </c>
      <c r="H1045" s="414">
        <f t="shared" si="666"/>
        <v>141.80925490294862</v>
      </c>
      <c r="I1045" s="414">
        <f t="shared" si="666"/>
        <v>144.64544000100767</v>
      </c>
      <c r="J1045" s="414">
        <f t="shared" si="666"/>
        <v>147.53834880102772</v>
      </c>
      <c r="K1045" s="414">
        <f t="shared" si="666"/>
        <v>150.48911577704828</v>
      </c>
    </row>
    <row r="1046" spans="3:11">
      <c r="C1046" s="141" t="str">
        <f t="shared" si="664"/>
        <v>D13</v>
      </c>
      <c r="D1046" s="141" t="str">
        <f t="shared" si="665"/>
        <v>Пловдив (Plovdiv)</v>
      </c>
      <c r="E1046" s="414">
        <f t="shared" si="666"/>
        <v>50.833324825789873</v>
      </c>
      <c r="F1046" s="414">
        <f t="shared" si="666"/>
        <v>51.849991322305677</v>
      </c>
      <c r="G1046" s="414">
        <f t="shared" si="666"/>
        <v>52.886991148751811</v>
      </c>
      <c r="H1046" s="414">
        <f t="shared" si="666"/>
        <v>53.944730971726848</v>
      </c>
      <c r="I1046" s="414">
        <f t="shared" si="666"/>
        <v>55.023625591161412</v>
      </c>
      <c r="J1046" s="414">
        <f t="shared" si="666"/>
        <v>56.124098102984604</v>
      </c>
      <c r="K1046" s="414">
        <f t="shared" si="666"/>
        <v>57.246580065044299</v>
      </c>
    </row>
    <row r="1047" spans="3:11">
      <c r="C1047" s="141" t="str">
        <f t="shared" si="664"/>
        <v>D14</v>
      </c>
      <c r="D1047" s="141" t="str">
        <f t="shared" si="665"/>
        <v>Разград (Razgrad)</v>
      </c>
      <c r="E1047" s="414">
        <f t="shared" si="666"/>
        <v>133.63002814052339</v>
      </c>
      <c r="F1047" s="414">
        <f t="shared" si="666"/>
        <v>136.30262870333388</v>
      </c>
      <c r="G1047" s="414">
        <f t="shared" si="666"/>
        <v>139.02868127740061</v>
      </c>
      <c r="H1047" s="414">
        <f t="shared" si="666"/>
        <v>141.80925490294862</v>
      </c>
      <c r="I1047" s="414">
        <f t="shared" si="666"/>
        <v>144.64544000100767</v>
      </c>
      <c r="J1047" s="414">
        <f t="shared" si="666"/>
        <v>147.53834880102772</v>
      </c>
      <c r="K1047" s="414">
        <f t="shared" si="666"/>
        <v>150.48911577704828</v>
      </c>
    </row>
    <row r="1048" spans="3:11">
      <c r="C1048" s="141" t="str">
        <f t="shared" si="664"/>
        <v>D15</v>
      </c>
      <c r="D1048" s="141" t="str">
        <f t="shared" si="665"/>
        <v>Русе (Ruse)</v>
      </c>
      <c r="E1048" s="414">
        <f t="shared" si="666"/>
        <v>50.833324825789873</v>
      </c>
      <c r="F1048" s="414">
        <f t="shared" si="666"/>
        <v>51.849991322305677</v>
      </c>
      <c r="G1048" s="414">
        <f t="shared" si="666"/>
        <v>52.886991148751811</v>
      </c>
      <c r="H1048" s="414">
        <f t="shared" si="666"/>
        <v>53.944730971726848</v>
      </c>
      <c r="I1048" s="414">
        <f t="shared" si="666"/>
        <v>55.023625591161412</v>
      </c>
      <c r="J1048" s="414">
        <f t="shared" si="666"/>
        <v>56.124098102984604</v>
      </c>
      <c r="K1048" s="414">
        <f t="shared" si="666"/>
        <v>57.246580065044299</v>
      </c>
    </row>
    <row r="1049" spans="3:11">
      <c r="C1049" s="141" t="str">
        <f t="shared" si="664"/>
        <v>D16</v>
      </c>
      <c r="D1049" s="141" t="str">
        <f t="shared" si="665"/>
        <v>Шумен (Shumen)</v>
      </c>
      <c r="E1049" s="414">
        <f t="shared" si="666"/>
        <v>133.63002814052339</v>
      </c>
      <c r="F1049" s="414">
        <f t="shared" si="666"/>
        <v>136.30262870333388</v>
      </c>
      <c r="G1049" s="414">
        <f t="shared" si="666"/>
        <v>139.02868127740061</v>
      </c>
      <c r="H1049" s="414">
        <f t="shared" si="666"/>
        <v>141.80925490294862</v>
      </c>
      <c r="I1049" s="414">
        <f t="shared" si="666"/>
        <v>144.64544000100767</v>
      </c>
      <c r="J1049" s="414">
        <f t="shared" si="666"/>
        <v>147.53834880102772</v>
      </c>
      <c r="K1049" s="414">
        <f t="shared" si="666"/>
        <v>150.48911577704828</v>
      </c>
    </row>
    <row r="1050" spans="3:11">
      <c r="C1050" s="141" t="str">
        <f t="shared" si="664"/>
        <v>D17</v>
      </c>
      <c r="D1050" s="141" t="str">
        <f t="shared" si="665"/>
        <v>Силистра (Silistra)</v>
      </c>
      <c r="E1050" s="414">
        <f t="shared" si="666"/>
        <v>133.63002814052339</v>
      </c>
      <c r="F1050" s="414">
        <f t="shared" si="666"/>
        <v>136.30262870333388</v>
      </c>
      <c r="G1050" s="414">
        <f t="shared" si="666"/>
        <v>139.02868127740061</v>
      </c>
      <c r="H1050" s="414">
        <f t="shared" si="666"/>
        <v>141.80925490294862</v>
      </c>
      <c r="I1050" s="414">
        <f t="shared" si="666"/>
        <v>144.64544000100767</v>
      </c>
      <c r="J1050" s="414">
        <f t="shared" si="666"/>
        <v>147.53834880102772</v>
      </c>
      <c r="K1050" s="414">
        <f t="shared" si="666"/>
        <v>150.48911577704828</v>
      </c>
    </row>
    <row r="1051" spans="3:11">
      <c r="C1051" s="141" t="str">
        <f t="shared" si="664"/>
        <v>D18</v>
      </c>
      <c r="D1051" s="141" t="str">
        <f t="shared" si="665"/>
        <v>Сливен (Sliven)</v>
      </c>
      <c r="E1051" s="414">
        <f t="shared" si="666"/>
        <v>50.833324825789873</v>
      </c>
      <c r="F1051" s="414">
        <f t="shared" si="666"/>
        <v>51.849991322305677</v>
      </c>
      <c r="G1051" s="414">
        <f t="shared" si="666"/>
        <v>52.886991148751811</v>
      </c>
      <c r="H1051" s="414">
        <f t="shared" si="666"/>
        <v>53.944730971726848</v>
      </c>
      <c r="I1051" s="414">
        <f t="shared" si="666"/>
        <v>55.023625591161412</v>
      </c>
      <c r="J1051" s="414">
        <f t="shared" si="666"/>
        <v>56.124098102984604</v>
      </c>
      <c r="K1051" s="414">
        <f t="shared" si="666"/>
        <v>57.246580065044299</v>
      </c>
    </row>
    <row r="1052" spans="3:11">
      <c r="C1052" s="141" t="str">
        <f t="shared" si="664"/>
        <v>D19</v>
      </c>
      <c r="D1052" s="141" t="str">
        <f t="shared" si="665"/>
        <v>Смолян (Smolyan)</v>
      </c>
      <c r="E1052" s="414">
        <f t="shared" si="666"/>
        <v>133.63002814052339</v>
      </c>
      <c r="F1052" s="414">
        <f t="shared" si="666"/>
        <v>136.30262870333388</v>
      </c>
      <c r="G1052" s="414">
        <f t="shared" si="666"/>
        <v>139.02868127740061</v>
      </c>
      <c r="H1052" s="414">
        <f t="shared" si="666"/>
        <v>141.80925490294862</v>
      </c>
      <c r="I1052" s="414">
        <f t="shared" si="666"/>
        <v>144.64544000100767</v>
      </c>
      <c r="J1052" s="414">
        <f t="shared" si="666"/>
        <v>147.53834880102772</v>
      </c>
      <c r="K1052" s="414">
        <f t="shared" si="666"/>
        <v>150.48911577704828</v>
      </c>
    </row>
    <row r="1053" spans="3:11">
      <c r="C1053" s="141" t="str">
        <f t="shared" si="664"/>
        <v>D20</v>
      </c>
      <c r="D1053" s="141" t="str">
        <f t="shared" si="665"/>
        <v>София-град (Sofia-Capital)</v>
      </c>
      <c r="E1053" s="414">
        <f t="shared" si="666"/>
        <v>588.21418726985428</v>
      </c>
      <c r="F1053" s="414">
        <f t="shared" si="666"/>
        <v>599.97847101525144</v>
      </c>
      <c r="G1053" s="414">
        <f t="shared" si="666"/>
        <v>611.97804043555664</v>
      </c>
      <c r="H1053" s="414">
        <f t="shared" si="666"/>
        <v>624.21760124426783</v>
      </c>
      <c r="I1053" s="414">
        <f t="shared" si="666"/>
        <v>636.70195326915348</v>
      </c>
      <c r="J1053" s="414">
        <f t="shared" si="666"/>
        <v>649.43599233453619</v>
      </c>
      <c r="K1053" s="414">
        <f t="shared" si="666"/>
        <v>662.42471218122694</v>
      </c>
    </row>
    <row r="1054" spans="3:11">
      <c r="C1054" s="141" t="str">
        <f t="shared" si="664"/>
        <v>D21</v>
      </c>
      <c r="D1054" s="141" t="str">
        <f t="shared" si="665"/>
        <v>София-област (Sofia (province))</v>
      </c>
      <c r="E1054" s="414">
        <f t="shared" ref="E1054:K1061" si="667">MAX(E1019,F559)</f>
        <v>133.63002814052339</v>
      </c>
      <c r="F1054" s="414">
        <f t="shared" si="667"/>
        <v>136.30262870333388</v>
      </c>
      <c r="G1054" s="414">
        <f t="shared" si="667"/>
        <v>139.02868127740061</v>
      </c>
      <c r="H1054" s="414">
        <f t="shared" si="667"/>
        <v>141.80925490294862</v>
      </c>
      <c r="I1054" s="414">
        <f t="shared" si="667"/>
        <v>144.64544000100767</v>
      </c>
      <c r="J1054" s="414">
        <f t="shared" si="667"/>
        <v>147.53834880102772</v>
      </c>
      <c r="K1054" s="414">
        <f t="shared" si="667"/>
        <v>150.48911577704828</v>
      </c>
    </row>
    <row r="1055" spans="3:11">
      <c r="C1055" s="141" t="str">
        <f t="shared" si="664"/>
        <v>D22</v>
      </c>
      <c r="D1055" s="141" t="str">
        <f t="shared" si="665"/>
        <v>Стара Загора (Stara Zagora)</v>
      </c>
      <c r="E1055" s="414">
        <f t="shared" si="667"/>
        <v>50.833324825789873</v>
      </c>
      <c r="F1055" s="414">
        <f t="shared" si="667"/>
        <v>51.849991322305677</v>
      </c>
      <c r="G1055" s="414">
        <f t="shared" si="667"/>
        <v>52.886991148751811</v>
      </c>
      <c r="H1055" s="414">
        <f t="shared" si="667"/>
        <v>53.944730971726848</v>
      </c>
      <c r="I1055" s="414">
        <f t="shared" si="667"/>
        <v>55.023625591161412</v>
      </c>
      <c r="J1055" s="414">
        <f t="shared" si="667"/>
        <v>56.124098102984604</v>
      </c>
      <c r="K1055" s="414">
        <f t="shared" si="667"/>
        <v>57.246580065044299</v>
      </c>
    </row>
    <row r="1056" spans="3:11">
      <c r="C1056" s="141" t="str">
        <f t="shared" si="664"/>
        <v>D23</v>
      </c>
      <c r="D1056" s="141" t="str">
        <f t="shared" si="665"/>
        <v>Търговище (Targovishte)</v>
      </c>
      <c r="E1056" s="414">
        <f t="shared" si="667"/>
        <v>133.63002814052339</v>
      </c>
      <c r="F1056" s="414">
        <f t="shared" si="667"/>
        <v>136.30262870333388</v>
      </c>
      <c r="G1056" s="414">
        <f t="shared" si="667"/>
        <v>139.02868127740061</v>
      </c>
      <c r="H1056" s="414">
        <f t="shared" si="667"/>
        <v>141.80925490294862</v>
      </c>
      <c r="I1056" s="414">
        <f t="shared" si="667"/>
        <v>144.64544000100767</v>
      </c>
      <c r="J1056" s="414">
        <f t="shared" si="667"/>
        <v>147.53834880102772</v>
      </c>
      <c r="K1056" s="414">
        <f t="shared" si="667"/>
        <v>150.48911577704828</v>
      </c>
    </row>
    <row r="1057" spans="3:11">
      <c r="C1057" s="141" t="str">
        <f t="shared" si="664"/>
        <v>D24</v>
      </c>
      <c r="D1057" s="141" t="str">
        <f t="shared" si="665"/>
        <v>Варна (Varna)</v>
      </c>
      <c r="E1057" s="414">
        <f t="shared" si="667"/>
        <v>50.833324825789873</v>
      </c>
      <c r="F1057" s="414">
        <f t="shared" si="667"/>
        <v>51.849991322305677</v>
      </c>
      <c r="G1057" s="414">
        <f t="shared" si="667"/>
        <v>52.886991148751811</v>
      </c>
      <c r="H1057" s="414">
        <f t="shared" si="667"/>
        <v>53.944730971726848</v>
      </c>
      <c r="I1057" s="414">
        <f t="shared" si="667"/>
        <v>55.023625591161412</v>
      </c>
      <c r="J1057" s="414">
        <f t="shared" si="667"/>
        <v>56.124098102984604</v>
      </c>
      <c r="K1057" s="414">
        <f t="shared" si="667"/>
        <v>57.246580065044299</v>
      </c>
    </row>
    <row r="1058" spans="3:11">
      <c r="C1058" s="141" t="str">
        <f t="shared" si="664"/>
        <v>D25</v>
      </c>
      <c r="D1058" s="141" t="str">
        <f t="shared" si="665"/>
        <v>Велико Търново (Veliko Tarnovo)</v>
      </c>
      <c r="E1058" s="414">
        <f t="shared" si="667"/>
        <v>133.63002814052339</v>
      </c>
      <c r="F1058" s="414">
        <f t="shared" si="667"/>
        <v>136.30262870333388</v>
      </c>
      <c r="G1058" s="414">
        <f t="shared" si="667"/>
        <v>139.02868127740061</v>
      </c>
      <c r="H1058" s="414">
        <f t="shared" si="667"/>
        <v>141.80925490294862</v>
      </c>
      <c r="I1058" s="414">
        <f t="shared" si="667"/>
        <v>144.64544000100767</v>
      </c>
      <c r="J1058" s="414">
        <f t="shared" si="667"/>
        <v>147.53834880102772</v>
      </c>
      <c r="K1058" s="414">
        <f t="shared" si="667"/>
        <v>150.48911577704828</v>
      </c>
    </row>
    <row r="1059" spans="3:11">
      <c r="C1059" s="141" t="str">
        <f t="shared" si="664"/>
        <v>D26</v>
      </c>
      <c r="D1059" s="141" t="str">
        <f t="shared" si="665"/>
        <v>Видин (Vidin)</v>
      </c>
      <c r="E1059" s="414">
        <f t="shared" si="667"/>
        <v>133.63002814052339</v>
      </c>
      <c r="F1059" s="414">
        <f t="shared" si="667"/>
        <v>136.30262870333388</v>
      </c>
      <c r="G1059" s="414">
        <f t="shared" si="667"/>
        <v>139.02868127740061</v>
      </c>
      <c r="H1059" s="414">
        <f t="shared" si="667"/>
        <v>141.80925490294862</v>
      </c>
      <c r="I1059" s="414">
        <f t="shared" si="667"/>
        <v>144.64544000100767</v>
      </c>
      <c r="J1059" s="414">
        <f t="shared" si="667"/>
        <v>147.53834880102772</v>
      </c>
      <c r="K1059" s="414">
        <f t="shared" si="667"/>
        <v>150.48911577704828</v>
      </c>
    </row>
    <row r="1060" spans="3:11">
      <c r="C1060" s="141" t="str">
        <f t="shared" si="664"/>
        <v>D27</v>
      </c>
      <c r="D1060" s="141" t="str">
        <f t="shared" si="665"/>
        <v>Враца (Vratsa)</v>
      </c>
      <c r="E1060" s="414">
        <f t="shared" si="667"/>
        <v>133.63002814052339</v>
      </c>
      <c r="F1060" s="414">
        <f t="shared" si="667"/>
        <v>136.30262870333388</v>
      </c>
      <c r="G1060" s="414">
        <f t="shared" si="667"/>
        <v>139.02868127740061</v>
      </c>
      <c r="H1060" s="414">
        <f t="shared" si="667"/>
        <v>141.80925490294862</v>
      </c>
      <c r="I1060" s="414">
        <f t="shared" si="667"/>
        <v>144.64544000100767</v>
      </c>
      <c r="J1060" s="414">
        <f t="shared" si="667"/>
        <v>147.53834880102772</v>
      </c>
      <c r="K1060" s="414">
        <f t="shared" si="667"/>
        <v>150.48911577704828</v>
      </c>
    </row>
    <row r="1061" spans="3:11">
      <c r="C1061" s="141" t="str">
        <f t="shared" si="664"/>
        <v>D28</v>
      </c>
      <c r="D1061" s="141" t="str">
        <f t="shared" si="665"/>
        <v>Ямбол (Yambol)</v>
      </c>
      <c r="E1061" s="414">
        <f t="shared" si="667"/>
        <v>50.833324825789873</v>
      </c>
      <c r="F1061" s="414">
        <f t="shared" si="667"/>
        <v>51.849991322305677</v>
      </c>
      <c r="G1061" s="414">
        <f t="shared" si="667"/>
        <v>52.886991148751811</v>
      </c>
      <c r="H1061" s="414">
        <f t="shared" si="667"/>
        <v>53.944730971726848</v>
      </c>
      <c r="I1061" s="414">
        <f t="shared" si="667"/>
        <v>55.023625591161412</v>
      </c>
      <c r="J1061" s="414">
        <f t="shared" si="667"/>
        <v>56.124098102984604</v>
      </c>
      <c r="K1061" s="414">
        <f t="shared" si="667"/>
        <v>57.246580065044299</v>
      </c>
    </row>
    <row r="1062" spans="3:11">
      <c r="C1062" s="146"/>
      <c r="D1062" s="146" t="s">
        <v>995</v>
      </c>
      <c r="E1062" s="416">
        <f t="shared" ref="E1062:J1062" si="668">SUM(E1034:E1061)</f>
        <v>3202.6645072871838</v>
      </c>
      <c r="F1062" s="416">
        <f t="shared" si="668"/>
        <v>3266.7177974329284</v>
      </c>
      <c r="G1062" s="416">
        <f t="shared" si="668"/>
        <v>3332.0521533815881</v>
      </c>
      <c r="H1062" s="416">
        <f t="shared" si="668"/>
        <v>3398.6931964492205</v>
      </c>
      <c r="I1062" s="416">
        <f t="shared" si="668"/>
        <v>3466.6670603782045</v>
      </c>
      <c r="J1062" s="416">
        <f t="shared" si="668"/>
        <v>3536.0004015857671</v>
      </c>
      <c r="K1062" s="416">
        <f t="shared" ref="K1062" si="669">SUM(K1034:K1061)</f>
        <v>3606.7204096174837</v>
      </c>
    </row>
    <row r="1063" spans="3:11">
      <c r="K1063" s="487"/>
    </row>
    <row r="1064" spans="3:11">
      <c r="E1064" s="417"/>
      <c r="F1064" s="417"/>
      <c r="G1064" s="417"/>
      <c r="H1064" s="417"/>
      <c r="I1064" s="417"/>
      <c r="J1064" s="417"/>
      <c r="K1064" s="417"/>
    </row>
    <row r="1065" spans="3:11" s="487" customFormat="1" ht="15.75">
      <c r="C1065" s="265" t="s">
        <v>700</v>
      </c>
      <c r="D1065" s="198"/>
      <c r="E1065" s="198"/>
      <c r="F1065" s="198"/>
      <c r="G1065" s="198"/>
      <c r="H1065" s="198"/>
      <c r="I1065" s="198"/>
      <c r="J1065" s="198"/>
      <c r="K1065" s="198"/>
    </row>
    <row r="1066" spans="3:11" s="487" customFormat="1">
      <c r="C1066" s="268" t="s">
        <v>685</v>
      </c>
      <c r="D1066" s="227" t="s">
        <v>14</v>
      </c>
      <c r="E1066" s="214">
        <f t="shared" ref="E1066:K1066" si="670">F15</f>
        <v>2014</v>
      </c>
      <c r="F1066" s="214">
        <f t="shared" si="670"/>
        <v>2015</v>
      </c>
      <c r="G1066" s="214">
        <f t="shared" si="670"/>
        <v>2016</v>
      </c>
      <c r="H1066" s="214">
        <f t="shared" si="670"/>
        <v>2017</v>
      </c>
      <c r="I1066" s="214">
        <f t="shared" si="670"/>
        <v>2018</v>
      </c>
      <c r="J1066" s="214">
        <f t="shared" si="670"/>
        <v>2019</v>
      </c>
      <c r="K1066" s="214">
        <f t="shared" si="670"/>
        <v>2020</v>
      </c>
    </row>
    <row r="1067" spans="3:11" s="487" customFormat="1">
      <c r="C1067" s="262" t="str">
        <f t="shared" ref="C1067:D1069" si="671">C990</f>
        <v>G1</v>
      </c>
      <c r="D1067" s="262" t="str">
        <f t="shared" si="671"/>
        <v>Predominatly urban (PU)</v>
      </c>
      <c r="E1067" s="536">
        <f t="shared" ref="E1067:J1067" si="672">SUMIF($E$956:$E$983,"PU",E1034:E1061)</f>
        <v>588.21418726985428</v>
      </c>
      <c r="F1067" s="536">
        <f t="shared" si="672"/>
        <v>599.97847101525144</v>
      </c>
      <c r="G1067" s="536">
        <f t="shared" si="672"/>
        <v>611.97804043555664</v>
      </c>
      <c r="H1067" s="536">
        <f t="shared" si="672"/>
        <v>624.21760124426783</v>
      </c>
      <c r="I1067" s="536">
        <f t="shared" si="672"/>
        <v>636.70195326915348</v>
      </c>
      <c r="J1067" s="536">
        <f t="shared" si="672"/>
        <v>649.43599233453619</v>
      </c>
      <c r="K1067" s="536">
        <f t="shared" ref="K1067" si="673">SUMIF($E$956:$E$983,"PU",K1034:K1061)</f>
        <v>662.42471218122694</v>
      </c>
    </row>
    <row r="1068" spans="3:11" s="487" customFormat="1">
      <c r="C1068" s="262" t="str">
        <f t="shared" si="671"/>
        <v>G2</v>
      </c>
      <c r="D1068" s="262" t="str">
        <f t="shared" si="671"/>
        <v>Intermediate (IN)</v>
      </c>
      <c r="E1068" s="536">
        <f t="shared" ref="E1068:J1068" si="674">SUMIF($E$956:$E$983,"IN",E1034:E1061)</f>
        <v>609.99989790947848</v>
      </c>
      <c r="F1068" s="536">
        <f t="shared" si="674"/>
        <v>622.19989586766815</v>
      </c>
      <c r="G1068" s="536">
        <f t="shared" si="674"/>
        <v>634.64389378502176</v>
      </c>
      <c r="H1068" s="536">
        <f t="shared" si="674"/>
        <v>647.33677166072221</v>
      </c>
      <c r="I1068" s="536">
        <f t="shared" si="674"/>
        <v>660.28350709393681</v>
      </c>
      <c r="J1068" s="536">
        <f t="shared" si="674"/>
        <v>673.48917723581519</v>
      </c>
      <c r="K1068" s="536">
        <f t="shared" ref="K1068" si="675">SUMIF($E$956:$E$983,"IN",K1034:K1061)</f>
        <v>686.95896078053181</v>
      </c>
    </row>
    <row r="1069" spans="3:11" s="487" customFormat="1">
      <c r="C1069" s="262" t="str">
        <f t="shared" si="671"/>
        <v>G3</v>
      </c>
      <c r="D1069" s="262" t="str">
        <f t="shared" si="671"/>
        <v>Predominatly rural (PR)</v>
      </c>
      <c r="E1069" s="536">
        <f t="shared" ref="E1069:J1069" si="676">SUMIF($E$956:$E$983,"PR",E1034:E1061)</f>
        <v>2004.4504221078503</v>
      </c>
      <c r="F1069" s="536">
        <f t="shared" si="676"/>
        <v>2044.539430550009</v>
      </c>
      <c r="G1069" s="536">
        <f t="shared" si="676"/>
        <v>2085.4302191610095</v>
      </c>
      <c r="H1069" s="536">
        <f t="shared" si="676"/>
        <v>2127.1388235442291</v>
      </c>
      <c r="I1069" s="536">
        <f t="shared" si="676"/>
        <v>2169.6816000151157</v>
      </c>
      <c r="J1069" s="536">
        <f t="shared" si="676"/>
        <v>2213.0752320154161</v>
      </c>
      <c r="K1069" s="536">
        <f t="shared" ref="K1069" si="677">SUMIF($E$956:$E$983,"PR",K1034:K1061)</f>
        <v>2257.3367366557245</v>
      </c>
    </row>
    <row r="1070" spans="3:11" s="487" customFormat="1">
      <c r="C1070" s="146"/>
      <c r="D1070" s="146" t="s">
        <v>995</v>
      </c>
      <c r="E1070" s="416">
        <f t="shared" ref="E1070:J1070" si="678">SUM(E1067:E1069)</f>
        <v>3202.6645072871834</v>
      </c>
      <c r="F1070" s="416">
        <f t="shared" si="678"/>
        <v>3266.7177974329288</v>
      </c>
      <c r="G1070" s="416">
        <f t="shared" si="678"/>
        <v>3332.0521533815881</v>
      </c>
      <c r="H1070" s="416">
        <f t="shared" si="678"/>
        <v>3398.6931964492192</v>
      </c>
      <c r="I1070" s="416">
        <f t="shared" si="678"/>
        <v>3466.6670603782059</v>
      </c>
      <c r="J1070" s="416">
        <f t="shared" si="678"/>
        <v>3536.0004015857676</v>
      </c>
      <c r="K1070" s="416">
        <f t="shared" ref="K1070" si="679">SUM(K1067:K1069)</f>
        <v>3606.7204096174833</v>
      </c>
    </row>
    <row r="1071" spans="3:11" s="487" customFormat="1">
      <c r="E1071" s="417" t="str">
        <f t="shared" ref="E1071:J1071" si="680">IF(SUM(E1067:E1069)=E1062,"OK","ERROR")</f>
        <v>OK</v>
      </c>
      <c r="F1071" s="417" t="str">
        <f t="shared" si="680"/>
        <v>OK</v>
      </c>
      <c r="G1071" s="417" t="str">
        <f t="shared" si="680"/>
        <v>OK</v>
      </c>
      <c r="H1071" s="417" t="str">
        <f t="shared" si="680"/>
        <v>OK</v>
      </c>
      <c r="I1071" s="635" t="str">
        <f>IF(ROUNDDOWN(SUM(I1067:I1069),0)=ROUNDDOWN(I1070,0),"OK","Error")</f>
        <v>OK</v>
      </c>
      <c r="J1071" s="417" t="str">
        <f t="shared" si="680"/>
        <v>OK</v>
      </c>
      <c r="K1071" s="417" t="str">
        <f t="shared" ref="K1071" si="681">IF(SUM(K1067:K1069)=K1062,"OK","ERROR")</f>
        <v>OK</v>
      </c>
    </row>
    <row r="1072" spans="3:11">
      <c r="E1072" s="417"/>
      <c r="F1072" s="417"/>
      <c r="G1072" s="417"/>
      <c r="H1072" s="417"/>
      <c r="I1072" s="417"/>
      <c r="J1072" s="417"/>
      <c r="K1072" s="417"/>
    </row>
    <row r="1073" spans="2:11" ht="15.75">
      <c r="C1073" s="265" t="s">
        <v>655</v>
      </c>
      <c r="D1073" s="207"/>
      <c r="E1073" s="417"/>
      <c r="F1073" s="417"/>
      <c r="G1073" s="417"/>
      <c r="H1073" s="417"/>
      <c r="I1073" s="417"/>
      <c r="J1073" s="417"/>
      <c r="K1073" s="417"/>
    </row>
    <row r="1074" spans="2:11">
      <c r="C1074" s="207"/>
      <c r="D1074" s="207"/>
      <c r="E1074" s="417"/>
      <c r="F1074" s="417"/>
      <c r="G1074" s="417"/>
      <c r="H1074" s="417"/>
      <c r="I1074" s="417"/>
      <c r="J1074" s="417"/>
      <c r="K1074" s="417"/>
    </row>
    <row r="1075" spans="2:11">
      <c r="C1075" s="268" t="s">
        <v>2</v>
      </c>
      <c r="D1075" s="227" t="s">
        <v>14</v>
      </c>
      <c r="E1075" s="214">
        <f t="shared" ref="E1075:J1075" si="682">E1066</f>
        <v>2014</v>
      </c>
      <c r="F1075" s="214">
        <f t="shared" si="682"/>
        <v>2015</v>
      </c>
      <c r="G1075" s="214">
        <f t="shared" si="682"/>
        <v>2016</v>
      </c>
      <c r="H1075" s="214">
        <f t="shared" si="682"/>
        <v>2017</v>
      </c>
      <c r="I1075" s="214">
        <f t="shared" si="682"/>
        <v>2018</v>
      </c>
      <c r="J1075" s="214">
        <f t="shared" si="682"/>
        <v>2019</v>
      </c>
      <c r="K1075" s="214">
        <f t="shared" ref="K1075" si="683">K1066</f>
        <v>2020</v>
      </c>
    </row>
    <row r="1076" spans="2:11" s="207" customFormat="1">
      <c r="C1076" s="262" t="s">
        <v>2</v>
      </c>
      <c r="D1076" s="262" t="s">
        <v>701</v>
      </c>
      <c r="E1076" s="322">
        <f t="shared" ref="E1076:K1076" si="684">E1067*E814+E1068*E821+E1069*E828</f>
        <v>17068.99425730397</v>
      </c>
      <c r="F1076" s="322">
        <f t="shared" si="684"/>
        <v>17410.374142450055</v>
      </c>
      <c r="G1076" s="322">
        <f t="shared" si="684"/>
        <v>17758.581625299063</v>
      </c>
      <c r="H1076" s="322">
        <f t="shared" si="684"/>
        <v>18113.753257805041</v>
      </c>
      <c r="I1076" s="322">
        <f t="shared" si="684"/>
        <v>18476.028322961152</v>
      </c>
      <c r="J1076" s="322">
        <f t="shared" si="684"/>
        <v>18845.548889420366</v>
      </c>
      <c r="K1076" s="322">
        <f t="shared" si="684"/>
        <v>19222.459867208774</v>
      </c>
    </row>
    <row r="1077" spans="2:11">
      <c r="E1077" s="417"/>
      <c r="F1077" s="417"/>
      <c r="G1077" s="417"/>
      <c r="H1077" s="417"/>
      <c r="I1077" s="417"/>
      <c r="J1077" s="417"/>
      <c r="K1077" s="417"/>
    </row>
    <row r="1078" spans="2:11" s="487" customFormat="1">
      <c r="E1078" s="417"/>
      <c r="F1078" s="417"/>
      <c r="G1078" s="417"/>
      <c r="H1078" s="417"/>
      <c r="I1078" s="417"/>
      <c r="J1078" s="417"/>
      <c r="K1078" s="417"/>
    </row>
    <row r="1079" spans="2:11" s="487" customFormat="1">
      <c r="B1079" s="368">
        <f>B1030+0.01</f>
        <v>6.1499999999999968</v>
      </c>
      <c r="C1079" s="77" t="s">
        <v>658</v>
      </c>
      <c r="E1079" s="417"/>
      <c r="F1079" s="417"/>
      <c r="G1079" s="417"/>
      <c r="H1079" s="417"/>
      <c r="I1079" s="417"/>
      <c r="J1079" s="417"/>
      <c r="K1079" s="417"/>
    </row>
    <row r="1080" spans="2:11" s="487" customFormat="1">
      <c r="E1080" s="417"/>
      <c r="F1080" s="417"/>
      <c r="G1080" s="417"/>
      <c r="H1080" s="417"/>
      <c r="I1080" s="417"/>
      <c r="J1080" s="417"/>
      <c r="K1080" s="417"/>
    </row>
    <row r="1081" spans="2:11" s="487" customFormat="1">
      <c r="C1081" s="19" t="s">
        <v>278</v>
      </c>
      <c r="D1081" s="215"/>
      <c r="E1081" s="215"/>
      <c r="F1081" s="215"/>
      <c r="G1081" s="215"/>
      <c r="H1081" s="215"/>
      <c r="I1081" s="215"/>
      <c r="J1081" s="21"/>
      <c r="K1081" s="21"/>
    </row>
    <row r="1082" spans="2:11" s="487" customFormat="1">
      <c r="C1082" s="215"/>
      <c r="D1082" s="215"/>
      <c r="E1082" s="215"/>
      <c r="F1082" s="215"/>
      <c r="G1082" s="215"/>
      <c r="H1082" s="215"/>
      <c r="I1082" s="215"/>
      <c r="J1082" s="21"/>
      <c r="K1082" s="21"/>
    </row>
    <row r="1083" spans="2:11" s="487" customFormat="1">
      <c r="C1083" s="40" t="s">
        <v>0</v>
      </c>
      <c r="D1083" s="41" t="s">
        <v>405</v>
      </c>
      <c r="E1083" s="42">
        <f t="shared" ref="E1083:J1083" si="685">E1075</f>
        <v>2014</v>
      </c>
      <c r="F1083" s="42">
        <f t="shared" si="685"/>
        <v>2015</v>
      </c>
      <c r="G1083" s="42">
        <f t="shared" si="685"/>
        <v>2016</v>
      </c>
      <c r="H1083" s="42">
        <f t="shared" si="685"/>
        <v>2017</v>
      </c>
      <c r="I1083" s="42">
        <f t="shared" si="685"/>
        <v>2018</v>
      </c>
      <c r="J1083" s="42">
        <f t="shared" si="685"/>
        <v>2019</v>
      </c>
      <c r="K1083" s="42">
        <f t="shared" ref="K1083" si="686">K1075</f>
        <v>2020</v>
      </c>
    </row>
    <row r="1084" spans="2:11" s="487" customFormat="1">
      <c r="C1084" s="40"/>
      <c r="D1084" s="56"/>
      <c r="E1084" s="42" t="s">
        <v>38</v>
      </c>
      <c r="F1084" s="42" t="s">
        <v>40</v>
      </c>
      <c r="G1084" s="42" t="s">
        <v>40</v>
      </c>
      <c r="H1084" s="42" t="s">
        <v>40</v>
      </c>
      <c r="I1084" s="42" t="s">
        <v>39</v>
      </c>
      <c r="J1084" s="42" t="s">
        <v>39</v>
      </c>
      <c r="K1084" s="42" t="s">
        <v>39</v>
      </c>
    </row>
    <row r="1085" spans="2:11" s="487" customFormat="1">
      <c r="C1085" s="141" t="str">
        <f t="shared" ref="C1085:J1094" si="687">C921</f>
        <v>D01</v>
      </c>
      <c r="D1085" s="141" t="str">
        <f t="shared" si="687"/>
        <v>Благоевград (Blagoevgrad)</v>
      </c>
      <c r="E1085" s="412">
        <f t="shared" si="687"/>
        <v>2.5925925925925925E-2</v>
      </c>
      <c r="F1085" s="412">
        <f t="shared" si="687"/>
        <v>2.5925925925925925E-2</v>
      </c>
      <c r="G1085" s="412">
        <f t="shared" si="687"/>
        <v>2.5925925925925925E-2</v>
      </c>
      <c r="H1085" s="412">
        <f t="shared" si="687"/>
        <v>2.5925925925925925E-2</v>
      </c>
      <c r="I1085" s="412">
        <f t="shared" si="687"/>
        <v>2.5925925925925925E-2</v>
      </c>
      <c r="J1085" s="412">
        <f t="shared" si="687"/>
        <v>2.5925925925925925E-2</v>
      </c>
      <c r="K1085" s="412">
        <f t="shared" ref="K1085" si="688">K921</f>
        <v>2.5925925925925925E-2</v>
      </c>
    </row>
    <row r="1086" spans="2:11" s="487" customFormat="1">
      <c r="C1086" s="141" t="str">
        <f t="shared" si="687"/>
        <v>D02</v>
      </c>
      <c r="D1086" s="141" t="str">
        <f t="shared" si="687"/>
        <v>Бургас (Burgas)</v>
      </c>
      <c r="E1086" s="412">
        <f t="shared" si="687"/>
        <v>2.5925925925925925E-2</v>
      </c>
      <c r="F1086" s="412">
        <f t="shared" si="687"/>
        <v>2.5925925925925925E-2</v>
      </c>
      <c r="G1086" s="412">
        <f t="shared" si="687"/>
        <v>2.5925925925925925E-2</v>
      </c>
      <c r="H1086" s="412">
        <f t="shared" si="687"/>
        <v>2.5925925925925925E-2</v>
      </c>
      <c r="I1086" s="412">
        <f t="shared" si="687"/>
        <v>2.5925925925925925E-2</v>
      </c>
      <c r="J1086" s="412">
        <f t="shared" si="687"/>
        <v>2.5925925925925925E-2</v>
      </c>
      <c r="K1086" s="412">
        <f t="shared" ref="K1086" si="689">K922</f>
        <v>2.5925925925925925E-2</v>
      </c>
    </row>
    <row r="1087" spans="2:11" s="487" customFormat="1">
      <c r="C1087" s="141" t="str">
        <f t="shared" si="687"/>
        <v>D03</v>
      </c>
      <c r="D1087" s="141" t="str">
        <f t="shared" si="687"/>
        <v>Добрич (Dobrich)</v>
      </c>
      <c r="E1087" s="412">
        <f t="shared" si="687"/>
        <v>2.5925925925925925E-2</v>
      </c>
      <c r="F1087" s="412">
        <f t="shared" si="687"/>
        <v>2.5925925925925925E-2</v>
      </c>
      <c r="G1087" s="412">
        <f t="shared" si="687"/>
        <v>2.5925925925925925E-2</v>
      </c>
      <c r="H1087" s="412">
        <f t="shared" si="687"/>
        <v>2.5925925925925925E-2</v>
      </c>
      <c r="I1087" s="412">
        <f t="shared" si="687"/>
        <v>2.5925925925925925E-2</v>
      </c>
      <c r="J1087" s="412">
        <f t="shared" si="687"/>
        <v>2.5925925925925925E-2</v>
      </c>
      <c r="K1087" s="412">
        <f t="shared" ref="K1087" si="690">K923</f>
        <v>2.5925925925925925E-2</v>
      </c>
    </row>
    <row r="1088" spans="2:11" s="487" customFormat="1">
      <c r="C1088" s="141" t="str">
        <f t="shared" si="687"/>
        <v>D04</v>
      </c>
      <c r="D1088" s="141" t="str">
        <f t="shared" si="687"/>
        <v>Габрово (Gabrovo)</v>
      </c>
      <c r="E1088" s="412">
        <f t="shared" si="687"/>
        <v>2.5925925925925925E-2</v>
      </c>
      <c r="F1088" s="412">
        <f t="shared" si="687"/>
        <v>2.5925925925925925E-2</v>
      </c>
      <c r="G1088" s="412">
        <f t="shared" si="687"/>
        <v>2.5925925925925925E-2</v>
      </c>
      <c r="H1088" s="412">
        <f t="shared" si="687"/>
        <v>2.5925925925925925E-2</v>
      </c>
      <c r="I1088" s="412">
        <f t="shared" si="687"/>
        <v>2.5925925925925925E-2</v>
      </c>
      <c r="J1088" s="412">
        <f t="shared" si="687"/>
        <v>2.5925925925925925E-2</v>
      </c>
      <c r="K1088" s="412">
        <f t="shared" ref="K1088" si="691">K924</f>
        <v>2.5925925925925925E-2</v>
      </c>
    </row>
    <row r="1089" spans="3:11" s="487" customFormat="1">
      <c r="C1089" s="141" t="str">
        <f t="shared" si="687"/>
        <v>D05</v>
      </c>
      <c r="D1089" s="141" t="str">
        <f t="shared" si="687"/>
        <v>Хасково (Haskovo)</v>
      </c>
      <c r="E1089" s="412">
        <f t="shared" si="687"/>
        <v>2.5925925925925925E-2</v>
      </c>
      <c r="F1089" s="412">
        <f t="shared" si="687"/>
        <v>2.5925925925925925E-2</v>
      </c>
      <c r="G1089" s="412">
        <f t="shared" si="687"/>
        <v>2.5925925925925925E-2</v>
      </c>
      <c r="H1089" s="412">
        <f t="shared" si="687"/>
        <v>2.5925925925925925E-2</v>
      </c>
      <c r="I1089" s="412">
        <f t="shared" si="687"/>
        <v>2.5925925925925925E-2</v>
      </c>
      <c r="J1089" s="412">
        <f t="shared" si="687"/>
        <v>2.5925925925925925E-2</v>
      </c>
      <c r="K1089" s="412">
        <f t="shared" ref="K1089" si="692">K925</f>
        <v>2.5925925925925925E-2</v>
      </c>
    </row>
    <row r="1090" spans="3:11" s="487" customFormat="1">
      <c r="C1090" s="141" t="str">
        <f t="shared" si="687"/>
        <v>D06</v>
      </c>
      <c r="D1090" s="141" t="str">
        <f t="shared" si="687"/>
        <v>Кърджали (Kardzhali)</v>
      </c>
      <c r="E1090" s="412">
        <f t="shared" si="687"/>
        <v>2.5925925925925925E-2</v>
      </c>
      <c r="F1090" s="412">
        <f t="shared" si="687"/>
        <v>2.5925925925925925E-2</v>
      </c>
      <c r="G1090" s="412">
        <f t="shared" si="687"/>
        <v>2.5925925925925925E-2</v>
      </c>
      <c r="H1090" s="412">
        <f t="shared" si="687"/>
        <v>2.5925925925925925E-2</v>
      </c>
      <c r="I1090" s="412">
        <f t="shared" si="687"/>
        <v>2.5925925925925925E-2</v>
      </c>
      <c r="J1090" s="412">
        <f t="shared" si="687"/>
        <v>2.5925925925925925E-2</v>
      </c>
      <c r="K1090" s="412">
        <f t="shared" ref="K1090" si="693">K926</f>
        <v>2.5925925925925925E-2</v>
      </c>
    </row>
    <row r="1091" spans="3:11" s="487" customFormat="1">
      <c r="C1091" s="141" t="str">
        <f t="shared" si="687"/>
        <v>D07</v>
      </c>
      <c r="D1091" s="141" t="str">
        <f t="shared" si="687"/>
        <v>Кюстендил (Kyustendil)</v>
      </c>
      <c r="E1091" s="412">
        <f t="shared" si="687"/>
        <v>2.5925925925925925E-2</v>
      </c>
      <c r="F1091" s="412">
        <f t="shared" si="687"/>
        <v>2.5925925925925925E-2</v>
      </c>
      <c r="G1091" s="412">
        <f t="shared" si="687"/>
        <v>2.5925925925925925E-2</v>
      </c>
      <c r="H1091" s="412">
        <f t="shared" si="687"/>
        <v>2.5925925925925925E-2</v>
      </c>
      <c r="I1091" s="412">
        <f t="shared" si="687"/>
        <v>2.5925925925925925E-2</v>
      </c>
      <c r="J1091" s="412">
        <f t="shared" si="687"/>
        <v>2.5925925925925925E-2</v>
      </c>
      <c r="K1091" s="412">
        <f t="shared" ref="K1091" si="694">K927</f>
        <v>2.5925925925925925E-2</v>
      </c>
    </row>
    <row r="1092" spans="3:11" s="487" customFormat="1">
      <c r="C1092" s="141" t="str">
        <f t="shared" si="687"/>
        <v>D08</v>
      </c>
      <c r="D1092" s="141" t="str">
        <f t="shared" si="687"/>
        <v>Ловеч (Lovech)</v>
      </c>
      <c r="E1092" s="412">
        <f t="shared" si="687"/>
        <v>2.5925925925925925E-2</v>
      </c>
      <c r="F1092" s="412">
        <f t="shared" si="687"/>
        <v>2.5925925925925925E-2</v>
      </c>
      <c r="G1092" s="412">
        <f t="shared" si="687"/>
        <v>2.5925925925925925E-2</v>
      </c>
      <c r="H1092" s="412">
        <f t="shared" si="687"/>
        <v>2.5925925925925925E-2</v>
      </c>
      <c r="I1092" s="412">
        <f t="shared" si="687"/>
        <v>2.5925925925925925E-2</v>
      </c>
      <c r="J1092" s="412">
        <f t="shared" si="687"/>
        <v>2.5925925925925925E-2</v>
      </c>
      <c r="K1092" s="412">
        <f t="shared" ref="K1092" si="695">K928</f>
        <v>2.5925925925925925E-2</v>
      </c>
    </row>
    <row r="1093" spans="3:11" s="487" customFormat="1">
      <c r="C1093" s="141" t="str">
        <f t="shared" si="687"/>
        <v>D09</v>
      </c>
      <c r="D1093" s="141" t="str">
        <f t="shared" si="687"/>
        <v>Монтана (Montana)</v>
      </c>
      <c r="E1093" s="412">
        <f t="shared" si="687"/>
        <v>2.5925925925925925E-2</v>
      </c>
      <c r="F1093" s="412">
        <f t="shared" si="687"/>
        <v>2.5925925925925925E-2</v>
      </c>
      <c r="G1093" s="412">
        <f t="shared" si="687"/>
        <v>2.5925925925925925E-2</v>
      </c>
      <c r="H1093" s="412">
        <f t="shared" si="687"/>
        <v>2.5925925925925925E-2</v>
      </c>
      <c r="I1093" s="412">
        <f t="shared" si="687"/>
        <v>2.5925925925925925E-2</v>
      </c>
      <c r="J1093" s="412">
        <f t="shared" si="687"/>
        <v>2.5925925925925925E-2</v>
      </c>
      <c r="K1093" s="412">
        <f t="shared" ref="K1093" si="696">K929</f>
        <v>2.5925925925925925E-2</v>
      </c>
    </row>
    <row r="1094" spans="3:11" s="487" customFormat="1">
      <c r="C1094" s="141" t="str">
        <f t="shared" si="687"/>
        <v>D10</v>
      </c>
      <c r="D1094" s="141" t="str">
        <f t="shared" si="687"/>
        <v>Пазарджик (Pazardzhik)</v>
      </c>
      <c r="E1094" s="412">
        <f t="shared" si="687"/>
        <v>2.5925925925925925E-2</v>
      </c>
      <c r="F1094" s="412">
        <f t="shared" si="687"/>
        <v>2.5925925925925925E-2</v>
      </c>
      <c r="G1094" s="412">
        <f t="shared" si="687"/>
        <v>2.5925925925925925E-2</v>
      </c>
      <c r="H1094" s="412">
        <f t="shared" si="687"/>
        <v>2.5925925925925925E-2</v>
      </c>
      <c r="I1094" s="412">
        <f t="shared" si="687"/>
        <v>2.5925925925925925E-2</v>
      </c>
      <c r="J1094" s="412">
        <f t="shared" si="687"/>
        <v>2.5925925925925925E-2</v>
      </c>
      <c r="K1094" s="412">
        <f t="shared" ref="K1094" si="697">K930</f>
        <v>2.5925925925925925E-2</v>
      </c>
    </row>
    <row r="1095" spans="3:11" s="487" customFormat="1">
      <c r="C1095" s="141" t="str">
        <f t="shared" ref="C1095:J1104" si="698">C931</f>
        <v>D11</v>
      </c>
      <c r="D1095" s="141" t="str">
        <f t="shared" si="698"/>
        <v>Перник (Pernik)</v>
      </c>
      <c r="E1095" s="412">
        <f t="shared" si="698"/>
        <v>2.5925925925925925E-2</v>
      </c>
      <c r="F1095" s="412">
        <f t="shared" si="698"/>
        <v>2.5925925925925925E-2</v>
      </c>
      <c r="G1095" s="412">
        <f t="shared" si="698"/>
        <v>2.5925925925925925E-2</v>
      </c>
      <c r="H1095" s="412">
        <f t="shared" si="698"/>
        <v>2.5925925925925925E-2</v>
      </c>
      <c r="I1095" s="412">
        <f t="shared" si="698"/>
        <v>2.5925925925925925E-2</v>
      </c>
      <c r="J1095" s="412">
        <f t="shared" si="698"/>
        <v>2.5925925925925925E-2</v>
      </c>
      <c r="K1095" s="412">
        <f t="shared" ref="K1095" si="699">K931</f>
        <v>2.5925925925925925E-2</v>
      </c>
    </row>
    <row r="1096" spans="3:11" s="487" customFormat="1">
      <c r="C1096" s="141" t="str">
        <f t="shared" si="698"/>
        <v>D12</v>
      </c>
      <c r="D1096" s="141" t="str">
        <f t="shared" si="698"/>
        <v>Плевен (Pleven)</v>
      </c>
      <c r="E1096" s="412">
        <f t="shared" si="698"/>
        <v>2.5925925925925925E-2</v>
      </c>
      <c r="F1096" s="412">
        <f t="shared" si="698"/>
        <v>2.5925925925925925E-2</v>
      </c>
      <c r="G1096" s="412">
        <f t="shared" si="698"/>
        <v>2.5925925925925925E-2</v>
      </c>
      <c r="H1096" s="412">
        <f t="shared" si="698"/>
        <v>2.5925925925925925E-2</v>
      </c>
      <c r="I1096" s="412">
        <f t="shared" si="698"/>
        <v>2.5925925925925925E-2</v>
      </c>
      <c r="J1096" s="412">
        <f t="shared" si="698"/>
        <v>2.5925925925925925E-2</v>
      </c>
      <c r="K1096" s="412">
        <f t="shared" ref="K1096" si="700">K932</f>
        <v>2.5925925925925925E-2</v>
      </c>
    </row>
    <row r="1097" spans="3:11" s="487" customFormat="1">
      <c r="C1097" s="141" t="str">
        <f t="shared" si="698"/>
        <v>D13</v>
      </c>
      <c r="D1097" s="141" t="str">
        <f t="shared" si="698"/>
        <v>Пловдив (Plovdiv)</v>
      </c>
      <c r="E1097" s="412">
        <f t="shared" si="698"/>
        <v>2.5925925925925925E-2</v>
      </c>
      <c r="F1097" s="412">
        <f t="shared" si="698"/>
        <v>2.5925925925925925E-2</v>
      </c>
      <c r="G1097" s="412">
        <f t="shared" si="698"/>
        <v>2.5925925925925925E-2</v>
      </c>
      <c r="H1097" s="412">
        <f t="shared" si="698"/>
        <v>2.5925925925925925E-2</v>
      </c>
      <c r="I1097" s="412">
        <f t="shared" si="698"/>
        <v>2.5925925925925925E-2</v>
      </c>
      <c r="J1097" s="412">
        <f t="shared" si="698"/>
        <v>2.5925925925925925E-2</v>
      </c>
      <c r="K1097" s="412">
        <f t="shared" ref="K1097" si="701">K933</f>
        <v>2.5925925925925925E-2</v>
      </c>
    </row>
    <row r="1098" spans="3:11" s="487" customFormat="1">
      <c r="C1098" s="141" t="str">
        <f t="shared" si="698"/>
        <v>D14</v>
      </c>
      <c r="D1098" s="141" t="str">
        <f t="shared" si="698"/>
        <v>Разград (Razgrad)</v>
      </c>
      <c r="E1098" s="412">
        <f t="shared" si="698"/>
        <v>2.5925925925925925E-2</v>
      </c>
      <c r="F1098" s="412">
        <f t="shared" si="698"/>
        <v>2.5925925925925925E-2</v>
      </c>
      <c r="G1098" s="412">
        <f t="shared" si="698"/>
        <v>2.5925925925925925E-2</v>
      </c>
      <c r="H1098" s="412">
        <f t="shared" si="698"/>
        <v>2.5925925925925925E-2</v>
      </c>
      <c r="I1098" s="412">
        <f t="shared" si="698"/>
        <v>2.5925925925925925E-2</v>
      </c>
      <c r="J1098" s="412">
        <f t="shared" si="698"/>
        <v>2.5925925925925925E-2</v>
      </c>
      <c r="K1098" s="412">
        <f t="shared" ref="K1098" si="702">K934</f>
        <v>2.5925925925925925E-2</v>
      </c>
    </row>
    <row r="1099" spans="3:11" s="487" customFormat="1">
      <c r="C1099" s="141" t="str">
        <f t="shared" si="698"/>
        <v>D15</v>
      </c>
      <c r="D1099" s="141" t="str">
        <f t="shared" si="698"/>
        <v>Русе (Ruse)</v>
      </c>
      <c r="E1099" s="412">
        <f t="shared" si="698"/>
        <v>2.5925925925925925E-2</v>
      </c>
      <c r="F1099" s="412">
        <f t="shared" si="698"/>
        <v>2.5925925925925925E-2</v>
      </c>
      <c r="G1099" s="412">
        <f t="shared" si="698"/>
        <v>2.5925925925925925E-2</v>
      </c>
      <c r="H1099" s="412">
        <f t="shared" si="698"/>
        <v>2.5925925925925925E-2</v>
      </c>
      <c r="I1099" s="412">
        <f t="shared" si="698"/>
        <v>2.5925925925925925E-2</v>
      </c>
      <c r="J1099" s="412">
        <f t="shared" si="698"/>
        <v>2.5925925925925925E-2</v>
      </c>
      <c r="K1099" s="412">
        <f t="shared" ref="K1099" si="703">K935</f>
        <v>2.5925925925925925E-2</v>
      </c>
    </row>
    <row r="1100" spans="3:11" s="487" customFormat="1">
      <c r="C1100" s="141" t="str">
        <f t="shared" si="698"/>
        <v>D16</v>
      </c>
      <c r="D1100" s="141" t="str">
        <f t="shared" si="698"/>
        <v>Шумен (Shumen)</v>
      </c>
      <c r="E1100" s="412">
        <f t="shared" si="698"/>
        <v>2.5925925925925925E-2</v>
      </c>
      <c r="F1100" s="412">
        <f t="shared" si="698"/>
        <v>2.5925925925925925E-2</v>
      </c>
      <c r="G1100" s="412">
        <f t="shared" si="698"/>
        <v>2.5925925925925925E-2</v>
      </c>
      <c r="H1100" s="412">
        <f t="shared" si="698"/>
        <v>2.5925925925925925E-2</v>
      </c>
      <c r="I1100" s="412">
        <f t="shared" si="698"/>
        <v>2.5925925925925925E-2</v>
      </c>
      <c r="J1100" s="412">
        <f t="shared" si="698"/>
        <v>2.5925925925925925E-2</v>
      </c>
      <c r="K1100" s="412">
        <f t="shared" ref="K1100" si="704">K936</f>
        <v>2.5925925925925925E-2</v>
      </c>
    </row>
    <row r="1101" spans="3:11" s="487" customFormat="1">
      <c r="C1101" s="141" t="str">
        <f t="shared" si="698"/>
        <v>D17</v>
      </c>
      <c r="D1101" s="141" t="str">
        <f t="shared" si="698"/>
        <v>Силистра (Silistra)</v>
      </c>
      <c r="E1101" s="412">
        <f t="shared" si="698"/>
        <v>2.5925925925925925E-2</v>
      </c>
      <c r="F1101" s="412">
        <f t="shared" si="698"/>
        <v>2.5925925925925925E-2</v>
      </c>
      <c r="G1101" s="412">
        <f t="shared" si="698"/>
        <v>2.5925925925925925E-2</v>
      </c>
      <c r="H1101" s="412">
        <f t="shared" si="698"/>
        <v>2.5925925925925925E-2</v>
      </c>
      <c r="I1101" s="412">
        <f t="shared" si="698"/>
        <v>2.5925925925925925E-2</v>
      </c>
      <c r="J1101" s="412">
        <f t="shared" si="698"/>
        <v>2.5925925925925925E-2</v>
      </c>
      <c r="K1101" s="412">
        <f t="shared" ref="K1101" si="705">K937</f>
        <v>2.5925925925925925E-2</v>
      </c>
    </row>
    <row r="1102" spans="3:11" s="487" customFormat="1">
      <c r="C1102" s="141" t="str">
        <f t="shared" si="698"/>
        <v>D18</v>
      </c>
      <c r="D1102" s="141" t="str">
        <f t="shared" si="698"/>
        <v>Сливен (Sliven)</v>
      </c>
      <c r="E1102" s="412">
        <f t="shared" si="698"/>
        <v>2.5925925925925925E-2</v>
      </c>
      <c r="F1102" s="412">
        <f t="shared" si="698"/>
        <v>2.5925925925925925E-2</v>
      </c>
      <c r="G1102" s="412">
        <f t="shared" si="698"/>
        <v>2.5925925925925925E-2</v>
      </c>
      <c r="H1102" s="412">
        <f t="shared" si="698"/>
        <v>2.5925925925925925E-2</v>
      </c>
      <c r="I1102" s="412">
        <f t="shared" si="698"/>
        <v>2.5925925925925925E-2</v>
      </c>
      <c r="J1102" s="412">
        <f t="shared" si="698"/>
        <v>2.5925925925925925E-2</v>
      </c>
      <c r="K1102" s="412">
        <f t="shared" ref="K1102" si="706">K938</f>
        <v>2.5925925925925925E-2</v>
      </c>
    </row>
    <row r="1103" spans="3:11" s="487" customFormat="1">
      <c r="C1103" s="141" t="str">
        <f t="shared" si="698"/>
        <v>D19</v>
      </c>
      <c r="D1103" s="141" t="str">
        <f t="shared" si="698"/>
        <v>Смолян (Smolyan)</v>
      </c>
      <c r="E1103" s="412">
        <f t="shared" si="698"/>
        <v>2.5925925925925925E-2</v>
      </c>
      <c r="F1103" s="412">
        <f t="shared" si="698"/>
        <v>2.5925925925925925E-2</v>
      </c>
      <c r="G1103" s="412">
        <f t="shared" si="698"/>
        <v>2.5925925925925925E-2</v>
      </c>
      <c r="H1103" s="412">
        <f t="shared" si="698"/>
        <v>2.5925925925925925E-2</v>
      </c>
      <c r="I1103" s="412">
        <f t="shared" si="698"/>
        <v>2.5925925925925925E-2</v>
      </c>
      <c r="J1103" s="412">
        <f t="shared" si="698"/>
        <v>2.5925925925925925E-2</v>
      </c>
      <c r="K1103" s="412">
        <f t="shared" ref="K1103" si="707">K939</f>
        <v>2.5925925925925925E-2</v>
      </c>
    </row>
    <row r="1104" spans="3:11" s="487" customFormat="1">
      <c r="C1104" s="141" t="str">
        <f t="shared" si="698"/>
        <v>D20</v>
      </c>
      <c r="D1104" s="141" t="str">
        <f t="shared" si="698"/>
        <v>София-град (Sofia-Capital)</v>
      </c>
      <c r="E1104" s="412">
        <f t="shared" si="698"/>
        <v>0.3</v>
      </c>
      <c r="F1104" s="412">
        <f t="shared" si="698"/>
        <v>0.3</v>
      </c>
      <c r="G1104" s="412">
        <f t="shared" si="698"/>
        <v>0.3</v>
      </c>
      <c r="H1104" s="412">
        <f t="shared" si="698"/>
        <v>0.3</v>
      </c>
      <c r="I1104" s="412">
        <f t="shared" si="698"/>
        <v>0.3</v>
      </c>
      <c r="J1104" s="412">
        <f t="shared" si="698"/>
        <v>0.3</v>
      </c>
      <c r="K1104" s="412">
        <f t="shared" ref="K1104" si="708">K940</f>
        <v>0.3</v>
      </c>
    </row>
    <row r="1105" spans="3:12" s="487" customFormat="1">
      <c r="C1105" s="141" t="str">
        <f t="shared" ref="C1105:J1112" si="709">C941</f>
        <v>D21</v>
      </c>
      <c r="D1105" s="141" t="str">
        <f t="shared" si="709"/>
        <v>София-област (Sofia (province))</v>
      </c>
      <c r="E1105" s="412">
        <f t="shared" si="709"/>
        <v>2.5925925925925925E-2</v>
      </c>
      <c r="F1105" s="412">
        <f t="shared" si="709"/>
        <v>2.5925925925925925E-2</v>
      </c>
      <c r="G1105" s="412">
        <f t="shared" si="709"/>
        <v>2.5925925925925925E-2</v>
      </c>
      <c r="H1105" s="412">
        <f t="shared" si="709"/>
        <v>2.5925925925925925E-2</v>
      </c>
      <c r="I1105" s="412">
        <f t="shared" si="709"/>
        <v>2.5925925925925925E-2</v>
      </c>
      <c r="J1105" s="412">
        <f t="shared" si="709"/>
        <v>2.5925925925925925E-2</v>
      </c>
      <c r="K1105" s="412">
        <f t="shared" ref="K1105" si="710">K941</f>
        <v>2.5925925925925925E-2</v>
      </c>
    </row>
    <row r="1106" spans="3:12" s="487" customFormat="1">
      <c r="C1106" s="141" t="str">
        <f t="shared" si="709"/>
        <v>D22</v>
      </c>
      <c r="D1106" s="141" t="str">
        <f t="shared" si="709"/>
        <v>Стара Загора (Stara Zagora)</v>
      </c>
      <c r="E1106" s="412">
        <f t="shared" si="709"/>
        <v>2.5925925925925925E-2</v>
      </c>
      <c r="F1106" s="412">
        <f t="shared" si="709"/>
        <v>2.5925925925925925E-2</v>
      </c>
      <c r="G1106" s="412">
        <f t="shared" si="709"/>
        <v>2.5925925925925925E-2</v>
      </c>
      <c r="H1106" s="412">
        <f t="shared" si="709"/>
        <v>2.5925925925925925E-2</v>
      </c>
      <c r="I1106" s="412">
        <f t="shared" si="709"/>
        <v>2.5925925925925925E-2</v>
      </c>
      <c r="J1106" s="412">
        <f t="shared" si="709"/>
        <v>2.5925925925925925E-2</v>
      </c>
      <c r="K1106" s="412">
        <f t="shared" ref="K1106" si="711">K942</f>
        <v>2.5925925925925925E-2</v>
      </c>
    </row>
    <row r="1107" spans="3:12" s="487" customFormat="1">
      <c r="C1107" s="141" t="str">
        <f t="shared" si="709"/>
        <v>D23</v>
      </c>
      <c r="D1107" s="141" t="str">
        <f t="shared" si="709"/>
        <v>Търговище (Targovishte)</v>
      </c>
      <c r="E1107" s="412">
        <f t="shared" si="709"/>
        <v>2.5925925925925925E-2</v>
      </c>
      <c r="F1107" s="412">
        <f t="shared" si="709"/>
        <v>2.5925925925925925E-2</v>
      </c>
      <c r="G1107" s="412">
        <f t="shared" si="709"/>
        <v>2.5925925925925925E-2</v>
      </c>
      <c r="H1107" s="412">
        <f t="shared" si="709"/>
        <v>2.5925925925925925E-2</v>
      </c>
      <c r="I1107" s="412">
        <f t="shared" si="709"/>
        <v>2.5925925925925925E-2</v>
      </c>
      <c r="J1107" s="412">
        <f t="shared" si="709"/>
        <v>2.5925925925925925E-2</v>
      </c>
      <c r="K1107" s="412">
        <f t="shared" ref="K1107" si="712">K943</f>
        <v>2.5925925925925925E-2</v>
      </c>
    </row>
    <row r="1108" spans="3:12" s="487" customFormat="1">
      <c r="C1108" s="141" t="str">
        <f t="shared" si="709"/>
        <v>D24</v>
      </c>
      <c r="D1108" s="141" t="str">
        <f t="shared" si="709"/>
        <v>Варна (Varna)</v>
      </c>
      <c r="E1108" s="412">
        <f t="shared" si="709"/>
        <v>2.5925925925925925E-2</v>
      </c>
      <c r="F1108" s="412">
        <f t="shared" si="709"/>
        <v>2.5925925925925925E-2</v>
      </c>
      <c r="G1108" s="412">
        <f t="shared" si="709"/>
        <v>2.5925925925925925E-2</v>
      </c>
      <c r="H1108" s="412">
        <f t="shared" si="709"/>
        <v>2.5925925925925925E-2</v>
      </c>
      <c r="I1108" s="412">
        <f t="shared" si="709"/>
        <v>2.5925925925925925E-2</v>
      </c>
      <c r="J1108" s="412">
        <f t="shared" si="709"/>
        <v>2.5925925925925925E-2</v>
      </c>
      <c r="K1108" s="412">
        <f t="shared" ref="K1108" si="713">K944</f>
        <v>2.5925925925925925E-2</v>
      </c>
    </row>
    <row r="1109" spans="3:12" s="487" customFormat="1">
      <c r="C1109" s="141" t="str">
        <f t="shared" si="709"/>
        <v>D25</v>
      </c>
      <c r="D1109" s="141" t="str">
        <f t="shared" si="709"/>
        <v>Велико Търново (Veliko Tarnovo)</v>
      </c>
      <c r="E1109" s="412">
        <f t="shared" si="709"/>
        <v>2.5925925925925925E-2</v>
      </c>
      <c r="F1109" s="412">
        <f t="shared" si="709"/>
        <v>2.5925925925925925E-2</v>
      </c>
      <c r="G1109" s="412">
        <f t="shared" si="709"/>
        <v>2.5925925925925925E-2</v>
      </c>
      <c r="H1109" s="412">
        <f t="shared" si="709"/>
        <v>2.5925925925925925E-2</v>
      </c>
      <c r="I1109" s="412">
        <f t="shared" si="709"/>
        <v>2.5925925925925925E-2</v>
      </c>
      <c r="J1109" s="412">
        <f t="shared" si="709"/>
        <v>2.5925925925925925E-2</v>
      </c>
      <c r="K1109" s="412">
        <f t="shared" ref="K1109" si="714">K945</f>
        <v>2.5925925925925925E-2</v>
      </c>
    </row>
    <row r="1110" spans="3:12" s="487" customFormat="1">
      <c r="C1110" s="141" t="str">
        <f t="shared" si="709"/>
        <v>D26</v>
      </c>
      <c r="D1110" s="141" t="str">
        <f t="shared" si="709"/>
        <v>Видин (Vidin)</v>
      </c>
      <c r="E1110" s="412">
        <f t="shared" si="709"/>
        <v>2.5925925925925925E-2</v>
      </c>
      <c r="F1110" s="412">
        <f t="shared" si="709"/>
        <v>2.5925925925925925E-2</v>
      </c>
      <c r="G1110" s="412">
        <f t="shared" si="709"/>
        <v>2.5925925925925925E-2</v>
      </c>
      <c r="H1110" s="412">
        <f t="shared" si="709"/>
        <v>2.5925925925925925E-2</v>
      </c>
      <c r="I1110" s="412">
        <f t="shared" si="709"/>
        <v>2.5925925925925925E-2</v>
      </c>
      <c r="J1110" s="412">
        <f t="shared" si="709"/>
        <v>2.5925925925925925E-2</v>
      </c>
      <c r="K1110" s="412">
        <f t="shared" ref="K1110" si="715">K946</f>
        <v>2.5925925925925925E-2</v>
      </c>
    </row>
    <row r="1111" spans="3:12" s="487" customFormat="1">
      <c r="C1111" s="141" t="str">
        <f t="shared" si="709"/>
        <v>D27</v>
      </c>
      <c r="D1111" s="141" t="str">
        <f t="shared" si="709"/>
        <v>Враца (Vratsa)</v>
      </c>
      <c r="E1111" s="412">
        <f t="shared" si="709"/>
        <v>2.5925925925925925E-2</v>
      </c>
      <c r="F1111" s="412">
        <f t="shared" si="709"/>
        <v>2.5925925925925925E-2</v>
      </c>
      <c r="G1111" s="412">
        <f t="shared" si="709"/>
        <v>2.5925925925925925E-2</v>
      </c>
      <c r="H1111" s="412">
        <f t="shared" si="709"/>
        <v>2.5925925925925925E-2</v>
      </c>
      <c r="I1111" s="412">
        <f t="shared" si="709"/>
        <v>2.5925925925925925E-2</v>
      </c>
      <c r="J1111" s="412">
        <f t="shared" si="709"/>
        <v>2.5925925925925925E-2</v>
      </c>
      <c r="K1111" s="412">
        <f t="shared" ref="K1111" si="716">K947</f>
        <v>2.5925925925925925E-2</v>
      </c>
    </row>
    <row r="1112" spans="3:12" s="487" customFormat="1">
      <c r="C1112" s="141" t="str">
        <f t="shared" si="709"/>
        <v>D28</v>
      </c>
      <c r="D1112" s="141" t="str">
        <f t="shared" si="709"/>
        <v>Ямбол (Yambol)</v>
      </c>
      <c r="E1112" s="412">
        <f t="shared" si="709"/>
        <v>2.5925925925925925E-2</v>
      </c>
      <c r="F1112" s="412">
        <f t="shared" si="709"/>
        <v>2.5925925925925925E-2</v>
      </c>
      <c r="G1112" s="412">
        <f t="shared" si="709"/>
        <v>2.5925925925925925E-2</v>
      </c>
      <c r="H1112" s="412">
        <f t="shared" si="709"/>
        <v>2.5925925925925925E-2</v>
      </c>
      <c r="I1112" s="412">
        <f t="shared" si="709"/>
        <v>2.5925925925925925E-2</v>
      </c>
      <c r="J1112" s="412">
        <f t="shared" si="709"/>
        <v>2.5925925925925925E-2</v>
      </c>
      <c r="K1112" s="412">
        <f t="shared" ref="K1112" si="717">K948</f>
        <v>2.5925925925925925E-2</v>
      </c>
    </row>
    <row r="1113" spans="3:12" s="487" customFormat="1">
      <c r="C1113" s="146"/>
      <c r="D1113" s="146" t="s">
        <v>2</v>
      </c>
      <c r="E1113" s="134">
        <f t="shared" ref="E1113:J1113" si="718">SUM(E1085:E1112)</f>
        <v>0.99999999999999978</v>
      </c>
      <c r="F1113" s="134">
        <f t="shared" si="718"/>
        <v>0.99999999999999978</v>
      </c>
      <c r="G1113" s="134">
        <f t="shared" si="718"/>
        <v>0.99999999999999978</v>
      </c>
      <c r="H1113" s="134">
        <f t="shared" si="718"/>
        <v>0.99999999999999978</v>
      </c>
      <c r="I1113" s="134">
        <f t="shared" si="718"/>
        <v>0.99999999999999978</v>
      </c>
      <c r="J1113" s="134">
        <f t="shared" si="718"/>
        <v>0.99999999999999978</v>
      </c>
      <c r="K1113" s="134">
        <f t="shared" ref="K1113" si="719">SUM(K1085:K1112)</f>
        <v>0.99999999999999978</v>
      </c>
    </row>
    <row r="1114" spans="3:12" s="487" customFormat="1">
      <c r="E1114" s="413" t="str">
        <f t="shared" ref="E1114:J1114" si="720">IF(E1113=100%,"OK","ERROR")</f>
        <v>OK</v>
      </c>
      <c r="F1114" s="413" t="str">
        <f t="shared" si="720"/>
        <v>OK</v>
      </c>
      <c r="G1114" s="413" t="str">
        <f t="shared" si="720"/>
        <v>OK</v>
      </c>
      <c r="H1114" s="413" t="str">
        <f t="shared" si="720"/>
        <v>OK</v>
      </c>
      <c r="I1114" s="413" t="str">
        <f t="shared" si="720"/>
        <v>OK</v>
      </c>
      <c r="J1114" s="413" t="str">
        <f t="shared" si="720"/>
        <v>OK</v>
      </c>
      <c r="K1114" s="413" t="str">
        <f t="shared" ref="K1114" si="721">IF(K1113=100%,"OK","ERROR")</f>
        <v>OK</v>
      </c>
    </row>
    <row r="1115" spans="3:12" s="487" customFormat="1">
      <c r="E1115" s="417"/>
      <c r="F1115" s="417"/>
      <c r="G1115" s="417"/>
      <c r="H1115" s="417"/>
      <c r="I1115" s="417"/>
      <c r="J1115" s="417"/>
    </row>
    <row r="1116" spans="3:12" s="487" customFormat="1">
      <c r="C1116" s="19" t="s">
        <v>721</v>
      </c>
      <c r="E1116" s="413"/>
      <c r="F1116" s="413"/>
      <c r="G1116" s="413"/>
      <c r="H1116" s="413"/>
      <c r="I1116" s="413"/>
      <c r="J1116" s="413"/>
    </row>
    <row r="1117" spans="3:12" s="487" customFormat="1"/>
    <row r="1118" spans="3:12" s="487" customFormat="1">
      <c r="C1118" s="40" t="str">
        <f>C1083</f>
        <v>Code</v>
      </c>
      <c r="D1118" s="151" t="s">
        <v>721</v>
      </c>
      <c r="E1118" s="151"/>
      <c r="F1118" s="151">
        <f t="shared" ref="F1118:L1119" si="722">E1083</f>
        <v>2014</v>
      </c>
      <c r="G1118" s="151">
        <f t="shared" si="722"/>
        <v>2015</v>
      </c>
      <c r="H1118" s="151">
        <f t="shared" si="722"/>
        <v>2016</v>
      </c>
      <c r="I1118" s="151">
        <f t="shared" si="722"/>
        <v>2017</v>
      </c>
      <c r="J1118" s="151">
        <f t="shared" si="722"/>
        <v>2018</v>
      </c>
      <c r="K1118" s="151">
        <f t="shared" si="722"/>
        <v>2019</v>
      </c>
      <c r="L1118" s="151">
        <f t="shared" si="722"/>
        <v>2020</v>
      </c>
    </row>
    <row r="1119" spans="3:12" s="487" customFormat="1">
      <c r="C1119" s="40"/>
      <c r="D1119" s="56"/>
      <c r="E1119" s="151" t="s">
        <v>685</v>
      </c>
      <c r="F1119" s="42" t="str">
        <f t="shared" si="722"/>
        <v xml:space="preserve">Actuals </v>
      </c>
      <c r="G1119" s="42" t="str">
        <f t="shared" si="722"/>
        <v xml:space="preserve">Estimated </v>
      </c>
      <c r="H1119" s="42" t="str">
        <f t="shared" si="722"/>
        <v xml:space="preserve">Estimated </v>
      </c>
      <c r="I1119" s="42" t="str">
        <f t="shared" si="722"/>
        <v xml:space="preserve">Estimated </v>
      </c>
      <c r="J1119" s="42" t="str">
        <f t="shared" si="722"/>
        <v>Estimated</v>
      </c>
      <c r="K1119" s="42" t="str">
        <f t="shared" si="722"/>
        <v>Estimated</v>
      </c>
      <c r="L1119" s="42" t="str">
        <f t="shared" si="722"/>
        <v>Estimated</v>
      </c>
    </row>
    <row r="1120" spans="3:12" s="487" customFormat="1">
      <c r="C1120" s="141" t="str">
        <f>C1085</f>
        <v>D01</v>
      </c>
      <c r="D1120" s="141" t="str">
        <f>D1085</f>
        <v>Благоевград (Blagoevgrad)</v>
      </c>
      <c r="E1120" s="412" t="str">
        <f t="shared" ref="E1120:E1147" si="723">E956</f>
        <v>PR</v>
      </c>
      <c r="F1120" s="415">
        <f t="shared" ref="F1120:F1147" si="724">E1085*H$339</f>
        <v>117.95746110655784</v>
      </c>
      <c r="G1120" s="415">
        <f t="shared" ref="G1120:G1147" si="725">F1085*I$339</f>
        <v>114.97409957461416</v>
      </c>
      <c r="H1120" s="415">
        <f t="shared" ref="H1120:H1147" si="726">G1085*J$339</f>
        <v>111.82422059695014</v>
      </c>
      <c r="I1120" s="415">
        <f t="shared" ref="I1120:I1147" si="727">H1085*K$339</f>
        <v>108.50235682034966</v>
      </c>
      <c r="J1120" s="415">
        <f t="shared" ref="J1120:J1147" si="728">I1085*L$339</f>
        <v>105.00288880444646</v>
      </c>
      <c r="K1120" s="415">
        <f t="shared" ref="K1120:L1147" si="729">J1085*M$339</f>
        <v>100.57354064152125</v>
      </c>
      <c r="L1120" s="415">
        <f t="shared" si="729"/>
        <v>96.77602794792702</v>
      </c>
    </row>
    <row r="1121" spans="3:12" s="487" customFormat="1">
      <c r="C1121" s="141" t="str">
        <f t="shared" ref="C1121:D1136" si="730">C1086</f>
        <v>D02</v>
      </c>
      <c r="D1121" s="141" t="str">
        <f t="shared" si="730"/>
        <v>Бургас (Burgas)</v>
      </c>
      <c r="E1121" s="412" t="str">
        <f t="shared" si="723"/>
        <v>IN</v>
      </c>
      <c r="F1121" s="415">
        <f t="shared" si="724"/>
        <v>117.95746110655784</v>
      </c>
      <c r="G1121" s="415">
        <f t="shared" si="725"/>
        <v>114.97409957461416</v>
      </c>
      <c r="H1121" s="415">
        <f t="shared" si="726"/>
        <v>111.82422059695014</v>
      </c>
      <c r="I1121" s="415">
        <f t="shared" si="727"/>
        <v>108.50235682034966</v>
      </c>
      <c r="J1121" s="415">
        <f t="shared" si="728"/>
        <v>105.00288880444646</v>
      </c>
      <c r="K1121" s="415">
        <f t="shared" si="729"/>
        <v>100.57354064152125</v>
      </c>
      <c r="L1121" s="415">
        <f t="shared" si="729"/>
        <v>96.77602794792702</v>
      </c>
    </row>
    <row r="1122" spans="3:12" s="487" customFormat="1">
      <c r="C1122" s="141" t="str">
        <f t="shared" si="730"/>
        <v>D03</v>
      </c>
      <c r="D1122" s="141" t="str">
        <f t="shared" si="730"/>
        <v>Добрич (Dobrich)</v>
      </c>
      <c r="E1122" s="412" t="str">
        <f t="shared" si="723"/>
        <v>IN</v>
      </c>
      <c r="F1122" s="415">
        <f t="shared" si="724"/>
        <v>117.95746110655784</v>
      </c>
      <c r="G1122" s="415">
        <f t="shared" si="725"/>
        <v>114.97409957461416</v>
      </c>
      <c r="H1122" s="415">
        <f t="shared" si="726"/>
        <v>111.82422059695014</v>
      </c>
      <c r="I1122" s="415">
        <f t="shared" si="727"/>
        <v>108.50235682034966</v>
      </c>
      <c r="J1122" s="415">
        <f t="shared" si="728"/>
        <v>105.00288880444646</v>
      </c>
      <c r="K1122" s="415">
        <f t="shared" si="729"/>
        <v>100.57354064152125</v>
      </c>
      <c r="L1122" s="415">
        <f t="shared" si="729"/>
        <v>96.77602794792702</v>
      </c>
    </row>
    <row r="1123" spans="3:12" s="487" customFormat="1">
      <c r="C1123" s="141" t="str">
        <f t="shared" si="730"/>
        <v>D04</v>
      </c>
      <c r="D1123" s="141" t="str">
        <f t="shared" si="730"/>
        <v>Габрово (Gabrovo)</v>
      </c>
      <c r="E1123" s="412" t="str">
        <f t="shared" si="723"/>
        <v>IN</v>
      </c>
      <c r="F1123" s="415">
        <f t="shared" si="724"/>
        <v>117.95746110655784</v>
      </c>
      <c r="G1123" s="415">
        <f t="shared" si="725"/>
        <v>114.97409957461416</v>
      </c>
      <c r="H1123" s="415">
        <f t="shared" si="726"/>
        <v>111.82422059695014</v>
      </c>
      <c r="I1123" s="415">
        <f t="shared" si="727"/>
        <v>108.50235682034966</v>
      </c>
      <c r="J1123" s="415">
        <f t="shared" si="728"/>
        <v>105.00288880444646</v>
      </c>
      <c r="K1123" s="415">
        <f t="shared" si="729"/>
        <v>100.57354064152125</v>
      </c>
      <c r="L1123" s="415">
        <f t="shared" si="729"/>
        <v>96.77602794792702</v>
      </c>
    </row>
    <row r="1124" spans="3:12" s="487" customFormat="1">
      <c r="C1124" s="141" t="str">
        <f t="shared" si="730"/>
        <v>D05</v>
      </c>
      <c r="D1124" s="141" t="str">
        <f t="shared" si="730"/>
        <v>Хасково (Haskovo)</v>
      </c>
      <c r="E1124" s="412" t="str">
        <f t="shared" si="723"/>
        <v>IN</v>
      </c>
      <c r="F1124" s="415">
        <f t="shared" si="724"/>
        <v>117.95746110655784</v>
      </c>
      <c r="G1124" s="415">
        <f t="shared" si="725"/>
        <v>114.97409957461416</v>
      </c>
      <c r="H1124" s="415">
        <f t="shared" si="726"/>
        <v>111.82422059695014</v>
      </c>
      <c r="I1124" s="415">
        <f t="shared" si="727"/>
        <v>108.50235682034966</v>
      </c>
      <c r="J1124" s="415">
        <f t="shared" si="728"/>
        <v>105.00288880444646</v>
      </c>
      <c r="K1124" s="415">
        <f t="shared" si="729"/>
        <v>100.57354064152125</v>
      </c>
      <c r="L1124" s="415">
        <f t="shared" si="729"/>
        <v>96.77602794792702</v>
      </c>
    </row>
    <row r="1125" spans="3:12" s="487" customFormat="1">
      <c r="C1125" s="141" t="str">
        <f t="shared" si="730"/>
        <v>D06</v>
      </c>
      <c r="D1125" s="141" t="str">
        <f t="shared" si="730"/>
        <v>Кърджали (Kardzhali)</v>
      </c>
      <c r="E1125" s="412" t="str">
        <f t="shared" si="723"/>
        <v>PR</v>
      </c>
      <c r="F1125" s="415">
        <f t="shared" si="724"/>
        <v>117.95746110655784</v>
      </c>
      <c r="G1125" s="415">
        <f t="shared" si="725"/>
        <v>114.97409957461416</v>
      </c>
      <c r="H1125" s="415">
        <f t="shared" si="726"/>
        <v>111.82422059695014</v>
      </c>
      <c r="I1125" s="415">
        <f t="shared" si="727"/>
        <v>108.50235682034966</v>
      </c>
      <c r="J1125" s="415">
        <f t="shared" si="728"/>
        <v>105.00288880444646</v>
      </c>
      <c r="K1125" s="415">
        <f t="shared" si="729"/>
        <v>100.57354064152125</v>
      </c>
      <c r="L1125" s="415">
        <f t="shared" si="729"/>
        <v>96.77602794792702</v>
      </c>
    </row>
    <row r="1126" spans="3:12" s="487" customFormat="1">
      <c r="C1126" s="141" t="str">
        <f t="shared" si="730"/>
        <v>D07</v>
      </c>
      <c r="D1126" s="141" t="str">
        <f t="shared" si="730"/>
        <v>Кюстендил (Kyustendil)</v>
      </c>
      <c r="E1126" s="412" t="str">
        <f t="shared" si="723"/>
        <v>IN</v>
      </c>
      <c r="F1126" s="415">
        <f t="shared" si="724"/>
        <v>117.95746110655784</v>
      </c>
      <c r="G1126" s="415">
        <f t="shared" si="725"/>
        <v>114.97409957461416</v>
      </c>
      <c r="H1126" s="415">
        <f t="shared" si="726"/>
        <v>111.82422059695014</v>
      </c>
      <c r="I1126" s="415">
        <f t="shared" si="727"/>
        <v>108.50235682034966</v>
      </c>
      <c r="J1126" s="415">
        <f t="shared" si="728"/>
        <v>105.00288880444646</v>
      </c>
      <c r="K1126" s="415">
        <f t="shared" si="729"/>
        <v>100.57354064152125</v>
      </c>
      <c r="L1126" s="415">
        <f t="shared" si="729"/>
        <v>96.77602794792702</v>
      </c>
    </row>
    <row r="1127" spans="3:12" s="487" customFormat="1">
      <c r="C1127" s="141" t="str">
        <f t="shared" si="730"/>
        <v>D08</v>
      </c>
      <c r="D1127" s="141" t="str">
        <f t="shared" si="730"/>
        <v>Ловеч (Lovech)</v>
      </c>
      <c r="E1127" s="412" t="str">
        <f t="shared" si="723"/>
        <v>PR</v>
      </c>
      <c r="F1127" s="415">
        <f t="shared" si="724"/>
        <v>117.95746110655784</v>
      </c>
      <c r="G1127" s="415">
        <f t="shared" si="725"/>
        <v>114.97409957461416</v>
      </c>
      <c r="H1127" s="415">
        <f t="shared" si="726"/>
        <v>111.82422059695014</v>
      </c>
      <c r="I1127" s="415">
        <f t="shared" si="727"/>
        <v>108.50235682034966</v>
      </c>
      <c r="J1127" s="415">
        <f t="shared" si="728"/>
        <v>105.00288880444646</v>
      </c>
      <c r="K1127" s="415">
        <f t="shared" si="729"/>
        <v>100.57354064152125</v>
      </c>
      <c r="L1127" s="415">
        <f t="shared" si="729"/>
        <v>96.77602794792702</v>
      </c>
    </row>
    <row r="1128" spans="3:12" s="487" customFormat="1">
      <c r="C1128" s="141" t="str">
        <f t="shared" si="730"/>
        <v>D09</v>
      </c>
      <c r="D1128" s="141" t="str">
        <f t="shared" si="730"/>
        <v>Монтана (Montana)</v>
      </c>
      <c r="E1128" s="412" t="str">
        <f t="shared" si="723"/>
        <v>PR</v>
      </c>
      <c r="F1128" s="415">
        <f t="shared" si="724"/>
        <v>117.95746110655784</v>
      </c>
      <c r="G1128" s="415">
        <f t="shared" si="725"/>
        <v>114.97409957461416</v>
      </c>
      <c r="H1128" s="415">
        <f t="shared" si="726"/>
        <v>111.82422059695014</v>
      </c>
      <c r="I1128" s="415">
        <f t="shared" si="727"/>
        <v>108.50235682034966</v>
      </c>
      <c r="J1128" s="415">
        <f t="shared" si="728"/>
        <v>105.00288880444646</v>
      </c>
      <c r="K1128" s="415">
        <f t="shared" si="729"/>
        <v>100.57354064152125</v>
      </c>
      <c r="L1128" s="415">
        <f t="shared" si="729"/>
        <v>96.77602794792702</v>
      </c>
    </row>
    <row r="1129" spans="3:12" s="487" customFormat="1">
      <c r="C1129" s="141" t="str">
        <f t="shared" si="730"/>
        <v>D10</v>
      </c>
      <c r="D1129" s="141" t="str">
        <f t="shared" si="730"/>
        <v>Пазарджик (Pazardzhik)</v>
      </c>
      <c r="E1129" s="412" t="str">
        <f t="shared" si="723"/>
        <v>PR</v>
      </c>
      <c r="F1129" s="415">
        <f t="shared" si="724"/>
        <v>117.95746110655784</v>
      </c>
      <c r="G1129" s="415">
        <f t="shared" si="725"/>
        <v>114.97409957461416</v>
      </c>
      <c r="H1129" s="415">
        <f t="shared" si="726"/>
        <v>111.82422059695014</v>
      </c>
      <c r="I1129" s="415">
        <f t="shared" si="727"/>
        <v>108.50235682034966</v>
      </c>
      <c r="J1129" s="415">
        <f t="shared" si="728"/>
        <v>105.00288880444646</v>
      </c>
      <c r="K1129" s="415">
        <f t="shared" si="729"/>
        <v>100.57354064152125</v>
      </c>
      <c r="L1129" s="415">
        <f t="shared" si="729"/>
        <v>96.77602794792702</v>
      </c>
    </row>
    <row r="1130" spans="3:12" s="487" customFormat="1">
      <c r="C1130" s="141" t="str">
        <f t="shared" si="730"/>
        <v>D11</v>
      </c>
      <c r="D1130" s="141" t="str">
        <f t="shared" si="730"/>
        <v>Перник (Pernik)</v>
      </c>
      <c r="E1130" s="412" t="str">
        <f t="shared" si="723"/>
        <v>IN</v>
      </c>
      <c r="F1130" s="415">
        <f t="shared" si="724"/>
        <v>117.95746110655784</v>
      </c>
      <c r="G1130" s="415">
        <f t="shared" si="725"/>
        <v>114.97409957461416</v>
      </c>
      <c r="H1130" s="415">
        <f t="shared" si="726"/>
        <v>111.82422059695014</v>
      </c>
      <c r="I1130" s="415">
        <f t="shared" si="727"/>
        <v>108.50235682034966</v>
      </c>
      <c r="J1130" s="415">
        <f t="shared" si="728"/>
        <v>105.00288880444646</v>
      </c>
      <c r="K1130" s="415">
        <f t="shared" si="729"/>
        <v>100.57354064152125</v>
      </c>
      <c r="L1130" s="415">
        <f t="shared" si="729"/>
        <v>96.77602794792702</v>
      </c>
    </row>
    <row r="1131" spans="3:12" s="487" customFormat="1">
      <c r="C1131" s="141" t="str">
        <f t="shared" si="730"/>
        <v>D12</v>
      </c>
      <c r="D1131" s="141" t="str">
        <f t="shared" si="730"/>
        <v>Плевен (Pleven)</v>
      </c>
      <c r="E1131" s="412" t="str">
        <f t="shared" si="723"/>
        <v>PR</v>
      </c>
      <c r="F1131" s="415">
        <f t="shared" si="724"/>
        <v>117.95746110655784</v>
      </c>
      <c r="G1131" s="415">
        <f t="shared" si="725"/>
        <v>114.97409957461416</v>
      </c>
      <c r="H1131" s="415">
        <f t="shared" si="726"/>
        <v>111.82422059695014</v>
      </c>
      <c r="I1131" s="415">
        <f t="shared" si="727"/>
        <v>108.50235682034966</v>
      </c>
      <c r="J1131" s="415">
        <f t="shared" si="728"/>
        <v>105.00288880444646</v>
      </c>
      <c r="K1131" s="415">
        <f t="shared" si="729"/>
        <v>100.57354064152125</v>
      </c>
      <c r="L1131" s="415">
        <f t="shared" si="729"/>
        <v>96.77602794792702</v>
      </c>
    </row>
    <row r="1132" spans="3:12" s="487" customFormat="1">
      <c r="C1132" s="141" t="str">
        <f t="shared" si="730"/>
        <v>D13</v>
      </c>
      <c r="D1132" s="141" t="str">
        <f t="shared" si="730"/>
        <v>Пловдив (Plovdiv)</v>
      </c>
      <c r="E1132" s="412" t="str">
        <f t="shared" si="723"/>
        <v>IN</v>
      </c>
      <c r="F1132" s="415">
        <f t="shared" si="724"/>
        <v>117.95746110655784</v>
      </c>
      <c r="G1132" s="415">
        <f t="shared" si="725"/>
        <v>114.97409957461416</v>
      </c>
      <c r="H1132" s="415">
        <f t="shared" si="726"/>
        <v>111.82422059695014</v>
      </c>
      <c r="I1132" s="415">
        <f t="shared" si="727"/>
        <v>108.50235682034966</v>
      </c>
      <c r="J1132" s="415">
        <f t="shared" si="728"/>
        <v>105.00288880444646</v>
      </c>
      <c r="K1132" s="415">
        <f t="shared" si="729"/>
        <v>100.57354064152125</v>
      </c>
      <c r="L1132" s="415">
        <f t="shared" si="729"/>
        <v>96.77602794792702</v>
      </c>
    </row>
    <row r="1133" spans="3:12" s="487" customFormat="1">
      <c r="C1133" s="141" t="str">
        <f t="shared" si="730"/>
        <v>D14</v>
      </c>
      <c r="D1133" s="141" t="str">
        <f t="shared" si="730"/>
        <v>Разград (Razgrad)</v>
      </c>
      <c r="E1133" s="412" t="str">
        <f t="shared" si="723"/>
        <v>PR</v>
      </c>
      <c r="F1133" s="415">
        <f t="shared" si="724"/>
        <v>117.95746110655784</v>
      </c>
      <c r="G1133" s="415">
        <f t="shared" si="725"/>
        <v>114.97409957461416</v>
      </c>
      <c r="H1133" s="415">
        <f t="shared" si="726"/>
        <v>111.82422059695014</v>
      </c>
      <c r="I1133" s="415">
        <f t="shared" si="727"/>
        <v>108.50235682034966</v>
      </c>
      <c r="J1133" s="415">
        <f t="shared" si="728"/>
        <v>105.00288880444646</v>
      </c>
      <c r="K1133" s="415">
        <f t="shared" si="729"/>
        <v>100.57354064152125</v>
      </c>
      <c r="L1133" s="415">
        <f t="shared" si="729"/>
        <v>96.77602794792702</v>
      </c>
    </row>
    <row r="1134" spans="3:12" s="487" customFormat="1">
      <c r="C1134" s="141" t="str">
        <f t="shared" si="730"/>
        <v>D15</v>
      </c>
      <c r="D1134" s="141" t="str">
        <f t="shared" si="730"/>
        <v>Русе (Ruse)</v>
      </c>
      <c r="E1134" s="412" t="str">
        <f t="shared" si="723"/>
        <v>IN</v>
      </c>
      <c r="F1134" s="415">
        <f t="shared" si="724"/>
        <v>117.95746110655784</v>
      </c>
      <c r="G1134" s="415">
        <f t="shared" si="725"/>
        <v>114.97409957461416</v>
      </c>
      <c r="H1134" s="415">
        <f t="shared" si="726"/>
        <v>111.82422059695014</v>
      </c>
      <c r="I1134" s="415">
        <f t="shared" si="727"/>
        <v>108.50235682034966</v>
      </c>
      <c r="J1134" s="415">
        <f t="shared" si="728"/>
        <v>105.00288880444646</v>
      </c>
      <c r="K1134" s="415">
        <f t="shared" si="729"/>
        <v>100.57354064152125</v>
      </c>
      <c r="L1134" s="415">
        <f t="shared" si="729"/>
        <v>96.77602794792702</v>
      </c>
    </row>
    <row r="1135" spans="3:12" s="487" customFormat="1">
      <c r="C1135" s="141" t="str">
        <f t="shared" si="730"/>
        <v>D16</v>
      </c>
      <c r="D1135" s="141" t="str">
        <f t="shared" si="730"/>
        <v>Шумен (Shumen)</v>
      </c>
      <c r="E1135" s="412" t="str">
        <f t="shared" si="723"/>
        <v>PR</v>
      </c>
      <c r="F1135" s="415">
        <f t="shared" si="724"/>
        <v>117.95746110655784</v>
      </c>
      <c r="G1135" s="415">
        <f t="shared" si="725"/>
        <v>114.97409957461416</v>
      </c>
      <c r="H1135" s="415">
        <f t="shared" si="726"/>
        <v>111.82422059695014</v>
      </c>
      <c r="I1135" s="415">
        <f t="shared" si="727"/>
        <v>108.50235682034966</v>
      </c>
      <c r="J1135" s="415">
        <f t="shared" si="728"/>
        <v>105.00288880444646</v>
      </c>
      <c r="K1135" s="415">
        <f t="shared" si="729"/>
        <v>100.57354064152125</v>
      </c>
      <c r="L1135" s="415">
        <f t="shared" si="729"/>
        <v>96.77602794792702</v>
      </c>
    </row>
    <row r="1136" spans="3:12" s="487" customFormat="1">
      <c r="C1136" s="141" t="str">
        <f t="shared" si="730"/>
        <v>D17</v>
      </c>
      <c r="D1136" s="141" t="str">
        <f t="shared" si="730"/>
        <v>Силистра (Silistra)</v>
      </c>
      <c r="E1136" s="412" t="str">
        <f t="shared" si="723"/>
        <v>PR</v>
      </c>
      <c r="F1136" s="415">
        <f t="shared" si="724"/>
        <v>117.95746110655784</v>
      </c>
      <c r="G1136" s="415">
        <f t="shared" si="725"/>
        <v>114.97409957461416</v>
      </c>
      <c r="H1136" s="415">
        <f t="shared" si="726"/>
        <v>111.82422059695014</v>
      </c>
      <c r="I1136" s="415">
        <f t="shared" si="727"/>
        <v>108.50235682034966</v>
      </c>
      <c r="J1136" s="415">
        <f t="shared" si="728"/>
        <v>105.00288880444646</v>
      </c>
      <c r="K1136" s="415">
        <f t="shared" si="729"/>
        <v>100.57354064152125</v>
      </c>
      <c r="L1136" s="415">
        <f t="shared" si="729"/>
        <v>96.77602794792702</v>
      </c>
    </row>
    <row r="1137" spans="3:12" s="487" customFormat="1">
      <c r="C1137" s="141" t="str">
        <f t="shared" ref="C1137:D1147" si="731">C1102</f>
        <v>D18</v>
      </c>
      <c r="D1137" s="141" t="str">
        <f t="shared" si="731"/>
        <v>Сливен (Sliven)</v>
      </c>
      <c r="E1137" s="412" t="str">
        <f t="shared" si="723"/>
        <v>IN</v>
      </c>
      <c r="F1137" s="415">
        <f t="shared" si="724"/>
        <v>117.95746110655784</v>
      </c>
      <c r="G1137" s="415">
        <f t="shared" si="725"/>
        <v>114.97409957461416</v>
      </c>
      <c r="H1137" s="415">
        <f t="shared" si="726"/>
        <v>111.82422059695014</v>
      </c>
      <c r="I1137" s="415">
        <f t="shared" si="727"/>
        <v>108.50235682034966</v>
      </c>
      <c r="J1137" s="415">
        <f t="shared" si="728"/>
        <v>105.00288880444646</v>
      </c>
      <c r="K1137" s="415">
        <f t="shared" si="729"/>
        <v>100.57354064152125</v>
      </c>
      <c r="L1137" s="415">
        <f t="shared" si="729"/>
        <v>96.77602794792702</v>
      </c>
    </row>
    <row r="1138" spans="3:12" s="487" customFormat="1">
      <c r="C1138" s="141" t="str">
        <f t="shared" si="731"/>
        <v>D19</v>
      </c>
      <c r="D1138" s="141" t="str">
        <f t="shared" si="731"/>
        <v>Смолян (Smolyan)</v>
      </c>
      <c r="E1138" s="412" t="str">
        <f t="shared" si="723"/>
        <v>PR</v>
      </c>
      <c r="F1138" s="415">
        <f t="shared" si="724"/>
        <v>117.95746110655784</v>
      </c>
      <c r="G1138" s="415">
        <f t="shared" si="725"/>
        <v>114.97409957461416</v>
      </c>
      <c r="H1138" s="415">
        <f t="shared" si="726"/>
        <v>111.82422059695014</v>
      </c>
      <c r="I1138" s="415">
        <f t="shared" si="727"/>
        <v>108.50235682034966</v>
      </c>
      <c r="J1138" s="415">
        <f t="shared" si="728"/>
        <v>105.00288880444646</v>
      </c>
      <c r="K1138" s="415">
        <f t="shared" si="729"/>
        <v>100.57354064152125</v>
      </c>
      <c r="L1138" s="415">
        <f t="shared" si="729"/>
        <v>96.77602794792702</v>
      </c>
    </row>
    <row r="1139" spans="3:12" s="487" customFormat="1">
      <c r="C1139" s="141" t="str">
        <f t="shared" si="731"/>
        <v>D20</v>
      </c>
      <c r="D1139" s="141" t="str">
        <f t="shared" si="731"/>
        <v>София-град (Sofia-Capital)</v>
      </c>
      <c r="E1139" s="412" t="str">
        <f t="shared" si="723"/>
        <v>PU</v>
      </c>
      <c r="F1139" s="415">
        <f t="shared" si="724"/>
        <v>1364.9363356615979</v>
      </c>
      <c r="G1139" s="415">
        <f t="shared" si="725"/>
        <v>1330.4145807919638</v>
      </c>
      <c r="H1139" s="415">
        <f t="shared" si="726"/>
        <v>1293.9659811932802</v>
      </c>
      <c r="I1139" s="415">
        <f t="shared" si="727"/>
        <v>1255.5272717783319</v>
      </c>
      <c r="J1139" s="415">
        <f t="shared" si="728"/>
        <v>1215.0334275943089</v>
      </c>
      <c r="K1139" s="415">
        <f t="shared" si="729"/>
        <v>1163.7795417090315</v>
      </c>
      <c r="L1139" s="415">
        <f t="shared" si="729"/>
        <v>1119.8368948260127</v>
      </c>
    </row>
    <row r="1140" spans="3:12" s="487" customFormat="1">
      <c r="C1140" s="141" t="str">
        <f t="shared" si="731"/>
        <v>D21</v>
      </c>
      <c r="D1140" s="141" t="str">
        <f t="shared" si="731"/>
        <v>София-област (Sofia (province))</v>
      </c>
      <c r="E1140" s="412" t="str">
        <f t="shared" si="723"/>
        <v>PR</v>
      </c>
      <c r="F1140" s="415">
        <f t="shared" si="724"/>
        <v>117.95746110655784</v>
      </c>
      <c r="G1140" s="415">
        <f t="shared" si="725"/>
        <v>114.97409957461416</v>
      </c>
      <c r="H1140" s="415">
        <f t="shared" si="726"/>
        <v>111.82422059695014</v>
      </c>
      <c r="I1140" s="415">
        <f t="shared" si="727"/>
        <v>108.50235682034966</v>
      </c>
      <c r="J1140" s="415">
        <f t="shared" si="728"/>
        <v>105.00288880444646</v>
      </c>
      <c r="K1140" s="415">
        <f t="shared" si="729"/>
        <v>100.57354064152125</v>
      </c>
      <c r="L1140" s="415">
        <f t="shared" si="729"/>
        <v>96.77602794792702</v>
      </c>
    </row>
    <row r="1141" spans="3:12" s="487" customFormat="1">
      <c r="C1141" s="141" t="str">
        <f t="shared" si="731"/>
        <v>D22</v>
      </c>
      <c r="D1141" s="141" t="str">
        <f t="shared" si="731"/>
        <v>Стара Загора (Stara Zagora)</v>
      </c>
      <c r="E1141" s="412" t="str">
        <f t="shared" si="723"/>
        <v>IN</v>
      </c>
      <c r="F1141" s="415">
        <f t="shared" si="724"/>
        <v>117.95746110655784</v>
      </c>
      <c r="G1141" s="415">
        <f t="shared" si="725"/>
        <v>114.97409957461416</v>
      </c>
      <c r="H1141" s="415">
        <f t="shared" si="726"/>
        <v>111.82422059695014</v>
      </c>
      <c r="I1141" s="415">
        <f t="shared" si="727"/>
        <v>108.50235682034966</v>
      </c>
      <c r="J1141" s="415">
        <f t="shared" si="728"/>
        <v>105.00288880444646</v>
      </c>
      <c r="K1141" s="415">
        <f t="shared" si="729"/>
        <v>100.57354064152125</v>
      </c>
      <c r="L1141" s="415">
        <f t="shared" si="729"/>
        <v>96.77602794792702</v>
      </c>
    </row>
    <row r="1142" spans="3:12" s="487" customFormat="1">
      <c r="C1142" s="141" t="str">
        <f t="shared" si="731"/>
        <v>D23</v>
      </c>
      <c r="D1142" s="141" t="str">
        <f t="shared" si="731"/>
        <v>Търговище (Targovishte)</v>
      </c>
      <c r="E1142" s="412" t="str">
        <f t="shared" si="723"/>
        <v>PR</v>
      </c>
      <c r="F1142" s="415">
        <f t="shared" si="724"/>
        <v>117.95746110655784</v>
      </c>
      <c r="G1142" s="415">
        <f t="shared" si="725"/>
        <v>114.97409957461416</v>
      </c>
      <c r="H1142" s="415">
        <f t="shared" si="726"/>
        <v>111.82422059695014</v>
      </c>
      <c r="I1142" s="415">
        <f t="shared" si="727"/>
        <v>108.50235682034966</v>
      </c>
      <c r="J1142" s="415">
        <f t="shared" si="728"/>
        <v>105.00288880444646</v>
      </c>
      <c r="K1142" s="415">
        <f t="shared" si="729"/>
        <v>100.57354064152125</v>
      </c>
      <c r="L1142" s="415">
        <f t="shared" si="729"/>
        <v>96.77602794792702</v>
      </c>
    </row>
    <row r="1143" spans="3:12" s="487" customFormat="1">
      <c r="C1143" s="141" t="str">
        <f t="shared" si="731"/>
        <v>D24</v>
      </c>
      <c r="D1143" s="141" t="str">
        <f t="shared" si="731"/>
        <v>Варна (Varna)</v>
      </c>
      <c r="E1143" s="412" t="str">
        <f t="shared" si="723"/>
        <v>IN</v>
      </c>
      <c r="F1143" s="415">
        <f t="shared" si="724"/>
        <v>117.95746110655784</v>
      </c>
      <c r="G1143" s="415">
        <f t="shared" si="725"/>
        <v>114.97409957461416</v>
      </c>
      <c r="H1143" s="415">
        <f t="shared" si="726"/>
        <v>111.82422059695014</v>
      </c>
      <c r="I1143" s="415">
        <f t="shared" si="727"/>
        <v>108.50235682034966</v>
      </c>
      <c r="J1143" s="415">
        <f t="shared" si="728"/>
        <v>105.00288880444646</v>
      </c>
      <c r="K1143" s="415">
        <f t="shared" si="729"/>
        <v>100.57354064152125</v>
      </c>
      <c r="L1143" s="415">
        <f t="shared" si="729"/>
        <v>96.77602794792702</v>
      </c>
    </row>
    <row r="1144" spans="3:12" s="487" customFormat="1">
      <c r="C1144" s="141" t="str">
        <f t="shared" si="731"/>
        <v>D25</v>
      </c>
      <c r="D1144" s="141" t="str">
        <f t="shared" si="731"/>
        <v>Велико Търново (Veliko Tarnovo)</v>
      </c>
      <c r="E1144" s="412" t="str">
        <f t="shared" si="723"/>
        <v>PR</v>
      </c>
      <c r="F1144" s="415">
        <f t="shared" si="724"/>
        <v>117.95746110655784</v>
      </c>
      <c r="G1144" s="415">
        <f t="shared" si="725"/>
        <v>114.97409957461416</v>
      </c>
      <c r="H1144" s="415">
        <f t="shared" si="726"/>
        <v>111.82422059695014</v>
      </c>
      <c r="I1144" s="415">
        <f t="shared" si="727"/>
        <v>108.50235682034966</v>
      </c>
      <c r="J1144" s="415">
        <f t="shared" si="728"/>
        <v>105.00288880444646</v>
      </c>
      <c r="K1144" s="415">
        <f t="shared" si="729"/>
        <v>100.57354064152125</v>
      </c>
      <c r="L1144" s="415">
        <f t="shared" si="729"/>
        <v>96.77602794792702</v>
      </c>
    </row>
    <row r="1145" spans="3:12" s="487" customFormat="1">
      <c r="C1145" s="141" t="str">
        <f t="shared" si="731"/>
        <v>D26</v>
      </c>
      <c r="D1145" s="141" t="str">
        <f t="shared" si="731"/>
        <v>Видин (Vidin)</v>
      </c>
      <c r="E1145" s="412" t="str">
        <f t="shared" si="723"/>
        <v>PR</v>
      </c>
      <c r="F1145" s="415">
        <f t="shared" si="724"/>
        <v>117.95746110655784</v>
      </c>
      <c r="G1145" s="415">
        <f t="shared" si="725"/>
        <v>114.97409957461416</v>
      </c>
      <c r="H1145" s="415">
        <f t="shared" si="726"/>
        <v>111.82422059695014</v>
      </c>
      <c r="I1145" s="415">
        <f t="shared" si="727"/>
        <v>108.50235682034966</v>
      </c>
      <c r="J1145" s="415">
        <f t="shared" si="728"/>
        <v>105.00288880444646</v>
      </c>
      <c r="K1145" s="415">
        <f t="shared" si="729"/>
        <v>100.57354064152125</v>
      </c>
      <c r="L1145" s="415">
        <f t="shared" si="729"/>
        <v>96.77602794792702</v>
      </c>
    </row>
    <row r="1146" spans="3:12" s="487" customFormat="1">
      <c r="C1146" s="141" t="str">
        <f t="shared" si="731"/>
        <v>D27</v>
      </c>
      <c r="D1146" s="141" t="str">
        <f t="shared" si="731"/>
        <v>Враца (Vratsa)</v>
      </c>
      <c r="E1146" s="412" t="str">
        <f t="shared" si="723"/>
        <v>PR</v>
      </c>
      <c r="F1146" s="415">
        <f t="shared" si="724"/>
        <v>117.95746110655784</v>
      </c>
      <c r="G1146" s="415">
        <f t="shared" si="725"/>
        <v>114.97409957461416</v>
      </c>
      <c r="H1146" s="415">
        <f t="shared" si="726"/>
        <v>111.82422059695014</v>
      </c>
      <c r="I1146" s="415">
        <f t="shared" si="727"/>
        <v>108.50235682034966</v>
      </c>
      <c r="J1146" s="415">
        <f t="shared" si="728"/>
        <v>105.00288880444646</v>
      </c>
      <c r="K1146" s="415">
        <f t="shared" si="729"/>
        <v>100.57354064152125</v>
      </c>
      <c r="L1146" s="415">
        <f t="shared" si="729"/>
        <v>96.77602794792702</v>
      </c>
    </row>
    <row r="1147" spans="3:12" s="487" customFormat="1">
      <c r="C1147" s="141" t="str">
        <f t="shared" si="731"/>
        <v>D28</v>
      </c>
      <c r="D1147" s="141" t="str">
        <f t="shared" si="731"/>
        <v>Ямбол (Yambol)</v>
      </c>
      <c r="E1147" s="412" t="str">
        <f t="shared" si="723"/>
        <v>IN</v>
      </c>
      <c r="F1147" s="415">
        <f t="shared" si="724"/>
        <v>117.95746110655784</v>
      </c>
      <c r="G1147" s="415">
        <f t="shared" si="725"/>
        <v>114.97409957461416</v>
      </c>
      <c r="H1147" s="415">
        <f t="shared" si="726"/>
        <v>111.82422059695014</v>
      </c>
      <c r="I1147" s="415">
        <f t="shared" si="727"/>
        <v>108.50235682034966</v>
      </c>
      <c r="J1147" s="415">
        <f t="shared" si="728"/>
        <v>105.00288880444646</v>
      </c>
      <c r="K1147" s="415">
        <f t="shared" si="729"/>
        <v>100.57354064152125</v>
      </c>
      <c r="L1147" s="415">
        <f t="shared" si="729"/>
        <v>96.77602794792702</v>
      </c>
    </row>
    <row r="1148" spans="3:12" s="487" customFormat="1">
      <c r="C1148" s="146"/>
      <c r="D1148" s="146" t="s">
        <v>996</v>
      </c>
      <c r="E1148" s="146"/>
      <c r="F1148" s="416">
        <f t="shared" ref="F1148:K1148" si="732">SUM(F1120:F1147)</f>
        <v>4549.7877855386596</v>
      </c>
      <c r="G1148" s="416">
        <f t="shared" si="732"/>
        <v>4434.7152693065473</v>
      </c>
      <c r="H1148" s="416">
        <f t="shared" si="732"/>
        <v>4313.2199373109333</v>
      </c>
      <c r="I1148" s="416">
        <f t="shared" si="732"/>
        <v>4185.0909059277728</v>
      </c>
      <c r="J1148" s="416">
        <f t="shared" si="732"/>
        <v>4050.1114253143614</v>
      </c>
      <c r="K1148" s="416">
        <f t="shared" si="732"/>
        <v>3879.2651390301039</v>
      </c>
      <c r="L1148" s="416">
        <f t="shared" ref="L1148" si="733">SUM(L1120:L1147)</f>
        <v>3732.7896494200431</v>
      </c>
    </row>
    <row r="1149" spans="3:12" s="487" customFormat="1">
      <c r="E1149" s="417"/>
      <c r="F1149" s="634" t="str">
        <f>IF(ROUNDDOWN(F1148,0)=ROUNDDOWN(H339,0),"OK","ERROR")</f>
        <v>OK</v>
      </c>
      <c r="G1149" s="634" t="str">
        <f t="shared" ref="G1149:L1149" si="734">IF(ROUNDDOWN(G1148,0)=ROUNDDOWN(I339,0),"OK","ERROR")</f>
        <v>OK</v>
      </c>
      <c r="H1149" s="634" t="str">
        <f t="shared" si="734"/>
        <v>OK</v>
      </c>
      <c r="I1149" s="634" t="str">
        <f t="shared" si="734"/>
        <v>OK</v>
      </c>
      <c r="J1149" s="634" t="str">
        <f t="shared" si="734"/>
        <v>OK</v>
      </c>
      <c r="K1149" s="634" t="str">
        <f t="shared" si="734"/>
        <v>OK</v>
      </c>
      <c r="L1149" s="634" t="str">
        <f t="shared" si="734"/>
        <v>OK</v>
      </c>
    </row>
    <row r="1150" spans="3:12" s="487" customFormat="1">
      <c r="E1150" s="417"/>
      <c r="F1150" s="417"/>
      <c r="G1150" s="417"/>
      <c r="H1150" s="417"/>
      <c r="I1150" s="417"/>
      <c r="J1150" s="417"/>
    </row>
    <row r="1151" spans="3:12" s="487" customFormat="1">
      <c r="C1151" s="218" t="s">
        <v>686</v>
      </c>
      <c r="F1151" s="532"/>
      <c r="G1151" s="532"/>
      <c r="H1151" s="532"/>
      <c r="I1151" s="532"/>
      <c r="J1151" s="532"/>
      <c r="K1151" s="532"/>
      <c r="L1151" s="532"/>
    </row>
    <row r="1152" spans="3:12" s="487" customFormat="1">
      <c r="C1152" s="40" t="s">
        <v>0</v>
      </c>
      <c r="D1152" s="151" t="s">
        <v>688</v>
      </c>
      <c r="E1152" s="151"/>
      <c r="F1152" s="151">
        <f t="shared" ref="F1152:K1152" si="735">F1118</f>
        <v>2014</v>
      </c>
      <c r="G1152" s="151">
        <f t="shared" si="735"/>
        <v>2015</v>
      </c>
      <c r="H1152" s="151">
        <f t="shared" si="735"/>
        <v>2016</v>
      </c>
      <c r="I1152" s="151">
        <f t="shared" si="735"/>
        <v>2017</v>
      </c>
      <c r="J1152" s="151">
        <f t="shared" si="735"/>
        <v>2018</v>
      </c>
      <c r="K1152" s="151">
        <f t="shared" si="735"/>
        <v>2019</v>
      </c>
      <c r="L1152" s="151">
        <f t="shared" ref="L1152" si="736">L1118</f>
        <v>2020</v>
      </c>
    </row>
    <row r="1153" spans="3:12" s="487" customFormat="1">
      <c r="C1153" s="40"/>
      <c r="D1153" s="56"/>
      <c r="E1153" s="151" t="s">
        <v>14</v>
      </c>
      <c r="F1153" s="151" t="str">
        <f t="shared" ref="F1153:K1153" si="737">F1119</f>
        <v xml:space="preserve">Actuals </v>
      </c>
      <c r="G1153" s="151" t="str">
        <f t="shared" si="737"/>
        <v xml:space="preserve">Estimated </v>
      </c>
      <c r="H1153" s="151" t="str">
        <f t="shared" si="737"/>
        <v xml:space="preserve">Estimated </v>
      </c>
      <c r="I1153" s="151" t="str">
        <f t="shared" si="737"/>
        <v xml:space="preserve">Estimated </v>
      </c>
      <c r="J1153" s="151" t="str">
        <f t="shared" si="737"/>
        <v>Estimated</v>
      </c>
      <c r="K1153" s="151" t="str">
        <f t="shared" si="737"/>
        <v>Estimated</v>
      </c>
      <c r="L1153" s="151" t="str">
        <f t="shared" ref="L1153" si="738">L1119</f>
        <v>Estimated</v>
      </c>
    </row>
    <row r="1154" spans="3:12" s="487" customFormat="1">
      <c r="C1154" s="141" t="str">
        <f t="shared" ref="C1154:D1156" si="739">C990</f>
        <v>G1</v>
      </c>
      <c r="D1154" s="141" t="str">
        <f t="shared" si="739"/>
        <v>Predominatly urban (PU)</v>
      </c>
      <c r="E1154" s="151" t="s">
        <v>666</v>
      </c>
      <c r="F1154" s="415">
        <f t="shared" ref="F1154:L1154" si="740">SUMIF($E$1120:$E$1147,"PU",F$1120:F$1147)</f>
        <v>1364.9363356615979</v>
      </c>
      <c r="G1154" s="415">
        <f t="shared" si="740"/>
        <v>1330.4145807919638</v>
      </c>
      <c r="H1154" s="415">
        <f t="shared" si="740"/>
        <v>1293.9659811932802</v>
      </c>
      <c r="I1154" s="415">
        <f t="shared" si="740"/>
        <v>1255.5272717783319</v>
      </c>
      <c r="J1154" s="415">
        <f t="shared" si="740"/>
        <v>1215.0334275943089</v>
      </c>
      <c r="K1154" s="415">
        <f t="shared" si="740"/>
        <v>1163.7795417090315</v>
      </c>
      <c r="L1154" s="415">
        <f t="shared" si="740"/>
        <v>1119.8368948260127</v>
      </c>
    </row>
    <row r="1155" spans="3:12" s="487" customFormat="1">
      <c r="C1155" s="141" t="str">
        <f t="shared" si="739"/>
        <v>G2</v>
      </c>
      <c r="D1155" s="141" t="str">
        <f t="shared" si="739"/>
        <v>Intermediate (IN)</v>
      </c>
      <c r="E1155" s="151" t="s">
        <v>666</v>
      </c>
      <c r="F1155" s="415">
        <f t="shared" ref="F1155:L1155" si="741">SUMIF($E$1120:$E$1147,"IN",F$1120:F$1147)</f>
        <v>1415.4895332786937</v>
      </c>
      <c r="G1155" s="415">
        <f t="shared" si="741"/>
        <v>1379.6891948953701</v>
      </c>
      <c r="H1155" s="415">
        <f t="shared" si="741"/>
        <v>1341.8906471634018</v>
      </c>
      <c r="I1155" s="415">
        <f t="shared" si="741"/>
        <v>1302.0282818441958</v>
      </c>
      <c r="J1155" s="415">
        <f t="shared" si="741"/>
        <v>1260.0346656533575</v>
      </c>
      <c r="K1155" s="415">
        <f t="shared" si="741"/>
        <v>1206.8824876982551</v>
      </c>
      <c r="L1155" s="415">
        <f t="shared" si="741"/>
        <v>1161.3123353751241</v>
      </c>
    </row>
    <row r="1156" spans="3:12" s="487" customFormat="1">
      <c r="C1156" s="141" t="str">
        <f t="shared" si="739"/>
        <v>G3</v>
      </c>
      <c r="D1156" s="141" t="str">
        <f t="shared" si="739"/>
        <v>Predominatly rural (PR)</v>
      </c>
      <c r="E1156" s="151" t="s">
        <v>666</v>
      </c>
      <c r="F1156" s="415">
        <f t="shared" ref="F1156:L1156" si="742">SUMIF($E$1120:$E$1147,"PR",F$1120:F$1147)</f>
        <v>1769.3619165983669</v>
      </c>
      <c r="G1156" s="415">
        <f t="shared" si="742"/>
        <v>1724.6114936192128</v>
      </c>
      <c r="H1156" s="415">
        <f t="shared" si="742"/>
        <v>1677.3633089542525</v>
      </c>
      <c r="I1156" s="415">
        <f t="shared" si="742"/>
        <v>1627.5353523052447</v>
      </c>
      <c r="J1156" s="415">
        <f t="shared" si="742"/>
        <v>1575.0433320666968</v>
      </c>
      <c r="K1156" s="415">
        <f t="shared" si="742"/>
        <v>1508.6031096228189</v>
      </c>
      <c r="L1156" s="415">
        <f t="shared" si="742"/>
        <v>1451.6404192189054</v>
      </c>
    </row>
    <row r="1157" spans="3:12" s="487" customFormat="1">
      <c r="F1157" s="635" t="str">
        <f>IF(ROUNDDOWN(SUM(F1154:F1156),0)=ROUNDDOWN(F1148,0),"OK","Error")</f>
        <v>OK</v>
      </c>
      <c r="G1157" s="635" t="str">
        <f t="shared" ref="G1157:L1157" si="743">IF(ROUNDDOWN(SUM(G1154:G1156),0)=ROUNDDOWN(G1148,0),"OK","Error")</f>
        <v>OK</v>
      </c>
      <c r="H1157" s="635" t="str">
        <f t="shared" si="743"/>
        <v>OK</v>
      </c>
      <c r="I1157" s="635" t="str">
        <f t="shared" si="743"/>
        <v>OK</v>
      </c>
      <c r="J1157" s="635" t="str">
        <f t="shared" si="743"/>
        <v>OK</v>
      </c>
      <c r="K1157" s="635" t="str">
        <f t="shared" si="743"/>
        <v>OK</v>
      </c>
      <c r="L1157" s="635" t="str">
        <f t="shared" si="743"/>
        <v>OK</v>
      </c>
    </row>
    <row r="1158" spans="3:12" s="487" customFormat="1"/>
    <row r="1159" spans="3:12" s="487" customFormat="1">
      <c r="C1159" s="19" t="s">
        <v>713</v>
      </c>
      <c r="E1159" s="413"/>
      <c r="F1159" s="413"/>
      <c r="G1159" s="413"/>
      <c r="H1159" s="413"/>
      <c r="I1159" s="413"/>
      <c r="J1159" s="413"/>
    </row>
    <row r="1160" spans="3:12" s="487" customFormat="1"/>
    <row r="1161" spans="3:12" s="487" customFormat="1">
      <c r="C1161" s="40" t="str">
        <f>C1118</f>
        <v>Code</v>
      </c>
      <c r="D1161" s="151" t="s">
        <v>405</v>
      </c>
      <c r="E1161" s="151"/>
      <c r="F1161" s="151">
        <f t="shared" ref="F1161:K1161" si="744">F1118</f>
        <v>2014</v>
      </c>
      <c r="G1161" s="151">
        <f t="shared" si="744"/>
        <v>2015</v>
      </c>
      <c r="H1161" s="151">
        <f t="shared" si="744"/>
        <v>2016</v>
      </c>
      <c r="I1161" s="151">
        <f t="shared" si="744"/>
        <v>2017</v>
      </c>
      <c r="J1161" s="151">
        <f t="shared" si="744"/>
        <v>2018</v>
      </c>
      <c r="K1161" s="151">
        <f t="shared" si="744"/>
        <v>2019</v>
      </c>
      <c r="L1161" s="151">
        <f t="shared" ref="L1161" si="745">L1118</f>
        <v>2020</v>
      </c>
    </row>
    <row r="1162" spans="3:12" s="487" customFormat="1">
      <c r="C1162" s="40"/>
      <c r="D1162" s="56"/>
      <c r="E1162" s="151" t="s">
        <v>685</v>
      </c>
      <c r="F1162" s="151" t="str">
        <f t="shared" ref="F1162:K1162" si="746">F1119</f>
        <v xml:space="preserve">Actuals </v>
      </c>
      <c r="G1162" s="151" t="str">
        <f t="shared" si="746"/>
        <v xml:space="preserve">Estimated </v>
      </c>
      <c r="H1162" s="151" t="str">
        <f t="shared" si="746"/>
        <v xml:space="preserve">Estimated </v>
      </c>
      <c r="I1162" s="151" t="str">
        <f t="shared" si="746"/>
        <v xml:space="preserve">Estimated </v>
      </c>
      <c r="J1162" s="151" t="str">
        <f t="shared" si="746"/>
        <v>Estimated</v>
      </c>
      <c r="K1162" s="151" t="str">
        <f t="shared" si="746"/>
        <v>Estimated</v>
      </c>
      <c r="L1162" s="151" t="str">
        <f t="shared" ref="L1162" si="747">L1119</f>
        <v>Estimated</v>
      </c>
    </row>
    <row r="1163" spans="3:12" s="487" customFormat="1">
      <c r="C1163" s="141" t="str">
        <f t="shared" ref="C1163:C1190" si="748">C1120</f>
        <v>D01</v>
      </c>
      <c r="D1163" s="141" t="str">
        <f t="shared" ref="D1163:E1190" si="749">D1120</f>
        <v>Благоевград (Blagoevgrad)</v>
      </c>
      <c r="E1163" s="412" t="str">
        <f>E1120</f>
        <v>PR</v>
      </c>
      <c r="F1163" s="415">
        <f t="shared" ref="F1163:L1172" si="750">MAX(IF($E1163="PU",F1120/E$858,IF($E1163="IN",F1120/E$865,IF($E1163="PR",F1120/E$872))),F649)</f>
        <v>30.950504310628695</v>
      </c>
      <c r="G1163" s="415">
        <f t="shared" si="750"/>
        <v>31.266169079408161</v>
      </c>
      <c r="H1163" s="415">
        <f t="shared" si="750"/>
        <v>31.173518292767245</v>
      </c>
      <c r="I1163" s="415">
        <f t="shared" si="750"/>
        <v>31.204691811060009</v>
      </c>
      <c r="J1163" s="415">
        <f t="shared" si="750"/>
        <v>31.214053218603329</v>
      </c>
      <c r="K1163" s="415">
        <f t="shared" si="750"/>
        <v>31.220296029247049</v>
      </c>
      <c r="L1163" s="415">
        <f t="shared" si="750"/>
        <v>31.229662118055824</v>
      </c>
    </row>
    <row r="1164" spans="3:12" s="487" customFormat="1">
      <c r="C1164" s="141" t="str">
        <f t="shared" si="748"/>
        <v>D02</v>
      </c>
      <c r="D1164" s="141" t="str">
        <f t="shared" si="749"/>
        <v>Бургас (Burgas)</v>
      </c>
      <c r="E1164" s="412" t="str">
        <f t="shared" si="749"/>
        <v>IN</v>
      </c>
      <c r="F1164" s="415">
        <f t="shared" si="750"/>
        <v>37.361957709735179</v>
      </c>
      <c r="G1164" s="415">
        <f t="shared" si="750"/>
        <v>37.382844733274339</v>
      </c>
      <c r="H1164" s="415">
        <f t="shared" si="750"/>
        <v>37.378248105099907</v>
      </c>
      <c r="I1164" s="415">
        <f t="shared" si="750"/>
        <v>37.415626353205006</v>
      </c>
      <c r="J1164" s="415">
        <f t="shared" si="750"/>
        <v>37.426851041110972</v>
      </c>
      <c r="K1164" s="415">
        <f t="shared" si="750"/>
        <v>37.438079096423294</v>
      </c>
      <c r="L1164" s="415">
        <f t="shared" si="750"/>
        <v>37.449310520152224</v>
      </c>
    </row>
    <row r="1165" spans="3:12" s="487" customFormat="1">
      <c r="C1165" s="141" t="str">
        <f t="shared" si="748"/>
        <v>D03</v>
      </c>
      <c r="D1165" s="141" t="str">
        <f t="shared" si="749"/>
        <v>Добрич (Dobrich)</v>
      </c>
      <c r="E1165" s="412" t="str">
        <f t="shared" si="749"/>
        <v>IN</v>
      </c>
      <c r="F1165" s="415">
        <f t="shared" si="750"/>
        <v>22.545349378421143</v>
      </c>
      <c r="G1165" s="415">
        <f t="shared" si="750"/>
        <v>22.507006803764661</v>
      </c>
      <c r="H1165" s="415">
        <f t="shared" si="750"/>
        <v>22.507006803764661</v>
      </c>
      <c r="I1165" s="415">
        <f t="shared" si="750"/>
        <v>22.529513810568425</v>
      </c>
      <c r="J1165" s="415">
        <f t="shared" si="750"/>
        <v>22.536272664711589</v>
      </c>
      <c r="K1165" s="415">
        <f t="shared" si="750"/>
        <v>22.543033546511008</v>
      </c>
      <c r="L1165" s="415">
        <f t="shared" si="750"/>
        <v>22.54979645657496</v>
      </c>
    </row>
    <row r="1166" spans="3:12" s="487" customFormat="1">
      <c r="C1166" s="141" t="str">
        <f t="shared" si="748"/>
        <v>D04</v>
      </c>
      <c r="D1166" s="141" t="str">
        <f t="shared" si="749"/>
        <v>Габрово (Gabrovo)</v>
      </c>
      <c r="E1166" s="412" t="str">
        <f t="shared" si="749"/>
        <v>IN</v>
      </c>
      <c r="F1166" s="415">
        <f t="shared" si="750"/>
        <v>9.7064358504039365</v>
      </c>
      <c r="G1166" s="415">
        <f t="shared" si="750"/>
        <v>9.7020935114676146</v>
      </c>
      <c r="H1166" s="415">
        <f t="shared" si="750"/>
        <v>9.7013274067718775</v>
      </c>
      <c r="I1166" s="415">
        <f t="shared" si="750"/>
        <v>9.7110287341786474</v>
      </c>
      <c r="J1166" s="415">
        <f t="shared" si="750"/>
        <v>9.7139420427988998</v>
      </c>
      <c r="K1166" s="415">
        <f t="shared" si="750"/>
        <v>9.7168562254117408</v>
      </c>
      <c r="L1166" s="415">
        <f t="shared" si="750"/>
        <v>9.719771282279364</v>
      </c>
    </row>
    <row r="1167" spans="3:12" s="487" customFormat="1">
      <c r="C1167" s="141" t="str">
        <f t="shared" si="748"/>
        <v>D05</v>
      </c>
      <c r="D1167" s="141" t="str">
        <f t="shared" si="749"/>
        <v>Хасково (Haskovo)</v>
      </c>
      <c r="E1167" s="412" t="str">
        <f t="shared" si="749"/>
        <v>IN</v>
      </c>
      <c r="F1167" s="415">
        <f t="shared" si="750"/>
        <v>26.238364884548307</v>
      </c>
      <c r="G1167" s="415">
        <f t="shared" si="750"/>
        <v>26.288212292670863</v>
      </c>
      <c r="H1167" s="415">
        <f t="shared" si="750"/>
        <v>26.261829562211354</v>
      </c>
      <c r="I1167" s="415">
        <f t="shared" si="750"/>
        <v>26.288091391773559</v>
      </c>
      <c r="J1167" s="415">
        <f t="shared" si="750"/>
        <v>26.295977819191094</v>
      </c>
      <c r="K1167" s="415">
        <f t="shared" si="750"/>
        <v>26.303866612536854</v>
      </c>
      <c r="L1167" s="415">
        <f t="shared" si="750"/>
        <v>26.311757772520611</v>
      </c>
    </row>
    <row r="1168" spans="3:12" s="487" customFormat="1">
      <c r="C1168" s="141" t="str">
        <f t="shared" si="748"/>
        <v>D06</v>
      </c>
      <c r="D1168" s="141" t="str">
        <f t="shared" si="749"/>
        <v>Кърджали (Kardzhali)</v>
      </c>
      <c r="E1168" s="412" t="str">
        <f t="shared" si="749"/>
        <v>PR</v>
      </c>
      <c r="F1168" s="415">
        <f t="shared" si="750"/>
        <v>18.430853297899663</v>
      </c>
      <c r="G1168" s="415">
        <f t="shared" si="750"/>
        <v>17.964703058533463</v>
      </c>
      <c r="H1168" s="415">
        <f t="shared" si="750"/>
        <v>17.472534468273459</v>
      </c>
      <c r="I1168" s="415">
        <f t="shared" si="750"/>
        <v>16.953493253179634</v>
      </c>
      <c r="J1168" s="415">
        <f t="shared" si="750"/>
        <v>16.406701375694759</v>
      </c>
      <c r="K1168" s="415">
        <f t="shared" si="750"/>
        <v>15.714615725237694</v>
      </c>
      <c r="L1168" s="415">
        <f t="shared" si="750"/>
        <v>15.411861158723847</v>
      </c>
    </row>
    <row r="1169" spans="3:12" s="487" customFormat="1">
      <c r="C1169" s="141" t="str">
        <f t="shared" si="748"/>
        <v>D07</v>
      </c>
      <c r="D1169" s="141" t="str">
        <f t="shared" si="749"/>
        <v>Кюстендил (Kyustendil)</v>
      </c>
      <c r="E1169" s="412" t="str">
        <f t="shared" si="749"/>
        <v>IN</v>
      </c>
      <c r="F1169" s="415">
        <f t="shared" si="750"/>
        <v>14.319324914973238</v>
      </c>
      <c r="G1169" s="415">
        <f t="shared" si="750"/>
        <v>14.552924800255747</v>
      </c>
      <c r="H1169" s="415">
        <f t="shared" si="750"/>
        <v>14.491397016879219</v>
      </c>
      <c r="I1169" s="415">
        <f t="shared" si="750"/>
        <v>14.505888413896097</v>
      </c>
      <c r="J1169" s="415">
        <f t="shared" si="750"/>
        <v>14.510240180420263</v>
      </c>
      <c r="K1169" s="415">
        <f t="shared" si="750"/>
        <v>14.514593252474389</v>
      </c>
      <c r="L1169" s="415">
        <f t="shared" si="750"/>
        <v>14.518947630450132</v>
      </c>
    </row>
    <row r="1170" spans="3:12" s="487" customFormat="1">
      <c r="C1170" s="141" t="str">
        <f t="shared" si="748"/>
        <v>D08</v>
      </c>
      <c r="D1170" s="141" t="str">
        <f t="shared" si="749"/>
        <v>Ловеч (Lovech)</v>
      </c>
      <c r="E1170" s="412" t="str">
        <f t="shared" si="749"/>
        <v>PR</v>
      </c>
      <c r="F1170" s="415">
        <f t="shared" si="750"/>
        <v>18.951171590290922</v>
      </c>
      <c r="G1170" s="415">
        <f t="shared" si="750"/>
        <v>19.1537186689721</v>
      </c>
      <c r="H1170" s="415">
        <f t="shared" si="750"/>
        <v>19.095973527530781</v>
      </c>
      <c r="I1170" s="415">
        <f t="shared" si="750"/>
        <v>19.115069501058308</v>
      </c>
      <c r="J1170" s="415">
        <f t="shared" si="750"/>
        <v>19.120804021908629</v>
      </c>
      <c r="K1170" s="415">
        <f t="shared" si="750"/>
        <v>19.126540263115203</v>
      </c>
      <c r="L1170" s="415">
        <f t="shared" si="750"/>
        <v>19.132278225194135</v>
      </c>
    </row>
    <row r="1171" spans="3:12" s="487" customFormat="1">
      <c r="C1171" s="141" t="str">
        <f t="shared" si="748"/>
        <v>D09</v>
      </c>
      <c r="D1171" s="141" t="str">
        <f t="shared" si="749"/>
        <v>Монтана (Montana)</v>
      </c>
      <c r="E1171" s="412" t="str">
        <f t="shared" si="749"/>
        <v>PR</v>
      </c>
      <c r="F1171" s="415">
        <f t="shared" si="750"/>
        <v>18.430853297899663</v>
      </c>
      <c r="G1171" s="415">
        <f t="shared" si="750"/>
        <v>17.964703058533463</v>
      </c>
      <c r="H1171" s="415">
        <f t="shared" si="750"/>
        <v>17.472534468273459</v>
      </c>
      <c r="I1171" s="415">
        <f t="shared" si="750"/>
        <v>17.286130571446776</v>
      </c>
      <c r="J1171" s="415">
        <f t="shared" si="750"/>
        <v>17.291316410618208</v>
      </c>
      <c r="K1171" s="415">
        <f t="shared" si="750"/>
        <v>17.296503805541395</v>
      </c>
      <c r="L1171" s="415">
        <f t="shared" si="750"/>
        <v>17.30169275668306</v>
      </c>
    </row>
    <row r="1172" spans="3:12" s="487" customFormat="1">
      <c r="C1172" s="141" t="str">
        <f t="shared" si="748"/>
        <v>D10</v>
      </c>
      <c r="D1172" s="141" t="str">
        <f t="shared" si="749"/>
        <v>Пазарджик (Pazardzhik)</v>
      </c>
      <c r="E1172" s="412" t="str">
        <f t="shared" si="749"/>
        <v>PR</v>
      </c>
      <c r="F1172" s="415">
        <f t="shared" si="750"/>
        <v>20.266727095168253</v>
      </c>
      <c r="G1172" s="415">
        <f t="shared" si="750"/>
        <v>20.397681168678105</v>
      </c>
      <c r="H1172" s="415">
        <f t="shared" si="750"/>
        <v>20.373261581501431</v>
      </c>
      <c r="I1172" s="415">
        <f t="shared" si="750"/>
        <v>20.393634843082932</v>
      </c>
      <c r="J1172" s="415">
        <f t="shared" si="750"/>
        <v>20.399752933535854</v>
      </c>
      <c r="K1172" s="415">
        <f t="shared" si="750"/>
        <v>20.405872859415915</v>
      </c>
      <c r="L1172" s="415">
        <f t="shared" si="750"/>
        <v>20.411994621273738</v>
      </c>
    </row>
    <row r="1173" spans="3:12" s="487" customFormat="1">
      <c r="C1173" s="141" t="str">
        <f t="shared" si="748"/>
        <v>D11</v>
      </c>
      <c r="D1173" s="141" t="str">
        <f t="shared" si="749"/>
        <v>Перник (Pernik)</v>
      </c>
      <c r="E1173" s="412" t="str">
        <f t="shared" si="749"/>
        <v>IN</v>
      </c>
      <c r="F1173" s="415">
        <f t="shared" ref="F1173:L1182" si="751">MAX(IF($E1173="PU",F1130/E$858,IF($E1173="IN",F1130/E$865,IF($E1173="PR",F1130/E$872))),F659)</f>
        <v>11.724886397992535</v>
      </c>
      <c r="G1173" s="415">
        <f t="shared" si="751"/>
        <v>11.728919247131788</v>
      </c>
      <c r="H1173" s="415">
        <f t="shared" si="751"/>
        <v>11.724657789761737</v>
      </c>
      <c r="I1173" s="415">
        <f t="shared" si="751"/>
        <v>11.736382447551499</v>
      </c>
      <c r="J1173" s="415">
        <f t="shared" si="751"/>
        <v>11.739903362285764</v>
      </c>
      <c r="K1173" s="415">
        <f t="shared" si="751"/>
        <v>11.743425333294448</v>
      </c>
      <c r="L1173" s="415">
        <f t="shared" si="751"/>
        <v>11.746948360894438</v>
      </c>
    </row>
    <row r="1174" spans="3:12" s="487" customFormat="1">
      <c r="C1174" s="141" t="str">
        <f t="shared" si="748"/>
        <v>D12</v>
      </c>
      <c r="D1174" s="141" t="str">
        <f t="shared" si="749"/>
        <v>Плевен (Pleven)</v>
      </c>
      <c r="E1174" s="412" t="str">
        <f t="shared" si="749"/>
        <v>PR</v>
      </c>
      <c r="F1174" s="415">
        <f t="shared" si="751"/>
        <v>21.344935808529627</v>
      </c>
      <c r="G1174" s="415">
        <f t="shared" si="751"/>
        <v>21.29881181704096</v>
      </c>
      <c r="H1174" s="415">
        <f t="shared" si="751"/>
        <v>21.29881181704096</v>
      </c>
      <c r="I1174" s="415">
        <f t="shared" si="751"/>
        <v>21.320110628858</v>
      </c>
      <c r="J1174" s="415">
        <f t="shared" si="751"/>
        <v>21.326506662046654</v>
      </c>
      <c r="K1174" s="415">
        <f t="shared" si="751"/>
        <v>21.332904614045269</v>
      </c>
      <c r="L1174" s="415">
        <f t="shared" si="751"/>
        <v>21.33930448542948</v>
      </c>
    </row>
    <row r="1175" spans="3:12" s="487" customFormat="1">
      <c r="C1175" s="141" t="str">
        <f t="shared" si="748"/>
        <v>D13</v>
      </c>
      <c r="D1175" s="141" t="str">
        <f t="shared" si="749"/>
        <v>Пловдив (Plovdiv)</v>
      </c>
      <c r="E1175" s="412" t="str">
        <f t="shared" si="749"/>
        <v>IN</v>
      </c>
      <c r="F1175" s="415">
        <f t="shared" si="751"/>
        <v>29.195579426801864</v>
      </c>
      <c r="G1175" s="415">
        <f t="shared" si="751"/>
        <v>29.275254501356756</v>
      </c>
      <c r="H1175" s="415">
        <f t="shared" si="751"/>
        <v>29.242024710179081</v>
      </c>
      <c r="I1175" s="415">
        <f t="shared" si="751"/>
        <v>29.271266734889256</v>
      </c>
      <c r="J1175" s="415">
        <f t="shared" si="751"/>
        <v>29.280048114909725</v>
      </c>
      <c r="K1175" s="415">
        <f t="shared" si="751"/>
        <v>29.288832129344197</v>
      </c>
      <c r="L1175" s="415">
        <f t="shared" si="751"/>
        <v>29.297618778982997</v>
      </c>
    </row>
    <row r="1176" spans="3:12" s="487" customFormat="1">
      <c r="C1176" s="141" t="str">
        <f t="shared" si="748"/>
        <v>D14</v>
      </c>
      <c r="D1176" s="141" t="str">
        <f t="shared" si="749"/>
        <v>Разград (Razgrad)</v>
      </c>
      <c r="E1176" s="412" t="str">
        <f t="shared" si="749"/>
        <v>PR</v>
      </c>
      <c r="F1176" s="415">
        <f t="shared" si="751"/>
        <v>18.430853297899663</v>
      </c>
      <c r="G1176" s="415">
        <f t="shared" si="751"/>
        <v>17.964703058533463</v>
      </c>
      <c r="H1176" s="415">
        <f t="shared" si="751"/>
        <v>17.472534468273459</v>
      </c>
      <c r="I1176" s="415">
        <f t="shared" si="751"/>
        <v>16.953493253179634</v>
      </c>
      <c r="J1176" s="415">
        <f t="shared" si="751"/>
        <v>16.406701375694759</v>
      </c>
      <c r="K1176" s="415">
        <f t="shared" si="751"/>
        <v>15.714615725237694</v>
      </c>
      <c r="L1176" s="415">
        <f t="shared" si="751"/>
        <v>15.121254366863596</v>
      </c>
    </row>
    <row r="1177" spans="3:12" s="487" customFormat="1">
      <c r="C1177" s="141" t="str">
        <f t="shared" si="748"/>
        <v>D15</v>
      </c>
      <c r="D1177" s="141" t="str">
        <f t="shared" si="749"/>
        <v>Русе (Ruse)</v>
      </c>
      <c r="E1177" s="412" t="str">
        <f t="shared" si="749"/>
        <v>IN</v>
      </c>
      <c r="F1177" s="415">
        <f t="shared" si="751"/>
        <v>13.525149288390232</v>
      </c>
      <c r="G1177" s="415">
        <f t="shared" si="751"/>
        <v>13.494024466114166</v>
      </c>
      <c r="H1177" s="415">
        <f t="shared" si="751"/>
        <v>13.494024466114166</v>
      </c>
      <c r="I1177" s="415">
        <f t="shared" si="751"/>
        <v>13.50751849058028</v>
      </c>
      <c r="J1177" s="415">
        <f t="shared" si="751"/>
        <v>13.51157074612745</v>
      </c>
      <c r="K1177" s="415">
        <f t="shared" si="751"/>
        <v>13.51562421735129</v>
      </c>
      <c r="L1177" s="415">
        <f t="shared" si="751"/>
        <v>13.519678904616493</v>
      </c>
    </row>
    <row r="1178" spans="3:12" s="487" customFormat="1">
      <c r="C1178" s="141" t="str">
        <f t="shared" si="748"/>
        <v>D16</v>
      </c>
      <c r="D1178" s="141" t="str">
        <f t="shared" si="749"/>
        <v>Шумен (Shumen)</v>
      </c>
      <c r="E1178" s="412" t="str">
        <f t="shared" si="749"/>
        <v>PR</v>
      </c>
      <c r="F1178" s="415">
        <f t="shared" si="751"/>
        <v>18.430853297899663</v>
      </c>
      <c r="G1178" s="415">
        <f t="shared" si="751"/>
        <v>17.964703058533463</v>
      </c>
      <c r="H1178" s="415">
        <f t="shared" si="751"/>
        <v>17.472534468273459</v>
      </c>
      <c r="I1178" s="415">
        <f t="shared" si="751"/>
        <v>16.953493253179634</v>
      </c>
      <c r="J1178" s="415">
        <f t="shared" si="751"/>
        <v>16.632472658047309</v>
      </c>
      <c r="K1178" s="415">
        <f t="shared" si="751"/>
        <v>16.637462399844722</v>
      </c>
      <c r="L1178" s="415">
        <f t="shared" si="751"/>
        <v>16.642453638564678</v>
      </c>
    </row>
    <row r="1179" spans="3:12" s="487" customFormat="1">
      <c r="C1179" s="141" t="str">
        <f t="shared" si="748"/>
        <v>D17</v>
      </c>
      <c r="D1179" s="141" t="str">
        <f t="shared" si="749"/>
        <v>Силистра (Silistra)</v>
      </c>
      <c r="E1179" s="412" t="str">
        <f t="shared" si="749"/>
        <v>PR</v>
      </c>
      <c r="F1179" s="415">
        <f t="shared" si="751"/>
        <v>18.430853297899663</v>
      </c>
      <c r="G1179" s="415">
        <f t="shared" si="751"/>
        <v>17.964703058533463</v>
      </c>
      <c r="H1179" s="415">
        <f t="shared" si="751"/>
        <v>17.472534468273459</v>
      </c>
      <c r="I1179" s="415">
        <f t="shared" si="751"/>
        <v>16.953493253179634</v>
      </c>
      <c r="J1179" s="415">
        <f t="shared" si="751"/>
        <v>16.406701375694759</v>
      </c>
      <c r="K1179" s="415">
        <f t="shared" si="751"/>
        <v>15.714615725237694</v>
      </c>
      <c r="L1179" s="415">
        <f t="shared" si="751"/>
        <v>15.121254366863596</v>
      </c>
    </row>
    <row r="1180" spans="3:12" s="487" customFormat="1">
      <c r="C1180" s="141" t="str">
        <f t="shared" si="748"/>
        <v>D18</v>
      </c>
      <c r="D1180" s="141" t="str">
        <f t="shared" si="749"/>
        <v>Сливен (Sliven)</v>
      </c>
      <c r="E1180" s="412" t="str">
        <f t="shared" si="749"/>
        <v>IN</v>
      </c>
      <c r="F1180" s="415">
        <f t="shared" si="751"/>
        <v>16.822602802592122</v>
      </c>
      <c r="G1180" s="415">
        <f t="shared" si="751"/>
        <v>16.991388165249116</v>
      </c>
      <c r="H1180" s="415">
        <f t="shared" si="751"/>
        <v>16.993255545444978</v>
      </c>
      <c r="I1180" s="415">
        <f t="shared" si="751"/>
        <v>17.010248800990421</v>
      </c>
      <c r="J1180" s="415">
        <f t="shared" si="751"/>
        <v>17.015351875630721</v>
      </c>
      <c r="K1180" s="415">
        <f t="shared" si="751"/>
        <v>17.020456481193406</v>
      </c>
      <c r="L1180" s="415">
        <f t="shared" si="751"/>
        <v>17.025562618137766</v>
      </c>
    </row>
    <row r="1181" spans="3:12" s="487" customFormat="1">
      <c r="C1181" s="141" t="str">
        <f t="shared" si="748"/>
        <v>D19</v>
      </c>
      <c r="D1181" s="141" t="str">
        <f t="shared" si="749"/>
        <v>Смолян (Smolyan)</v>
      </c>
      <c r="E1181" s="412" t="str">
        <f t="shared" si="749"/>
        <v>PR</v>
      </c>
      <c r="F1181" s="415">
        <f t="shared" si="751"/>
        <v>18.430853297899663</v>
      </c>
      <c r="G1181" s="415">
        <f t="shared" si="751"/>
        <v>17.964703058533463</v>
      </c>
      <c r="H1181" s="415">
        <f t="shared" si="751"/>
        <v>17.472534468273459</v>
      </c>
      <c r="I1181" s="415">
        <f t="shared" si="751"/>
        <v>16.953493253179634</v>
      </c>
      <c r="J1181" s="415">
        <f t="shared" si="751"/>
        <v>16.406701375694759</v>
      </c>
      <c r="K1181" s="415">
        <f t="shared" si="751"/>
        <v>15.714615725237694</v>
      </c>
      <c r="L1181" s="415">
        <f t="shared" si="751"/>
        <v>15.607301427040996</v>
      </c>
    </row>
    <row r="1182" spans="3:12" s="487" customFormat="1">
      <c r="C1182" s="141" t="str">
        <f t="shared" si="748"/>
        <v>D20</v>
      </c>
      <c r="D1182" s="141" t="str">
        <f t="shared" si="749"/>
        <v>София-град (Sofia-Capital)</v>
      </c>
      <c r="E1182" s="412" t="str">
        <f t="shared" si="749"/>
        <v>PU</v>
      </c>
      <c r="F1182" s="415">
        <f t="shared" si="751"/>
        <v>106.63565122356233</v>
      </c>
      <c r="G1182" s="415">
        <f t="shared" si="751"/>
        <v>103.93863912437216</v>
      </c>
      <c r="H1182" s="415">
        <f t="shared" si="751"/>
        <v>101.09109228072501</v>
      </c>
      <c r="I1182" s="415">
        <f t="shared" si="751"/>
        <v>98.088068107682176</v>
      </c>
      <c r="J1182" s="415">
        <f t="shared" si="751"/>
        <v>94.924486530805382</v>
      </c>
      <c r="K1182" s="415">
        <f t="shared" si="751"/>
        <v>90.920276696018078</v>
      </c>
      <c r="L1182" s="415">
        <f t="shared" si="751"/>
        <v>87.487257408282233</v>
      </c>
    </row>
    <row r="1183" spans="3:12" s="487" customFormat="1">
      <c r="C1183" s="141" t="str">
        <f t="shared" si="748"/>
        <v>D21</v>
      </c>
      <c r="D1183" s="141" t="str">
        <f t="shared" si="749"/>
        <v>София-област (Sofia (province))</v>
      </c>
      <c r="E1183" s="412" t="str">
        <f t="shared" si="749"/>
        <v>PR</v>
      </c>
      <c r="F1183" s="415">
        <f t="shared" ref="F1183:L1190" si="752">MAX(IF($E1183="PU",F1140/E$858,IF($E1183="IN",F1140/E$865,IF($E1183="PR",F1140/E$872))),F669)</f>
        <v>33.487690939112895</v>
      </c>
      <c r="G1183" s="415">
        <f t="shared" si="752"/>
        <v>33.63439022011098</v>
      </c>
      <c r="H1183" s="415">
        <f t="shared" si="752"/>
        <v>33.5926375141932</v>
      </c>
      <c r="I1183" s="415">
        <f t="shared" si="752"/>
        <v>33.626230151707396</v>
      </c>
      <c r="J1183" s="415">
        <f t="shared" si="752"/>
        <v>33.636318020752903</v>
      </c>
      <c r="K1183" s="415">
        <f t="shared" si="752"/>
        <v>33.646408916159125</v>
      </c>
      <c r="L1183" s="415">
        <f t="shared" si="752"/>
        <v>33.656502838833973</v>
      </c>
    </row>
    <row r="1184" spans="3:12" s="487" customFormat="1">
      <c r="C1184" s="141" t="str">
        <f t="shared" si="748"/>
        <v>D22</v>
      </c>
      <c r="D1184" s="141" t="str">
        <f t="shared" si="749"/>
        <v>Стара Загора (Stara Zagora)</v>
      </c>
      <c r="E1184" s="412" t="str">
        <f t="shared" si="749"/>
        <v>IN</v>
      </c>
      <c r="F1184" s="415">
        <f t="shared" si="752"/>
        <v>25.133257571881579</v>
      </c>
      <c r="G1184" s="415">
        <f t="shared" si="752"/>
        <v>25.30477327105956</v>
      </c>
      <c r="H1184" s="415">
        <f t="shared" si="752"/>
        <v>25.288780835536013</v>
      </c>
      <c r="I1184" s="415">
        <f t="shared" si="752"/>
        <v>25.314069616371544</v>
      </c>
      <c r="J1184" s="415">
        <f t="shared" si="752"/>
        <v>25.321663837256459</v>
      </c>
      <c r="K1184" s="415">
        <f t="shared" si="752"/>
        <v>25.329260336407632</v>
      </c>
      <c r="L1184" s="415">
        <f t="shared" si="752"/>
        <v>25.336859114508552</v>
      </c>
    </row>
    <row r="1185" spans="3:12" s="487" customFormat="1">
      <c r="C1185" s="141" t="str">
        <f t="shared" si="748"/>
        <v>D23</v>
      </c>
      <c r="D1185" s="141" t="str">
        <f t="shared" si="749"/>
        <v>Търговище (Targovishte)</v>
      </c>
      <c r="E1185" s="412" t="str">
        <f t="shared" si="749"/>
        <v>PR</v>
      </c>
      <c r="F1185" s="415">
        <f t="shared" si="752"/>
        <v>18.430853297899663</v>
      </c>
      <c r="G1185" s="415">
        <f t="shared" si="752"/>
        <v>17.964703058533463</v>
      </c>
      <c r="H1185" s="415">
        <f t="shared" si="752"/>
        <v>17.472534468273459</v>
      </c>
      <c r="I1185" s="415">
        <f t="shared" si="752"/>
        <v>16.953493253179634</v>
      </c>
      <c r="J1185" s="415">
        <f t="shared" si="752"/>
        <v>16.406701375694759</v>
      </c>
      <c r="K1185" s="415">
        <f t="shared" si="752"/>
        <v>15.714615725237694</v>
      </c>
      <c r="L1185" s="415">
        <f t="shared" si="752"/>
        <v>15.121254366863596</v>
      </c>
    </row>
    <row r="1186" spans="3:12" s="487" customFormat="1">
      <c r="C1186" s="141" t="str">
        <f t="shared" si="748"/>
        <v>D24</v>
      </c>
      <c r="D1186" s="141" t="str">
        <f t="shared" si="749"/>
        <v>Варна (Varna)</v>
      </c>
      <c r="E1186" s="412" t="str">
        <f t="shared" si="749"/>
        <v>IN</v>
      </c>
      <c r="F1186" s="415">
        <f t="shared" si="752"/>
        <v>18.095742392760339</v>
      </c>
      <c r="G1186" s="415">
        <f t="shared" si="752"/>
        <v>18.06489237015322</v>
      </c>
      <c r="H1186" s="415">
        <f t="shared" si="752"/>
        <v>18.064844488609737</v>
      </c>
      <c r="I1186" s="415">
        <f t="shared" si="752"/>
        <v>18.082909333098346</v>
      </c>
      <c r="J1186" s="415">
        <f t="shared" si="752"/>
        <v>18.088334205898274</v>
      </c>
      <c r="K1186" s="415">
        <f t="shared" si="752"/>
        <v>18.09376070616004</v>
      </c>
      <c r="L1186" s="415">
        <f t="shared" si="752"/>
        <v>18.099188834371891</v>
      </c>
    </row>
    <row r="1187" spans="3:12" s="487" customFormat="1">
      <c r="C1187" s="141" t="str">
        <f t="shared" si="748"/>
        <v>D25</v>
      </c>
      <c r="D1187" s="141" t="str">
        <f t="shared" si="749"/>
        <v>Велико Търново (Veliko Tarnovo)</v>
      </c>
      <c r="E1187" s="412" t="str">
        <f t="shared" si="749"/>
        <v>PR</v>
      </c>
      <c r="F1187" s="415">
        <f t="shared" si="752"/>
        <v>21.370778808147648</v>
      </c>
      <c r="G1187" s="415">
        <f t="shared" si="752"/>
        <v>21.400224926139398</v>
      </c>
      <c r="H1187" s="415">
        <f t="shared" si="752"/>
        <v>21.39869271674792</v>
      </c>
      <c r="I1187" s="415">
        <f t="shared" si="752"/>
        <v>21.420091409464668</v>
      </c>
      <c r="J1187" s="415">
        <f t="shared" si="752"/>
        <v>21.426517436887501</v>
      </c>
      <c r="K1187" s="415">
        <f t="shared" si="752"/>
        <v>21.432945392118569</v>
      </c>
      <c r="L1187" s="415">
        <f t="shared" si="752"/>
        <v>21.4393752757362</v>
      </c>
    </row>
    <row r="1188" spans="3:12" s="487" customFormat="1">
      <c r="C1188" s="141" t="str">
        <f t="shared" si="748"/>
        <v>D26</v>
      </c>
      <c r="D1188" s="141" t="str">
        <f t="shared" si="749"/>
        <v>Видин (Vidin)</v>
      </c>
      <c r="E1188" s="412" t="str">
        <f t="shared" si="749"/>
        <v>PR</v>
      </c>
      <c r="F1188" s="415">
        <f t="shared" si="752"/>
        <v>18.430853297899663</v>
      </c>
      <c r="G1188" s="415">
        <f t="shared" si="752"/>
        <v>17.964703058533463</v>
      </c>
      <c r="H1188" s="415">
        <f t="shared" si="752"/>
        <v>17.472534468273459</v>
      </c>
      <c r="I1188" s="415">
        <f t="shared" si="752"/>
        <v>16.953493253179634</v>
      </c>
      <c r="J1188" s="415">
        <f t="shared" si="752"/>
        <v>16.406701375694759</v>
      </c>
      <c r="K1188" s="415">
        <f t="shared" si="752"/>
        <v>15.714615725237694</v>
      </c>
      <c r="L1188" s="415">
        <f t="shared" si="752"/>
        <v>15.121254366863596</v>
      </c>
    </row>
    <row r="1189" spans="3:12" s="487" customFormat="1">
      <c r="C1189" s="141" t="str">
        <f t="shared" si="748"/>
        <v>D27</v>
      </c>
      <c r="D1189" s="141" t="str">
        <f t="shared" si="749"/>
        <v>Враца (Vratsa)</v>
      </c>
      <c r="E1189" s="412" t="str">
        <f t="shared" si="749"/>
        <v>PR</v>
      </c>
      <c r="F1189" s="415">
        <f t="shared" si="752"/>
        <v>18.430853297899663</v>
      </c>
      <c r="G1189" s="415">
        <f t="shared" si="752"/>
        <v>17.964703058533463</v>
      </c>
      <c r="H1189" s="415">
        <f t="shared" si="752"/>
        <v>17.472534468273459</v>
      </c>
      <c r="I1189" s="415">
        <f t="shared" si="752"/>
        <v>17.362434216090023</v>
      </c>
      <c r="J1189" s="415">
        <f t="shared" si="752"/>
        <v>17.367642946354845</v>
      </c>
      <c r="K1189" s="415">
        <f t="shared" si="752"/>
        <v>17.372853239238754</v>
      </c>
      <c r="L1189" s="415">
        <f t="shared" si="752"/>
        <v>17.378065095210527</v>
      </c>
    </row>
    <row r="1190" spans="3:12" s="487" customFormat="1">
      <c r="C1190" s="141" t="str">
        <f t="shared" si="748"/>
        <v>D28</v>
      </c>
      <c r="D1190" s="141" t="str">
        <f t="shared" si="749"/>
        <v>Ямбол (Yambol)</v>
      </c>
      <c r="E1190" s="412" t="str">
        <f t="shared" si="749"/>
        <v>IN</v>
      </c>
      <c r="F1190" s="415">
        <f t="shared" si="752"/>
        <v>15.988688645961506</v>
      </c>
      <c r="G1190" s="415">
        <f t="shared" si="752"/>
        <v>15.96442482061115</v>
      </c>
      <c r="H1190" s="415">
        <f t="shared" si="752"/>
        <v>15.964376939067662</v>
      </c>
      <c r="I1190" s="415">
        <f t="shared" si="752"/>
        <v>15.980341316006729</v>
      </c>
      <c r="J1190" s="415">
        <f t="shared" si="752"/>
        <v>15.98513541840153</v>
      </c>
      <c r="K1190" s="415">
        <f t="shared" si="752"/>
        <v>15.989930959027047</v>
      </c>
      <c r="L1190" s="415">
        <f t="shared" si="752"/>
        <v>15.994727938314757</v>
      </c>
    </row>
    <row r="1191" spans="3:12" s="487" customFormat="1">
      <c r="C1191" s="146"/>
      <c r="D1191" s="146" t="s">
        <v>998</v>
      </c>
      <c r="E1191" s="146"/>
      <c r="F1191" s="416">
        <f t="shared" ref="F1191:K1191" si="753">SUM(F1163:F1190)</f>
        <v>659.5424787209995</v>
      </c>
      <c r="G1191" s="416">
        <f t="shared" si="753"/>
        <v>654.02872151463202</v>
      </c>
      <c r="H1191" s="416">
        <f t="shared" si="753"/>
        <v>646.38857161440831</v>
      </c>
      <c r="I1191" s="416">
        <f t="shared" si="753"/>
        <v>639.8437994558177</v>
      </c>
      <c r="J1191" s="416">
        <f t="shared" si="753"/>
        <v>633.205370402472</v>
      </c>
      <c r="K1191" s="416">
        <f t="shared" si="753"/>
        <v>625.17747746230566</v>
      </c>
      <c r="L1191" s="416">
        <f t="shared" ref="L1191" si="754">SUM(L1163:L1190)</f>
        <v>619.09293472828745</v>
      </c>
    </row>
    <row r="1192" spans="3:12" s="487" customFormat="1"/>
    <row r="1193" spans="3:12" s="487" customFormat="1"/>
    <row r="1194" spans="3:12" s="487" customFormat="1" ht="15.75">
      <c r="C1194" s="265" t="s">
        <v>714</v>
      </c>
      <c r="D1194" s="198"/>
      <c r="E1194" s="198"/>
      <c r="F1194" s="198"/>
      <c r="G1194" s="198"/>
      <c r="H1194" s="198"/>
      <c r="I1194" s="198"/>
      <c r="J1194" s="198"/>
    </row>
    <row r="1195" spans="3:12" s="487" customFormat="1">
      <c r="C1195" s="268" t="s">
        <v>685</v>
      </c>
      <c r="D1195" s="227" t="s">
        <v>14</v>
      </c>
      <c r="E1195" s="214">
        <f t="shared" ref="E1195:K1195" si="755">F1161</f>
        <v>2014</v>
      </c>
      <c r="F1195" s="214">
        <f t="shared" si="755"/>
        <v>2015</v>
      </c>
      <c r="G1195" s="214">
        <f t="shared" si="755"/>
        <v>2016</v>
      </c>
      <c r="H1195" s="214">
        <f t="shared" si="755"/>
        <v>2017</v>
      </c>
      <c r="I1195" s="214">
        <f t="shared" si="755"/>
        <v>2018</v>
      </c>
      <c r="J1195" s="214">
        <f t="shared" si="755"/>
        <v>2019</v>
      </c>
      <c r="K1195" s="214">
        <f t="shared" si="755"/>
        <v>2020</v>
      </c>
    </row>
    <row r="1196" spans="3:12" s="487" customFormat="1">
      <c r="C1196" s="262" t="str">
        <f t="shared" ref="C1196:D1198" si="756">C1067</f>
        <v>G1</v>
      </c>
      <c r="D1196" s="262" t="str">
        <f t="shared" si="756"/>
        <v>Predominatly urban (PU)</v>
      </c>
      <c r="E1196" s="617">
        <f t="shared" ref="E1196:K1196" si="757">SUMIF($E$1163:$E$1190,"PU",F1163:F1190)</f>
        <v>106.63565122356233</v>
      </c>
      <c r="F1196" s="617">
        <f t="shared" si="757"/>
        <v>103.93863912437216</v>
      </c>
      <c r="G1196" s="617">
        <f t="shared" si="757"/>
        <v>101.09109228072501</v>
      </c>
      <c r="H1196" s="617">
        <f t="shared" si="757"/>
        <v>98.088068107682176</v>
      </c>
      <c r="I1196" s="617">
        <f t="shared" si="757"/>
        <v>94.924486530805382</v>
      </c>
      <c r="J1196" s="617">
        <f t="shared" si="757"/>
        <v>90.920276696018078</v>
      </c>
      <c r="K1196" s="617">
        <f t="shared" si="757"/>
        <v>87.487257408282233</v>
      </c>
    </row>
    <row r="1197" spans="3:12" s="487" customFormat="1">
      <c r="C1197" s="262" t="str">
        <f t="shared" si="756"/>
        <v>G2</v>
      </c>
      <c r="D1197" s="262" t="str">
        <f t="shared" si="756"/>
        <v>Intermediate (IN)</v>
      </c>
      <c r="E1197" s="617">
        <f t="shared" ref="E1197:K1197" si="758">SUMIF($E$1163:$E$1190,"IN",F1163:F1190)</f>
        <v>240.65733926446197</v>
      </c>
      <c r="F1197" s="617">
        <f t="shared" si="758"/>
        <v>241.25675898310897</v>
      </c>
      <c r="G1197" s="617">
        <f t="shared" si="758"/>
        <v>241.11177366944037</v>
      </c>
      <c r="H1197" s="617">
        <f t="shared" si="758"/>
        <v>241.35288544310981</v>
      </c>
      <c r="I1197" s="617">
        <f t="shared" si="758"/>
        <v>241.42529130874277</v>
      </c>
      <c r="J1197" s="617">
        <f t="shared" si="758"/>
        <v>241.49771889613538</v>
      </c>
      <c r="K1197" s="617">
        <f t="shared" si="758"/>
        <v>241.57016821180414</v>
      </c>
    </row>
    <row r="1198" spans="3:12" s="487" customFormat="1">
      <c r="C1198" s="262" t="str">
        <f t="shared" si="756"/>
        <v>G3</v>
      </c>
      <c r="D1198" s="262" t="str">
        <f t="shared" si="756"/>
        <v>Predominatly rural (PR)</v>
      </c>
      <c r="E1198" s="617">
        <f t="shared" ref="E1198:K1198" si="759">SUMIF($E$1163:$E$1190,"PR",F1163:F1190)</f>
        <v>312.24948823297495</v>
      </c>
      <c r="F1198" s="617">
        <f t="shared" si="759"/>
        <v>308.83332340715094</v>
      </c>
      <c r="G1198" s="617">
        <f t="shared" si="759"/>
        <v>304.18570566424273</v>
      </c>
      <c r="H1198" s="617">
        <f t="shared" si="759"/>
        <v>300.40284590502557</v>
      </c>
      <c r="I1198" s="617">
        <f t="shared" si="759"/>
        <v>296.85559256292373</v>
      </c>
      <c r="J1198" s="617">
        <f t="shared" si="759"/>
        <v>292.75948187015223</v>
      </c>
      <c r="K1198" s="617">
        <f t="shared" si="759"/>
        <v>290.03550910820081</v>
      </c>
    </row>
    <row r="1199" spans="3:12" s="487" customFormat="1">
      <c r="C1199" s="146"/>
      <c r="D1199" s="146" t="s">
        <v>998</v>
      </c>
      <c r="E1199" s="416">
        <f t="shared" ref="E1199:J1199" si="760">SUM(E1196:E1198)</f>
        <v>659.54247872099927</v>
      </c>
      <c r="F1199" s="416">
        <f t="shared" si="760"/>
        <v>654.02872151463202</v>
      </c>
      <c r="G1199" s="416">
        <f t="shared" si="760"/>
        <v>646.38857161440808</v>
      </c>
      <c r="H1199" s="416">
        <f t="shared" si="760"/>
        <v>639.84379945581759</v>
      </c>
      <c r="I1199" s="416">
        <f t="shared" si="760"/>
        <v>633.20537040247189</v>
      </c>
      <c r="J1199" s="416">
        <f t="shared" si="760"/>
        <v>625.17747746230566</v>
      </c>
      <c r="K1199" s="416">
        <f t="shared" ref="K1199" si="761">SUM(K1196:K1198)</f>
        <v>619.09293472828722</v>
      </c>
    </row>
    <row r="1200" spans="3:12" s="487" customFormat="1">
      <c r="E1200" s="636" t="str">
        <f>IF(ROUNDDOWN(SUM(E1196:E1198),0)=ROUNDDOWN(F1191,0),"OK","ERROR")</f>
        <v>OK</v>
      </c>
      <c r="F1200" s="636" t="str">
        <f t="shared" ref="F1200:K1200" si="762">IF(ROUNDDOWN(SUM(F1196:F1198),0)=ROUNDDOWN(G1191,0),"OK","ERROR")</f>
        <v>OK</v>
      </c>
      <c r="G1200" s="636" t="str">
        <f t="shared" si="762"/>
        <v>OK</v>
      </c>
      <c r="H1200" s="636" t="str">
        <f t="shared" si="762"/>
        <v>OK</v>
      </c>
      <c r="I1200" s="636" t="str">
        <f t="shared" si="762"/>
        <v>OK</v>
      </c>
      <c r="J1200" s="636" t="str">
        <f t="shared" si="762"/>
        <v>OK</v>
      </c>
      <c r="K1200" s="636" t="str">
        <f t="shared" si="762"/>
        <v>OK</v>
      </c>
    </row>
    <row r="1201" spans="2:11" s="487" customFormat="1">
      <c r="E1201" s="424"/>
      <c r="F1201" s="424"/>
      <c r="G1201" s="424"/>
      <c r="H1201" s="424"/>
      <c r="I1201" s="424"/>
      <c r="J1201" s="424"/>
      <c r="K1201" s="424"/>
    </row>
    <row r="1202" spans="2:11" s="487" customFormat="1" ht="15.75">
      <c r="C1202" s="265" t="s">
        <v>660</v>
      </c>
      <c r="E1202" s="417"/>
      <c r="F1202" s="417"/>
      <c r="G1202" s="417"/>
      <c r="H1202" s="417"/>
      <c r="I1202" s="417"/>
      <c r="J1202" s="417"/>
      <c r="K1202" s="417"/>
    </row>
    <row r="1203" spans="2:11" s="487" customFormat="1">
      <c r="E1203" s="417"/>
      <c r="F1203" s="417"/>
      <c r="G1203" s="417"/>
      <c r="H1203" s="417"/>
      <c r="I1203" s="417"/>
      <c r="J1203" s="417"/>
      <c r="K1203" s="417"/>
    </row>
    <row r="1204" spans="2:11" s="487" customFormat="1">
      <c r="C1204" s="268" t="s">
        <v>305</v>
      </c>
      <c r="D1204" s="227" t="s">
        <v>14</v>
      </c>
      <c r="E1204" s="214">
        <f t="shared" ref="E1204:K1204" si="763">F1161</f>
        <v>2014</v>
      </c>
      <c r="F1204" s="214">
        <f t="shared" si="763"/>
        <v>2015</v>
      </c>
      <c r="G1204" s="214">
        <f t="shared" si="763"/>
        <v>2016</v>
      </c>
      <c r="H1204" s="214">
        <f t="shared" si="763"/>
        <v>2017</v>
      </c>
      <c r="I1204" s="214">
        <f t="shared" si="763"/>
        <v>2018</v>
      </c>
      <c r="J1204" s="214">
        <f t="shared" si="763"/>
        <v>2019</v>
      </c>
      <c r="K1204" s="214">
        <f t="shared" si="763"/>
        <v>2020</v>
      </c>
    </row>
    <row r="1205" spans="2:11" s="487" customFormat="1" ht="25.5">
      <c r="C1205" s="262" t="s">
        <v>661</v>
      </c>
      <c r="D1205" s="262" t="s">
        <v>622</v>
      </c>
      <c r="E1205" s="322">
        <f t="shared" ref="E1205:K1205" si="764">E1196*E859+E1197*E866+E1198*E873</f>
        <v>4027.3418768360943</v>
      </c>
      <c r="F1205" s="322">
        <f t="shared" si="764"/>
        <v>3996.8964784884529</v>
      </c>
      <c r="G1205" s="322">
        <f t="shared" si="764"/>
        <v>3954.3657502582937</v>
      </c>
      <c r="H1205" s="322">
        <f t="shared" si="764"/>
        <v>3917.1390120264377</v>
      </c>
      <c r="I1205" s="322">
        <f t="shared" si="764"/>
        <v>3878.2205929680804</v>
      </c>
      <c r="J1205" s="322">
        <f t="shared" si="764"/>
        <v>3830.381892217837</v>
      </c>
      <c r="K1205" s="322">
        <f t="shared" si="764"/>
        <v>3792.6014413934945</v>
      </c>
    </row>
    <row r="1206" spans="2:11" s="487" customFormat="1">
      <c r="C1206" s="198"/>
      <c r="D1206" s="198"/>
      <c r="E1206" s="198"/>
      <c r="F1206" s="198"/>
      <c r="G1206" s="198"/>
      <c r="H1206" s="198"/>
      <c r="I1206" s="198"/>
      <c r="J1206" s="198"/>
      <c r="K1206" s="198"/>
    </row>
    <row r="1207" spans="2:11" s="487" customFormat="1">
      <c r="E1207" s="417"/>
      <c r="F1207" s="417"/>
      <c r="G1207" s="417"/>
      <c r="H1207" s="417"/>
      <c r="I1207" s="417"/>
      <c r="J1207" s="417"/>
      <c r="K1207" s="417"/>
    </row>
    <row r="1208" spans="2:11" s="487" customFormat="1">
      <c r="B1208" s="368">
        <f>B1079+0.01</f>
        <v>6.1599999999999966</v>
      </c>
      <c r="C1208" s="77" t="s">
        <v>879</v>
      </c>
      <c r="E1208" s="417"/>
      <c r="F1208" s="417"/>
      <c r="G1208" s="417"/>
      <c r="H1208" s="417"/>
      <c r="I1208" s="417"/>
      <c r="J1208" s="417"/>
      <c r="K1208" s="417"/>
    </row>
    <row r="1209" spans="2:11" s="487" customFormat="1">
      <c r="E1209" s="417"/>
      <c r="F1209" s="417"/>
      <c r="G1209" s="417"/>
      <c r="H1209" s="417"/>
      <c r="I1209" s="417"/>
      <c r="J1209" s="417"/>
      <c r="K1209" s="417"/>
    </row>
    <row r="1210" spans="2:11" s="487" customFormat="1">
      <c r="C1210" s="19" t="s">
        <v>278</v>
      </c>
      <c r="D1210" s="215"/>
      <c r="E1210" s="215"/>
      <c r="F1210" s="215"/>
      <c r="G1210" s="215"/>
      <c r="H1210" s="215"/>
      <c r="I1210" s="215"/>
      <c r="J1210" s="21"/>
      <c r="K1210" s="21"/>
    </row>
    <row r="1211" spans="2:11" s="487" customFormat="1">
      <c r="C1211" s="215"/>
      <c r="D1211" s="215"/>
      <c r="E1211" s="215"/>
      <c r="F1211" s="215"/>
      <c r="G1211" s="215"/>
      <c r="H1211" s="215"/>
      <c r="I1211" s="215"/>
      <c r="J1211" s="21"/>
      <c r="K1211" s="21"/>
    </row>
    <row r="1212" spans="2:11" s="487" customFormat="1">
      <c r="C1212" s="40" t="s">
        <v>0</v>
      </c>
      <c r="D1212" s="41" t="s">
        <v>405</v>
      </c>
      <c r="E1212" s="42">
        <f t="shared" ref="E1212:K1212" si="765">E1204</f>
        <v>2014</v>
      </c>
      <c r="F1212" s="42">
        <f t="shared" si="765"/>
        <v>2015</v>
      </c>
      <c r="G1212" s="42">
        <f t="shared" si="765"/>
        <v>2016</v>
      </c>
      <c r="H1212" s="42">
        <f t="shared" si="765"/>
        <v>2017</v>
      </c>
      <c r="I1212" s="42">
        <f t="shared" si="765"/>
        <v>2018</v>
      </c>
      <c r="J1212" s="42">
        <f t="shared" si="765"/>
        <v>2019</v>
      </c>
      <c r="K1212" s="42">
        <f t="shared" si="765"/>
        <v>2020</v>
      </c>
    </row>
    <row r="1213" spans="2:11" s="487" customFormat="1">
      <c r="C1213" s="40"/>
      <c r="D1213" s="56"/>
      <c r="E1213" s="42" t="s">
        <v>38</v>
      </c>
      <c r="F1213" s="42" t="s">
        <v>40</v>
      </c>
      <c r="G1213" s="42" t="s">
        <v>40</v>
      </c>
      <c r="H1213" s="42" t="s">
        <v>40</v>
      </c>
      <c r="I1213" s="42" t="s">
        <v>39</v>
      </c>
      <c r="J1213" s="42" t="s">
        <v>39</v>
      </c>
      <c r="K1213" s="42" t="s">
        <v>39</v>
      </c>
    </row>
    <row r="1214" spans="2:11" s="487" customFormat="1">
      <c r="C1214" s="141" t="str">
        <f>C1085</f>
        <v>D01</v>
      </c>
      <c r="D1214" s="141" t="str">
        <f t="shared" ref="D1214:K1241" si="766">D1085</f>
        <v>Благоевград (Blagoevgrad)</v>
      </c>
      <c r="E1214" s="412">
        <f>'1. Coverage&amp;Subs'!F154/'1. Coverage&amp;Subs'!F$182</f>
        <v>5.8677852991072574E-2</v>
      </c>
      <c r="F1214" s="412">
        <f>'1. Coverage&amp;Subs'!G154/'1. Coverage&amp;Subs'!G$182</f>
        <v>5.9096797058400555E-2</v>
      </c>
      <c r="G1214" s="412">
        <f>'1. Coverage&amp;Subs'!H154/'1. Coverage&amp;Subs'!H$182</f>
        <v>5.897378343105307E-2</v>
      </c>
      <c r="H1214" s="412">
        <f>'1. Coverage&amp;Subs'!I154/'1. Coverage&amp;Subs'!I$182</f>
        <v>5.897378343105307E-2</v>
      </c>
      <c r="I1214" s="412">
        <f t="shared" ref="I1214:K1214" si="767">I1085</f>
        <v>2.5925925925925925E-2</v>
      </c>
      <c r="J1214" s="412">
        <f t="shared" si="767"/>
        <v>2.5925925925925925E-2</v>
      </c>
      <c r="K1214" s="412">
        <f t="shared" si="767"/>
        <v>2.5925925925925925E-2</v>
      </c>
    </row>
    <row r="1215" spans="2:11" s="487" customFormat="1">
      <c r="C1215" s="141" t="str">
        <f t="shared" ref="C1215" si="768">C1086</f>
        <v>D02</v>
      </c>
      <c r="D1215" s="141" t="str">
        <f t="shared" si="766"/>
        <v>Бургас (Burgas)</v>
      </c>
      <c r="E1215" s="412">
        <f>'1. Coverage&amp;Subs'!F155/'1. Coverage&amp;Subs'!F$182</f>
        <v>7.0833077223806273E-2</v>
      </c>
      <c r="F1215" s="412">
        <f>'1. Coverage&amp;Subs'!G155/'1. Coverage&amp;Subs'!G$182</f>
        <v>7.0658045219968782E-2</v>
      </c>
      <c r="G1215" s="412">
        <f>'1. Coverage&amp;Subs'!H155/'1. Coverage&amp;Subs'!H$182</f>
        <v>7.0711835862741643E-2</v>
      </c>
      <c r="H1215" s="412">
        <f>'1. Coverage&amp;Subs'!I155/'1. Coverage&amp;Subs'!I$182</f>
        <v>7.071183586274167E-2</v>
      </c>
      <c r="I1215" s="412">
        <f t="shared" si="766"/>
        <v>2.5925925925925925E-2</v>
      </c>
      <c r="J1215" s="412">
        <f t="shared" si="766"/>
        <v>2.5925925925925925E-2</v>
      </c>
      <c r="K1215" s="412">
        <f t="shared" si="766"/>
        <v>2.5925925925925925E-2</v>
      </c>
    </row>
    <row r="1216" spans="2:11" s="487" customFormat="1">
      <c r="C1216" s="141" t="str">
        <f t="shared" ref="C1216" si="769">C1087</f>
        <v>D03</v>
      </c>
      <c r="D1216" s="141" t="str">
        <f t="shared" si="766"/>
        <v>Добрич (Dobrich)</v>
      </c>
      <c r="E1216" s="412">
        <f>'1. Coverage&amp;Subs'!F156/'1. Coverage&amp;Subs'!F$182</f>
        <v>4.2742847844487772E-2</v>
      </c>
      <c r="F1216" s="412">
        <f>'1. Coverage&amp;Subs'!G156/'1. Coverage&amp;Subs'!G$182</f>
        <v>4.2540933303853869E-2</v>
      </c>
      <c r="G1216" s="412">
        <f>'1. Coverage&amp;Subs'!H156/'1. Coverage&amp;Subs'!H$182</f>
        <v>4.2578554414707023E-2</v>
      </c>
      <c r="H1216" s="412">
        <f>'1. Coverage&amp;Subs'!I156/'1. Coverage&amp;Subs'!I$182</f>
        <v>4.2578554414707037E-2</v>
      </c>
      <c r="I1216" s="412">
        <f t="shared" si="766"/>
        <v>2.5925925925925925E-2</v>
      </c>
      <c r="J1216" s="412">
        <f t="shared" si="766"/>
        <v>2.5925925925925925E-2</v>
      </c>
      <c r="K1216" s="412">
        <f t="shared" si="766"/>
        <v>2.5925925925925925E-2</v>
      </c>
    </row>
    <row r="1217" spans="3:11" s="487" customFormat="1">
      <c r="C1217" s="141" t="str">
        <f t="shared" ref="C1217" si="770">C1088</f>
        <v>D04</v>
      </c>
      <c r="D1217" s="141" t="str">
        <f t="shared" si="766"/>
        <v>Габрово (Gabrovo)</v>
      </c>
      <c r="E1217" s="412">
        <f>'1. Coverage&amp;Subs'!F157/'1. Coverage&amp;Subs'!F$182</f>
        <v>1.8402052844796096E-2</v>
      </c>
      <c r="F1217" s="412">
        <f>'1. Coverage&amp;Subs'!G157/'1. Coverage&amp;Subs'!G$182</f>
        <v>1.8338116506458797E-2</v>
      </c>
      <c r="G1217" s="412">
        <f>'1. Coverage&amp;Subs'!H157/'1. Coverage&amp;Subs'!H$182</f>
        <v>1.8352884525499526E-2</v>
      </c>
      <c r="H1217" s="412">
        <f>'1. Coverage&amp;Subs'!I157/'1. Coverage&amp;Subs'!I$182</f>
        <v>1.8352884525499526E-2</v>
      </c>
      <c r="I1217" s="412">
        <f t="shared" si="766"/>
        <v>2.5925925925925925E-2</v>
      </c>
      <c r="J1217" s="412">
        <f t="shared" si="766"/>
        <v>2.5925925925925925E-2</v>
      </c>
      <c r="K1217" s="412">
        <f t="shared" si="766"/>
        <v>2.5925925925925925E-2</v>
      </c>
    </row>
    <row r="1218" spans="3:11" s="487" customFormat="1">
      <c r="C1218" s="141" t="str">
        <f t="shared" ref="C1218" si="771">C1089</f>
        <v>D05</v>
      </c>
      <c r="D1218" s="141" t="str">
        <f t="shared" si="766"/>
        <v>Хасково (Haskovo)</v>
      </c>
      <c r="E1218" s="412">
        <f>'1. Coverage&amp;Subs'!F158/'1. Coverage&amp;Subs'!F$182</f>
        <v>4.9744291788257858E-2</v>
      </c>
      <c r="F1218" s="412">
        <f>'1. Coverage&amp;Subs'!G158/'1. Coverage&amp;Subs'!G$182</f>
        <v>4.9687863675991095E-2</v>
      </c>
      <c r="G1218" s="412">
        <f>'1. Coverage&amp;Subs'!H158/'1. Coverage&amp;Subs'!H$182</f>
        <v>4.9681894567043992E-2</v>
      </c>
      <c r="H1218" s="412">
        <f>'1. Coverage&amp;Subs'!I158/'1. Coverage&amp;Subs'!I$182</f>
        <v>4.9681894567043999E-2</v>
      </c>
      <c r="I1218" s="412">
        <f t="shared" si="766"/>
        <v>2.5925925925925925E-2</v>
      </c>
      <c r="J1218" s="412">
        <f t="shared" si="766"/>
        <v>2.5925925925925925E-2</v>
      </c>
      <c r="K1218" s="412">
        <f t="shared" si="766"/>
        <v>2.5925925925925925E-2</v>
      </c>
    </row>
    <row r="1219" spans="3:11" s="487" customFormat="1">
      <c r="C1219" s="141" t="str">
        <f t="shared" ref="C1219" si="772">C1090</f>
        <v>D06</v>
      </c>
      <c r="D1219" s="141" t="str">
        <f t="shared" si="766"/>
        <v>Кърджали (Kardzhali)</v>
      </c>
      <c r="E1219" s="412">
        <f>'1. Coverage&amp;Subs'!F159/'1. Coverage&amp;Subs'!F$182</f>
        <v>2.9086288869114119E-2</v>
      </c>
      <c r="F1219" s="412">
        <f>'1. Coverage&amp;Subs'!G159/'1. Coverage&amp;Subs'!G$182</f>
        <v>2.9103672483250142E-2</v>
      </c>
      <c r="G1219" s="412">
        <f>'1. Coverage&amp;Subs'!H159/'1. Coverage&amp;Subs'!H$182</f>
        <v>2.9100695886205969E-2</v>
      </c>
      <c r="H1219" s="412">
        <f>'1. Coverage&amp;Subs'!I159/'1. Coverage&amp;Subs'!I$182</f>
        <v>2.9100695886205976E-2</v>
      </c>
      <c r="I1219" s="412">
        <f t="shared" si="766"/>
        <v>2.5925925925925925E-2</v>
      </c>
      <c r="J1219" s="412">
        <f t="shared" si="766"/>
        <v>2.5925925925925925E-2</v>
      </c>
      <c r="K1219" s="412">
        <f t="shared" si="766"/>
        <v>2.5925925925925925E-2</v>
      </c>
    </row>
    <row r="1220" spans="3:11" s="487" customFormat="1">
      <c r="C1220" s="141" t="str">
        <f t="shared" ref="C1220" si="773">C1091</f>
        <v>D07</v>
      </c>
      <c r="D1220" s="141" t="str">
        <f t="shared" si="766"/>
        <v>Кюстендил (Kyustendil)</v>
      </c>
      <c r="E1220" s="412">
        <f>'1. Coverage&amp;Subs'!F160/'1. Coverage&amp;Subs'!F$182</f>
        <v>2.7147449161390901E-2</v>
      </c>
      <c r="F1220" s="412">
        <f>'1. Coverage&amp;Subs'!G160/'1. Coverage&amp;Subs'!G$182</f>
        <v>2.7506767501404357E-2</v>
      </c>
      <c r="G1220" s="412">
        <f>'1. Coverage&amp;Subs'!H160/'1. Coverage&amp;Subs'!H$182</f>
        <v>2.7414695423876079E-2</v>
      </c>
      <c r="H1220" s="412">
        <f>'1. Coverage&amp;Subs'!I160/'1. Coverage&amp;Subs'!I$182</f>
        <v>2.741469542387609E-2</v>
      </c>
      <c r="I1220" s="412">
        <f t="shared" si="766"/>
        <v>2.5925925925925925E-2</v>
      </c>
      <c r="J1220" s="412">
        <f t="shared" si="766"/>
        <v>2.5925925925925925E-2</v>
      </c>
      <c r="K1220" s="412">
        <f t="shared" si="766"/>
        <v>2.5925925925925925E-2</v>
      </c>
    </row>
    <row r="1221" spans="3:11" s="487" customFormat="1">
      <c r="C1221" s="141" t="str">
        <f t="shared" ref="C1221" si="774">C1092</f>
        <v>D08</v>
      </c>
      <c r="D1221" s="141" t="str">
        <f t="shared" si="766"/>
        <v>Ловеч (Lovech)</v>
      </c>
      <c r="E1221" s="412">
        <f>'1. Coverage&amp;Subs'!F161/'1. Coverage&amp;Subs'!F$182</f>
        <v>3.5928786472206389E-2</v>
      </c>
      <c r="F1221" s="412">
        <f>'1. Coverage&amp;Subs'!G161/'1. Coverage&amp;Subs'!G$182</f>
        <v>3.620281788341715E-2</v>
      </c>
      <c r="G1221" s="412">
        <f>'1. Coverage&amp;Subs'!H161/'1. Coverage&amp;Subs'!H$182</f>
        <v>3.6125592133724932E-2</v>
      </c>
      <c r="H1221" s="412">
        <f>'1. Coverage&amp;Subs'!I161/'1. Coverage&amp;Subs'!I$182</f>
        <v>3.6125592133724939E-2</v>
      </c>
      <c r="I1221" s="412">
        <f t="shared" si="766"/>
        <v>2.5925925925925925E-2</v>
      </c>
      <c r="J1221" s="412">
        <f t="shared" si="766"/>
        <v>2.5925925925925925E-2</v>
      </c>
      <c r="K1221" s="412">
        <f t="shared" si="766"/>
        <v>2.5925925925925925E-2</v>
      </c>
    </row>
    <row r="1222" spans="3:11" s="487" customFormat="1">
      <c r="C1222" s="141" t="str">
        <f t="shared" ref="C1222" si="775">C1093</f>
        <v>D09</v>
      </c>
      <c r="D1222" s="141" t="str">
        <f t="shared" si="766"/>
        <v>Монтана (Montana)</v>
      </c>
      <c r="E1222" s="412">
        <f>'1. Coverage&amp;Subs'!F162/'1. Coverage&amp;Subs'!F$182</f>
        <v>3.2756272820109338E-2</v>
      </c>
      <c r="F1222" s="412">
        <f>'1. Coverage&amp;Subs'!G162/'1. Coverage&amp;Subs'!G$182</f>
        <v>3.264881059313187E-2</v>
      </c>
      <c r="G1222" s="412">
        <f>'1. Coverage&amp;Subs'!H162/'1. Coverage&amp;Subs'!H$182</f>
        <v>3.2669078318539505E-2</v>
      </c>
      <c r="H1222" s="412">
        <f>'1. Coverage&amp;Subs'!I162/'1. Coverage&amp;Subs'!I$182</f>
        <v>3.2669078318539511E-2</v>
      </c>
      <c r="I1222" s="412">
        <f t="shared" si="766"/>
        <v>2.5925925925925925E-2</v>
      </c>
      <c r="J1222" s="412">
        <f t="shared" si="766"/>
        <v>2.5925925925925925E-2</v>
      </c>
      <c r="K1222" s="412">
        <f t="shared" si="766"/>
        <v>2.5925925925925925E-2</v>
      </c>
    </row>
    <row r="1223" spans="3:11" s="487" customFormat="1">
      <c r="C1223" s="141" t="str">
        <f t="shared" ref="C1223" si="776">C1094</f>
        <v>D10</v>
      </c>
      <c r="D1223" s="141" t="str">
        <f t="shared" si="766"/>
        <v>Пазарджик (Pazardzhik)</v>
      </c>
      <c r="E1223" s="412">
        <f>'1. Coverage&amp;Subs'!F163/'1. Coverage&amp;Subs'!F$182</f>
        <v>3.842289680210751E-2</v>
      </c>
      <c r="F1223" s="412">
        <f>'1. Coverage&amp;Subs'!G163/'1. Coverage&amp;Subs'!G$182</f>
        <v>3.8554055708770137E-2</v>
      </c>
      <c r="G1223" s="412">
        <f>'1. Coverage&amp;Subs'!H163/'1. Coverage&amp;Subs'!H$182</f>
        <v>3.8541954264123712E-2</v>
      </c>
      <c r="H1223" s="412">
        <f>'1. Coverage&amp;Subs'!I163/'1. Coverage&amp;Subs'!I$182</f>
        <v>3.8541954264123719E-2</v>
      </c>
      <c r="I1223" s="412">
        <f t="shared" si="766"/>
        <v>2.5925925925925925E-2</v>
      </c>
      <c r="J1223" s="412">
        <f t="shared" si="766"/>
        <v>2.5925925925925925E-2</v>
      </c>
      <c r="K1223" s="412">
        <f t="shared" si="766"/>
        <v>2.5925925925925925E-2</v>
      </c>
    </row>
    <row r="1224" spans="3:11" s="487" customFormat="1">
      <c r="C1224" s="141" t="str">
        <f t="shared" ref="C1224" si="777">C1095</f>
        <v>D11</v>
      </c>
      <c r="D1224" s="141" t="str">
        <f t="shared" si="766"/>
        <v>Перник (Pernik)</v>
      </c>
      <c r="E1224" s="412">
        <f>'1. Coverage&amp;Subs'!F164/'1. Coverage&amp;Subs'!F$182</f>
        <v>2.2228754449153502E-2</v>
      </c>
      <c r="F1224" s="412">
        <f>'1. Coverage&amp;Subs'!G164/'1. Coverage&amp;Subs'!G$182</f>
        <v>2.2169059429753332E-2</v>
      </c>
      <c r="G1224" s="412">
        <f>'1. Coverage&amp;Subs'!H164/'1. Coverage&amp;Subs'!H$182</f>
        <v>2.2180602869488905E-2</v>
      </c>
      <c r="H1224" s="412">
        <f>'1. Coverage&amp;Subs'!I164/'1. Coverage&amp;Subs'!I$182</f>
        <v>2.2180602869488912E-2</v>
      </c>
      <c r="I1224" s="412">
        <f t="shared" si="766"/>
        <v>2.5925925925925925E-2</v>
      </c>
      <c r="J1224" s="412">
        <f t="shared" si="766"/>
        <v>2.5925925925925925E-2</v>
      </c>
      <c r="K1224" s="412">
        <f t="shared" si="766"/>
        <v>2.5925925925925925E-2</v>
      </c>
    </row>
    <row r="1225" spans="3:11" s="487" customFormat="1">
      <c r="C1225" s="141" t="str">
        <f t="shared" ref="C1225" si="778">C1096</f>
        <v>D12</v>
      </c>
      <c r="D1225" s="141" t="str">
        <f t="shared" si="766"/>
        <v>Плевен (Pleven)</v>
      </c>
      <c r="E1225" s="412">
        <f>'1. Coverage&amp;Subs'!F165/'1. Coverage&amp;Subs'!F$182</f>
        <v>4.0467030614640756E-2</v>
      </c>
      <c r="F1225" s="412">
        <f>'1. Coverage&amp;Subs'!G165/'1. Coverage&amp;Subs'!G$182</f>
        <v>4.0257300353617839E-2</v>
      </c>
      <c r="G1225" s="412">
        <f>'1. Coverage&amp;Subs'!H165/'1. Coverage&amp;Subs'!H$182</f>
        <v>4.0292901931712859E-2</v>
      </c>
      <c r="H1225" s="412">
        <f>'1. Coverage&amp;Subs'!I165/'1. Coverage&amp;Subs'!I$182</f>
        <v>4.0292901931712866E-2</v>
      </c>
      <c r="I1225" s="412">
        <f t="shared" si="766"/>
        <v>2.5925925925925925E-2</v>
      </c>
      <c r="J1225" s="412">
        <f t="shared" si="766"/>
        <v>2.5925925925925925E-2</v>
      </c>
      <c r="K1225" s="412">
        <f t="shared" si="766"/>
        <v>2.5925925925925925E-2</v>
      </c>
    </row>
    <row r="1226" spans="3:11" s="487" customFormat="1">
      <c r="C1226" s="141" t="str">
        <f t="shared" ref="C1226" si="779">C1097</f>
        <v>D13</v>
      </c>
      <c r="D1226" s="141" t="str">
        <f t="shared" si="766"/>
        <v>Пловдив (Plovdiv)</v>
      </c>
      <c r="E1226" s="412">
        <f>'1. Coverage&amp;Subs'!F166/'1. Coverage&amp;Subs'!F$182</f>
        <v>5.5350759406099771E-2</v>
      </c>
      <c r="F1226" s="412">
        <f>'1. Coverage&amp;Subs'!G166/'1. Coverage&amp;Subs'!G$182</f>
        <v>5.5333730515745555E-2</v>
      </c>
      <c r="G1226" s="412">
        <f>'1. Coverage&amp;Subs'!H166/'1. Coverage&amp;Subs'!H$182</f>
        <v>5.5319801125679094E-2</v>
      </c>
      <c r="H1226" s="412">
        <f>'1. Coverage&amp;Subs'!I166/'1. Coverage&amp;Subs'!I$182</f>
        <v>5.5319801125679108E-2</v>
      </c>
      <c r="I1226" s="412">
        <f t="shared" si="766"/>
        <v>2.5925925925925925E-2</v>
      </c>
      <c r="J1226" s="412">
        <f t="shared" si="766"/>
        <v>2.5925925925925925E-2</v>
      </c>
      <c r="K1226" s="412">
        <f t="shared" si="766"/>
        <v>2.5925925925925925E-2</v>
      </c>
    </row>
    <row r="1227" spans="3:11" s="487" customFormat="1">
      <c r="C1227" s="141" t="str">
        <f t="shared" ref="C1227" si="780">C1098</f>
        <v>D14</v>
      </c>
      <c r="D1227" s="141" t="str">
        <f t="shared" si="766"/>
        <v>Разград (Razgrad)</v>
      </c>
      <c r="E1227" s="412">
        <f>'1. Coverage&amp;Subs'!F167/'1. Coverage&amp;Subs'!F$182</f>
        <v>2.2727043449514563E-2</v>
      </c>
      <c r="F1227" s="412">
        <f>'1. Coverage&amp;Subs'!G167/'1. Coverage&amp;Subs'!G$182</f>
        <v>2.261641002908819E-2</v>
      </c>
      <c r="G1227" s="412">
        <f>'1. Coverage&amp;Subs'!H167/'1. Coverage&amp;Subs'!H$182</f>
        <v>2.2636410870694731E-2</v>
      </c>
      <c r="H1227" s="412">
        <f>'1. Coverage&amp;Subs'!I167/'1. Coverage&amp;Subs'!I$182</f>
        <v>2.2636410870694738E-2</v>
      </c>
      <c r="I1227" s="412">
        <f t="shared" si="766"/>
        <v>2.5925925925925925E-2</v>
      </c>
      <c r="J1227" s="412">
        <f t="shared" si="766"/>
        <v>2.5925925925925925E-2</v>
      </c>
      <c r="K1227" s="412">
        <f t="shared" si="766"/>
        <v>2.5925925925925925E-2</v>
      </c>
    </row>
    <row r="1228" spans="3:11" s="487" customFormat="1">
      <c r="C1228" s="141" t="str">
        <f t="shared" ref="C1228" si="781">C1099</f>
        <v>D15</v>
      </c>
      <c r="D1228" s="141" t="str">
        <f t="shared" si="766"/>
        <v>Русе (Ruse)</v>
      </c>
      <c r="E1228" s="412">
        <f>'1. Coverage&amp;Subs'!F168/'1. Coverage&amp;Subs'!F$182</f>
        <v>2.5641802591046405E-2</v>
      </c>
      <c r="F1228" s="412">
        <f>'1. Coverage&amp;Subs'!G168/'1. Coverage&amp;Subs'!G$182</f>
        <v>2.5505319290947032E-2</v>
      </c>
      <c r="G1228" s="412">
        <f>'1. Coverage&amp;Subs'!H168/'1. Coverage&amp;Subs'!H$182</f>
        <v>2.5527874941937017E-2</v>
      </c>
      <c r="H1228" s="412">
        <f>'1. Coverage&amp;Subs'!I168/'1. Coverage&amp;Subs'!I$182</f>
        <v>2.5527874941937027E-2</v>
      </c>
      <c r="I1228" s="412">
        <f t="shared" si="766"/>
        <v>2.5925925925925925E-2</v>
      </c>
      <c r="J1228" s="412">
        <f t="shared" si="766"/>
        <v>2.5925925925925925E-2</v>
      </c>
      <c r="K1228" s="412">
        <f t="shared" si="766"/>
        <v>2.5925925925925925E-2</v>
      </c>
    </row>
    <row r="1229" spans="3:11" s="487" customFormat="1">
      <c r="C1229" s="141" t="str">
        <f t="shared" ref="C1229" si="782">C1100</f>
        <v>D16</v>
      </c>
      <c r="D1229" s="141" t="str">
        <f t="shared" si="766"/>
        <v>Шумен (Shumen)</v>
      </c>
      <c r="E1229" s="412">
        <f>'1. Coverage&amp;Subs'!F169/'1. Coverage&amp;Subs'!F$182</f>
        <v>3.1442975610128397E-2</v>
      </c>
      <c r="F1229" s="412">
        <f>'1. Coverage&amp;Subs'!G169/'1. Coverage&amp;Subs'!G$182</f>
        <v>3.1402057233545153E-2</v>
      </c>
      <c r="G1229" s="412">
        <f>'1. Coverage&amp;Subs'!H169/'1. Coverage&amp;Subs'!H$182</f>
        <v>3.1424302175341874E-2</v>
      </c>
      <c r="H1229" s="412">
        <f>'1. Coverage&amp;Subs'!I169/'1. Coverage&amp;Subs'!I$182</f>
        <v>3.1424302175341881E-2</v>
      </c>
      <c r="I1229" s="412">
        <f t="shared" si="766"/>
        <v>2.5925925925925925E-2</v>
      </c>
      <c r="J1229" s="412">
        <f t="shared" si="766"/>
        <v>2.5925925925925925E-2</v>
      </c>
      <c r="K1229" s="412">
        <f t="shared" si="766"/>
        <v>2.5925925925925925E-2</v>
      </c>
    </row>
    <row r="1230" spans="3:11" s="487" customFormat="1">
      <c r="C1230" s="141" t="str">
        <f t="shared" ref="C1230" si="783">C1101</f>
        <v>D17</v>
      </c>
      <c r="D1230" s="141" t="str">
        <f t="shared" si="766"/>
        <v>Силистра (Silistra)</v>
      </c>
      <c r="E1230" s="412">
        <f>'1. Coverage&amp;Subs'!F170/'1. Coverage&amp;Subs'!F$182</f>
        <v>2.4920608472390304E-2</v>
      </c>
      <c r="F1230" s="412">
        <f>'1. Coverage&amp;Subs'!G170/'1. Coverage&amp;Subs'!G$182</f>
        <v>2.4797413891797258E-2</v>
      </c>
      <c r="G1230" s="412">
        <f>'1. Coverage&amp;Subs'!H170/'1. Coverage&amp;Subs'!H$182</f>
        <v>2.481934350604036E-2</v>
      </c>
      <c r="H1230" s="412">
        <f>'1. Coverage&amp;Subs'!I170/'1. Coverage&amp;Subs'!I$182</f>
        <v>2.4819343506040367E-2</v>
      </c>
      <c r="I1230" s="412">
        <f t="shared" si="766"/>
        <v>2.5925925925925925E-2</v>
      </c>
      <c r="J1230" s="412">
        <f t="shared" si="766"/>
        <v>2.5925925925925925E-2</v>
      </c>
      <c r="K1230" s="412">
        <f t="shared" si="766"/>
        <v>2.5925925925925925E-2</v>
      </c>
    </row>
    <row r="1231" spans="3:11" s="487" customFormat="1">
      <c r="C1231" s="141" t="str">
        <f t="shared" ref="C1231" si="784">C1102</f>
        <v>D18</v>
      </c>
      <c r="D1231" s="141" t="str">
        <f t="shared" si="766"/>
        <v>Сливен (Sliven)</v>
      </c>
      <c r="E1231" s="412">
        <f>'1. Coverage&amp;Subs'!F171/'1. Coverage&amp;Subs'!F$182</f>
        <v>3.1893315994813105E-2</v>
      </c>
      <c r="F1231" s="412">
        <f>'1. Coverage&amp;Subs'!G171/'1. Coverage&amp;Subs'!G$182</f>
        <v>3.2115754750509498E-2</v>
      </c>
      <c r="G1231" s="412">
        <f>'1. Coverage&amp;Subs'!H171/'1. Coverage&amp;Subs'!H$182</f>
        <v>3.2147689038940788E-2</v>
      </c>
      <c r="H1231" s="412">
        <f>'1. Coverage&amp;Subs'!I171/'1. Coverage&amp;Subs'!I$182</f>
        <v>3.2147689038940795E-2</v>
      </c>
      <c r="I1231" s="412">
        <f t="shared" si="766"/>
        <v>2.5925925925925925E-2</v>
      </c>
      <c r="J1231" s="412">
        <f t="shared" si="766"/>
        <v>2.5925925925925925E-2</v>
      </c>
      <c r="K1231" s="412">
        <f t="shared" si="766"/>
        <v>2.5925925925925925E-2</v>
      </c>
    </row>
    <row r="1232" spans="3:11" s="487" customFormat="1">
      <c r="C1232" s="141" t="str">
        <f t="shared" ref="C1232" si="785">C1103</f>
        <v>D19</v>
      </c>
      <c r="D1232" s="141" t="str">
        <f t="shared" si="766"/>
        <v>Смолян (Smolyan)</v>
      </c>
      <c r="E1232" s="412">
        <f>'1. Coverage&amp;Subs'!F172/'1. Coverage&amp;Subs'!F$182</f>
        <v>2.9261381821976618E-2</v>
      </c>
      <c r="F1232" s="412">
        <f>'1. Coverage&amp;Subs'!G172/'1. Coverage&amp;Subs'!G$182</f>
        <v>2.9563512336622678E-2</v>
      </c>
      <c r="G1232" s="412">
        <f>'1. Coverage&amp;Subs'!H172/'1. Coverage&amp;Subs'!H$182</f>
        <v>2.9469726449980329E-2</v>
      </c>
      <c r="H1232" s="412">
        <f>'1. Coverage&amp;Subs'!I172/'1. Coverage&amp;Subs'!I$182</f>
        <v>2.9469726449980339E-2</v>
      </c>
      <c r="I1232" s="412">
        <f t="shared" si="766"/>
        <v>2.5925925925925925E-2</v>
      </c>
      <c r="J1232" s="412">
        <f t="shared" si="766"/>
        <v>2.5925925925925925E-2</v>
      </c>
      <c r="K1232" s="412">
        <f t="shared" si="766"/>
        <v>2.5925925925925925E-2</v>
      </c>
    </row>
    <row r="1233" spans="3:12" s="487" customFormat="1">
      <c r="C1233" s="141" t="str">
        <f t="shared" ref="C1233" si="786">C1104</f>
        <v>D20</v>
      </c>
      <c r="D1233" s="141" t="str">
        <f t="shared" si="766"/>
        <v>София-град (Sofia-Capital)</v>
      </c>
      <c r="E1233" s="412">
        <f>'1. Coverage&amp;Subs'!F173/'1. Coverage&amp;Subs'!F$182</f>
        <v>1.2423849279389431E-2</v>
      </c>
      <c r="F1233" s="412">
        <f>'1. Coverage&amp;Subs'!G173/'1. Coverage&amp;Subs'!G$182</f>
        <v>1.2377574766059527E-2</v>
      </c>
      <c r="G1233" s="412">
        <f>'1. Coverage&amp;Subs'!H173/'1. Coverage&amp;Subs'!H$182</f>
        <v>1.2385078773622847E-2</v>
      </c>
      <c r="H1233" s="412">
        <f>'1. Coverage&amp;Subs'!I173/'1. Coverage&amp;Subs'!I$182</f>
        <v>1.2385078773622849E-2</v>
      </c>
      <c r="I1233" s="412">
        <f t="shared" si="766"/>
        <v>0.3</v>
      </c>
      <c r="J1233" s="412">
        <f t="shared" si="766"/>
        <v>0.3</v>
      </c>
      <c r="K1233" s="412">
        <f t="shared" si="766"/>
        <v>0.3</v>
      </c>
    </row>
    <row r="1234" spans="3:12" s="487" customFormat="1">
      <c r="C1234" s="141" t="str">
        <f t="shared" ref="C1234" si="787">C1105</f>
        <v>D21</v>
      </c>
      <c r="D1234" s="141" t="str">
        <f t="shared" si="766"/>
        <v>София-област (Sofia (province))</v>
      </c>
      <c r="E1234" s="412">
        <f>'1. Coverage&amp;Subs'!F174/'1. Coverage&amp;Subs'!F$182</f>
        <v>6.3488006082697168E-2</v>
      </c>
      <c r="F1234" s="412">
        <f>'1. Coverage&amp;Subs'!G174/'1. Coverage&amp;Subs'!G$182</f>
        <v>6.3573018106974799E-2</v>
      </c>
      <c r="G1234" s="412">
        <f>'1. Coverage&amp;Subs'!H174/'1. Coverage&amp;Subs'!H$182</f>
        <v>6.3550251563986679E-2</v>
      </c>
      <c r="H1234" s="412">
        <f>'1. Coverage&amp;Subs'!I174/'1. Coverage&amp;Subs'!I$182</f>
        <v>6.3550251563986693E-2</v>
      </c>
      <c r="I1234" s="412">
        <f t="shared" si="766"/>
        <v>2.5925925925925925E-2</v>
      </c>
      <c r="J1234" s="412">
        <f t="shared" si="766"/>
        <v>2.5925925925925925E-2</v>
      </c>
      <c r="K1234" s="412">
        <f t="shared" si="766"/>
        <v>2.5925925925925925E-2</v>
      </c>
    </row>
    <row r="1235" spans="3:12" s="487" customFormat="1">
      <c r="C1235" s="141" t="str">
        <f t="shared" ref="C1235" si="788">C1106</f>
        <v>D22</v>
      </c>
      <c r="D1235" s="141" t="str">
        <f t="shared" si="766"/>
        <v>Стара Загора (Stara Zagora)</v>
      </c>
      <c r="E1235" s="412">
        <f>'1. Coverage&amp;Subs'!F175/'1. Coverage&amp;Subs'!F$182</f>
        <v>4.7649161971269741E-2</v>
      </c>
      <c r="F1235" s="412">
        <f>'1. Coverage&amp;Subs'!G175/'1. Coverage&amp;Subs'!G$182</f>
        <v>4.7829046366717615E-2</v>
      </c>
      <c r="G1235" s="412">
        <f>'1. Coverage&amp;Subs'!H175/'1. Coverage&amp;Subs'!H$182</f>
        <v>4.784108967823144E-2</v>
      </c>
      <c r="H1235" s="412">
        <f>'1. Coverage&amp;Subs'!I175/'1. Coverage&amp;Subs'!I$182</f>
        <v>4.7841089678231447E-2</v>
      </c>
      <c r="I1235" s="412">
        <f t="shared" si="766"/>
        <v>2.5925925925925925E-2</v>
      </c>
      <c r="J1235" s="412">
        <f t="shared" si="766"/>
        <v>2.5925925925925925E-2</v>
      </c>
      <c r="K1235" s="412">
        <f t="shared" si="766"/>
        <v>2.5925925925925925E-2</v>
      </c>
    </row>
    <row r="1236" spans="3:12" s="487" customFormat="1">
      <c r="C1236" s="141" t="str">
        <f t="shared" ref="C1236" si="789">C1107</f>
        <v>D23</v>
      </c>
      <c r="D1236" s="141" t="str">
        <f t="shared" si="766"/>
        <v>Търговище (Targovishte)</v>
      </c>
      <c r="E1236" s="412">
        <f>'1. Coverage&amp;Subs'!F176/'1. Coverage&amp;Subs'!F$182</f>
        <v>2.3927287084153894E-2</v>
      </c>
      <c r="F1236" s="412">
        <f>'1. Coverage&amp;Subs'!G176/'1. Coverage&amp;Subs'!G$182</f>
        <v>2.3812934867001662E-2</v>
      </c>
      <c r="G1236" s="412">
        <f>'1. Coverage&amp;Subs'!H176/'1. Coverage&amp;Subs'!H$182</f>
        <v>2.383399385637483E-2</v>
      </c>
      <c r="H1236" s="412">
        <f>'1. Coverage&amp;Subs'!I176/'1. Coverage&amp;Subs'!I$182</f>
        <v>2.383399385637483E-2</v>
      </c>
      <c r="I1236" s="412">
        <f t="shared" si="766"/>
        <v>2.5925925925925925E-2</v>
      </c>
      <c r="J1236" s="412">
        <f t="shared" si="766"/>
        <v>2.5925925925925925E-2</v>
      </c>
      <c r="K1236" s="412">
        <f t="shared" si="766"/>
        <v>2.5925925925925925E-2</v>
      </c>
    </row>
    <row r="1237" spans="3:12" s="487" customFormat="1">
      <c r="C1237" s="141" t="str">
        <f t="shared" ref="C1237" si="790">C1108</f>
        <v>D24</v>
      </c>
      <c r="D1237" s="141" t="str">
        <f t="shared" si="766"/>
        <v>Варна (Varna)</v>
      </c>
      <c r="E1237" s="412">
        <f>'1. Coverage&amp;Subs'!F177/'1. Coverage&amp;Subs'!F$182</f>
        <v>3.4307011647693002E-2</v>
      </c>
      <c r="F1237" s="412">
        <f>'1. Coverage&amp;Subs'!G177/'1. Coverage&amp;Subs'!G$182</f>
        <v>3.4144806022426893E-2</v>
      </c>
      <c r="G1237" s="412">
        <f>'1. Coverage&amp;Subs'!H177/'1. Coverage&amp;Subs'!H$182</f>
        <v>3.4174911429041423E-2</v>
      </c>
      <c r="H1237" s="412">
        <f>'1. Coverage&amp;Subs'!I177/'1. Coverage&amp;Subs'!I$182</f>
        <v>3.417491142904143E-2</v>
      </c>
      <c r="I1237" s="412">
        <f t="shared" si="766"/>
        <v>2.5925925925925925E-2</v>
      </c>
      <c r="J1237" s="412">
        <f t="shared" si="766"/>
        <v>2.5925925925925925E-2</v>
      </c>
      <c r="K1237" s="412">
        <f t="shared" si="766"/>
        <v>2.5925925925925925E-2</v>
      </c>
    </row>
    <row r="1238" spans="3:12" s="487" customFormat="1">
      <c r="C1238" s="141" t="str">
        <f t="shared" ref="C1238" si="791">C1109</f>
        <v>D25</v>
      </c>
      <c r="D1238" s="141" t="str">
        <f t="shared" si="766"/>
        <v>Велико Търново (Veliko Tarnovo)</v>
      </c>
      <c r="E1238" s="412">
        <f>'1. Coverage&amp;Subs'!F178/'1. Coverage&amp;Subs'!F$182</f>
        <v>4.051602534885302E-2</v>
      </c>
      <c r="F1238" s="412">
        <f>'1. Coverage&amp;Subs'!G178/'1. Coverage&amp;Subs'!G$182</f>
        <v>4.0448983252543848E-2</v>
      </c>
      <c r="G1238" s="412">
        <f>'1. Coverage&amp;Subs'!H178/'1. Coverage&amp;Subs'!H$182</f>
        <v>4.0481855725535469E-2</v>
      </c>
      <c r="H1238" s="412">
        <f>'1. Coverage&amp;Subs'!I178/'1. Coverage&amp;Subs'!I$182</f>
        <v>4.0481855725535476E-2</v>
      </c>
      <c r="I1238" s="412">
        <f t="shared" si="766"/>
        <v>2.5925925925925925E-2</v>
      </c>
      <c r="J1238" s="412">
        <f t="shared" si="766"/>
        <v>2.5925925925925925E-2</v>
      </c>
      <c r="K1238" s="412">
        <f t="shared" si="766"/>
        <v>2.5925925925925925E-2</v>
      </c>
    </row>
    <row r="1239" spans="3:12" s="487" customFormat="1">
      <c r="C1239" s="141" t="str">
        <f t="shared" ref="C1239" si="792">C1110</f>
        <v>D26</v>
      </c>
      <c r="D1239" s="141" t="str">
        <f t="shared" si="766"/>
        <v>Видин (Vidin)</v>
      </c>
      <c r="E1239" s="412">
        <f>'1. Coverage&amp;Subs'!F179/'1. Coverage&amp;Subs'!F$182</f>
        <v>2.674551222652858E-2</v>
      </c>
      <c r="F1239" s="412">
        <f>'1. Coverage&amp;Subs'!G179/'1. Coverage&amp;Subs'!G$182</f>
        <v>2.6755421218645294E-2</v>
      </c>
      <c r="G1239" s="412">
        <f>'1. Coverage&amp;Subs'!H179/'1. Coverage&amp;Subs'!H$182</f>
        <v>2.6748646887932825E-2</v>
      </c>
      <c r="H1239" s="412">
        <f>'1. Coverage&amp;Subs'!I179/'1. Coverage&amp;Subs'!I$182</f>
        <v>2.6748646887932836E-2</v>
      </c>
      <c r="I1239" s="412">
        <f t="shared" si="766"/>
        <v>2.5925925925925925E-2</v>
      </c>
      <c r="J1239" s="412">
        <f t="shared" si="766"/>
        <v>2.5925925925925925E-2</v>
      </c>
      <c r="K1239" s="412">
        <f t="shared" si="766"/>
        <v>2.5925925925925925E-2</v>
      </c>
    </row>
    <row r="1240" spans="3:12" s="487" customFormat="1">
      <c r="C1240" s="141" t="str">
        <f t="shared" ref="C1240" si="793">C1111</f>
        <v>D27</v>
      </c>
      <c r="D1240" s="141" t="str">
        <f t="shared" si="766"/>
        <v>Враца (Vratsa)</v>
      </c>
      <c r="E1240" s="412">
        <f>'1. Coverage&amp;Subs'!F180/'1. Coverage&amp;Subs'!F$182</f>
        <v>3.2955326435785637E-2</v>
      </c>
      <c r="F1240" s="412">
        <f>'1. Coverage&amp;Subs'!G180/'1. Coverage&amp;Subs'!G$182</f>
        <v>3.2785106365456021E-2</v>
      </c>
      <c r="G1240" s="412">
        <f>'1. Coverage&amp;Subs'!H180/'1. Coverage&amp;Subs'!H$182</f>
        <v>3.2813284665502873E-2</v>
      </c>
      <c r="H1240" s="412">
        <f>'1. Coverage&amp;Subs'!I180/'1. Coverage&amp;Subs'!I$182</f>
        <v>3.281328466550288E-2</v>
      </c>
      <c r="I1240" s="412">
        <f t="shared" si="766"/>
        <v>2.5925925925925925E-2</v>
      </c>
      <c r="J1240" s="412">
        <f t="shared" si="766"/>
        <v>2.5925925925925925E-2</v>
      </c>
      <c r="K1240" s="412">
        <f t="shared" si="766"/>
        <v>2.5925925925925925E-2</v>
      </c>
    </row>
    <row r="1241" spans="3:12" s="487" customFormat="1">
      <c r="C1241" s="141" t="str">
        <f t="shared" ref="C1241" si="794">C1112</f>
        <v>D28</v>
      </c>
      <c r="D1241" s="141" t="str">
        <f t="shared" si="766"/>
        <v>Ямбол (Yambol)</v>
      </c>
      <c r="E1241" s="412">
        <f>'1. Coverage&amp;Subs'!F181/'1. Coverage&amp;Subs'!F$182</f>
        <v>3.031233069651728E-2</v>
      </c>
      <c r="F1241" s="412">
        <f>'1. Coverage&amp;Subs'!G181/'1. Coverage&amp;Subs'!G$182</f>
        <v>3.0174671267900924E-2</v>
      </c>
      <c r="G1241" s="412">
        <f>'1. Coverage&amp;Subs'!H181/'1. Coverage&amp;Subs'!H$182</f>
        <v>3.0201265682440231E-2</v>
      </c>
      <c r="H1241" s="412">
        <f>'1. Coverage&amp;Subs'!I181/'1. Coverage&amp;Subs'!I$182</f>
        <v>3.0201265682440238E-2</v>
      </c>
      <c r="I1241" s="412">
        <f t="shared" si="766"/>
        <v>2.5925925925925925E-2</v>
      </c>
      <c r="J1241" s="412">
        <f t="shared" si="766"/>
        <v>2.5925925925925925E-2</v>
      </c>
      <c r="K1241" s="412">
        <f t="shared" si="766"/>
        <v>2.5925925925925925E-2</v>
      </c>
    </row>
    <row r="1242" spans="3:12" s="487" customFormat="1">
      <c r="C1242" s="146"/>
      <c r="D1242" s="146" t="s">
        <v>2</v>
      </c>
      <c r="E1242" s="134">
        <f t="shared" ref="E1242:J1242" si="795">SUM(E1214:E1241)</f>
        <v>1</v>
      </c>
      <c r="F1242" s="134">
        <f t="shared" si="795"/>
        <v>0.99999999999999989</v>
      </c>
      <c r="G1242" s="134">
        <f t="shared" si="795"/>
        <v>0.99999999999999978</v>
      </c>
      <c r="H1242" s="134">
        <f t="shared" si="795"/>
        <v>1.0000000000000002</v>
      </c>
      <c r="I1242" s="134">
        <f t="shared" si="795"/>
        <v>0.99999999999999978</v>
      </c>
      <c r="J1242" s="134">
        <f t="shared" si="795"/>
        <v>0.99999999999999978</v>
      </c>
      <c r="K1242" s="134">
        <f t="shared" ref="K1242" si="796">SUM(K1214:K1241)</f>
        <v>0.99999999999999978</v>
      </c>
    </row>
    <row r="1243" spans="3:12" s="487" customFormat="1">
      <c r="E1243" s="532" t="str">
        <f t="shared" ref="E1243:K1243" si="797">IF(E1242=100%,"OK","ERROR")</f>
        <v>OK</v>
      </c>
      <c r="F1243" s="532" t="str">
        <f t="shared" si="797"/>
        <v>OK</v>
      </c>
      <c r="G1243" s="532" t="str">
        <f t="shared" si="797"/>
        <v>OK</v>
      </c>
      <c r="H1243" s="532" t="str">
        <f t="shared" si="797"/>
        <v>OK</v>
      </c>
      <c r="I1243" s="532" t="str">
        <f t="shared" si="797"/>
        <v>OK</v>
      </c>
      <c r="J1243" s="532" t="str">
        <f t="shared" si="797"/>
        <v>OK</v>
      </c>
      <c r="K1243" s="532" t="str">
        <f t="shared" si="797"/>
        <v>OK</v>
      </c>
    </row>
    <row r="1244" spans="3:12" s="487" customFormat="1">
      <c r="E1244" s="417"/>
      <c r="F1244" s="417"/>
      <c r="G1244" s="417"/>
      <c r="H1244" s="417"/>
      <c r="I1244" s="417"/>
      <c r="J1244" s="417"/>
    </row>
    <row r="1245" spans="3:12" s="487" customFormat="1">
      <c r="C1245" s="19" t="s">
        <v>721</v>
      </c>
      <c r="E1245" s="413"/>
      <c r="F1245" s="413"/>
      <c r="G1245" s="413"/>
      <c r="H1245" s="413"/>
      <c r="I1245" s="413"/>
      <c r="J1245" s="413"/>
    </row>
    <row r="1246" spans="3:12" s="487" customFormat="1"/>
    <row r="1247" spans="3:12" s="487" customFormat="1">
      <c r="C1247" s="40" t="str">
        <f>C1212</f>
        <v>Code</v>
      </c>
      <c r="D1247" s="151" t="s">
        <v>721</v>
      </c>
      <c r="E1247" s="151"/>
      <c r="F1247" s="151">
        <f t="shared" ref="F1247:F1248" si="798">E1212</f>
        <v>2014</v>
      </c>
      <c r="G1247" s="151">
        <f t="shared" ref="G1247:G1248" si="799">F1212</f>
        <v>2015</v>
      </c>
      <c r="H1247" s="151">
        <f t="shared" ref="H1247:H1248" si="800">G1212</f>
        <v>2016</v>
      </c>
      <c r="I1247" s="151">
        <f t="shared" ref="I1247:I1248" si="801">H1212</f>
        <v>2017</v>
      </c>
      <c r="J1247" s="151">
        <f t="shared" ref="J1247:J1248" si="802">I1212</f>
        <v>2018</v>
      </c>
      <c r="K1247" s="151">
        <f t="shared" ref="K1247:K1248" si="803">J1212</f>
        <v>2019</v>
      </c>
      <c r="L1247" s="151">
        <f t="shared" ref="L1247:L1248" si="804">K1212</f>
        <v>2020</v>
      </c>
    </row>
    <row r="1248" spans="3:12" s="487" customFormat="1">
      <c r="C1248" s="40"/>
      <c r="D1248" s="56"/>
      <c r="E1248" s="151" t="s">
        <v>685</v>
      </c>
      <c r="F1248" s="42" t="str">
        <f t="shared" si="798"/>
        <v xml:space="preserve">Actuals </v>
      </c>
      <c r="G1248" s="42" t="str">
        <f t="shared" si="799"/>
        <v xml:space="preserve">Estimated </v>
      </c>
      <c r="H1248" s="42" t="str">
        <f t="shared" si="800"/>
        <v xml:space="preserve">Estimated </v>
      </c>
      <c r="I1248" s="42" t="str">
        <f t="shared" si="801"/>
        <v xml:space="preserve">Estimated </v>
      </c>
      <c r="J1248" s="42" t="str">
        <f t="shared" si="802"/>
        <v>Estimated</v>
      </c>
      <c r="K1248" s="42" t="str">
        <f t="shared" si="803"/>
        <v>Estimated</v>
      </c>
      <c r="L1248" s="42" t="str">
        <f t="shared" si="804"/>
        <v>Estimated</v>
      </c>
    </row>
    <row r="1249" spans="3:12" s="487" customFormat="1">
      <c r="C1249" s="141" t="str">
        <f>C1214</f>
        <v>D01</v>
      </c>
      <c r="D1249" s="141" t="str">
        <f>D1214</f>
        <v>Благоевград (Blagoevgrad)</v>
      </c>
      <c r="E1249" s="412" t="str">
        <f>E1163</f>
        <v>PR</v>
      </c>
      <c r="F1249" s="415">
        <f>E1214*H$374</f>
        <v>17.781829069395663</v>
      </c>
      <c r="G1249" s="415">
        <f t="shared" ref="G1249:L1249" si="805">F1214*I$374</f>
        <v>30.444937117960137</v>
      </c>
      <c r="H1249" s="415">
        <f t="shared" si="805"/>
        <v>43.38487354040894</v>
      </c>
      <c r="I1249" s="415">
        <f t="shared" si="805"/>
        <v>56.896162728707715</v>
      </c>
      <c r="J1249" s="415">
        <f t="shared" si="805"/>
        <v>31.182333337706336</v>
      </c>
      <c r="K1249" s="415">
        <f t="shared" si="805"/>
        <v>37.018032148784599</v>
      </c>
      <c r="L1249" s="415">
        <f t="shared" si="805"/>
        <v>43.567376298184939</v>
      </c>
    </row>
    <row r="1250" spans="3:12" s="487" customFormat="1">
      <c r="C1250" s="141" t="str">
        <f t="shared" ref="C1250:D1250" si="806">C1215</f>
        <v>D02</v>
      </c>
      <c r="D1250" s="141" t="str">
        <f t="shared" si="806"/>
        <v>Бургас (Burgas)</v>
      </c>
      <c r="E1250" s="412" t="str">
        <f t="shared" ref="E1250:E1276" si="807">E1164</f>
        <v>IN</v>
      </c>
      <c r="F1250" s="415">
        <f t="shared" ref="F1250:L1250" si="808">E1215*H$374</f>
        <v>21.465367382215852</v>
      </c>
      <c r="G1250" s="415">
        <f t="shared" si="808"/>
        <v>36.400953193353224</v>
      </c>
      <c r="H1250" s="415">
        <f t="shared" si="808"/>
        <v>52.020132985054758</v>
      </c>
      <c r="I1250" s="415">
        <f t="shared" si="808"/>
        <v>68.220688686114684</v>
      </c>
      <c r="J1250" s="415">
        <f t="shared" si="808"/>
        <v>31.182333337706336</v>
      </c>
      <c r="K1250" s="415">
        <f t="shared" si="808"/>
        <v>37.018032148784599</v>
      </c>
      <c r="L1250" s="415">
        <f t="shared" si="808"/>
        <v>43.567376298184939</v>
      </c>
    </row>
    <row r="1251" spans="3:12" s="487" customFormat="1">
      <c r="C1251" s="141" t="str">
        <f t="shared" ref="C1251:D1251" si="809">C1216</f>
        <v>D03</v>
      </c>
      <c r="D1251" s="141" t="str">
        <f t="shared" si="809"/>
        <v>Добрич (Dobrich)</v>
      </c>
      <c r="E1251" s="412" t="str">
        <f t="shared" si="807"/>
        <v>IN</v>
      </c>
      <c r="F1251" s="415">
        <f t="shared" ref="F1251:L1251" si="810">E1216*H$374</f>
        <v>12.952859990046058</v>
      </c>
      <c r="G1251" s="415">
        <f t="shared" si="810"/>
        <v>21.915841531906878</v>
      </c>
      <c r="H1251" s="415">
        <f t="shared" si="810"/>
        <v>31.323498194331453</v>
      </c>
      <c r="I1251" s="415">
        <f t="shared" si="810"/>
        <v>41.078530489137542</v>
      </c>
      <c r="J1251" s="415">
        <f t="shared" si="810"/>
        <v>31.182333337706336</v>
      </c>
      <c r="K1251" s="415">
        <f t="shared" si="810"/>
        <v>37.018032148784599</v>
      </c>
      <c r="L1251" s="415">
        <f t="shared" si="810"/>
        <v>43.567376298184939</v>
      </c>
    </row>
    <row r="1252" spans="3:12" s="487" customFormat="1">
      <c r="C1252" s="141" t="str">
        <f t="shared" ref="C1252:D1252" si="811">C1217</f>
        <v>D04</v>
      </c>
      <c r="D1252" s="141" t="str">
        <f t="shared" si="811"/>
        <v>Габрово (Gabrovo)</v>
      </c>
      <c r="E1252" s="412" t="str">
        <f t="shared" si="807"/>
        <v>IN</v>
      </c>
      <c r="F1252" s="415">
        <f t="shared" ref="F1252:L1252" si="812">E1217*H$374</f>
        <v>5.5765871028364815</v>
      </c>
      <c r="G1252" s="415">
        <f t="shared" si="812"/>
        <v>9.4472599479332136</v>
      </c>
      <c r="H1252" s="415">
        <f t="shared" si="812"/>
        <v>13.501551501633188</v>
      </c>
      <c r="I1252" s="415">
        <f t="shared" si="812"/>
        <v>17.706320397856093</v>
      </c>
      <c r="J1252" s="415">
        <f t="shared" si="812"/>
        <v>31.182333337706336</v>
      </c>
      <c r="K1252" s="415">
        <f t="shared" si="812"/>
        <v>37.018032148784599</v>
      </c>
      <c r="L1252" s="415">
        <f t="shared" si="812"/>
        <v>43.567376298184939</v>
      </c>
    </row>
    <row r="1253" spans="3:12" s="487" customFormat="1">
      <c r="C1253" s="141" t="str">
        <f t="shared" ref="C1253:D1253" si="813">C1218</f>
        <v>D05</v>
      </c>
      <c r="D1253" s="141" t="str">
        <f t="shared" si="813"/>
        <v>Хасково (Haskovo)</v>
      </c>
      <c r="E1253" s="412" t="str">
        <f t="shared" si="807"/>
        <v>IN</v>
      </c>
      <c r="F1253" s="415">
        <f t="shared" ref="F1253:L1253" si="814">E1218*H$374</f>
        <v>15.074588599748541</v>
      </c>
      <c r="G1253" s="415">
        <f t="shared" si="814"/>
        <v>25.597730510613001</v>
      </c>
      <c r="H1253" s="415">
        <f t="shared" si="814"/>
        <v>36.549167912197568</v>
      </c>
      <c r="I1253" s="415">
        <f t="shared" si="814"/>
        <v>47.931623061996241</v>
      </c>
      <c r="J1253" s="415">
        <f t="shared" si="814"/>
        <v>31.182333337706336</v>
      </c>
      <c r="K1253" s="415">
        <f t="shared" si="814"/>
        <v>37.018032148784599</v>
      </c>
      <c r="L1253" s="415">
        <f t="shared" si="814"/>
        <v>43.567376298184939</v>
      </c>
    </row>
    <row r="1254" spans="3:12" s="487" customFormat="1">
      <c r="C1254" s="141" t="str">
        <f t="shared" ref="C1254:D1254" si="815">C1219</f>
        <v>D06</v>
      </c>
      <c r="D1254" s="141" t="str">
        <f t="shared" si="815"/>
        <v>Кърджали (Kardzhali)</v>
      </c>
      <c r="E1254" s="412" t="str">
        <f t="shared" si="807"/>
        <v>PR</v>
      </c>
      <c r="F1254" s="415">
        <f t="shared" ref="F1254:L1254" si="816">E1219*H$374</f>
        <v>8.8143548301322898</v>
      </c>
      <c r="G1254" s="415">
        <f t="shared" si="816"/>
        <v>14.993358739537726</v>
      </c>
      <c r="H1254" s="415">
        <f t="shared" si="816"/>
        <v>21.408326505573157</v>
      </c>
      <c r="I1254" s="415">
        <f t="shared" si="816"/>
        <v>28.075491045880231</v>
      </c>
      <c r="J1254" s="415">
        <f t="shared" si="816"/>
        <v>31.182333337706336</v>
      </c>
      <c r="K1254" s="415">
        <f t="shared" si="816"/>
        <v>37.018032148784599</v>
      </c>
      <c r="L1254" s="415">
        <f t="shared" si="816"/>
        <v>43.567376298184939</v>
      </c>
    </row>
    <row r="1255" spans="3:12" s="487" customFormat="1">
      <c r="C1255" s="141" t="str">
        <f t="shared" ref="C1255:D1255" si="817">C1220</f>
        <v>D07</v>
      </c>
      <c r="D1255" s="141" t="str">
        <f t="shared" si="817"/>
        <v>Кюстендил (Kyustendil)</v>
      </c>
      <c r="E1255" s="412" t="str">
        <f t="shared" si="807"/>
        <v>IN</v>
      </c>
      <c r="F1255" s="415">
        <f t="shared" ref="F1255:L1255" si="818">E1220*H$374</f>
        <v>8.2268057887429151</v>
      </c>
      <c r="G1255" s="415">
        <f t="shared" si="818"/>
        <v>14.170680114372857</v>
      </c>
      <c r="H1255" s="415">
        <f t="shared" si="818"/>
        <v>20.167997115264154</v>
      </c>
      <c r="I1255" s="415">
        <f t="shared" si="818"/>
        <v>26.448887645446426</v>
      </c>
      <c r="J1255" s="415">
        <f t="shared" si="818"/>
        <v>31.182333337706336</v>
      </c>
      <c r="K1255" s="415">
        <f t="shared" si="818"/>
        <v>37.018032148784599</v>
      </c>
      <c r="L1255" s="415">
        <f t="shared" si="818"/>
        <v>43.567376298184939</v>
      </c>
    </row>
    <row r="1256" spans="3:12" s="487" customFormat="1">
      <c r="C1256" s="141" t="str">
        <f t="shared" ref="C1256:D1256" si="819">C1221</f>
        <v>D08</v>
      </c>
      <c r="D1256" s="141" t="str">
        <f t="shared" si="819"/>
        <v>Ловеч (Lovech)</v>
      </c>
      <c r="E1256" s="412" t="str">
        <f t="shared" si="807"/>
        <v>PR</v>
      </c>
      <c r="F1256" s="415">
        <f t="shared" ref="F1256:L1256" si="820">E1221*H$374</f>
        <v>10.887916090194885</v>
      </c>
      <c r="G1256" s="415">
        <f t="shared" si="820"/>
        <v>18.65063030174699</v>
      </c>
      <c r="H1256" s="415">
        <f t="shared" si="820"/>
        <v>26.576287887759509</v>
      </c>
      <c r="I1256" s="415">
        <f t="shared" si="820"/>
        <v>34.8529032585189</v>
      </c>
      <c r="J1256" s="415">
        <f t="shared" si="820"/>
        <v>31.182333337706336</v>
      </c>
      <c r="K1256" s="415">
        <f t="shared" si="820"/>
        <v>37.018032148784599</v>
      </c>
      <c r="L1256" s="415">
        <f t="shared" si="820"/>
        <v>43.567376298184939</v>
      </c>
    </row>
    <row r="1257" spans="3:12" s="487" customFormat="1">
      <c r="C1257" s="141" t="str">
        <f t="shared" ref="C1257:D1257" si="821">C1222</f>
        <v>D09</v>
      </c>
      <c r="D1257" s="141" t="str">
        <f t="shared" si="821"/>
        <v>Монтана (Montana)</v>
      </c>
      <c r="E1257" s="412" t="str">
        <f t="shared" si="807"/>
        <v>PR</v>
      </c>
      <c r="F1257" s="415">
        <f t="shared" ref="F1257:L1257" si="822">E1222*H$374</f>
        <v>9.9265125519553941</v>
      </c>
      <c r="G1257" s="415">
        <f t="shared" si="822"/>
        <v>16.819709949793221</v>
      </c>
      <c r="H1257" s="415">
        <f t="shared" si="822"/>
        <v>24.033456038793659</v>
      </c>
      <c r="I1257" s="415">
        <f t="shared" si="822"/>
        <v>31.518160919446544</v>
      </c>
      <c r="J1257" s="415">
        <f t="shared" si="822"/>
        <v>31.182333337706336</v>
      </c>
      <c r="K1257" s="415">
        <f t="shared" si="822"/>
        <v>37.018032148784599</v>
      </c>
      <c r="L1257" s="415">
        <f t="shared" si="822"/>
        <v>43.567376298184939</v>
      </c>
    </row>
    <row r="1258" spans="3:12" s="487" customFormat="1">
      <c r="C1258" s="141" t="str">
        <f t="shared" ref="C1258:D1258" si="823">C1223</f>
        <v>D10</v>
      </c>
      <c r="D1258" s="141" t="str">
        <f t="shared" si="823"/>
        <v>Пазарджик (Pazardzhik)</v>
      </c>
      <c r="E1258" s="412" t="str">
        <f t="shared" si="807"/>
        <v>PR</v>
      </c>
      <c r="F1258" s="415">
        <f t="shared" ref="F1258:L1258" si="824">E1223*H$374</f>
        <v>11.643735216250219</v>
      </c>
      <c r="G1258" s="415">
        <f t="shared" si="824"/>
        <v>19.861919090740091</v>
      </c>
      <c r="H1258" s="415">
        <f t="shared" si="824"/>
        <v>28.353917867659753</v>
      </c>
      <c r="I1258" s="415">
        <f t="shared" si="824"/>
        <v>37.184138003588075</v>
      </c>
      <c r="J1258" s="415">
        <f t="shared" si="824"/>
        <v>31.182333337706336</v>
      </c>
      <c r="K1258" s="415">
        <f t="shared" si="824"/>
        <v>37.018032148784599</v>
      </c>
      <c r="L1258" s="415">
        <f t="shared" si="824"/>
        <v>43.567376298184939</v>
      </c>
    </row>
    <row r="1259" spans="3:12" s="487" customFormat="1">
      <c r="C1259" s="141" t="str">
        <f t="shared" ref="C1259:D1259" si="825">C1224</f>
        <v>D11</v>
      </c>
      <c r="D1259" s="141" t="str">
        <f t="shared" si="825"/>
        <v>Перник (Pernik)</v>
      </c>
      <c r="E1259" s="412" t="str">
        <f t="shared" si="807"/>
        <v>IN</v>
      </c>
      <c r="F1259" s="415">
        <f t="shared" ref="F1259:L1259" si="826">E1224*H$374</f>
        <v>6.7362367893820716</v>
      </c>
      <c r="G1259" s="415">
        <f t="shared" si="826"/>
        <v>11.420849418221049</v>
      </c>
      <c r="H1259" s="415">
        <f t="shared" si="826"/>
        <v>16.31746505916221</v>
      </c>
      <c r="I1259" s="415">
        <f t="shared" si="826"/>
        <v>21.39918989187273</v>
      </c>
      <c r="J1259" s="415">
        <f t="shared" si="826"/>
        <v>31.182333337706336</v>
      </c>
      <c r="K1259" s="415">
        <f t="shared" si="826"/>
        <v>37.018032148784599</v>
      </c>
      <c r="L1259" s="415">
        <f t="shared" si="826"/>
        <v>43.567376298184939</v>
      </c>
    </row>
    <row r="1260" spans="3:12" s="487" customFormat="1">
      <c r="C1260" s="141" t="str">
        <f t="shared" ref="C1260:D1260" si="827">C1225</f>
        <v>D12</v>
      </c>
      <c r="D1260" s="141" t="str">
        <f t="shared" si="827"/>
        <v>Плевен (Pleven)</v>
      </c>
      <c r="E1260" s="412" t="str">
        <f t="shared" si="807"/>
        <v>PR</v>
      </c>
      <c r="F1260" s="415">
        <f t="shared" ref="F1260:L1260" si="828">E1225*H$374</f>
        <v>12.263192749145439</v>
      </c>
      <c r="G1260" s="415">
        <f t="shared" si="828"/>
        <v>20.739380792389444</v>
      </c>
      <c r="H1260" s="415">
        <f t="shared" si="828"/>
        <v>29.642026561297158</v>
      </c>
      <c r="I1260" s="415">
        <f t="shared" si="828"/>
        <v>38.873400547529705</v>
      </c>
      <c r="J1260" s="415">
        <f t="shared" si="828"/>
        <v>31.182333337706336</v>
      </c>
      <c r="K1260" s="415">
        <f t="shared" si="828"/>
        <v>37.018032148784599</v>
      </c>
      <c r="L1260" s="415">
        <f t="shared" si="828"/>
        <v>43.567376298184939</v>
      </c>
    </row>
    <row r="1261" spans="3:12" s="487" customFormat="1">
      <c r="C1261" s="141" t="str">
        <f t="shared" ref="C1261:D1261" si="829">C1226</f>
        <v>D13</v>
      </c>
      <c r="D1261" s="141" t="str">
        <f t="shared" si="829"/>
        <v>Пловдив (Plovdiv)</v>
      </c>
      <c r="E1261" s="412" t="str">
        <f t="shared" si="807"/>
        <v>IN</v>
      </c>
      <c r="F1261" s="415">
        <f t="shared" ref="F1261:L1261" si="830">E1226*H$374</f>
        <v>16.773581384619767</v>
      </c>
      <c r="G1261" s="415">
        <f t="shared" si="830"/>
        <v>28.506315568832616</v>
      </c>
      <c r="H1261" s="415">
        <f t="shared" si="830"/>
        <v>40.696771285228408</v>
      </c>
      <c r="I1261" s="415">
        <f t="shared" si="830"/>
        <v>53.370908628342406</v>
      </c>
      <c r="J1261" s="415">
        <f t="shared" si="830"/>
        <v>31.182333337706336</v>
      </c>
      <c r="K1261" s="415">
        <f t="shared" si="830"/>
        <v>37.018032148784599</v>
      </c>
      <c r="L1261" s="415">
        <f t="shared" si="830"/>
        <v>43.567376298184939</v>
      </c>
    </row>
    <row r="1262" spans="3:12" s="487" customFormat="1">
      <c r="C1262" s="141" t="str">
        <f t="shared" ref="C1262:D1262" si="831">C1227</f>
        <v>D14</v>
      </c>
      <c r="D1262" s="141" t="str">
        <f t="shared" si="831"/>
        <v>Разград (Razgrad)</v>
      </c>
      <c r="E1262" s="412" t="str">
        <f t="shared" si="807"/>
        <v>PR</v>
      </c>
      <c r="F1262" s="415">
        <f t="shared" ref="F1262:L1262" si="832">E1227*H$374</f>
        <v>6.8872390735475895</v>
      </c>
      <c r="G1262" s="415">
        <f t="shared" si="832"/>
        <v>11.65131133061492</v>
      </c>
      <c r="H1262" s="415">
        <f t="shared" si="832"/>
        <v>16.652786473874237</v>
      </c>
      <c r="I1262" s="415">
        <f t="shared" si="832"/>
        <v>21.838939975737929</v>
      </c>
      <c r="J1262" s="415">
        <f t="shared" si="832"/>
        <v>31.182333337706336</v>
      </c>
      <c r="K1262" s="415">
        <f t="shared" si="832"/>
        <v>37.018032148784599</v>
      </c>
      <c r="L1262" s="415">
        <f t="shared" si="832"/>
        <v>43.567376298184939</v>
      </c>
    </row>
    <row r="1263" spans="3:12" s="487" customFormat="1">
      <c r="C1263" s="141" t="str">
        <f t="shared" ref="C1263:D1263" si="833">C1228</f>
        <v>D15</v>
      </c>
      <c r="D1263" s="141" t="str">
        <f t="shared" si="833"/>
        <v>Русе (Ruse)</v>
      </c>
      <c r="E1263" s="412" t="str">
        <f t="shared" si="807"/>
        <v>IN</v>
      </c>
      <c r="F1263" s="415">
        <f t="shared" ref="F1263:L1263" si="834">E1228*H$374</f>
        <v>7.7705322785846445</v>
      </c>
      <c r="G1263" s="415">
        <f t="shared" si="834"/>
        <v>13.139592679092548</v>
      </c>
      <c r="H1263" s="415">
        <f t="shared" si="834"/>
        <v>18.779931720102887</v>
      </c>
      <c r="I1263" s="415">
        <f t="shared" si="834"/>
        <v>24.628539027220651</v>
      </c>
      <c r="J1263" s="415">
        <f t="shared" si="834"/>
        <v>31.182333337706336</v>
      </c>
      <c r="K1263" s="415">
        <f t="shared" si="834"/>
        <v>37.018032148784599</v>
      </c>
      <c r="L1263" s="415">
        <f t="shared" si="834"/>
        <v>43.567376298184939</v>
      </c>
    </row>
    <row r="1264" spans="3:12" s="487" customFormat="1">
      <c r="C1264" s="141" t="str">
        <f t="shared" ref="C1264:D1264" si="835">C1229</f>
        <v>D16</v>
      </c>
      <c r="D1264" s="141" t="str">
        <f t="shared" si="835"/>
        <v>Шумен (Shumen)</v>
      </c>
      <c r="E1264" s="412" t="str">
        <f t="shared" si="807"/>
        <v>PR</v>
      </c>
      <c r="F1264" s="415">
        <f t="shared" ref="F1264:L1264" si="836">E1229*H$374</f>
        <v>9.5285288951786491</v>
      </c>
      <c r="G1264" s="415">
        <f t="shared" si="836"/>
        <v>16.177419173920665</v>
      </c>
      <c r="H1264" s="415">
        <f t="shared" si="836"/>
        <v>23.117719377233115</v>
      </c>
      <c r="I1264" s="415">
        <f t="shared" si="836"/>
        <v>30.317237697571429</v>
      </c>
      <c r="J1264" s="415">
        <f t="shared" si="836"/>
        <v>31.182333337706336</v>
      </c>
      <c r="K1264" s="415">
        <f t="shared" si="836"/>
        <v>37.018032148784599</v>
      </c>
      <c r="L1264" s="415">
        <f t="shared" si="836"/>
        <v>43.567376298184939</v>
      </c>
    </row>
    <row r="1265" spans="3:12" s="487" customFormat="1">
      <c r="C1265" s="141" t="str">
        <f t="shared" ref="C1265:D1265" si="837">C1230</f>
        <v>D17</v>
      </c>
      <c r="D1265" s="141" t="str">
        <f t="shared" si="837"/>
        <v>Силистра (Silistra)</v>
      </c>
      <c r="E1265" s="412" t="str">
        <f t="shared" si="807"/>
        <v>PR</v>
      </c>
      <c r="F1265" s="415">
        <f t="shared" ref="F1265:L1265" si="838">E1230*H$374</f>
        <v>7.5519804759863574</v>
      </c>
      <c r="G1265" s="415">
        <f t="shared" si="838"/>
        <v>12.774900573337966</v>
      </c>
      <c r="H1265" s="415">
        <f t="shared" si="838"/>
        <v>18.25869084055649</v>
      </c>
      <c r="I1265" s="415">
        <f t="shared" si="838"/>
        <v>23.944968845186942</v>
      </c>
      <c r="J1265" s="415">
        <f t="shared" si="838"/>
        <v>31.182333337706336</v>
      </c>
      <c r="K1265" s="415">
        <f t="shared" si="838"/>
        <v>37.018032148784599</v>
      </c>
      <c r="L1265" s="415">
        <f t="shared" si="838"/>
        <v>43.567376298184939</v>
      </c>
    </row>
    <row r="1266" spans="3:12" s="487" customFormat="1">
      <c r="C1266" s="141" t="str">
        <f t="shared" ref="C1266:D1266" si="839">C1231</f>
        <v>D18</v>
      </c>
      <c r="D1266" s="141" t="str">
        <f t="shared" si="839"/>
        <v>Сливен (Sliven)</v>
      </c>
      <c r="E1266" s="412" t="str">
        <f t="shared" si="807"/>
        <v>IN</v>
      </c>
      <c r="F1266" s="415">
        <f t="shared" ref="F1266:L1266" si="840">E1231*H$374</f>
        <v>9.6650007552640496</v>
      </c>
      <c r="G1266" s="415">
        <f t="shared" si="840"/>
        <v>16.545095208947593</v>
      </c>
      <c r="H1266" s="415">
        <f t="shared" si="840"/>
        <v>23.64988885614612</v>
      </c>
      <c r="I1266" s="415">
        <f t="shared" si="840"/>
        <v>31.0151399570602</v>
      </c>
      <c r="J1266" s="415">
        <f t="shared" si="840"/>
        <v>31.182333337706336</v>
      </c>
      <c r="K1266" s="415">
        <f t="shared" si="840"/>
        <v>37.018032148784599</v>
      </c>
      <c r="L1266" s="415">
        <f t="shared" si="840"/>
        <v>43.567376298184939</v>
      </c>
    </row>
    <row r="1267" spans="3:12" s="487" customFormat="1">
      <c r="C1267" s="141" t="str">
        <f t="shared" ref="C1267:D1267" si="841">C1232</f>
        <v>D19</v>
      </c>
      <c r="D1267" s="141" t="str">
        <f t="shared" si="841"/>
        <v>Смолян (Smolyan)</v>
      </c>
      <c r="E1267" s="412" t="str">
        <f t="shared" si="807"/>
        <v>PR</v>
      </c>
      <c r="F1267" s="415">
        <f t="shared" ref="F1267:L1267" si="842">E1232*H$374</f>
        <v>8.8674152745819246</v>
      </c>
      <c r="G1267" s="415">
        <f t="shared" si="842"/>
        <v>15.230254749425097</v>
      </c>
      <c r="H1267" s="415">
        <f t="shared" si="842"/>
        <v>21.679808906911955</v>
      </c>
      <c r="I1267" s="415">
        <f t="shared" si="842"/>
        <v>28.431520823635971</v>
      </c>
      <c r="J1267" s="415">
        <f t="shared" si="842"/>
        <v>31.182333337706336</v>
      </c>
      <c r="K1267" s="415">
        <f t="shared" si="842"/>
        <v>37.018032148784599</v>
      </c>
      <c r="L1267" s="415">
        <f t="shared" si="842"/>
        <v>43.567376298184939</v>
      </c>
    </row>
    <row r="1268" spans="3:12" s="487" customFormat="1">
      <c r="C1268" s="141" t="str">
        <f t="shared" ref="C1268:D1268" si="843">C1233</f>
        <v>D20</v>
      </c>
      <c r="D1268" s="141" t="str">
        <f t="shared" si="843"/>
        <v>София-град (Sofia-Capital)</v>
      </c>
      <c r="E1268" s="412" t="str">
        <f t="shared" si="807"/>
        <v>PU</v>
      </c>
      <c r="F1268" s="415">
        <f t="shared" ref="F1268:L1268" si="844">E1233*H$374</f>
        <v>3.7649428704156671</v>
      </c>
      <c r="G1268" s="415">
        <f t="shared" si="844"/>
        <v>6.3765636072144076</v>
      </c>
      <c r="H1268" s="415">
        <f t="shared" si="844"/>
        <v>9.1112532573024279</v>
      </c>
      <c r="I1268" s="415">
        <f t="shared" si="844"/>
        <v>11.948757843148041</v>
      </c>
      <c r="J1268" s="415">
        <f t="shared" si="844"/>
        <v>360.82414290774472</v>
      </c>
      <c r="K1268" s="415">
        <f t="shared" si="844"/>
        <v>428.35151486450746</v>
      </c>
      <c r="L1268" s="415">
        <f t="shared" si="844"/>
        <v>504.13678287899717</v>
      </c>
    </row>
    <row r="1269" spans="3:12" s="487" customFormat="1">
      <c r="C1269" s="141" t="str">
        <f t="shared" ref="C1269:D1269" si="845">C1234</f>
        <v>D21</v>
      </c>
      <c r="D1269" s="141" t="str">
        <f t="shared" si="845"/>
        <v>София-област (Sofia (province))</v>
      </c>
      <c r="E1269" s="412" t="str">
        <f t="shared" si="807"/>
        <v>PR</v>
      </c>
      <c r="F1269" s="415">
        <f t="shared" ref="F1269:L1269" si="846">E1234*H$374</f>
        <v>19.239505444942445</v>
      </c>
      <c r="G1269" s="415">
        <f t="shared" si="846"/>
        <v>32.750954958745311</v>
      </c>
      <c r="H1269" s="415">
        <f t="shared" si="846"/>
        <v>46.751615161135419</v>
      </c>
      <c r="I1269" s="415">
        <f t="shared" si="846"/>
        <v>61.31140388274617</v>
      </c>
      <c r="J1269" s="415">
        <f t="shared" si="846"/>
        <v>31.182333337706336</v>
      </c>
      <c r="K1269" s="415">
        <f t="shared" si="846"/>
        <v>37.018032148784599</v>
      </c>
      <c r="L1269" s="415">
        <f t="shared" si="846"/>
        <v>43.567376298184939</v>
      </c>
    </row>
    <row r="1270" spans="3:12" s="487" customFormat="1">
      <c r="C1270" s="141" t="str">
        <f t="shared" ref="C1270:D1270" si="847">C1235</f>
        <v>D22</v>
      </c>
      <c r="D1270" s="141" t="str">
        <f t="shared" si="847"/>
        <v>Стара Загора (Stara Zagora)</v>
      </c>
      <c r="E1270" s="412" t="str">
        <f t="shared" si="807"/>
        <v>IN</v>
      </c>
      <c r="F1270" s="415">
        <f t="shared" ref="F1270:L1270" si="848">E1235*H$374</f>
        <v>14.439677157273898</v>
      </c>
      <c r="G1270" s="415">
        <f t="shared" si="848"/>
        <v>24.64012233366422</v>
      </c>
      <c r="H1270" s="415">
        <f t="shared" si="848"/>
        <v>35.194954519952383</v>
      </c>
      <c r="I1270" s="415">
        <f t="shared" si="848"/>
        <v>46.155668927594697</v>
      </c>
      <c r="J1270" s="415">
        <f t="shared" si="848"/>
        <v>31.182333337706336</v>
      </c>
      <c r="K1270" s="415">
        <f t="shared" si="848"/>
        <v>37.018032148784599</v>
      </c>
      <c r="L1270" s="415">
        <f t="shared" si="848"/>
        <v>43.567376298184939</v>
      </c>
    </row>
    <row r="1271" spans="3:12" s="487" customFormat="1">
      <c r="C1271" s="141" t="str">
        <f t="shared" ref="C1271:D1271" si="849">C1236</f>
        <v>D23</v>
      </c>
      <c r="D1271" s="141" t="str">
        <f t="shared" si="849"/>
        <v>Търговище (Targovishte)</v>
      </c>
      <c r="E1271" s="412" t="str">
        <f t="shared" si="807"/>
        <v>PR</v>
      </c>
      <c r="F1271" s="415">
        <f t="shared" ref="F1271:L1271" si="850">E1236*H$374</f>
        <v>7.2509627966366716</v>
      </c>
      <c r="G1271" s="415">
        <f t="shared" si="850"/>
        <v>12.267725844828849</v>
      </c>
      <c r="H1271" s="415">
        <f t="shared" si="850"/>
        <v>17.5338048411055</v>
      </c>
      <c r="I1271" s="415">
        <f t="shared" si="850"/>
        <v>22.994332634478351</v>
      </c>
      <c r="J1271" s="415">
        <f t="shared" si="850"/>
        <v>31.182333337706336</v>
      </c>
      <c r="K1271" s="415">
        <f t="shared" si="850"/>
        <v>37.018032148784599</v>
      </c>
      <c r="L1271" s="415">
        <f t="shared" si="850"/>
        <v>43.567376298184939</v>
      </c>
    </row>
    <row r="1272" spans="3:12" s="487" customFormat="1">
      <c r="C1272" s="141" t="str">
        <f t="shared" ref="C1272:D1272" si="851">C1237</f>
        <v>D24</v>
      </c>
      <c r="D1272" s="141" t="str">
        <f t="shared" si="851"/>
        <v>Варна (Varna)</v>
      </c>
      <c r="E1272" s="412" t="str">
        <f t="shared" si="807"/>
        <v>IN</v>
      </c>
      <c r="F1272" s="415">
        <f t="shared" ref="F1272:L1272" si="852">E1237*H$374</f>
        <v>10.396450890830252</v>
      </c>
      <c r="G1272" s="415">
        <f t="shared" si="852"/>
        <v>17.590402932166427</v>
      </c>
      <c r="H1272" s="415">
        <f t="shared" si="852"/>
        <v>25.141242842882036</v>
      </c>
      <c r="I1272" s="415">
        <f t="shared" si="852"/>
        <v>32.970944185379587</v>
      </c>
      <c r="J1272" s="415">
        <f t="shared" si="852"/>
        <v>31.182333337706336</v>
      </c>
      <c r="K1272" s="415">
        <f t="shared" si="852"/>
        <v>37.018032148784599</v>
      </c>
      <c r="L1272" s="415">
        <f t="shared" si="852"/>
        <v>43.567376298184939</v>
      </c>
    </row>
    <row r="1273" spans="3:12" s="487" customFormat="1">
      <c r="C1273" s="141" t="str">
        <f t="shared" ref="C1273:D1273" si="853">C1238</f>
        <v>D25</v>
      </c>
      <c r="D1273" s="141" t="str">
        <f t="shared" si="853"/>
        <v>Велико Търново (Veliko Tarnovo)</v>
      </c>
      <c r="E1273" s="412" t="str">
        <f t="shared" si="807"/>
        <v>PR</v>
      </c>
      <c r="F1273" s="415">
        <f t="shared" ref="F1273:L1273" si="854">E1238*H$374</f>
        <v>12.278040190635766</v>
      </c>
      <c r="G1273" s="415">
        <f t="shared" si="854"/>
        <v>20.838130201746157</v>
      </c>
      <c r="H1273" s="415">
        <f t="shared" si="854"/>
        <v>29.781033014216337</v>
      </c>
      <c r="I1273" s="415">
        <f t="shared" si="854"/>
        <v>39.055697581500851</v>
      </c>
      <c r="J1273" s="415">
        <f t="shared" si="854"/>
        <v>31.182333337706336</v>
      </c>
      <c r="K1273" s="415">
        <f t="shared" si="854"/>
        <v>37.018032148784599</v>
      </c>
      <c r="L1273" s="415">
        <f t="shared" si="854"/>
        <v>43.567376298184939</v>
      </c>
    </row>
    <row r="1274" spans="3:12" s="487" customFormat="1">
      <c r="C1274" s="141" t="str">
        <f t="shared" ref="C1274:D1274" si="855">C1239</f>
        <v>D26</v>
      </c>
      <c r="D1274" s="141" t="str">
        <f t="shared" si="855"/>
        <v>Видин (Vidin)</v>
      </c>
      <c r="E1274" s="412" t="str">
        <f t="shared" si="807"/>
        <v>PR</v>
      </c>
      <c r="F1274" s="415">
        <f t="shared" ref="F1274:L1274" si="856">E1239*H$374</f>
        <v>8.1050021863942394</v>
      </c>
      <c r="G1274" s="415">
        <f t="shared" si="856"/>
        <v>13.783608539075679</v>
      </c>
      <c r="H1274" s="415">
        <f t="shared" si="856"/>
        <v>19.678009364394214</v>
      </c>
      <c r="I1274" s="415">
        <f t="shared" si="856"/>
        <v>25.806303709305563</v>
      </c>
      <c r="J1274" s="415">
        <f t="shared" si="856"/>
        <v>31.182333337706336</v>
      </c>
      <c r="K1274" s="415">
        <f t="shared" si="856"/>
        <v>37.018032148784599</v>
      </c>
      <c r="L1274" s="415">
        <f t="shared" si="856"/>
        <v>43.567376298184939</v>
      </c>
    </row>
    <row r="1275" spans="3:12" s="487" customFormat="1">
      <c r="C1275" s="141" t="str">
        <f t="shared" ref="C1275:D1275" si="857">C1240</f>
        <v>D27</v>
      </c>
      <c r="D1275" s="141" t="str">
        <f t="shared" si="857"/>
        <v>Враца (Vratsa)</v>
      </c>
      <c r="E1275" s="412" t="str">
        <f t="shared" si="807"/>
        <v>PR</v>
      </c>
      <c r="F1275" s="415">
        <f t="shared" ref="F1275:L1275" si="858">E1240*H$374</f>
        <v>9.9868340734353911</v>
      </c>
      <c r="G1275" s="415">
        <f t="shared" si="858"/>
        <v>16.889925535483119</v>
      </c>
      <c r="H1275" s="415">
        <f t="shared" si="858"/>
        <v>24.139543418010977</v>
      </c>
      <c r="I1275" s="415">
        <f t="shared" si="858"/>
        <v>31.657286939620111</v>
      </c>
      <c r="J1275" s="415">
        <f t="shared" si="858"/>
        <v>31.182333337706336</v>
      </c>
      <c r="K1275" s="415">
        <f t="shared" si="858"/>
        <v>37.018032148784599</v>
      </c>
      <c r="L1275" s="415">
        <f t="shared" si="858"/>
        <v>43.567376298184939</v>
      </c>
    </row>
    <row r="1276" spans="3:12" s="487" customFormat="1">
      <c r="C1276" s="141" t="str">
        <f t="shared" ref="C1276:D1276" si="859">C1241</f>
        <v>D28</v>
      </c>
      <c r="D1276" s="141" t="str">
        <f t="shared" si="859"/>
        <v>Ямбол (Yambol)</v>
      </c>
      <c r="E1276" s="412" t="str">
        <f t="shared" si="807"/>
        <v>IN</v>
      </c>
      <c r="F1276" s="415">
        <f t="shared" ref="F1276:L1276" si="860">E1241*H$374</f>
        <v>9.1858964782244481</v>
      </c>
      <c r="G1276" s="415">
        <f t="shared" si="860"/>
        <v>15.54510591155252</v>
      </c>
      <c r="H1276" s="415">
        <f t="shared" si="860"/>
        <v>22.217975787916387</v>
      </c>
      <c r="I1276" s="415">
        <f t="shared" si="860"/>
        <v>29.137288247581779</v>
      </c>
      <c r="J1276" s="415">
        <f t="shared" si="860"/>
        <v>31.182333337706336</v>
      </c>
      <c r="K1276" s="415">
        <f t="shared" si="860"/>
        <v>37.018032148784599</v>
      </c>
      <c r="L1276" s="415">
        <f t="shared" si="860"/>
        <v>43.567376298184939</v>
      </c>
    </row>
    <row r="1277" spans="3:12" s="487" customFormat="1">
      <c r="C1277" s="146"/>
      <c r="D1277" s="146" t="s">
        <v>657</v>
      </c>
      <c r="E1277" s="146"/>
      <c r="F1277" s="416">
        <f t="shared" ref="F1277:K1277" si="861">SUM(F1249:F1276)</f>
        <v>303.04157638659763</v>
      </c>
      <c r="G1277" s="416">
        <f t="shared" si="861"/>
        <v>515.17067985721587</v>
      </c>
      <c r="H1277" s="416">
        <f t="shared" si="861"/>
        <v>735.66373083610426</v>
      </c>
      <c r="I1277" s="416">
        <f t="shared" si="861"/>
        <v>964.77043558220555</v>
      </c>
      <c r="J1277" s="416">
        <f t="shared" si="861"/>
        <v>1202.7471430258154</v>
      </c>
      <c r="K1277" s="416">
        <f t="shared" si="861"/>
        <v>1427.838382881692</v>
      </c>
      <c r="L1277" s="416">
        <f t="shared" ref="L1277" si="862">SUM(L1249:L1276)</f>
        <v>1680.4559429299902</v>
      </c>
    </row>
    <row r="1278" spans="3:12" s="635" customFormat="1">
      <c r="E1278" s="636"/>
      <c r="F1278" s="634" t="str">
        <f>IF(F1277=H374,"OK","ERROR")</f>
        <v>OK</v>
      </c>
      <c r="G1278" s="634" t="str">
        <f t="shared" ref="G1278:L1278" si="863">IF(G1277=I374,"OK","ERROR")</f>
        <v>OK</v>
      </c>
      <c r="H1278" s="634" t="str">
        <f t="shared" si="863"/>
        <v>OK</v>
      </c>
      <c r="I1278" s="636" t="str">
        <f>IF(ROUNDDOWN((I1277),0)=ROUNDDOWN(K374,0),"OK","ERROR")</f>
        <v>OK</v>
      </c>
      <c r="J1278" s="634" t="str">
        <f t="shared" si="863"/>
        <v>OK</v>
      </c>
      <c r="K1278" s="634" t="str">
        <f t="shared" si="863"/>
        <v>OK</v>
      </c>
      <c r="L1278" s="634" t="str">
        <f t="shared" si="863"/>
        <v>OK</v>
      </c>
    </row>
    <row r="1279" spans="3:12" s="487" customFormat="1">
      <c r="E1279" s="417"/>
      <c r="F1279" s="417"/>
      <c r="G1279" s="417"/>
      <c r="H1279" s="417"/>
      <c r="I1279" s="417"/>
      <c r="J1279" s="417"/>
    </row>
    <row r="1280" spans="3:12" s="487" customFormat="1">
      <c r="C1280" s="218" t="s">
        <v>686</v>
      </c>
      <c r="F1280" s="532"/>
      <c r="G1280" s="532"/>
      <c r="H1280" s="532"/>
      <c r="I1280" s="532"/>
      <c r="J1280" s="532"/>
      <c r="K1280" s="532"/>
      <c r="L1280" s="532"/>
    </row>
    <row r="1281" spans="3:12" s="487" customFormat="1">
      <c r="C1281" s="40" t="s">
        <v>0</v>
      </c>
      <c r="D1281" s="151" t="s">
        <v>688</v>
      </c>
      <c r="E1281" s="151"/>
      <c r="F1281" s="151">
        <f t="shared" ref="F1281:L1282" si="864">F1247</f>
        <v>2014</v>
      </c>
      <c r="G1281" s="151">
        <f t="shared" si="864"/>
        <v>2015</v>
      </c>
      <c r="H1281" s="151">
        <f t="shared" si="864"/>
        <v>2016</v>
      </c>
      <c r="I1281" s="151">
        <f t="shared" si="864"/>
        <v>2017</v>
      </c>
      <c r="J1281" s="151">
        <f t="shared" si="864"/>
        <v>2018</v>
      </c>
      <c r="K1281" s="151">
        <f t="shared" si="864"/>
        <v>2019</v>
      </c>
      <c r="L1281" s="151">
        <f t="shared" si="864"/>
        <v>2020</v>
      </c>
    </row>
    <row r="1282" spans="3:12" s="487" customFormat="1">
      <c r="C1282" s="40"/>
      <c r="D1282" s="56"/>
      <c r="E1282" s="151" t="s">
        <v>14</v>
      </c>
      <c r="F1282" s="151" t="str">
        <f t="shared" ref="F1282:K1282" si="865">F1248</f>
        <v xml:space="preserve">Actuals </v>
      </c>
      <c r="G1282" s="151" t="str">
        <f t="shared" si="865"/>
        <v xml:space="preserve">Estimated </v>
      </c>
      <c r="H1282" s="151" t="str">
        <f t="shared" si="865"/>
        <v xml:space="preserve">Estimated </v>
      </c>
      <c r="I1282" s="151" t="str">
        <f t="shared" si="865"/>
        <v xml:space="preserve">Estimated </v>
      </c>
      <c r="J1282" s="151" t="str">
        <f t="shared" si="865"/>
        <v>Estimated</v>
      </c>
      <c r="K1282" s="151" t="str">
        <f t="shared" si="865"/>
        <v>Estimated</v>
      </c>
      <c r="L1282" s="151" t="str">
        <f t="shared" si="864"/>
        <v>Estimated</v>
      </c>
    </row>
    <row r="1283" spans="3:12" s="487" customFormat="1">
      <c r="C1283" s="141" t="str">
        <f>C1196</f>
        <v>G1</v>
      </c>
      <c r="D1283" s="141" t="str">
        <f t="shared" ref="D1283:D1285" si="866">D1196</f>
        <v>Predominatly urban (PU)</v>
      </c>
      <c r="E1283" s="151" t="s">
        <v>666</v>
      </c>
      <c r="F1283" s="415">
        <f>SUMIF($E$1120:$E$1147,"PU",F$1249:F$1276)</f>
        <v>3.7649428704156671</v>
      </c>
      <c r="G1283" s="415">
        <f t="shared" ref="G1283:L1283" si="867">SUMIF($E$1120:$E$1147,"PU",G$1249:G$1276)</f>
        <v>6.3765636072144076</v>
      </c>
      <c r="H1283" s="415">
        <f t="shared" si="867"/>
        <v>9.1112532573024279</v>
      </c>
      <c r="I1283" s="415">
        <f t="shared" si="867"/>
        <v>11.948757843148041</v>
      </c>
      <c r="J1283" s="415">
        <f t="shared" si="867"/>
        <v>360.82414290774472</v>
      </c>
      <c r="K1283" s="415">
        <f t="shared" si="867"/>
        <v>428.35151486450746</v>
      </c>
      <c r="L1283" s="415">
        <f t="shared" si="867"/>
        <v>504.13678287899717</v>
      </c>
    </row>
    <row r="1284" spans="3:12" s="487" customFormat="1">
      <c r="C1284" s="141" t="str">
        <f t="shared" ref="C1284" si="868">C1197</f>
        <v>G2</v>
      </c>
      <c r="D1284" s="141" t="str">
        <f t="shared" si="866"/>
        <v>Intermediate (IN)</v>
      </c>
      <c r="E1284" s="151" t="s">
        <v>666</v>
      </c>
      <c r="F1284" s="415">
        <f>SUMIF($E$1120:$E$1147,"IN",F$1249:F$1276)</f>
        <v>138.26358459776895</v>
      </c>
      <c r="G1284" s="415">
        <f t="shared" ref="G1284:L1284" si="869">SUMIF($E$1120:$E$1147,"IN",G$1249:G$1276)</f>
        <v>234.91994935065614</v>
      </c>
      <c r="H1284" s="415">
        <f t="shared" si="869"/>
        <v>335.56057777987149</v>
      </c>
      <c r="I1284" s="415">
        <f t="shared" si="869"/>
        <v>440.06372914560313</v>
      </c>
      <c r="J1284" s="415">
        <f t="shared" si="869"/>
        <v>374.18800005247596</v>
      </c>
      <c r="K1284" s="415">
        <f t="shared" si="869"/>
        <v>444.21638578541507</v>
      </c>
      <c r="L1284" s="415">
        <f t="shared" si="869"/>
        <v>522.80851557821939</v>
      </c>
    </row>
    <row r="1285" spans="3:12" s="487" customFormat="1">
      <c r="C1285" s="141" t="str">
        <f t="shared" ref="C1285" si="870">C1198</f>
        <v>G3</v>
      </c>
      <c r="D1285" s="141" t="str">
        <f t="shared" si="866"/>
        <v>Predominatly rural (PR)</v>
      </c>
      <c r="E1285" s="151" t="s">
        <v>666</v>
      </c>
      <c r="F1285" s="415">
        <f>SUMIF($E$1120:$E$1147,"PR",F$1249:F$1276)</f>
        <v>161.01304891841298</v>
      </c>
      <c r="G1285" s="415">
        <f t="shared" ref="G1285:L1285" si="871">SUMIF($E$1120:$E$1147,"PR",G$1249:G$1276)</f>
        <v>273.87416689934537</v>
      </c>
      <c r="H1285" s="415">
        <f t="shared" si="871"/>
        <v>390.99189979893043</v>
      </c>
      <c r="I1285" s="415">
        <f t="shared" si="871"/>
        <v>512.75794859345456</v>
      </c>
      <c r="J1285" s="415">
        <f t="shared" si="871"/>
        <v>467.73500006559493</v>
      </c>
      <c r="K1285" s="415">
        <f t="shared" si="871"/>
        <v>555.27048223176894</v>
      </c>
      <c r="L1285" s="415">
        <f t="shared" si="871"/>
        <v>653.51064447277429</v>
      </c>
    </row>
    <row r="1286" spans="3:12" s="635" customFormat="1">
      <c r="F1286" s="532" t="str">
        <f t="shared" ref="F1286:K1286" si="872">IF(SUM(F1283:F1285)=F1277,"OK","Error")</f>
        <v>OK</v>
      </c>
      <c r="G1286" s="532" t="str">
        <f t="shared" si="872"/>
        <v>OK</v>
      </c>
      <c r="H1286" s="532" t="str">
        <f t="shared" si="872"/>
        <v>OK</v>
      </c>
      <c r="I1286" s="532" t="str">
        <f t="shared" si="872"/>
        <v>OK</v>
      </c>
      <c r="J1286" s="532" t="str">
        <f t="shared" si="872"/>
        <v>OK</v>
      </c>
      <c r="K1286" s="532" t="str">
        <f t="shared" si="872"/>
        <v>OK</v>
      </c>
      <c r="L1286" s="532" t="str">
        <f t="shared" ref="L1286" si="873">IF(SUM(L1283:L1285)=L1277,"OK","Error")</f>
        <v>OK</v>
      </c>
    </row>
    <row r="1287" spans="3:12" s="487" customFormat="1"/>
    <row r="1288" spans="3:12" s="487" customFormat="1">
      <c r="C1288" s="19" t="s">
        <v>880</v>
      </c>
      <c r="E1288" s="413"/>
      <c r="F1288" s="413"/>
      <c r="G1288" s="413"/>
      <c r="H1288" s="413"/>
      <c r="I1288" s="413"/>
      <c r="J1288" s="413"/>
    </row>
    <row r="1289" spans="3:12" s="487" customFormat="1"/>
    <row r="1290" spans="3:12" s="487" customFormat="1">
      <c r="C1290" s="40" t="str">
        <f>C1247</f>
        <v>Code</v>
      </c>
      <c r="D1290" s="151" t="s">
        <v>405</v>
      </c>
      <c r="E1290" s="151"/>
      <c r="F1290" s="151">
        <f t="shared" ref="F1290:L1291" si="874">F1247</f>
        <v>2014</v>
      </c>
      <c r="G1290" s="151">
        <f t="shared" si="874"/>
        <v>2015</v>
      </c>
      <c r="H1290" s="151">
        <f t="shared" si="874"/>
        <v>2016</v>
      </c>
      <c r="I1290" s="151">
        <f t="shared" si="874"/>
        <v>2017</v>
      </c>
      <c r="J1290" s="151">
        <f t="shared" si="874"/>
        <v>2018</v>
      </c>
      <c r="K1290" s="151">
        <f t="shared" si="874"/>
        <v>2019</v>
      </c>
      <c r="L1290" s="151">
        <f t="shared" si="874"/>
        <v>2020</v>
      </c>
    </row>
    <row r="1291" spans="3:12" s="487" customFormat="1">
      <c r="C1291" s="40"/>
      <c r="D1291" s="56"/>
      <c r="E1291" s="151" t="s">
        <v>685</v>
      </c>
      <c r="F1291" s="151" t="str">
        <f t="shared" ref="F1291:K1291" si="875">F1248</f>
        <v xml:space="preserve">Actuals </v>
      </c>
      <c r="G1291" s="151" t="str">
        <f t="shared" si="875"/>
        <v xml:space="preserve">Estimated </v>
      </c>
      <c r="H1291" s="151" t="str">
        <f t="shared" si="875"/>
        <v xml:space="preserve">Estimated </v>
      </c>
      <c r="I1291" s="151" t="str">
        <f t="shared" si="875"/>
        <v xml:space="preserve">Estimated </v>
      </c>
      <c r="J1291" s="151" t="str">
        <f t="shared" si="875"/>
        <v>Estimated</v>
      </c>
      <c r="K1291" s="151" t="str">
        <f t="shared" si="875"/>
        <v>Estimated</v>
      </c>
      <c r="L1291" s="151" t="str">
        <f t="shared" si="874"/>
        <v>Estimated</v>
      </c>
    </row>
    <row r="1292" spans="3:12" s="487" customFormat="1">
      <c r="C1292" s="141" t="str">
        <f t="shared" ref="C1292:E1307" si="876">C1249</f>
        <v>D01</v>
      </c>
      <c r="D1292" s="141" t="str">
        <f t="shared" si="876"/>
        <v>Благоевград (Blagoevgrad)</v>
      </c>
      <c r="E1292" s="412" t="str">
        <f>E1249</f>
        <v>PR</v>
      </c>
      <c r="F1292" s="415">
        <f>MAX(IF($E1292="PU",F1249/E$897,IF($E1292="IN",F1249/E$904,IF($E1292="PR",F1249/E$911))),F759)</f>
        <v>3.0950504310628695</v>
      </c>
      <c r="G1292" s="415">
        <f t="shared" ref="G1292:L1292" si="877">MAX(IF($E1292="PU",G1249/F$897,IF($E1292="IN",G1249/F$904,IF($E1292="PR",G1249/F$911))),G759)</f>
        <v>9.3798507238224484</v>
      </c>
      <c r="H1292" s="415">
        <f t="shared" si="877"/>
        <v>15.586759146383622</v>
      </c>
      <c r="I1292" s="415">
        <f t="shared" si="877"/>
        <v>21.843284267742003</v>
      </c>
      <c r="J1292" s="415">
        <f t="shared" si="877"/>
        <v>21.849837253022329</v>
      </c>
      <c r="K1292" s="415">
        <f t="shared" si="877"/>
        <v>21.854207220472933</v>
      </c>
      <c r="L1292" s="415">
        <f t="shared" si="877"/>
        <v>21.860763482639076</v>
      </c>
    </row>
    <row r="1293" spans="3:12" s="487" customFormat="1">
      <c r="C1293" s="141" t="str">
        <f t="shared" si="876"/>
        <v>D02</v>
      </c>
      <c r="D1293" s="141" t="str">
        <f t="shared" si="876"/>
        <v>Бургас (Burgas)</v>
      </c>
      <c r="E1293" s="412" t="str">
        <f t="shared" si="876"/>
        <v>IN</v>
      </c>
      <c r="F1293" s="415">
        <f t="shared" ref="F1293:L1293" si="878">MAX(IF($E1293="PU",F1250/E$897,IF($E1293="IN",F1250/E$904,IF($E1293="PR",F1250/E$911))),F760)</f>
        <v>3.7361957709735183</v>
      </c>
      <c r="G1293" s="415">
        <f t="shared" si="878"/>
        <v>11.214853419982301</v>
      </c>
      <c r="H1293" s="415">
        <f t="shared" si="878"/>
        <v>18.689124052549953</v>
      </c>
      <c r="I1293" s="415">
        <f t="shared" si="878"/>
        <v>26.190938447243504</v>
      </c>
      <c r="J1293" s="415">
        <f t="shared" si="878"/>
        <v>26.198795728777675</v>
      </c>
      <c r="K1293" s="415">
        <f t="shared" si="878"/>
        <v>26.206655367496303</v>
      </c>
      <c r="L1293" s="415">
        <f t="shared" si="878"/>
        <v>26.214517364106555</v>
      </c>
    </row>
    <row r="1294" spans="3:12" s="487" customFormat="1">
      <c r="C1294" s="141" t="str">
        <f t="shared" si="876"/>
        <v>D03</v>
      </c>
      <c r="D1294" s="141" t="str">
        <f t="shared" si="876"/>
        <v>Добрич (Dobrich)</v>
      </c>
      <c r="E1294" s="412" t="str">
        <f t="shared" si="876"/>
        <v>IN</v>
      </c>
      <c r="F1294" s="415">
        <f t="shared" ref="F1294:L1294" si="879">MAX(IF($E1294="PU",F1251/E$897,IF($E1294="IN",F1251/E$904,IF($E1294="PR",F1251/E$911))),F761)</f>
        <v>2.2545349378421142</v>
      </c>
      <c r="G1294" s="415">
        <f t="shared" si="879"/>
        <v>6.7521020411293984</v>
      </c>
      <c r="H1294" s="415">
        <f t="shared" si="879"/>
        <v>11.25350340188233</v>
      </c>
      <c r="I1294" s="415">
        <f t="shared" si="879"/>
        <v>15.770659667397897</v>
      </c>
      <c r="J1294" s="415">
        <f t="shared" si="879"/>
        <v>15.775390865298112</v>
      </c>
      <c r="K1294" s="415">
        <f t="shared" si="879"/>
        <v>15.780123482557705</v>
      </c>
      <c r="L1294" s="415">
        <f t="shared" si="879"/>
        <v>15.784857519602472</v>
      </c>
    </row>
    <row r="1295" spans="3:12" s="487" customFormat="1">
      <c r="C1295" s="141" t="str">
        <f t="shared" si="876"/>
        <v>D04</v>
      </c>
      <c r="D1295" s="141" t="str">
        <f t="shared" si="876"/>
        <v>Габрово (Gabrovo)</v>
      </c>
      <c r="E1295" s="412" t="str">
        <f t="shared" si="876"/>
        <v>IN</v>
      </c>
      <c r="F1295" s="415">
        <f t="shared" ref="F1295:L1295" si="880">MAX(IF($E1295="PU",F1252/E$897,IF($E1295="IN",F1252/E$904,IF($E1295="PR",F1252/E$911))),F762)</f>
        <v>0.97064358504039372</v>
      </c>
      <c r="G1295" s="415">
        <f t="shared" si="880"/>
        <v>2.9106280534402846</v>
      </c>
      <c r="H1295" s="415">
        <f t="shared" si="880"/>
        <v>4.8506637033859388</v>
      </c>
      <c r="I1295" s="415">
        <f t="shared" si="880"/>
        <v>6.7977201139250525</v>
      </c>
      <c r="J1295" s="415">
        <f t="shared" si="880"/>
        <v>6.7997594299592299</v>
      </c>
      <c r="K1295" s="415">
        <f t="shared" si="880"/>
        <v>6.8017993577882185</v>
      </c>
      <c r="L1295" s="415">
        <f t="shared" si="880"/>
        <v>6.8038398975955543</v>
      </c>
    </row>
    <row r="1296" spans="3:12" s="487" customFormat="1">
      <c r="C1296" s="141" t="str">
        <f t="shared" si="876"/>
        <v>D05</v>
      </c>
      <c r="D1296" s="141" t="str">
        <f t="shared" si="876"/>
        <v>Хасково (Haskovo)</v>
      </c>
      <c r="E1296" s="412" t="str">
        <f t="shared" si="876"/>
        <v>IN</v>
      </c>
      <c r="F1296" s="415">
        <f t="shared" ref="F1296:L1296" si="881">MAX(IF($E1296="PU",F1253/E$897,IF($E1296="IN",F1253/E$904,IF($E1296="PR",F1253/E$911))),F763)</f>
        <v>2.6238364884548311</v>
      </c>
      <c r="G1296" s="415">
        <f t="shared" si="881"/>
        <v>7.8864636878012586</v>
      </c>
      <c r="H1296" s="415">
        <f t="shared" si="881"/>
        <v>13.130914781105677</v>
      </c>
      <c r="I1296" s="415">
        <f t="shared" si="881"/>
        <v>18.40166397424149</v>
      </c>
      <c r="J1296" s="415">
        <f t="shared" si="881"/>
        <v>18.407184473433762</v>
      </c>
      <c r="K1296" s="415">
        <f t="shared" si="881"/>
        <v>18.412706628775798</v>
      </c>
      <c r="L1296" s="415">
        <f t="shared" si="881"/>
        <v>18.418230440764425</v>
      </c>
    </row>
    <row r="1297" spans="3:12" s="487" customFormat="1">
      <c r="C1297" s="141" t="str">
        <f t="shared" si="876"/>
        <v>D06</v>
      </c>
      <c r="D1297" s="141" t="str">
        <f t="shared" si="876"/>
        <v>Кърджали (Kardzhali)</v>
      </c>
      <c r="E1297" s="412" t="str">
        <f t="shared" si="876"/>
        <v>PR</v>
      </c>
      <c r="F1297" s="415">
        <f t="shared" ref="F1297:L1297" si="882">MAX(IF($E1297="PU",F1254/E$897,IF($E1297="IN",F1254/E$904,IF($E1297="PR",F1254/E$911))),F764)</f>
        <v>1.5341994690239817</v>
      </c>
      <c r="G1297" s="415">
        <f t="shared" si="882"/>
        <v>4.6193383905075835</v>
      </c>
      <c r="H1297" s="415">
        <f t="shared" si="882"/>
        <v>7.6913080928704751</v>
      </c>
      <c r="I1297" s="415">
        <f t="shared" si="882"/>
        <v>10.778599161348682</v>
      </c>
      <c r="J1297" s="415">
        <f t="shared" si="882"/>
        <v>10.781832741097087</v>
      </c>
      <c r="K1297" s="415">
        <f t="shared" si="882"/>
        <v>10.785067290919415</v>
      </c>
      <c r="L1297" s="415">
        <f t="shared" si="882"/>
        <v>10.788302811106693</v>
      </c>
    </row>
    <row r="1298" spans="3:12" s="487" customFormat="1">
      <c r="C1298" s="141" t="str">
        <f t="shared" si="876"/>
        <v>D07</v>
      </c>
      <c r="D1298" s="141" t="str">
        <f t="shared" si="876"/>
        <v>Кюстендил (Kyustendil)</v>
      </c>
      <c r="E1298" s="412" t="str">
        <f t="shared" si="876"/>
        <v>IN</v>
      </c>
      <c r="F1298" s="415">
        <f t="shared" ref="F1298:L1298" si="883">MAX(IF($E1298="PU",F1255/E$897,IF($E1298="IN",F1255/E$904,IF($E1298="PR",F1255/E$911))),F765)</f>
        <v>1.4319324914973239</v>
      </c>
      <c r="G1298" s="415">
        <f t="shared" si="883"/>
        <v>4.3658774400767237</v>
      </c>
      <c r="H1298" s="415">
        <f t="shared" si="883"/>
        <v>7.2456985084396095</v>
      </c>
      <c r="I1298" s="415">
        <f t="shared" si="883"/>
        <v>10.154121889727268</v>
      </c>
      <c r="J1298" s="415">
        <f t="shared" si="883"/>
        <v>10.157168126294183</v>
      </c>
      <c r="K1298" s="415">
        <f t="shared" si="883"/>
        <v>10.160215276732073</v>
      </c>
      <c r="L1298" s="415">
        <f t="shared" si="883"/>
        <v>10.163263341315091</v>
      </c>
    </row>
    <row r="1299" spans="3:12" s="487" customFormat="1">
      <c r="C1299" s="141" t="str">
        <f t="shared" si="876"/>
        <v>D08</v>
      </c>
      <c r="D1299" s="141" t="str">
        <f t="shared" si="876"/>
        <v>Ловеч (Lovech)</v>
      </c>
      <c r="E1299" s="412" t="str">
        <f t="shared" si="876"/>
        <v>PR</v>
      </c>
      <c r="F1299" s="415">
        <f t="shared" ref="F1299:L1299" si="884">MAX(IF($E1299="PU",F1256/E$897,IF($E1299="IN",F1256/E$904,IF($E1299="PR",F1256/E$911))),F766)</f>
        <v>1.8951171590290925</v>
      </c>
      <c r="G1299" s="415">
        <f t="shared" si="884"/>
        <v>5.7461156006916294</v>
      </c>
      <c r="H1299" s="415">
        <f t="shared" si="884"/>
        <v>9.5479867637653904</v>
      </c>
      <c r="I1299" s="415">
        <f t="shared" si="884"/>
        <v>13.380548650740817</v>
      </c>
      <c r="J1299" s="415">
        <f t="shared" si="884"/>
        <v>13.384562815336039</v>
      </c>
      <c r="K1299" s="415">
        <f t="shared" si="884"/>
        <v>13.388578184180641</v>
      </c>
      <c r="L1299" s="415">
        <f t="shared" si="884"/>
        <v>13.392594757635893</v>
      </c>
    </row>
    <row r="1300" spans="3:12" s="487" customFormat="1">
      <c r="C1300" s="141" t="str">
        <f t="shared" si="876"/>
        <v>D09</v>
      </c>
      <c r="D1300" s="141" t="str">
        <f t="shared" si="876"/>
        <v>Монтана (Montana)</v>
      </c>
      <c r="E1300" s="412" t="str">
        <f t="shared" si="876"/>
        <v>PR</v>
      </c>
      <c r="F1300" s="415">
        <f t="shared" ref="F1300:L1300" si="885">MAX(IF($E1300="PU",F1257/E$897,IF($E1300="IN",F1257/E$904,IF($E1300="PR",F1257/E$911))),F767)</f>
        <v>1.7277782185949608</v>
      </c>
      <c r="G1300" s="415">
        <f t="shared" si="885"/>
        <v>5.1820231369103977</v>
      </c>
      <c r="H1300" s="415">
        <f t="shared" si="885"/>
        <v>8.6344308548685209</v>
      </c>
      <c r="I1300" s="415">
        <f t="shared" si="885"/>
        <v>12.100291400012743</v>
      </c>
      <c r="J1300" s="415">
        <f t="shared" si="885"/>
        <v>12.103921487432746</v>
      </c>
      <c r="K1300" s="415">
        <f t="shared" si="885"/>
        <v>12.107552663878975</v>
      </c>
      <c r="L1300" s="415">
        <f t="shared" si="885"/>
        <v>12.11118492967814</v>
      </c>
    </row>
    <row r="1301" spans="3:12" s="487" customFormat="1">
      <c r="C1301" s="141" t="str">
        <f t="shared" si="876"/>
        <v>D10</v>
      </c>
      <c r="D1301" s="141" t="str">
        <f t="shared" si="876"/>
        <v>Пазарджик (Pazardzhik)</v>
      </c>
      <c r="E1301" s="412" t="str">
        <f t="shared" si="876"/>
        <v>PR</v>
      </c>
      <c r="F1301" s="415">
        <f t="shared" ref="F1301:L1301" si="886">MAX(IF($E1301="PU",F1258/E$897,IF($E1301="IN",F1258/E$904,IF($E1301="PR",F1258/E$911))),F768)</f>
        <v>2.0266727095168258</v>
      </c>
      <c r="G1301" s="415">
        <f t="shared" si="886"/>
        <v>6.1193043506034313</v>
      </c>
      <c r="H1301" s="415">
        <f t="shared" si="886"/>
        <v>10.186630790750716</v>
      </c>
      <c r="I1301" s="415">
        <f t="shared" si="886"/>
        <v>14.275544390158052</v>
      </c>
      <c r="J1301" s="415">
        <f t="shared" si="886"/>
        <v>14.279827053475097</v>
      </c>
      <c r="K1301" s="415">
        <f t="shared" si="886"/>
        <v>14.284111001591139</v>
      </c>
      <c r="L1301" s="415">
        <f t="shared" si="886"/>
        <v>14.288396234891616</v>
      </c>
    </row>
    <row r="1302" spans="3:12" s="487" customFormat="1">
      <c r="C1302" s="141" t="str">
        <f t="shared" si="876"/>
        <v>D11</v>
      </c>
      <c r="D1302" s="141" t="str">
        <f t="shared" si="876"/>
        <v>Перник (Pernik)</v>
      </c>
      <c r="E1302" s="412" t="str">
        <f t="shared" si="876"/>
        <v>IN</v>
      </c>
      <c r="F1302" s="415">
        <f t="shared" ref="F1302:L1302" si="887">MAX(IF($E1302="PU",F1259/E$897,IF($E1302="IN",F1259/E$904,IF($E1302="PR",F1259/E$911))),F769)</f>
        <v>1.1724886397992533</v>
      </c>
      <c r="G1302" s="415">
        <f t="shared" si="887"/>
        <v>3.5186757741395365</v>
      </c>
      <c r="H1302" s="415">
        <f t="shared" si="887"/>
        <v>5.8623288948808687</v>
      </c>
      <c r="I1302" s="415">
        <f t="shared" si="887"/>
        <v>8.2154677132860492</v>
      </c>
      <c r="J1302" s="415">
        <f t="shared" si="887"/>
        <v>8.2179323536000339</v>
      </c>
      <c r="K1302" s="415">
        <f t="shared" si="887"/>
        <v>8.2203977333061129</v>
      </c>
      <c r="L1302" s="415">
        <f t="shared" si="887"/>
        <v>8.2228638526261069</v>
      </c>
    </row>
    <row r="1303" spans="3:12" s="487" customFormat="1">
      <c r="C1303" s="141" t="str">
        <f t="shared" si="876"/>
        <v>D12</v>
      </c>
      <c r="D1303" s="141" t="str">
        <f t="shared" si="876"/>
        <v>Плевен (Pleven)</v>
      </c>
      <c r="E1303" s="412" t="str">
        <f t="shared" si="876"/>
        <v>PR</v>
      </c>
      <c r="F1303" s="415">
        <f t="shared" ref="F1303:L1303" si="888">MAX(IF($E1303="PU",F1260/E$897,IF($E1303="IN",F1260/E$904,IF($E1303="PR",F1260/E$911))),F770)</f>
        <v>2.1344935808529626</v>
      </c>
      <c r="G1303" s="415">
        <f t="shared" si="888"/>
        <v>6.3896435451122882</v>
      </c>
      <c r="H1303" s="415">
        <f t="shared" si="888"/>
        <v>10.64940590852048</v>
      </c>
      <c r="I1303" s="415">
        <f t="shared" si="888"/>
        <v>14.924077440200598</v>
      </c>
      <c r="J1303" s="415">
        <f t="shared" si="888"/>
        <v>14.928554663432656</v>
      </c>
      <c r="K1303" s="415">
        <f t="shared" si="888"/>
        <v>14.933033229831688</v>
      </c>
      <c r="L1303" s="415">
        <f t="shared" si="888"/>
        <v>14.937513139800634</v>
      </c>
    </row>
    <row r="1304" spans="3:12" s="487" customFormat="1">
      <c r="C1304" s="141" t="str">
        <f t="shared" si="876"/>
        <v>D13</v>
      </c>
      <c r="D1304" s="141" t="str">
        <f t="shared" si="876"/>
        <v>Пловдив (Plovdiv)</v>
      </c>
      <c r="E1304" s="412" t="str">
        <f t="shared" si="876"/>
        <v>IN</v>
      </c>
      <c r="F1304" s="415">
        <f t="shared" ref="F1304:L1304" si="889">MAX(IF($E1304="PU",F1261/E$897,IF($E1304="IN",F1261/E$904,IF($E1304="PR",F1261/E$911))),F771)</f>
        <v>2.9195579426801865</v>
      </c>
      <c r="G1304" s="415">
        <f t="shared" si="889"/>
        <v>8.7825763504070267</v>
      </c>
      <c r="H1304" s="415">
        <f t="shared" si="889"/>
        <v>14.62101235508954</v>
      </c>
      <c r="I1304" s="415">
        <f t="shared" si="889"/>
        <v>20.489886714422479</v>
      </c>
      <c r="J1304" s="415">
        <f t="shared" si="889"/>
        <v>20.49603368043681</v>
      </c>
      <c r="K1304" s="415">
        <f t="shared" si="889"/>
        <v>20.502182490540935</v>
      </c>
      <c r="L1304" s="415">
        <f t="shared" si="889"/>
        <v>20.508333145288098</v>
      </c>
    </row>
    <row r="1305" spans="3:12" s="487" customFormat="1">
      <c r="C1305" s="141" t="str">
        <f t="shared" si="876"/>
        <v>D14</v>
      </c>
      <c r="D1305" s="141" t="str">
        <f t="shared" si="876"/>
        <v>Разград (Razgrad)</v>
      </c>
      <c r="E1305" s="412" t="str">
        <f t="shared" si="876"/>
        <v>PR</v>
      </c>
      <c r="F1305" s="415">
        <f t="shared" ref="F1305:L1305" si="890">MAX(IF($E1305="PU",F1262/E$897,IF($E1305="IN",F1262/E$904,IF($E1305="PR",F1262/E$911))),F772)</f>
        <v>1.198771632559674</v>
      </c>
      <c r="G1305" s="415">
        <f t="shared" si="890"/>
        <v>3.5896793149714843</v>
      </c>
      <c r="H1305" s="415">
        <f t="shared" si="890"/>
        <v>5.9827988582858076</v>
      </c>
      <c r="I1305" s="415">
        <f t="shared" si="890"/>
        <v>8.3842943200017306</v>
      </c>
      <c r="J1305" s="415">
        <f t="shared" si="890"/>
        <v>8.3868096082977317</v>
      </c>
      <c r="K1305" s="415">
        <f t="shared" si="890"/>
        <v>8.3893256511802203</v>
      </c>
      <c r="L1305" s="415">
        <f t="shared" si="890"/>
        <v>8.3918424488755736</v>
      </c>
    </row>
    <row r="1306" spans="3:12" s="487" customFormat="1">
      <c r="C1306" s="141" t="str">
        <f t="shared" si="876"/>
        <v>D15</v>
      </c>
      <c r="D1306" s="141" t="str">
        <f t="shared" si="876"/>
        <v>Русе (Ruse)</v>
      </c>
      <c r="E1306" s="412" t="str">
        <f t="shared" si="876"/>
        <v>IN</v>
      </c>
      <c r="F1306" s="415">
        <f t="shared" ref="F1306:L1306" si="891">MAX(IF($E1306="PU",F1263/E$897,IF($E1306="IN",F1263/E$904,IF($E1306="PR",F1263/E$911))),F773)</f>
        <v>1.3525149288390232</v>
      </c>
      <c r="G1306" s="415">
        <f t="shared" si="891"/>
        <v>4.0482073398342493</v>
      </c>
      <c r="H1306" s="415">
        <f t="shared" si="891"/>
        <v>6.7470122330570828</v>
      </c>
      <c r="I1306" s="415">
        <f t="shared" si="891"/>
        <v>9.4552629434061952</v>
      </c>
      <c r="J1306" s="415">
        <f t="shared" si="891"/>
        <v>9.4580995222892152</v>
      </c>
      <c r="K1306" s="415">
        <f t="shared" si="891"/>
        <v>9.4609369521459019</v>
      </c>
      <c r="L1306" s="415">
        <f t="shared" si="891"/>
        <v>9.4637752332315443</v>
      </c>
    </row>
    <row r="1307" spans="3:12" s="487" customFormat="1">
      <c r="C1307" s="141" t="str">
        <f t="shared" si="876"/>
        <v>D16</v>
      </c>
      <c r="D1307" s="141" t="str">
        <f t="shared" si="876"/>
        <v>Шумен (Shumen)</v>
      </c>
      <c r="E1307" s="412" t="str">
        <f t="shared" si="876"/>
        <v>PR</v>
      </c>
      <c r="F1307" s="415">
        <f t="shared" ref="F1307:L1307" si="892">MAX(IF($E1307="PU",F1264/E$897,IF($E1307="IN",F1264/E$904,IF($E1307="PR",F1264/E$911))),F774)</f>
        <v>1.658506408386029</v>
      </c>
      <c r="G1307" s="415">
        <f t="shared" si="892"/>
        <v>4.9841382940010446</v>
      </c>
      <c r="H1307" s="415">
        <f t="shared" si="892"/>
        <v>8.3054367695921556</v>
      </c>
      <c r="I1307" s="415">
        <f t="shared" si="892"/>
        <v>11.639239088906443</v>
      </c>
      <c r="J1307" s="415">
        <f t="shared" si="892"/>
        <v>11.642730860633115</v>
      </c>
      <c r="K1307" s="415">
        <f t="shared" si="892"/>
        <v>11.646223679891305</v>
      </c>
      <c r="L1307" s="415">
        <f t="shared" si="892"/>
        <v>11.649717546995273</v>
      </c>
    </row>
    <row r="1308" spans="3:12" s="487" customFormat="1">
      <c r="C1308" s="141" t="str">
        <f t="shared" ref="C1308:E1319" si="893">C1265</f>
        <v>D17</v>
      </c>
      <c r="D1308" s="141" t="str">
        <f t="shared" si="893"/>
        <v>Силистра (Silistra)</v>
      </c>
      <c r="E1308" s="412" t="str">
        <f t="shared" si="893"/>
        <v>PR</v>
      </c>
      <c r="F1308" s="415">
        <f t="shared" ref="F1308:L1308" si="894">MAX(IF($E1308="PU",F1265/E$897,IF($E1308="IN",F1265/E$904,IF($E1308="PR",F1265/E$911))),F775)</f>
        <v>1.314474474833895</v>
      </c>
      <c r="G1308" s="415">
        <f t="shared" si="894"/>
        <v>3.935848509895445</v>
      </c>
      <c r="H1308" s="415">
        <f t="shared" si="894"/>
        <v>6.5597475164924086</v>
      </c>
      <c r="I1308" s="415">
        <f t="shared" si="894"/>
        <v>9.1928301696124617</v>
      </c>
      <c r="J1308" s="415">
        <f t="shared" si="894"/>
        <v>9.1955880186633436</v>
      </c>
      <c r="K1308" s="415">
        <f t="shared" si="894"/>
        <v>9.1983466950689436</v>
      </c>
      <c r="L1308" s="415">
        <f t="shared" si="894"/>
        <v>9.2011061990774632</v>
      </c>
    </row>
    <row r="1309" spans="3:12" s="487" customFormat="1">
      <c r="C1309" s="141" t="str">
        <f t="shared" si="893"/>
        <v>D18</v>
      </c>
      <c r="D1309" s="141" t="str">
        <f t="shared" si="893"/>
        <v>Сливен (Sliven)</v>
      </c>
      <c r="E1309" s="412" t="str">
        <f t="shared" si="893"/>
        <v>IN</v>
      </c>
      <c r="F1309" s="415">
        <f t="shared" ref="F1309:L1309" si="895">MAX(IF($E1309="PU",F1266/E$897,IF($E1309="IN",F1266/E$904,IF($E1309="PR",F1266/E$911))),F776)</f>
        <v>1.6822602802592124</v>
      </c>
      <c r="G1309" s="415">
        <f t="shared" si="895"/>
        <v>5.0974164495747347</v>
      </c>
      <c r="H1309" s="415">
        <f t="shared" si="895"/>
        <v>8.4966277727224888</v>
      </c>
      <c r="I1309" s="415">
        <f t="shared" si="895"/>
        <v>11.907174160693295</v>
      </c>
      <c r="J1309" s="415">
        <f t="shared" si="895"/>
        <v>11.910746312941503</v>
      </c>
      <c r="K1309" s="415">
        <f t="shared" si="895"/>
        <v>11.914319536835384</v>
      </c>
      <c r="L1309" s="415">
        <f t="shared" si="895"/>
        <v>11.917893832696434</v>
      </c>
    </row>
    <row r="1310" spans="3:12" s="487" customFormat="1">
      <c r="C1310" s="141" t="str">
        <f t="shared" si="893"/>
        <v>D19</v>
      </c>
      <c r="D1310" s="141" t="str">
        <f t="shared" si="893"/>
        <v>Смолян (Smolyan)</v>
      </c>
      <c r="E1310" s="412" t="str">
        <f t="shared" si="893"/>
        <v>PR</v>
      </c>
      <c r="F1310" s="415">
        <f t="shared" ref="F1310:L1310" si="896">MAX(IF($E1310="PU",F1267/E$897,IF($E1310="IN",F1267/E$904,IF($E1310="PR",F1267/E$911))),F777)</f>
        <v>1.5434350066520475</v>
      </c>
      <c r="G1310" s="415">
        <f t="shared" si="896"/>
        <v>4.692324227239757</v>
      </c>
      <c r="H1310" s="415">
        <f t="shared" si="896"/>
        <v>7.7888427969467333</v>
      </c>
      <c r="I1310" s="415">
        <f t="shared" si="896"/>
        <v>10.91528429564115</v>
      </c>
      <c r="J1310" s="415">
        <f t="shared" si="896"/>
        <v>10.918558880929842</v>
      </c>
      <c r="K1310" s="415">
        <f t="shared" si="896"/>
        <v>10.921834448594119</v>
      </c>
      <c r="L1310" s="415">
        <f t="shared" si="896"/>
        <v>10.925110998928698</v>
      </c>
    </row>
    <row r="1311" spans="3:12" s="487" customFormat="1">
      <c r="C1311" s="141" t="str">
        <f t="shared" si="893"/>
        <v>D20</v>
      </c>
      <c r="D1311" s="141" t="str">
        <f t="shared" si="893"/>
        <v>София-град (Sofia-Capital)</v>
      </c>
      <c r="E1311" s="412" t="str">
        <f t="shared" si="893"/>
        <v>PU</v>
      </c>
      <c r="F1311" s="415">
        <f t="shared" ref="F1311:L1311" si="897">MAX(IF($E1311="PU",F1268/E$897,IF($E1311="IN",F1268/E$904,IF($E1311="PR",F1268/E$911))),F778)</f>
        <v>0.65531436662286624</v>
      </c>
      <c r="G1311" s="415">
        <f t="shared" si="897"/>
        <v>1.9645701528266912</v>
      </c>
      <c r="H1311" s="415">
        <f t="shared" si="897"/>
        <v>3.2733738387182951</v>
      </c>
      <c r="I1311" s="415">
        <f t="shared" si="897"/>
        <v>4.5873060975798179</v>
      </c>
      <c r="J1311" s="415">
        <f t="shared" si="897"/>
        <v>4.5886822894090917</v>
      </c>
      <c r="K1311" s="415">
        <f t="shared" si="897"/>
        <v>4.5900588940959137</v>
      </c>
      <c r="L1311" s="415">
        <f t="shared" si="897"/>
        <v>5.2514248216562205</v>
      </c>
    </row>
    <row r="1312" spans="3:12" s="487" customFormat="1">
      <c r="C1312" s="141" t="str">
        <f t="shared" si="893"/>
        <v>D21</v>
      </c>
      <c r="D1312" s="141" t="str">
        <f t="shared" si="893"/>
        <v>София-област (Sofia (province))</v>
      </c>
      <c r="E1312" s="412" t="str">
        <f t="shared" si="893"/>
        <v>PR</v>
      </c>
      <c r="F1312" s="415">
        <f t="shared" ref="F1312:L1312" si="898">MAX(IF($E1312="PU",F1269/E$897,IF($E1312="IN",F1269/E$904,IF($E1312="PR",F1269/E$911))),F779)</f>
        <v>3.3487690939112893</v>
      </c>
      <c r="G1312" s="415">
        <f t="shared" si="898"/>
        <v>10.090317066033291</v>
      </c>
      <c r="H1312" s="415">
        <f t="shared" si="898"/>
        <v>16.7963187570966</v>
      </c>
      <c r="I1312" s="415">
        <f t="shared" si="898"/>
        <v>23.538361106195175</v>
      </c>
      <c r="J1312" s="415">
        <f t="shared" si="898"/>
        <v>23.54542261452703</v>
      </c>
      <c r="K1312" s="415">
        <f t="shared" si="898"/>
        <v>23.552486241311389</v>
      </c>
      <c r="L1312" s="415">
        <f t="shared" si="898"/>
        <v>23.559551987183781</v>
      </c>
    </row>
    <row r="1313" spans="3:12" s="487" customFormat="1">
      <c r="C1313" s="141" t="str">
        <f t="shared" si="893"/>
        <v>D22</v>
      </c>
      <c r="D1313" s="141" t="str">
        <f t="shared" si="893"/>
        <v>Стара Загора (Stara Zagora)</v>
      </c>
      <c r="E1313" s="412" t="str">
        <f t="shared" si="893"/>
        <v>IN</v>
      </c>
      <c r="F1313" s="415">
        <f t="shared" ref="F1313:L1313" si="899">MAX(IF($E1313="PU",F1270/E$897,IF($E1313="IN",F1270/E$904,IF($E1313="PR",F1270/E$911))),F780)</f>
        <v>2.513325757188158</v>
      </c>
      <c r="G1313" s="415">
        <f t="shared" si="899"/>
        <v>7.5914319813178679</v>
      </c>
      <c r="H1313" s="415">
        <f t="shared" si="899"/>
        <v>12.644390417768006</v>
      </c>
      <c r="I1313" s="415">
        <f t="shared" si="899"/>
        <v>17.719848731460079</v>
      </c>
      <c r="J1313" s="415">
        <f t="shared" si="899"/>
        <v>17.725164686079516</v>
      </c>
      <c r="K1313" s="415">
        <f t="shared" si="899"/>
        <v>17.73048223548534</v>
      </c>
      <c r="L1313" s="415">
        <f t="shared" si="899"/>
        <v>17.735801380155984</v>
      </c>
    </row>
    <row r="1314" spans="3:12" s="487" customFormat="1">
      <c r="C1314" s="141" t="str">
        <f t="shared" si="893"/>
        <v>D23</v>
      </c>
      <c r="D1314" s="141" t="str">
        <f t="shared" si="893"/>
        <v>Търговище (Targovishte)</v>
      </c>
      <c r="E1314" s="412" t="str">
        <f t="shared" si="893"/>
        <v>PR</v>
      </c>
      <c r="F1314" s="415">
        <f t="shared" ref="F1314:L1314" si="900">MAX(IF($E1314="PU",F1271/E$897,IF($E1314="IN",F1271/E$904,IF($E1314="PR",F1271/E$911))),F781)</f>
        <v>1.2620802641712654</v>
      </c>
      <c r="G1314" s="415">
        <f t="shared" si="900"/>
        <v>3.7795918808908051</v>
      </c>
      <c r="H1314" s="415">
        <f t="shared" si="900"/>
        <v>6.2993198014846756</v>
      </c>
      <c r="I1314" s="415">
        <f t="shared" si="900"/>
        <v>8.8278667698006217</v>
      </c>
      <c r="J1314" s="415">
        <f t="shared" si="900"/>
        <v>8.8305151298315625</v>
      </c>
      <c r="K1314" s="415">
        <f t="shared" si="900"/>
        <v>8.8331642843705112</v>
      </c>
      <c r="L1314" s="415">
        <f t="shared" si="900"/>
        <v>8.8358142336558227</v>
      </c>
    </row>
    <row r="1315" spans="3:12" s="487" customFormat="1">
      <c r="C1315" s="141" t="str">
        <f t="shared" si="893"/>
        <v>D24</v>
      </c>
      <c r="D1315" s="141" t="str">
        <f t="shared" si="893"/>
        <v>Варна (Varna)</v>
      </c>
      <c r="E1315" s="412" t="str">
        <f t="shared" si="893"/>
        <v>IN</v>
      </c>
      <c r="F1315" s="415">
        <f t="shared" ref="F1315:L1315" si="901">MAX(IF($E1315="PU",F1272/E$897,IF($E1315="IN",F1272/E$904,IF($E1315="PR",F1272/E$911))),F782)</f>
        <v>1.8095742392760341</v>
      </c>
      <c r="G1315" s="415">
        <f t="shared" si="901"/>
        <v>5.4194677110459653</v>
      </c>
      <c r="H1315" s="415">
        <f t="shared" si="901"/>
        <v>9.0324222443048683</v>
      </c>
      <c r="I1315" s="415">
        <f t="shared" si="901"/>
        <v>12.658036533168842</v>
      </c>
      <c r="J1315" s="415">
        <f t="shared" si="901"/>
        <v>12.661833944128791</v>
      </c>
      <c r="K1315" s="415">
        <f t="shared" si="901"/>
        <v>12.665632494312026</v>
      </c>
      <c r="L1315" s="415">
        <f t="shared" si="901"/>
        <v>12.669432184060323</v>
      </c>
    </row>
    <row r="1316" spans="3:12" s="487" customFormat="1">
      <c r="C1316" s="141" t="str">
        <f t="shared" si="893"/>
        <v>D25</v>
      </c>
      <c r="D1316" s="141" t="str">
        <f t="shared" si="893"/>
        <v>Велико Търново (Veliko Tarnovo)</v>
      </c>
      <c r="E1316" s="412" t="str">
        <f t="shared" si="893"/>
        <v>PR</v>
      </c>
      <c r="F1316" s="415">
        <f t="shared" ref="F1316:L1316" si="902">MAX(IF($E1316="PU",F1273/E$897,IF($E1316="IN",F1273/E$904,IF($E1316="PR",F1273/E$911))),F783)</f>
        <v>2.1370778808147648</v>
      </c>
      <c r="G1316" s="415">
        <f t="shared" si="902"/>
        <v>6.420067477841819</v>
      </c>
      <c r="H1316" s="415">
        <f t="shared" si="902"/>
        <v>10.69934635837396</v>
      </c>
      <c r="I1316" s="415">
        <f t="shared" si="902"/>
        <v>14.994063986625266</v>
      </c>
      <c r="J1316" s="415">
        <f t="shared" si="902"/>
        <v>14.99856220582125</v>
      </c>
      <c r="K1316" s="415">
        <f t="shared" si="902"/>
        <v>15.003061774482996</v>
      </c>
      <c r="L1316" s="415">
        <f t="shared" si="902"/>
        <v>15.007562693015339</v>
      </c>
    </row>
    <row r="1317" spans="3:12" s="487" customFormat="1">
      <c r="C1317" s="141" t="str">
        <f t="shared" si="893"/>
        <v>D26</v>
      </c>
      <c r="D1317" s="141" t="str">
        <f t="shared" si="893"/>
        <v>Видин (Vidin)</v>
      </c>
      <c r="E1317" s="412" t="str">
        <f t="shared" si="893"/>
        <v>PR</v>
      </c>
      <c r="F1317" s="415">
        <f t="shared" ref="F1317:L1317" si="903">MAX(IF($E1317="PU",F1274/E$897,IF($E1317="IN",F1274/E$904,IF($E1317="PR",F1274/E$911))),F784)</f>
        <v>1.4107317314133618</v>
      </c>
      <c r="G1317" s="415">
        <f t="shared" si="903"/>
        <v>4.2466236678762712</v>
      </c>
      <c r="H1317" s="415">
        <f t="shared" si="903"/>
        <v>7.0696620138218593</v>
      </c>
      <c r="I1317" s="415">
        <f t="shared" si="903"/>
        <v>9.9074243461699538</v>
      </c>
      <c r="J1317" s="415">
        <f t="shared" si="903"/>
        <v>9.9103965734738022</v>
      </c>
      <c r="K1317" s="415">
        <f t="shared" si="903"/>
        <v>9.9133696924458423</v>
      </c>
      <c r="L1317" s="415">
        <f t="shared" si="903"/>
        <v>9.9163437033535775</v>
      </c>
    </row>
    <row r="1318" spans="3:12" s="487" customFormat="1">
      <c r="C1318" s="141" t="str">
        <f t="shared" si="893"/>
        <v>D27</v>
      </c>
      <c r="D1318" s="141" t="str">
        <f t="shared" si="893"/>
        <v>Враца (Vratsa)</v>
      </c>
      <c r="E1318" s="412" t="str">
        <f t="shared" si="893"/>
        <v>PR</v>
      </c>
      <c r="F1318" s="415">
        <f t="shared" ref="F1318:L1318" si="904">MAX(IF($E1318="PU",F1275/E$897,IF($E1318="IN",F1275/E$904,IF($E1318="PR",F1275/E$911))),F785)</f>
        <v>1.7382775969395858</v>
      </c>
      <c r="G1318" s="415">
        <f t="shared" si="904"/>
        <v>5.2036560182563232</v>
      </c>
      <c r="H1318" s="415">
        <f t="shared" si="904"/>
        <v>8.6725445634815301</v>
      </c>
      <c r="I1318" s="415">
        <f t="shared" si="904"/>
        <v>12.153703951263015</v>
      </c>
      <c r="J1318" s="415">
        <f t="shared" si="904"/>
        <v>12.157350062448392</v>
      </c>
      <c r="K1318" s="415">
        <f t="shared" si="904"/>
        <v>12.160997267467126</v>
      </c>
      <c r="L1318" s="415">
        <f t="shared" si="904"/>
        <v>12.164645566647367</v>
      </c>
    </row>
    <row r="1319" spans="3:12" s="487" customFormat="1">
      <c r="C1319" s="141" t="str">
        <f t="shared" si="893"/>
        <v>D28</v>
      </c>
      <c r="D1319" s="141" t="str">
        <f t="shared" si="893"/>
        <v>Ямбол (Yambol)</v>
      </c>
      <c r="E1319" s="412" t="str">
        <f t="shared" si="893"/>
        <v>IN</v>
      </c>
      <c r="F1319" s="415">
        <f t="shared" ref="F1319:L1319" si="905">MAX(IF($E1319="PU",F1276/E$897,IF($E1319="IN",F1276/E$904,IF($E1319="PR",F1276/E$911))),F786)</f>
        <v>1.5988688645961509</v>
      </c>
      <c r="G1319" s="415">
        <f t="shared" si="905"/>
        <v>4.7893274461833446</v>
      </c>
      <c r="H1319" s="415">
        <f t="shared" si="905"/>
        <v>7.9821884695338312</v>
      </c>
      <c r="I1319" s="415">
        <f t="shared" si="905"/>
        <v>11.18623892120471</v>
      </c>
      <c r="J1319" s="415">
        <f t="shared" si="905"/>
        <v>11.189594792881071</v>
      </c>
      <c r="K1319" s="415">
        <f t="shared" si="905"/>
        <v>11.192951671318932</v>
      </c>
      <c r="L1319" s="415">
        <f t="shared" si="905"/>
        <v>11.196309556820328</v>
      </c>
    </row>
    <row r="1320" spans="3:12" s="487" customFormat="1">
      <c r="C1320" s="146"/>
      <c r="D1320" s="146" t="s">
        <v>997</v>
      </c>
      <c r="E1320" s="146"/>
      <c r="F1320" s="416">
        <f t="shared" ref="F1320:K1320" si="906">SUM(F1292:F1319)</f>
        <v>52.746483950831667</v>
      </c>
      <c r="G1320" s="416">
        <f t="shared" si="906"/>
        <v>158.72012005241339</v>
      </c>
      <c r="H1320" s="416">
        <f t="shared" si="906"/>
        <v>264.29979966617344</v>
      </c>
      <c r="I1320" s="416">
        <f t="shared" si="906"/>
        <v>370.38973925217545</v>
      </c>
      <c r="J1320" s="416">
        <f t="shared" si="906"/>
        <v>370.50085617395098</v>
      </c>
      <c r="K1320" s="416">
        <f t="shared" si="906"/>
        <v>370.60982144707793</v>
      </c>
      <c r="L1320" s="416">
        <f t="shared" ref="L1320" si="907">SUM(L1292:L1319)</f>
        <v>371.38099330340407</v>
      </c>
    </row>
    <row r="1321" spans="3:12" s="487" customFormat="1"/>
    <row r="1322" spans="3:12" s="487" customFormat="1"/>
    <row r="1323" spans="3:12" s="487" customFormat="1" ht="15.75">
      <c r="C1323" s="265" t="s">
        <v>881</v>
      </c>
      <c r="D1323" s="198"/>
      <c r="E1323" s="198"/>
      <c r="F1323" s="198"/>
      <c r="G1323" s="198"/>
      <c r="H1323" s="198"/>
      <c r="I1323" s="198"/>
      <c r="J1323" s="198"/>
    </row>
    <row r="1324" spans="3:12" s="487" customFormat="1">
      <c r="C1324" s="268" t="s">
        <v>685</v>
      </c>
      <c r="D1324" s="227" t="s">
        <v>14</v>
      </c>
      <c r="E1324" s="214">
        <f t="shared" ref="E1324" si="908">F1290</f>
        <v>2014</v>
      </c>
      <c r="F1324" s="214">
        <f t="shared" ref="F1324" si="909">G1290</f>
        <v>2015</v>
      </c>
      <c r="G1324" s="214">
        <f t="shared" ref="G1324" si="910">H1290</f>
        <v>2016</v>
      </c>
      <c r="H1324" s="214">
        <f t="shared" ref="H1324" si="911">I1290</f>
        <v>2017</v>
      </c>
      <c r="I1324" s="214">
        <f t="shared" ref="I1324" si="912">J1290</f>
        <v>2018</v>
      </c>
      <c r="J1324" s="214">
        <f t="shared" ref="J1324" si="913">K1290</f>
        <v>2019</v>
      </c>
      <c r="K1324" s="214">
        <f t="shared" ref="K1324" si="914">L1290</f>
        <v>2020</v>
      </c>
    </row>
    <row r="1325" spans="3:12" s="487" customFormat="1">
      <c r="C1325" s="262" t="str">
        <f t="shared" ref="C1325:D1325" si="915">C1196</f>
        <v>G1</v>
      </c>
      <c r="D1325" s="262" t="str">
        <f t="shared" si="915"/>
        <v>Predominatly urban (PU)</v>
      </c>
      <c r="E1325" s="617">
        <f t="shared" ref="E1325" si="916">SUMIF($E$1163:$E$1190,"PU",F1292:F1319)</f>
        <v>0.65531436662286624</v>
      </c>
      <c r="F1325" s="617">
        <f t="shared" ref="F1325" si="917">SUMIF($E$1163:$E$1190,"PU",G1292:G1319)</f>
        <v>1.9645701528266912</v>
      </c>
      <c r="G1325" s="617">
        <f t="shared" ref="G1325" si="918">SUMIF($E$1163:$E$1190,"PU",H1292:H1319)</f>
        <v>3.2733738387182951</v>
      </c>
      <c r="H1325" s="617">
        <f t="shared" ref="H1325" si="919">SUMIF($E$1163:$E$1190,"PU",I1292:I1319)</f>
        <v>4.5873060975798179</v>
      </c>
      <c r="I1325" s="617">
        <f t="shared" ref="I1325" si="920">SUMIF($E$1163:$E$1190,"PU",J1292:J1319)</f>
        <v>4.5886822894090917</v>
      </c>
      <c r="J1325" s="617">
        <f t="shared" ref="J1325" si="921">SUMIF($E$1163:$E$1190,"PU",K1292:K1319)</f>
        <v>4.5900588940959137</v>
      </c>
      <c r="K1325" s="617">
        <f t="shared" ref="K1325" si="922">SUMIF($E$1163:$E$1190,"PU",L1292:L1319)</f>
        <v>5.2514248216562205</v>
      </c>
    </row>
    <row r="1326" spans="3:12" s="487" customFormat="1">
      <c r="C1326" s="262" t="str">
        <f t="shared" ref="C1326:D1326" si="923">C1197</f>
        <v>G2</v>
      </c>
      <c r="D1326" s="262" t="str">
        <f t="shared" si="923"/>
        <v>Intermediate (IN)</v>
      </c>
      <c r="E1326" s="617">
        <f t="shared" ref="E1326" si="924">SUMIF($E$1163:$E$1190,"IN",F1292:F1319)</f>
        <v>24.065733926446203</v>
      </c>
      <c r="F1326" s="617">
        <f t="shared" ref="F1326" si="925">SUMIF($E$1163:$E$1190,"IN",G1292:G1319)</f>
        <v>72.377027694932693</v>
      </c>
      <c r="G1326" s="617">
        <f t="shared" ref="G1326" si="926">SUMIF($E$1163:$E$1190,"IN",H1292:H1319)</f>
        <v>120.55588683472018</v>
      </c>
      <c r="H1326" s="617">
        <f t="shared" ref="H1326" si="927">SUMIF($E$1163:$E$1190,"IN",I1292:I1319)</f>
        <v>168.94701981017687</v>
      </c>
      <c r="I1326" s="617">
        <f t="shared" ref="I1326" si="928">SUMIF($E$1163:$E$1190,"IN",J1292:J1319)</f>
        <v>168.99770391611992</v>
      </c>
      <c r="J1326" s="617">
        <f t="shared" ref="J1326" si="929">SUMIF($E$1163:$E$1190,"IN",K1292:K1319)</f>
        <v>169.04840322729473</v>
      </c>
      <c r="K1326" s="617">
        <f t="shared" ref="K1326" si="930">SUMIF($E$1163:$E$1190,"IN",L1292:L1319)</f>
        <v>169.0991177482629</v>
      </c>
    </row>
    <row r="1327" spans="3:12" s="487" customFormat="1">
      <c r="C1327" s="262" t="str">
        <f t="shared" ref="C1327:D1327" si="931">C1198</f>
        <v>G3</v>
      </c>
      <c r="D1327" s="262" t="str">
        <f t="shared" si="931"/>
        <v>Predominatly rural (PR)</v>
      </c>
      <c r="E1327" s="617">
        <f t="shared" ref="E1327" si="932">SUMIF($E$1163:$E$1190,"PR",F1292:F1319)</f>
        <v>28.025435657762607</v>
      </c>
      <c r="F1327" s="617">
        <f t="shared" ref="F1327" si="933">SUMIF($E$1163:$E$1190,"PR",G1292:G1319)</f>
        <v>84.378522204654004</v>
      </c>
      <c r="G1327" s="617">
        <f t="shared" ref="G1327" si="934">SUMIF($E$1163:$E$1190,"PR",H1292:H1319)</f>
        <v>140.47053899273493</v>
      </c>
      <c r="H1327" s="617">
        <f t="shared" ref="H1327" si="935">SUMIF($E$1163:$E$1190,"PR",I1292:I1319)</f>
        <v>196.85541334441871</v>
      </c>
      <c r="I1327" s="617">
        <f t="shared" ref="I1327" si="936">SUMIF($E$1163:$E$1190,"PR",J1292:J1319)</f>
        <v>196.91446996842205</v>
      </c>
      <c r="J1327" s="617">
        <f t="shared" ref="J1327" si="937">SUMIF($E$1163:$E$1190,"PR",K1292:K1319)</f>
        <v>196.97135932568727</v>
      </c>
      <c r="K1327" s="617">
        <f t="shared" ref="K1327" si="938">SUMIF($E$1163:$E$1190,"PR",L1292:L1319)</f>
        <v>197.03045073348494</v>
      </c>
    </row>
    <row r="1328" spans="3:12" s="487" customFormat="1">
      <c r="C1328" s="146"/>
      <c r="D1328" s="146"/>
      <c r="E1328" s="416">
        <f t="shared" ref="E1328:J1328" si="939">SUM(E1325:E1327)</f>
        <v>52.746483950831674</v>
      </c>
      <c r="F1328" s="416">
        <f t="shared" si="939"/>
        <v>158.72012005241339</v>
      </c>
      <c r="G1328" s="416">
        <f t="shared" si="939"/>
        <v>264.29979966617339</v>
      </c>
      <c r="H1328" s="416">
        <f t="shared" si="939"/>
        <v>370.38973925217539</v>
      </c>
      <c r="I1328" s="416">
        <f t="shared" si="939"/>
        <v>370.50085617395109</v>
      </c>
      <c r="J1328" s="416">
        <f t="shared" si="939"/>
        <v>370.60982144707793</v>
      </c>
      <c r="K1328" s="416">
        <f t="shared" ref="K1328" si="940">SUM(K1325:K1327)</f>
        <v>371.38099330340407</v>
      </c>
    </row>
    <row r="1329" spans="2:11" s="635" customFormat="1">
      <c r="E1329" s="634" t="str">
        <f t="shared" ref="E1329" si="941">IF(SUM(E1325:E1327)=F1320,"OK","ERROR")</f>
        <v>OK</v>
      </c>
      <c r="F1329" s="634" t="str">
        <f t="shared" ref="F1329" si="942">IF(SUM(F1325:F1327)=G1320,"OK","ERROR")</f>
        <v>OK</v>
      </c>
      <c r="G1329" s="634" t="str">
        <f t="shared" ref="G1329" si="943">IF(SUM(G1325:G1327)=H1320,"OK","ERROR")</f>
        <v>OK</v>
      </c>
      <c r="H1329" s="634" t="str">
        <f t="shared" ref="H1329" si="944">IF(SUM(H1325:H1327)=I1320,"OK","ERROR")</f>
        <v>OK</v>
      </c>
      <c r="I1329" s="634" t="str">
        <f t="shared" ref="I1329" si="945">IF(SUM(I1325:I1327)=J1320,"OK","ERROR")</f>
        <v>OK</v>
      </c>
      <c r="J1329" s="634" t="str">
        <f t="shared" ref="J1329" si="946">IF(SUM(J1325:J1327)=K1320,"OK","ERROR")</f>
        <v>OK</v>
      </c>
      <c r="K1329" s="634" t="str">
        <f t="shared" ref="K1329" si="947">IF(SUM(K1325:K1327)=L1320,"OK","ERROR")</f>
        <v>OK</v>
      </c>
    </row>
    <row r="1330" spans="2:11" s="487" customFormat="1"/>
    <row r="1331" spans="2:11" s="487" customFormat="1" ht="15.75">
      <c r="C1331" s="265" t="s">
        <v>660</v>
      </c>
      <c r="E1331" s="417"/>
      <c r="F1331" s="417"/>
      <c r="G1331" s="417"/>
      <c r="H1331" s="417"/>
      <c r="I1331" s="417"/>
      <c r="J1331" s="417"/>
      <c r="K1331" s="417"/>
    </row>
    <row r="1332" spans="2:11" s="487" customFormat="1">
      <c r="E1332" s="417"/>
      <c r="F1332" s="417"/>
      <c r="G1332" s="417"/>
      <c r="H1332" s="417"/>
      <c r="I1332" s="417"/>
      <c r="J1332" s="417"/>
      <c r="K1332" s="417"/>
    </row>
    <row r="1333" spans="2:11" s="487" customFormat="1">
      <c r="C1333" s="268" t="s">
        <v>305</v>
      </c>
      <c r="D1333" s="227" t="s">
        <v>14</v>
      </c>
      <c r="E1333" s="214">
        <f t="shared" ref="E1333" si="948">F1290</f>
        <v>2014</v>
      </c>
      <c r="F1333" s="214">
        <f t="shared" ref="F1333" si="949">G1290</f>
        <v>2015</v>
      </c>
      <c r="G1333" s="214">
        <f t="shared" ref="G1333" si="950">H1290</f>
        <v>2016</v>
      </c>
      <c r="H1333" s="214">
        <f t="shared" ref="H1333" si="951">I1290</f>
        <v>2017</v>
      </c>
      <c r="I1333" s="214">
        <f t="shared" ref="I1333" si="952">J1290</f>
        <v>2018</v>
      </c>
      <c r="J1333" s="214">
        <f t="shared" ref="J1333" si="953">K1290</f>
        <v>2019</v>
      </c>
      <c r="K1333" s="214">
        <f t="shared" ref="K1333" si="954">L1290</f>
        <v>2020</v>
      </c>
    </row>
    <row r="1334" spans="2:11" s="487" customFormat="1" ht="25.5">
      <c r="C1334" s="262" t="s">
        <v>661</v>
      </c>
      <c r="D1334" s="262" t="s">
        <v>622</v>
      </c>
      <c r="E1334" s="322">
        <f>E1325*E898+E1326*E905+E1327*E912</f>
        <v>309.870128975603</v>
      </c>
      <c r="F1334" s="322">
        <f t="shared" ref="F1334:K1334" si="955">F1325*F898+F1326*F905+F1327*F912</f>
        <v>932.24687160069107</v>
      </c>
      <c r="G1334" s="322">
        <f t="shared" si="955"/>
        <v>1552.5162413584476</v>
      </c>
      <c r="H1334" s="322">
        <f t="shared" si="955"/>
        <v>2175.6962606397283</v>
      </c>
      <c r="I1334" s="322">
        <f t="shared" si="955"/>
        <v>2176.3489695179205</v>
      </c>
      <c r="J1334" s="322">
        <f t="shared" si="955"/>
        <v>2176.9931342738741</v>
      </c>
      <c r="K1334" s="322">
        <f t="shared" si="955"/>
        <v>2182.9261434932928</v>
      </c>
    </row>
    <row r="1335" spans="2:11" s="487" customFormat="1">
      <c r="E1335" s="417"/>
      <c r="F1335" s="417"/>
      <c r="G1335" s="417"/>
      <c r="H1335" s="417"/>
      <c r="I1335" s="417"/>
      <c r="J1335" s="417"/>
      <c r="K1335" s="417"/>
    </row>
    <row r="1336" spans="2:11" s="487" customFormat="1">
      <c r="E1336" s="417"/>
      <c r="F1336" s="417"/>
      <c r="G1336" s="417"/>
      <c r="H1336" s="417"/>
      <c r="I1336" s="417"/>
      <c r="J1336" s="417"/>
      <c r="K1336" s="417"/>
    </row>
    <row r="1337" spans="2:11">
      <c r="B1337" s="368">
        <f>B1208+0.01</f>
        <v>6.1699999999999964</v>
      </c>
      <c r="C1337" s="77" t="s">
        <v>449</v>
      </c>
      <c r="E1337" s="417"/>
      <c r="F1337" s="417"/>
      <c r="G1337" s="417"/>
      <c r="H1337" s="417"/>
      <c r="I1337" s="417"/>
      <c r="J1337" s="417"/>
      <c r="K1337" s="417"/>
    </row>
    <row r="1338" spans="2:11">
      <c r="K1338" s="487"/>
    </row>
    <row r="1339" spans="2:11">
      <c r="C1339" s="268" t="str">
        <f>'3. Network design parameters'!C249</f>
        <v>N05</v>
      </c>
      <c r="D1339" s="268" t="str">
        <f>'3. Network design parameters'!D249</f>
        <v>Контролер на GSM базова станция (Base station controller)</v>
      </c>
      <c r="E1339" s="214">
        <f t="shared" ref="E1339:K1339" si="956">E1075</f>
        <v>2014</v>
      </c>
      <c r="F1339" s="214">
        <f t="shared" si="956"/>
        <v>2015</v>
      </c>
      <c r="G1339" s="214">
        <f t="shared" si="956"/>
        <v>2016</v>
      </c>
      <c r="H1339" s="214">
        <f t="shared" si="956"/>
        <v>2017</v>
      </c>
      <c r="I1339" s="214">
        <f t="shared" si="956"/>
        <v>2018</v>
      </c>
      <c r="J1339" s="214">
        <f t="shared" si="956"/>
        <v>2019</v>
      </c>
      <c r="K1339" s="214">
        <f t="shared" si="956"/>
        <v>2020</v>
      </c>
    </row>
    <row r="1340" spans="2:11">
      <c r="C1340" s="262" t="s">
        <v>453</v>
      </c>
      <c r="D1340" s="418" t="str">
        <f>'3. Network design parameters'!I397</f>
        <v>Erlang</v>
      </c>
      <c r="E1340" s="529">
        <f>'6. Network Design'!H265</f>
        <v>68036.774327546489</v>
      </c>
      <c r="F1340" s="529">
        <f>'6. Network Design'!I265</f>
        <v>69397.509814097415</v>
      </c>
      <c r="G1340" s="529">
        <f>'6. Network Design'!J265</f>
        <v>70785.460010379393</v>
      </c>
      <c r="H1340" s="529">
        <f>'6. Network Design'!K265</f>
        <v>72201.169210586988</v>
      </c>
      <c r="I1340" s="529">
        <f>'6. Network Design'!L265</f>
        <v>73645.192594798762</v>
      </c>
      <c r="J1340" s="529">
        <f>'6. Network Design'!M265</f>
        <v>75118.09644669469</v>
      </c>
      <c r="K1340" s="529">
        <f>'6. Network Design'!N265</f>
        <v>76620.458375628587</v>
      </c>
    </row>
    <row r="1341" spans="2:11">
      <c r="C1341" s="262" t="s">
        <v>450</v>
      </c>
      <c r="D1341" s="418" t="str">
        <f>D1340</f>
        <v>Erlang</v>
      </c>
      <c r="E1341" s="529">
        <f>'3. Network design parameters'!H249</f>
        <v>3000</v>
      </c>
      <c r="F1341" s="529">
        <f>E1341</f>
        <v>3000</v>
      </c>
      <c r="G1341" s="529">
        <f t="shared" ref="G1341:K1341" si="957">F1341</f>
        <v>3000</v>
      </c>
      <c r="H1341" s="529">
        <f t="shared" si="957"/>
        <v>3000</v>
      </c>
      <c r="I1341" s="529">
        <f t="shared" si="957"/>
        <v>3000</v>
      </c>
      <c r="J1341" s="529">
        <f t="shared" si="957"/>
        <v>3000</v>
      </c>
      <c r="K1341" s="529">
        <f t="shared" si="957"/>
        <v>3000</v>
      </c>
    </row>
    <row r="1342" spans="2:11">
      <c r="C1342" s="262" t="s">
        <v>451</v>
      </c>
      <c r="D1342" s="262" t="str">
        <f>D1339</f>
        <v>Контролер на GSM базова станция (Base station controller)</v>
      </c>
      <c r="E1342" s="322">
        <f t="shared" ref="E1342:J1342" si="958">E1340/E1341</f>
        <v>22.678924775848831</v>
      </c>
      <c r="F1342" s="322">
        <f t="shared" si="958"/>
        <v>23.132503271365806</v>
      </c>
      <c r="G1342" s="322">
        <f t="shared" si="958"/>
        <v>23.595153336793132</v>
      </c>
      <c r="H1342" s="322">
        <f t="shared" si="958"/>
        <v>24.067056403528994</v>
      </c>
      <c r="I1342" s="322">
        <f t="shared" si="958"/>
        <v>24.548397531599587</v>
      </c>
      <c r="J1342" s="322">
        <f t="shared" si="958"/>
        <v>25.039365482231563</v>
      </c>
      <c r="K1342" s="322">
        <f t="shared" ref="K1342" si="959">K1340/K1341</f>
        <v>25.540152791876196</v>
      </c>
    </row>
    <row r="1343" spans="2:11" ht="25.5">
      <c r="C1343" s="262" t="s">
        <v>452</v>
      </c>
      <c r="D1343" s="262" t="str">
        <f>D1342</f>
        <v>Контролер на GSM базова станция (Base station controller)</v>
      </c>
      <c r="E1343" s="322">
        <f t="shared" ref="E1343:K1343" si="960">(E1340*G400)/E1341</f>
        <v>38.554172118943015</v>
      </c>
      <c r="F1343" s="322">
        <f t="shared" si="960"/>
        <v>39.325255561321889</v>
      </c>
      <c r="G1343" s="322">
        <f t="shared" si="960"/>
        <v>40.111760672548328</v>
      </c>
      <c r="H1343" s="322">
        <f t="shared" si="960"/>
        <v>40.913995885999313</v>
      </c>
      <c r="I1343" s="322">
        <f t="shared" si="960"/>
        <v>41.732275803719276</v>
      </c>
      <c r="J1343" s="322">
        <f t="shared" si="960"/>
        <v>42.566921319793664</v>
      </c>
      <c r="K1343" s="322">
        <f t="shared" si="960"/>
        <v>43.418259746189534</v>
      </c>
    </row>
    <row r="1344" spans="2:11">
      <c r="K1344" s="487"/>
    </row>
    <row r="1345" spans="3:11">
      <c r="C1345" s="268" t="str">
        <f>'3. Network design parameters'!C250</f>
        <v>N06</v>
      </c>
      <c r="D1345" s="268" t="str">
        <f>'3. Network design parameters'!D250</f>
        <v>Контролер на UMTS базова станция (Radio Network Controler)</v>
      </c>
      <c r="E1345" s="214">
        <f t="shared" ref="E1345:J1345" si="961">E1339</f>
        <v>2014</v>
      </c>
      <c r="F1345" s="214">
        <f t="shared" si="961"/>
        <v>2015</v>
      </c>
      <c r="G1345" s="214">
        <f t="shared" si="961"/>
        <v>2016</v>
      </c>
      <c r="H1345" s="214">
        <f t="shared" si="961"/>
        <v>2017</v>
      </c>
      <c r="I1345" s="214">
        <f t="shared" si="961"/>
        <v>2018</v>
      </c>
      <c r="J1345" s="214">
        <f t="shared" si="961"/>
        <v>2019</v>
      </c>
      <c r="K1345" s="214">
        <f t="shared" ref="K1345" si="962">K1339</f>
        <v>2020</v>
      </c>
    </row>
    <row r="1346" spans="3:11" s="207" customFormat="1">
      <c r="C1346" s="262" t="s">
        <v>453</v>
      </c>
      <c r="D1346" s="418" t="str">
        <f>'3. Network design parameters'!I398</f>
        <v>Node B</v>
      </c>
      <c r="E1346" s="529">
        <f>F1191</f>
        <v>659.5424787209995</v>
      </c>
      <c r="F1346" s="529">
        <f t="shared" ref="F1346:K1346" si="963">G1191</f>
        <v>654.02872151463202</v>
      </c>
      <c r="G1346" s="529">
        <f t="shared" si="963"/>
        <v>646.38857161440831</v>
      </c>
      <c r="H1346" s="529">
        <f t="shared" si="963"/>
        <v>639.8437994558177</v>
      </c>
      <c r="I1346" s="529">
        <f t="shared" si="963"/>
        <v>633.205370402472</v>
      </c>
      <c r="J1346" s="529">
        <f t="shared" si="963"/>
        <v>625.17747746230566</v>
      </c>
      <c r="K1346" s="529">
        <f t="shared" si="963"/>
        <v>619.09293472828745</v>
      </c>
    </row>
    <row r="1347" spans="3:11">
      <c r="C1347" s="262" t="str">
        <f>C1341</f>
        <v>Capacity</v>
      </c>
      <c r="D1347" s="418" t="str">
        <f>D1346</f>
        <v>Node B</v>
      </c>
      <c r="E1347" s="529">
        <f>'3. Network design parameters'!$H$398</f>
        <v>250</v>
      </c>
      <c r="F1347" s="529">
        <f>'3. Network design parameters'!$H$398</f>
        <v>250</v>
      </c>
      <c r="G1347" s="529">
        <f>'3. Network design parameters'!$H$398</f>
        <v>250</v>
      </c>
      <c r="H1347" s="529">
        <f>'3. Network design parameters'!$H$398</f>
        <v>250</v>
      </c>
      <c r="I1347" s="529">
        <f>'3. Network design parameters'!$H$398</f>
        <v>250</v>
      </c>
      <c r="J1347" s="529">
        <f>'3. Network design parameters'!$H$398</f>
        <v>250</v>
      </c>
      <c r="K1347" s="529">
        <f>'3. Network design parameters'!$H$398</f>
        <v>250</v>
      </c>
    </row>
    <row r="1348" spans="3:11">
      <c r="C1348" s="262" t="str">
        <f>C1342</f>
        <v>Number required</v>
      </c>
      <c r="D1348" s="262" t="str">
        <f>D1345</f>
        <v>Контролер на UMTS базова станция (Radio Network Controler)</v>
      </c>
      <c r="E1348" s="322">
        <f t="shared" ref="E1348:J1348" si="964">E1346/E1347</f>
        <v>2.6381699148839979</v>
      </c>
      <c r="F1348" s="322">
        <f t="shared" si="964"/>
        <v>2.6161148860585279</v>
      </c>
      <c r="G1348" s="322">
        <f t="shared" si="964"/>
        <v>2.5855542864576333</v>
      </c>
      <c r="H1348" s="322">
        <f t="shared" si="964"/>
        <v>2.5593751978232708</v>
      </c>
      <c r="I1348" s="322">
        <f t="shared" si="964"/>
        <v>2.5328214816098882</v>
      </c>
      <c r="J1348" s="322">
        <f t="shared" si="964"/>
        <v>2.5007099098492227</v>
      </c>
      <c r="K1348" s="322">
        <f t="shared" ref="K1348" si="965">K1346/K1347</f>
        <v>2.4763717389131497</v>
      </c>
    </row>
    <row r="1349" spans="3:11" ht="25.5">
      <c r="C1349" s="262" t="str">
        <f>C1343</f>
        <v>Number provisioned</v>
      </c>
      <c r="D1349" s="262" t="str">
        <f>D1348</f>
        <v>Контролер на UMTS базова станция (Radio Network Controler)</v>
      </c>
      <c r="E1349" s="322">
        <f t="shared" ref="E1349:K1349" si="966">(E1346*G401)/E1347</f>
        <v>4.2857428947007783</v>
      </c>
      <c r="F1349" s="322">
        <f t="shared" si="966"/>
        <v>4.2407378300554051</v>
      </c>
      <c r="G1349" s="322">
        <f t="shared" si="966"/>
        <v>4.1812458319258194</v>
      </c>
      <c r="H1349" s="322">
        <f t="shared" si="966"/>
        <v>4.1280484157417616</v>
      </c>
      <c r="I1349" s="322">
        <f t="shared" si="966"/>
        <v>4.0432986672842715</v>
      </c>
      <c r="J1349" s="322">
        <f t="shared" si="966"/>
        <v>4.0104778152308977</v>
      </c>
      <c r="K1349" s="322">
        <f t="shared" si="966"/>
        <v>3.9714458210687669</v>
      </c>
    </row>
    <row r="1350" spans="3:11">
      <c r="K1350" s="487"/>
    </row>
    <row r="1351" spans="3:11">
      <c r="C1351" s="268" t="str">
        <f>'3. Network design parameters'!C251</f>
        <v>N07</v>
      </c>
      <c r="D1351" s="268" t="str">
        <f>'3. Network design parameters'!D251</f>
        <v>Мобилна централа (Mobile Switching Centre)</v>
      </c>
      <c r="E1351" s="214">
        <f t="shared" ref="E1351:J1351" si="967">E1345</f>
        <v>2014</v>
      </c>
      <c r="F1351" s="214">
        <f t="shared" si="967"/>
        <v>2015</v>
      </c>
      <c r="G1351" s="214">
        <f t="shared" si="967"/>
        <v>2016</v>
      </c>
      <c r="H1351" s="214">
        <f t="shared" si="967"/>
        <v>2017</v>
      </c>
      <c r="I1351" s="214">
        <f t="shared" si="967"/>
        <v>2018</v>
      </c>
      <c r="J1351" s="214">
        <f t="shared" si="967"/>
        <v>2019</v>
      </c>
      <c r="K1351" s="214">
        <f t="shared" ref="K1351" si="968">K1345</f>
        <v>2020</v>
      </c>
    </row>
    <row r="1352" spans="3:11">
      <c r="C1352" s="418" t="str">
        <f>C1346</f>
        <v>Number of</v>
      </c>
      <c r="D1352" s="418" t="str">
        <f>'3. Network design parameters'!I399</f>
        <v>Subscribers</v>
      </c>
      <c r="E1352" s="529">
        <f t="shared" ref="E1352:K1352" si="969">G383</f>
        <v>2320158.4</v>
      </c>
      <c r="F1352" s="529">
        <f t="shared" si="969"/>
        <v>2334024.6</v>
      </c>
      <c r="G1352" s="529">
        <f t="shared" si="969"/>
        <v>2309157.6176570579</v>
      </c>
      <c r="H1352" s="529">
        <f t="shared" si="969"/>
        <v>2412322.9821172659</v>
      </c>
      <c r="I1352" s="529">
        <f t="shared" si="969"/>
        <v>2520784.2085188339</v>
      </c>
      <c r="J1352" s="529">
        <f t="shared" si="969"/>
        <v>2625423.9759443039</v>
      </c>
      <c r="K1352" s="529">
        <f t="shared" si="969"/>
        <v>2693007.8880790309</v>
      </c>
    </row>
    <row r="1353" spans="3:11">
      <c r="C1353" s="262" t="str">
        <f>C1347</f>
        <v>Capacity</v>
      </c>
      <c r="D1353" s="418" t="str">
        <f>D1352</f>
        <v>Subscribers</v>
      </c>
      <c r="E1353" s="529">
        <f>'3. Network design parameters'!$H$399</f>
        <v>1000000</v>
      </c>
      <c r="F1353" s="529">
        <f>'3. Network design parameters'!$H$399</f>
        <v>1000000</v>
      </c>
      <c r="G1353" s="529">
        <f>'3. Network design parameters'!$H$399</f>
        <v>1000000</v>
      </c>
      <c r="H1353" s="529">
        <f>'3. Network design parameters'!$H$399</f>
        <v>1000000</v>
      </c>
      <c r="I1353" s="529">
        <f>'3. Network design parameters'!$H$399</f>
        <v>1000000</v>
      </c>
      <c r="J1353" s="529">
        <f>'3. Network design parameters'!$H$399</f>
        <v>1000000</v>
      </c>
      <c r="K1353" s="529">
        <f>'3. Network design parameters'!$H$399</f>
        <v>1000000</v>
      </c>
    </row>
    <row r="1354" spans="3:11">
      <c r="C1354" s="262" t="str">
        <f>C1348</f>
        <v>Number required</v>
      </c>
      <c r="D1354" s="262" t="str">
        <f>D1351</f>
        <v>Мобилна централа (Mobile Switching Centre)</v>
      </c>
      <c r="E1354" s="322">
        <f t="shared" ref="E1354:J1354" si="970">E1352/E1353</f>
        <v>2.3201584</v>
      </c>
      <c r="F1354" s="322">
        <f t="shared" si="970"/>
        <v>2.3340246000000002</v>
      </c>
      <c r="G1354" s="322">
        <f t="shared" si="970"/>
        <v>2.3091576176570578</v>
      </c>
      <c r="H1354" s="322">
        <f t="shared" si="970"/>
        <v>2.4123229821172658</v>
      </c>
      <c r="I1354" s="322">
        <f t="shared" si="970"/>
        <v>2.5207842085188337</v>
      </c>
      <c r="J1354" s="322">
        <f t="shared" si="970"/>
        <v>2.6254239759443041</v>
      </c>
      <c r="K1354" s="322">
        <f t="shared" ref="K1354" si="971">K1352/K1353</f>
        <v>2.6930078880790309</v>
      </c>
    </row>
    <row r="1355" spans="3:11" ht="25.5">
      <c r="C1355" s="262" t="str">
        <f>C1349</f>
        <v>Number provisioned</v>
      </c>
      <c r="D1355" s="262" t="str">
        <f>D1354</f>
        <v>Мобилна централа (Mobile Switching Centre)</v>
      </c>
      <c r="E1355" s="322">
        <f t="shared" ref="E1355:K1355" si="972">(E1352*G402)/E1353</f>
        <v>2.9175307499999996</v>
      </c>
      <c r="F1355" s="322">
        <f t="shared" si="972"/>
        <v>2.8864470220713221</v>
      </c>
      <c r="G1355" s="322">
        <f t="shared" si="972"/>
        <v>3.0154037276465822</v>
      </c>
      <c r="H1355" s="322">
        <f t="shared" si="972"/>
        <v>3.1509802606485415</v>
      </c>
      <c r="I1355" s="322">
        <f t="shared" si="972"/>
        <v>3.2817799699303802</v>
      </c>
      <c r="J1355" s="322">
        <f t="shared" si="972"/>
        <v>3.3662598600987885</v>
      </c>
      <c r="K1355" s="322">
        <f t="shared" si="972"/>
        <v>3.4529144395846592</v>
      </c>
    </row>
    <row r="1356" spans="3:11">
      <c r="K1356" s="487"/>
    </row>
    <row r="1357" spans="3:11">
      <c r="C1357" s="268" t="str">
        <f>'3. Network design parameters'!C252</f>
        <v>N08</v>
      </c>
      <c r="D1357" s="268" t="str">
        <f>'3. Network design parameters'!D252</f>
        <v>Регистър на "домашните" потребители (Home location register)</v>
      </c>
      <c r="E1357" s="214">
        <f t="shared" ref="E1357:J1358" si="973">E1351</f>
        <v>2014</v>
      </c>
      <c r="F1357" s="214">
        <f t="shared" si="973"/>
        <v>2015</v>
      </c>
      <c r="G1357" s="214">
        <f t="shared" si="973"/>
        <v>2016</v>
      </c>
      <c r="H1357" s="214">
        <f t="shared" si="973"/>
        <v>2017</v>
      </c>
      <c r="I1357" s="214">
        <f t="shared" si="973"/>
        <v>2018</v>
      </c>
      <c r="J1357" s="214">
        <f t="shared" si="973"/>
        <v>2019</v>
      </c>
      <c r="K1357" s="214">
        <f t="shared" ref="K1357" si="974">K1351</f>
        <v>2020</v>
      </c>
    </row>
    <row r="1358" spans="3:11">
      <c r="C1358" s="418" t="str">
        <f>C1352</f>
        <v>Number of</v>
      </c>
      <c r="D1358" s="418" t="str">
        <f>'3. Network design parameters'!I400</f>
        <v>Subscribers</v>
      </c>
      <c r="E1358" s="529">
        <f t="shared" si="973"/>
        <v>2320158.4</v>
      </c>
      <c r="F1358" s="529">
        <f t="shared" si="973"/>
        <v>2334024.6</v>
      </c>
      <c r="G1358" s="529">
        <f t="shared" si="973"/>
        <v>2309157.6176570579</v>
      </c>
      <c r="H1358" s="529">
        <f t="shared" si="973"/>
        <v>2412322.9821172659</v>
      </c>
      <c r="I1358" s="529">
        <f t="shared" si="973"/>
        <v>2520784.2085188339</v>
      </c>
      <c r="J1358" s="529">
        <f t="shared" si="973"/>
        <v>2625423.9759443039</v>
      </c>
      <c r="K1358" s="529">
        <f t="shared" ref="K1358" si="975">K1352</f>
        <v>2693007.8880790309</v>
      </c>
    </row>
    <row r="1359" spans="3:11">
      <c r="C1359" s="262" t="str">
        <f>C1353</f>
        <v>Capacity</v>
      </c>
      <c r="D1359" s="418" t="str">
        <f>D1358</f>
        <v>Subscribers</v>
      </c>
      <c r="E1359" s="529">
        <f>'3. Network design parameters'!$H$400</f>
        <v>7500000</v>
      </c>
      <c r="F1359" s="529">
        <f>'3. Network design parameters'!$H$400</f>
        <v>7500000</v>
      </c>
      <c r="G1359" s="529">
        <f>'3. Network design parameters'!$H$400</f>
        <v>7500000</v>
      </c>
      <c r="H1359" s="529">
        <f>'3. Network design parameters'!$H$400</f>
        <v>7500000</v>
      </c>
      <c r="I1359" s="529">
        <f>'3. Network design parameters'!$H$400</f>
        <v>7500000</v>
      </c>
      <c r="J1359" s="529">
        <f>'3. Network design parameters'!$H$400</f>
        <v>7500000</v>
      </c>
      <c r="K1359" s="529">
        <f>'3. Network design parameters'!$H$400</f>
        <v>7500000</v>
      </c>
    </row>
    <row r="1360" spans="3:11">
      <c r="C1360" s="262" t="str">
        <f>C1354</f>
        <v>Number required</v>
      </c>
      <c r="D1360" s="262" t="str">
        <f>D1357</f>
        <v>Регистър на "домашните" потребители (Home location register)</v>
      </c>
      <c r="E1360" s="322">
        <f t="shared" ref="E1360:J1360" si="976">E1358/E1359</f>
        <v>0.30935445333333333</v>
      </c>
      <c r="F1360" s="322">
        <f t="shared" si="976"/>
        <v>0.31120328000000003</v>
      </c>
      <c r="G1360" s="322">
        <f t="shared" si="976"/>
        <v>0.30788768235427438</v>
      </c>
      <c r="H1360" s="322">
        <f t="shared" si="976"/>
        <v>0.3216430642823021</v>
      </c>
      <c r="I1360" s="322">
        <f t="shared" si="976"/>
        <v>0.33610456113584453</v>
      </c>
      <c r="J1360" s="322">
        <f t="shared" si="976"/>
        <v>0.35005653012590721</v>
      </c>
      <c r="K1360" s="322">
        <f t="shared" ref="K1360" si="977">K1358/K1359</f>
        <v>0.35906771841053747</v>
      </c>
    </row>
    <row r="1361" spans="3:11" ht="25.5">
      <c r="C1361" s="262" t="str">
        <f>C1355</f>
        <v>Number provisioned</v>
      </c>
      <c r="D1361" s="262" t="str">
        <f>D1360</f>
        <v>Регистър на "домашните" потребители (Home location register)</v>
      </c>
      <c r="E1361" s="322">
        <f t="shared" ref="E1361:K1361" si="978">(E1358*G403)/E1359</f>
        <v>0.38900409999999996</v>
      </c>
      <c r="F1361" s="322">
        <f t="shared" si="978"/>
        <v>0.38485960294284294</v>
      </c>
      <c r="G1361" s="322">
        <f t="shared" si="978"/>
        <v>0.40205383035287762</v>
      </c>
      <c r="H1361" s="322">
        <f t="shared" si="978"/>
        <v>0.42013070141980557</v>
      </c>
      <c r="I1361" s="322">
        <f t="shared" si="978"/>
        <v>0.43757066265738404</v>
      </c>
      <c r="J1361" s="322">
        <f t="shared" si="978"/>
        <v>0.4488346480131718</v>
      </c>
      <c r="K1361" s="322">
        <f t="shared" si="978"/>
        <v>0.46038859194462117</v>
      </c>
    </row>
    <row r="1362" spans="3:11">
      <c r="K1362" s="487"/>
    </row>
    <row r="1363" spans="3:11">
      <c r="C1363" s="268" t="str">
        <f>'3. Network design parameters'!C253</f>
        <v>N09</v>
      </c>
      <c r="D1363" s="268" t="str">
        <f>'3. Network design parameters'!D253</f>
        <v>Предплатена платформа (Pre-paid platform)</v>
      </c>
      <c r="E1363" s="214">
        <f t="shared" ref="E1363:J1364" si="979">E1357</f>
        <v>2014</v>
      </c>
      <c r="F1363" s="214">
        <f t="shared" si="979"/>
        <v>2015</v>
      </c>
      <c r="G1363" s="214">
        <f t="shared" si="979"/>
        <v>2016</v>
      </c>
      <c r="H1363" s="214">
        <f t="shared" si="979"/>
        <v>2017</v>
      </c>
      <c r="I1363" s="214">
        <f t="shared" si="979"/>
        <v>2018</v>
      </c>
      <c r="J1363" s="214">
        <f t="shared" si="979"/>
        <v>2019</v>
      </c>
      <c r="K1363" s="214">
        <f t="shared" ref="K1363" si="980">K1357</f>
        <v>2020</v>
      </c>
    </row>
    <row r="1364" spans="3:11">
      <c r="C1364" s="418" t="str">
        <f>C1358</f>
        <v>Number of</v>
      </c>
      <c r="D1364" s="418" t="str">
        <f>'3. Network design parameters'!I401</f>
        <v>Subscribers</v>
      </c>
      <c r="E1364" s="529">
        <f t="shared" si="979"/>
        <v>2320158.4</v>
      </c>
      <c r="F1364" s="529">
        <f t="shared" si="979"/>
        <v>2334024.6</v>
      </c>
      <c r="G1364" s="529">
        <f t="shared" si="979"/>
        <v>2309157.6176570579</v>
      </c>
      <c r="H1364" s="529">
        <f t="shared" si="979"/>
        <v>2412322.9821172659</v>
      </c>
      <c r="I1364" s="529">
        <f t="shared" si="979"/>
        <v>2520784.2085188339</v>
      </c>
      <c r="J1364" s="529">
        <f t="shared" si="979"/>
        <v>2625423.9759443039</v>
      </c>
      <c r="K1364" s="529">
        <f t="shared" ref="K1364" si="981">K1358</f>
        <v>2693007.8880790309</v>
      </c>
    </row>
    <row r="1365" spans="3:11">
      <c r="C1365" s="262" t="str">
        <f>C1359</f>
        <v>Capacity</v>
      </c>
      <c r="D1365" s="418" t="str">
        <f>D1364</f>
        <v>Subscribers</v>
      </c>
      <c r="E1365" s="529">
        <f>'3. Network design parameters'!$H$401</f>
        <v>1000000</v>
      </c>
      <c r="F1365" s="529">
        <f>'3. Network design parameters'!$H$401</f>
        <v>1000000</v>
      </c>
      <c r="G1365" s="529">
        <f>'3. Network design parameters'!$H$401</f>
        <v>1000000</v>
      </c>
      <c r="H1365" s="529">
        <f>'3. Network design parameters'!$H$401</f>
        <v>1000000</v>
      </c>
      <c r="I1365" s="529">
        <f>'3. Network design parameters'!$H$401</f>
        <v>1000000</v>
      </c>
      <c r="J1365" s="529">
        <f>'3. Network design parameters'!$H$401</f>
        <v>1000000</v>
      </c>
      <c r="K1365" s="529">
        <f>'3. Network design parameters'!$H$401</f>
        <v>1000000</v>
      </c>
    </row>
    <row r="1366" spans="3:11">
      <c r="C1366" s="262" t="str">
        <f>C1360</f>
        <v>Number required</v>
      </c>
      <c r="D1366" s="262" t="str">
        <f>D1363</f>
        <v>Предплатена платформа (Pre-paid platform)</v>
      </c>
      <c r="E1366" s="322">
        <f t="shared" ref="E1366:J1366" si="982">E1364/E1365</f>
        <v>2.3201584</v>
      </c>
      <c r="F1366" s="322">
        <f t="shared" si="982"/>
        <v>2.3340246000000002</v>
      </c>
      <c r="G1366" s="322">
        <f t="shared" si="982"/>
        <v>2.3091576176570578</v>
      </c>
      <c r="H1366" s="322">
        <f t="shared" si="982"/>
        <v>2.4123229821172658</v>
      </c>
      <c r="I1366" s="322">
        <f t="shared" si="982"/>
        <v>2.5207842085188337</v>
      </c>
      <c r="J1366" s="322">
        <f t="shared" si="982"/>
        <v>2.6254239759443041</v>
      </c>
      <c r="K1366" s="322">
        <f t="shared" ref="K1366" si="983">K1364/K1365</f>
        <v>2.6930078880790309</v>
      </c>
    </row>
    <row r="1367" spans="3:11" ht="25.5">
      <c r="C1367" s="262" t="str">
        <f>C1361</f>
        <v>Number provisioned</v>
      </c>
      <c r="D1367" s="262" t="str">
        <f>D1366</f>
        <v>Предплатена платформа (Pre-paid platform)</v>
      </c>
      <c r="E1367" s="322">
        <f t="shared" ref="E1367:K1367" si="984">(E1364*G404)/E1365</f>
        <v>2.9175307499999996</v>
      </c>
      <c r="F1367" s="322">
        <f t="shared" si="984"/>
        <v>2.8864470220713221</v>
      </c>
      <c r="G1367" s="322">
        <f t="shared" si="984"/>
        <v>3.0154037276465822</v>
      </c>
      <c r="H1367" s="322">
        <f t="shared" si="984"/>
        <v>3.1509802606485415</v>
      </c>
      <c r="I1367" s="322">
        <f t="shared" si="984"/>
        <v>3.2817799699303802</v>
      </c>
      <c r="J1367" s="322">
        <f t="shared" si="984"/>
        <v>3.3662598600987885</v>
      </c>
      <c r="K1367" s="322">
        <f t="shared" si="984"/>
        <v>3.4529144395846592</v>
      </c>
    </row>
    <row r="1368" spans="3:11">
      <c r="K1368" s="487"/>
    </row>
    <row r="1369" spans="3:11">
      <c r="C1369" s="268" t="str">
        <f>'3. Network design parameters'!C254</f>
        <v>N10</v>
      </c>
      <c r="D1369" s="268" t="str">
        <f>'3. Network design parameters'!D254</f>
        <v>SMS шлюз (SMS Gateway)</v>
      </c>
      <c r="E1369" s="214">
        <f t="shared" ref="E1369:J1369" si="985">E1363</f>
        <v>2014</v>
      </c>
      <c r="F1369" s="214">
        <f t="shared" si="985"/>
        <v>2015</v>
      </c>
      <c r="G1369" s="214">
        <f t="shared" si="985"/>
        <v>2016</v>
      </c>
      <c r="H1369" s="214">
        <f t="shared" si="985"/>
        <v>2017</v>
      </c>
      <c r="I1369" s="214">
        <f t="shared" si="985"/>
        <v>2018</v>
      </c>
      <c r="J1369" s="214">
        <f t="shared" si="985"/>
        <v>2019</v>
      </c>
      <c r="K1369" s="214">
        <f t="shared" ref="K1369" si="986">K1363</f>
        <v>2020</v>
      </c>
    </row>
    <row r="1370" spans="3:11">
      <c r="C1370" s="418" t="str">
        <f>C1364</f>
        <v>Number of</v>
      </c>
      <c r="D1370" s="418" t="str">
        <f>'3. Network design parameters'!I402</f>
        <v>SMS</v>
      </c>
      <c r="E1370" s="529">
        <f t="shared" ref="E1370:K1370" si="987">G385*1000000</f>
        <v>360000000</v>
      </c>
      <c r="F1370" s="529">
        <f t="shared" si="987"/>
        <v>367200000.00000006</v>
      </c>
      <c r="G1370" s="529">
        <f t="shared" si="987"/>
        <v>374544000.00000006</v>
      </c>
      <c r="H1370" s="529">
        <f t="shared" si="987"/>
        <v>382034880.00000006</v>
      </c>
      <c r="I1370" s="529">
        <f t="shared" si="987"/>
        <v>389675577.60000008</v>
      </c>
      <c r="J1370" s="529">
        <f t="shared" si="987"/>
        <v>397469089.15200007</v>
      </c>
      <c r="K1370" s="529">
        <f t="shared" si="987"/>
        <v>405418470.93504012</v>
      </c>
    </row>
    <row r="1371" spans="3:11">
      <c r="C1371" s="262" t="str">
        <f>C1365</f>
        <v>Capacity</v>
      </c>
      <c r="D1371" s="418" t="str">
        <f>D1370</f>
        <v>SMS</v>
      </c>
      <c r="E1371" s="529">
        <f>'3. Network design parameters'!$H$402</f>
        <v>250000000</v>
      </c>
      <c r="F1371" s="529">
        <f>'3. Network design parameters'!$H$402</f>
        <v>250000000</v>
      </c>
      <c r="G1371" s="529">
        <f>'3. Network design parameters'!$H$402</f>
        <v>250000000</v>
      </c>
      <c r="H1371" s="529">
        <f>'3. Network design parameters'!$H$402</f>
        <v>250000000</v>
      </c>
      <c r="I1371" s="529">
        <f>'3. Network design parameters'!$H$402</f>
        <v>250000000</v>
      </c>
      <c r="J1371" s="529">
        <f>'3. Network design parameters'!$H$402</f>
        <v>250000000</v>
      </c>
      <c r="K1371" s="529">
        <f>'3. Network design parameters'!$H$402</f>
        <v>250000000</v>
      </c>
    </row>
    <row r="1372" spans="3:11">
      <c r="C1372" s="262" t="str">
        <f>C1366</f>
        <v>Number required</v>
      </c>
      <c r="D1372" s="262" t="str">
        <f>D1369</f>
        <v>SMS шлюз (SMS Gateway)</v>
      </c>
      <c r="E1372" s="322">
        <f t="shared" ref="E1372:J1372" si="988">E1370/E1371</f>
        <v>1.44</v>
      </c>
      <c r="F1372" s="322">
        <f t="shared" si="988"/>
        <v>1.4688000000000003</v>
      </c>
      <c r="G1372" s="322">
        <f t="shared" si="988"/>
        <v>1.4981760000000002</v>
      </c>
      <c r="H1372" s="322">
        <f t="shared" si="988"/>
        <v>1.5281395200000003</v>
      </c>
      <c r="I1372" s="322">
        <f t="shared" si="988"/>
        <v>1.5587023104000004</v>
      </c>
      <c r="J1372" s="322">
        <f t="shared" si="988"/>
        <v>1.5898763566080003</v>
      </c>
      <c r="K1372" s="322">
        <f t="shared" ref="K1372" si="989">K1370/K1371</f>
        <v>1.6216738837401605</v>
      </c>
    </row>
    <row r="1373" spans="3:11" ht="25.5">
      <c r="C1373" s="262" t="str">
        <f>C1367</f>
        <v>Number provisioned</v>
      </c>
      <c r="D1373" s="262" t="str">
        <f>D1372</f>
        <v>SMS шлюз (SMS Gateway)</v>
      </c>
      <c r="E1373" s="322">
        <f t="shared" ref="E1373:K1373" si="990">(E1370*G405)/E1371</f>
        <v>1.9584000000000001</v>
      </c>
      <c r="F1373" s="322">
        <f t="shared" si="990"/>
        <v>1.9975680000000005</v>
      </c>
      <c r="G1373" s="322">
        <f t="shared" si="990"/>
        <v>2.0375193600000006</v>
      </c>
      <c r="H1373" s="322">
        <f t="shared" si="990"/>
        <v>2.0782697472000007</v>
      </c>
      <c r="I1373" s="322">
        <f t="shared" si="990"/>
        <v>2.1198351421440007</v>
      </c>
      <c r="J1373" s="322">
        <f t="shared" si="990"/>
        <v>2.1622318449868803</v>
      </c>
      <c r="K1373" s="322">
        <f t="shared" si="990"/>
        <v>2.2054764818866186</v>
      </c>
    </row>
    <row r="1374" spans="3:11">
      <c r="K1374" s="487"/>
    </row>
    <row r="1375" spans="3:11">
      <c r="C1375" s="268" t="str">
        <f>'3. Network design parameters'!C255</f>
        <v>N11</v>
      </c>
      <c r="D1375" s="268" t="str">
        <f>'3. Network design parameters'!D255</f>
        <v>Централа за кратки съобщения SMS (SMS Control Centre)</v>
      </c>
      <c r="E1375" s="214">
        <f t="shared" ref="E1375:J1376" si="991">E1369</f>
        <v>2014</v>
      </c>
      <c r="F1375" s="214">
        <f t="shared" si="991"/>
        <v>2015</v>
      </c>
      <c r="G1375" s="214">
        <f t="shared" si="991"/>
        <v>2016</v>
      </c>
      <c r="H1375" s="214">
        <f t="shared" si="991"/>
        <v>2017</v>
      </c>
      <c r="I1375" s="214">
        <f t="shared" si="991"/>
        <v>2018</v>
      </c>
      <c r="J1375" s="214">
        <f t="shared" si="991"/>
        <v>2019</v>
      </c>
      <c r="K1375" s="214">
        <f t="shared" ref="K1375" si="992">K1369</f>
        <v>2020</v>
      </c>
    </row>
    <row r="1376" spans="3:11" s="207" customFormat="1">
      <c r="C1376" s="262" t="str">
        <f>C1364</f>
        <v>Number of</v>
      </c>
      <c r="D1376" s="418" t="str">
        <f>'3. Network design parameters'!I403</f>
        <v>SMS</v>
      </c>
      <c r="E1376" s="529">
        <f t="shared" si="991"/>
        <v>360000000</v>
      </c>
      <c r="F1376" s="529">
        <f t="shared" si="991"/>
        <v>367200000.00000006</v>
      </c>
      <c r="G1376" s="529">
        <f t="shared" si="991"/>
        <v>374544000.00000006</v>
      </c>
      <c r="H1376" s="529">
        <f t="shared" si="991"/>
        <v>382034880.00000006</v>
      </c>
      <c r="I1376" s="529">
        <f t="shared" si="991"/>
        <v>389675577.60000008</v>
      </c>
      <c r="J1376" s="529">
        <f t="shared" si="991"/>
        <v>397469089.15200007</v>
      </c>
      <c r="K1376" s="529">
        <f t="shared" ref="K1376" si="993">K1370</f>
        <v>405418470.93504012</v>
      </c>
    </row>
    <row r="1377" spans="3:11">
      <c r="C1377" s="262" t="str">
        <f>C1371</f>
        <v>Capacity</v>
      </c>
      <c r="D1377" s="418" t="str">
        <f>D1376</f>
        <v>SMS</v>
      </c>
      <c r="E1377" s="529">
        <f>'3. Network design parameters'!$H$403</f>
        <v>250000000</v>
      </c>
      <c r="F1377" s="529">
        <f>'3. Network design parameters'!$H$403</f>
        <v>250000000</v>
      </c>
      <c r="G1377" s="529">
        <f>'3. Network design parameters'!$H$403</f>
        <v>250000000</v>
      </c>
      <c r="H1377" s="529">
        <f>'3. Network design parameters'!$H$403</f>
        <v>250000000</v>
      </c>
      <c r="I1377" s="529">
        <f>'3. Network design parameters'!$H$403</f>
        <v>250000000</v>
      </c>
      <c r="J1377" s="529">
        <f>'3. Network design parameters'!$H$403</f>
        <v>250000000</v>
      </c>
      <c r="K1377" s="529">
        <f>'3. Network design parameters'!$H$403</f>
        <v>250000000</v>
      </c>
    </row>
    <row r="1378" spans="3:11">
      <c r="C1378" s="262" t="str">
        <f>C1372</f>
        <v>Number required</v>
      </c>
      <c r="D1378" s="262" t="str">
        <f>D1375</f>
        <v>Централа за кратки съобщения SMS (SMS Control Centre)</v>
      </c>
      <c r="E1378" s="322">
        <f t="shared" ref="E1378:J1378" si="994">E1376/E1377</f>
        <v>1.44</v>
      </c>
      <c r="F1378" s="322">
        <f t="shared" si="994"/>
        <v>1.4688000000000003</v>
      </c>
      <c r="G1378" s="322">
        <f t="shared" si="994"/>
        <v>1.4981760000000002</v>
      </c>
      <c r="H1378" s="322">
        <f t="shared" si="994"/>
        <v>1.5281395200000003</v>
      </c>
      <c r="I1378" s="322">
        <f t="shared" si="994"/>
        <v>1.5587023104000004</v>
      </c>
      <c r="J1378" s="322">
        <f t="shared" si="994"/>
        <v>1.5898763566080003</v>
      </c>
      <c r="K1378" s="322">
        <f t="shared" ref="K1378" si="995">K1376/K1377</f>
        <v>1.6216738837401605</v>
      </c>
    </row>
    <row r="1379" spans="3:11" ht="25.5">
      <c r="C1379" s="262" t="str">
        <f>C1373</f>
        <v>Number provisioned</v>
      </c>
      <c r="D1379" s="262" t="str">
        <f>D1378</f>
        <v>Централа за кратки съобщения SMS (SMS Control Centre)</v>
      </c>
      <c r="E1379" s="322">
        <f t="shared" ref="E1379:K1379" si="996">(E1376*G406)/E1377</f>
        <v>2.6228571428571428</v>
      </c>
      <c r="F1379" s="322">
        <f t="shared" si="996"/>
        <v>2.6753142857142862</v>
      </c>
      <c r="G1379" s="322">
        <f t="shared" si="996"/>
        <v>2.7288205714285718</v>
      </c>
      <c r="H1379" s="322">
        <f t="shared" si="996"/>
        <v>2.7833969828571434</v>
      </c>
      <c r="I1379" s="322">
        <f t="shared" si="996"/>
        <v>2.8390649225142859</v>
      </c>
      <c r="J1379" s="322">
        <f t="shared" si="996"/>
        <v>2.8958462209645721</v>
      </c>
      <c r="K1379" s="322">
        <f t="shared" si="996"/>
        <v>2.9537631453838635</v>
      </c>
    </row>
    <row r="1380" spans="3:11">
      <c r="K1380" s="487"/>
    </row>
    <row r="1381" spans="3:11">
      <c r="C1381" s="268" t="str">
        <f>'3. Network design parameters'!C256</f>
        <v>N12</v>
      </c>
      <c r="D1381" s="268" t="str">
        <f>'3. Network design parameters'!D256</f>
        <v>Централа за мултимедийни съобщения MMS (MMS Control Centre)</v>
      </c>
      <c r="E1381" s="214">
        <f t="shared" ref="E1381:J1381" si="997">E1375</f>
        <v>2014</v>
      </c>
      <c r="F1381" s="214">
        <f t="shared" si="997"/>
        <v>2015</v>
      </c>
      <c r="G1381" s="214">
        <f t="shared" si="997"/>
        <v>2016</v>
      </c>
      <c r="H1381" s="214">
        <f t="shared" si="997"/>
        <v>2017</v>
      </c>
      <c r="I1381" s="214">
        <f t="shared" si="997"/>
        <v>2018</v>
      </c>
      <c r="J1381" s="214">
        <f t="shared" si="997"/>
        <v>2019</v>
      </c>
      <c r="K1381" s="214">
        <f t="shared" ref="K1381" si="998">K1375</f>
        <v>2020</v>
      </c>
    </row>
    <row r="1382" spans="3:11">
      <c r="C1382" s="418" t="str">
        <f>C1370</f>
        <v>Number of</v>
      </c>
      <c r="D1382" s="418" t="str">
        <f>'3. Network design parameters'!I404</f>
        <v>MMS</v>
      </c>
      <c r="E1382" s="529">
        <f t="shared" ref="E1382:K1382" si="999">G387*1000000</f>
        <v>24000000</v>
      </c>
      <c r="F1382" s="529">
        <f t="shared" si="999"/>
        <v>24480000</v>
      </c>
      <c r="G1382" s="529">
        <f t="shared" si="999"/>
        <v>24969600</v>
      </c>
      <c r="H1382" s="529">
        <f t="shared" si="999"/>
        <v>25468992.000000004</v>
      </c>
      <c r="I1382" s="529">
        <f t="shared" si="999"/>
        <v>25978371.840000004</v>
      </c>
      <c r="J1382" s="529">
        <f t="shared" si="999"/>
        <v>26497939.276800003</v>
      </c>
      <c r="K1382" s="529">
        <f t="shared" si="999"/>
        <v>27027898.062336002</v>
      </c>
    </row>
    <row r="1383" spans="3:11">
      <c r="C1383" s="262" t="str">
        <f>C1377</f>
        <v>Capacity</v>
      </c>
      <c r="D1383" s="418" t="str">
        <f>D1382</f>
        <v>MMS</v>
      </c>
      <c r="E1383" s="529">
        <f>'3. Network design parameters'!$H$404</f>
        <v>5000000</v>
      </c>
      <c r="F1383" s="529">
        <f>'3. Network design parameters'!$H$404</f>
        <v>5000000</v>
      </c>
      <c r="G1383" s="529">
        <f>'3. Network design parameters'!$H$404</f>
        <v>5000000</v>
      </c>
      <c r="H1383" s="529">
        <f>'3. Network design parameters'!$H$404</f>
        <v>5000000</v>
      </c>
      <c r="I1383" s="529">
        <f>'3. Network design parameters'!$H$404</f>
        <v>5000000</v>
      </c>
      <c r="J1383" s="529">
        <f>'3. Network design parameters'!$H$404</f>
        <v>5000000</v>
      </c>
      <c r="K1383" s="529">
        <f>'3. Network design parameters'!$H$404</f>
        <v>5000000</v>
      </c>
    </row>
    <row r="1384" spans="3:11">
      <c r="C1384" s="262" t="str">
        <f>C1378</f>
        <v>Number required</v>
      </c>
      <c r="D1384" s="262" t="str">
        <f>D1381</f>
        <v>Централа за мултимедийни съобщения MMS (MMS Control Centre)</v>
      </c>
      <c r="E1384" s="322">
        <f t="shared" ref="E1384:J1384" si="1000">E1382/E1383</f>
        <v>4.8</v>
      </c>
      <c r="F1384" s="322">
        <f t="shared" si="1000"/>
        <v>4.8959999999999999</v>
      </c>
      <c r="G1384" s="322">
        <f t="shared" si="1000"/>
        <v>4.9939200000000001</v>
      </c>
      <c r="H1384" s="322">
        <f t="shared" si="1000"/>
        <v>5.0937984000000007</v>
      </c>
      <c r="I1384" s="322">
        <f t="shared" si="1000"/>
        <v>5.1956743680000006</v>
      </c>
      <c r="J1384" s="322">
        <f t="shared" si="1000"/>
        <v>5.2995878553600004</v>
      </c>
      <c r="K1384" s="322">
        <f t="shared" ref="K1384" si="1001">K1382/K1383</f>
        <v>5.4055796124672</v>
      </c>
    </row>
    <row r="1385" spans="3:11" ht="25.5">
      <c r="C1385" s="262" t="str">
        <f>C1379</f>
        <v>Number provisioned</v>
      </c>
      <c r="D1385" s="262" t="str">
        <f>D1384</f>
        <v>Централа за мултимедийни съобщения MMS (MMS Control Centre)</v>
      </c>
      <c r="E1385" s="322">
        <f t="shared" ref="E1385:K1385" si="1002">(E1382*G407)/E1383</f>
        <v>11.386046511627908</v>
      </c>
      <c r="F1385" s="322">
        <f t="shared" si="1002"/>
        <v>11.613767441860466</v>
      </c>
      <c r="G1385" s="322">
        <f t="shared" si="1002"/>
        <v>11.846042790697677</v>
      </c>
      <c r="H1385" s="322">
        <f t="shared" si="1002"/>
        <v>12.082963646511631</v>
      </c>
      <c r="I1385" s="322">
        <f t="shared" si="1002"/>
        <v>12.324622919441865</v>
      </c>
      <c r="J1385" s="322">
        <f t="shared" si="1002"/>
        <v>12.571115377830697</v>
      </c>
      <c r="K1385" s="322">
        <f t="shared" si="1002"/>
        <v>12.822537685387312</v>
      </c>
    </row>
    <row r="1386" spans="3:11">
      <c r="K1386" s="487"/>
    </row>
    <row r="1387" spans="3:11">
      <c r="C1387" s="268" t="str">
        <f>'3. Network design parameters'!C257</f>
        <v>N13</v>
      </c>
      <c r="D1387" s="268" t="str">
        <f>'3. Network design parameters'!D257</f>
        <v>Система за гласова поща (Voice mail system)</v>
      </c>
      <c r="E1387" s="214">
        <f t="shared" ref="E1387:J1387" si="1003">E1381</f>
        <v>2014</v>
      </c>
      <c r="F1387" s="214">
        <f t="shared" si="1003"/>
        <v>2015</v>
      </c>
      <c r="G1387" s="214">
        <f t="shared" si="1003"/>
        <v>2016</v>
      </c>
      <c r="H1387" s="214">
        <f t="shared" si="1003"/>
        <v>2017</v>
      </c>
      <c r="I1387" s="214">
        <f t="shared" si="1003"/>
        <v>2018</v>
      </c>
      <c r="J1387" s="214">
        <f t="shared" si="1003"/>
        <v>2019</v>
      </c>
      <c r="K1387" s="214">
        <f t="shared" ref="K1387" si="1004">K1381</f>
        <v>2020</v>
      </c>
    </row>
    <row r="1388" spans="3:11">
      <c r="C1388" s="418" t="str">
        <f>C1376</f>
        <v>Number of</v>
      </c>
      <c r="D1388" s="418" t="str">
        <f>'3. Network design parameters'!I405</f>
        <v>Subscribers</v>
      </c>
      <c r="E1388" s="529">
        <f t="shared" ref="E1388:J1388" si="1005">E1364</f>
        <v>2320158.4</v>
      </c>
      <c r="F1388" s="529">
        <f t="shared" si="1005"/>
        <v>2334024.6</v>
      </c>
      <c r="G1388" s="529">
        <f t="shared" si="1005"/>
        <v>2309157.6176570579</v>
      </c>
      <c r="H1388" s="529">
        <f t="shared" si="1005"/>
        <v>2412322.9821172659</v>
      </c>
      <c r="I1388" s="529">
        <f t="shared" si="1005"/>
        <v>2520784.2085188339</v>
      </c>
      <c r="J1388" s="529">
        <f t="shared" si="1005"/>
        <v>2625423.9759443039</v>
      </c>
      <c r="K1388" s="529">
        <f t="shared" ref="K1388" si="1006">K1364</f>
        <v>2693007.8880790309</v>
      </c>
    </row>
    <row r="1389" spans="3:11">
      <c r="C1389" s="262" t="str">
        <f>C1383</f>
        <v>Capacity</v>
      </c>
      <c r="D1389" s="418" t="str">
        <f>D1388</f>
        <v>Subscribers</v>
      </c>
      <c r="E1389" s="529">
        <f>'3. Network design parameters'!$H$405</f>
        <v>2000000</v>
      </c>
      <c r="F1389" s="529">
        <f>'3. Network design parameters'!$H$405</f>
        <v>2000000</v>
      </c>
      <c r="G1389" s="529">
        <f>'3. Network design parameters'!$H$405</f>
        <v>2000000</v>
      </c>
      <c r="H1389" s="529">
        <f>'3. Network design parameters'!$H$405</f>
        <v>2000000</v>
      </c>
      <c r="I1389" s="529">
        <f>'3. Network design parameters'!$H$405</f>
        <v>2000000</v>
      </c>
      <c r="J1389" s="529">
        <f>'3. Network design parameters'!$H$405</f>
        <v>2000000</v>
      </c>
      <c r="K1389" s="529">
        <f>'3. Network design parameters'!$H$405</f>
        <v>2000000</v>
      </c>
    </row>
    <row r="1390" spans="3:11">
      <c r="C1390" s="262" t="str">
        <f>C1384</f>
        <v>Number required</v>
      </c>
      <c r="D1390" s="262" t="str">
        <f>D1387</f>
        <v>Система за гласова поща (Voice mail system)</v>
      </c>
      <c r="E1390" s="322">
        <f t="shared" ref="E1390:J1390" si="1007">E1388/E1389</f>
        <v>1.1600792</v>
      </c>
      <c r="F1390" s="322">
        <f t="shared" si="1007"/>
        <v>1.1670123000000001</v>
      </c>
      <c r="G1390" s="322">
        <f t="shared" si="1007"/>
        <v>1.1545788088285289</v>
      </c>
      <c r="H1390" s="322">
        <f t="shared" si="1007"/>
        <v>1.2061614910586329</v>
      </c>
      <c r="I1390" s="322">
        <f t="shared" si="1007"/>
        <v>1.2603921042594168</v>
      </c>
      <c r="J1390" s="322">
        <f t="shared" si="1007"/>
        <v>1.3127119879721521</v>
      </c>
      <c r="K1390" s="322">
        <f t="shared" ref="K1390" si="1008">K1388/K1389</f>
        <v>1.3465039440395155</v>
      </c>
    </row>
    <row r="1391" spans="3:11" ht="25.5">
      <c r="C1391" s="262" t="str">
        <f>C1385</f>
        <v>Number provisioned</v>
      </c>
      <c r="D1391" s="262" t="str">
        <f>D1390</f>
        <v>Система за гласова поща (Voice mail system)</v>
      </c>
      <c r="E1391" s="322">
        <f t="shared" ref="E1391:K1391" si="1009">(E1388*G408)/E1389</f>
        <v>1.4587653749999998</v>
      </c>
      <c r="F1391" s="322">
        <f t="shared" si="1009"/>
        <v>1.443223511035661</v>
      </c>
      <c r="G1391" s="322">
        <f t="shared" si="1009"/>
        <v>1.5077018638232911</v>
      </c>
      <c r="H1391" s="322">
        <f t="shared" si="1009"/>
        <v>1.5754901303242708</v>
      </c>
      <c r="I1391" s="322">
        <f t="shared" si="1009"/>
        <v>1.6408899849651901</v>
      </c>
      <c r="J1391" s="322">
        <f t="shared" si="1009"/>
        <v>1.6831299300493943</v>
      </c>
      <c r="K1391" s="322">
        <f t="shared" si="1009"/>
        <v>1.7264572197923296</v>
      </c>
    </row>
    <row r="1392" spans="3:11">
      <c r="K1392" s="487"/>
    </row>
    <row r="1393" spans="3:11">
      <c r="C1393" s="268" t="str">
        <f>'3. Network design parameters'!C258</f>
        <v>N14</v>
      </c>
      <c r="D1393" s="268" t="str">
        <f>'3. Network design parameters'!D258</f>
        <v>Система за управление на мрежата (Network management system)</v>
      </c>
      <c r="E1393" s="214">
        <f t="shared" ref="E1393:J1394" si="1010">E1387</f>
        <v>2014</v>
      </c>
      <c r="F1393" s="214">
        <f t="shared" si="1010"/>
        <v>2015</v>
      </c>
      <c r="G1393" s="214">
        <f t="shared" si="1010"/>
        <v>2016</v>
      </c>
      <c r="H1393" s="214">
        <f t="shared" si="1010"/>
        <v>2017</v>
      </c>
      <c r="I1393" s="214">
        <f t="shared" si="1010"/>
        <v>2018</v>
      </c>
      <c r="J1393" s="214">
        <f t="shared" si="1010"/>
        <v>2019</v>
      </c>
      <c r="K1393" s="214">
        <f t="shared" ref="K1393" si="1011">K1387</f>
        <v>2020</v>
      </c>
    </row>
    <row r="1394" spans="3:11" s="207" customFormat="1">
      <c r="C1394" s="262" t="str">
        <f>C1382</f>
        <v>Number of</v>
      </c>
      <c r="D1394" s="418" t="str">
        <f>'3. Network design parameters'!I406</f>
        <v>Subscribers</v>
      </c>
      <c r="E1394" s="529">
        <f t="shared" si="1010"/>
        <v>2320158.4</v>
      </c>
      <c r="F1394" s="529">
        <f t="shared" si="1010"/>
        <v>2334024.6</v>
      </c>
      <c r="G1394" s="529">
        <f t="shared" si="1010"/>
        <v>2309157.6176570579</v>
      </c>
      <c r="H1394" s="529">
        <f t="shared" si="1010"/>
        <v>2412322.9821172659</v>
      </c>
      <c r="I1394" s="529">
        <f t="shared" si="1010"/>
        <v>2520784.2085188339</v>
      </c>
      <c r="J1394" s="529">
        <f t="shared" si="1010"/>
        <v>2625423.9759443039</v>
      </c>
      <c r="K1394" s="529">
        <f t="shared" ref="K1394" si="1012">K1388</f>
        <v>2693007.8880790309</v>
      </c>
    </row>
    <row r="1395" spans="3:11">
      <c r="C1395" s="262" t="str">
        <f>C1389</f>
        <v>Capacity</v>
      </c>
      <c r="D1395" s="418" t="str">
        <f>D1394</f>
        <v>Subscribers</v>
      </c>
      <c r="E1395" s="529">
        <f>'3. Network design parameters'!$H$406</f>
        <v>600000</v>
      </c>
      <c r="F1395" s="529">
        <f>'3. Network design parameters'!$H$406</f>
        <v>600000</v>
      </c>
      <c r="G1395" s="529">
        <f>'3. Network design parameters'!$H$406</f>
        <v>600000</v>
      </c>
      <c r="H1395" s="529">
        <f>'3. Network design parameters'!$H$406</f>
        <v>600000</v>
      </c>
      <c r="I1395" s="529">
        <f>'3. Network design parameters'!$H$406</f>
        <v>600000</v>
      </c>
      <c r="J1395" s="529">
        <f>'3. Network design parameters'!$H$406</f>
        <v>600000</v>
      </c>
      <c r="K1395" s="529">
        <f>'3. Network design parameters'!$H$406</f>
        <v>600000</v>
      </c>
    </row>
    <row r="1396" spans="3:11">
      <c r="C1396" s="262" t="str">
        <f>C1390</f>
        <v>Number required</v>
      </c>
      <c r="D1396" s="262" t="str">
        <f>D1393</f>
        <v>Система за управление на мрежата (Network management system)</v>
      </c>
      <c r="E1396" s="322">
        <f t="shared" ref="E1396:J1396" si="1013">E1394/E1395</f>
        <v>3.8669306666666663</v>
      </c>
      <c r="F1396" s="322">
        <f t="shared" si="1013"/>
        <v>3.8900410000000001</v>
      </c>
      <c r="G1396" s="322">
        <f t="shared" si="1013"/>
        <v>3.84859602942843</v>
      </c>
      <c r="H1396" s="322">
        <f t="shared" si="1013"/>
        <v>4.0205383035287765</v>
      </c>
      <c r="I1396" s="322">
        <f t="shared" si="1013"/>
        <v>4.2013070141980569</v>
      </c>
      <c r="J1396" s="322">
        <f t="shared" si="1013"/>
        <v>4.37570662657384</v>
      </c>
      <c r="K1396" s="322">
        <f t="shared" ref="K1396" si="1014">K1394/K1395</f>
        <v>4.4883464801317183</v>
      </c>
    </row>
    <row r="1397" spans="3:11" ht="25.5">
      <c r="C1397" s="262" t="str">
        <f>C1391</f>
        <v>Number provisioned</v>
      </c>
      <c r="D1397" s="262" t="str">
        <f>D1396</f>
        <v>Система за управление на мрежата (Network management system)</v>
      </c>
      <c r="E1397" s="322">
        <f t="shared" ref="E1397:K1397" si="1015">(E1394*G409)/E1395</f>
        <v>5.1867213333333329</v>
      </c>
      <c r="F1397" s="322">
        <f t="shared" si="1015"/>
        <v>5.1314613725712395</v>
      </c>
      <c r="G1397" s="322">
        <f t="shared" si="1015"/>
        <v>5.3607177380383693</v>
      </c>
      <c r="H1397" s="322">
        <f t="shared" si="1015"/>
        <v>5.6017426855974088</v>
      </c>
      <c r="I1397" s="322">
        <f t="shared" si="1015"/>
        <v>5.8342755020984525</v>
      </c>
      <c r="J1397" s="322">
        <f t="shared" si="1015"/>
        <v>5.9844619735089584</v>
      </c>
      <c r="K1397" s="322">
        <f t="shared" si="1015"/>
        <v>6.1385145592616164</v>
      </c>
    </row>
    <row r="1398" spans="3:11">
      <c r="K1398" s="487"/>
    </row>
    <row r="1399" spans="3:11">
      <c r="C1399" s="268" t="str">
        <f>'3. Network design parameters'!C259</f>
        <v>N15</v>
      </c>
      <c r="D1399" s="268" t="str">
        <f>'3. Network design parameters'!D259</f>
        <v>Система/и за оперативна поддръжка на мрежата (Operational Support System)</v>
      </c>
      <c r="E1399" s="214">
        <f t="shared" ref="E1399:J1400" si="1016">E1393</f>
        <v>2014</v>
      </c>
      <c r="F1399" s="214">
        <f t="shared" si="1016"/>
        <v>2015</v>
      </c>
      <c r="G1399" s="214">
        <f t="shared" si="1016"/>
        <v>2016</v>
      </c>
      <c r="H1399" s="214">
        <f t="shared" si="1016"/>
        <v>2017</v>
      </c>
      <c r="I1399" s="214">
        <f t="shared" si="1016"/>
        <v>2018</v>
      </c>
      <c r="J1399" s="214">
        <f t="shared" si="1016"/>
        <v>2019</v>
      </c>
      <c r="K1399" s="214">
        <f t="shared" ref="K1399" si="1017">K1393</f>
        <v>2020</v>
      </c>
    </row>
    <row r="1400" spans="3:11">
      <c r="C1400" s="418" t="str">
        <f>C1388</f>
        <v>Number of</v>
      </c>
      <c r="D1400" s="418" t="str">
        <f>'3. Network design parameters'!I407</f>
        <v>Subscribers</v>
      </c>
      <c r="E1400" s="529">
        <f t="shared" si="1016"/>
        <v>2320158.4</v>
      </c>
      <c r="F1400" s="529">
        <f t="shared" si="1016"/>
        <v>2334024.6</v>
      </c>
      <c r="G1400" s="529">
        <f t="shared" si="1016"/>
        <v>2309157.6176570579</v>
      </c>
      <c r="H1400" s="529">
        <f t="shared" si="1016"/>
        <v>2412322.9821172659</v>
      </c>
      <c r="I1400" s="529">
        <f t="shared" si="1016"/>
        <v>2520784.2085188339</v>
      </c>
      <c r="J1400" s="529">
        <f t="shared" si="1016"/>
        <v>2625423.9759443039</v>
      </c>
      <c r="K1400" s="529">
        <f t="shared" ref="K1400" si="1018">K1394</f>
        <v>2693007.8880790309</v>
      </c>
    </row>
    <row r="1401" spans="3:11">
      <c r="C1401" s="262" t="str">
        <f>C1395</f>
        <v>Capacity</v>
      </c>
      <c r="D1401" s="418" t="str">
        <f>D1400</f>
        <v>Subscribers</v>
      </c>
      <c r="E1401" s="529">
        <f>'3. Network design parameters'!$H$407</f>
        <v>1600000</v>
      </c>
      <c r="F1401" s="529">
        <f>'3. Network design parameters'!$H$407</f>
        <v>1600000</v>
      </c>
      <c r="G1401" s="529">
        <f>'3. Network design parameters'!$H$407</f>
        <v>1600000</v>
      </c>
      <c r="H1401" s="529">
        <f>'3. Network design parameters'!$H$407</f>
        <v>1600000</v>
      </c>
      <c r="I1401" s="529">
        <f>'3. Network design parameters'!$H$407</f>
        <v>1600000</v>
      </c>
      <c r="J1401" s="529">
        <f>'3. Network design parameters'!$H$407</f>
        <v>1600000</v>
      </c>
      <c r="K1401" s="529">
        <f>'3. Network design parameters'!$H$407</f>
        <v>1600000</v>
      </c>
    </row>
    <row r="1402" spans="3:11">
      <c r="C1402" s="262" t="str">
        <f>C1396</f>
        <v>Number required</v>
      </c>
      <c r="D1402" s="262" t="str">
        <f>D1399</f>
        <v>Система/и за оперативна поддръжка на мрежата (Operational Support System)</v>
      </c>
      <c r="E1402" s="322">
        <f t="shared" ref="E1402:J1402" si="1019">E1400/E1401</f>
        <v>1.450099</v>
      </c>
      <c r="F1402" s="322">
        <f t="shared" si="1019"/>
        <v>1.458765375</v>
      </c>
      <c r="G1402" s="322">
        <f t="shared" si="1019"/>
        <v>1.4432235110356613</v>
      </c>
      <c r="H1402" s="322">
        <f t="shared" si="1019"/>
        <v>1.5077018638232913</v>
      </c>
      <c r="I1402" s="322">
        <f t="shared" si="1019"/>
        <v>1.5754901303242712</v>
      </c>
      <c r="J1402" s="322">
        <f t="shared" si="1019"/>
        <v>1.6408899849651899</v>
      </c>
      <c r="K1402" s="322">
        <f t="shared" ref="K1402" si="1020">K1400/K1401</f>
        <v>1.6831299300493943</v>
      </c>
    </row>
    <row r="1403" spans="3:11" ht="25.5">
      <c r="C1403" s="262" t="str">
        <f>C1397</f>
        <v>Number provisioned</v>
      </c>
      <c r="D1403" s="262" t="str">
        <f>D1402</f>
        <v>Система/и за оперативна поддръжка на мрежата (Operational Support System)</v>
      </c>
      <c r="E1403" s="322">
        <f t="shared" ref="E1403:K1403" si="1021">(E1400*G410)/E1401</f>
        <v>1.9450204999999998</v>
      </c>
      <c r="F1403" s="322">
        <f t="shared" si="1021"/>
        <v>1.924298014714215</v>
      </c>
      <c r="G1403" s="322">
        <f t="shared" si="1021"/>
        <v>2.0102691517643883</v>
      </c>
      <c r="H1403" s="322">
        <f t="shared" si="1021"/>
        <v>2.1006535070990284</v>
      </c>
      <c r="I1403" s="322">
        <f t="shared" si="1021"/>
        <v>2.1878533132869196</v>
      </c>
      <c r="J1403" s="322">
        <f t="shared" si="1021"/>
        <v>2.2441732400658592</v>
      </c>
      <c r="K1403" s="322">
        <f t="shared" si="1021"/>
        <v>2.3019429597231063</v>
      </c>
    </row>
    <row r="1404" spans="3:11">
      <c r="K1404" s="487"/>
    </row>
    <row r="1405" spans="3:11">
      <c r="C1405" s="268" t="str">
        <f>'3. Network design parameters'!C260</f>
        <v>N16</v>
      </c>
      <c r="D1405" s="268" t="str">
        <f>'3. Network design parameters'!D260</f>
        <v>GPRS System</v>
      </c>
      <c r="E1405" s="214">
        <f t="shared" ref="E1405:J1406" si="1022">E1399</f>
        <v>2014</v>
      </c>
      <c r="F1405" s="214">
        <f t="shared" si="1022"/>
        <v>2015</v>
      </c>
      <c r="G1405" s="214">
        <f t="shared" si="1022"/>
        <v>2016</v>
      </c>
      <c r="H1405" s="214">
        <f t="shared" si="1022"/>
        <v>2017</v>
      </c>
      <c r="I1405" s="214">
        <f t="shared" si="1022"/>
        <v>2018</v>
      </c>
      <c r="J1405" s="214">
        <f t="shared" si="1022"/>
        <v>2019</v>
      </c>
      <c r="K1405" s="214">
        <f t="shared" ref="K1405" si="1023">K1399</f>
        <v>2020</v>
      </c>
    </row>
    <row r="1406" spans="3:11">
      <c r="C1406" s="418" t="str">
        <f>C1394</f>
        <v>Number of</v>
      </c>
      <c r="D1406" s="418" t="str">
        <f>'3. Network design parameters'!I408</f>
        <v>Subscribers</v>
      </c>
      <c r="E1406" s="529">
        <f t="shared" si="1022"/>
        <v>2320158.4</v>
      </c>
      <c r="F1406" s="529">
        <f t="shared" si="1022"/>
        <v>2334024.6</v>
      </c>
      <c r="G1406" s="529">
        <f t="shared" si="1022"/>
        <v>2309157.6176570579</v>
      </c>
      <c r="H1406" s="529">
        <f t="shared" si="1022"/>
        <v>2412322.9821172659</v>
      </c>
      <c r="I1406" s="529">
        <f t="shared" si="1022"/>
        <v>2520784.2085188339</v>
      </c>
      <c r="J1406" s="529">
        <f t="shared" si="1022"/>
        <v>2625423.9759443039</v>
      </c>
      <c r="K1406" s="529">
        <f t="shared" ref="K1406" si="1024">K1400</f>
        <v>2693007.8880790309</v>
      </c>
    </row>
    <row r="1407" spans="3:11">
      <c r="C1407" s="262" t="str">
        <f>C1401</f>
        <v>Capacity</v>
      </c>
      <c r="D1407" s="418" t="str">
        <f>D1406</f>
        <v>Subscribers</v>
      </c>
      <c r="E1407" s="529">
        <f>'3. Network design parameters'!$H$408</f>
        <v>400000</v>
      </c>
      <c r="F1407" s="529">
        <f>'3. Network design parameters'!$H$408</f>
        <v>400000</v>
      </c>
      <c r="G1407" s="529">
        <f>'3. Network design parameters'!$H$408</f>
        <v>400000</v>
      </c>
      <c r="H1407" s="529">
        <f>'3. Network design parameters'!$H$408</f>
        <v>400000</v>
      </c>
      <c r="I1407" s="529">
        <f>'3. Network design parameters'!$H$408</f>
        <v>400000</v>
      </c>
      <c r="J1407" s="529">
        <f>'3. Network design parameters'!$H$408</f>
        <v>400000</v>
      </c>
      <c r="K1407" s="529">
        <f>'3. Network design parameters'!$H$408</f>
        <v>400000</v>
      </c>
    </row>
    <row r="1408" spans="3:11">
      <c r="C1408" s="262" t="str">
        <f>C1402</f>
        <v>Number required</v>
      </c>
      <c r="D1408" s="262" t="str">
        <f>D1405</f>
        <v>GPRS System</v>
      </c>
      <c r="E1408" s="322">
        <f t="shared" ref="E1408:J1408" si="1025">E1406/E1407</f>
        <v>5.8003960000000001</v>
      </c>
      <c r="F1408" s="322">
        <f t="shared" si="1025"/>
        <v>5.8350615000000001</v>
      </c>
      <c r="G1408" s="322">
        <f t="shared" si="1025"/>
        <v>5.7728940441426451</v>
      </c>
      <c r="H1408" s="322">
        <f t="shared" si="1025"/>
        <v>6.0308074552931652</v>
      </c>
      <c r="I1408" s="322">
        <f t="shared" si="1025"/>
        <v>6.3019605212970848</v>
      </c>
      <c r="J1408" s="322">
        <f t="shared" si="1025"/>
        <v>6.5635599398607596</v>
      </c>
      <c r="K1408" s="322">
        <f t="shared" ref="K1408" si="1026">K1406/K1407</f>
        <v>6.7325197201975771</v>
      </c>
    </row>
    <row r="1409" spans="3:11" ht="25.5">
      <c r="C1409" s="262" t="str">
        <f>C1403</f>
        <v>Number provisioned</v>
      </c>
      <c r="D1409" s="262" t="str">
        <f>D1408</f>
        <v>GPRS System</v>
      </c>
      <c r="E1409" s="322">
        <f t="shared" ref="E1409:K1409" si="1027">(E1406*G411)/E1407</f>
        <v>7.7800819999999993</v>
      </c>
      <c r="F1409" s="322">
        <f t="shared" si="1027"/>
        <v>7.6971920588568601</v>
      </c>
      <c r="G1409" s="322">
        <f t="shared" si="1027"/>
        <v>8.041076607057553</v>
      </c>
      <c r="H1409" s="322">
        <f t="shared" si="1027"/>
        <v>8.4026140283961137</v>
      </c>
      <c r="I1409" s="322">
        <f t="shared" si="1027"/>
        <v>8.7514132531476783</v>
      </c>
      <c r="J1409" s="322">
        <f t="shared" si="1027"/>
        <v>8.9766929602634367</v>
      </c>
      <c r="K1409" s="322">
        <f t="shared" si="1027"/>
        <v>9.207771838892425</v>
      </c>
    </row>
    <row r="1410" spans="3:11">
      <c r="K1410" s="487"/>
    </row>
    <row r="1411" spans="3:11">
      <c r="C1411" s="268" t="str">
        <f>'3. Network design parameters'!C261</f>
        <v>N17</v>
      </c>
      <c r="D1411" s="268" t="str">
        <f>'3. Network design parameters'!D261</f>
        <v>Retail Billing system</v>
      </c>
      <c r="E1411" s="214">
        <f t="shared" ref="E1411:J1412" si="1028">E1405</f>
        <v>2014</v>
      </c>
      <c r="F1411" s="214">
        <f t="shared" si="1028"/>
        <v>2015</v>
      </c>
      <c r="G1411" s="214">
        <f t="shared" si="1028"/>
        <v>2016</v>
      </c>
      <c r="H1411" s="214">
        <f t="shared" si="1028"/>
        <v>2017</v>
      </c>
      <c r="I1411" s="214">
        <f t="shared" si="1028"/>
        <v>2018</v>
      </c>
      <c r="J1411" s="214">
        <f t="shared" si="1028"/>
        <v>2019</v>
      </c>
      <c r="K1411" s="214">
        <f t="shared" ref="K1411" si="1029">K1405</f>
        <v>2020</v>
      </c>
    </row>
    <row r="1412" spans="3:11">
      <c r="C1412" s="418" t="str">
        <f>C1400</f>
        <v>Number of</v>
      </c>
      <c r="D1412" s="418" t="str">
        <f>'3. Network design parameters'!I409</f>
        <v>Subscribers</v>
      </c>
      <c r="E1412" s="529">
        <f t="shared" si="1028"/>
        <v>2320158.4</v>
      </c>
      <c r="F1412" s="529">
        <f t="shared" si="1028"/>
        <v>2334024.6</v>
      </c>
      <c r="G1412" s="529">
        <f t="shared" si="1028"/>
        <v>2309157.6176570579</v>
      </c>
      <c r="H1412" s="529">
        <f t="shared" si="1028"/>
        <v>2412322.9821172659</v>
      </c>
      <c r="I1412" s="529">
        <f t="shared" si="1028"/>
        <v>2520784.2085188339</v>
      </c>
      <c r="J1412" s="529">
        <f t="shared" si="1028"/>
        <v>2625423.9759443039</v>
      </c>
      <c r="K1412" s="529">
        <f t="shared" ref="K1412" si="1030">K1406</f>
        <v>2693007.8880790309</v>
      </c>
    </row>
    <row r="1413" spans="3:11">
      <c r="C1413" s="262" t="str">
        <f>C1407</f>
        <v>Capacity</v>
      </c>
      <c r="D1413" s="418" t="str">
        <f>D1412</f>
        <v>Subscribers</v>
      </c>
      <c r="E1413" s="529">
        <f>'3. Network design parameters'!$H$409</f>
        <v>1600000</v>
      </c>
      <c r="F1413" s="529">
        <f>'3. Network design parameters'!$H$409</f>
        <v>1600000</v>
      </c>
      <c r="G1413" s="529">
        <f>'3. Network design parameters'!$H$409</f>
        <v>1600000</v>
      </c>
      <c r="H1413" s="529">
        <f>'3. Network design parameters'!$H$409</f>
        <v>1600000</v>
      </c>
      <c r="I1413" s="529">
        <f>'3. Network design parameters'!$H$409</f>
        <v>1600000</v>
      </c>
      <c r="J1413" s="529">
        <f>'3. Network design parameters'!$H$409</f>
        <v>1600000</v>
      </c>
      <c r="K1413" s="529">
        <f>'3. Network design parameters'!$H$409</f>
        <v>1600000</v>
      </c>
    </row>
    <row r="1414" spans="3:11">
      <c r="C1414" s="262" t="str">
        <f>C1408</f>
        <v>Number required</v>
      </c>
      <c r="D1414" s="262" t="str">
        <f>D1411</f>
        <v>Retail Billing system</v>
      </c>
      <c r="E1414" s="322">
        <f t="shared" ref="E1414:J1414" si="1031">E1412/E1413</f>
        <v>1.450099</v>
      </c>
      <c r="F1414" s="322">
        <f t="shared" si="1031"/>
        <v>1.458765375</v>
      </c>
      <c r="G1414" s="322">
        <f t="shared" si="1031"/>
        <v>1.4432235110356613</v>
      </c>
      <c r="H1414" s="322">
        <f t="shared" si="1031"/>
        <v>1.5077018638232913</v>
      </c>
      <c r="I1414" s="322">
        <f t="shared" si="1031"/>
        <v>1.5754901303242712</v>
      </c>
      <c r="J1414" s="322">
        <f t="shared" si="1031"/>
        <v>1.6408899849651899</v>
      </c>
      <c r="K1414" s="322">
        <f t="shared" ref="K1414" si="1032">K1412/K1413</f>
        <v>1.6831299300493943</v>
      </c>
    </row>
    <row r="1415" spans="3:11" ht="25.5">
      <c r="C1415" s="262" t="str">
        <f>C1409</f>
        <v>Number provisioned</v>
      </c>
      <c r="D1415" s="262" t="str">
        <f>D1414</f>
        <v>Retail Billing system</v>
      </c>
      <c r="E1415" s="322">
        <f t="shared" ref="E1415:K1415" si="1033">(E1412*G412)/E1413</f>
        <v>1.9450204999999998</v>
      </c>
      <c r="F1415" s="322">
        <f t="shared" si="1033"/>
        <v>1.924298014714215</v>
      </c>
      <c r="G1415" s="322">
        <f t="shared" si="1033"/>
        <v>2.0102691517643883</v>
      </c>
      <c r="H1415" s="322">
        <f t="shared" si="1033"/>
        <v>2.1006535070990284</v>
      </c>
      <c r="I1415" s="322">
        <f t="shared" si="1033"/>
        <v>2.1878533132869196</v>
      </c>
      <c r="J1415" s="322">
        <f t="shared" si="1033"/>
        <v>2.2441732400658592</v>
      </c>
      <c r="K1415" s="322">
        <f t="shared" si="1033"/>
        <v>2.3019429597231063</v>
      </c>
    </row>
    <row r="1416" spans="3:11">
      <c r="K1416" s="487"/>
    </row>
    <row r="1417" spans="3:11">
      <c r="C1417" s="268" t="str">
        <f>'3. Network design parameters'!C262</f>
        <v>N18</v>
      </c>
      <c r="D1417" s="268" t="str">
        <f>'3. Network design parameters'!D262</f>
        <v>Система за таксуване (Interconnection Billing System)</v>
      </c>
      <c r="E1417" s="214">
        <f t="shared" ref="E1417:J1418" si="1034">E1411</f>
        <v>2014</v>
      </c>
      <c r="F1417" s="214">
        <f t="shared" si="1034"/>
        <v>2015</v>
      </c>
      <c r="G1417" s="214">
        <f t="shared" si="1034"/>
        <v>2016</v>
      </c>
      <c r="H1417" s="214">
        <f t="shared" si="1034"/>
        <v>2017</v>
      </c>
      <c r="I1417" s="214">
        <f t="shared" si="1034"/>
        <v>2018</v>
      </c>
      <c r="J1417" s="214">
        <f t="shared" si="1034"/>
        <v>2019</v>
      </c>
      <c r="K1417" s="214">
        <f t="shared" ref="K1417" si="1035">K1411</f>
        <v>2020</v>
      </c>
    </row>
    <row r="1418" spans="3:11">
      <c r="C1418" s="418" t="str">
        <f>C1406</f>
        <v>Number of</v>
      </c>
      <c r="D1418" s="418" t="str">
        <f>'3. Network design parameters'!I410</f>
        <v>Subscribers</v>
      </c>
      <c r="E1418" s="529">
        <f t="shared" si="1034"/>
        <v>2320158.4</v>
      </c>
      <c r="F1418" s="529">
        <f t="shared" si="1034"/>
        <v>2334024.6</v>
      </c>
      <c r="G1418" s="529">
        <f t="shared" si="1034"/>
        <v>2309157.6176570579</v>
      </c>
      <c r="H1418" s="529">
        <f t="shared" si="1034"/>
        <v>2412322.9821172659</v>
      </c>
      <c r="I1418" s="529">
        <f t="shared" si="1034"/>
        <v>2520784.2085188339</v>
      </c>
      <c r="J1418" s="529">
        <f t="shared" si="1034"/>
        <v>2625423.9759443039</v>
      </c>
      <c r="K1418" s="529">
        <f t="shared" ref="K1418" si="1036">K1412</f>
        <v>2693007.8880790309</v>
      </c>
    </row>
    <row r="1419" spans="3:11">
      <c r="C1419" s="262" t="str">
        <f>C1413</f>
        <v>Capacity</v>
      </c>
      <c r="D1419" s="418" t="str">
        <f>D1418</f>
        <v>Subscribers</v>
      </c>
      <c r="E1419" s="529">
        <f>'3. Network design parameters'!$H$410</f>
        <v>5000000</v>
      </c>
      <c r="F1419" s="529">
        <f>'3. Network design parameters'!$H$410</f>
        <v>5000000</v>
      </c>
      <c r="G1419" s="529">
        <f>'3. Network design parameters'!$H$410</f>
        <v>5000000</v>
      </c>
      <c r="H1419" s="529">
        <f>'3. Network design parameters'!$H$410</f>
        <v>5000000</v>
      </c>
      <c r="I1419" s="529">
        <f>'3. Network design parameters'!$H$410</f>
        <v>5000000</v>
      </c>
      <c r="J1419" s="529">
        <f>'3. Network design parameters'!$H$410</f>
        <v>5000000</v>
      </c>
      <c r="K1419" s="529">
        <f>'3. Network design parameters'!$H$410</f>
        <v>5000000</v>
      </c>
    </row>
    <row r="1420" spans="3:11">
      <c r="C1420" s="262" t="str">
        <f>C1414</f>
        <v>Number required</v>
      </c>
      <c r="D1420" s="262" t="str">
        <f>D1417</f>
        <v>Система за таксуване (Interconnection Billing System)</v>
      </c>
      <c r="E1420" s="322">
        <f t="shared" ref="E1420:J1420" si="1037">E1418/E1419</f>
        <v>0.46403168</v>
      </c>
      <c r="F1420" s="322">
        <f t="shared" si="1037"/>
        <v>0.46680492000000001</v>
      </c>
      <c r="G1420" s="322">
        <f t="shared" si="1037"/>
        <v>0.4618315235314116</v>
      </c>
      <c r="H1420" s="322">
        <f t="shared" si="1037"/>
        <v>0.48246459642345318</v>
      </c>
      <c r="I1420" s="322">
        <f t="shared" si="1037"/>
        <v>0.50415684170376673</v>
      </c>
      <c r="J1420" s="322">
        <f t="shared" si="1037"/>
        <v>0.52508479518886075</v>
      </c>
      <c r="K1420" s="322">
        <f t="shared" ref="K1420" si="1038">K1418/K1419</f>
        <v>0.53860157761580618</v>
      </c>
    </row>
    <row r="1421" spans="3:11" ht="25.5">
      <c r="C1421" s="262" t="str">
        <f>C1415</f>
        <v>Number provisioned</v>
      </c>
      <c r="D1421" s="262" t="str">
        <f>D1420</f>
        <v>Система за таксуване (Interconnection Billing System)</v>
      </c>
      <c r="E1421" s="322">
        <f t="shared" ref="E1421:K1421" si="1039">(E1418*G413)/E1419</f>
        <v>0.62240655999999994</v>
      </c>
      <c r="F1421" s="322">
        <f t="shared" si="1039"/>
        <v>0.61577536470854877</v>
      </c>
      <c r="G1421" s="322">
        <f t="shared" si="1039"/>
        <v>0.64328612856460432</v>
      </c>
      <c r="H1421" s="322">
        <f t="shared" si="1039"/>
        <v>0.67220912227168905</v>
      </c>
      <c r="I1421" s="322">
        <f t="shared" si="1039"/>
        <v>0.7001130602518143</v>
      </c>
      <c r="J1421" s="322">
        <f t="shared" si="1039"/>
        <v>0.71813543682107495</v>
      </c>
      <c r="K1421" s="322">
        <f t="shared" si="1039"/>
        <v>0.73662174711139394</v>
      </c>
    </row>
    <row r="1422" spans="3:11">
      <c r="K1422" s="487"/>
    </row>
    <row r="1423" spans="3:11">
      <c r="C1423" s="268" t="str">
        <f>'3. Network design parameters'!C263</f>
        <v>N19</v>
      </c>
      <c r="D1423" s="268" t="str">
        <f>'3. Network design parameters'!D263</f>
        <v>Шлюз за взаимниосвързване (Interconnect Gateway)</v>
      </c>
      <c r="E1423" s="214">
        <f t="shared" ref="E1423:J1424" si="1040">E1417</f>
        <v>2014</v>
      </c>
      <c r="F1423" s="214">
        <f t="shared" si="1040"/>
        <v>2015</v>
      </c>
      <c r="G1423" s="214">
        <f t="shared" si="1040"/>
        <v>2016</v>
      </c>
      <c r="H1423" s="214">
        <f t="shared" si="1040"/>
        <v>2017</v>
      </c>
      <c r="I1423" s="214">
        <f t="shared" si="1040"/>
        <v>2018</v>
      </c>
      <c r="J1423" s="214">
        <f t="shared" si="1040"/>
        <v>2019</v>
      </c>
      <c r="K1423" s="214">
        <f t="shared" ref="K1423" si="1041">K1417</f>
        <v>2020</v>
      </c>
    </row>
    <row r="1424" spans="3:11" s="207" customFormat="1">
      <c r="C1424" s="262" t="str">
        <f>C1412</f>
        <v>Number of</v>
      </c>
      <c r="D1424" s="418" t="str">
        <f>'3. Network design parameters'!I411</f>
        <v>Subscribers</v>
      </c>
      <c r="E1424" s="529">
        <f t="shared" si="1040"/>
        <v>2320158.4</v>
      </c>
      <c r="F1424" s="529">
        <f t="shared" si="1040"/>
        <v>2334024.6</v>
      </c>
      <c r="G1424" s="529">
        <f t="shared" si="1040"/>
        <v>2309157.6176570579</v>
      </c>
      <c r="H1424" s="529">
        <f t="shared" si="1040"/>
        <v>2412322.9821172659</v>
      </c>
      <c r="I1424" s="529">
        <f t="shared" si="1040"/>
        <v>2520784.2085188339</v>
      </c>
      <c r="J1424" s="529">
        <f t="shared" si="1040"/>
        <v>2625423.9759443039</v>
      </c>
      <c r="K1424" s="529">
        <f t="shared" ref="K1424" si="1042">K1418</f>
        <v>2693007.8880790309</v>
      </c>
    </row>
    <row r="1425" spans="3:11">
      <c r="C1425" s="262" t="str">
        <f>C1419</f>
        <v>Capacity</v>
      </c>
      <c r="D1425" s="418" t="str">
        <f>D1424</f>
        <v>Subscribers</v>
      </c>
      <c r="E1425" s="529">
        <f>'3. Network design parameters'!$H$411</f>
        <v>1000000</v>
      </c>
      <c r="F1425" s="529">
        <f>'3. Network design parameters'!$H$411</f>
        <v>1000000</v>
      </c>
      <c r="G1425" s="529">
        <f>'3. Network design parameters'!$H$411</f>
        <v>1000000</v>
      </c>
      <c r="H1425" s="529">
        <f>'3. Network design parameters'!$H$411</f>
        <v>1000000</v>
      </c>
      <c r="I1425" s="529">
        <f>'3. Network design parameters'!$H$411</f>
        <v>1000000</v>
      </c>
      <c r="J1425" s="529">
        <f>'3. Network design parameters'!$H$411</f>
        <v>1000000</v>
      </c>
      <c r="K1425" s="529">
        <f>'3. Network design parameters'!$H$411</f>
        <v>1000000</v>
      </c>
    </row>
    <row r="1426" spans="3:11">
      <c r="C1426" s="262" t="str">
        <f>C1420</f>
        <v>Number required</v>
      </c>
      <c r="D1426" s="262" t="str">
        <f>D1423</f>
        <v>Шлюз за взаимниосвързване (Interconnect Gateway)</v>
      </c>
      <c r="E1426" s="322">
        <f t="shared" ref="E1426:J1426" si="1043">E1424/E1425</f>
        <v>2.3201584</v>
      </c>
      <c r="F1426" s="322">
        <f t="shared" si="1043"/>
        <v>2.3340246000000002</v>
      </c>
      <c r="G1426" s="322">
        <f t="shared" si="1043"/>
        <v>2.3091576176570578</v>
      </c>
      <c r="H1426" s="322">
        <f t="shared" si="1043"/>
        <v>2.4123229821172658</v>
      </c>
      <c r="I1426" s="322">
        <f t="shared" si="1043"/>
        <v>2.5207842085188337</v>
      </c>
      <c r="J1426" s="322">
        <f t="shared" si="1043"/>
        <v>2.6254239759443041</v>
      </c>
      <c r="K1426" s="322">
        <f t="shared" ref="K1426" si="1044">K1424/K1425</f>
        <v>2.6930078880790309</v>
      </c>
    </row>
    <row r="1427" spans="3:11" ht="25.5">
      <c r="C1427" s="262" t="str">
        <f>C1421</f>
        <v>Number provisioned</v>
      </c>
      <c r="D1427" s="262" t="str">
        <f>D1426</f>
        <v>Шлюз за взаимниосвързване (Interconnect Gateway)</v>
      </c>
      <c r="E1427" s="322">
        <f t="shared" ref="E1427:K1427" si="1045">(E1424*G414)/E1425</f>
        <v>2.9088643749999994</v>
      </c>
      <c r="F1427" s="322">
        <f t="shared" si="1045"/>
        <v>2.9019888860356611</v>
      </c>
      <c r="G1427" s="322">
        <f t="shared" si="1045"/>
        <v>2.9509253748589521</v>
      </c>
      <c r="H1427" s="322">
        <f t="shared" si="1045"/>
        <v>3.0831919941475623</v>
      </c>
      <c r="I1427" s="322">
        <f t="shared" si="1045"/>
        <v>3.2163801152894615</v>
      </c>
      <c r="J1427" s="322">
        <f t="shared" si="1045"/>
        <v>3.3240199150145835</v>
      </c>
      <c r="K1427" s="322">
        <f t="shared" si="1045"/>
        <v>3.4095871498417232</v>
      </c>
    </row>
    <row r="1428" spans="3:11">
      <c r="K1428" s="487"/>
    </row>
    <row r="1429" spans="3:11">
      <c r="C1429" s="268" t="str">
        <f>'3. Network design parameters'!C264</f>
        <v>N20</v>
      </c>
      <c r="D1429" s="268" t="str">
        <f>'3. Network design parameters'!D264</f>
        <v>Международен шлюз за взаимниосвързване  (International Gateway)</v>
      </c>
      <c r="E1429" s="214">
        <f t="shared" ref="E1429:J1430" si="1046">E1423</f>
        <v>2014</v>
      </c>
      <c r="F1429" s="214">
        <f t="shared" si="1046"/>
        <v>2015</v>
      </c>
      <c r="G1429" s="214">
        <f t="shared" si="1046"/>
        <v>2016</v>
      </c>
      <c r="H1429" s="214">
        <f t="shared" si="1046"/>
        <v>2017</v>
      </c>
      <c r="I1429" s="214">
        <f t="shared" si="1046"/>
        <v>2018</v>
      </c>
      <c r="J1429" s="214">
        <f t="shared" si="1046"/>
        <v>2019</v>
      </c>
      <c r="K1429" s="214">
        <f t="shared" ref="K1429" si="1047">K1423</f>
        <v>2020</v>
      </c>
    </row>
    <row r="1430" spans="3:11">
      <c r="C1430" s="418" t="str">
        <f>C1418</f>
        <v>Number of</v>
      </c>
      <c r="D1430" s="418" t="str">
        <f>'3. Network design parameters'!I412</f>
        <v>Subscribers</v>
      </c>
      <c r="E1430" s="529">
        <f t="shared" si="1046"/>
        <v>2320158.4</v>
      </c>
      <c r="F1430" s="529">
        <f t="shared" si="1046"/>
        <v>2334024.6</v>
      </c>
      <c r="G1430" s="529">
        <f t="shared" si="1046"/>
        <v>2309157.6176570579</v>
      </c>
      <c r="H1430" s="529">
        <f t="shared" si="1046"/>
        <v>2412322.9821172659</v>
      </c>
      <c r="I1430" s="529">
        <f t="shared" si="1046"/>
        <v>2520784.2085188339</v>
      </c>
      <c r="J1430" s="529">
        <f t="shared" si="1046"/>
        <v>2625423.9759443039</v>
      </c>
      <c r="K1430" s="529">
        <f t="shared" ref="K1430" si="1048">K1424</f>
        <v>2693007.8880790309</v>
      </c>
    </row>
    <row r="1431" spans="3:11">
      <c r="C1431" s="262" t="str">
        <f>C1425</f>
        <v>Capacity</v>
      </c>
      <c r="D1431" s="418" t="str">
        <f>D1430</f>
        <v>Subscribers</v>
      </c>
      <c r="E1431" s="529">
        <f>'3. Network design parameters'!$H$412</f>
        <v>5000000</v>
      </c>
      <c r="F1431" s="529">
        <f>'3. Network design parameters'!$H$412</f>
        <v>5000000</v>
      </c>
      <c r="G1431" s="529">
        <f>'3. Network design parameters'!$H$412</f>
        <v>5000000</v>
      </c>
      <c r="H1431" s="529">
        <f>'3. Network design parameters'!$H$412</f>
        <v>5000000</v>
      </c>
      <c r="I1431" s="529">
        <f>'3. Network design parameters'!$H$412</f>
        <v>5000000</v>
      </c>
      <c r="J1431" s="529">
        <f>'3. Network design parameters'!$H$412</f>
        <v>5000000</v>
      </c>
      <c r="K1431" s="529">
        <f>'3. Network design parameters'!$H$412</f>
        <v>5000000</v>
      </c>
    </row>
    <row r="1432" spans="3:11">
      <c r="C1432" s="262" t="str">
        <f>C1426</f>
        <v>Number required</v>
      </c>
      <c r="D1432" s="262" t="str">
        <f>D1429</f>
        <v>Международен шлюз за взаимниосвързване  (International Gateway)</v>
      </c>
      <c r="E1432" s="322">
        <f t="shared" ref="E1432:J1432" si="1049">E1430/E1431</f>
        <v>0.46403168</v>
      </c>
      <c r="F1432" s="322">
        <f t="shared" si="1049"/>
        <v>0.46680492000000001</v>
      </c>
      <c r="G1432" s="322">
        <f t="shared" si="1049"/>
        <v>0.4618315235314116</v>
      </c>
      <c r="H1432" s="322">
        <f t="shared" si="1049"/>
        <v>0.48246459642345318</v>
      </c>
      <c r="I1432" s="322">
        <f t="shared" si="1049"/>
        <v>0.50415684170376673</v>
      </c>
      <c r="J1432" s="322">
        <f t="shared" si="1049"/>
        <v>0.52508479518886075</v>
      </c>
      <c r="K1432" s="322">
        <f t="shared" ref="K1432" si="1050">K1430/K1431</f>
        <v>0.53860157761580618</v>
      </c>
    </row>
    <row r="1433" spans="3:11" ht="25.5">
      <c r="C1433" s="262" t="str">
        <f>C1427</f>
        <v>Number provisioned</v>
      </c>
      <c r="D1433" s="262" t="str">
        <f>D1432</f>
        <v>Международен шлюз за взаимниосвързване  (International Gateway)</v>
      </c>
      <c r="E1433" s="322">
        <f t="shared" ref="E1433:K1433" si="1051">(E1430*G415)/E1431</f>
        <v>0.58177287499999986</v>
      </c>
      <c r="F1433" s="322">
        <f t="shared" si="1051"/>
        <v>0.58039777720713226</v>
      </c>
      <c r="G1433" s="322">
        <f t="shared" si="1051"/>
        <v>0.5901850749717904</v>
      </c>
      <c r="H1433" s="322">
        <f t="shared" si="1051"/>
        <v>0.61663839882951244</v>
      </c>
      <c r="I1433" s="322">
        <f t="shared" si="1051"/>
        <v>0.64327602305789222</v>
      </c>
      <c r="J1433" s="322">
        <f t="shared" si="1051"/>
        <v>0.66480398300291677</v>
      </c>
      <c r="K1433" s="322">
        <f t="shared" si="1051"/>
        <v>0.68191742996834459</v>
      </c>
    </row>
    <row r="1434" spans="3:11">
      <c r="K1434" s="487"/>
    </row>
    <row r="1435" spans="3:11">
      <c r="C1435" s="268" t="str">
        <f>'3. Network design parameters'!C265</f>
        <v>N21</v>
      </c>
      <c r="D1435" s="268" t="str">
        <f>'3. Network design parameters'!D265</f>
        <v>Облужващ GPRS възел (Serving GPRS Support Node)</v>
      </c>
      <c r="E1435" s="214">
        <f t="shared" ref="E1435:J1436" si="1052">E1429</f>
        <v>2014</v>
      </c>
      <c r="F1435" s="214">
        <f t="shared" si="1052"/>
        <v>2015</v>
      </c>
      <c r="G1435" s="214">
        <f t="shared" si="1052"/>
        <v>2016</v>
      </c>
      <c r="H1435" s="214">
        <f t="shared" si="1052"/>
        <v>2017</v>
      </c>
      <c r="I1435" s="214">
        <f t="shared" si="1052"/>
        <v>2018</v>
      </c>
      <c r="J1435" s="214">
        <f t="shared" si="1052"/>
        <v>2019</v>
      </c>
      <c r="K1435" s="214">
        <f t="shared" ref="K1435" si="1053">K1429</f>
        <v>2020</v>
      </c>
    </row>
    <row r="1436" spans="3:11">
      <c r="C1436" s="418" t="str">
        <f>C1424</f>
        <v>Number of</v>
      </c>
      <c r="D1436" s="418" t="str">
        <f>'3. Network design parameters'!I413</f>
        <v>Subscribers</v>
      </c>
      <c r="E1436" s="529">
        <f t="shared" si="1052"/>
        <v>2320158.4</v>
      </c>
      <c r="F1436" s="529">
        <f t="shared" si="1052"/>
        <v>2334024.6</v>
      </c>
      <c r="G1436" s="529">
        <f t="shared" si="1052"/>
        <v>2309157.6176570579</v>
      </c>
      <c r="H1436" s="529">
        <f t="shared" si="1052"/>
        <v>2412322.9821172659</v>
      </c>
      <c r="I1436" s="529">
        <f t="shared" si="1052"/>
        <v>2520784.2085188339</v>
      </c>
      <c r="J1436" s="529">
        <f t="shared" si="1052"/>
        <v>2625423.9759443039</v>
      </c>
      <c r="K1436" s="529">
        <f t="shared" ref="K1436" si="1054">K1430</f>
        <v>2693007.8880790309</v>
      </c>
    </row>
    <row r="1437" spans="3:11">
      <c r="C1437" s="262" t="str">
        <f>C1431</f>
        <v>Capacity</v>
      </c>
      <c r="D1437" s="418" t="str">
        <f>D1436</f>
        <v>Subscribers</v>
      </c>
      <c r="E1437" s="529">
        <f>'3. Network design parameters'!$H$413</f>
        <v>2000000</v>
      </c>
      <c r="F1437" s="529">
        <f>'3. Network design parameters'!$H$413</f>
        <v>2000000</v>
      </c>
      <c r="G1437" s="529">
        <f>'3. Network design parameters'!$H$413</f>
        <v>2000000</v>
      </c>
      <c r="H1437" s="529">
        <f>'3. Network design parameters'!$H$413</f>
        <v>2000000</v>
      </c>
      <c r="I1437" s="529">
        <f>'3. Network design parameters'!$H$413</f>
        <v>2000000</v>
      </c>
      <c r="J1437" s="529">
        <f>'3. Network design parameters'!$H$413</f>
        <v>2000000</v>
      </c>
      <c r="K1437" s="529">
        <f>'3. Network design parameters'!$H$413</f>
        <v>2000000</v>
      </c>
    </row>
    <row r="1438" spans="3:11">
      <c r="C1438" s="262" t="str">
        <f>C1432</f>
        <v>Number required</v>
      </c>
      <c r="D1438" s="262" t="str">
        <f>D1435</f>
        <v>Облужващ GPRS възел (Serving GPRS Support Node)</v>
      </c>
      <c r="E1438" s="322">
        <f t="shared" ref="E1438:J1438" si="1055">E1436/E1437</f>
        <v>1.1600792</v>
      </c>
      <c r="F1438" s="322">
        <f t="shared" si="1055"/>
        <v>1.1670123000000001</v>
      </c>
      <c r="G1438" s="322">
        <f t="shared" si="1055"/>
        <v>1.1545788088285289</v>
      </c>
      <c r="H1438" s="322">
        <f t="shared" si="1055"/>
        <v>1.2061614910586329</v>
      </c>
      <c r="I1438" s="322">
        <f t="shared" si="1055"/>
        <v>1.2603921042594168</v>
      </c>
      <c r="J1438" s="322">
        <f t="shared" si="1055"/>
        <v>1.3127119879721521</v>
      </c>
      <c r="K1438" s="322">
        <f t="shared" ref="K1438" si="1056">K1436/K1437</f>
        <v>1.3465039440395155</v>
      </c>
    </row>
    <row r="1439" spans="3:11" ht="25.5">
      <c r="C1439" s="262" t="str">
        <f>C1433</f>
        <v>Number provisioned</v>
      </c>
      <c r="D1439" s="262" t="str">
        <f>D1438</f>
        <v>Облужващ GPRS възел (Serving GPRS Support Node)</v>
      </c>
      <c r="E1439" s="322">
        <f t="shared" ref="E1439:K1439" si="1057">CEILING((E1436*G416)/E1437,1)</f>
        <v>3</v>
      </c>
      <c r="F1439" s="322">
        <f t="shared" si="1057"/>
        <v>3</v>
      </c>
      <c r="G1439" s="322">
        <f t="shared" si="1057"/>
        <v>3</v>
      </c>
      <c r="H1439" s="322">
        <f t="shared" si="1057"/>
        <v>3</v>
      </c>
      <c r="I1439" s="322">
        <f t="shared" si="1057"/>
        <v>3</v>
      </c>
      <c r="J1439" s="322">
        <f t="shared" si="1057"/>
        <v>3</v>
      </c>
      <c r="K1439" s="322">
        <f t="shared" si="1057"/>
        <v>3</v>
      </c>
    </row>
    <row r="1440" spans="3:11">
      <c r="K1440" s="487"/>
    </row>
    <row r="1441" spans="3:12">
      <c r="C1441" s="268" t="str">
        <f>'3. Network design parameters'!C266</f>
        <v>N22</v>
      </c>
      <c r="D1441" s="268" t="str">
        <f>'3. Network design parameters'!D266</f>
        <v>Шлюз на мрежата за пакетна комутация (Gateway GPRS Support Node )</v>
      </c>
      <c r="E1441" s="214">
        <f t="shared" ref="E1441:J1442" si="1058">E1435</f>
        <v>2014</v>
      </c>
      <c r="F1441" s="214">
        <f t="shared" si="1058"/>
        <v>2015</v>
      </c>
      <c r="G1441" s="214">
        <f t="shared" si="1058"/>
        <v>2016</v>
      </c>
      <c r="H1441" s="214">
        <f t="shared" si="1058"/>
        <v>2017</v>
      </c>
      <c r="I1441" s="214">
        <f t="shared" si="1058"/>
        <v>2018</v>
      </c>
      <c r="J1441" s="214">
        <f t="shared" si="1058"/>
        <v>2019</v>
      </c>
      <c r="K1441" s="214">
        <f t="shared" ref="K1441" si="1059">K1435</f>
        <v>2020</v>
      </c>
    </row>
    <row r="1442" spans="3:12" s="207" customFormat="1">
      <c r="C1442" s="262" t="str">
        <f>C1430</f>
        <v>Number of</v>
      </c>
      <c r="D1442" s="418" t="str">
        <f>'3. Network design parameters'!I414</f>
        <v>Subscribers</v>
      </c>
      <c r="E1442" s="529">
        <f t="shared" si="1058"/>
        <v>2320158.4</v>
      </c>
      <c r="F1442" s="529">
        <f t="shared" si="1058"/>
        <v>2334024.6</v>
      </c>
      <c r="G1442" s="529">
        <f t="shared" si="1058"/>
        <v>2309157.6176570579</v>
      </c>
      <c r="H1442" s="529">
        <f t="shared" si="1058"/>
        <v>2412322.9821172659</v>
      </c>
      <c r="I1442" s="529">
        <f t="shared" si="1058"/>
        <v>2520784.2085188339</v>
      </c>
      <c r="J1442" s="529">
        <f t="shared" si="1058"/>
        <v>2625423.9759443039</v>
      </c>
      <c r="K1442" s="529">
        <f t="shared" ref="K1442" si="1060">K1436</f>
        <v>2693007.8880790309</v>
      </c>
    </row>
    <row r="1443" spans="3:12">
      <c r="C1443" s="262" t="str">
        <f>C1437</f>
        <v>Capacity</v>
      </c>
      <c r="D1443" s="418" t="str">
        <f>D1442</f>
        <v>Subscribers</v>
      </c>
      <c r="E1443" s="529">
        <f>'3. Network design parameters'!$H$414</f>
        <v>2000000</v>
      </c>
      <c r="F1443" s="529">
        <f>'3. Network design parameters'!$H$414</f>
        <v>2000000</v>
      </c>
      <c r="G1443" s="529">
        <f>'3. Network design parameters'!$H$414</f>
        <v>2000000</v>
      </c>
      <c r="H1443" s="529">
        <f>'3. Network design parameters'!$H$414</f>
        <v>2000000</v>
      </c>
      <c r="I1443" s="529">
        <f>'3. Network design parameters'!$H$414</f>
        <v>2000000</v>
      </c>
      <c r="J1443" s="529">
        <f>'3. Network design parameters'!$H$414</f>
        <v>2000000</v>
      </c>
      <c r="K1443" s="529">
        <f>'3. Network design parameters'!$H$414</f>
        <v>2000000</v>
      </c>
    </row>
    <row r="1444" spans="3:12">
      <c r="C1444" s="262" t="str">
        <f>C1438</f>
        <v>Number required</v>
      </c>
      <c r="D1444" s="262" t="str">
        <f>D1441</f>
        <v>Шлюз на мрежата за пакетна комутация (Gateway GPRS Support Node )</v>
      </c>
      <c r="E1444" s="322">
        <f t="shared" ref="E1444:J1444" si="1061">E1442/E1443</f>
        <v>1.1600792</v>
      </c>
      <c r="F1444" s="322">
        <f t="shared" si="1061"/>
        <v>1.1670123000000001</v>
      </c>
      <c r="G1444" s="322">
        <f t="shared" si="1061"/>
        <v>1.1545788088285289</v>
      </c>
      <c r="H1444" s="322">
        <f t="shared" si="1061"/>
        <v>1.2061614910586329</v>
      </c>
      <c r="I1444" s="322">
        <f t="shared" si="1061"/>
        <v>1.2603921042594168</v>
      </c>
      <c r="J1444" s="322">
        <f t="shared" si="1061"/>
        <v>1.3127119879721521</v>
      </c>
      <c r="K1444" s="322">
        <f t="shared" ref="K1444" si="1062">K1442/K1443</f>
        <v>1.3465039440395155</v>
      </c>
    </row>
    <row r="1445" spans="3:12" ht="25.5">
      <c r="C1445" s="262" t="str">
        <f>C1439</f>
        <v>Number provisioned</v>
      </c>
      <c r="D1445" s="262" t="str">
        <f>D1444</f>
        <v>Шлюз на мрежата за пакетна комутация (Gateway GPRS Support Node )</v>
      </c>
      <c r="E1445" s="322">
        <f t="shared" ref="E1445:K1445" si="1063">(E1442*G417)/E1443</f>
        <v>1.4134233244341963</v>
      </c>
      <c r="F1445" s="322">
        <f t="shared" si="1063"/>
        <v>1.4188004228494098</v>
      </c>
      <c r="G1445" s="322">
        <f t="shared" si="1063"/>
        <v>1.4003509394473708</v>
      </c>
      <c r="H1445" s="322">
        <f t="shared" si="1063"/>
        <v>1.4590747684809924</v>
      </c>
      <c r="I1445" s="322">
        <f t="shared" si="1063"/>
        <v>1.5090310605413919</v>
      </c>
      <c r="J1445" s="322">
        <f t="shared" si="1063"/>
        <v>1.5789323318195434</v>
      </c>
      <c r="K1445" s="322">
        <f t="shared" si="1063"/>
        <v>1.6195773571404501</v>
      </c>
    </row>
    <row r="1446" spans="3:12">
      <c r="K1446" s="487"/>
    </row>
    <row r="1447" spans="3:12">
      <c r="C1447" s="268" t="str">
        <f>'3. Network design parameters'!C267</f>
        <v>N23</v>
      </c>
      <c r="D1447" s="268" t="str">
        <f>'3. Network design parameters'!D267</f>
        <v>IN Platform</v>
      </c>
      <c r="E1447" s="214">
        <f t="shared" ref="E1447:J1448" si="1064">E1441</f>
        <v>2014</v>
      </c>
      <c r="F1447" s="214">
        <f t="shared" si="1064"/>
        <v>2015</v>
      </c>
      <c r="G1447" s="214">
        <f t="shared" si="1064"/>
        <v>2016</v>
      </c>
      <c r="H1447" s="214">
        <f t="shared" si="1064"/>
        <v>2017</v>
      </c>
      <c r="I1447" s="214">
        <f t="shared" si="1064"/>
        <v>2018</v>
      </c>
      <c r="J1447" s="214">
        <f t="shared" si="1064"/>
        <v>2019</v>
      </c>
      <c r="K1447" s="214">
        <f t="shared" ref="K1447" si="1065">K1441</f>
        <v>2020</v>
      </c>
    </row>
    <row r="1448" spans="3:12">
      <c r="C1448" s="418" t="str">
        <f>C1436</f>
        <v>Number of</v>
      </c>
      <c r="D1448" s="418" t="str">
        <f>'3. Network design parameters'!I415</f>
        <v>Subscribers</v>
      </c>
      <c r="E1448" s="529">
        <f t="shared" si="1064"/>
        <v>2320158.4</v>
      </c>
      <c r="F1448" s="529">
        <f t="shared" si="1064"/>
        <v>2334024.6</v>
      </c>
      <c r="G1448" s="529">
        <f t="shared" si="1064"/>
        <v>2309157.6176570579</v>
      </c>
      <c r="H1448" s="529">
        <f t="shared" si="1064"/>
        <v>2412322.9821172659</v>
      </c>
      <c r="I1448" s="529">
        <f t="shared" si="1064"/>
        <v>2520784.2085188339</v>
      </c>
      <c r="J1448" s="529">
        <f t="shared" si="1064"/>
        <v>2625423.9759443039</v>
      </c>
      <c r="K1448" s="529">
        <f t="shared" ref="K1448" si="1066">K1442</f>
        <v>2693007.8880790309</v>
      </c>
    </row>
    <row r="1449" spans="3:12">
      <c r="C1449" s="262" t="str">
        <f>C1443</f>
        <v>Capacity</v>
      </c>
      <c r="D1449" s="418" t="str">
        <f>D1448</f>
        <v>Subscribers</v>
      </c>
      <c r="E1449" s="529">
        <f>'3. Network design parameters'!$H$415</f>
        <v>2000000</v>
      </c>
      <c r="F1449" s="529">
        <f>'3. Network design parameters'!$H$415</f>
        <v>2000000</v>
      </c>
      <c r="G1449" s="529">
        <f>'3. Network design parameters'!$H$415</f>
        <v>2000000</v>
      </c>
      <c r="H1449" s="529">
        <f>'3. Network design parameters'!$H$415</f>
        <v>2000000</v>
      </c>
      <c r="I1449" s="529">
        <f>'3. Network design parameters'!$H$415</f>
        <v>2000000</v>
      </c>
      <c r="J1449" s="529">
        <f>'3. Network design parameters'!$H$415</f>
        <v>2000000</v>
      </c>
      <c r="K1449" s="529">
        <f>'3. Network design parameters'!$H$415</f>
        <v>2000000</v>
      </c>
    </row>
    <row r="1450" spans="3:12">
      <c r="C1450" s="262" t="str">
        <f>C1444</f>
        <v>Number required</v>
      </c>
      <c r="D1450" s="262" t="str">
        <f>D1447</f>
        <v>IN Platform</v>
      </c>
      <c r="E1450" s="322">
        <f t="shared" ref="E1450:J1450" si="1067">E1448/E1449</f>
        <v>1.1600792</v>
      </c>
      <c r="F1450" s="322">
        <f t="shared" si="1067"/>
        <v>1.1670123000000001</v>
      </c>
      <c r="G1450" s="322">
        <f t="shared" si="1067"/>
        <v>1.1545788088285289</v>
      </c>
      <c r="H1450" s="322">
        <f t="shared" si="1067"/>
        <v>1.2061614910586329</v>
      </c>
      <c r="I1450" s="322">
        <f t="shared" si="1067"/>
        <v>1.2603921042594168</v>
      </c>
      <c r="J1450" s="322">
        <f t="shared" si="1067"/>
        <v>1.3127119879721521</v>
      </c>
      <c r="K1450" s="322">
        <f t="shared" ref="K1450" si="1068">K1448/K1449</f>
        <v>1.3465039440395155</v>
      </c>
    </row>
    <row r="1451" spans="3:12" ht="25.5">
      <c r="C1451" s="262" t="str">
        <f>C1445</f>
        <v>Number provisioned</v>
      </c>
      <c r="D1451" s="262" t="str">
        <f>D1450</f>
        <v>IN Platform</v>
      </c>
      <c r="E1451" s="322">
        <f t="shared" ref="E1451:K1451" si="1069">(E1448*G418)/E1449</f>
        <v>1.4587653749999998</v>
      </c>
      <c r="F1451" s="322">
        <f t="shared" si="1069"/>
        <v>1.443223511035661</v>
      </c>
      <c r="G1451" s="322">
        <f t="shared" si="1069"/>
        <v>1.5077018638232911</v>
      </c>
      <c r="H1451" s="322">
        <f t="shared" si="1069"/>
        <v>1.5754901303242708</v>
      </c>
      <c r="I1451" s="322">
        <f t="shared" si="1069"/>
        <v>1.6408899849651901</v>
      </c>
      <c r="J1451" s="322">
        <f t="shared" si="1069"/>
        <v>1.6831299300493943</v>
      </c>
      <c r="K1451" s="322">
        <f t="shared" si="1069"/>
        <v>1.7264572197923296</v>
      </c>
    </row>
    <row r="1452" spans="3:12">
      <c r="K1452" s="487"/>
    </row>
    <row r="1453" spans="3:12">
      <c r="C1453" s="268" t="str">
        <f>'3. Network design parameters'!C268</f>
        <v>N24</v>
      </c>
      <c r="D1453" s="268" t="str">
        <f>'3. Network design parameters'!D268</f>
        <v>4G базова станция (4G Base Station)</v>
      </c>
      <c r="E1453" s="214"/>
      <c r="F1453" s="214"/>
      <c r="G1453" s="214"/>
      <c r="H1453" s="214"/>
      <c r="I1453" s="214"/>
      <c r="J1453" s="214"/>
      <c r="K1453" s="214"/>
      <c r="L1453" s="231" t="s">
        <v>885</v>
      </c>
    </row>
    <row r="1454" spans="3:12">
      <c r="C1454" s="418" t="str">
        <f>C1442</f>
        <v>Number of</v>
      </c>
      <c r="D1454" s="418">
        <f>'3. Network design parameters'!I416</f>
        <v>0</v>
      </c>
      <c r="E1454" s="214"/>
      <c r="F1454" s="214"/>
      <c r="G1454" s="214"/>
      <c r="H1454" s="214"/>
      <c r="I1454" s="214"/>
      <c r="J1454" s="214"/>
      <c r="K1454" s="214"/>
      <c r="L1454" s="231" t="s">
        <v>885</v>
      </c>
    </row>
    <row r="1455" spans="3:12">
      <c r="C1455" s="262" t="str">
        <f>C1449</f>
        <v>Capacity</v>
      </c>
      <c r="D1455" s="418">
        <f>D1454</f>
        <v>0</v>
      </c>
      <c r="E1455" s="214"/>
      <c r="F1455" s="214"/>
      <c r="G1455" s="214"/>
      <c r="H1455" s="214"/>
      <c r="I1455" s="214"/>
      <c r="J1455" s="214"/>
      <c r="K1455" s="214"/>
      <c r="L1455" s="231" t="s">
        <v>885</v>
      </c>
    </row>
    <row r="1456" spans="3:12">
      <c r="C1456" s="262" t="str">
        <f>C1450</f>
        <v>Number required</v>
      </c>
      <c r="D1456" s="262" t="str">
        <f>D1453</f>
        <v>4G базова станция (4G Base Station)</v>
      </c>
      <c r="E1456" s="214"/>
      <c r="F1456" s="214"/>
      <c r="G1456" s="214"/>
      <c r="H1456" s="214"/>
      <c r="I1456" s="214"/>
      <c r="J1456" s="214"/>
      <c r="K1456" s="214"/>
      <c r="L1456" s="231" t="s">
        <v>885</v>
      </c>
    </row>
    <row r="1457" spans="3:12" ht="25.5">
      <c r="C1457" s="262" t="str">
        <f>C1451</f>
        <v>Number provisioned</v>
      </c>
      <c r="D1457" s="262" t="str">
        <f>D1456</f>
        <v>4G базова станция (4G Base Station)</v>
      </c>
      <c r="E1457" s="214"/>
      <c r="F1457" s="214"/>
      <c r="G1457" s="214"/>
      <c r="H1457" s="214"/>
      <c r="I1457" s="214"/>
      <c r="J1457" s="214"/>
      <c r="K1457" s="214"/>
      <c r="L1457" s="231" t="s">
        <v>885</v>
      </c>
    </row>
    <row r="1458" spans="3:12">
      <c r="K1458" s="487"/>
    </row>
    <row r="1459" spans="3:12">
      <c r="C1459" s="268" t="str">
        <f>'3. Network design parameters'!C269</f>
        <v>N25</v>
      </c>
      <c r="D1459" s="268" t="str">
        <f>'3. Network design parameters'!D269</f>
        <v>4G Приемо-предавателно устройство (4G Transceiver)</v>
      </c>
      <c r="E1459" s="214"/>
      <c r="F1459" s="214"/>
      <c r="G1459" s="214"/>
      <c r="H1459" s="214"/>
      <c r="I1459" s="214"/>
      <c r="J1459" s="214"/>
      <c r="K1459" s="214"/>
      <c r="L1459" s="231" t="s">
        <v>885</v>
      </c>
    </row>
    <row r="1460" spans="3:12">
      <c r="C1460" s="418" t="str">
        <f>C1448</f>
        <v>Number of</v>
      </c>
      <c r="D1460" s="418">
        <f>'3. Network design parameters'!I417</f>
        <v>0</v>
      </c>
      <c r="E1460" s="214"/>
      <c r="F1460" s="214"/>
      <c r="G1460" s="214"/>
      <c r="H1460" s="214"/>
      <c r="I1460" s="214"/>
      <c r="J1460" s="214"/>
      <c r="K1460" s="214"/>
      <c r="L1460" s="231" t="s">
        <v>885</v>
      </c>
    </row>
    <row r="1461" spans="3:12">
      <c r="C1461" s="262" t="str">
        <f>C1455</f>
        <v>Capacity</v>
      </c>
      <c r="D1461" s="418">
        <f>D1460</f>
        <v>0</v>
      </c>
      <c r="E1461" s="214"/>
      <c r="F1461" s="214"/>
      <c r="G1461" s="214"/>
      <c r="H1461" s="214"/>
      <c r="I1461" s="214"/>
      <c r="J1461" s="214"/>
      <c r="K1461" s="214"/>
      <c r="L1461" s="231" t="s">
        <v>885</v>
      </c>
    </row>
    <row r="1462" spans="3:12">
      <c r="C1462" s="262" t="str">
        <f>C1456</f>
        <v>Number required</v>
      </c>
      <c r="D1462" s="262" t="str">
        <f>D1459</f>
        <v>4G Приемо-предавателно устройство (4G Transceiver)</v>
      </c>
      <c r="E1462" s="214"/>
      <c r="F1462" s="214"/>
      <c r="G1462" s="214"/>
      <c r="H1462" s="214"/>
      <c r="I1462" s="214"/>
      <c r="J1462" s="214"/>
      <c r="K1462" s="214"/>
      <c r="L1462" s="231" t="s">
        <v>885</v>
      </c>
    </row>
    <row r="1463" spans="3:12" ht="25.5">
      <c r="C1463" s="262" t="str">
        <f>C1457</f>
        <v>Number provisioned</v>
      </c>
      <c r="D1463" s="262" t="str">
        <f>D1462</f>
        <v>4G Приемо-предавателно устройство (4G Transceiver)</v>
      </c>
      <c r="E1463" s="214"/>
      <c r="F1463" s="214"/>
      <c r="G1463" s="214"/>
      <c r="H1463" s="214"/>
      <c r="I1463" s="214"/>
      <c r="J1463" s="214"/>
      <c r="K1463" s="214"/>
      <c r="L1463" s="231" t="s">
        <v>885</v>
      </c>
    </row>
    <row r="1464" spans="3:12">
      <c r="K1464" s="487"/>
    </row>
    <row r="1465" spans="3:12">
      <c r="C1465" s="268" t="str">
        <f>'3. Network design parameters'!C270</f>
        <v>N26</v>
      </c>
      <c r="D1465" s="268" t="str">
        <f>'3. Network design parameters'!D270</f>
        <v>OTHER: complete as required</v>
      </c>
      <c r="E1465" s="214">
        <f t="shared" ref="E1465:J1465" si="1070">E1459</f>
        <v>0</v>
      </c>
      <c r="F1465" s="214">
        <f t="shared" si="1070"/>
        <v>0</v>
      </c>
      <c r="G1465" s="214">
        <f t="shared" si="1070"/>
        <v>0</v>
      </c>
      <c r="H1465" s="214">
        <f t="shared" si="1070"/>
        <v>0</v>
      </c>
      <c r="I1465" s="214">
        <f t="shared" si="1070"/>
        <v>0</v>
      </c>
      <c r="J1465" s="214">
        <f t="shared" si="1070"/>
        <v>0</v>
      </c>
      <c r="K1465" s="214">
        <f t="shared" ref="K1465" si="1071">K1459</f>
        <v>0</v>
      </c>
    </row>
    <row r="1466" spans="3:12">
      <c r="C1466" s="418" t="str">
        <f>C1454</f>
        <v>Number of</v>
      </c>
      <c r="D1466" s="418">
        <f>'3. Network design parameters'!I418</f>
        <v>0</v>
      </c>
      <c r="E1466" s="529"/>
      <c r="F1466" s="529"/>
      <c r="G1466" s="529"/>
      <c r="H1466" s="529"/>
      <c r="I1466" s="529"/>
      <c r="J1466" s="529"/>
      <c r="K1466" s="529"/>
    </row>
    <row r="1467" spans="3:12">
      <c r="C1467" s="262" t="str">
        <f>C1461</f>
        <v>Capacity</v>
      </c>
      <c r="D1467" s="418">
        <f>D1466</f>
        <v>0</v>
      </c>
      <c r="E1467" s="529"/>
      <c r="F1467" s="529"/>
      <c r="G1467" s="529"/>
      <c r="H1467" s="529"/>
      <c r="I1467" s="529"/>
      <c r="J1467" s="529"/>
      <c r="K1467" s="529"/>
    </row>
    <row r="1468" spans="3:12">
      <c r="C1468" s="262" t="str">
        <f>C1462</f>
        <v>Number required</v>
      </c>
      <c r="D1468" s="262" t="str">
        <f>D1465</f>
        <v>OTHER: complete as required</v>
      </c>
      <c r="E1468" s="322"/>
      <c r="F1468" s="322"/>
      <c r="G1468" s="322"/>
      <c r="H1468" s="322"/>
      <c r="I1468" s="322"/>
      <c r="J1468" s="322"/>
      <c r="K1468" s="322"/>
    </row>
    <row r="1469" spans="3:12" ht="25.5">
      <c r="C1469" s="262" t="str">
        <f>C1463</f>
        <v>Number provisioned</v>
      </c>
      <c r="D1469" s="262" t="str">
        <f>D1468</f>
        <v>OTHER: complete as required</v>
      </c>
      <c r="E1469" s="322"/>
      <c r="F1469" s="322"/>
      <c r="G1469" s="322"/>
      <c r="H1469" s="322"/>
      <c r="I1469" s="322"/>
      <c r="J1469" s="322"/>
      <c r="K1469" s="322"/>
    </row>
    <row r="1470" spans="3:12">
      <c r="K1470" s="487"/>
    </row>
    <row r="1471" spans="3:12">
      <c r="C1471" s="268" t="str">
        <f>'3. Network design parameters'!C271</f>
        <v>N27</v>
      </c>
      <c r="D1471" s="268" t="str">
        <f>'3. Network design parameters'!D271</f>
        <v>OTHER: complete as required</v>
      </c>
      <c r="E1471" s="214">
        <f t="shared" ref="E1471:J1471" si="1072">E1465</f>
        <v>0</v>
      </c>
      <c r="F1471" s="214">
        <f t="shared" si="1072"/>
        <v>0</v>
      </c>
      <c r="G1471" s="214">
        <f t="shared" si="1072"/>
        <v>0</v>
      </c>
      <c r="H1471" s="214">
        <f t="shared" si="1072"/>
        <v>0</v>
      </c>
      <c r="I1471" s="214">
        <f t="shared" si="1072"/>
        <v>0</v>
      </c>
      <c r="J1471" s="214">
        <f t="shared" si="1072"/>
        <v>0</v>
      </c>
      <c r="K1471" s="214">
        <f t="shared" ref="K1471" si="1073">K1465</f>
        <v>0</v>
      </c>
    </row>
    <row r="1472" spans="3:12" s="207" customFormat="1">
      <c r="C1472" s="262" t="str">
        <f>C1460</f>
        <v>Number of</v>
      </c>
      <c r="D1472" s="418">
        <f>'3. Network design parameters'!I419</f>
        <v>0</v>
      </c>
      <c r="E1472" s="529"/>
      <c r="F1472" s="529"/>
      <c r="G1472" s="529"/>
      <c r="H1472" s="529"/>
      <c r="I1472" s="529"/>
      <c r="J1472" s="529"/>
      <c r="K1472" s="529"/>
    </row>
    <row r="1473" spans="3:11">
      <c r="C1473" s="262" t="str">
        <f>C1467</f>
        <v>Capacity</v>
      </c>
      <c r="D1473" s="418">
        <f>D1472</f>
        <v>0</v>
      </c>
      <c r="E1473" s="529"/>
      <c r="F1473" s="529"/>
      <c r="G1473" s="529"/>
      <c r="H1473" s="529"/>
      <c r="I1473" s="529"/>
      <c r="J1473" s="529"/>
      <c r="K1473" s="529"/>
    </row>
    <row r="1474" spans="3:11">
      <c r="C1474" s="262" t="str">
        <f>C1468</f>
        <v>Number required</v>
      </c>
      <c r="D1474" s="262" t="str">
        <f>D1471</f>
        <v>OTHER: complete as required</v>
      </c>
      <c r="E1474" s="322"/>
      <c r="F1474" s="322"/>
      <c r="G1474" s="322"/>
      <c r="H1474" s="322"/>
      <c r="I1474" s="322"/>
      <c r="J1474" s="322"/>
      <c r="K1474" s="322"/>
    </row>
    <row r="1475" spans="3:11" ht="25.5">
      <c r="C1475" s="262" t="str">
        <f>C1469</f>
        <v>Number provisioned</v>
      </c>
      <c r="D1475" s="262" t="str">
        <f>D1474</f>
        <v>OTHER: complete as required</v>
      </c>
      <c r="E1475" s="322"/>
      <c r="F1475" s="322"/>
      <c r="G1475" s="322"/>
      <c r="H1475" s="322"/>
      <c r="I1475" s="322"/>
      <c r="J1475" s="322"/>
      <c r="K1475" s="322"/>
    </row>
    <row r="1476" spans="3:11">
      <c r="K1476" s="487"/>
    </row>
    <row r="1477" spans="3:11">
      <c r="C1477" s="268" t="str">
        <f>'3. Network design parameters'!C272</f>
        <v>N28</v>
      </c>
      <c r="D1477" s="268" t="str">
        <f>'3. Network design parameters'!D272</f>
        <v>OTHER: complete as required</v>
      </c>
      <c r="E1477" s="214">
        <f t="shared" ref="E1477:J1477" si="1074">E1471</f>
        <v>0</v>
      </c>
      <c r="F1477" s="214">
        <f t="shared" si="1074"/>
        <v>0</v>
      </c>
      <c r="G1477" s="214">
        <f t="shared" si="1074"/>
        <v>0</v>
      </c>
      <c r="H1477" s="214">
        <f t="shared" si="1074"/>
        <v>0</v>
      </c>
      <c r="I1477" s="214">
        <f t="shared" si="1074"/>
        <v>0</v>
      </c>
      <c r="J1477" s="214">
        <f t="shared" si="1074"/>
        <v>0</v>
      </c>
      <c r="K1477" s="214">
        <f t="shared" ref="K1477" si="1075">K1471</f>
        <v>0</v>
      </c>
    </row>
    <row r="1478" spans="3:11">
      <c r="C1478" s="418" t="str">
        <f>C1466</f>
        <v>Number of</v>
      </c>
      <c r="D1478" s="418">
        <f>'3. Network design parameters'!I420</f>
        <v>0</v>
      </c>
      <c r="E1478" s="529"/>
      <c r="F1478" s="529"/>
      <c r="G1478" s="529"/>
      <c r="H1478" s="529"/>
      <c r="I1478" s="529"/>
      <c r="J1478" s="529"/>
      <c r="K1478" s="529"/>
    </row>
    <row r="1479" spans="3:11">
      <c r="C1479" s="262" t="str">
        <f>C1473</f>
        <v>Capacity</v>
      </c>
      <c r="D1479" s="418">
        <f>D1478</f>
        <v>0</v>
      </c>
      <c r="E1479" s="529"/>
      <c r="F1479" s="529"/>
      <c r="G1479" s="529"/>
      <c r="H1479" s="529"/>
      <c r="I1479" s="529"/>
      <c r="J1479" s="529"/>
      <c r="K1479" s="529"/>
    </row>
    <row r="1480" spans="3:11">
      <c r="C1480" s="262" t="str">
        <f>C1474</f>
        <v>Number required</v>
      </c>
      <c r="D1480" s="262" t="str">
        <f>D1477</f>
        <v>OTHER: complete as required</v>
      </c>
      <c r="E1480" s="322"/>
      <c r="F1480" s="322"/>
      <c r="G1480" s="322"/>
      <c r="H1480" s="322"/>
      <c r="I1480" s="322"/>
      <c r="J1480" s="322"/>
      <c r="K1480" s="322"/>
    </row>
    <row r="1481" spans="3:11" ht="25.5">
      <c r="C1481" s="262" t="str">
        <f>C1475</f>
        <v>Number provisioned</v>
      </c>
      <c r="D1481" s="262" t="str">
        <f>D1480</f>
        <v>OTHER: complete as required</v>
      </c>
      <c r="E1481" s="322"/>
      <c r="F1481" s="322"/>
      <c r="G1481" s="322"/>
      <c r="H1481" s="322"/>
      <c r="I1481" s="322"/>
      <c r="J1481" s="322"/>
      <c r="K1481" s="322"/>
    </row>
    <row r="1482" spans="3:11">
      <c r="K1482" s="487"/>
    </row>
    <row r="1483" spans="3:11">
      <c r="C1483" s="268" t="str">
        <f>'3. Network design parameters'!C273</f>
        <v>N29</v>
      </c>
      <c r="D1483" s="268" t="str">
        <f>'3. Network design parameters'!D273</f>
        <v>OTHER: complete as required</v>
      </c>
      <c r="E1483" s="214">
        <f t="shared" ref="E1483:J1483" si="1076">E1477</f>
        <v>0</v>
      </c>
      <c r="F1483" s="214">
        <f t="shared" si="1076"/>
        <v>0</v>
      </c>
      <c r="G1483" s="214">
        <f t="shared" si="1076"/>
        <v>0</v>
      </c>
      <c r="H1483" s="214">
        <f t="shared" si="1076"/>
        <v>0</v>
      </c>
      <c r="I1483" s="214">
        <f t="shared" si="1076"/>
        <v>0</v>
      </c>
      <c r="J1483" s="214">
        <f t="shared" si="1076"/>
        <v>0</v>
      </c>
      <c r="K1483" s="214">
        <f t="shared" ref="K1483" si="1077">K1477</f>
        <v>0</v>
      </c>
    </row>
    <row r="1484" spans="3:11">
      <c r="C1484" s="418" t="str">
        <f>C1472</f>
        <v>Number of</v>
      </c>
      <c r="D1484" s="418">
        <f>'3. Network design parameters'!I421</f>
        <v>0</v>
      </c>
      <c r="E1484" s="529"/>
      <c r="F1484" s="529"/>
      <c r="G1484" s="529"/>
      <c r="H1484" s="529"/>
      <c r="I1484" s="529"/>
      <c r="J1484" s="529"/>
      <c r="K1484" s="529"/>
    </row>
    <row r="1485" spans="3:11">
      <c r="C1485" s="262" t="str">
        <f>C1479</f>
        <v>Capacity</v>
      </c>
      <c r="D1485" s="418">
        <f>D1484</f>
        <v>0</v>
      </c>
      <c r="E1485" s="529"/>
      <c r="F1485" s="529"/>
      <c r="G1485" s="529"/>
      <c r="H1485" s="529"/>
      <c r="I1485" s="529"/>
      <c r="J1485" s="529"/>
      <c r="K1485" s="529"/>
    </row>
    <row r="1486" spans="3:11">
      <c r="C1486" s="262" t="str">
        <f>C1480</f>
        <v>Number required</v>
      </c>
      <c r="D1486" s="262" t="str">
        <f>D1483</f>
        <v>OTHER: complete as required</v>
      </c>
      <c r="E1486" s="322"/>
      <c r="F1486" s="322"/>
      <c r="G1486" s="322"/>
      <c r="H1486" s="322"/>
      <c r="I1486" s="322"/>
      <c r="J1486" s="322"/>
      <c r="K1486" s="322"/>
    </row>
    <row r="1487" spans="3:11" ht="25.5">
      <c r="C1487" s="262" t="str">
        <f>C1481</f>
        <v>Number provisioned</v>
      </c>
      <c r="D1487" s="262" t="str">
        <f>D1486</f>
        <v>OTHER: complete as required</v>
      </c>
      <c r="E1487" s="322"/>
      <c r="F1487" s="322"/>
      <c r="G1487" s="322"/>
      <c r="H1487" s="322"/>
      <c r="I1487" s="322"/>
      <c r="J1487" s="322"/>
      <c r="K1487" s="322"/>
    </row>
    <row r="1488" spans="3:11">
      <c r="K1488" s="487"/>
    </row>
    <row r="1489" spans="1:13">
      <c r="C1489" s="268" t="str">
        <f>'3. Network design parameters'!C274</f>
        <v>N30</v>
      </c>
      <c r="D1489" s="268" t="str">
        <f>'3. Network design parameters'!D274</f>
        <v>OTHER: complete as required</v>
      </c>
      <c r="E1489" s="214">
        <f t="shared" ref="E1489:J1489" si="1078">E1483</f>
        <v>0</v>
      </c>
      <c r="F1489" s="214">
        <f t="shared" si="1078"/>
        <v>0</v>
      </c>
      <c r="G1489" s="214">
        <f t="shared" si="1078"/>
        <v>0</v>
      </c>
      <c r="H1489" s="214">
        <f t="shared" si="1078"/>
        <v>0</v>
      </c>
      <c r="I1489" s="214">
        <f t="shared" si="1078"/>
        <v>0</v>
      </c>
      <c r="J1489" s="214">
        <f t="shared" si="1078"/>
        <v>0</v>
      </c>
      <c r="K1489" s="214">
        <f t="shared" ref="K1489" si="1079">K1483</f>
        <v>0</v>
      </c>
    </row>
    <row r="1490" spans="1:13" s="207" customFormat="1">
      <c r="C1490" s="262" t="str">
        <f>C1478</f>
        <v>Number of</v>
      </c>
      <c r="D1490" s="418">
        <f>'3. Network design parameters'!I422</f>
        <v>0</v>
      </c>
      <c r="E1490" s="529"/>
      <c r="F1490" s="529"/>
      <c r="G1490" s="529"/>
      <c r="H1490" s="529"/>
      <c r="I1490" s="529"/>
      <c r="J1490" s="529"/>
      <c r="K1490" s="529"/>
    </row>
    <row r="1491" spans="1:13">
      <c r="C1491" s="262" t="str">
        <f>C1485</f>
        <v>Capacity</v>
      </c>
      <c r="D1491" s="418">
        <f>D1490</f>
        <v>0</v>
      </c>
      <c r="E1491" s="529"/>
      <c r="F1491" s="529"/>
      <c r="G1491" s="529"/>
      <c r="H1491" s="529"/>
      <c r="I1491" s="529"/>
      <c r="J1491" s="529"/>
      <c r="K1491" s="529"/>
    </row>
    <row r="1492" spans="1:13">
      <c r="C1492" s="262" t="str">
        <f>C1486</f>
        <v>Number required</v>
      </c>
      <c r="D1492" s="262" t="str">
        <f>D1489</f>
        <v>OTHER: complete as required</v>
      </c>
      <c r="E1492" s="322"/>
      <c r="F1492" s="322"/>
      <c r="G1492" s="322"/>
      <c r="H1492" s="322"/>
      <c r="I1492" s="322"/>
      <c r="J1492" s="322"/>
      <c r="K1492" s="322"/>
    </row>
    <row r="1493" spans="1:13" ht="25.5">
      <c r="C1493" s="262" t="str">
        <f>C1487</f>
        <v>Number provisioned</v>
      </c>
      <c r="D1493" s="262" t="str">
        <f>D1492</f>
        <v>OTHER: complete as required</v>
      </c>
      <c r="E1493" s="322"/>
      <c r="F1493" s="322"/>
      <c r="G1493" s="322"/>
      <c r="H1493" s="322"/>
      <c r="I1493" s="322"/>
      <c r="J1493" s="322"/>
      <c r="K1493" s="322"/>
    </row>
    <row r="1496" spans="1:13">
      <c r="B1496" s="368">
        <f>B1337+0.01</f>
        <v>6.1799999999999962</v>
      </c>
      <c r="C1496" s="77" t="s">
        <v>454</v>
      </c>
    </row>
    <row r="1498" spans="1:13">
      <c r="C1498" s="209" t="s">
        <v>455</v>
      </c>
    </row>
    <row r="1500" spans="1:13">
      <c r="C1500" s="419"/>
      <c r="D1500" s="268" t="s">
        <v>455</v>
      </c>
      <c r="E1500" s="268"/>
      <c r="F1500" s="228"/>
      <c r="G1500" s="214">
        <f t="shared" ref="G1500:M1500" si="1080">G395</f>
        <v>2014</v>
      </c>
      <c r="H1500" s="214">
        <f t="shared" si="1080"/>
        <v>2015</v>
      </c>
      <c r="I1500" s="214">
        <f t="shared" si="1080"/>
        <v>2016</v>
      </c>
      <c r="J1500" s="214">
        <f t="shared" si="1080"/>
        <v>2017</v>
      </c>
      <c r="K1500" s="214">
        <f t="shared" si="1080"/>
        <v>2018</v>
      </c>
      <c r="L1500" s="214">
        <f t="shared" si="1080"/>
        <v>2019</v>
      </c>
      <c r="M1500" s="214">
        <f t="shared" si="1080"/>
        <v>2020</v>
      </c>
    </row>
    <row r="1501" spans="1:13">
      <c r="A1501" s="487"/>
      <c r="C1501" s="420" t="str">
        <f>'C. Masterfiles'!C81</f>
        <v>T01</v>
      </c>
      <c r="D1501" s="420" t="str">
        <f>'C. Masterfiles'!D81</f>
        <v>BTS-BSC</v>
      </c>
      <c r="E1501" s="409"/>
      <c r="F1501" s="409"/>
      <c r="G1501" s="322">
        <f>SUMPRODUCT(H$95:H$124,'3. Network design parameters'!$E$942:$E$971)</f>
        <v>68036.774327546489</v>
      </c>
      <c r="H1501" s="322">
        <f>SUMPRODUCT(I$95:I$124,'3. Network design parameters'!$E$942:$E$971)</f>
        <v>69397.509814097444</v>
      </c>
      <c r="I1501" s="322">
        <f>SUMPRODUCT(J$95:J$124,'3. Network design parameters'!$E$942:$E$971)</f>
        <v>70785.460010379393</v>
      </c>
      <c r="J1501" s="322">
        <f>SUMPRODUCT(K$95:K$124,'3. Network design parameters'!$E$942:$E$971)</f>
        <v>72201.169210586988</v>
      </c>
      <c r="K1501" s="322">
        <f>SUMPRODUCT(L$95:L$124,'3. Network design parameters'!$E$942:$E$971)</f>
        <v>73645.192594798762</v>
      </c>
      <c r="L1501" s="322">
        <f>SUMPRODUCT(M$95:M$124,'3. Network design parameters'!$E$942:$E$971)</f>
        <v>75118.09644669469</v>
      </c>
      <c r="M1501" s="322">
        <f>SUMPRODUCT(N$95:N$124,'3. Network design parameters'!$E$942:$E$971)</f>
        <v>76620.458375628587</v>
      </c>
    </row>
    <row r="1502" spans="1:13">
      <c r="A1502" s="487"/>
      <c r="C1502" s="420" t="str">
        <f>'C. Masterfiles'!C82</f>
        <v>T02</v>
      </c>
      <c r="D1502" s="420" t="str">
        <f>'C. Masterfiles'!D82</f>
        <v>Node B-RNC</v>
      </c>
      <c r="E1502" s="409"/>
      <c r="F1502" s="409"/>
      <c r="G1502" s="322">
        <f>SUMPRODUCT(H129:H158,'3. Network design parameters'!$F$942:$F$971)</f>
        <v>72796.604568618553</v>
      </c>
      <c r="H1502" s="322">
        <f>SUMPRODUCT(I129:I158,'3. Network design parameters'!$F$942:$F$971)</f>
        <v>70955.444308904756</v>
      </c>
      <c r="I1502" s="322">
        <f>SUMPRODUCT(J129:J158,'3. Network design parameters'!$F$942:$F$971)</f>
        <v>69011.518996974948</v>
      </c>
      <c r="J1502" s="322">
        <f>SUMPRODUCT(K129:K158,'3. Network design parameters'!$F$942:$F$971)</f>
        <v>66961.454494844365</v>
      </c>
      <c r="K1502" s="322">
        <f>SUMPRODUCT(L129:L158,'3. Network design parameters'!$F$942:$F$971)</f>
        <v>64801.782805029812</v>
      </c>
      <c r="L1502" s="322">
        <f>SUMPRODUCT(M129:M158,'3. Network design parameters'!$F$942:$F$971)</f>
        <v>62068.242224481684</v>
      </c>
      <c r="M1502" s="322">
        <f>SUMPRODUCT(N129:N158,'3. Network design parameters'!$F$942:$F$971)</f>
        <v>59724.634390720676</v>
      </c>
    </row>
    <row r="1503" spans="1:13">
      <c r="A1503" s="487"/>
      <c r="C1503" s="420" t="str">
        <f>'C. Masterfiles'!C83</f>
        <v>T03</v>
      </c>
      <c r="D1503" s="420" t="str">
        <f>'C. Masterfiles'!D83</f>
        <v>BSC-MSC</v>
      </c>
      <c r="E1503" s="409"/>
      <c r="F1503" s="409"/>
      <c r="G1503" s="322">
        <f>SUMPRODUCT(H$95:H$124,'3. Network design parameters'!$G$942:$G$971)</f>
        <v>68036.774327546489</v>
      </c>
      <c r="H1503" s="322">
        <f>SUMPRODUCT(I$95:I$124,'3. Network design parameters'!$G$942:$G$971)</f>
        <v>69397.509814097444</v>
      </c>
      <c r="I1503" s="322">
        <f>SUMPRODUCT(J$95:J$124,'3. Network design parameters'!$G$942:$G$971)</f>
        <v>70785.460010379393</v>
      </c>
      <c r="J1503" s="322">
        <f>SUMPRODUCT(K$95:K$124,'3. Network design parameters'!$G$942:$G$971)</f>
        <v>72201.169210586988</v>
      </c>
      <c r="K1503" s="322">
        <f>SUMPRODUCT(L$95:L$124,'3. Network design parameters'!$G$942:$G$971)</f>
        <v>73645.192594798762</v>
      </c>
      <c r="L1503" s="322">
        <f>SUMPRODUCT(M$95:M$124,'3. Network design parameters'!$G$942:$G$971)</f>
        <v>75118.09644669469</v>
      </c>
      <c r="M1503" s="322">
        <f>SUMPRODUCT(N$95:N$124,'3. Network design parameters'!$G$942:$G$971)</f>
        <v>76620.458375628587</v>
      </c>
    </row>
    <row r="1504" spans="1:13">
      <c r="A1504" s="487"/>
      <c r="C1504" s="420" t="str">
        <f>'C. Masterfiles'!C84</f>
        <v>T04</v>
      </c>
      <c r="D1504" s="420" t="str">
        <f>'C. Masterfiles'!D84</f>
        <v>RNC-MSC</v>
      </c>
      <c r="E1504" s="409"/>
      <c r="F1504" s="409"/>
      <c r="G1504" s="322">
        <f>SUMPRODUCT(H129:H158,'3. Network design parameters'!$H$942:$H$971)</f>
        <v>72796.604568618553</v>
      </c>
      <c r="H1504" s="322">
        <f>SUMPRODUCT(I129:I158,'3. Network design parameters'!$H$942:$H$971)</f>
        <v>70955.444308904756</v>
      </c>
      <c r="I1504" s="322">
        <f>SUMPRODUCT(J129:J158,'3. Network design parameters'!$H$942:$H$971)</f>
        <v>69011.518996974948</v>
      </c>
      <c r="J1504" s="322">
        <f>SUMPRODUCT(K129:K158,'3. Network design parameters'!$H$942:$H$971)</f>
        <v>66961.454494844365</v>
      </c>
      <c r="K1504" s="322">
        <f>SUMPRODUCT(L129:L158,'3. Network design parameters'!$H$942:$H$971)</f>
        <v>64801.782805029812</v>
      </c>
      <c r="L1504" s="322">
        <f>SUMPRODUCT(M129:M158,'3. Network design parameters'!$H$942:$H$971)</f>
        <v>62068.242224481684</v>
      </c>
      <c r="M1504" s="322">
        <f>SUMPRODUCT(N129:N158,'3. Network design parameters'!$H$942:$H$971)</f>
        <v>59724.634390720676</v>
      </c>
    </row>
    <row r="1505" spans="1:13">
      <c r="A1505" s="487"/>
      <c r="C1505" s="420" t="str">
        <f>'C. Masterfiles'!C85</f>
        <v>T05</v>
      </c>
      <c r="D1505" s="420" t="str">
        <f>'C. Masterfiles'!D85</f>
        <v>MSC-MSC</v>
      </c>
      <c r="E1505" s="409"/>
      <c r="F1505" s="409"/>
      <c r="G1505" s="322">
        <f>SUMPRODUCT(H$59:H$88,'3. Network design parameters'!$I$942:$I$971)*'3. Network design parameters'!$F$87</f>
        <v>44404.00386467106</v>
      </c>
      <c r="H1505" s="322">
        <f>SUMPRODUCT(I$59:I$88,'3. Network design parameters'!$I$942:$I$971)*'3. Network design parameters'!$F$87</f>
        <v>45292.083941964484</v>
      </c>
      <c r="I1505" s="322">
        <f>SUMPRODUCT(J$59:J$88,'3. Network design parameters'!$I$942:$I$971)*'3. Network design parameters'!$F$87</f>
        <v>46197.925620803784</v>
      </c>
      <c r="J1505" s="322">
        <f>SUMPRODUCT(K$59:K$88,'3. Network design parameters'!$I$942:$I$971)*'3. Network design parameters'!$F$87</f>
        <v>47121.884133219857</v>
      </c>
      <c r="K1505" s="322">
        <f>SUMPRODUCT(L$59:L$88,'3. Network design parameters'!$I$942:$I$971)*'3. Network design parameters'!$F$87</f>
        <v>48064.321815884257</v>
      </c>
      <c r="L1505" s="322">
        <f>SUMPRODUCT(M$59:M$88,'3. Network design parameters'!$I$942:$I$971)*'3. Network design parameters'!$F$87</f>
        <v>48688.21512604192</v>
      </c>
      <c r="M1505" s="322">
        <f>SUMPRODUCT(N$59:N$88,'3. Network design parameters'!$I$942:$I$971)*'3. Network design parameters'!$F$87</f>
        <v>49661.979428562743</v>
      </c>
    </row>
    <row r="1506" spans="1:13">
      <c r="C1506" s="420" t="str">
        <f>'C. Masterfiles'!C86</f>
        <v>T06</v>
      </c>
      <c r="D1506" s="420" t="str">
        <f>'C. Masterfiles'!D86</f>
        <v>MSC-PPP</v>
      </c>
      <c r="E1506" s="409"/>
      <c r="F1506" s="409"/>
      <c r="G1506" s="322">
        <f>SUMPRODUCT(H$59:H$88,'3. Network design parameters'!$J$942:$J$971)/'3. Network design parameters'!$F$86</f>
        <v>103.74714962000074</v>
      </c>
      <c r="H1506" s="322">
        <f>SUMPRODUCT(I$59:I$88,'3. Network design parameters'!$J$942:$J$971)/'3. Network design parameters'!$F$86</f>
        <v>105.82209261240075</v>
      </c>
      <c r="I1506" s="322">
        <f>SUMPRODUCT(J$59:J$88,'3. Network design parameters'!$J$942:$J$971)/'3. Network design parameters'!$F$86</f>
        <v>107.9385344646488</v>
      </c>
      <c r="J1506" s="322">
        <f>SUMPRODUCT(K$59:K$88,'3. Network design parameters'!$J$942:$J$971)/'3. Network design parameters'!$F$86</f>
        <v>110.09730515394175</v>
      </c>
      <c r="K1506" s="322">
        <f>SUMPRODUCT(L$59:L$88,'3. Network design parameters'!$J$942:$J$971)/'3. Network design parameters'!$F$86</f>
        <v>112.29925125702061</v>
      </c>
      <c r="L1506" s="322">
        <f>SUMPRODUCT(M$59:M$88,'3. Network design parameters'!$J$942:$J$971)/'3. Network design parameters'!$F$86</f>
        <v>113.75114356077253</v>
      </c>
      <c r="M1506" s="322">
        <f>SUMPRODUCT(N$59:N$88,'3. Network design parameters'!$J$942:$J$971)/'3. Network design parameters'!$F$86</f>
        <v>116.02616643198799</v>
      </c>
    </row>
    <row r="1507" spans="1:13">
      <c r="C1507" s="420" t="str">
        <f>'C. Masterfiles'!C87</f>
        <v>T07</v>
      </c>
      <c r="D1507" s="420" t="str">
        <f>'C. Masterfiles'!D87</f>
        <v>MSC-HLR</v>
      </c>
      <c r="E1507" s="409"/>
      <c r="F1507" s="409"/>
      <c r="G1507" s="322">
        <f>SUMPRODUCT(H$59:H$88,'3. Network design parameters'!$K$942:$K$971)/'3. Network design parameters'!$F$86</f>
        <v>103.74714962000074</v>
      </c>
      <c r="H1507" s="322">
        <f>SUMPRODUCT(I$59:I$88,'3. Network design parameters'!$K$942:$K$971)/'3. Network design parameters'!$F$86</f>
        <v>105.82209261240075</v>
      </c>
      <c r="I1507" s="322">
        <f>SUMPRODUCT(J$59:J$88,'3. Network design parameters'!$K$942:$K$971)/'3. Network design parameters'!$F$86</f>
        <v>107.9385344646488</v>
      </c>
      <c r="J1507" s="322">
        <f>SUMPRODUCT(K$59:K$88,'3. Network design parameters'!$K$942:$K$971)/'3. Network design parameters'!$F$86</f>
        <v>110.09730515394175</v>
      </c>
      <c r="K1507" s="322">
        <f>SUMPRODUCT(L$59:L$88,'3. Network design parameters'!$K$942:$K$971)/'3. Network design parameters'!$F$86</f>
        <v>112.29925125702061</v>
      </c>
      <c r="L1507" s="322">
        <f>SUMPRODUCT(M$59:M$88,'3. Network design parameters'!$K$942:$K$971)/'3. Network design parameters'!$F$86</f>
        <v>113.75114356077253</v>
      </c>
      <c r="M1507" s="322">
        <f>SUMPRODUCT(N$59:N$88,'3. Network design parameters'!$K$942:$K$971)/'3. Network design parameters'!$F$86</f>
        <v>116.02616643198799</v>
      </c>
    </row>
    <row r="1508" spans="1:13">
      <c r="C1508" s="420" t="str">
        <f>'C. Masterfiles'!C88</f>
        <v>T08</v>
      </c>
      <c r="D1508" s="420" t="str">
        <f>'C. Masterfiles'!D88</f>
        <v>MSC-SMS</v>
      </c>
      <c r="E1508" s="409"/>
      <c r="F1508" s="409"/>
      <c r="G1508" s="322">
        <f>SUMPRODUCT(H$59:H$88,'3. Network design parameters'!$L$942:$L$971)/'3. Network design parameters'!$F$86</f>
        <v>2.2896937842908274E-3</v>
      </c>
      <c r="H1508" s="322">
        <f>SUMPRODUCT(I$59:I$88,'3. Network design parameters'!$L$942:$L$971)/'3. Network design parameters'!$F$86</f>
        <v>2.3354876599766443E-3</v>
      </c>
      <c r="I1508" s="322">
        <f>SUMPRODUCT(J$59:J$88,'3. Network design parameters'!$L$942:$L$971)/'3. Network design parameters'!$F$86</f>
        <v>2.3821974131761764E-3</v>
      </c>
      <c r="J1508" s="322">
        <f>SUMPRODUCT(K$59:K$88,'3. Network design parameters'!$L$942:$L$971)/'3. Network design parameters'!$F$86</f>
        <v>2.4298413614397009E-3</v>
      </c>
      <c r="K1508" s="322">
        <f>SUMPRODUCT(L$59:L$88,'3. Network design parameters'!$L$942:$L$971)/'3. Network design parameters'!$F$86</f>
        <v>2.4784381886684944E-3</v>
      </c>
      <c r="L1508" s="322">
        <f>SUMPRODUCT(M$59:M$88,'3. Network design parameters'!$L$942:$L$971)/'3. Network design parameters'!$F$86</f>
        <v>2.5280069524418647E-3</v>
      </c>
      <c r="M1508" s="322">
        <f>SUMPRODUCT(N$59:N$88,'3. Network design parameters'!$L$942:$L$971)/'3. Network design parameters'!$F$86</f>
        <v>2.5785670914907021E-3</v>
      </c>
    </row>
    <row r="1509" spans="1:13">
      <c r="C1509" s="420" t="str">
        <f>'C. Masterfiles'!C89</f>
        <v>T09</v>
      </c>
      <c r="D1509" s="420" t="str">
        <f>'C. Masterfiles'!D89</f>
        <v>MSC-MMS</v>
      </c>
      <c r="E1509" s="409"/>
      <c r="F1509" s="409"/>
      <c r="G1509" s="322">
        <f>SUMPRODUCT(H$59:H$88,'3. Network design parameters'!$M$942:$M$971)/'3. Network design parameters'!$F$86</f>
        <v>8.4631564871460563E-2</v>
      </c>
      <c r="H1509" s="322">
        <f>SUMPRODUCT(I$59:I$88,'3. Network design parameters'!$M$942:$M$971)/'3. Network design parameters'!$F$86</f>
        <v>8.6324196168889783E-2</v>
      </c>
      <c r="I1509" s="322">
        <f>SUMPRODUCT(J$59:J$88,'3. Network design parameters'!$M$942:$M$971)/'3. Network design parameters'!$F$86</f>
        <v>8.8050680092267561E-2</v>
      </c>
      <c r="J1509" s="322">
        <f>SUMPRODUCT(K$59:K$88,'3. Network design parameters'!$M$942:$M$971)/'3. Network design parameters'!$F$86</f>
        <v>8.9811693694112932E-2</v>
      </c>
      <c r="K1509" s="322">
        <f>SUMPRODUCT(L$59:L$88,'3. Network design parameters'!$M$942:$M$971)/'3. Network design parameters'!$F$86</f>
        <v>9.1607927567995198E-2</v>
      </c>
      <c r="L1509" s="322">
        <f>SUMPRODUCT(M$59:M$88,'3. Network design parameters'!$M$942:$M$971)/'3. Network design parameters'!$F$86</f>
        <v>9.3440086119355115E-2</v>
      </c>
      <c r="M1509" s="322">
        <f>SUMPRODUCT(N$59:N$88,'3. Network design parameters'!$M$942:$M$971)/'3. Network design parameters'!$F$86</f>
        <v>9.5308887841742199E-2</v>
      </c>
    </row>
    <row r="1510" spans="1:13">
      <c r="C1510" s="420" t="str">
        <f>'C. Masterfiles'!C90</f>
        <v>T10</v>
      </c>
      <c r="D1510" s="420" t="str">
        <f>'C. Masterfiles'!D90</f>
        <v>MSC-OSS</v>
      </c>
      <c r="E1510" s="409"/>
      <c r="F1510" s="409"/>
      <c r="G1510" s="322">
        <f>SUMPRODUCT(H$59:H$88,'3. Network design parameters'!$N$942:$N$971)/'3. Network design parameters'!$F$86</f>
        <v>103.74714962000074</v>
      </c>
      <c r="H1510" s="322">
        <f>SUMPRODUCT(I$59:I$88,'3. Network design parameters'!$N$942:$N$971)/'3. Network design parameters'!$F$86</f>
        <v>105.82209261240075</v>
      </c>
      <c r="I1510" s="322">
        <f>SUMPRODUCT(J$59:J$88,'3. Network design parameters'!$N$942:$N$971)/'3. Network design parameters'!$F$86</f>
        <v>107.9385344646488</v>
      </c>
      <c r="J1510" s="322">
        <f>SUMPRODUCT(K$59:K$88,'3. Network design parameters'!$N$942:$N$971)/'3. Network design parameters'!$F$86</f>
        <v>110.09730515394175</v>
      </c>
      <c r="K1510" s="322">
        <f>SUMPRODUCT(L$59:L$88,'3. Network design parameters'!$N$942:$N$971)/'3. Network design parameters'!$F$86</f>
        <v>112.29925125702061</v>
      </c>
      <c r="L1510" s="322">
        <f>SUMPRODUCT(M$59:M$88,'3. Network design parameters'!$N$942:$N$971)/'3. Network design parameters'!$F$86</f>
        <v>113.75114356077253</v>
      </c>
      <c r="M1510" s="322">
        <f>SUMPRODUCT(N$59:N$88,'3. Network design parameters'!$N$942:$N$971)/'3. Network design parameters'!$F$86</f>
        <v>116.02616643198799</v>
      </c>
    </row>
    <row r="1511" spans="1:13">
      <c r="C1511" s="420" t="str">
        <f>'C. Masterfiles'!C91</f>
        <v>T11</v>
      </c>
      <c r="D1511" s="420" t="str">
        <f>'C. Masterfiles'!D91</f>
        <v>MSC-GPRS</v>
      </c>
      <c r="E1511" s="409"/>
      <c r="F1511" s="409"/>
      <c r="G1511" s="322">
        <f>SUMPRODUCT(H$59:H$88,'3. Network design parameters'!$O$942:$O$971)/'3. Network design parameters'!$F$86</f>
        <v>37.871922948742196</v>
      </c>
      <c r="H1511" s="322">
        <f>SUMPRODUCT(I$59:I$88,'3. Network design parameters'!$O$942:$O$971)/'3. Network design parameters'!$F$86</f>
        <v>38.629361407717042</v>
      </c>
      <c r="I1511" s="322">
        <f>SUMPRODUCT(J$59:J$88,'3. Network design parameters'!$O$942:$O$971)/'3. Network design parameters'!$F$86</f>
        <v>39.401948635871385</v>
      </c>
      <c r="J1511" s="322">
        <f>SUMPRODUCT(K$59:K$88,'3. Network design parameters'!$O$942:$O$971)/'3. Network design parameters'!$F$86</f>
        <v>40.189987608588815</v>
      </c>
      <c r="K1511" s="322">
        <f>SUMPRODUCT(L$59:L$88,'3. Network design parameters'!$O$942:$O$971)/'3. Network design parameters'!$F$86</f>
        <v>40.993787360760585</v>
      </c>
      <c r="L1511" s="322">
        <f>SUMPRODUCT(M$59:M$88,'3. Network design parameters'!$O$942:$O$971)/'3. Network design parameters'!$F$86</f>
        <v>41.813663107975799</v>
      </c>
      <c r="M1511" s="322">
        <f>SUMPRODUCT(N$59:N$88,'3. Network design parameters'!$O$942:$O$971)/'3. Network design parameters'!$F$86</f>
        <v>42.6499363701353</v>
      </c>
    </row>
    <row r="1512" spans="1:13">
      <c r="C1512" s="420" t="str">
        <f>'C. Masterfiles'!C92</f>
        <v>T12</v>
      </c>
      <c r="D1512" s="420" t="str">
        <f>'C. Masterfiles'!D92</f>
        <v>MSC-BIL</v>
      </c>
      <c r="E1512" s="409"/>
      <c r="F1512" s="409"/>
      <c r="G1512" s="322">
        <f>SUMPRODUCT(H$59:H$88,'3. Network design parameters'!$P$942:$P$971)/'3. Network design parameters'!$F$86</f>
        <v>94.108003248532029</v>
      </c>
      <c r="H1512" s="322">
        <f>SUMPRODUCT(I$59:I$88,'3. Network design parameters'!$P$942:$P$971)/'3. Network design parameters'!$F$86</f>
        <v>95.990163313502663</v>
      </c>
      <c r="I1512" s="322">
        <f>SUMPRODUCT(J$59:J$88,'3. Network design parameters'!$P$942:$P$971)/'3. Network design parameters'!$F$86</f>
        <v>97.909966579772757</v>
      </c>
      <c r="J1512" s="322">
        <f>SUMPRODUCT(K$59:K$88,'3. Network design parameters'!$P$942:$P$971)/'3. Network design parameters'!$F$86</f>
        <v>99.86816591136818</v>
      </c>
      <c r="K1512" s="322">
        <f>SUMPRODUCT(L$59:L$88,'3. Network design parameters'!$P$942:$P$971)/'3. Network design parameters'!$F$86</f>
        <v>101.86552922959555</v>
      </c>
      <c r="L1512" s="322">
        <f>SUMPRODUCT(M$59:M$88,'3. Network design parameters'!$P$942:$P$971)/'3. Network design parameters'!$F$86</f>
        <v>103.10874709279901</v>
      </c>
      <c r="M1512" s="322">
        <f>SUMPRODUCT(N$59:N$88,'3. Network design parameters'!$P$942:$P$971)/'3. Network design parameters'!$F$86</f>
        <v>105.17092203465498</v>
      </c>
    </row>
    <row r="1513" spans="1:13">
      <c r="C1513" s="420" t="str">
        <f>'C. Masterfiles'!C93</f>
        <v>T13</v>
      </c>
      <c r="D1513" s="420" t="str">
        <f>'C. Masterfiles'!D93</f>
        <v>MSC-IBIL</v>
      </c>
      <c r="E1513" s="409"/>
      <c r="F1513" s="409"/>
      <c r="G1513" s="322">
        <f>SUMPRODUCT(H$59:H$88,'3. Network design parameters'!$Q$942:$Q$971)/'3. Network design parameters'!$F$86</f>
        <v>9.6391463714687031</v>
      </c>
      <c r="H1513" s="322">
        <f>SUMPRODUCT(I$59:I$88,'3. Network design parameters'!$Q$942:$Q$971)/'3. Network design parameters'!$F$86</f>
        <v>9.8319292988980749</v>
      </c>
      <c r="I1513" s="322">
        <f>SUMPRODUCT(J$59:J$88,'3. Network design parameters'!$Q$942:$Q$971)/'3. Network design parameters'!$F$86</f>
        <v>10.028567884876042</v>
      </c>
      <c r="J1513" s="322">
        <f>SUMPRODUCT(K$59:K$88,'3. Network design parameters'!$Q$942:$Q$971)/'3. Network design parameters'!$F$86</f>
        <v>10.229139242573558</v>
      </c>
      <c r="K1513" s="322">
        <f>SUMPRODUCT(L$59:L$88,'3. Network design parameters'!$Q$942:$Q$971)/'3. Network design parameters'!$F$86</f>
        <v>10.433722027425032</v>
      </c>
      <c r="L1513" s="322">
        <f>SUMPRODUCT(M$59:M$88,'3. Network design parameters'!$Q$942:$Q$971)/'3. Network design parameters'!$F$86</f>
        <v>10.642396467973532</v>
      </c>
      <c r="M1513" s="322">
        <f>SUMPRODUCT(N$59:N$88,'3. Network design parameters'!$Q$942:$Q$971)/'3. Network design parameters'!$F$86</f>
        <v>10.855244397333001</v>
      </c>
    </row>
    <row r="1514" spans="1:13">
      <c r="C1514" s="420" t="str">
        <f>'C. Masterfiles'!C94</f>
        <v>T14</v>
      </c>
      <c r="D1514" s="420" t="str">
        <f>'C. Masterfiles'!D94</f>
        <v>MSC-IGW</v>
      </c>
      <c r="E1514" s="409"/>
      <c r="F1514" s="409"/>
      <c r="G1514" s="322">
        <f>SUMPRODUCT(H$59:H$88,'3. Network design parameters'!$R$942:$R$971)</f>
        <v>23658.052221955695</v>
      </c>
      <c r="H1514" s="322">
        <f>SUMPRODUCT(I$59:I$88,'3. Network design parameters'!$R$942:$R$971)</f>
        <v>24131.213266394807</v>
      </c>
      <c r="I1514" s="322">
        <f>SUMPRODUCT(J$59:J$88,'3. Network design parameters'!$R$942:$R$971)</f>
        <v>24613.837531722707</v>
      </c>
      <c r="J1514" s="322">
        <f>SUMPRODUCT(K$59:K$88,'3. Network design parameters'!$R$942:$R$971)</f>
        <v>25106.114282357157</v>
      </c>
      <c r="K1514" s="322">
        <f>SUMPRODUCT(L$59:L$88,'3. Network design parameters'!$R$942:$R$971)</f>
        <v>25608.2365680043</v>
      </c>
      <c r="L1514" s="322">
        <f>SUMPRODUCT(M$59:M$88,'3. Network design parameters'!$R$942:$R$971)</f>
        <v>25307.405814641446</v>
      </c>
      <c r="M1514" s="322">
        <f>SUMPRODUCT(N$59:N$88,'3. Network design parameters'!$R$942:$R$971)</f>
        <v>25813.553930934271</v>
      </c>
    </row>
    <row r="1515" spans="1:13">
      <c r="C1515" s="420" t="str">
        <f>'C. Masterfiles'!C95</f>
        <v>T15</v>
      </c>
      <c r="D1515" s="420" t="str">
        <f>'C. Masterfiles'!D95</f>
        <v>MSC-INT</v>
      </c>
      <c r="E1515" s="409"/>
      <c r="F1515" s="409"/>
      <c r="G1515" s="322">
        <f>SUMPRODUCT(H$59:H$88,'3. Network design parameters'!$S$942:$S$971)</f>
        <v>3410.3807194067713</v>
      </c>
      <c r="H1515" s="322">
        <f>SUMPRODUCT(I$59:I$88,'3. Network design parameters'!$S$942:$S$971)</f>
        <v>3478.5883337949067</v>
      </c>
      <c r="I1515" s="322">
        <f>SUMPRODUCT(J$59:J$88,'3. Network design parameters'!$S$942:$S$971)</f>
        <v>3548.160100470805</v>
      </c>
      <c r="J1515" s="322">
        <f>SUMPRODUCT(K$59:K$88,'3. Network design parameters'!$S$942:$S$971)</f>
        <v>3619.1233024802204</v>
      </c>
      <c r="K1515" s="322">
        <f>SUMPRODUCT(L$59:L$88,'3. Network design parameters'!$S$942:$S$971)</f>
        <v>3691.5057685298257</v>
      </c>
      <c r="L1515" s="322">
        <f>SUMPRODUCT(M$59:M$88,'3. Network design parameters'!$S$942:$S$971)</f>
        <v>3765.3358839004231</v>
      </c>
      <c r="M1515" s="322">
        <f>SUMPRODUCT(N$59:N$88,'3. Network design parameters'!$S$942:$S$971)</f>
        <v>3840.6426015784314</v>
      </c>
    </row>
    <row r="1516" spans="1:13">
      <c r="C1516" s="420" t="str">
        <f>'C. Masterfiles'!C96</f>
        <v>T16</v>
      </c>
      <c r="D1516" s="420" t="str">
        <f>'C. Masterfiles'!D96</f>
        <v>MSC-IN/NGIN</v>
      </c>
      <c r="E1516" s="409"/>
      <c r="F1516" s="409"/>
      <c r="G1516" s="322">
        <f>SUMPRODUCT(H$59:H$88,'3. Network design parameters'!$T$942:$T$971)/'3. Network design parameters'!$F$86</f>
        <v>37.785001690086446</v>
      </c>
      <c r="H1516" s="322">
        <f>SUMPRODUCT(I$59:I$88,'3. Network design parameters'!$T$942:$T$971)/'3. Network design parameters'!$F$86</f>
        <v>38.540701723888176</v>
      </c>
      <c r="I1516" s="322">
        <f>SUMPRODUCT(J$59:J$88,'3. Network design parameters'!$T$942:$T$971)/'3. Network design parameters'!$F$86</f>
        <v>39.311515758365942</v>
      </c>
      <c r="J1516" s="322">
        <f>SUMPRODUCT(K$59:K$88,'3. Network design parameters'!$T$942:$T$971)/'3. Network design parameters'!$F$86</f>
        <v>40.097746073533258</v>
      </c>
      <c r="K1516" s="322">
        <f>SUMPRODUCT(L$59:L$88,'3. Network design parameters'!$T$942:$T$971)/'3. Network design parameters'!$F$86</f>
        <v>40.899700995003926</v>
      </c>
      <c r="L1516" s="322">
        <f>SUMPRODUCT(M$59:M$88,'3. Network design parameters'!$T$942:$T$971)/'3. Network design parameters'!$F$86</f>
        <v>41.717695014904002</v>
      </c>
      <c r="M1516" s="322">
        <f>SUMPRODUCT(N$59:N$88,'3. Network design parameters'!$T$942:$T$971)/'3. Network design parameters'!$F$86</f>
        <v>42.552048915202072</v>
      </c>
    </row>
    <row r="1517" spans="1:13">
      <c r="C1517" s="420" t="str">
        <f>'C. Masterfiles'!C97</f>
        <v>T17</v>
      </c>
      <c r="D1517" s="420" t="str">
        <f>'C. Masterfiles'!D97</f>
        <v>eNodeB-MSC</v>
      </c>
      <c r="E1517" s="409"/>
      <c r="F1517" s="409"/>
      <c r="G1517" s="322">
        <f>SUMPRODUCT(H$163:H$192,'3. Network design parameters'!$U$942:$U$971)</f>
        <v>4848.6652221855611</v>
      </c>
      <c r="H1517" s="322">
        <f>SUMPRODUCT(I$163:I$192,'3. Network design parameters'!$U$942:$U$971)</f>
        <v>8242.7308777154558</v>
      </c>
      <c r="I1517" s="322">
        <f>SUMPRODUCT(J$163:J$192,'3. Network design parameters'!$U$942:$U$971)</f>
        <v>11770.61969337767</v>
      </c>
      <c r="J1517" s="322">
        <f>SUMPRODUCT(K$163:K$192,'3. Network design parameters'!$U$942:$U$971)</f>
        <v>15436.326969315285</v>
      </c>
      <c r="K1517" s="322">
        <f>SUMPRODUCT(L$163:L$192,'3. Network design parameters'!$U$942:$U$971)</f>
        <v>19243.954288413053</v>
      </c>
      <c r="L1517" s="322">
        <f>SUMPRODUCT(M$163:M$192,'3. Network design parameters'!$U$942:$U$971)</f>
        <v>22845.414126107065</v>
      </c>
      <c r="M1517" s="322">
        <f>SUMPRODUCT(N$163:N$192,'3. Network design parameters'!$U$942:$U$971)</f>
        <v>26887.295086879851</v>
      </c>
    </row>
    <row r="1518" spans="1:13">
      <c r="C1518" s="420" t="str">
        <f>'C. Masterfiles'!C98</f>
        <v>T18</v>
      </c>
      <c r="D1518" s="420" t="str">
        <f>'C. Masterfiles'!D98</f>
        <v>OTHER: complete as required</v>
      </c>
      <c r="E1518" s="409"/>
      <c r="F1518" s="409"/>
      <c r="G1518" s="322">
        <f>SUMPRODUCT(H$59:H$88,'3. Network design parameters'!$V$942:$V$971)</f>
        <v>0</v>
      </c>
      <c r="H1518" s="322">
        <f>SUMPRODUCT(I$59:I$88,'3. Network design parameters'!$V$942:$V$971)</f>
        <v>0</v>
      </c>
      <c r="I1518" s="322">
        <f>SUMPRODUCT(J$59:J$88,'3. Network design parameters'!$V$942:$V$971)</f>
        <v>0</v>
      </c>
      <c r="J1518" s="322">
        <f>SUMPRODUCT(K$59:K$88,'3. Network design parameters'!$V$942:$V$971)</f>
        <v>0</v>
      </c>
      <c r="K1518" s="322">
        <f>SUMPRODUCT(L$59:L$88,'3. Network design parameters'!$V$942:$V$971)</f>
        <v>0</v>
      </c>
      <c r="L1518" s="322">
        <f>SUMPRODUCT(M$59:M$88,'3. Network design parameters'!$V$942:$V$971)</f>
        <v>0</v>
      </c>
      <c r="M1518" s="322">
        <f>SUMPRODUCT(N$59:N$88,'3. Network design parameters'!$V$942:$V$971)</f>
        <v>0</v>
      </c>
    </row>
    <row r="1519" spans="1:13">
      <c r="C1519" s="420" t="str">
        <f>'C. Masterfiles'!C99</f>
        <v>T19</v>
      </c>
      <c r="D1519" s="420" t="str">
        <f>'C. Masterfiles'!D99</f>
        <v>OTHER: complete as required</v>
      </c>
      <c r="E1519" s="409"/>
      <c r="F1519" s="409"/>
      <c r="G1519" s="322">
        <f>SUMPRODUCT(H$59:H$88,'3. Network design parameters'!$W$942:$W$971)</f>
        <v>0</v>
      </c>
      <c r="H1519" s="322">
        <f>SUMPRODUCT(I$59:I$88,'3. Network design parameters'!$W$942:$W$971)</f>
        <v>0</v>
      </c>
      <c r="I1519" s="322">
        <f>SUMPRODUCT(J$59:J$88,'3. Network design parameters'!$W$942:$W$971)</f>
        <v>0</v>
      </c>
      <c r="J1519" s="322">
        <f>SUMPRODUCT(K$59:K$88,'3. Network design parameters'!$W$942:$W$971)</f>
        <v>0</v>
      </c>
      <c r="K1519" s="322">
        <f>SUMPRODUCT(L$59:L$88,'3. Network design parameters'!$W$942:$W$971)</f>
        <v>0</v>
      </c>
      <c r="L1519" s="322">
        <f>SUMPRODUCT(M$59:M$88,'3. Network design parameters'!$W$942:$W$971)</f>
        <v>0</v>
      </c>
      <c r="M1519" s="322">
        <f>SUMPRODUCT(N$59:N$88,'3. Network design parameters'!$W$942:$W$971)</f>
        <v>0</v>
      </c>
    </row>
    <row r="1520" spans="1:13">
      <c r="C1520" s="420" t="str">
        <f>'C. Masterfiles'!C100</f>
        <v>T20</v>
      </c>
      <c r="D1520" s="420" t="str">
        <f>'C. Masterfiles'!D100</f>
        <v>OTHER: complete as required</v>
      </c>
      <c r="E1520" s="409"/>
      <c r="F1520" s="409"/>
      <c r="G1520" s="322">
        <f>SUMPRODUCT(H$59:H$88,'3. Network design parameters'!$X$942:$X$971)</f>
        <v>0</v>
      </c>
      <c r="H1520" s="322">
        <f>SUMPRODUCT(I$59:I$88,'3. Network design parameters'!$X$942:$X$971)</f>
        <v>0</v>
      </c>
      <c r="I1520" s="322">
        <f>SUMPRODUCT(J$59:J$88,'3. Network design parameters'!$X$942:$X$971)</f>
        <v>0</v>
      </c>
      <c r="J1520" s="322">
        <f>SUMPRODUCT(K$59:K$88,'3. Network design parameters'!$X$942:$X$971)</f>
        <v>0</v>
      </c>
      <c r="K1520" s="322">
        <f>SUMPRODUCT(L$59:L$88,'3. Network design parameters'!$X$942:$X$971)</f>
        <v>0</v>
      </c>
      <c r="L1520" s="322">
        <f>SUMPRODUCT(M$59:M$88,'3. Network design parameters'!$X$942:$X$971)</f>
        <v>0</v>
      </c>
      <c r="M1520" s="322">
        <f>SUMPRODUCT(N$59:N$88,'3. Network design parameters'!$X$942:$X$971)</f>
        <v>0</v>
      </c>
    </row>
    <row r="1521" spans="3:13">
      <c r="C1521" s="420" t="str">
        <f>'C. Masterfiles'!C101</f>
        <v>T21</v>
      </c>
      <c r="D1521" s="420" t="str">
        <f>'C. Masterfiles'!D101</f>
        <v>OTHER: complete as required</v>
      </c>
      <c r="E1521" s="409"/>
      <c r="F1521" s="409"/>
      <c r="G1521" s="322">
        <f>SUMPRODUCT(H$59:H$88,'3. Network design parameters'!$Y$942:$Y$971)</f>
        <v>0</v>
      </c>
      <c r="H1521" s="322">
        <f>SUMPRODUCT(I$59:I$88,'3. Network design parameters'!$Y$942:$Y$971)</f>
        <v>0</v>
      </c>
      <c r="I1521" s="322">
        <f>SUMPRODUCT(J$59:J$88,'3. Network design parameters'!$Y$942:$Y$971)</f>
        <v>0</v>
      </c>
      <c r="J1521" s="322">
        <f>SUMPRODUCT(K$59:K$88,'3. Network design parameters'!$Y$942:$Y$971)</f>
        <v>0</v>
      </c>
      <c r="K1521" s="322">
        <f>SUMPRODUCT(L$59:L$88,'3. Network design parameters'!$Y$942:$Y$971)</f>
        <v>0</v>
      </c>
      <c r="L1521" s="322">
        <f>SUMPRODUCT(M$59:M$88,'3. Network design parameters'!$Y$942:$Y$971)</f>
        <v>0</v>
      </c>
      <c r="M1521" s="322">
        <f>SUMPRODUCT(N$59:N$88,'3. Network design parameters'!$Y$942:$Y$971)</f>
        <v>0</v>
      </c>
    </row>
    <row r="1522" spans="3:13" s="207" customFormat="1">
      <c r="C1522" s="420" t="str">
        <f>'C. Masterfiles'!C102</f>
        <v>T22</v>
      </c>
      <c r="D1522" s="420" t="str">
        <f>'C. Masterfiles'!D102</f>
        <v>OTHER: complete as required</v>
      </c>
      <c r="E1522" s="409"/>
      <c r="F1522" s="409"/>
      <c r="G1522" s="322">
        <f>SUMPRODUCT(H$59:H$88,'3. Network design parameters'!$Z$942:$Z$971)</f>
        <v>0</v>
      </c>
      <c r="H1522" s="322">
        <f>SUMPRODUCT(I$59:I$88,'3. Network design parameters'!$Z$942:$Z$971)</f>
        <v>0</v>
      </c>
      <c r="I1522" s="322">
        <f>SUMPRODUCT(J$59:J$88,'3. Network design parameters'!$Z$942:$Z$971)</f>
        <v>0</v>
      </c>
      <c r="J1522" s="322">
        <f>SUMPRODUCT(K$59:K$88,'3. Network design parameters'!$Z$942:$Z$971)</f>
        <v>0</v>
      </c>
      <c r="K1522" s="322">
        <f>SUMPRODUCT(L$59:L$88,'3. Network design parameters'!$Z$942:$Z$971)</f>
        <v>0</v>
      </c>
      <c r="L1522" s="322">
        <f>SUMPRODUCT(M$59:M$88,'3. Network design parameters'!$Z$942:$Z$971)</f>
        <v>0</v>
      </c>
      <c r="M1522" s="322">
        <f>SUMPRODUCT(N$59:N$88,'3. Network design parameters'!$Z$942:$Z$971)</f>
        <v>0</v>
      </c>
    </row>
    <row r="1523" spans="3:13">
      <c r="C1523" s="420" t="str">
        <f>'C. Masterfiles'!C103</f>
        <v>T23</v>
      </c>
      <c r="D1523" s="420" t="str">
        <f>'C. Masterfiles'!D103</f>
        <v>OTHER: complete as required</v>
      </c>
      <c r="E1523" s="409"/>
      <c r="F1523" s="409"/>
      <c r="G1523" s="322">
        <f>SUMPRODUCT(H$59:H$88,'3. Network design parameters'!$AA$942:$AA$971)</f>
        <v>0</v>
      </c>
      <c r="H1523" s="322">
        <f>SUMPRODUCT(I$59:I$88,'3. Network design parameters'!$AA$942:$AA$971)</f>
        <v>0</v>
      </c>
      <c r="I1523" s="322">
        <f>SUMPRODUCT(J$59:J$88,'3. Network design parameters'!$AA$942:$AA$971)</f>
        <v>0</v>
      </c>
      <c r="J1523" s="322">
        <f>SUMPRODUCT(K$59:K$88,'3. Network design parameters'!$AA$942:$AA$971)</f>
        <v>0</v>
      </c>
      <c r="K1523" s="322">
        <f>SUMPRODUCT(L$59:L$88,'3. Network design parameters'!$AA$942:$AA$971)</f>
        <v>0</v>
      </c>
      <c r="L1523" s="322">
        <f>SUMPRODUCT(M$59:M$88,'3. Network design parameters'!$AA$942:$AA$971)</f>
        <v>0</v>
      </c>
      <c r="M1523" s="322">
        <f>SUMPRODUCT(N$59:N$88,'3. Network design parameters'!$AA$942:$AA$971)</f>
        <v>0</v>
      </c>
    </row>
    <row r="1524" spans="3:13">
      <c r="C1524" s="420" t="str">
        <f>'C. Masterfiles'!C104</f>
        <v>T24</v>
      </c>
      <c r="D1524" s="420" t="str">
        <f>'C. Masterfiles'!D104</f>
        <v>OTHER: complete as required</v>
      </c>
      <c r="E1524" s="409"/>
      <c r="F1524" s="409"/>
      <c r="G1524" s="322">
        <f>SUMPRODUCT(H$59:H$88,'3. Network design parameters'!$AB$942:$AB$971)</f>
        <v>0</v>
      </c>
      <c r="H1524" s="322">
        <f>SUMPRODUCT(I$59:I$88,'3. Network design parameters'!$AB$942:$AB$971)</f>
        <v>0</v>
      </c>
      <c r="I1524" s="322">
        <f>SUMPRODUCT(J$59:J$88,'3. Network design parameters'!$AB$942:$AB$971)</f>
        <v>0</v>
      </c>
      <c r="J1524" s="322">
        <f>SUMPRODUCT(K$59:K$88,'3. Network design parameters'!$AB$942:$AB$971)</f>
        <v>0</v>
      </c>
      <c r="K1524" s="322">
        <f>SUMPRODUCT(L$59:L$88,'3. Network design parameters'!$AB$942:$AB$971)</f>
        <v>0</v>
      </c>
      <c r="L1524" s="322">
        <f>SUMPRODUCT(M$59:M$88,'3. Network design parameters'!$AB$942:$AB$971)</f>
        <v>0</v>
      </c>
      <c r="M1524" s="322">
        <f>SUMPRODUCT(N$59:N$88,'3. Network design parameters'!$AB$942:$AB$971)</f>
        <v>0</v>
      </c>
    </row>
    <row r="1525" spans="3:13">
      <c r="C1525" s="420" t="str">
        <f>'C. Masterfiles'!C105</f>
        <v>T25</v>
      </c>
      <c r="D1525" s="420" t="str">
        <f>'C. Masterfiles'!D105</f>
        <v>OTHER: complete as required</v>
      </c>
      <c r="E1525" s="409"/>
      <c r="F1525" s="409"/>
      <c r="G1525" s="322">
        <f>SUMPRODUCT(H$59:H$88,'3. Network design parameters'!$AC$942:$AC$971)</f>
        <v>0</v>
      </c>
      <c r="H1525" s="322">
        <f>SUMPRODUCT(I$59:I$88,'3. Network design parameters'!$AC$942:$AC$971)</f>
        <v>0</v>
      </c>
      <c r="I1525" s="322">
        <f>SUMPRODUCT(J$59:J$88,'3. Network design parameters'!$AC$942:$AC$971)</f>
        <v>0</v>
      </c>
      <c r="J1525" s="322">
        <f>SUMPRODUCT(K$59:K$88,'3. Network design parameters'!$AC$942:$AC$971)</f>
        <v>0</v>
      </c>
      <c r="K1525" s="322">
        <f>SUMPRODUCT(L$59:L$88,'3. Network design parameters'!$AC$942:$AC$971)</f>
        <v>0</v>
      </c>
      <c r="L1525" s="322">
        <f>SUMPRODUCT(M$59:M$88,'3. Network design parameters'!$AC$942:$AC$971)</f>
        <v>0</v>
      </c>
      <c r="M1525" s="322">
        <f>SUMPRODUCT(N$59:N$88,'3. Network design parameters'!$AC$942:$AC$971)</f>
        <v>0</v>
      </c>
    </row>
    <row r="1526" spans="3:13">
      <c r="M1526" s="487"/>
    </row>
    <row r="1527" spans="3:13">
      <c r="C1527" s="209" t="s">
        <v>456</v>
      </c>
      <c r="M1527" s="487"/>
    </row>
    <row r="1528" spans="3:13">
      <c r="M1528" s="487"/>
    </row>
    <row r="1529" spans="3:13">
      <c r="C1529" s="419"/>
      <c r="D1529" s="268" t="s">
        <v>457</v>
      </c>
      <c r="E1529" s="268" t="s">
        <v>14</v>
      </c>
      <c r="F1529" s="228"/>
      <c r="G1529" s="214">
        <f t="shared" ref="G1529:M1529" si="1081">H58</f>
        <v>2014</v>
      </c>
      <c r="H1529" s="214">
        <f t="shared" si="1081"/>
        <v>2015</v>
      </c>
      <c r="I1529" s="214">
        <f t="shared" si="1081"/>
        <v>2016</v>
      </c>
      <c r="J1529" s="214">
        <f t="shared" si="1081"/>
        <v>2017</v>
      </c>
      <c r="K1529" s="214">
        <f t="shared" si="1081"/>
        <v>2018</v>
      </c>
      <c r="L1529" s="214">
        <f t="shared" si="1081"/>
        <v>2019</v>
      </c>
      <c r="M1529" s="214">
        <f t="shared" si="1081"/>
        <v>2020</v>
      </c>
    </row>
    <row r="1530" spans="3:13">
      <c r="C1530" s="420" t="str">
        <f t="shared" ref="C1530:C1554" si="1082">C1501</f>
        <v>T01</v>
      </c>
      <c r="D1530" s="420" t="str">
        <f t="shared" ref="D1530:D1554" si="1083">D1501</f>
        <v>BTS-BSC</v>
      </c>
      <c r="E1530" s="420" t="s">
        <v>447</v>
      </c>
      <c r="F1530" s="409"/>
      <c r="G1530" s="322">
        <f t="shared" ref="G1530:M1544" si="1084">G1501*G431</f>
        <v>173493.77453524354</v>
      </c>
      <c r="H1530" s="322">
        <f t="shared" si="1084"/>
        <v>176963.65002594856</v>
      </c>
      <c r="I1530" s="322">
        <f t="shared" si="1084"/>
        <v>180502.92302646744</v>
      </c>
      <c r="J1530" s="322">
        <f t="shared" si="1084"/>
        <v>184112.9814869969</v>
      </c>
      <c r="K1530" s="322">
        <f t="shared" si="1084"/>
        <v>187795.2411167367</v>
      </c>
      <c r="L1530" s="322">
        <f t="shared" si="1084"/>
        <v>191551.14593907146</v>
      </c>
      <c r="M1530" s="322">
        <f t="shared" si="1084"/>
        <v>195382.16885785287</v>
      </c>
    </row>
    <row r="1531" spans="3:13">
      <c r="C1531" s="420" t="str">
        <f t="shared" si="1082"/>
        <v>T02</v>
      </c>
      <c r="D1531" s="420" t="str">
        <f t="shared" si="1083"/>
        <v>Node B-RNC</v>
      </c>
      <c r="E1531" s="420" t="s">
        <v>447</v>
      </c>
      <c r="F1531" s="409"/>
      <c r="G1531" s="322">
        <f t="shared" si="1084"/>
        <v>177388.61077226186</v>
      </c>
      <c r="H1531" s="322">
        <f t="shared" si="1084"/>
        <v>172528.79749243741</v>
      </c>
      <c r="I1531" s="322">
        <f t="shared" si="1084"/>
        <v>167403.63623711091</v>
      </c>
      <c r="J1531" s="322">
        <f t="shared" si="1084"/>
        <v>162004.45701257451</v>
      </c>
      <c r="K1531" s="322">
        <f t="shared" si="1084"/>
        <v>155170.6055612042</v>
      </c>
      <c r="L1531" s="322">
        <f t="shared" si="1084"/>
        <v>149311.58597680167</v>
      </c>
      <c r="M1531" s="322">
        <f t="shared" si="1084"/>
        <v>143673.79457132041</v>
      </c>
    </row>
    <row r="1532" spans="3:13">
      <c r="C1532" s="420" t="str">
        <f t="shared" si="1082"/>
        <v>T03</v>
      </c>
      <c r="D1532" s="420" t="str">
        <f t="shared" si="1083"/>
        <v>BSC-MSC</v>
      </c>
      <c r="E1532" s="420" t="s">
        <v>447</v>
      </c>
      <c r="F1532" s="409"/>
      <c r="G1532" s="322">
        <f t="shared" si="1084"/>
        <v>99139.299734424902</v>
      </c>
      <c r="H1532" s="322">
        <f t="shared" si="1084"/>
        <v>101122.08572911347</v>
      </c>
      <c r="I1532" s="322">
        <f t="shared" si="1084"/>
        <v>103144.5274436957</v>
      </c>
      <c r="J1532" s="322">
        <f t="shared" si="1084"/>
        <v>105207.41799256967</v>
      </c>
      <c r="K1532" s="322">
        <f t="shared" si="1084"/>
        <v>107311.566352421</v>
      </c>
      <c r="L1532" s="322">
        <f t="shared" si="1084"/>
        <v>109457.79767946941</v>
      </c>
      <c r="M1532" s="322">
        <f t="shared" si="1084"/>
        <v>111646.95363305882</v>
      </c>
    </row>
    <row r="1533" spans="3:13">
      <c r="C1533" s="420" t="str">
        <f t="shared" si="1082"/>
        <v>T04</v>
      </c>
      <c r="D1533" s="420" t="str">
        <f t="shared" si="1083"/>
        <v>RNC-MSC</v>
      </c>
      <c r="E1533" s="420" t="s">
        <v>447</v>
      </c>
      <c r="F1533" s="409"/>
      <c r="G1533" s="322">
        <f t="shared" si="1084"/>
        <v>101364.9204412925</v>
      </c>
      <c r="H1533" s="322">
        <f t="shared" si="1084"/>
        <v>98587.884281392806</v>
      </c>
      <c r="I1533" s="322">
        <f t="shared" si="1084"/>
        <v>95659.220706920518</v>
      </c>
      <c r="J1533" s="322">
        <f t="shared" si="1084"/>
        <v>92573.975435756875</v>
      </c>
      <c r="K1533" s="322">
        <f t="shared" si="1084"/>
        <v>88668.91746354528</v>
      </c>
      <c r="L1533" s="322">
        <f t="shared" si="1084"/>
        <v>85320.906272458102</v>
      </c>
      <c r="M1533" s="322">
        <f t="shared" si="1084"/>
        <v>82099.311183611659</v>
      </c>
    </row>
    <row r="1534" spans="3:13">
      <c r="C1534" s="420" t="str">
        <f t="shared" si="1082"/>
        <v>T05</v>
      </c>
      <c r="D1534" s="420" t="str">
        <f t="shared" si="1083"/>
        <v>MSC-MSC</v>
      </c>
      <c r="E1534" s="420" t="s">
        <v>447</v>
      </c>
      <c r="F1534" s="409"/>
      <c r="G1534" s="322">
        <f t="shared" si="1084"/>
        <v>64702.977059949262</v>
      </c>
      <c r="H1534" s="322">
        <f t="shared" si="1084"/>
        <v>65997.036601148284</v>
      </c>
      <c r="I1534" s="322">
        <f t="shared" si="1084"/>
        <v>67316.97733317122</v>
      </c>
      <c r="J1534" s="322">
        <f t="shared" si="1084"/>
        <v>68663.31687983466</v>
      </c>
      <c r="K1534" s="322">
        <f t="shared" si="1084"/>
        <v>69682.580823636294</v>
      </c>
      <c r="L1534" s="322">
        <f t="shared" si="1084"/>
        <v>70945.684897946776</v>
      </c>
      <c r="M1534" s="322">
        <f t="shared" si="1084"/>
        <v>72364.5985959057</v>
      </c>
    </row>
    <row r="1535" spans="3:13">
      <c r="C1535" s="420" t="str">
        <f t="shared" si="1082"/>
        <v>T06</v>
      </c>
      <c r="D1535" s="420" t="str">
        <f t="shared" si="1083"/>
        <v>MSC-PPP</v>
      </c>
      <c r="E1535" s="420" t="s">
        <v>447</v>
      </c>
      <c r="F1535" s="409"/>
      <c r="G1535" s="322">
        <f t="shared" si="1084"/>
        <v>151.17441801771537</v>
      </c>
      <c r="H1535" s="322">
        <f t="shared" si="1084"/>
        <v>154.19790637806975</v>
      </c>
      <c r="I1535" s="322">
        <f t="shared" si="1084"/>
        <v>157.28186450563106</v>
      </c>
      <c r="J1535" s="322">
        <f t="shared" si="1084"/>
        <v>160.42750179574369</v>
      </c>
      <c r="K1535" s="322">
        <f t="shared" si="1084"/>
        <v>162.80894760414739</v>
      </c>
      <c r="L1535" s="322">
        <f t="shared" si="1084"/>
        <v>165.75166633141137</v>
      </c>
      <c r="M1535" s="322">
        <f t="shared" si="1084"/>
        <v>169.0666996580396</v>
      </c>
    </row>
    <row r="1536" spans="3:13">
      <c r="C1536" s="420" t="str">
        <f t="shared" si="1082"/>
        <v>T07</v>
      </c>
      <c r="D1536" s="420" t="str">
        <f t="shared" si="1083"/>
        <v>MSC-HLR</v>
      </c>
      <c r="E1536" s="420" t="s">
        <v>447</v>
      </c>
      <c r="F1536" s="409"/>
      <c r="G1536" s="322">
        <f t="shared" si="1084"/>
        <v>151.17441801771537</v>
      </c>
      <c r="H1536" s="322">
        <f t="shared" si="1084"/>
        <v>154.19790637806975</v>
      </c>
      <c r="I1536" s="322">
        <f t="shared" si="1084"/>
        <v>157.28186450563106</v>
      </c>
      <c r="J1536" s="322">
        <f t="shared" si="1084"/>
        <v>160.42750179574369</v>
      </c>
      <c r="K1536" s="322">
        <f t="shared" si="1084"/>
        <v>162.80894760414739</v>
      </c>
      <c r="L1536" s="322">
        <f t="shared" si="1084"/>
        <v>165.75166633141137</v>
      </c>
      <c r="M1536" s="322">
        <f t="shared" si="1084"/>
        <v>169.0666996580396</v>
      </c>
    </row>
    <row r="1537" spans="3:13">
      <c r="C1537" s="420" t="str">
        <f t="shared" si="1082"/>
        <v>T08</v>
      </c>
      <c r="D1537" s="420" t="str">
        <f t="shared" si="1083"/>
        <v>MSC-SMS</v>
      </c>
      <c r="E1537" s="420" t="s">
        <v>447</v>
      </c>
      <c r="F1537" s="409"/>
      <c r="G1537" s="322">
        <f t="shared" si="1084"/>
        <v>3.3364109428237775E-3</v>
      </c>
      <c r="H1537" s="322">
        <f t="shared" si="1084"/>
        <v>3.403139161680255E-3</v>
      </c>
      <c r="I1537" s="322">
        <f t="shared" si="1084"/>
        <v>3.4712019449138565E-3</v>
      </c>
      <c r="J1537" s="322">
        <f t="shared" si="1084"/>
        <v>3.5406259838121359E-3</v>
      </c>
      <c r="K1537" s="322">
        <f t="shared" si="1084"/>
        <v>3.5931843594889552E-3</v>
      </c>
      <c r="L1537" s="322">
        <f t="shared" si="1084"/>
        <v>3.6836672735581452E-3</v>
      </c>
      <c r="M1537" s="322">
        <f t="shared" si="1084"/>
        <v>3.7573406190293079E-3</v>
      </c>
    </row>
    <row r="1538" spans="3:13">
      <c r="C1538" s="420" t="str">
        <f t="shared" si="1082"/>
        <v>T09</v>
      </c>
      <c r="D1538" s="420" t="str">
        <f t="shared" si="1083"/>
        <v>MSC-MMS</v>
      </c>
      <c r="E1538" s="420" t="s">
        <v>447</v>
      </c>
      <c r="F1538" s="409"/>
      <c r="G1538" s="322">
        <f t="shared" si="1084"/>
        <v>0.12332028024127112</v>
      </c>
      <c r="H1538" s="322">
        <f t="shared" si="1084"/>
        <v>0.12578668584609662</v>
      </c>
      <c r="I1538" s="322">
        <f t="shared" si="1084"/>
        <v>0.12830241956301841</v>
      </c>
      <c r="J1538" s="322">
        <f t="shared" si="1084"/>
        <v>0.13086846795427887</v>
      </c>
      <c r="K1538" s="322">
        <f t="shared" si="1084"/>
        <v>0.13281112841444562</v>
      </c>
      <c r="L1538" s="322">
        <f t="shared" si="1084"/>
        <v>0.1361555540596317</v>
      </c>
      <c r="M1538" s="322">
        <f t="shared" si="1084"/>
        <v>0.13887866514082431</v>
      </c>
    </row>
    <row r="1539" spans="3:13">
      <c r="C1539" s="420" t="str">
        <f t="shared" si="1082"/>
        <v>T10</v>
      </c>
      <c r="D1539" s="420" t="str">
        <f t="shared" si="1083"/>
        <v>MSC-OSS</v>
      </c>
      <c r="E1539" s="420" t="s">
        <v>447</v>
      </c>
      <c r="F1539" s="409"/>
      <c r="G1539" s="322">
        <f t="shared" si="1084"/>
        <v>151.17441801771537</v>
      </c>
      <c r="H1539" s="322">
        <f t="shared" si="1084"/>
        <v>154.19790637806975</v>
      </c>
      <c r="I1539" s="322">
        <f t="shared" si="1084"/>
        <v>157.28186450563106</v>
      </c>
      <c r="J1539" s="322">
        <f t="shared" si="1084"/>
        <v>160.42750179574369</v>
      </c>
      <c r="K1539" s="322">
        <f t="shared" si="1084"/>
        <v>162.80894760414739</v>
      </c>
      <c r="L1539" s="322">
        <f t="shared" si="1084"/>
        <v>165.75166633141137</v>
      </c>
      <c r="M1539" s="322">
        <f t="shared" si="1084"/>
        <v>169.0666996580396</v>
      </c>
    </row>
    <row r="1540" spans="3:13">
      <c r="C1540" s="420" t="str">
        <f t="shared" si="1082"/>
        <v>T11</v>
      </c>
      <c r="D1540" s="420" t="str">
        <f t="shared" si="1083"/>
        <v>MSC-GPRS</v>
      </c>
      <c r="E1540" s="420" t="s">
        <v>447</v>
      </c>
      <c r="F1540" s="409"/>
      <c r="G1540" s="322">
        <f t="shared" si="1084"/>
        <v>55.18480201102436</v>
      </c>
      <c r="H1540" s="322">
        <f t="shared" si="1084"/>
        <v>56.288498051244872</v>
      </c>
      <c r="I1540" s="322">
        <f t="shared" si="1084"/>
        <v>57.41426801226973</v>
      </c>
      <c r="J1540" s="322">
        <f t="shared" si="1084"/>
        <v>58.562553372515147</v>
      </c>
      <c r="K1540" s="322">
        <f t="shared" si="1084"/>
        <v>59.431877806900175</v>
      </c>
      <c r="L1540" s="322">
        <f t="shared" si="1084"/>
        <v>60.92848052876473</v>
      </c>
      <c r="M1540" s="322">
        <f t="shared" si="1084"/>
        <v>62.147050139340003</v>
      </c>
    </row>
    <row r="1541" spans="3:13">
      <c r="C1541" s="420" t="str">
        <f t="shared" si="1082"/>
        <v>T12</v>
      </c>
      <c r="D1541" s="420" t="str">
        <f t="shared" si="1083"/>
        <v>MSC-BIL</v>
      </c>
      <c r="E1541" s="420" t="s">
        <v>447</v>
      </c>
      <c r="F1541" s="409"/>
      <c r="G1541" s="322">
        <f t="shared" si="1084"/>
        <v>137.12880473357527</v>
      </c>
      <c r="H1541" s="322">
        <f t="shared" si="1084"/>
        <v>139.87138082824683</v>
      </c>
      <c r="I1541" s="322">
        <f t="shared" si="1084"/>
        <v>142.6688084448117</v>
      </c>
      <c r="J1541" s="322">
        <f t="shared" si="1084"/>
        <v>145.52218461370794</v>
      </c>
      <c r="K1541" s="322">
        <f t="shared" si="1084"/>
        <v>147.68237032188711</v>
      </c>
      <c r="L1541" s="322">
        <f t="shared" si="1084"/>
        <v>150.24417433522137</v>
      </c>
      <c r="M1541" s="322">
        <f t="shared" si="1084"/>
        <v>153.24905782192579</v>
      </c>
    </row>
    <row r="1542" spans="3:13">
      <c r="C1542" s="420" t="str">
        <f t="shared" si="1082"/>
        <v>T13</v>
      </c>
      <c r="D1542" s="420" t="str">
        <f t="shared" si="1083"/>
        <v>MSC-IBIL</v>
      </c>
      <c r="E1542" s="420" t="s">
        <v>447</v>
      </c>
      <c r="F1542" s="409"/>
      <c r="G1542" s="322">
        <f t="shared" si="1084"/>
        <v>14.045613284140112</v>
      </c>
      <c r="H1542" s="322">
        <f t="shared" si="1084"/>
        <v>14.326525549822918</v>
      </c>
      <c r="I1542" s="322">
        <f t="shared" si="1084"/>
        <v>14.613056060819371</v>
      </c>
      <c r="J1542" s="322">
        <f t="shared" si="1084"/>
        <v>14.905317182035757</v>
      </c>
      <c r="K1542" s="322">
        <f t="shared" si="1084"/>
        <v>15.12657728226022</v>
      </c>
      <c r="L1542" s="322">
        <f t="shared" si="1084"/>
        <v>15.50749199619</v>
      </c>
      <c r="M1542" s="322">
        <f t="shared" si="1084"/>
        <v>15.817641836113799</v>
      </c>
    </row>
    <row r="1543" spans="3:13">
      <c r="C1543" s="420" t="str">
        <f t="shared" si="1082"/>
        <v>T14</v>
      </c>
      <c r="D1543" s="420" t="str">
        <f t="shared" si="1083"/>
        <v>MSC-IGW</v>
      </c>
      <c r="E1543" s="420" t="s">
        <v>447</v>
      </c>
      <c r="F1543" s="409"/>
      <c r="G1543" s="322">
        <f t="shared" si="1084"/>
        <v>34473.161809135439</v>
      </c>
      <c r="H1543" s="322">
        <f t="shared" si="1084"/>
        <v>35162.625045318164</v>
      </c>
      <c r="I1543" s="322">
        <f t="shared" si="1084"/>
        <v>35865.877546224503</v>
      </c>
      <c r="J1543" s="322">
        <f t="shared" si="1084"/>
        <v>36583.195097149001</v>
      </c>
      <c r="K1543" s="322">
        <f t="shared" si="1084"/>
        <v>37126.249720869564</v>
      </c>
      <c r="L1543" s="322">
        <f t="shared" si="1084"/>
        <v>36876.505615620379</v>
      </c>
      <c r="M1543" s="322">
        <f t="shared" si="1084"/>
        <v>37614.03572793278</v>
      </c>
    </row>
    <row r="1544" spans="3:13">
      <c r="C1544" s="420" t="str">
        <f t="shared" si="1082"/>
        <v>T15</v>
      </c>
      <c r="D1544" s="420" t="str">
        <f t="shared" si="1083"/>
        <v>MSC-INT</v>
      </c>
      <c r="E1544" s="420" t="s">
        <v>447</v>
      </c>
      <c r="F1544" s="409"/>
      <c r="G1544" s="322">
        <f t="shared" si="1084"/>
        <v>4969.4119054212961</v>
      </c>
      <c r="H1544" s="322">
        <f t="shared" si="1084"/>
        <v>5068.8001435297238</v>
      </c>
      <c r="I1544" s="322">
        <f t="shared" si="1084"/>
        <v>5170.1761464003148</v>
      </c>
      <c r="J1544" s="322">
        <f t="shared" si="1084"/>
        <v>5273.5796693283219</v>
      </c>
      <c r="K1544" s="322">
        <f t="shared" si="1084"/>
        <v>5351.8626573336733</v>
      </c>
      <c r="L1544" s="322">
        <f t="shared" si="1084"/>
        <v>5486.632287969187</v>
      </c>
      <c r="M1544" s="322">
        <f t="shared" si="1084"/>
        <v>5596.3649337285706</v>
      </c>
    </row>
    <row r="1545" spans="3:13">
      <c r="C1545" s="420" t="str">
        <f t="shared" si="1082"/>
        <v>T16</v>
      </c>
      <c r="D1545" s="420" t="str">
        <f t="shared" si="1083"/>
        <v>MSC-IN/NGIN</v>
      </c>
      <c r="E1545" s="420" t="s">
        <v>447</v>
      </c>
      <c r="F1545" s="409"/>
      <c r="G1545" s="322">
        <f t="shared" ref="G1545:M1545" si="1085">G1516*G446</f>
        <v>55.058145319840257</v>
      </c>
      <c r="H1545" s="322">
        <f t="shared" si="1085"/>
        <v>56.159308226237087</v>
      </c>
      <c r="I1545" s="322">
        <f t="shared" si="1085"/>
        <v>57.282494390761791</v>
      </c>
      <c r="J1545" s="322">
        <f t="shared" si="1085"/>
        <v>58.428144278577037</v>
      </c>
      <c r="K1545" s="322">
        <f t="shared" si="1085"/>
        <v>59.295473494126242</v>
      </c>
      <c r="L1545" s="322">
        <f t="shared" si="1085"/>
        <v>60.788641307431533</v>
      </c>
      <c r="M1545" s="322">
        <f t="shared" si="1085"/>
        <v>62.004414133580148</v>
      </c>
    </row>
    <row r="1546" spans="3:13">
      <c r="C1546" s="420" t="str">
        <f t="shared" si="1082"/>
        <v>T17</v>
      </c>
      <c r="D1546" s="420" t="str">
        <f t="shared" si="1083"/>
        <v>eNodeB-MSC</v>
      </c>
      <c r="E1546" s="420" t="s">
        <v>447</v>
      </c>
      <c r="F1546" s="409"/>
      <c r="G1546" s="322">
        <f t="shared" ref="G1546:M1546" si="1086">G1517*G447</f>
        <v>11815.083862222489</v>
      </c>
      <c r="H1546" s="322">
        <f t="shared" si="1086"/>
        <v>20042.273855616731</v>
      </c>
      <c r="I1546" s="322">
        <f t="shared" si="1086"/>
        <v>28552.40061477189</v>
      </c>
      <c r="J1546" s="322">
        <f t="shared" si="1086"/>
        <v>37346.168595023963</v>
      </c>
      <c r="K1546" s="322">
        <f t="shared" si="1086"/>
        <v>46080.46123220872</v>
      </c>
      <c r="L1546" s="322">
        <f t="shared" si="1086"/>
        <v>54957.010110404488</v>
      </c>
      <c r="M1546" s="322">
        <f t="shared" si="1086"/>
        <v>64680.173437629892</v>
      </c>
    </row>
    <row r="1547" spans="3:13">
      <c r="C1547" s="420" t="str">
        <f t="shared" si="1082"/>
        <v>T18</v>
      </c>
      <c r="D1547" s="420" t="str">
        <f t="shared" si="1083"/>
        <v>OTHER: complete as required</v>
      </c>
      <c r="E1547" s="420" t="s">
        <v>447</v>
      </c>
      <c r="F1547" s="409"/>
      <c r="G1547" s="322"/>
      <c r="H1547" s="322"/>
      <c r="I1547" s="322"/>
      <c r="J1547" s="322"/>
      <c r="K1547" s="322"/>
      <c r="L1547" s="322"/>
      <c r="M1547" s="322"/>
    </row>
    <row r="1548" spans="3:13">
      <c r="C1548" s="420" t="str">
        <f t="shared" si="1082"/>
        <v>T19</v>
      </c>
      <c r="D1548" s="420" t="str">
        <f t="shared" si="1083"/>
        <v>OTHER: complete as required</v>
      </c>
      <c r="E1548" s="420" t="s">
        <v>447</v>
      </c>
      <c r="F1548" s="409"/>
      <c r="G1548" s="322"/>
      <c r="H1548" s="322"/>
      <c r="I1548" s="322"/>
      <c r="J1548" s="322"/>
      <c r="K1548" s="322"/>
      <c r="L1548" s="322"/>
      <c r="M1548" s="322"/>
    </row>
    <row r="1549" spans="3:13">
      <c r="C1549" s="420" t="str">
        <f t="shared" si="1082"/>
        <v>T20</v>
      </c>
      <c r="D1549" s="420" t="str">
        <f t="shared" si="1083"/>
        <v>OTHER: complete as required</v>
      </c>
      <c r="E1549" s="420" t="s">
        <v>447</v>
      </c>
      <c r="F1549" s="409"/>
      <c r="G1549" s="322"/>
      <c r="H1549" s="322"/>
      <c r="I1549" s="322"/>
      <c r="J1549" s="322"/>
      <c r="K1549" s="322"/>
      <c r="L1549" s="322"/>
      <c r="M1549" s="322"/>
    </row>
    <row r="1550" spans="3:13">
      <c r="C1550" s="420" t="str">
        <f t="shared" si="1082"/>
        <v>T21</v>
      </c>
      <c r="D1550" s="420" t="str">
        <f t="shared" si="1083"/>
        <v>OTHER: complete as required</v>
      </c>
      <c r="E1550" s="420" t="s">
        <v>447</v>
      </c>
      <c r="F1550" s="409"/>
      <c r="G1550" s="322"/>
      <c r="H1550" s="322"/>
      <c r="I1550" s="322"/>
      <c r="J1550" s="322"/>
      <c r="K1550" s="322"/>
      <c r="L1550" s="322"/>
      <c r="M1550" s="322"/>
    </row>
    <row r="1551" spans="3:13">
      <c r="C1551" s="420" t="str">
        <f t="shared" si="1082"/>
        <v>T22</v>
      </c>
      <c r="D1551" s="420" t="str">
        <f t="shared" si="1083"/>
        <v>OTHER: complete as required</v>
      </c>
      <c r="E1551" s="420" t="s">
        <v>447</v>
      </c>
      <c r="F1551" s="409"/>
      <c r="G1551" s="322"/>
      <c r="H1551" s="322"/>
      <c r="I1551" s="322"/>
      <c r="J1551" s="322"/>
      <c r="K1551" s="322"/>
      <c r="L1551" s="322"/>
      <c r="M1551" s="322"/>
    </row>
    <row r="1552" spans="3:13">
      <c r="C1552" s="420" t="str">
        <f t="shared" si="1082"/>
        <v>T23</v>
      </c>
      <c r="D1552" s="420" t="str">
        <f t="shared" si="1083"/>
        <v>OTHER: complete as required</v>
      </c>
      <c r="E1552" s="420" t="s">
        <v>447</v>
      </c>
      <c r="F1552" s="409"/>
      <c r="G1552" s="322"/>
      <c r="H1552" s="322"/>
      <c r="I1552" s="322"/>
      <c r="J1552" s="322"/>
      <c r="K1552" s="322"/>
      <c r="L1552" s="322"/>
      <c r="M1552" s="322"/>
    </row>
    <row r="1553" spans="3:13">
      <c r="C1553" s="420" t="str">
        <f t="shared" si="1082"/>
        <v>T24</v>
      </c>
      <c r="D1553" s="420" t="str">
        <f t="shared" si="1083"/>
        <v>OTHER: complete as required</v>
      </c>
      <c r="E1553" s="420" t="s">
        <v>447</v>
      </c>
      <c r="F1553" s="409"/>
      <c r="G1553" s="322"/>
      <c r="H1553" s="322"/>
      <c r="I1553" s="322"/>
      <c r="J1553" s="322"/>
      <c r="K1553" s="322"/>
      <c r="L1553" s="322"/>
      <c r="M1553" s="322"/>
    </row>
    <row r="1554" spans="3:13">
      <c r="C1554" s="420" t="str">
        <f t="shared" si="1082"/>
        <v>T25</v>
      </c>
      <c r="D1554" s="420" t="str">
        <f t="shared" si="1083"/>
        <v>OTHER: complete as required</v>
      </c>
      <c r="E1554" s="420" t="s">
        <v>447</v>
      </c>
      <c r="F1554" s="409"/>
      <c r="G1554" s="322"/>
      <c r="H1554" s="322"/>
      <c r="I1554" s="322"/>
      <c r="J1554" s="322"/>
      <c r="K1554" s="322"/>
      <c r="L1554" s="322"/>
      <c r="M1554" s="322"/>
    </row>
    <row r="1555" spans="3:13">
      <c r="M1555" s="487"/>
    </row>
    <row r="1556" spans="3:13">
      <c r="C1556" s="209" t="s">
        <v>458</v>
      </c>
      <c r="D1556" s="207"/>
      <c r="E1556" s="207"/>
      <c r="F1556" s="207"/>
      <c r="G1556" s="207"/>
      <c r="H1556" s="207"/>
      <c r="I1556" s="207"/>
      <c r="J1556" s="207"/>
      <c r="K1556" s="207"/>
      <c r="L1556" s="207"/>
      <c r="M1556" s="487"/>
    </row>
    <row r="1557" spans="3:13">
      <c r="C1557" s="207"/>
      <c r="D1557" s="207"/>
      <c r="E1557" s="207"/>
      <c r="F1557" s="207"/>
      <c r="G1557" s="207"/>
      <c r="H1557" s="207"/>
      <c r="I1557" s="207"/>
      <c r="J1557" s="207"/>
      <c r="K1557" s="207"/>
      <c r="L1557" s="207"/>
      <c r="M1557" s="487"/>
    </row>
    <row r="1558" spans="3:13">
      <c r="C1558" s="419"/>
      <c r="D1558" s="268" t="s">
        <v>457</v>
      </c>
      <c r="E1558" s="268" t="s">
        <v>14</v>
      </c>
      <c r="F1558" s="228"/>
      <c r="G1558" s="214">
        <f t="shared" ref="G1558:M1558" si="1087">G430</f>
        <v>2014</v>
      </c>
      <c r="H1558" s="214">
        <f t="shared" si="1087"/>
        <v>2015</v>
      </c>
      <c r="I1558" s="214">
        <f t="shared" si="1087"/>
        <v>2016</v>
      </c>
      <c r="J1558" s="214">
        <f t="shared" si="1087"/>
        <v>2017</v>
      </c>
      <c r="K1558" s="214">
        <f t="shared" si="1087"/>
        <v>2018</v>
      </c>
      <c r="L1558" s="214">
        <f t="shared" si="1087"/>
        <v>2019</v>
      </c>
      <c r="M1558" s="214">
        <f t="shared" si="1087"/>
        <v>2020</v>
      </c>
    </row>
    <row r="1559" spans="3:13">
      <c r="C1559" s="420" t="str">
        <f t="shared" ref="C1559:C1583" si="1088">C1530</f>
        <v>T01</v>
      </c>
      <c r="D1559" s="420" t="str">
        <f t="shared" ref="D1559:D1583" si="1089">D1530</f>
        <v>BTS-BSC</v>
      </c>
      <c r="E1559" s="420" t="s">
        <v>459</v>
      </c>
      <c r="F1559" s="409"/>
      <c r="G1559" s="322">
        <f>ROUNDUP(G1530/30,0)</f>
        <v>5784</v>
      </c>
      <c r="H1559" s="322">
        <f t="shared" ref="H1559:M1559" si="1090">ROUNDUP(H1530/30,0)</f>
        <v>5899</v>
      </c>
      <c r="I1559" s="322">
        <f t="shared" si="1090"/>
        <v>6017</v>
      </c>
      <c r="J1559" s="322">
        <f t="shared" si="1090"/>
        <v>6138</v>
      </c>
      <c r="K1559" s="322">
        <f t="shared" si="1090"/>
        <v>6260</v>
      </c>
      <c r="L1559" s="322">
        <f t="shared" si="1090"/>
        <v>6386</v>
      </c>
      <c r="M1559" s="322">
        <f t="shared" si="1090"/>
        <v>6513</v>
      </c>
    </row>
    <row r="1560" spans="3:13">
      <c r="C1560" s="420" t="str">
        <f t="shared" si="1088"/>
        <v>T02</v>
      </c>
      <c r="D1560" s="420" t="str">
        <f t="shared" si="1089"/>
        <v>Node B-RNC</v>
      </c>
      <c r="E1560" s="420" t="s">
        <v>459</v>
      </c>
      <c r="F1560" s="409"/>
      <c r="G1560" s="322">
        <f t="shared" ref="G1560:M1560" si="1091">ROUNDUP(G1531/30,0)</f>
        <v>5913</v>
      </c>
      <c r="H1560" s="322">
        <f t="shared" si="1091"/>
        <v>5751</v>
      </c>
      <c r="I1560" s="322">
        <f t="shared" si="1091"/>
        <v>5581</v>
      </c>
      <c r="J1560" s="322">
        <f t="shared" si="1091"/>
        <v>5401</v>
      </c>
      <c r="K1560" s="322">
        <f t="shared" si="1091"/>
        <v>5173</v>
      </c>
      <c r="L1560" s="322">
        <f t="shared" si="1091"/>
        <v>4978</v>
      </c>
      <c r="M1560" s="322">
        <f t="shared" si="1091"/>
        <v>4790</v>
      </c>
    </row>
    <row r="1561" spans="3:13">
      <c r="C1561" s="420" t="str">
        <f t="shared" si="1088"/>
        <v>T03</v>
      </c>
      <c r="D1561" s="420" t="str">
        <f t="shared" si="1089"/>
        <v>BSC-MSC</v>
      </c>
      <c r="E1561" s="420" t="s">
        <v>459</v>
      </c>
      <c r="F1561" s="409"/>
      <c r="G1561" s="322">
        <f t="shared" ref="G1561:M1561" si="1092">ROUNDUP(G1532/30,0)</f>
        <v>3305</v>
      </c>
      <c r="H1561" s="322">
        <f t="shared" si="1092"/>
        <v>3371</v>
      </c>
      <c r="I1561" s="322">
        <f t="shared" si="1092"/>
        <v>3439</v>
      </c>
      <c r="J1561" s="322">
        <f t="shared" si="1092"/>
        <v>3507</v>
      </c>
      <c r="K1561" s="322">
        <f t="shared" si="1092"/>
        <v>3578</v>
      </c>
      <c r="L1561" s="322">
        <f t="shared" si="1092"/>
        <v>3649</v>
      </c>
      <c r="M1561" s="322">
        <f t="shared" si="1092"/>
        <v>3722</v>
      </c>
    </row>
    <row r="1562" spans="3:13">
      <c r="C1562" s="420" t="str">
        <f t="shared" si="1088"/>
        <v>T04</v>
      </c>
      <c r="D1562" s="420" t="str">
        <f t="shared" si="1089"/>
        <v>RNC-MSC</v>
      </c>
      <c r="E1562" s="420" t="s">
        <v>459</v>
      </c>
      <c r="F1562" s="409"/>
      <c r="G1562" s="322">
        <f t="shared" ref="G1562:M1562" si="1093">ROUNDUP(G1533/30,0)</f>
        <v>3379</v>
      </c>
      <c r="H1562" s="322">
        <f t="shared" si="1093"/>
        <v>3287</v>
      </c>
      <c r="I1562" s="322">
        <f t="shared" si="1093"/>
        <v>3189</v>
      </c>
      <c r="J1562" s="322">
        <f t="shared" si="1093"/>
        <v>3086</v>
      </c>
      <c r="K1562" s="322">
        <f t="shared" si="1093"/>
        <v>2956</v>
      </c>
      <c r="L1562" s="322">
        <f t="shared" si="1093"/>
        <v>2845</v>
      </c>
      <c r="M1562" s="322">
        <f t="shared" si="1093"/>
        <v>2737</v>
      </c>
    </row>
    <row r="1563" spans="3:13">
      <c r="C1563" s="420" t="str">
        <f t="shared" si="1088"/>
        <v>T05</v>
      </c>
      <c r="D1563" s="420" t="str">
        <f t="shared" si="1089"/>
        <v>MSC-MSC</v>
      </c>
      <c r="E1563" s="420" t="s">
        <v>459</v>
      </c>
      <c r="F1563" s="409"/>
      <c r="G1563" s="322">
        <f t="shared" ref="G1563:M1563" si="1094">ROUNDUP(G1534/30,0)</f>
        <v>2157</v>
      </c>
      <c r="H1563" s="322">
        <f t="shared" si="1094"/>
        <v>2200</v>
      </c>
      <c r="I1563" s="322">
        <f t="shared" si="1094"/>
        <v>2244</v>
      </c>
      <c r="J1563" s="322">
        <f t="shared" si="1094"/>
        <v>2289</v>
      </c>
      <c r="K1563" s="322">
        <f t="shared" si="1094"/>
        <v>2323</v>
      </c>
      <c r="L1563" s="322">
        <f t="shared" si="1094"/>
        <v>2365</v>
      </c>
      <c r="M1563" s="322">
        <f t="shared" si="1094"/>
        <v>2413</v>
      </c>
    </row>
    <row r="1564" spans="3:13">
      <c r="C1564" s="420" t="str">
        <f t="shared" si="1088"/>
        <v>T06</v>
      </c>
      <c r="D1564" s="420" t="str">
        <f t="shared" si="1089"/>
        <v>MSC-PPP</v>
      </c>
      <c r="E1564" s="420" t="s">
        <v>459</v>
      </c>
      <c r="F1564" s="409"/>
      <c r="G1564" s="322">
        <f t="shared" ref="G1564:M1564" si="1095">ROUNDUP(G1535/30,0)</f>
        <v>6</v>
      </c>
      <c r="H1564" s="322">
        <f t="shared" si="1095"/>
        <v>6</v>
      </c>
      <c r="I1564" s="322">
        <f t="shared" si="1095"/>
        <v>6</v>
      </c>
      <c r="J1564" s="322">
        <f t="shared" si="1095"/>
        <v>6</v>
      </c>
      <c r="K1564" s="322">
        <f t="shared" si="1095"/>
        <v>6</v>
      </c>
      <c r="L1564" s="322">
        <f t="shared" si="1095"/>
        <v>6</v>
      </c>
      <c r="M1564" s="322">
        <f t="shared" si="1095"/>
        <v>6</v>
      </c>
    </row>
    <row r="1565" spans="3:13">
      <c r="C1565" s="420" t="str">
        <f t="shared" si="1088"/>
        <v>T07</v>
      </c>
      <c r="D1565" s="420" t="str">
        <f t="shared" si="1089"/>
        <v>MSC-HLR</v>
      </c>
      <c r="E1565" s="420" t="s">
        <v>459</v>
      </c>
      <c r="F1565" s="409"/>
      <c r="G1565" s="322">
        <f t="shared" ref="G1565:M1565" si="1096">ROUNDUP(G1536/30,0)</f>
        <v>6</v>
      </c>
      <c r="H1565" s="322">
        <f t="shared" si="1096"/>
        <v>6</v>
      </c>
      <c r="I1565" s="322">
        <f t="shared" si="1096"/>
        <v>6</v>
      </c>
      <c r="J1565" s="322">
        <f t="shared" si="1096"/>
        <v>6</v>
      </c>
      <c r="K1565" s="322">
        <f t="shared" si="1096"/>
        <v>6</v>
      </c>
      <c r="L1565" s="322">
        <f t="shared" si="1096"/>
        <v>6</v>
      </c>
      <c r="M1565" s="322">
        <f t="shared" si="1096"/>
        <v>6</v>
      </c>
    </row>
    <row r="1566" spans="3:13">
      <c r="C1566" s="420" t="str">
        <f t="shared" si="1088"/>
        <v>T08</v>
      </c>
      <c r="D1566" s="420" t="str">
        <f t="shared" si="1089"/>
        <v>MSC-SMS</v>
      </c>
      <c r="E1566" s="420" t="s">
        <v>459</v>
      </c>
      <c r="F1566" s="409"/>
      <c r="G1566" s="322">
        <f t="shared" ref="G1566:M1566" si="1097">ROUNDUP(G1537/30,0)</f>
        <v>1</v>
      </c>
      <c r="H1566" s="322">
        <f t="shared" si="1097"/>
        <v>1</v>
      </c>
      <c r="I1566" s="322">
        <f t="shared" si="1097"/>
        <v>1</v>
      </c>
      <c r="J1566" s="322">
        <f t="shared" si="1097"/>
        <v>1</v>
      </c>
      <c r="K1566" s="322">
        <f t="shared" si="1097"/>
        <v>1</v>
      </c>
      <c r="L1566" s="322">
        <f t="shared" si="1097"/>
        <v>1</v>
      </c>
      <c r="M1566" s="322">
        <f t="shared" si="1097"/>
        <v>1</v>
      </c>
    </row>
    <row r="1567" spans="3:13">
      <c r="C1567" s="420" t="str">
        <f t="shared" si="1088"/>
        <v>T09</v>
      </c>
      <c r="D1567" s="420" t="str">
        <f t="shared" si="1089"/>
        <v>MSC-MMS</v>
      </c>
      <c r="E1567" s="420" t="s">
        <v>459</v>
      </c>
      <c r="F1567" s="409"/>
      <c r="G1567" s="322">
        <f t="shared" ref="G1567:M1567" si="1098">ROUNDUP(G1538/30,0)</f>
        <v>1</v>
      </c>
      <c r="H1567" s="322">
        <f t="shared" si="1098"/>
        <v>1</v>
      </c>
      <c r="I1567" s="322">
        <f t="shared" si="1098"/>
        <v>1</v>
      </c>
      <c r="J1567" s="322">
        <f t="shared" si="1098"/>
        <v>1</v>
      </c>
      <c r="K1567" s="322">
        <f t="shared" si="1098"/>
        <v>1</v>
      </c>
      <c r="L1567" s="322">
        <f t="shared" si="1098"/>
        <v>1</v>
      </c>
      <c r="M1567" s="322">
        <f t="shared" si="1098"/>
        <v>1</v>
      </c>
    </row>
    <row r="1568" spans="3:13">
      <c r="C1568" s="420" t="str">
        <f t="shared" si="1088"/>
        <v>T10</v>
      </c>
      <c r="D1568" s="420" t="str">
        <f t="shared" si="1089"/>
        <v>MSC-OSS</v>
      </c>
      <c r="E1568" s="420" t="s">
        <v>459</v>
      </c>
      <c r="F1568" s="409"/>
      <c r="G1568" s="322">
        <f t="shared" ref="G1568:M1568" si="1099">ROUNDUP(G1539/30,0)</f>
        <v>6</v>
      </c>
      <c r="H1568" s="322">
        <f t="shared" si="1099"/>
        <v>6</v>
      </c>
      <c r="I1568" s="322">
        <f t="shared" si="1099"/>
        <v>6</v>
      </c>
      <c r="J1568" s="322">
        <f t="shared" si="1099"/>
        <v>6</v>
      </c>
      <c r="K1568" s="322">
        <f t="shared" si="1099"/>
        <v>6</v>
      </c>
      <c r="L1568" s="322">
        <f t="shared" si="1099"/>
        <v>6</v>
      </c>
      <c r="M1568" s="322">
        <f t="shared" si="1099"/>
        <v>6</v>
      </c>
    </row>
    <row r="1569" spans="3:13">
      <c r="C1569" s="420" t="str">
        <f t="shared" si="1088"/>
        <v>T11</v>
      </c>
      <c r="D1569" s="420" t="str">
        <f t="shared" si="1089"/>
        <v>MSC-GPRS</v>
      </c>
      <c r="E1569" s="420" t="s">
        <v>459</v>
      </c>
      <c r="F1569" s="409"/>
      <c r="G1569" s="322">
        <f t="shared" ref="G1569:M1569" si="1100">ROUNDUP(G1540/30,0)</f>
        <v>2</v>
      </c>
      <c r="H1569" s="322">
        <f t="shared" si="1100"/>
        <v>2</v>
      </c>
      <c r="I1569" s="322">
        <f t="shared" si="1100"/>
        <v>2</v>
      </c>
      <c r="J1569" s="322">
        <f t="shared" si="1100"/>
        <v>2</v>
      </c>
      <c r="K1569" s="322">
        <f t="shared" si="1100"/>
        <v>2</v>
      </c>
      <c r="L1569" s="322">
        <f t="shared" si="1100"/>
        <v>3</v>
      </c>
      <c r="M1569" s="322">
        <f t="shared" si="1100"/>
        <v>3</v>
      </c>
    </row>
    <row r="1570" spans="3:13">
      <c r="C1570" s="420" t="str">
        <f t="shared" si="1088"/>
        <v>T12</v>
      </c>
      <c r="D1570" s="420" t="str">
        <f t="shared" si="1089"/>
        <v>MSC-BIL</v>
      </c>
      <c r="E1570" s="420" t="s">
        <v>459</v>
      </c>
      <c r="F1570" s="409"/>
      <c r="G1570" s="322">
        <f t="shared" ref="G1570:M1570" si="1101">ROUNDUP(G1541/30,0)</f>
        <v>5</v>
      </c>
      <c r="H1570" s="322">
        <f t="shared" si="1101"/>
        <v>5</v>
      </c>
      <c r="I1570" s="322">
        <f t="shared" si="1101"/>
        <v>5</v>
      </c>
      <c r="J1570" s="322">
        <f t="shared" si="1101"/>
        <v>5</v>
      </c>
      <c r="K1570" s="322">
        <f t="shared" si="1101"/>
        <v>5</v>
      </c>
      <c r="L1570" s="322">
        <f t="shared" si="1101"/>
        <v>6</v>
      </c>
      <c r="M1570" s="322">
        <f t="shared" si="1101"/>
        <v>6</v>
      </c>
    </row>
    <row r="1571" spans="3:13">
      <c r="C1571" s="420" t="str">
        <f t="shared" si="1088"/>
        <v>T13</v>
      </c>
      <c r="D1571" s="420" t="str">
        <f t="shared" si="1089"/>
        <v>MSC-IBIL</v>
      </c>
      <c r="E1571" s="420" t="s">
        <v>459</v>
      </c>
      <c r="F1571" s="409"/>
      <c r="G1571" s="322">
        <f t="shared" ref="G1571:M1571" si="1102">ROUNDUP(G1542/30,0)</f>
        <v>1</v>
      </c>
      <c r="H1571" s="322">
        <f t="shared" si="1102"/>
        <v>1</v>
      </c>
      <c r="I1571" s="322">
        <f t="shared" si="1102"/>
        <v>1</v>
      </c>
      <c r="J1571" s="322">
        <f t="shared" si="1102"/>
        <v>1</v>
      </c>
      <c r="K1571" s="322">
        <f t="shared" si="1102"/>
        <v>1</v>
      </c>
      <c r="L1571" s="322">
        <f t="shared" si="1102"/>
        <v>1</v>
      </c>
      <c r="M1571" s="322">
        <f t="shared" si="1102"/>
        <v>1</v>
      </c>
    </row>
    <row r="1572" spans="3:13">
      <c r="C1572" s="420" t="str">
        <f t="shared" si="1088"/>
        <v>T14</v>
      </c>
      <c r="D1572" s="420" t="str">
        <f t="shared" si="1089"/>
        <v>MSC-IGW</v>
      </c>
      <c r="E1572" s="420" t="s">
        <v>459</v>
      </c>
      <c r="F1572" s="409"/>
      <c r="G1572" s="322">
        <f t="shared" ref="G1572:M1572" si="1103">ROUNDUP(G1543/30,0)</f>
        <v>1150</v>
      </c>
      <c r="H1572" s="322">
        <f t="shared" si="1103"/>
        <v>1173</v>
      </c>
      <c r="I1572" s="322">
        <f t="shared" si="1103"/>
        <v>1196</v>
      </c>
      <c r="J1572" s="322">
        <f t="shared" si="1103"/>
        <v>1220</v>
      </c>
      <c r="K1572" s="322">
        <f t="shared" si="1103"/>
        <v>1238</v>
      </c>
      <c r="L1572" s="322">
        <f t="shared" si="1103"/>
        <v>1230</v>
      </c>
      <c r="M1572" s="322">
        <f t="shared" si="1103"/>
        <v>1254</v>
      </c>
    </row>
    <row r="1573" spans="3:13">
      <c r="C1573" s="420" t="str">
        <f t="shared" si="1088"/>
        <v>T15</v>
      </c>
      <c r="D1573" s="420" t="str">
        <f t="shared" si="1089"/>
        <v>MSC-INT</v>
      </c>
      <c r="E1573" s="420" t="s">
        <v>459</v>
      </c>
      <c r="F1573" s="409"/>
      <c r="G1573" s="322">
        <f t="shared" ref="G1573:M1573" si="1104">ROUNDUP(G1544/30,0)</f>
        <v>166</v>
      </c>
      <c r="H1573" s="322">
        <f t="shared" si="1104"/>
        <v>169</v>
      </c>
      <c r="I1573" s="322">
        <f t="shared" si="1104"/>
        <v>173</v>
      </c>
      <c r="J1573" s="322">
        <f t="shared" si="1104"/>
        <v>176</v>
      </c>
      <c r="K1573" s="322">
        <f t="shared" si="1104"/>
        <v>179</v>
      </c>
      <c r="L1573" s="322">
        <f t="shared" si="1104"/>
        <v>183</v>
      </c>
      <c r="M1573" s="322">
        <f t="shared" si="1104"/>
        <v>187</v>
      </c>
    </row>
    <row r="1574" spans="3:13">
      <c r="C1574" s="420" t="str">
        <f t="shared" si="1088"/>
        <v>T16</v>
      </c>
      <c r="D1574" s="420" t="str">
        <f t="shared" si="1089"/>
        <v>MSC-IN/NGIN</v>
      </c>
      <c r="E1574" s="420" t="s">
        <v>459</v>
      </c>
      <c r="F1574" s="409"/>
      <c r="G1574" s="322">
        <f t="shared" ref="G1574:M1574" si="1105">ROUNDUP(G1545/30,0)</f>
        <v>2</v>
      </c>
      <c r="H1574" s="322">
        <f t="shared" si="1105"/>
        <v>2</v>
      </c>
      <c r="I1574" s="322">
        <f t="shared" si="1105"/>
        <v>2</v>
      </c>
      <c r="J1574" s="322">
        <f t="shared" si="1105"/>
        <v>2</v>
      </c>
      <c r="K1574" s="322">
        <f t="shared" si="1105"/>
        <v>2</v>
      </c>
      <c r="L1574" s="322">
        <f t="shared" si="1105"/>
        <v>3</v>
      </c>
      <c r="M1574" s="322">
        <f t="shared" si="1105"/>
        <v>3</v>
      </c>
    </row>
    <row r="1575" spans="3:13">
      <c r="C1575" s="420" t="str">
        <f t="shared" si="1088"/>
        <v>T17</v>
      </c>
      <c r="D1575" s="420" t="str">
        <f t="shared" si="1089"/>
        <v>eNodeB-MSC</v>
      </c>
      <c r="E1575" s="420" t="s">
        <v>459</v>
      </c>
      <c r="F1575" s="409"/>
      <c r="G1575" s="322">
        <f t="shared" ref="G1575:M1575" si="1106">ROUNDUP(G1546/30,0)</f>
        <v>394</v>
      </c>
      <c r="H1575" s="322">
        <f t="shared" si="1106"/>
        <v>669</v>
      </c>
      <c r="I1575" s="322">
        <f t="shared" si="1106"/>
        <v>952</v>
      </c>
      <c r="J1575" s="322">
        <f t="shared" si="1106"/>
        <v>1245</v>
      </c>
      <c r="K1575" s="322">
        <f t="shared" si="1106"/>
        <v>1537</v>
      </c>
      <c r="L1575" s="322">
        <f t="shared" si="1106"/>
        <v>1832</v>
      </c>
      <c r="M1575" s="322">
        <f t="shared" si="1106"/>
        <v>2157</v>
      </c>
    </row>
    <row r="1576" spans="3:13">
      <c r="C1576" s="420" t="str">
        <f t="shared" si="1088"/>
        <v>T18</v>
      </c>
      <c r="D1576" s="420" t="str">
        <f t="shared" si="1089"/>
        <v>OTHER: complete as required</v>
      </c>
      <c r="E1576" s="420" t="s">
        <v>459</v>
      </c>
      <c r="F1576" s="409"/>
      <c r="G1576" s="322">
        <f t="shared" ref="G1576:M1576" si="1107">ROUNDUP(G1547/30,0)</f>
        <v>0</v>
      </c>
      <c r="H1576" s="322">
        <f t="shared" si="1107"/>
        <v>0</v>
      </c>
      <c r="I1576" s="322">
        <f t="shared" si="1107"/>
        <v>0</v>
      </c>
      <c r="J1576" s="322">
        <f t="shared" si="1107"/>
        <v>0</v>
      </c>
      <c r="K1576" s="322">
        <f t="shared" si="1107"/>
        <v>0</v>
      </c>
      <c r="L1576" s="322">
        <f t="shared" si="1107"/>
        <v>0</v>
      </c>
      <c r="M1576" s="322">
        <f t="shared" si="1107"/>
        <v>0</v>
      </c>
    </row>
    <row r="1577" spans="3:13">
      <c r="C1577" s="420" t="str">
        <f t="shared" si="1088"/>
        <v>T19</v>
      </c>
      <c r="D1577" s="420" t="str">
        <f t="shared" si="1089"/>
        <v>OTHER: complete as required</v>
      </c>
      <c r="E1577" s="420" t="s">
        <v>459</v>
      </c>
      <c r="F1577" s="409"/>
      <c r="G1577" s="322">
        <f t="shared" ref="G1577:M1577" si="1108">ROUNDUP(G1548/30,0)</f>
        <v>0</v>
      </c>
      <c r="H1577" s="322">
        <f t="shared" si="1108"/>
        <v>0</v>
      </c>
      <c r="I1577" s="322">
        <f t="shared" si="1108"/>
        <v>0</v>
      </c>
      <c r="J1577" s="322">
        <f t="shared" si="1108"/>
        <v>0</v>
      </c>
      <c r="K1577" s="322">
        <f t="shared" si="1108"/>
        <v>0</v>
      </c>
      <c r="L1577" s="322">
        <f t="shared" si="1108"/>
        <v>0</v>
      </c>
      <c r="M1577" s="322">
        <f t="shared" si="1108"/>
        <v>0</v>
      </c>
    </row>
    <row r="1578" spans="3:13">
      <c r="C1578" s="420" t="str">
        <f t="shared" si="1088"/>
        <v>T20</v>
      </c>
      <c r="D1578" s="420" t="str">
        <f t="shared" si="1089"/>
        <v>OTHER: complete as required</v>
      </c>
      <c r="E1578" s="420" t="s">
        <v>459</v>
      </c>
      <c r="F1578" s="409"/>
      <c r="G1578" s="322">
        <f t="shared" ref="G1578:M1578" si="1109">ROUNDUP(G1549/30,0)</f>
        <v>0</v>
      </c>
      <c r="H1578" s="322">
        <f t="shared" si="1109"/>
        <v>0</v>
      </c>
      <c r="I1578" s="322">
        <f t="shared" si="1109"/>
        <v>0</v>
      </c>
      <c r="J1578" s="322">
        <f t="shared" si="1109"/>
        <v>0</v>
      </c>
      <c r="K1578" s="322">
        <f t="shared" si="1109"/>
        <v>0</v>
      </c>
      <c r="L1578" s="322">
        <f t="shared" si="1109"/>
        <v>0</v>
      </c>
      <c r="M1578" s="322">
        <f t="shared" si="1109"/>
        <v>0</v>
      </c>
    </row>
    <row r="1579" spans="3:13">
      <c r="C1579" s="420" t="str">
        <f t="shared" si="1088"/>
        <v>T21</v>
      </c>
      <c r="D1579" s="420" t="str">
        <f t="shared" si="1089"/>
        <v>OTHER: complete as required</v>
      </c>
      <c r="E1579" s="420" t="s">
        <v>459</v>
      </c>
      <c r="F1579" s="409"/>
      <c r="G1579" s="322">
        <f t="shared" ref="G1579:M1579" si="1110">ROUNDUP(G1550/30,0)</f>
        <v>0</v>
      </c>
      <c r="H1579" s="322">
        <f t="shared" si="1110"/>
        <v>0</v>
      </c>
      <c r="I1579" s="322">
        <f t="shared" si="1110"/>
        <v>0</v>
      </c>
      <c r="J1579" s="322">
        <f t="shared" si="1110"/>
        <v>0</v>
      </c>
      <c r="K1579" s="322">
        <f t="shared" si="1110"/>
        <v>0</v>
      </c>
      <c r="L1579" s="322">
        <f t="shared" si="1110"/>
        <v>0</v>
      </c>
      <c r="M1579" s="322">
        <f t="shared" si="1110"/>
        <v>0</v>
      </c>
    </row>
    <row r="1580" spans="3:13">
      <c r="C1580" s="420" t="str">
        <f t="shared" si="1088"/>
        <v>T22</v>
      </c>
      <c r="D1580" s="420" t="str">
        <f t="shared" si="1089"/>
        <v>OTHER: complete as required</v>
      </c>
      <c r="E1580" s="420" t="s">
        <v>459</v>
      </c>
      <c r="F1580" s="409"/>
      <c r="G1580" s="322">
        <f t="shared" ref="G1580:M1580" si="1111">ROUNDUP(G1551/30,0)</f>
        <v>0</v>
      </c>
      <c r="H1580" s="322">
        <f t="shared" si="1111"/>
        <v>0</v>
      </c>
      <c r="I1580" s="322">
        <f t="shared" si="1111"/>
        <v>0</v>
      </c>
      <c r="J1580" s="322">
        <f t="shared" si="1111"/>
        <v>0</v>
      </c>
      <c r="K1580" s="322">
        <f t="shared" si="1111"/>
        <v>0</v>
      </c>
      <c r="L1580" s="322">
        <f t="shared" si="1111"/>
        <v>0</v>
      </c>
      <c r="M1580" s="322">
        <f t="shared" si="1111"/>
        <v>0</v>
      </c>
    </row>
    <row r="1581" spans="3:13">
      <c r="C1581" s="420" t="str">
        <f t="shared" si="1088"/>
        <v>T23</v>
      </c>
      <c r="D1581" s="420" t="str">
        <f t="shared" si="1089"/>
        <v>OTHER: complete as required</v>
      </c>
      <c r="E1581" s="420" t="s">
        <v>459</v>
      </c>
      <c r="F1581" s="409"/>
      <c r="G1581" s="322">
        <f t="shared" ref="G1581:M1581" si="1112">ROUNDUP(G1552/30,0)</f>
        <v>0</v>
      </c>
      <c r="H1581" s="322">
        <f t="shared" si="1112"/>
        <v>0</v>
      </c>
      <c r="I1581" s="322">
        <f t="shared" si="1112"/>
        <v>0</v>
      </c>
      <c r="J1581" s="322">
        <f t="shared" si="1112"/>
        <v>0</v>
      </c>
      <c r="K1581" s="322">
        <f t="shared" si="1112"/>
        <v>0</v>
      </c>
      <c r="L1581" s="322">
        <f t="shared" si="1112"/>
        <v>0</v>
      </c>
      <c r="M1581" s="322">
        <f t="shared" si="1112"/>
        <v>0</v>
      </c>
    </row>
    <row r="1582" spans="3:13">
      <c r="C1582" s="420" t="str">
        <f t="shared" si="1088"/>
        <v>T24</v>
      </c>
      <c r="D1582" s="420" t="str">
        <f t="shared" si="1089"/>
        <v>OTHER: complete as required</v>
      </c>
      <c r="E1582" s="420" t="s">
        <v>459</v>
      </c>
      <c r="F1582" s="409"/>
      <c r="G1582" s="322">
        <f t="shared" ref="G1582:M1582" si="1113">ROUNDUP(G1553/30,0)</f>
        <v>0</v>
      </c>
      <c r="H1582" s="322">
        <f t="shared" si="1113"/>
        <v>0</v>
      </c>
      <c r="I1582" s="322">
        <f t="shared" si="1113"/>
        <v>0</v>
      </c>
      <c r="J1582" s="322">
        <f t="shared" si="1113"/>
        <v>0</v>
      </c>
      <c r="K1582" s="322">
        <f t="shared" si="1113"/>
        <v>0</v>
      </c>
      <c r="L1582" s="322">
        <f t="shared" si="1113"/>
        <v>0</v>
      </c>
      <c r="M1582" s="322">
        <f t="shared" si="1113"/>
        <v>0</v>
      </c>
    </row>
    <row r="1583" spans="3:13">
      <c r="C1583" s="420" t="str">
        <f t="shared" si="1088"/>
        <v>T25</v>
      </c>
      <c r="D1583" s="420" t="str">
        <f t="shared" si="1089"/>
        <v>OTHER: complete as required</v>
      </c>
      <c r="E1583" s="420" t="s">
        <v>459</v>
      </c>
      <c r="F1583" s="409"/>
      <c r="G1583" s="322">
        <f t="shared" ref="G1583:M1583" si="1114">ROUNDUP(G1554/30,0)</f>
        <v>0</v>
      </c>
      <c r="H1583" s="322">
        <f t="shared" si="1114"/>
        <v>0</v>
      </c>
      <c r="I1583" s="322">
        <f t="shared" si="1114"/>
        <v>0</v>
      </c>
      <c r="J1583" s="322">
        <f t="shared" si="1114"/>
        <v>0</v>
      </c>
      <c r="K1583" s="322">
        <f t="shared" si="1114"/>
        <v>0</v>
      </c>
      <c r="L1583" s="322">
        <f t="shared" si="1114"/>
        <v>0</v>
      </c>
      <c r="M1583" s="322">
        <f t="shared" si="1114"/>
        <v>0</v>
      </c>
    </row>
    <row r="1584" spans="3:13">
      <c r="M1584" s="487"/>
    </row>
    <row r="1585" spans="3:13" s="487" customFormat="1">
      <c r="C1585" s="209" t="s">
        <v>896</v>
      </c>
    </row>
    <row r="1586" spans="3:13" s="487" customFormat="1"/>
    <row r="1587" spans="3:13" s="692" customFormat="1">
      <c r="C1587" s="692" t="s">
        <v>898</v>
      </c>
      <c r="E1587" s="704"/>
      <c r="F1587" s="704"/>
      <c r="G1587" s="678">
        <v>2014</v>
      </c>
      <c r="H1587" s="678">
        <v>2015</v>
      </c>
      <c r="I1587" s="678">
        <v>2016</v>
      </c>
      <c r="J1587" s="678">
        <v>2017</v>
      </c>
      <c r="K1587" s="678">
        <v>2018</v>
      </c>
      <c r="L1587" s="678">
        <v>2019</v>
      </c>
      <c r="M1587" s="678">
        <v>2020</v>
      </c>
    </row>
    <row r="1588" spans="3:13" s="487" customFormat="1">
      <c r="C1588" s="420" t="str">
        <f>C1675</f>
        <v>N03</v>
      </c>
      <c r="D1588" s="420" t="str">
        <f>D1675</f>
        <v>BTS</v>
      </c>
      <c r="E1588" s="420"/>
      <c r="F1588" s="626" t="s">
        <v>299</v>
      </c>
      <c r="G1588" s="421">
        <f t="shared" ref="G1588:M1589" si="1115">G1675</f>
        <v>3202.6645072871838</v>
      </c>
      <c r="H1588" s="421">
        <f t="shared" si="1115"/>
        <v>3266.7177974329284</v>
      </c>
      <c r="I1588" s="421">
        <f t="shared" si="1115"/>
        <v>3332.0521533815881</v>
      </c>
      <c r="J1588" s="421">
        <f t="shared" si="1115"/>
        <v>3398.6931964492205</v>
      </c>
      <c r="K1588" s="421">
        <f t="shared" si="1115"/>
        <v>3466.6670603782045</v>
      </c>
      <c r="L1588" s="421">
        <f t="shared" si="1115"/>
        <v>3536.0004015857671</v>
      </c>
      <c r="M1588" s="421">
        <f t="shared" si="1115"/>
        <v>3606.7204096174837</v>
      </c>
    </row>
    <row r="1589" spans="3:13" s="487" customFormat="1">
      <c r="C1589" s="420" t="str">
        <f t="shared" ref="C1589" si="1116">C1676</f>
        <v>N04</v>
      </c>
      <c r="D1589" s="420" t="str">
        <f>D1676</f>
        <v>Node B</v>
      </c>
      <c r="E1589" s="420"/>
      <c r="F1589" s="626" t="s">
        <v>299</v>
      </c>
      <c r="G1589" s="421">
        <f t="shared" si="1115"/>
        <v>659.54247872099927</v>
      </c>
      <c r="H1589" s="421">
        <f t="shared" si="1115"/>
        <v>654.02872151463202</v>
      </c>
      <c r="I1589" s="421">
        <f t="shared" si="1115"/>
        <v>646.38857161440808</v>
      </c>
      <c r="J1589" s="421">
        <f t="shared" si="1115"/>
        <v>639.84379945581759</v>
      </c>
      <c r="K1589" s="421">
        <f t="shared" si="1115"/>
        <v>633.20537040247189</v>
      </c>
      <c r="L1589" s="421">
        <f t="shared" si="1115"/>
        <v>625.17747746230566</v>
      </c>
      <c r="M1589" s="421">
        <f t="shared" si="1115"/>
        <v>619.09293472828722</v>
      </c>
    </row>
    <row r="1590" spans="3:13" s="487" customFormat="1">
      <c r="C1590" s="420" t="str">
        <f>C1696</f>
        <v>N24</v>
      </c>
      <c r="D1590" s="420" t="str">
        <f>D1696</f>
        <v>eNodeB</v>
      </c>
      <c r="E1590" s="420"/>
      <c r="F1590" s="626" t="s">
        <v>299</v>
      </c>
      <c r="G1590" s="421">
        <f t="shared" ref="G1590:M1590" si="1117">G1696</f>
        <v>52.746483950831674</v>
      </c>
      <c r="H1590" s="421">
        <f t="shared" si="1117"/>
        <v>158.72012005241339</v>
      </c>
      <c r="I1590" s="421">
        <f t="shared" si="1117"/>
        <v>264.29979966617339</v>
      </c>
      <c r="J1590" s="421">
        <f t="shared" si="1117"/>
        <v>370.38973925217539</v>
      </c>
      <c r="K1590" s="421">
        <f t="shared" si="1117"/>
        <v>370.50085617395109</v>
      </c>
      <c r="L1590" s="421">
        <f t="shared" si="1117"/>
        <v>370.60982144707793</v>
      </c>
      <c r="M1590" s="421">
        <f t="shared" si="1117"/>
        <v>371.38099330340407</v>
      </c>
    </row>
    <row r="1591" spans="3:13" s="487" customFormat="1">
      <c r="C1591" s="420"/>
      <c r="D1591" s="627" t="s">
        <v>897</v>
      </c>
      <c r="E1591" s="420"/>
      <c r="F1591" s="626" t="s">
        <v>299</v>
      </c>
      <c r="G1591" s="322">
        <f>SUM(G1588:G1590)</f>
        <v>3914.9534699590145</v>
      </c>
      <c r="H1591" s="322">
        <f t="shared" ref="H1591:M1591" si="1118">SUM(H1588:H1590)</f>
        <v>4079.4666389999738</v>
      </c>
      <c r="I1591" s="322">
        <f t="shared" si="1118"/>
        <v>4242.7405246621693</v>
      </c>
      <c r="J1591" s="322">
        <f t="shared" si="1118"/>
        <v>4408.9267351572134</v>
      </c>
      <c r="K1591" s="322">
        <f t="shared" si="1118"/>
        <v>4470.3732869546275</v>
      </c>
      <c r="L1591" s="322">
        <f t="shared" si="1118"/>
        <v>4531.7877004951506</v>
      </c>
      <c r="M1591" s="322">
        <f t="shared" si="1118"/>
        <v>4597.1943376491754</v>
      </c>
    </row>
    <row r="1592" spans="3:13" s="487" customFormat="1"/>
    <row r="1593" spans="3:13" s="487" customFormat="1">
      <c r="C1593" s="209" t="s">
        <v>902</v>
      </c>
    </row>
    <row r="1594" spans="3:13" s="487" customFormat="1">
      <c r="C1594" s="420"/>
      <c r="D1594" s="420" t="s">
        <v>899</v>
      </c>
      <c r="E1594" s="420" t="s">
        <v>47</v>
      </c>
      <c r="F1594" s="626" t="s">
        <v>299</v>
      </c>
      <c r="G1594" s="322">
        <f t="shared" ref="G1594:M1594" si="1119">IF(G1588&gt;G1589,G1588-G1596-G1597,0)</f>
        <v>2543.1220285661848</v>
      </c>
      <c r="H1594" s="322">
        <f t="shared" si="1119"/>
        <v>2612.6890759182966</v>
      </c>
      <c r="I1594" s="322">
        <f t="shared" si="1119"/>
        <v>2685.6635817671799</v>
      </c>
      <c r="J1594" s="322">
        <f t="shared" si="1119"/>
        <v>2758.8493969934029</v>
      </c>
      <c r="K1594" s="322">
        <f t="shared" si="1119"/>
        <v>2833.4616899757325</v>
      </c>
      <c r="L1594" s="322">
        <f t="shared" si="1119"/>
        <v>2910.8229241234612</v>
      </c>
      <c r="M1594" s="322">
        <f t="shared" si="1119"/>
        <v>2987.6274748891965</v>
      </c>
    </row>
    <row r="1595" spans="3:13" s="487" customFormat="1">
      <c r="C1595" s="420"/>
      <c r="D1595" s="420" t="s">
        <v>904</v>
      </c>
      <c r="E1595" s="420" t="s">
        <v>903</v>
      </c>
      <c r="F1595" s="626" t="s">
        <v>299</v>
      </c>
      <c r="G1595" s="322">
        <f t="shared" ref="G1595:M1595" si="1120">IF(G1589&gt;G1588,G1589-G1596-G1597,0)</f>
        <v>0</v>
      </c>
      <c r="H1595" s="322">
        <f t="shared" si="1120"/>
        <v>0</v>
      </c>
      <c r="I1595" s="322">
        <f t="shared" si="1120"/>
        <v>0</v>
      </c>
      <c r="J1595" s="322">
        <f t="shared" si="1120"/>
        <v>0</v>
      </c>
      <c r="K1595" s="322">
        <f t="shared" si="1120"/>
        <v>0</v>
      </c>
      <c r="L1595" s="322">
        <f t="shared" si="1120"/>
        <v>0</v>
      </c>
      <c r="M1595" s="322">
        <f t="shared" si="1120"/>
        <v>0</v>
      </c>
    </row>
    <row r="1596" spans="3:13" s="487" customFormat="1">
      <c r="C1596" s="420"/>
      <c r="D1596" s="420" t="s">
        <v>900</v>
      </c>
      <c r="E1596" s="420" t="s">
        <v>903</v>
      </c>
      <c r="F1596" s="626" t="s">
        <v>299</v>
      </c>
      <c r="G1596" s="322">
        <f t="shared" ref="G1596:M1596" si="1121">IF(G1588&gt;G1589,G1589-G1597,G1588-G1597)</f>
        <v>606.79599477016757</v>
      </c>
      <c r="H1596" s="322">
        <f t="shared" si="1121"/>
        <v>495.30860146221863</v>
      </c>
      <c r="I1596" s="322">
        <f t="shared" si="1121"/>
        <v>382.08877194823469</v>
      </c>
      <c r="J1596" s="322">
        <f t="shared" si="1121"/>
        <v>269.4540602036422</v>
      </c>
      <c r="K1596" s="322">
        <f t="shared" si="1121"/>
        <v>262.70451422852079</v>
      </c>
      <c r="L1596" s="322">
        <f t="shared" si="1121"/>
        <v>254.56765601522773</v>
      </c>
      <c r="M1596" s="322">
        <f t="shared" si="1121"/>
        <v>247.71194142488315</v>
      </c>
    </row>
    <row r="1597" spans="3:13" s="487" customFormat="1">
      <c r="C1597" s="420"/>
      <c r="D1597" s="420" t="s">
        <v>901</v>
      </c>
      <c r="E1597" s="420" t="s">
        <v>903</v>
      </c>
      <c r="F1597" s="626" t="s">
        <v>299</v>
      </c>
      <c r="G1597" s="322">
        <f>G1590</f>
        <v>52.746483950831674</v>
      </c>
      <c r="H1597" s="322">
        <f t="shared" ref="H1597:M1597" si="1122">H1590</f>
        <v>158.72012005241339</v>
      </c>
      <c r="I1597" s="322">
        <f t="shared" si="1122"/>
        <v>264.29979966617339</v>
      </c>
      <c r="J1597" s="322">
        <f t="shared" si="1122"/>
        <v>370.38973925217539</v>
      </c>
      <c r="K1597" s="322">
        <f t="shared" si="1122"/>
        <v>370.50085617395109</v>
      </c>
      <c r="L1597" s="322">
        <f t="shared" si="1122"/>
        <v>370.60982144707793</v>
      </c>
      <c r="M1597" s="322">
        <f t="shared" si="1122"/>
        <v>371.38099330340407</v>
      </c>
    </row>
    <row r="1598" spans="3:13" s="487" customFormat="1">
      <c r="C1598" s="420"/>
      <c r="D1598" s="627" t="s">
        <v>2</v>
      </c>
      <c r="E1598" s="627" t="s">
        <v>903</v>
      </c>
      <c r="F1598" s="629" t="s">
        <v>299</v>
      </c>
      <c r="G1598" s="628">
        <f>SUM(G1594:G1597)</f>
        <v>3202.6645072871838</v>
      </c>
      <c r="H1598" s="628">
        <f t="shared" ref="H1598:M1598" si="1123">SUM(H1594:H1597)</f>
        <v>3266.7177974329284</v>
      </c>
      <c r="I1598" s="628">
        <f t="shared" si="1123"/>
        <v>3332.0521533815881</v>
      </c>
      <c r="J1598" s="628">
        <f t="shared" si="1123"/>
        <v>3398.6931964492205</v>
      </c>
      <c r="K1598" s="628">
        <f t="shared" si="1123"/>
        <v>3466.6670603782045</v>
      </c>
      <c r="L1598" s="628">
        <f t="shared" si="1123"/>
        <v>3536.0004015857671</v>
      </c>
      <c r="M1598" s="628">
        <f t="shared" si="1123"/>
        <v>3606.7204096174837</v>
      </c>
    </row>
    <row r="1599" spans="3:13" s="635" customFormat="1">
      <c r="F1599" s="266"/>
      <c r="G1599" s="637" t="str">
        <f t="shared" ref="G1599:M1599" si="1124">IF((G1597*3+G1596*2+G1595+G1594)=G1591,"OK","ERROR")</f>
        <v>OK</v>
      </c>
      <c r="H1599" s="637" t="str">
        <f t="shared" si="1124"/>
        <v>OK</v>
      </c>
      <c r="I1599" s="637" t="str">
        <f t="shared" si="1124"/>
        <v>OK</v>
      </c>
      <c r="J1599" s="637" t="str">
        <f t="shared" si="1124"/>
        <v>OK</v>
      </c>
      <c r="K1599" s="637" t="str">
        <f t="shared" si="1124"/>
        <v>OK</v>
      </c>
      <c r="L1599" s="637" t="str">
        <f t="shared" si="1124"/>
        <v>OK</v>
      </c>
      <c r="M1599" s="637" t="str">
        <f t="shared" si="1124"/>
        <v>ERROR</v>
      </c>
    </row>
    <row r="1600" spans="3:13" s="487" customFormat="1">
      <c r="C1600" s="209" t="s">
        <v>902</v>
      </c>
    </row>
    <row r="1601" spans="3:13" s="487" customFormat="1">
      <c r="C1601" s="420"/>
      <c r="D1601" s="420" t="s">
        <v>47</v>
      </c>
      <c r="E1601" s="420"/>
      <c r="F1601" s="626" t="s">
        <v>299</v>
      </c>
      <c r="G1601" s="322">
        <f>G1594</f>
        <v>2543.1220285661848</v>
      </c>
      <c r="H1601" s="322">
        <f t="shared" ref="H1601:M1601" si="1125">H1594</f>
        <v>2612.6890759182966</v>
      </c>
      <c r="I1601" s="322">
        <f t="shared" si="1125"/>
        <v>2685.6635817671799</v>
      </c>
      <c r="J1601" s="322">
        <f t="shared" si="1125"/>
        <v>2758.8493969934029</v>
      </c>
      <c r="K1601" s="322">
        <f t="shared" si="1125"/>
        <v>2833.4616899757325</v>
      </c>
      <c r="L1601" s="322">
        <f t="shared" si="1125"/>
        <v>2910.8229241234612</v>
      </c>
      <c r="M1601" s="322">
        <f t="shared" si="1125"/>
        <v>2987.6274748891965</v>
      </c>
    </row>
    <row r="1602" spans="3:13" s="487" customFormat="1">
      <c r="C1602" s="420"/>
      <c r="D1602" s="420" t="s">
        <v>903</v>
      </c>
      <c r="E1602" s="420"/>
      <c r="F1602" s="626" t="s">
        <v>299</v>
      </c>
      <c r="G1602" s="322">
        <f>G1595+G1596+G1597</f>
        <v>659.54247872099927</v>
      </c>
      <c r="H1602" s="322">
        <f t="shared" ref="H1602:M1602" si="1126">H1595+H1596+H1597</f>
        <v>654.02872151463202</v>
      </c>
      <c r="I1602" s="322">
        <f t="shared" si="1126"/>
        <v>646.38857161440808</v>
      </c>
      <c r="J1602" s="322">
        <f t="shared" si="1126"/>
        <v>639.84379945581759</v>
      </c>
      <c r="K1602" s="322">
        <f t="shared" si="1126"/>
        <v>633.20537040247189</v>
      </c>
      <c r="L1602" s="322">
        <f t="shared" si="1126"/>
        <v>625.17747746230566</v>
      </c>
      <c r="M1602" s="322">
        <f t="shared" si="1126"/>
        <v>619.09293472828722</v>
      </c>
    </row>
    <row r="1603" spans="3:13" s="487" customFormat="1">
      <c r="C1603" s="420"/>
      <c r="D1603" s="420" t="s">
        <v>2</v>
      </c>
      <c r="E1603" s="420"/>
      <c r="F1603" s="626" t="s">
        <v>299</v>
      </c>
      <c r="G1603" s="628">
        <f>G1601+G1602</f>
        <v>3202.6645072871843</v>
      </c>
      <c r="H1603" s="628">
        <f t="shared" ref="H1603:M1603" si="1127">H1601+H1602</f>
        <v>3266.7177974329288</v>
      </c>
      <c r="I1603" s="628">
        <f t="shared" si="1127"/>
        <v>3332.0521533815881</v>
      </c>
      <c r="J1603" s="628">
        <f t="shared" si="1127"/>
        <v>3398.6931964492205</v>
      </c>
      <c r="K1603" s="628">
        <f t="shared" si="1127"/>
        <v>3466.6670603782045</v>
      </c>
      <c r="L1603" s="628">
        <f t="shared" si="1127"/>
        <v>3536.0004015857667</v>
      </c>
      <c r="M1603" s="628">
        <f t="shared" si="1127"/>
        <v>3606.7204096174837</v>
      </c>
    </row>
    <row r="1604" spans="3:13" s="635" customFormat="1">
      <c r="G1604" s="532" t="str">
        <f>IF(G1603=G1598,"OK","ERROR")</f>
        <v>OK</v>
      </c>
      <c r="H1604" s="532" t="str">
        <f t="shared" ref="H1604:M1604" si="1128">IF(H1603=H1598,"OK","ERROR")</f>
        <v>OK</v>
      </c>
      <c r="I1604" s="532" t="str">
        <f t="shared" si="1128"/>
        <v>OK</v>
      </c>
      <c r="J1604" s="532" t="str">
        <f t="shared" si="1128"/>
        <v>OK</v>
      </c>
      <c r="K1604" s="532" t="str">
        <f t="shared" si="1128"/>
        <v>OK</v>
      </c>
      <c r="L1604" s="532" t="str">
        <f t="shared" si="1128"/>
        <v>OK</v>
      </c>
      <c r="M1604" s="532" t="str">
        <f t="shared" si="1128"/>
        <v>OK</v>
      </c>
    </row>
    <row r="1605" spans="3:13" s="487" customFormat="1">
      <c r="C1605" s="209" t="s">
        <v>909</v>
      </c>
    </row>
    <row r="1606" spans="3:13" s="487" customFormat="1">
      <c r="C1606" s="420"/>
      <c r="D1606" s="420" t="s">
        <v>906</v>
      </c>
      <c r="E1606" s="420"/>
      <c r="F1606" s="626" t="s">
        <v>905</v>
      </c>
      <c r="G1606" s="421">
        <f>'1. Coverage&amp;Subs'!F148</f>
        <v>111001.90200000003</v>
      </c>
      <c r="H1606" s="421">
        <f>'1. Coverage&amp;Subs'!G148</f>
        <v>111339.08140625578</v>
      </c>
      <c r="I1606" s="421">
        <f>'1. Coverage&amp;Subs'!H148</f>
        <v>111240.70559285743</v>
      </c>
      <c r="J1606" s="421">
        <f>'1. Coverage&amp;Subs'!I148</f>
        <v>111351.94629845025</v>
      </c>
      <c r="K1606" s="421">
        <f>'1. Coverage&amp;Subs'!J148</f>
        <v>111385.35188233982</v>
      </c>
      <c r="L1606" s="421">
        <f>'1. Coverage&amp;Subs'!K148</f>
        <v>111418.11060634258</v>
      </c>
      <c r="M1606" s="421">
        <f>'1. Coverage&amp;Subs'!L148</f>
        <v>111451.53603952448</v>
      </c>
    </row>
    <row r="1607" spans="3:13" s="487" customFormat="1">
      <c r="C1607" s="420"/>
      <c r="D1607" s="420" t="s">
        <v>908</v>
      </c>
      <c r="E1607" s="420"/>
      <c r="F1607" s="626" t="s">
        <v>907</v>
      </c>
      <c r="G1607" s="628">
        <f>G1606^(1/2)/(G1602^(1/2)-1)*(1+'B. Dashboard'!$F$82)</f>
        <v>17.54833724829421</v>
      </c>
      <c r="H1607" s="628">
        <f>H1606^(1/2)/(H1602^(1/2)-1)*(1+'B. Dashboard'!$F$82)</f>
        <v>17.651904777645253</v>
      </c>
      <c r="I1607" s="628">
        <f>I1606^(1/2)/(I1602^(1/2)-1)*(1+'B. Dashboard'!$F$82)</f>
        <v>17.752329600664627</v>
      </c>
      <c r="J1607" s="628">
        <f>J1606^(1/2)/(J1602^(1/2)-1)*(1+'B. Dashboard'!$F$82)</f>
        <v>17.85553886525015</v>
      </c>
      <c r="K1607" s="628">
        <f>K1606^(1/2)/(K1602^(1/2)-1)*(1+'B. Dashboard'!$F$82)</f>
        <v>17.95544831114513</v>
      </c>
      <c r="L1607" s="628">
        <f>L1606^(1/2)/(L1602^(1/2)-1)*(1+'B. Dashboard'!$F$82)</f>
        <v>18.077808578587103</v>
      </c>
      <c r="M1607" s="628">
        <f>M1606^(1/2)/(M1602^(1/2)-1)*(1+'B. Dashboard'!$F$82)</f>
        <v>18.172863210957498</v>
      </c>
    </row>
    <row r="1608" spans="3:13" s="487" customFormat="1">
      <c r="G1608" s="209"/>
      <c r="H1608" s="209"/>
      <c r="I1608" s="209"/>
      <c r="J1608" s="209"/>
      <c r="K1608" s="209"/>
      <c r="L1608" s="209"/>
      <c r="M1608" s="209"/>
    </row>
    <row r="1609" spans="3:13">
      <c r="C1609" s="209" t="s">
        <v>460</v>
      </c>
      <c r="D1609" s="207"/>
      <c r="E1609" s="207"/>
      <c r="F1609" s="207"/>
      <c r="G1609" s="207"/>
      <c r="H1609" s="207"/>
      <c r="I1609" s="207"/>
      <c r="J1609" s="207"/>
      <c r="K1609" s="207"/>
      <c r="L1609" s="207"/>
      <c r="M1609" s="487"/>
    </row>
    <row r="1610" spans="3:13">
      <c r="C1610" s="207"/>
      <c r="D1610" s="207"/>
      <c r="E1610" s="207"/>
      <c r="F1610" s="207"/>
      <c r="G1610" s="207"/>
      <c r="H1610" s="207"/>
      <c r="I1610" s="207"/>
      <c r="J1610" s="207"/>
      <c r="K1610" s="207"/>
      <c r="L1610" s="207"/>
      <c r="M1610" s="487"/>
    </row>
    <row r="1611" spans="3:13">
      <c r="C1611" s="419"/>
      <c r="D1611" s="268" t="s">
        <v>460</v>
      </c>
      <c r="E1611" s="268" t="s">
        <v>14</v>
      </c>
      <c r="F1611" s="228"/>
      <c r="G1611" s="214">
        <f t="shared" ref="G1611:M1611" si="1129">G430</f>
        <v>2014</v>
      </c>
      <c r="H1611" s="214">
        <f t="shared" si="1129"/>
        <v>2015</v>
      </c>
      <c r="I1611" s="214">
        <f t="shared" si="1129"/>
        <v>2016</v>
      </c>
      <c r="J1611" s="214">
        <f t="shared" si="1129"/>
        <v>2017</v>
      </c>
      <c r="K1611" s="214">
        <f t="shared" si="1129"/>
        <v>2018</v>
      </c>
      <c r="L1611" s="214">
        <f t="shared" si="1129"/>
        <v>2019</v>
      </c>
      <c r="M1611" s="214">
        <f t="shared" si="1129"/>
        <v>2020</v>
      </c>
    </row>
    <row r="1612" spans="3:13">
      <c r="C1612" s="420" t="str">
        <f t="shared" ref="C1612:D1636" si="1130">C1559</f>
        <v>T01</v>
      </c>
      <c r="D1612" s="420" t="str">
        <f t="shared" si="1130"/>
        <v>BTS-BSC</v>
      </c>
      <c r="E1612" s="420" t="s">
        <v>461</v>
      </c>
      <c r="F1612" s="409"/>
      <c r="G1612" s="322">
        <f>G1601</f>
        <v>2543.1220285661848</v>
      </c>
      <c r="H1612" s="322">
        <f t="shared" ref="H1612:M1612" si="1131">H1601</f>
        <v>2612.6890759182966</v>
      </c>
      <c r="I1612" s="322">
        <f t="shared" si="1131"/>
        <v>2685.6635817671799</v>
      </c>
      <c r="J1612" s="322">
        <f t="shared" si="1131"/>
        <v>2758.8493969934029</v>
      </c>
      <c r="K1612" s="322">
        <f t="shared" si="1131"/>
        <v>2833.4616899757325</v>
      </c>
      <c r="L1612" s="322">
        <f t="shared" si="1131"/>
        <v>2910.8229241234612</v>
      </c>
      <c r="M1612" s="322">
        <f t="shared" si="1131"/>
        <v>2987.6274748891965</v>
      </c>
    </row>
    <row r="1613" spans="3:13">
      <c r="C1613" s="420" t="str">
        <f t="shared" si="1130"/>
        <v>T02</v>
      </c>
      <c r="D1613" s="420" t="str">
        <f t="shared" si="1130"/>
        <v>Node B-RNC</v>
      </c>
      <c r="E1613" s="420" t="s">
        <v>461</v>
      </c>
      <c r="F1613" s="409"/>
      <c r="G1613" s="322">
        <f>G1602</f>
        <v>659.54247872099927</v>
      </c>
      <c r="H1613" s="322">
        <f t="shared" ref="H1613:M1613" si="1132">H1602</f>
        <v>654.02872151463202</v>
      </c>
      <c r="I1613" s="322">
        <f t="shared" si="1132"/>
        <v>646.38857161440808</v>
      </c>
      <c r="J1613" s="322">
        <f t="shared" si="1132"/>
        <v>639.84379945581759</v>
      </c>
      <c r="K1613" s="322">
        <f t="shared" si="1132"/>
        <v>633.20537040247189</v>
      </c>
      <c r="L1613" s="322">
        <f t="shared" si="1132"/>
        <v>625.17747746230566</v>
      </c>
      <c r="M1613" s="322">
        <f t="shared" si="1132"/>
        <v>619.09293472828722</v>
      </c>
    </row>
    <row r="1614" spans="3:13">
      <c r="C1614" s="420" t="str">
        <f t="shared" si="1130"/>
        <v>T03</v>
      </c>
      <c r="D1614" s="420" t="str">
        <f t="shared" si="1130"/>
        <v>BSC-MSC</v>
      </c>
      <c r="E1614" s="420" t="s">
        <v>461</v>
      </c>
      <c r="F1614" s="409"/>
      <c r="G1614" s="322">
        <f>G1677*'3. Network design parameters'!$K$592</f>
        <v>15.421668847577207</v>
      </c>
      <c r="H1614" s="322">
        <f>H1677*'3. Network design parameters'!$K$592</f>
        <v>15.730102224528757</v>
      </c>
      <c r="I1614" s="322">
        <f>I1677*'3. Network design parameters'!$K$592</f>
        <v>16.044704269019331</v>
      </c>
      <c r="J1614" s="322">
        <f>J1677*'3. Network design parameters'!$K$592</f>
        <v>16.365598354399726</v>
      </c>
      <c r="K1614" s="322">
        <f>K1677*'3. Network design parameters'!$K$592</f>
        <v>16.692910321487712</v>
      </c>
      <c r="L1614" s="322">
        <f>L1677*'3. Network design parameters'!$K$592</f>
        <v>17.026768527917465</v>
      </c>
      <c r="M1614" s="322">
        <f>M1677*'3. Network design parameters'!$K$592</f>
        <v>17.367303898475814</v>
      </c>
    </row>
    <row r="1615" spans="3:13">
      <c r="C1615" s="420" t="str">
        <f t="shared" si="1130"/>
        <v>T04</v>
      </c>
      <c r="D1615" s="420" t="str">
        <f t="shared" si="1130"/>
        <v>RNC-MSC</v>
      </c>
      <c r="E1615" s="420" t="s">
        <v>461</v>
      </c>
      <c r="F1615" s="409"/>
      <c r="G1615" s="322">
        <f>G1678*'3. Network design parameters'!$K593</f>
        <v>8.5714857894015566</v>
      </c>
      <c r="H1615" s="322">
        <f>H1678*'3. Network design parameters'!$K593</f>
        <v>8.4814756601108101</v>
      </c>
      <c r="I1615" s="322">
        <f>I1678*'3. Network design parameters'!$K593</f>
        <v>8.3624916638516389</v>
      </c>
      <c r="J1615" s="322">
        <f>J1678*'3. Network design parameters'!$K593</f>
        <v>8.2560968314835232</v>
      </c>
      <c r="K1615" s="322">
        <f>K1678*'3. Network design parameters'!$K593</f>
        <v>8.0865973345685429</v>
      </c>
      <c r="L1615" s="322">
        <f>L1678*'3. Network design parameters'!$K593</f>
        <v>8.0209556304617955</v>
      </c>
      <c r="M1615" s="322">
        <f>M1678*'3. Network design parameters'!$K593</f>
        <v>7.9428916421375337</v>
      </c>
    </row>
    <row r="1616" spans="3:13">
      <c r="C1616" s="420" t="str">
        <f t="shared" si="1130"/>
        <v>T05</v>
      </c>
      <c r="D1616" s="420" t="str">
        <f t="shared" si="1130"/>
        <v>MSC-MSC</v>
      </c>
      <c r="E1616" s="420" t="s">
        <v>461</v>
      </c>
      <c r="F1616" s="409"/>
      <c r="G1616" s="322">
        <f>G1679*'3. Network design parameters'!$K594</f>
        <v>5.8350614999999992</v>
      </c>
      <c r="H1616" s="322">
        <f>H1679*'3. Network design parameters'!$K594</f>
        <v>5.7728940441426442</v>
      </c>
      <c r="I1616" s="322">
        <f>I1679*'3. Network design parameters'!$K594</f>
        <v>6.0308074552931643</v>
      </c>
      <c r="J1616" s="322">
        <f>J1679*'3. Network design parameters'!$K594</f>
        <v>6.3019605212970831</v>
      </c>
      <c r="K1616" s="322">
        <f>K1679*'3. Network design parameters'!$K594</f>
        <v>6.5635599398607605</v>
      </c>
      <c r="L1616" s="322">
        <f>L1679*'3. Network design parameters'!$K594</f>
        <v>6.7325197201975771</v>
      </c>
      <c r="M1616" s="322">
        <f>M1679*'3. Network design parameters'!$K594</f>
        <v>6.9058288791693183</v>
      </c>
    </row>
    <row r="1617" spans="3:14">
      <c r="C1617" s="420" t="str">
        <f t="shared" si="1130"/>
        <v>T06</v>
      </c>
      <c r="D1617" s="420" t="str">
        <f t="shared" si="1130"/>
        <v>MSC-PPP</v>
      </c>
      <c r="E1617" s="420" t="s">
        <v>461</v>
      </c>
      <c r="F1617" s="409"/>
      <c r="G1617" s="322">
        <f>G1681*'3. Network design parameters'!$K595</f>
        <v>5.8350614999999992</v>
      </c>
      <c r="H1617" s="322">
        <f>H1681*'3. Network design parameters'!$K595</f>
        <v>5.7728940441426442</v>
      </c>
      <c r="I1617" s="322">
        <f>I1681*'3. Network design parameters'!$K595</f>
        <v>6.0308074552931643</v>
      </c>
      <c r="J1617" s="322">
        <f>J1681*'3. Network design parameters'!$K595</f>
        <v>6.3019605212970831</v>
      </c>
      <c r="K1617" s="322">
        <f>K1681*'3. Network design parameters'!$K595</f>
        <v>6.5635599398607605</v>
      </c>
      <c r="L1617" s="322">
        <f>L1681*'3. Network design parameters'!$K595</f>
        <v>6.7325197201975771</v>
      </c>
      <c r="M1617" s="322">
        <f>M1681*'3. Network design parameters'!$K595</f>
        <v>6.9058288791693183</v>
      </c>
    </row>
    <row r="1618" spans="3:14">
      <c r="C1618" s="420" t="str">
        <f t="shared" si="1130"/>
        <v>T07</v>
      </c>
      <c r="D1618" s="420" t="str">
        <f t="shared" si="1130"/>
        <v>MSC-HLR</v>
      </c>
      <c r="E1618" s="420" t="s">
        <v>461</v>
      </c>
      <c r="F1618" s="409"/>
      <c r="G1618" s="322">
        <f>G1680*'3. Network design parameters'!$K596</f>
        <v>0.77800819999999993</v>
      </c>
      <c r="H1618" s="322">
        <f>H1680*'3. Network design parameters'!$K596</f>
        <v>0.76971920588568588</v>
      </c>
      <c r="I1618" s="322">
        <f>I1680*'3. Network design parameters'!$K596</f>
        <v>0.80410766070575523</v>
      </c>
      <c r="J1618" s="322">
        <f>J1680*'3. Network design parameters'!$K596</f>
        <v>0.84026140283961115</v>
      </c>
      <c r="K1618" s="322">
        <f>K1680*'3. Network design parameters'!$K596</f>
        <v>0.87514132531476807</v>
      </c>
      <c r="L1618" s="322">
        <f>L1680*'3. Network design parameters'!$K596</f>
        <v>0.8976692960263436</v>
      </c>
      <c r="M1618" s="322">
        <f>M1680*'3. Network design parameters'!$K596</f>
        <v>0.92077718388924235</v>
      </c>
    </row>
    <row r="1619" spans="3:14">
      <c r="C1619" s="420" t="str">
        <f t="shared" si="1130"/>
        <v>T08</v>
      </c>
      <c r="D1619" s="420" t="str">
        <f t="shared" si="1130"/>
        <v>MSC-SMS</v>
      </c>
      <c r="E1619" s="420" t="s">
        <v>461</v>
      </c>
      <c r="F1619" s="409"/>
      <c r="G1619" s="322">
        <f>G1682*'3. Network design parameters'!$K597</f>
        <v>3.9168000000000003</v>
      </c>
      <c r="H1619" s="322">
        <f>H1682*'3. Network design parameters'!$K597</f>
        <v>3.9951360000000009</v>
      </c>
      <c r="I1619" s="322">
        <f>I1682*'3. Network design parameters'!$K597</f>
        <v>4.0750387200000011</v>
      </c>
      <c r="J1619" s="322">
        <f>J1682*'3. Network design parameters'!$K597</f>
        <v>4.1565394944000014</v>
      </c>
      <c r="K1619" s="322">
        <f>K1682*'3. Network design parameters'!$K597</f>
        <v>4.2396702842880014</v>
      </c>
      <c r="L1619" s="322">
        <f>L1682*'3. Network design parameters'!$K597</f>
        <v>4.3244636899737605</v>
      </c>
      <c r="M1619" s="322">
        <f>M1682*'3. Network design parameters'!$K597</f>
        <v>4.4109529637732372</v>
      </c>
    </row>
    <row r="1620" spans="3:14">
      <c r="C1620" s="420" t="str">
        <f t="shared" si="1130"/>
        <v>T09</v>
      </c>
      <c r="D1620" s="420" t="str">
        <f t="shared" si="1130"/>
        <v>MSC-MMS</v>
      </c>
      <c r="E1620" s="420" t="s">
        <v>461</v>
      </c>
      <c r="F1620" s="409"/>
      <c r="G1620" s="322">
        <f>G1684*'3. Network design parameters'!$K598</f>
        <v>22.772093023255817</v>
      </c>
      <c r="H1620" s="322">
        <f>H1684*'3. Network design parameters'!$K598</f>
        <v>23.227534883720931</v>
      </c>
      <c r="I1620" s="322">
        <f>I1684*'3. Network design parameters'!$K598</f>
        <v>23.692085581395354</v>
      </c>
      <c r="J1620" s="322">
        <f>J1684*'3. Network design parameters'!$K598</f>
        <v>24.165927293023262</v>
      </c>
      <c r="K1620" s="322">
        <f>K1684*'3. Network design parameters'!$K598</f>
        <v>24.649245838883729</v>
      </c>
      <c r="L1620" s="322">
        <f>L1684*'3. Network design parameters'!$K598</f>
        <v>25.142230755661394</v>
      </c>
      <c r="M1620" s="322">
        <f>M1684*'3. Network design parameters'!$K598</f>
        <v>25.645075370774624</v>
      </c>
    </row>
    <row r="1621" spans="3:14">
      <c r="C1621" s="420" t="str">
        <f t="shared" si="1130"/>
        <v>T10</v>
      </c>
      <c r="D1621" s="420" t="str">
        <f t="shared" si="1130"/>
        <v>MSC-OSS</v>
      </c>
      <c r="E1621" s="420" t="s">
        <v>461</v>
      </c>
      <c r="F1621" s="409"/>
      <c r="G1621" s="322">
        <f>G1687*'3. Network design parameters'!$K599</f>
        <v>3.8900409999999996</v>
      </c>
      <c r="H1621" s="322">
        <f>H1687*'3. Network design parameters'!$K599</f>
        <v>3.84859602942843</v>
      </c>
      <c r="I1621" s="322">
        <f>I1687*'3. Network design parameters'!$K599</f>
        <v>4.0205383035287765</v>
      </c>
      <c r="J1621" s="322">
        <f>J1687*'3. Network design parameters'!$K599</f>
        <v>4.2013070141980569</v>
      </c>
      <c r="K1621" s="322">
        <f>K1687*'3. Network design parameters'!$K599</f>
        <v>4.3757066265738391</v>
      </c>
      <c r="L1621" s="322">
        <f>L1687*'3. Network design parameters'!$K599</f>
        <v>4.4883464801317183</v>
      </c>
      <c r="M1621" s="322">
        <f>M1687*'3. Network design parameters'!$K599</f>
        <v>4.6038859194462125</v>
      </c>
    </row>
    <row r="1622" spans="3:14">
      <c r="C1622" s="420" t="str">
        <f t="shared" si="1130"/>
        <v>T11</v>
      </c>
      <c r="D1622" s="420" t="str">
        <f t="shared" si="1130"/>
        <v>MSC-GPRS</v>
      </c>
      <c r="E1622" s="420" t="s">
        <v>461</v>
      </c>
      <c r="F1622" s="409"/>
      <c r="G1622" s="322">
        <f>G1688*'3. Network design parameters'!$K600</f>
        <v>15.560163999999999</v>
      </c>
      <c r="H1622" s="322">
        <f>H1688*'3. Network design parameters'!$K600</f>
        <v>15.39438411771372</v>
      </c>
      <c r="I1622" s="322">
        <f>I1688*'3. Network design parameters'!$K600</f>
        <v>16.082153214115106</v>
      </c>
      <c r="J1622" s="322">
        <f>J1688*'3. Network design parameters'!$K600</f>
        <v>16.805228056792227</v>
      </c>
      <c r="K1622" s="322">
        <f>K1688*'3. Network design parameters'!$K600</f>
        <v>17.502826506295357</v>
      </c>
      <c r="L1622" s="322">
        <f>L1688*'3. Network design parameters'!$K600</f>
        <v>17.953385920526873</v>
      </c>
      <c r="M1622" s="322">
        <f>M1688*'3. Network design parameters'!$K600</f>
        <v>18.41554367778485</v>
      </c>
    </row>
    <row r="1623" spans="3:14">
      <c r="C1623" s="420" t="str">
        <f t="shared" si="1130"/>
        <v>T12</v>
      </c>
      <c r="D1623" s="420" t="str">
        <f t="shared" si="1130"/>
        <v>MSC-BIL</v>
      </c>
      <c r="E1623" s="420" t="s">
        <v>461</v>
      </c>
      <c r="F1623" s="409"/>
      <c r="G1623" s="322">
        <f>G1689*'3. Network design parameters'!$K601</f>
        <v>3.8900409999999996</v>
      </c>
      <c r="H1623" s="322">
        <f>H1689*'3. Network design parameters'!$K601</f>
        <v>3.84859602942843</v>
      </c>
      <c r="I1623" s="322">
        <f>I1689*'3. Network design parameters'!$K601</f>
        <v>4.0205383035287765</v>
      </c>
      <c r="J1623" s="322">
        <f>J1689*'3. Network design parameters'!$K601</f>
        <v>4.2013070141980569</v>
      </c>
      <c r="K1623" s="322">
        <f>K1689*'3. Network design parameters'!$K601</f>
        <v>4.3757066265738391</v>
      </c>
      <c r="L1623" s="322">
        <f>L1689*'3. Network design parameters'!$K601</f>
        <v>4.4883464801317183</v>
      </c>
      <c r="M1623" s="322">
        <f>M1689*'3. Network design parameters'!$K601</f>
        <v>4.6038859194462125</v>
      </c>
    </row>
    <row r="1624" spans="3:14">
      <c r="C1624" s="420" t="str">
        <f t="shared" si="1130"/>
        <v>T13</v>
      </c>
      <c r="D1624" s="420" t="str">
        <f t="shared" si="1130"/>
        <v>MSC-IBIL</v>
      </c>
      <c r="E1624" s="420" t="s">
        <v>461</v>
      </c>
      <c r="F1624" s="409"/>
      <c r="G1624" s="322">
        <f>G1690*'3. Network design parameters'!$K602</f>
        <v>1.2448131199999999</v>
      </c>
      <c r="H1624" s="322">
        <f>H1690*'3. Network design parameters'!$K602</f>
        <v>1.2315507294170975</v>
      </c>
      <c r="I1624" s="322">
        <f>I1690*'3. Network design parameters'!$K602</f>
        <v>1.2865722571292086</v>
      </c>
      <c r="J1624" s="322">
        <f>J1690*'3. Network design parameters'!$K602</f>
        <v>1.3444182445433781</v>
      </c>
      <c r="K1624" s="322">
        <f>K1690*'3. Network design parameters'!$K602</f>
        <v>1.4002261205036286</v>
      </c>
      <c r="L1624" s="322">
        <f>L1690*'3. Network design parameters'!$K602</f>
        <v>1.4362708736421499</v>
      </c>
      <c r="M1624" s="322">
        <f>M1690*'3. Network design parameters'!$K602</f>
        <v>1.4732434942227879</v>
      </c>
    </row>
    <row r="1625" spans="3:14">
      <c r="C1625" s="420" t="str">
        <f t="shared" si="1130"/>
        <v>T14</v>
      </c>
      <c r="D1625" s="420" t="str">
        <f t="shared" si="1130"/>
        <v>MSC-IGW</v>
      </c>
      <c r="E1625" s="420" t="s">
        <v>461</v>
      </c>
      <c r="F1625" s="409"/>
      <c r="G1625" s="322">
        <f>G1691*'3. Network design parameters'!$K603</f>
        <v>5.8177287499999988</v>
      </c>
      <c r="H1625" s="322">
        <f>H1691*'3. Network design parameters'!$K603</f>
        <v>5.8039777720713221</v>
      </c>
      <c r="I1625" s="322">
        <f>I1691*'3. Network design parameters'!$K603</f>
        <v>5.9018507497179042</v>
      </c>
      <c r="J1625" s="322">
        <f>J1691*'3. Network design parameters'!$K603</f>
        <v>6.1663839882951246</v>
      </c>
      <c r="K1625" s="322">
        <f>K1691*'3. Network design parameters'!$K603</f>
        <v>6.4327602305789231</v>
      </c>
      <c r="L1625" s="322">
        <f>L1691*'3. Network design parameters'!$K603</f>
        <v>6.648039830029167</v>
      </c>
      <c r="M1625" s="322">
        <f>M1691*'3. Network design parameters'!$K603</f>
        <v>6.8191742996834463</v>
      </c>
    </row>
    <row r="1626" spans="3:14">
      <c r="C1626" s="420" t="str">
        <f t="shared" si="1130"/>
        <v>T15</v>
      </c>
      <c r="D1626" s="420" t="str">
        <f t="shared" si="1130"/>
        <v>MSC-INT</v>
      </c>
      <c r="E1626" s="420" t="s">
        <v>461</v>
      </c>
      <c r="F1626" s="409"/>
      <c r="G1626" s="322">
        <f>G1692*'3. Network design parameters'!$K604</f>
        <v>1.1635457499999997</v>
      </c>
      <c r="H1626" s="322">
        <f>H1692*'3. Network design parameters'!$K604</f>
        <v>1.1607955544142645</v>
      </c>
      <c r="I1626" s="322">
        <f>I1692*'3. Network design parameters'!$K604</f>
        <v>1.1803701499435808</v>
      </c>
      <c r="J1626" s="322">
        <f>J1692*'3. Network design parameters'!$K604</f>
        <v>1.2332767976590249</v>
      </c>
      <c r="K1626" s="322">
        <f>K1692*'3. Network design parameters'!$K604</f>
        <v>1.2865520461157844</v>
      </c>
      <c r="L1626" s="322">
        <f>L1692*'3. Network design parameters'!$K604</f>
        <v>1.3296079660058335</v>
      </c>
      <c r="M1626" s="322">
        <f>M1692*'3. Network design parameters'!$K604</f>
        <v>1.3638348599366892</v>
      </c>
    </row>
    <row r="1627" spans="3:14">
      <c r="C1627" s="420" t="str">
        <f t="shared" si="1130"/>
        <v>T16</v>
      </c>
      <c r="D1627" s="420" t="str">
        <f t="shared" si="1130"/>
        <v>MSC-IN/NGIN</v>
      </c>
      <c r="E1627" s="420" t="s">
        <v>461</v>
      </c>
      <c r="F1627" s="409"/>
      <c r="G1627" s="322">
        <f>G1695*'3. Network design parameters'!$K605</f>
        <v>2.9175307499999996</v>
      </c>
      <c r="H1627" s="322">
        <f>H1695*'3. Network design parameters'!$K605</f>
        <v>2.8864470220713221</v>
      </c>
      <c r="I1627" s="322">
        <f>I1695*'3. Network design parameters'!$K605</f>
        <v>3.0154037276465822</v>
      </c>
      <c r="J1627" s="322">
        <f>J1695*'3. Network design parameters'!$K605</f>
        <v>3.1509802606485415</v>
      </c>
      <c r="K1627" s="322">
        <f>K1695*'3. Network design parameters'!$K605</f>
        <v>3.2817799699303802</v>
      </c>
      <c r="L1627" s="322">
        <f>L1695*'3. Network design parameters'!$K605</f>
        <v>3.3662598600987885</v>
      </c>
      <c r="M1627" s="322">
        <f>M1695*'3. Network design parameters'!$K605</f>
        <v>3.4529144395846592</v>
      </c>
    </row>
    <row r="1628" spans="3:14">
      <c r="C1628" s="420" t="str">
        <f t="shared" si="1130"/>
        <v>T17</v>
      </c>
      <c r="D1628" s="420" t="str">
        <f t="shared" si="1130"/>
        <v>eNodeB-MSC</v>
      </c>
      <c r="E1628" s="420" t="s">
        <v>461</v>
      </c>
      <c r="F1628" s="409"/>
      <c r="G1628" s="261"/>
      <c r="H1628" s="261"/>
      <c r="I1628" s="261"/>
      <c r="J1628" s="261"/>
      <c r="K1628" s="261"/>
      <c r="L1628" s="261"/>
      <c r="M1628" s="261"/>
      <c r="N1628" s="630" t="s">
        <v>910</v>
      </c>
    </row>
    <row r="1629" spans="3:14">
      <c r="C1629" s="420" t="str">
        <f t="shared" si="1130"/>
        <v>T18</v>
      </c>
      <c r="D1629" s="420" t="str">
        <f t="shared" si="1130"/>
        <v>OTHER: complete as required</v>
      </c>
      <c r="E1629" s="420" t="s">
        <v>461</v>
      </c>
      <c r="F1629" s="409"/>
      <c r="G1629" s="322"/>
      <c r="H1629" s="322"/>
      <c r="I1629" s="322"/>
      <c r="J1629" s="322"/>
      <c r="K1629" s="322"/>
      <c r="L1629" s="322"/>
      <c r="M1629" s="322"/>
    </row>
    <row r="1630" spans="3:14">
      <c r="C1630" s="420" t="str">
        <f t="shared" si="1130"/>
        <v>T19</v>
      </c>
      <c r="D1630" s="420" t="str">
        <f t="shared" si="1130"/>
        <v>OTHER: complete as required</v>
      </c>
      <c r="E1630" s="420" t="s">
        <v>461</v>
      </c>
      <c r="F1630" s="409"/>
      <c r="G1630" s="322"/>
      <c r="H1630" s="322"/>
      <c r="I1630" s="322"/>
      <c r="J1630" s="322"/>
      <c r="K1630" s="322"/>
      <c r="L1630" s="322"/>
      <c r="M1630" s="322"/>
    </row>
    <row r="1631" spans="3:14">
      <c r="C1631" s="420" t="str">
        <f t="shared" si="1130"/>
        <v>T20</v>
      </c>
      <c r="D1631" s="420" t="str">
        <f t="shared" si="1130"/>
        <v>OTHER: complete as required</v>
      </c>
      <c r="E1631" s="420" t="s">
        <v>461</v>
      </c>
      <c r="F1631" s="409"/>
      <c r="G1631" s="322"/>
      <c r="H1631" s="322"/>
      <c r="I1631" s="322"/>
      <c r="J1631" s="322"/>
      <c r="K1631" s="322"/>
      <c r="L1631" s="322"/>
      <c r="M1631" s="322"/>
    </row>
    <row r="1632" spans="3:14">
      <c r="C1632" s="420" t="str">
        <f t="shared" si="1130"/>
        <v>T21</v>
      </c>
      <c r="D1632" s="420" t="str">
        <f t="shared" si="1130"/>
        <v>OTHER: complete as required</v>
      </c>
      <c r="E1632" s="420" t="s">
        <v>461</v>
      </c>
      <c r="F1632" s="409"/>
      <c r="G1632" s="322"/>
      <c r="H1632" s="322"/>
      <c r="I1632" s="322"/>
      <c r="J1632" s="322"/>
      <c r="K1632" s="322"/>
      <c r="L1632" s="322"/>
      <c r="M1632" s="322"/>
    </row>
    <row r="1633" spans="3:13">
      <c r="C1633" s="420" t="str">
        <f t="shared" si="1130"/>
        <v>T22</v>
      </c>
      <c r="D1633" s="420" t="str">
        <f t="shared" si="1130"/>
        <v>OTHER: complete as required</v>
      </c>
      <c r="E1633" s="420" t="s">
        <v>461</v>
      </c>
      <c r="F1633" s="409"/>
      <c r="G1633" s="322"/>
      <c r="H1633" s="322"/>
      <c r="I1633" s="322"/>
      <c r="J1633" s="322"/>
      <c r="K1633" s="322"/>
      <c r="L1633" s="322"/>
      <c r="M1633" s="322"/>
    </row>
    <row r="1634" spans="3:13">
      <c r="C1634" s="420" t="str">
        <f t="shared" si="1130"/>
        <v>T23</v>
      </c>
      <c r="D1634" s="420" t="str">
        <f t="shared" si="1130"/>
        <v>OTHER: complete as required</v>
      </c>
      <c r="E1634" s="420" t="s">
        <v>461</v>
      </c>
      <c r="F1634" s="409"/>
      <c r="G1634" s="322"/>
      <c r="H1634" s="322"/>
      <c r="I1634" s="322"/>
      <c r="J1634" s="322"/>
      <c r="K1634" s="322"/>
      <c r="L1634" s="322"/>
      <c r="M1634" s="322"/>
    </row>
    <row r="1635" spans="3:13">
      <c r="C1635" s="420" t="str">
        <f t="shared" si="1130"/>
        <v>T24</v>
      </c>
      <c r="D1635" s="420" t="str">
        <f t="shared" si="1130"/>
        <v>OTHER: complete as required</v>
      </c>
      <c r="E1635" s="420" t="s">
        <v>461</v>
      </c>
      <c r="F1635" s="409"/>
      <c r="G1635" s="322"/>
      <c r="H1635" s="322"/>
      <c r="I1635" s="322"/>
      <c r="J1635" s="322"/>
      <c r="K1635" s="322"/>
      <c r="L1635" s="322"/>
      <c r="M1635" s="322"/>
    </row>
    <row r="1636" spans="3:13">
      <c r="C1636" s="420" t="str">
        <f t="shared" si="1130"/>
        <v>T25</v>
      </c>
      <c r="D1636" s="420" t="str">
        <f t="shared" si="1130"/>
        <v>OTHER: complete as required</v>
      </c>
      <c r="E1636" s="420" t="s">
        <v>461</v>
      </c>
      <c r="F1636" s="409"/>
      <c r="G1636" s="322"/>
      <c r="H1636" s="322"/>
      <c r="I1636" s="322"/>
      <c r="J1636" s="322"/>
      <c r="K1636" s="322"/>
      <c r="L1636" s="322"/>
      <c r="M1636" s="322"/>
    </row>
    <row r="1637" spans="3:13">
      <c r="M1637" s="487"/>
    </row>
    <row r="1638" spans="3:13" s="487" customFormat="1">
      <c r="C1638" s="209" t="s">
        <v>895</v>
      </c>
    </row>
    <row r="1639" spans="3:13" s="487" customFormat="1"/>
    <row r="1640" spans="3:13" s="487" customFormat="1">
      <c r="C1640" s="419"/>
      <c r="D1640" s="268" t="s">
        <v>457</v>
      </c>
      <c r="E1640" s="268" t="s">
        <v>14</v>
      </c>
      <c r="F1640" s="228"/>
      <c r="G1640" s="214">
        <f>G1611</f>
        <v>2014</v>
      </c>
      <c r="H1640" s="214">
        <f t="shared" ref="H1640:M1640" si="1133">H1611</f>
        <v>2015</v>
      </c>
      <c r="I1640" s="214">
        <f t="shared" si="1133"/>
        <v>2016</v>
      </c>
      <c r="J1640" s="214">
        <f t="shared" si="1133"/>
        <v>2017</v>
      </c>
      <c r="K1640" s="214">
        <f t="shared" si="1133"/>
        <v>2018</v>
      </c>
      <c r="L1640" s="214">
        <f t="shared" si="1133"/>
        <v>2019</v>
      </c>
      <c r="M1640" s="214">
        <f t="shared" si="1133"/>
        <v>2020</v>
      </c>
    </row>
    <row r="1641" spans="3:13" s="487" customFormat="1">
      <c r="C1641" s="420" t="str">
        <f t="shared" ref="C1641:D1656" si="1134">C1612</f>
        <v>T01</v>
      </c>
      <c r="D1641" s="420" t="str">
        <f t="shared" si="1134"/>
        <v>BTS-BSC</v>
      </c>
      <c r="E1641" s="420" t="s">
        <v>922</v>
      </c>
      <c r="F1641" s="409"/>
      <c r="G1641" s="322">
        <f>IF(G1612=0,0,(G1594/G1588*G1559)/G1612)</f>
        <v>1.8059962218457077</v>
      </c>
      <c r="H1641" s="322">
        <f t="shared" ref="H1641:M1641" si="1135">IF(H1612=0,0,(H1594/H1588*H1559)/H1612)</f>
        <v>1.8057880618385793</v>
      </c>
      <c r="I1641" s="322">
        <f t="shared" si="1135"/>
        <v>1.8057940641455892</v>
      </c>
      <c r="J1641" s="322">
        <f t="shared" si="1135"/>
        <v>1.8059882564312268</v>
      </c>
      <c r="K1641" s="322">
        <f t="shared" si="1135"/>
        <v>1.8057690256868941</v>
      </c>
      <c r="L1641" s="322">
        <f t="shared" si="1135"/>
        <v>1.8059952700050914</v>
      </c>
      <c r="M1641" s="322">
        <f t="shared" si="1135"/>
        <v>1.8057956426655055</v>
      </c>
    </row>
    <row r="1642" spans="3:13" s="487" customFormat="1">
      <c r="C1642" s="420" t="str">
        <f t="shared" si="1134"/>
        <v>T02</v>
      </c>
      <c r="D1642" s="420" t="str">
        <f t="shared" si="1134"/>
        <v>Node B-RNC</v>
      </c>
      <c r="E1642" s="420" t="s">
        <v>922</v>
      </c>
      <c r="F1642" s="409"/>
      <c r="G1642" s="322">
        <f>(G1575+G1559+G1560-G1641*G1594)/G1613</f>
        <v>11.368685818777641</v>
      </c>
      <c r="H1642" s="322">
        <f t="shared" ref="H1642:M1642" si="1136">(H1575+H1559+H1560-H1641*H1594)/H1613</f>
        <v>11.621870733456189</v>
      </c>
      <c r="I1642" s="322">
        <f t="shared" si="1136"/>
        <v>11.912717804587505</v>
      </c>
      <c r="J1642" s="322">
        <f t="shared" si="1136"/>
        <v>12.192898320500571</v>
      </c>
      <c r="K1642" s="322">
        <f t="shared" si="1136"/>
        <v>12.402646932352555</v>
      </c>
      <c r="L1642" s="322">
        <f t="shared" si="1136"/>
        <v>12.698902077273436</v>
      </c>
      <c r="M1642" s="322">
        <f t="shared" si="1136"/>
        <v>13.027051144553859</v>
      </c>
    </row>
    <row r="1643" spans="3:13" s="487" customFormat="1">
      <c r="C1643" s="420" t="str">
        <f t="shared" si="1134"/>
        <v>T03</v>
      </c>
      <c r="D1643" s="420" t="str">
        <f t="shared" si="1134"/>
        <v>BSC-MSC</v>
      </c>
      <c r="E1643" s="420" t="s">
        <v>922</v>
      </c>
      <c r="F1643" s="409"/>
      <c r="G1643" s="322">
        <f t="shared" ref="G1643:M1656" si="1137">G1561/G1614</f>
        <v>214.30884249075456</v>
      </c>
      <c r="H1643" s="322">
        <f t="shared" si="1137"/>
        <v>214.3024852529837</v>
      </c>
      <c r="I1643" s="322">
        <f t="shared" si="1137"/>
        <v>214.33863425207247</v>
      </c>
      <c r="J1643" s="322">
        <f t="shared" si="1137"/>
        <v>214.29097329992695</v>
      </c>
      <c r="K1643" s="322">
        <f t="shared" si="1137"/>
        <v>214.34249217730897</v>
      </c>
      <c r="L1643" s="322">
        <f t="shared" si="1137"/>
        <v>214.30960278910348</v>
      </c>
      <c r="M1643" s="322">
        <f t="shared" si="1137"/>
        <v>214.31075437832635</v>
      </c>
    </row>
    <row r="1644" spans="3:13" s="487" customFormat="1">
      <c r="C1644" s="420" t="str">
        <f t="shared" si="1134"/>
        <v>T04</v>
      </c>
      <c r="D1644" s="420" t="str">
        <f t="shared" si="1134"/>
        <v>RNC-MSC</v>
      </c>
      <c r="E1644" s="420" t="s">
        <v>922</v>
      </c>
      <c r="F1644" s="409"/>
      <c r="G1644" s="322">
        <f t="shared" si="1137"/>
        <v>394.21403511839861</v>
      </c>
      <c r="H1644" s="322">
        <f t="shared" si="1137"/>
        <v>387.55048434072324</v>
      </c>
      <c r="I1644" s="322">
        <f t="shared" si="1137"/>
        <v>381.34567162380813</v>
      </c>
      <c r="J1644" s="322">
        <f t="shared" si="1137"/>
        <v>373.78437571516253</v>
      </c>
      <c r="K1644" s="322">
        <f t="shared" si="1137"/>
        <v>365.54311754385333</v>
      </c>
      <c r="L1644" s="322">
        <f t="shared" si="1137"/>
        <v>354.69589049904806</v>
      </c>
      <c r="M1644" s="322">
        <f t="shared" si="1137"/>
        <v>344.58483425356638</v>
      </c>
    </row>
    <row r="1645" spans="3:13" s="487" customFormat="1">
      <c r="C1645" s="420" t="str">
        <f t="shared" si="1134"/>
        <v>T05</v>
      </c>
      <c r="D1645" s="420" t="str">
        <f t="shared" si="1134"/>
        <v>MSC-MSC</v>
      </c>
      <c r="E1645" s="420" t="s">
        <v>922</v>
      </c>
      <c r="F1645" s="409"/>
      <c r="G1645" s="322">
        <f t="shared" si="1137"/>
        <v>369.6619135890856</v>
      </c>
      <c r="H1645" s="322">
        <f t="shared" si="1137"/>
        <v>381.09135265217412</v>
      </c>
      <c r="I1645" s="322">
        <f t="shared" si="1137"/>
        <v>372.08947833850493</v>
      </c>
      <c r="J1645" s="322">
        <f t="shared" si="1137"/>
        <v>363.22030140691407</v>
      </c>
      <c r="K1645" s="322">
        <f t="shared" si="1137"/>
        <v>353.92378850573584</v>
      </c>
      <c r="L1645" s="322">
        <f t="shared" si="1137"/>
        <v>351.2800702098196</v>
      </c>
      <c r="M1645" s="322">
        <f t="shared" si="1137"/>
        <v>349.41497135536503</v>
      </c>
    </row>
    <row r="1646" spans="3:13" s="487" customFormat="1">
      <c r="C1646" s="420" t="str">
        <f t="shared" si="1134"/>
        <v>T06</v>
      </c>
      <c r="D1646" s="420" t="str">
        <f t="shared" si="1134"/>
        <v>MSC-PPP</v>
      </c>
      <c r="E1646" s="420" t="s">
        <v>922</v>
      </c>
      <c r="F1646" s="409"/>
      <c r="G1646" s="322">
        <f t="shared" si="1137"/>
        <v>1.0282667971879988</v>
      </c>
      <c r="H1646" s="322">
        <f t="shared" si="1137"/>
        <v>1.0393400526877477</v>
      </c>
      <c r="I1646" s="322">
        <f t="shared" si="1137"/>
        <v>0.99489165331151053</v>
      </c>
      <c r="J1646" s="322">
        <f t="shared" si="1137"/>
        <v>0.95208466948077086</v>
      </c>
      <c r="K1646" s="322">
        <f t="shared" si="1137"/>
        <v>0.91413806759983429</v>
      </c>
      <c r="L1646" s="322">
        <f t="shared" si="1137"/>
        <v>0.8911967954583162</v>
      </c>
      <c r="M1646" s="322">
        <f t="shared" si="1137"/>
        <v>0.86883125906845848</v>
      </c>
    </row>
    <row r="1647" spans="3:13" s="487" customFormat="1">
      <c r="C1647" s="420" t="str">
        <f t="shared" si="1134"/>
        <v>T07</v>
      </c>
      <c r="D1647" s="420" t="str">
        <f t="shared" si="1134"/>
        <v>MSC-HLR</v>
      </c>
      <c r="E1647" s="420" t="s">
        <v>922</v>
      </c>
      <c r="F1647" s="409"/>
      <c r="G1647" s="322">
        <f t="shared" si="1137"/>
        <v>7.7120009789099919</v>
      </c>
      <c r="H1647" s="322">
        <f t="shared" si="1137"/>
        <v>7.7950503951581069</v>
      </c>
      <c r="I1647" s="322">
        <f t="shared" si="1137"/>
        <v>7.4616873998363289</v>
      </c>
      <c r="J1647" s="322">
        <f t="shared" si="1137"/>
        <v>7.1406350211057807</v>
      </c>
      <c r="K1647" s="322">
        <f t="shared" si="1137"/>
        <v>6.8560355069987571</v>
      </c>
      <c r="L1647" s="322">
        <f t="shared" si="1137"/>
        <v>6.6839759659373712</v>
      </c>
      <c r="M1647" s="322">
        <f t="shared" si="1137"/>
        <v>6.5162344430134391</v>
      </c>
    </row>
    <row r="1648" spans="3:13" s="487" customFormat="1">
      <c r="C1648" s="420" t="str">
        <f t="shared" si="1134"/>
        <v>T08</v>
      </c>
      <c r="D1648" s="420" t="str">
        <f t="shared" si="1134"/>
        <v>MSC-SMS</v>
      </c>
      <c r="E1648" s="420" t="s">
        <v>922</v>
      </c>
      <c r="F1648" s="409"/>
      <c r="G1648" s="322">
        <f t="shared" si="1137"/>
        <v>0.25531045751633985</v>
      </c>
      <c r="H1648" s="322">
        <f t="shared" si="1137"/>
        <v>0.25030437011405865</v>
      </c>
      <c r="I1648" s="322">
        <f t="shared" si="1137"/>
        <v>0.24539644128829277</v>
      </c>
      <c r="J1648" s="322">
        <f t="shared" si="1137"/>
        <v>0.24058474636107133</v>
      </c>
      <c r="K1648" s="322">
        <f t="shared" si="1137"/>
        <v>0.23586739839320719</v>
      </c>
      <c r="L1648" s="322">
        <f t="shared" si="1137"/>
        <v>0.23124254744432082</v>
      </c>
      <c r="M1648" s="322">
        <f t="shared" si="1137"/>
        <v>0.22670837984737327</v>
      </c>
    </row>
    <row r="1649" spans="3:14" s="487" customFormat="1">
      <c r="C1649" s="420" t="str">
        <f t="shared" si="1134"/>
        <v>T09</v>
      </c>
      <c r="D1649" s="420" t="str">
        <f t="shared" si="1134"/>
        <v>MSC-MMS</v>
      </c>
      <c r="E1649" s="420" t="s">
        <v>922</v>
      </c>
      <c r="F1649" s="409"/>
      <c r="G1649" s="322">
        <f t="shared" si="1137"/>
        <v>4.3913398692810454E-2</v>
      </c>
      <c r="H1649" s="322">
        <f t="shared" si="1137"/>
        <v>4.3052351659618092E-2</v>
      </c>
      <c r="I1649" s="322">
        <f t="shared" si="1137"/>
        <v>4.2208187901586362E-2</v>
      </c>
      <c r="J1649" s="322">
        <f t="shared" si="1137"/>
        <v>4.1380576374104271E-2</v>
      </c>
      <c r="K1649" s="322">
        <f t="shared" si="1137"/>
        <v>4.0569192523631635E-2</v>
      </c>
      <c r="L1649" s="322">
        <f t="shared" si="1137"/>
        <v>3.9773718160423188E-2</v>
      </c>
      <c r="M1649" s="322">
        <f t="shared" si="1137"/>
        <v>3.8993841333748218E-2</v>
      </c>
    </row>
    <row r="1650" spans="3:14" s="487" customFormat="1">
      <c r="C1650" s="420" t="str">
        <f t="shared" si="1134"/>
        <v>T10</v>
      </c>
      <c r="D1650" s="420" t="str">
        <f t="shared" si="1134"/>
        <v>MSC-OSS</v>
      </c>
      <c r="E1650" s="420" t="s">
        <v>922</v>
      </c>
      <c r="F1650" s="409"/>
      <c r="G1650" s="322">
        <f t="shared" si="1137"/>
        <v>1.5424001957819984</v>
      </c>
      <c r="H1650" s="322">
        <f t="shared" si="1137"/>
        <v>1.559010079031621</v>
      </c>
      <c r="I1650" s="322">
        <f t="shared" si="1137"/>
        <v>1.4923374799672657</v>
      </c>
      <c r="J1650" s="322">
        <f t="shared" si="1137"/>
        <v>1.4281270042211558</v>
      </c>
      <c r="K1650" s="322">
        <f t="shared" si="1137"/>
        <v>1.3712071013997518</v>
      </c>
      <c r="L1650" s="322">
        <f t="shared" si="1137"/>
        <v>1.3367951931874742</v>
      </c>
      <c r="M1650" s="322">
        <f t="shared" si="1137"/>
        <v>1.3032468886026876</v>
      </c>
    </row>
    <row r="1651" spans="3:14" s="487" customFormat="1">
      <c r="C1651" s="420" t="str">
        <f t="shared" si="1134"/>
        <v>T11</v>
      </c>
      <c r="D1651" s="420" t="str">
        <f t="shared" si="1134"/>
        <v>MSC-GPRS</v>
      </c>
      <c r="E1651" s="420" t="s">
        <v>922</v>
      </c>
      <c r="F1651" s="409"/>
      <c r="G1651" s="322">
        <f t="shared" si="1137"/>
        <v>0.12853334964849986</v>
      </c>
      <c r="H1651" s="322">
        <f t="shared" si="1137"/>
        <v>0.12991750658596843</v>
      </c>
      <c r="I1651" s="322">
        <f t="shared" si="1137"/>
        <v>0.12436145666393882</v>
      </c>
      <c r="J1651" s="322">
        <f t="shared" si="1137"/>
        <v>0.11901058368509632</v>
      </c>
      <c r="K1651" s="322">
        <f t="shared" si="1137"/>
        <v>0.11426725844997931</v>
      </c>
      <c r="L1651" s="322">
        <f t="shared" si="1137"/>
        <v>0.16709939914843427</v>
      </c>
      <c r="M1651" s="322">
        <f t="shared" si="1137"/>
        <v>0.16290586107533594</v>
      </c>
    </row>
    <row r="1652" spans="3:14" s="487" customFormat="1">
      <c r="C1652" s="420" t="str">
        <f t="shared" si="1134"/>
        <v>T12</v>
      </c>
      <c r="D1652" s="420" t="str">
        <f t="shared" si="1134"/>
        <v>MSC-BIL</v>
      </c>
      <c r="E1652" s="420" t="s">
        <v>922</v>
      </c>
      <c r="F1652" s="409"/>
      <c r="G1652" s="322">
        <f t="shared" si="1137"/>
        <v>1.2853334964849985</v>
      </c>
      <c r="H1652" s="322">
        <f t="shared" si="1137"/>
        <v>1.2991750658596843</v>
      </c>
      <c r="I1652" s="322">
        <f t="shared" si="1137"/>
        <v>1.2436145666393881</v>
      </c>
      <c r="J1652" s="322">
        <f t="shared" si="1137"/>
        <v>1.1901058368509632</v>
      </c>
      <c r="K1652" s="322">
        <f t="shared" si="1137"/>
        <v>1.1426725844997931</v>
      </c>
      <c r="L1652" s="322">
        <f t="shared" si="1137"/>
        <v>1.3367951931874742</v>
      </c>
      <c r="M1652" s="322">
        <f t="shared" si="1137"/>
        <v>1.3032468886026876</v>
      </c>
    </row>
    <row r="1653" spans="3:14" s="487" customFormat="1">
      <c r="C1653" s="420" t="str">
        <f t="shared" si="1134"/>
        <v>T13</v>
      </c>
      <c r="D1653" s="420" t="str">
        <f t="shared" si="1134"/>
        <v>MSC-IBIL</v>
      </c>
      <c r="E1653" s="420" t="s">
        <v>922</v>
      </c>
      <c r="F1653" s="409"/>
      <c r="G1653" s="322">
        <f t="shared" si="1137"/>
        <v>0.80333343530312418</v>
      </c>
      <c r="H1653" s="322">
        <f t="shared" si="1137"/>
        <v>0.81198441616230277</v>
      </c>
      <c r="I1653" s="322">
        <f t="shared" si="1137"/>
        <v>0.77725910414961752</v>
      </c>
      <c r="J1653" s="322">
        <f t="shared" si="1137"/>
        <v>0.74381614803185203</v>
      </c>
      <c r="K1653" s="322">
        <f t="shared" si="1137"/>
        <v>0.71417036531237066</v>
      </c>
      <c r="L1653" s="322">
        <f t="shared" si="1137"/>
        <v>0.69624749645180939</v>
      </c>
      <c r="M1653" s="322">
        <f t="shared" si="1137"/>
        <v>0.67877442114723319</v>
      </c>
    </row>
    <row r="1654" spans="3:14" s="487" customFormat="1">
      <c r="C1654" s="420" t="str">
        <f t="shared" si="1134"/>
        <v>T14</v>
      </c>
      <c r="D1654" s="420" t="str">
        <f t="shared" si="1134"/>
        <v>MSC-IGW</v>
      </c>
      <c r="E1654" s="420" t="s">
        <v>922</v>
      </c>
      <c r="F1654" s="409"/>
      <c r="G1654" s="322">
        <f t="shared" si="1137"/>
        <v>197.67164290703658</v>
      </c>
      <c r="H1654" s="322">
        <f t="shared" si="1137"/>
        <v>202.10277262681177</v>
      </c>
      <c r="I1654" s="322">
        <f t="shared" si="1137"/>
        <v>202.64829639366366</v>
      </c>
      <c r="J1654" s="322">
        <f t="shared" si="1137"/>
        <v>197.84690708781247</v>
      </c>
      <c r="K1654" s="322">
        <f t="shared" si="1137"/>
        <v>192.45237745921472</v>
      </c>
      <c r="L1654" s="322">
        <f t="shared" si="1137"/>
        <v>185.01694205321925</v>
      </c>
      <c r="M1654" s="322">
        <f t="shared" si="1137"/>
        <v>183.89323177414781</v>
      </c>
    </row>
    <row r="1655" spans="3:14" s="487" customFormat="1">
      <c r="C1655" s="420" t="str">
        <f t="shared" si="1134"/>
        <v>T15</v>
      </c>
      <c r="D1655" s="420" t="str">
        <f t="shared" si="1134"/>
        <v>MSC-INT</v>
      </c>
      <c r="E1655" s="420" t="s">
        <v>922</v>
      </c>
      <c r="F1655" s="409"/>
      <c r="G1655" s="322">
        <f t="shared" si="1137"/>
        <v>142.66735966333945</v>
      </c>
      <c r="H1655" s="322">
        <f t="shared" si="1137"/>
        <v>145.58980636799313</v>
      </c>
      <c r="I1655" s="322">
        <f t="shared" si="1137"/>
        <v>146.56419429809287</v>
      </c>
      <c r="J1655" s="322">
        <f t="shared" si="1137"/>
        <v>142.70924445678276</v>
      </c>
      <c r="K1655" s="322">
        <f t="shared" si="1137"/>
        <v>139.13156528755832</v>
      </c>
      <c r="L1655" s="322">
        <f t="shared" si="1137"/>
        <v>137.63455445422406</v>
      </c>
      <c r="M1655" s="322">
        <f t="shared" si="1137"/>
        <v>137.11337456844353</v>
      </c>
    </row>
    <row r="1656" spans="3:14" s="487" customFormat="1">
      <c r="C1656" s="420" t="str">
        <f t="shared" si="1134"/>
        <v>T16</v>
      </c>
      <c r="D1656" s="420" t="str">
        <f t="shared" si="1134"/>
        <v>MSC-IN/NGIN</v>
      </c>
      <c r="E1656" s="420" t="s">
        <v>922</v>
      </c>
      <c r="F1656" s="409"/>
      <c r="G1656" s="322">
        <f t="shared" si="1137"/>
        <v>0.68551119812533257</v>
      </c>
      <c r="H1656" s="322">
        <f t="shared" si="1137"/>
        <v>0.69289336845849836</v>
      </c>
      <c r="I1656" s="322">
        <f t="shared" si="1137"/>
        <v>0.66326110220767365</v>
      </c>
      <c r="J1656" s="322">
        <f t="shared" si="1137"/>
        <v>0.63472311298718065</v>
      </c>
      <c r="K1656" s="322">
        <f t="shared" si="1137"/>
        <v>0.60942537839988953</v>
      </c>
      <c r="L1656" s="322">
        <f t="shared" si="1137"/>
        <v>0.8911967954583162</v>
      </c>
      <c r="M1656" s="322">
        <f t="shared" si="1137"/>
        <v>0.86883125906845848</v>
      </c>
    </row>
    <row r="1657" spans="3:14" s="487" customFormat="1">
      <c r="C1657" s="420" t="str">
        <f t="shared" ref="C1657:D1665" si="1138">C1628</f>
        <v>T17</v>
      </c>
      <c r="D1657" s="420" t="str">
        <f t="shared" si="1138"/>
        <v>eNodeB-MSC</v>
      </c>
      <c r="E1657" s="420" t="s">
        <v>922</v>
      </c>
      <c r="F1657" s="409"/>
      <c r="G1657" s="261"/>
      <c r="H1657" s="261"/>
      <c r="I1657" s="261"/>
      <c r="J1657" s="261"/>
      <c r="K1657" s="261"/>
      <c r="L1657" s="261"/>
      <c r="M1657" s="261"/>
      <c r="N1657" s="630" t="s">
        <v>910</v>
      </c>
    </row>
    <row r="1658" spans="3:14" s="487" customFormat="1">
      <c r="C1658" s="420" t="str">
        <f t="shared" si="1138"/>
        <v>T18</v>
      </c>
      <c r="D1658" s="420" t="str">
        <f t="shared" si="1138"/>
        <v>OTHER: complete as required</v>
      </c>
      <c r="E1658" s="420" t="s">
        <v>922</v>
      </c>
      <c r="F1658" s="409"/>
      <c r="G1658" s="322"/>
      <c r="H1658" s="322"/>
      <c r="I1658" s="322"/>
      <c r="J1658" s="322"/>
      <c r="K1658" s="322"/>
      <c r="L1658" s="322"/>
      <c r="M1658" s="322"/>
    </row>
    <row r="1659" spans="3:14" s="487" customFormat="1">
      <c r="C1659" s="420" t="str">
        <f t="shared" si="1138"/>
        <v>T19</v>
      </c>
      <c r="D1659" s="420" t="str">
        <f t="shared" si="1138"/>
        <v>OTHER: complete as required</v>
      </c>
      <c r="E1659" s="420" t="s">
        <v>922</v>
      </c>
      <c r="F1659" s="409"/>
      <c r="G1659" s="322"/>
      <c r="H1659" s="322"/>
      <c r="I1659" s="322"/>
      <c r="J1659" s="322"/>
      <c r="K1659" s="322"/>
      <c r="L1659" s="322"/>
      <c r="M1659" s="322"/>
    </row>
    <row r="1660" spans="3:14" s="487" customFormat="1">
      <c r="C1660" s="420" t="str">
        <f t="shared" si="1138"/>
        <v>T20</v>
      </c>
      <c r="D1660" s="420" t="str">
        <f t="shared" si="1138"/>
        <v>OTHER: complete as required</v>
      </c>
      <c r="E1660" s="420" t="s">
        <v>922</v>
      </c>
      <c r="F1660" s="409"/>
      <c r="G1660" s="322"/>
      <c r="H1660" s="322"/>
      <c r="I1660" s="322"/>
      <c r="J1660" s="322"/>
      <c r="K1660" s="322"/>
      <c r="L1660" s="322"/>
      <c r="M1660" s="322"/>
    </row>
    <row r="1661" spans="3:14" s="487" customFormat="1">
      <c r="C1661" s="420" t="str">
        <f t="shared" si="1138"/>
        <v>T21</v>
      </c>
      <c r="D1661" s="420" t="str">
        <f t="shared" si="1138"/>
        <v>OTHER: complete as required</v>
      </c>
      <c r="E1661" s="420" t="s">
        <v>922</v>
      </c>
      <c r="F1661" s="409"/>
      <c r="G1661" s="322"/>
      <c r="H1661" s="322"/>
      <c r="I1661" s="322"/>
      <c r="J1661" s="322"/>
      <c r="K1661" s="322"/>
      <c r="L1661" s="322"/>
      <c r="M1661" s="322"/>
    </row>
    <row r="1662" spans="3:14" s="487" customFormat="1">
      <c r="C1662" s="420" t="str">
        <f t="shared" si="1138"/>
        <v>T22</v>
      </c>
      <c r="D1662" s="420" t="str">
        <f t="shared" si="1138"/>
        <v>OTHER: complete as required</v>
      </c>
      <c r="E1662" s="420" t="s">
        <v>922</v>
      </c>
      <c r="F1662" s="409"/>
      <c r="G1662" s="322"/>
      <c r="H1662" s="322"/>
      <c r="I1662" s="322"/>
      <c r="J1662" s="322"/>
      <c r="K1662" s="322"/>
      <c r="L1662" s="322"/>
      <c r="M1662" s="322"/>
    </row>
    <row r="1663" spans="3:14" s="487" customFormat="1">
      <c r="C1663" s="420" t="str">
        <f t="shared" si="1138"/>
        <v>T23</v>
      </c>
      <c r="D1663" s="420" t="str">
        <f t="shared" si="1138"/>
        <v>OTHER: complete as required</v>
      </c>
      <c r="E1663" s="420" t="s">
        <v>922</v>
      </c>
      <c r="F1663" s="409"/>
      <c r="G1663" s="322"/>
      <c r="H1663" s="322"/>
      <c r="I1663" s="322"/>
      <c r="J1663" s="322"/>
      <c r="K1663" s="322"/>
      <c r="L1663" s="322"/>
      <c r="M1663" s="322"/>
    </row>
    <row r="1664" spans="3:14" s="487" customFormat="1">
      <c r="C1664" s="420" t="str">
        <f t="shared" si="1138"/>
        <v>T24</v>
      </c>
      <c r="D1664" s="420" t="str">
        <f t="shared" si="1138"/>
        <v>OTHER: complete as required</v>
      </c>
      <c r="E1664" s="420" t="s">
        <v>922</v>
      </c>
      <c r="F1664" s="409"/>
      <c r="G1664" s="322"/>
      <c r="H1664" s="322"/>
      <c r="I1664" s="322"/>
      <c r="J1664" s="322"/>
      <c r="K1664" s="322"/>
      <c r="L1664" s="322"/>
      <c r="M1664" s="322"/>
    </row>
    <row r="1665" spans="2:16" s="487" customFormat="1">
      <c r="C1665" s="420" t="str">
        <f t="shared" si="1138"/>
        <v>T25</v>
      </c>
      <c r="D1665" s="420" t="str">
        <f t="shared" si="1138"/>
        <v>OTHER: complete as required</v>
      </c>
      <c r="E1665" s="420" t="s">
        <v>922</v>
      </c>
      <c r="F1665" s="409"/>
      <c r="G1665" s="322"/>
      <c r="H1665" s="322"/>
      <c r="I1665" s="322"/>
      <c r="J1665" s="322"/>
      <c r="K1665" s="322"/>
      <c r="L1665" s="322"/>
      <c r="M1665" s="322"/>
    </row>
    <row r="1666" spans="2:16" s="487" customFormat="1">
      <c r="C1666" s="420"/>
      <c r="D1666" s="420" t="s">
        <v>2</v>
      </c>
      <c r="E1666" s="420"/>
      <c r="F1666" s="409"/>
      <c r="G1666" s="322"/>
      <c r="H1666" s="322"/>
      <c r="I1666" s="322"/>
      <c r="J1666" s="322"/>
      <c r="K1666" s="322"/>
      <c r="L1666" s="322"/>
      <c r="M1666" s="322"/>
    </row>
    <row r="1667" spans="2:16" s="487" customFormat="1"/>
    <row r="1668" spans="2:16">
      <c r="B1668" s="368">
        <f>B1496+0.01</f>
        <v>6.1899999999999959</v>
      </c>
      <c r="C1668" s="77" t="s">
        <v>462</v>
      </c>
      <c r="M1668" s="487"/>
      <c r="N1668" s="487"/>
      <c r="O1668" s="487"/>
      <c r="P1668" s="487"/>
    </row>
    <row r="1669" spans="2:16">
      <c r="M1669" s="487"/>
      <c r="N1669" s="487"/>
      <c r="O1669" s="487"/>
      <c r="P1669" s="487"/>
    </row>
    <row r="1670" spans="2:16">
      <c r="C1670" s="209" t="s">
        <v>463</v>
      </c>
      <c r="D1670" s="207"/>
      <c r="E1670" s="207"/>
      <c r="F1670" s="207"/>
      <c r="G1670" s="207"/>
      <c r="H1670" s="207"/>
      <c r="I1670" s="207"/>
      <c r="J1670" s="207"/>
      <c r="K1670" s="207"/>
      <c r="L1670" s="207"/>
      <c r="M1670" s="487"/>
      <c r="N1670" s="487"/>
      <c r="O1670" s="487"/>
      <c r="P1670" s="487"/>
    </row>
    <row r="1671" spans="2:16">
      <c r="C1671" s="207"/>
      <c r="D1671" s="207"/>
      <c r="E1671" s="207"/>
      <c r="F1671" s="207"/>
      <c r="G1671" s="207"/>
      <c r="H1671" s="207"/>
      <c r="I1671" s="207"/>
      <c r="J1671" s="207"/>
      <c r="K1671" s="207"/>
      <c r="L1671" s="207"/>
      <c r="M1671" s="487"/>
      <c r="N1671" s="487"/>
      <c r="O1671" s="487"/>
      <c r="P1671" s="487"/>
    </row>
    <row r="1672" spans="2:16">
      <c r="C1672" s="268" t="s">
        <v>0</v>
      </c>
      <c r="D1672" s="268" t="s">
        <v>308</v>
      </c>
      <c r="E1672" s="268" t="s">
        <v>14</v>
      </c>
      <c r="F1672" s="228"/>
      <c r="G1672" s="214">
        <f t="shared" ref="G1672:M1672" si="1139">G430</f>
        <v>2014</v>
      </c>
      <c r="H1672" s="214">
        <f t="shared" si="1139"/>
        <v>2015</v>
      </c>
      <c r="I1672" s="214">
        <f t="shared" si="1139"/>
        <v>2016</v>
      </c>
      <c r="J1672" s="214">
        <f t="shared" si="1139"/>
        <v>2017</v>
      </c>
      <c r="K1672" s="214">
        <f t="shared" si="1139"/>
        <v>2018</v>
      </c>
      <c r="L1672" s="214">
        <f t="shared" si="1139"/>
        <v>2019</v>
      </c>
      <c r="M1672" s="214">
        <f t="shared" si="1139"/>
        <v>2020</v>
      </c>
      <c r="N1672" s="487"/>
      <c r="O1672" s="487"/>
      <c r="P1672" s="487"/>
    </row>
    <row r="1673" spans="2:16">
      <c r="C1673" s="420" t="str">
        <f>'C. Masterfiles'!C45</f>
        <v>N01</v>
      </c>
      <c r="D1673" s="420" t="str">
        <f>'C. Masterfiles'!D45</f>
        <v>TRX</v>
      </c>
      <c r="E1673" s="420" t="s">
        <v>925</v>
      </c>
      <c r="F1673" s="409"/>
      <c r="G1673" s="421">
        <f t="shared" ref="G1673:M1673" si="1140">E1076</f>
        <v>17068.99425730397</v>
      </c>
      <c r="H1673" s="421">
        <f t="shared" si="1140"/>
        <v>17410.374142450055</v>
      </c>
      <c r="I1673" s="421">
        <f t="shared" si="1140"/>
        <v>17758.581625299063</v>
      </c>
      <c r="J1673" s="421">
        <f t="shared" si="1140"/>
        <v>18113.753257805041</v>
      </c>
      <c r="K1673" s="421">
        <f t="shared" si="1140"/>
        <v>18476.028322961152</v>
      </c>
      <c r="L1673" s="421">
        <f t="shared" si="1140"/>
        <v>18845.548889420366</v>
      </c>
      <c r="M1673" s="421">
        <f t="shared" si="1140"/>
        <v>19222.459867208774</v>
      </c>
      <c r="N1673" s="487"/>
      <c r="O1673" s="487"/>
      <c r="P1673" s="487"/>
    </row>
    <row r="1674" spans="2:16">
      <c r="C1674" s="420" t="str">
        <f>'C. Masterfiles'!C46</f>
        <v>N02</v>
      </c>
      <c r="D1674" s="420" t="str">
        <f>'C. Masterfiles'!D46</f>
        <v>Radio</v>
      </c>
      <c r="E1674" s="420" t="s">
        <v>925</v>
      </c>
      <c r="F1674" s="409"/>
      <c r="G1674" s="421">
        <f t="shared" ref="G1674:M1674" si="1141">E1205</f>
        <v>4027.3418768360943</v>
      </c>
      <c r="H1674" s="421">
        <f t="shared" si="1141"/>
        <v>3996.8964784884529</v>
      </c>
      <c r="I1674" s="421">
        <f t="shared" si="1141"/>
        <v>3954.3657502582937</v>
      </c>
      <c r="J1674" s="421">
        <f t="shared" si="1141"/>
        <v>3917.1390120264377</v>
      </c>
      <c r="K1674" s="421">
        <f t="shared" si="1141"/>
        <v>3878.2205929680804</v>
      </c>
      <c r="L1674" s="421">
        <f t="shared" si="1141"/>
        <v>3830.381892217837</v>
      </c>
      <c r="M1674" s="421">
        <f t="shared" si="1141"/>
        <v>3792.6014413934945</v>
      </c>
      <c r="N1674" s="487"/>
      <c r="O1674" s="487"/>
      <c r="P1674" s="487"/>
    </row>
    <row r="1675" spans="2:16">
      <c r="C1675" s="420" t="str">
        <f>'C. Masterfiles'!C47</f>
        <v>N03</v>
      </c>
      <c r="D1675" s="420" t="str">
        <f>'C. Masterfiles'!D47</f>
        <v>BTS</v>
      </c>
      <c r="E1675" s="420" t="s">
        <v>925</v>
      </c>
      <c r="F1675" s="409"/>
      <c r="G1675" s="421">
        <f t="shared" ref="G1675:M1675" si="1142">E1062</f>
        <v>3202.6645072871838</v>
      </c>
      <c r="H1675" s="421">
        <f t="shared" si="1142"/>
        <v>3266.7177974329284</v>
      </c>
      <c r="I1675" s="421">
        <f t="shared" si="1142"/>
        <v>3332.0521533815881</v>
      </c>
      <c r="J1675" s="421">
        <f t="shared" si="1142"/>
        <v>3398.6931964492205</v>
      </c>
      <c r="K1675" s="421">
        <f t="shared" si="1142"/>
        <v>3466.6670603782045</v>
      </c>
      <c r="L1675" s="421">
        <f t="shared" si="1142"/>
        <v>3536.0004015857671</v>
      </c>
      <c r="M1675" s="421">
        <f t="shared" si="1142"/>
        <v>3606.7204096174837</v>
      </c>
      <c r="N1675" s="487"/>
      <c r="O1675" s="487"/>
      <c r="P1675" s="487"/>
    </row>
    <row r="1676" spans="2:16">
      <c r="C1676" s="420" t="str">
        <f>'C. Masterfiles'!C48</f>
        <v>N04</v>
      </c>
      <c r="D1676" s="420" t="str">
        <f>'C. Masterfiles'!D48</f>
        <v>Node B</v>
      </c>
      <c r="E1676" s="420" t="s">
        <v>925</v>
      </c>
      <c r="F1676" s="409"/>
      <c r="G1676" s="421">
        <f t="shared" ref="G1676:M1676" si="1143">E1199</f>
        <v>659.54247872099927</v>
      </c>
      <c r="H1676" s="421">
        <f t="shared" si="1143"/>
        <v>654.02872151463202</v>
      </c>
      <c r="I1676" s="421">
        <f t="shared" si="1143"/>
        <v>646.38857161440808</v>
      </c>
      <c r="J1676" s="421">
        <f t="shared" si="1143"/>
        <v>639.84379945581759</v>
      </c>
      <c r="K1676" s="421">
        <f t="shared" si="1143"/>
        <v>633.20537040247189</v>
      </c>
      <c r="L1676" s="421">
        <f t="shared" si="1143"/>
        <v>625.17747746230566</v>
      </c>
      <c r="M1676" s="421">
        <f t="shared" si="1143"/>
        <v>619.09293472828722</v>
      </c>
      <c r="N1676" s="487"/>
      <c r="O1676" s="487"/>
      <c r="P1676" s="487"/>
    </row>
    <row r="1677" spans="2:16">
      <c r="C1677" s="420" t="str">
        <f>'C. Masterfiles'!C49</f>
        <v>N05</v>
      </c>
      <c r="D1677" s="420" t="str">
        <f>'C. Masterfiles'!D49</f>
        <v>BSC</v>
      </c>
      <c r="E1677" s="420" t="s">
        <v>925</v>
      </c>
      <c r="F1677" s="409"/>
      <c r="G1677" s="421">
        <f t="shared" ref="G1677:M1677" si="1144">E1343</f>
        <v>38.554172118943015</v>
      </c>
      <c r="H1677" s="421">
        <f t="shared" si="1144"/>
        <v>39.325255561321889</v>
      </c>
      <c r="I1677" s="421">
        <f t="shared" si="1144"/>
        <v>40.111760672548328</v>
      </c>
      <c r="J1677" s="421">
        <f t="shared" si="1144"/>
        <v>40.913995885999313</v>
      </c>
      <c r="K1677" s="421">
        <f t="shared" si="1144"/>
        <v>41.732275803719276</v>
      </c>
      <c r="L1677" s="421">
        <f t="shared" si="1144"/>
        <v>42.566921319793664</v>
      </c>
      <c r="M1677" s="421">
        <f t="shared" si="1144"/>
        <v>43.418259746189534</v>
      </c>
      <c r="N1677" s="487"/>
      <c r="O1677" s="487"/>
      <c r="P1677" s="487"/>
    </row>
    <row r="1678" spans="2:16">
      <c r="C1678" s="420" t="str">
        <f>'C. Masterfiles'!C50</f>
        <v>N06</v>
      </c>
      <c r="D1678" s="420" t="str">
        <f>'C. Masterfiles'!D50</f>
        <v>RNC</v>
      </c>
      <c r="E1678" s="420" t="s">
        <v>925</v>
      </c>
      <c r="F1678" s="409"/>
      <c r="G1678" s="421">
        <f t="shared" ref="G1678:M1678" si="1145">E1349</f>
        <v>4.2857428947007783</v>
      </c>
      <c r="H1678" s="421">
        <f t="shared" si="1145"/>
        <v>4.2407378300554051</v>
      </c>
      <c r="I1678" s="421">
        <f t="shared" si="1145"/>
        <v>4.1812458319258194</v>
      </c>
      <c r="J1678" s="421">
        <f t="shared" si="1145"/>
        <v>4.1280484157417616</v>
      </c>
      <c r="K1678" s="421">
        <f t="shared" si="1145"/>
        <v>4.0432986672842715</v>
      </c>
      <c r="L1678" s="421">
        <f t="shared" si="1145"/>
        <v>4.0104778152308977</v>
      </c>
      <c r="M1678" s="421">
        <f t="shared" si="1145"/>
        <v>3.9714458210687669</v>
      </c>
      <c r="N1678" s="487"/>
      <c r="O1678" s="487"/>
      <c r="P1678" s="487"/>
    </row>
    <row r="1679" spans="2:16">
      <c r="C1679" s="420" t="str">
        <f>'C. Masterfiles'!C51</f>
        <v>N07</v>
      </c>
      <c r="D1679" s="420" t="str">
        <f>'C. Masterfiles'!D51</f>
        <v>MSC</v>
      </c>
      <c r="E1679" s="420" t="s">
        <v>925</v>
      </c>
      <c r="F1679" s="409"/>
      <c r="G1679" s="421">
        <f t="shared" ref="G1679:M1679" si="1146">E1355</f>
        <v>2.9175307499999996</v>
      </c>
      <c r="H1679" s="421">
        <f t="shared" si="1146"/>
        <v>2.8864470220713221</v>
      </c>
      <c r="I1679" s="421">
        <f t="shared" si="1146"/>
        <v>3.0154037276465822</v>
      </c>
      <c r="J1679" s="421">
        <f t="shared" si="1146"/>
        <v>3.1509802606485415</v>
      </c>
      <c r="K1679" s="421">
        <f t="shared" si="1146"/>
        <v>3.2817799699303802</v>
      </c>
      <c r="L1679" s="421">
        <f t="shared" si="1146"/>
        <v>3.3662598600987885</v>
      </c>
      <c r="M1679" s="421">
        <f t="shared" si="1146"/>
        <v>3.4529144395846592</v>
      </c>
      <c r="N1679" s="487"/>
      <c r="O1679" s="487"/>
      <c r="P1679" s="487"/>
    </row>
    <row r="1680" spans="2:16">
      <c r="C1680" s="420" t="str">
        <f>'C. Masterfiles'!C52</f>
        <v>N08</v>
      </c>
      <c r="D1680" s="420" t="str">
        <f>'C. Masterfiles'!D52</f>
        <v>HLR</v>
      </c>
      <c r="E1680" s="420" t="s">
        <v>925</v>
      </c>
      <c r="F1680" s="409"/>
      <c r="G1680" s="421">
        <f t="shared" ref="G1680:M1680" si="1147">E1361</f>
        <v>0.38900409999999996</v>
      </c>
      <c r="H1680" s="421">
        <f t="shared" si="1147"/>
        <v>0.38485960294284294</v>
      </c>
      <c r="I1680" s="421">
        <f t="shared" si="1147"/>
        <v>0.40205383035287762</v>
      </c>
      <c r="J1680" s="421">
        <f t="shared" si="1147"/>
        <v>0.42013070141980557</v>
      </c>
      <c r="K1680" s="421">
        <f t="shared" si="1147"/>
        <v>0.43757066265738404</v>
      </c>
      <c r="L1680" s="421">
        <f t="shared" si="1147"/>
        <v>0.4488346480131718</v>
      </c>
      <c r="M1680" s="421">
        <f t="shared" si="1147"/>
        <v>0.46038859194462117</v>
      </c>
      <c r="N1680" s="487"/>
      <c r="O1680" s="487"/>
      <c r="P1680" s="487"/>
    </row>
    <row r="1681" spans="3:16">
      <c r="C1681" s="420" t="str">
        <f>'C. Masterfiles'!C53</f>
        <v>N09</v>
      </c>
      <c r="D1681" s="420" t="str">
        <f>'C. Masterfiles'!D53</f>
        <v>PPP</v>
      </c>
      <c r="E1681" s="420" t="s">
        <v>925</v>
      </c>
      <c r="F1681" s="409"/>
      <c r="G1681" s="421">
        <f t="shared" ref="G1681:M1681" si="1148">E1367</f>
        <v>2.9175307499999996</v>
      </c>
      <c r="H1681" s="421">
        <f t="shared" si="1148"/>
        <v>2.8864470220713221</v>
      </c>
      <c r="I1681" s="421">
        <f t="shared" si="1148"/>
        <v>3.0154037276465822</v>
      </c>
      <c r="J1681" s="421">
        <f t="shared" si="1148"/>
        <v>3.1509802606485415</v>
      </c>
      <c r="K1681" s="421">
        <f t="shared" si="1148"/>
        <v>3.2817799699303802</v>
      </c>
      <c r="L1681" s="421">
        <f t="shared" si="1148"/>
        <v>3.3662598600987885</v>
      </c>
      <c r="M1681" s="421">
        <f t="shared" si="1148"/>
        <v>3.4529144395846592</v>
      </c>
      <c r="N1681" s="487"/>
      <c r="O1681" s="487"/>
      <c r="P1681" s="487"/>
    </row>
    <row r="1682" spans="3:16">
      <c r="C1682" s="420" t="str">
        <f>'C. Masterfiles'!C54</f>
        <v>N10</v>
      </c>
      <c r="D1682" s="420" t="str">
        <f>'C. Masterfiles'!D54</f>
        <v>SMSG</v>
      </c>
      <c r="E1682" s="420" t="s">
        <v>925</v>
      </c>
      <c r="F1682" s="409"/>
      <c r="G1682" s="421">
        <f t="shared" ref="G1682:M1682" si="1149">E1373</f>
        <v>1.9584000000000001</v>
      </c>
      <c r="H1682" s="421">
        <f t="shared" si="1149"/>
        <v>1.9975680000000005</v>
      </c>
      <c r="I1682" s="421">
        <f t="shared" si="1149"/>
        <v>2.0375193600000006</v>
      </c>
      <c r="J1682" s="421">
        <f t="shared" si="1149"/>
        <v>2.0782697472000007</v>
      </c>
      <c r="K1682" s="421">
        <f t="shared" si="1149"/>
        <v>2.1198351421440007</v>
      </c>
      <c r="L1682" s="421">
        <f t="shared" si="1149"/>
        <v>2.1622318449868803</v>
      </c>
      <c r="M1682" s="421">
        <f t="shared" si="1149"/>
        <v>2.2054764818866186</v>
      </c>
      <c r="N1682" s="487"/>
      <c r="O1682" s="487"/>
      <c r="P1682" s="487"/>
    </row>
    <row r="1683" spans="3:16">
      <c r="C1683" s="420" t="str">
        <f>'C. Masterfiles'!C55</f>
        <v>N11</v>
      </c>
      <c r="D1683" s="420" t="str">
        <f>'C. Masterfiles'!D55</f>
        <v>SMSC</v>
      </c>
      <c r="E1683" s="420" t="s">
        <v>925</v>
      </c>
      <c r="F1683" s="409"/>
      <c r="G1683" s="421">
        <f t="shared" ref="G1683:M1683" si="1150">E1379</f>
        <v>2.6228571428571428</v>
      </c>
      <c r="H1683" s="421">
        <f t="shared" si="1150"/>
        <v>2.6753142857142862</v>
      </c>
      <c r="I1683" s="421">
        <f t="shared" si="1150"/>
        <v>2.7288205714285718</v>
      </c>
      <c r="J1683" s="421">
        <f t="shared" si="1150"/>
        <v>2.7833969828571434</v>
      </c>
      <c r="K1683" s="421">
        <f t="shared" si="1150"/>
        <v>2.8390649225142859</v>
      </c>
      <c r="L1683" s="421">
        <f t="shared" si="1150"/>
        <v>2.8958462209645721</v>
      </c>
      <c r="M1683" s="421">
        <f t="shared" si="1150"/>
        <v>2.9537631453838635</v>
      </c>
      <c r="N1683" s="487"/>
      <c r="O1683" s="487"/>
      <c r="P1683" s="487"/>
    </row>
    <row r="1684" spans="3:16">
      <c r="C1684" s="420" t="str">
        <f>'C. Masterfiles'!C56</f>
        <v>N12</v>
      </c>
      <c r="D1684" s="420" t="str">
        <f>'C. Masterfiles'!D56</f>
        <v>MMSC</v>
      </c>
      <c r="E1684" s="420" t="s">
        <v>925</v>
      </c>
      <c r="F1684" s="409"/>
      <c r="G1684" s="421">
        <f t="shared" ref="G1684:M1684" si="1151">E1385</f>
        <v>11.386046511627908</v>
      </c>
      <c r="H1684" s="421">
        <f t="shared" si="1151"/>
        <v>11.613767441860466</v>
      </c>
      <c r="I1684" s="421">
        <f t="shared" si="1151"/>
        <v>11.846042790697677</v>
      </c>
      <c r="J1684" s="421">
        <f t="shared" si="1151"/>
        <v>12.082963646511631</v>
      </c>
      <c r="K1684" s="421">
        <f t="shared" si="1151"/>
        <v>12.324622919441865</v>
      </c>
      <c r="L1684" s="421">
        <f t="shared" si="1151"/>
        <v>12.571115377830697</v>
      </c>
      <c r="M1684" s="421">
        <f t="shared" si="1151"/>
        <v>12.822537685387312</v>
      </c>
      <c r="N1684" s="487"/>
      <c r="O1684" s="487"/>
      <c r="P1684" s="487"/>
    </row>
    <row r="1685" spans="3:16">
      <c r="C1685" s="420" t="str">
        <f>'C. Masterfiles'!C57</f>
        <v>N13</v>
      </c>
      <c r="D1685" s="420" t="str">
        <f>'C. Masterfiles'!D57</f>
        <v>VMS</v>
      </c>
      <c r="E1685" s="420" t="s">
        <v>925</v>
      </c>
      <c r="F1685" s="409"/>
      <c r="G1685" s="421">
        <f t="shared" ref="G1685:M1685" si="1152">E1391</f>
        <v>1.4587653749999998</v>
      </c>
      <c r="H1685" s="421">
        <f t="shared" si="1152"/>
        <v>1.443223511035661</v>
      </c>
      <c r="I1685" s="421">
        <f t="shared" si="1152"/>
        <v>1.5077018638232911</v>
      </c>
      <c r="J1685" s="421">
        <f t="shared" si="1152"/>
        <v>1.5754901303242708</v>
      </c>
      <c r="K1685" s="421">
        <f t="shared" si="1152"/>
        <v>1.6408899849651901</v>
      </c>
      <c r="L1685" s="421">
        <f t="shared" si="1152"/>
        <v>1.6831299300493943</v>
      </c>
      <c r="M1685" s="421">
        <f t="shared" si="1152"/>
        <v>1.7264572197923296</v>
      </c>
      <c r="N1685" s="487"/>
      <c r="O1685" s="487"/>
      <c r="P1685" s="487"/>
    </row>
    <row r="1686" spans="3:16">
      <c r="C1686" s="420" t="str">
        <f>'C. Masterfiles'!C58</f>
        <v>N14</v>
      </c>
      <c r="D1686" s="420" t="str">
        <f>'C. Masterfiles'!D58</f>
        <v>NMS</v>
      </c>
      <c r="E1686" s="420" t="s">
        <v>925</v>
      </c>
      <c r="F1686" s="409"/>
      <c r="G1686" s="421">
        <f t="shared" ref="G1686:M1686" si="1153">E1397</f>
        <v>5.1867213333333329</v>
      </c>
      <c r="H1686" s="421">
        <f t="shared" si="1153"/>
        <v>5.1314613725712395</v>
      </c>
      <c r="I1686" s="421">
        <f t="shared" si="1153"/>
        <v>5.3607177380383693</v>
      </c>
      <c r="J1686" s="421">
        <f t="shared" si="1153"/>
        <v>5.6017426855974088</v>
      </c>
      <c r="K1686" s="421">
        <f t="shared" si="1153"/>
        <v>5.8342755020984525</v>
      </c>
      <c r="L1686" s="421">
        <f t="shared" si="1153"/>
        <v>5.9844619735089584</v>
      </c>
      <c r="M1686" s="421">
        <f t="shared" si="1153"/>
        <v>6.1385145592616164</v>
      </c>
      <c r="N1686" s="487"/>
      <c r="O1686" s="487"/>
      <c r="P1686" s="487"/>
    </row>
    <row r="1687" spans="3:16">
      <c r="C1687" s="420" t="str">
        <f>'C. Masterfiles'!C59</f>
        <v>N15</v>
      </c>
      <c r="D1687" s="420" t="str">
        <f>'C. Masterfiles'!D59</f>
        <v>OSS</v>
      </c>
      <c r="E1687" s="420" t="s">
        <v>925</v>
      </c>
      <c r="F1687" s="409"/>
      <c r="G1687" s="421">
        <f t="shared" ref="G1687:M1687" si="1154">E1403</f>
        <v>1.9450204999999998</v>
      </c>
      <c r="H1687" s="421">
        <f t="shared" si="1154"/>
        <v>1.924298014714215</v>
      </c>
      <c r="I1687" s="421">
        <f t="shared" si="1154"/>
        <v>2.0102691517643883</v>
      </c>
      <c r="J1687" s="421">
        <f t="shared" si="1154"/>
        <v>2.1006535070990284</v>
      </c>
      <c r="K1687" s="421">
        <f t="shared" si="1154"/>
        <v>2.1878533132869196</v>
      </c>
      <c r="L1687" s="421">
        <f t="shared" si="1154"/>
        <v>2.2441732400658592</v>
      </c>
      <c r="M1687" s="421">
        <f t="shared" si="1154"/>
        <v>2.3019429597231063</v>
      </c>
      <c r="N1687" s="487"/>
      <c r="O1687" s="487"/>
      <c r="P1687" s="487"/>
    </row>
    <row r="1688" spans="3:16">
      <c r="C1688" s="420" t="str">
        <f>'C. Masterfiles'!C60</f>
        <v>N16</v>
      </c>
      <c r="D1688" s="420" t="str">
        <f>'C. Masterfiles'!D60</f>
        <v>GPRS</v>
      </c>
      <c r="E1688" s="420" t="s">
        <v>925</v>
      </c>
      <c r="F1688" s="409"/>
      <c r="G1688" s="421">
        <f t="shared" ref="G1688:M1688" si="1155">E1409</f>
        <v>7.7800819999999993</v>
      </c>
      <c r="H1688" s="421">
        <f t="shared" si="1155"/>
        <v>7.6971920588568601</v>
      </c>
      <c r="I1688" s="421">
        <f t="shared" si="1155"/>
        <v>8.041076607057553</v>
      </c>
      <c r="J1688" s="421">
        <f t="shared" si="1155"/>
        <v>8.4026140283961137</v>
      </c>
      <c r="K1688" s="421">
        <f t="shared" si="1155"/>
        <v>8.7514132531476783</v>
      </c>
      <c r="L1688" s="421">
        <f t="shared" si="1155"/>
        <v>8.9766929602634367</v>
      </c>
      <c r="M1688" s="421">
        <f t="shared" si="1155"/>
        <v>9.207771838892425</v>
      </c>
      <c r="N1688" s="487"/>
      <c r="O1688" s="487"/>
      <c r="P1688" s="487"/>
    </row>
    <row r="1689" spans="3:16" s="207" customFormat="1">
      <c r="C1689" s="420" t="str">
        <f>'C. Masterfiles'!C61</f>
        <v>N17</v>
      </c>
      <c r="D1689" s="420" t="str">
        <f>'C. Masterfiles'!D61</f>
        <v>BIL</v>
      </c>
      <c r="E1689" s="420" t="s">
        <v>925</v>
      </c>
      <c r="F1689" s="409"/>
      <c r="G1689" s="421">
        <f t="shared" ref="G1689:M1689" si="1156">E1415</f>
        <v>1.9450204999999998</v>
      </c>
      <c r="H1689" s="421">
        <f t="shared" si="1156"/>
        <v>1.924298014714215</v>
      </c>
      <c r="I1689" s="421">
        <f t="shared" si="1156"/>
        <v>2.0102691517643883</v>
      </c>
      <c r="J1689" s="421">
        <f t="shared" si="1156"/>
        <v>2.1006535070990284</v>
      </c>
      <c r="K1689" s="421">
        <f t="shared" si="1156"/>
        <v>2.1878533132869196</v>
      </c>
      <c r="L1689" s="421">
        <f t="shared" si="1156"/>
        <v>2.2441732400658592</v>
      </c>
      <c r="M1689" s="421">
        <f t="shared" si="1156"/>
        <v>2.3019429597231063</v>
      </c>
      <c r="N1689" s="487"/>
      <c r="O1689" s="487"/>
      <c r="P1689" s="487"/>
    </row>
    <row r="1690" spans="3:16" s="207" customFormat="1">
      <c r="C1690" s="420" t="str">
        <f>'C. Masterfiles'!C62</f>
        <v>N18</v>
      </c>
      <c r="D1690" s="420" t="str">
        <f>'C. Masterfiles'!D62</f>
        <v>IBIL</v>
      </c>
      <c r="E1690" s="420" t="s">
        <v>925</v>
      </c>
      <c r="F1690" s="409"/>
      <c r="G1690" s="421">
        <f t="shared" ref="G1690:M1690" si="1157">E1421</f>
        <v>0.62240655999999994</v>
      </c>
      <c r="H1690" s="421">
        <f t="shared" si="1157"/>
        <v>0.61577536470854877</v>
      </c>
      <c r="I1690" s="421">
        <f t="shared" si="1157"/>
        <v>0.64328612856460432</v>
      </c>
      <c r="J1690" s="421">
        <f t="shared" si="1157"/>
        <v>0.67220912227168905</v>
      </c>
      <c r="K1690" s="421">
        <f t="shared" si="1157"/>
        <v>0.7001130602518143</v>
      </c>
      <c r="L1690" s="421">
        <f t="shared" si="1157"/>
        <v>0.71813543682107495</v>
      </c>
      <c r="M1690" s="421">
        <f t="shared" si="1157"/>
        <v>0.73662174711139394</v>
      </c>
      <c r="N1690" s="487"/>
      <c r="O1690" s="487"/>
      <c r="P1690" s="487"/>
    </row>
    <row r="1691" spans="3:16" s="207" customFormat="1">
      <c r="C1691" s="420" t="str">
        <f>'C. Masterfiles'!C63</f>
        <v>N19</v>
      </c>
      <c r="D1691" s="420" t="str">
        <f>'C. Masterfiles'!D63</f>
        <v>IGW</v>
      </c>
      <c r="E1691" s="420" t="s">
        <v>925</v>
      </c>
      <c r="F1691" s="409"/>
      <c r="G1691" s="421">
        <f t="shared" ref="G1691:M1691" si="1158">E1427</f>
        <v>2.9088643749999994</v>
      </c>
      <c r="H1691" s="421">
        <f t="shared" si="1158"/>
        <v>2.9019888860356611</v>
      </c>
      <c r="I1691" s="421">
        <f t="shared" si="1158"/>
        <v>2.9509253748589521</v>
      </c>
      <c r="J1691" s="421">
        <f t="shared" si="1158"/>
        <v>3.0831919941475623</v>
      </c>
      <c r="K1691" s="421">
        <f t="shared" si="1158"/>
        <v>3.2163801152894615</v>
      </c>
      <c r="L1691" s="421">
        <f t="shared" si="1158"/>
        <v>3.3240199150145835</v>
      </c>
      <c r="M1691" s="421">
        <f t="shared" si="1158"/>
        <v>3.4095871498417232</v>
      </c>
      <c r="N1691" s="487"/>
      <c r="O1691" s="487"/>
      <c r="P1691" s="487"/>
    </row>
    <row r="1692" spans="3:16" s="207" customFormat="1">
      <c r="C1692" s="420" t="str">
        <f>'C. Masterfiles'!C64</f>
        <v>N20</v>
      </c>
      <c r="D1692" s="420" t="str">
        <f>'C. Masterfiles'!D64</f>
        <v>INT</v>
      </c>
      <c r="E1692" s="420" t="s">
        <v>925</v>
      </c>
      <c r="F1692" s="409"/>
      <c r="G1692" s="421">
        <f t="shared" ref="G1692:M1692" si="1159">E1433</f>
        <v>0.58177287499999986</v>
      </c>
      <c r="H1692" s="421">
        <f t="shared" si="1159"/>
        <v>0.58039777720713226</v>
      </c>
      <c r="I1692" s="421">
        <f t="shared" si="1159"/>
        <v>0.5901850749717904</v>
      </c>
      <c r="J1692" s="421">
        <f t="shared" si="1159"/>
        <v>0.61663839882951244</v>
      </c>
      <c r="K1692" s="421">
        <f t="shared" si="1159"/>
        <v>0.64327602305789222</v>
      </c>
      <c r="L1692" s="421">
        <f t="shared" si="1159"/>
        <v>0.66480398300291677</v>
      </c>
      <c r="M1692" s="421">
        <f t="shared" si="1159"/>
        <v>0.68191742996834459</v>
      </c>
      <c r="N1692" s="487"/>
      <c r="O1692" s="487"/>
      <c r="P1692" s="487"/>
    </row>
    <row r="1693" spans="3:16" s="207" customFormat="1">
      <c r="C1693" s="420" t="str">
        <f>'C. Masterfiles'!C65</f>
        <v>N21</v>
      </c>
      <c r="D1693" s="420" t="str">
        <f>'C. Masterfiles'!D65</f>
        <v>SGSN</v>
      </c>
      <c r="E1693" s="420" t="s">
        <v>925</v>
      </c>
      <c r="F1693" s="409"/>
      <c r="G1693" s="421">
        <f t="shared" ref="G1693:M1693" si="1160">E1439</f>
        <v>3</v>
      </c>
      <c r="H1693" s="421">
        <f t="shared" si="1160"/>
        <v>3</v>
      </c>
      <c r="I1693" s="421">
        <f t="shared" si="1160"/>
        <v>3</v>
      </c>
      <c r="J1693" s="421">
        <f t="shared" si="1160"/>
        <v>3</v>
      </c>
      <c r="K1693" s="421">
        <f t="shared" si="1160"/>
        <v>3</v>
      </c>
      <c r="L1693" s="421">
        <f t="shared" si="1160"/>
        <v>3</v>
      </c>
      <c r="M1693" s="421">
        <f t="shared" si="1160"/>
        <v>3</v>
      </c>
      <c r="N1693" s="487"/>
      <c r="O1693" s="487"/>
      <c r="P1693" s="487"/>
    </row>
    <row r="1694" spans="3:16" s="207" customFormat="1">
      <c r="C1694" s="420" t="str">
        <f>'C. Masterfiles'!C66</f>
        <v>N22</v>
      </c>
      <c r="D1694" s="420" t="str">
        <f>'C. Masterfiles'!D66</f>
        <v>GGSN</v>
      </c>
      <c r="E1694" s="420" t="s">
        <v>925</v>
      </c>
      <c r="F1694" s="409"/>
      <c r="G1694" s="421">
        <f t="shared" ref="G1694:M1694" si="1161">E1445</f>
        <v>1.4134233244341963</v>
      </c>
      <c r="H1694" s="421">
        <f t="shared" si="1161"/>
        <v>1.4188004228494098</v>
      </c>
      <c r="I1694" s="421">
        <f t="shared" si="1161"/>
        <v>1.4003509394473708</v>
      </c>
      <c r="J1694" s="421">
        <f t="shared" si="1161"/>
        <v>1.4590747684809924</v>
      </c>
      <c r="K1694" s="421">
        <f t="shared" si="1161"/>
        <v>1.5090310605413919</v>
      </c>
      <c r="L1694" s="421">
        <f t="shared" si="1161"/>
        <v>1.5789323318195434</v>
      </c>
      <c r="M1694" s="421">
        <f t="shared" si="1161"/>
        <v>1.6195773571404501</v>
      </c>
      <c r="N1694" s="487"/>
      <c r="O1694" s="487"/>
      <c r="P1694" s="487"/>
    </row>
    <row r="1695" spans="3:16" s="207" customFormat="1">
      <c r="C1695" s="420" t="str">
        <f>'C. Masterfiles'!C67</f>
        <v>N23</v>
      </c>
      <c r="D1695" s="420" t="str">
        <f>'C. Masterfiles'!D67</f>
        <v>IN/NGN</v>
      </c>
      <c r="E1695" s="420" t="s">
        <v>925</v>
      </c>
      <c r="F1695" s="409"/>
      <c r="G1695" s="421">
        <f t="shared" ref="G1695:M1695" si="1162">E1451</f>
        <v>1.4587653749999998</v>
      </c>
      <c r="H1695" s="421">
        <f t="shared" si="1162"/>
        <v>1.443223511035661</v>
      </c>
      <c r="I1695" s="421">
        <f t="shared" si="1162"/>
        <v>1.5077018638232911</v>
      </c>
      <c r="J1695" s="421">
        <f t="shared" si="1162"/>
        <v>1.5754901303242708</v>
      </c>
      <c r="K1695" s="421">
        <f t="shared" si="1162"/>
        <v>1.6408899849651901</v>
      </c>
      <c r="L1695" s="421">
        <f t="shared" si="1162"/>
        <v>1.6831299300493943</v>
      </c>
      <c r="M1695" s="421">
        <f t="shared" si="1162"/>
        <v>1.7264572197923296</v>
      </c>
      <c r="N1695" s="487"/>
      <c r="O1695" s="487"/>
      <c r="P1695" s="487"/>
    </row>
    <row r="1696" spans="3:16">
      <c r="C1696" s="420" t="str">
        <f>'C. Masterfiles'!C68</f>
        <v>N24</v>
      </c>
      <c r="D1696" s="420" t="str">
        <f>'C. Masterfiles'!D68</f>
        <v>eNodeB</v>
      </c>
      <c r="E1696" s="420" t="s">
        <v>925</v>
      </c>
      <c r="F1696" s="409"/>
      <c r="G1696" s="421">
        <f t="shared" ref="G1696:M1696" si="1163">E1328</f>
        <v>52.746483950831674</v>
      </c>
      <c r="H1696" s="421">
        <f t="shared" si="1163"/>
        <v>158.72012005241339</v>
      </c>
      <c r="I1696" s="421">
        <f t="shared" si="1163"/>
        <v>264.29979966617339</v>
      </c>
      <c r="J1696" s="421">
        <f t="shared" si="1163"/>
        <v>370.38973925217539</v>
      </c>
      <c r="K1696" s="421">
        <f t="shared" si="1163"/>
        <v>370.50085617395109</v>
      </c>
      <c r="L1696" s="421">
        <f t="shared" si="1163"/>
        <v>370.60982144707793</v>
      </c>
      <c r="M1696" s="421">
        <f t="shared" si="1163"/>
        <v>371.38099330340407</v>
      </c>
      <c r="N1696" s="487"/>
      <c r="O1696" s="487"/>
      <c r="P1696" s="487"/>
    </row>
    <row r="1697" spans="3:16">
      <c r="C1697" s="420" t="str">
        <f>'C. Masterfiles'!C69</f>
        <v>N25</v>
      </c>
      <c r="D1697" s="420" t="str">
        <f>'C. Masterfiles'!D69</f>
        <v>eNodeB Radio</v>
      </c>
      <c r="E1697" s="420" t="s">
        <v>925</v>
      </c>
      <c r="F1697" s="409"/>
      <c r="G1697" s="421">
        <f t="shared" ref="G1697:M1697" si="1164">E1334</f>
        <v>309.870128975603</v>
      </c>
      <c r="H1697" s="421">
        <f t="shared" si="1164"/>
        <v>932.24687160069107</v>
      </c>
      <c r="I1697" s="421">
        <f t="shared" si="1164"/>
        <v>1552.5162413584476</v>
      </c>
      <c r="J1697" s="421">
        <f t="shared" si="1164"/>
        <v>2175.6962606397283</v>
      </c>
      <c r="K1697" s="421">
        <f t="shared" si="1164"/>
        <v>2176.3489695179205</v>
      </c>
      <c r="L1697" s="421">
        <f t="shared" si="1164"/>
        <v>2176.9931342738741</v>
      </c>
      <c r="M1697" s="421">
        <f t="shared" si="1164"/>
        <v>2182.9261434932928</v>
      </c>
      <c r="N1697" s="487"/>
      <c r="O1697" s="487"/>
      <c r="P1697" s="487"/>
    </row>
    <row r="1698" spans="3:16">
      <c r="C1698" s="420" t="str">
        <f>'C. Masterfiles'!C70</f>
        <v>N26</v>
      </c>
      <c r="D1698" s="420" t="str">
        <f>'C. Masterfiles'!D70</f>
        <v>OTHER</v>
      </c>
      <c r="E1698" s="420"/>
      <c r="F1698" s="409"/>
      <c r="G1698" s="421"/>
      <c r="H1698" s="421"/>
      <c r="I1698" s="421"/>
      <c r="J1698" s="421"/>
      <c r="K1698" s="421"/>
      <c r="L1698" s="421"/>
      <c r="M1698" s="421"/>
      <c r="N1698" s="487"/>
      <c r="O1698" s="487"/>
      <c r="P1698" s="487"/>
    </row>
    <row r="1699" spans="3:16">
      <c r="C1699" s="420" t="str">
        <f>'C. Masterfiles'!C71</f>
        <v>N27</v>
      </c>
      <c r="D1699" s="420" t="str">
        <f>'C. Masterfiles'!D71</f>
        <v>OTHER</v>
      </c>
      <c r="E1699" s="420"/>
      <c r="F1699" s="409"/>
      <c r="G1699" s="421"/>
      <c r="H1699" s="421"/>
      <c r="I1699" s="421"/>
      <c r="J1699" s="421"/>
      <c r="K1699" s="421"/>
      <c r="L1699" s="421"/>
      <c r="M1699" s="421"/>
      <c r="N1699" s="487"/>
      <c r="O1699" s="487"/>
      <c r="P1699" s="487"/>
    </row>
    <row r="1700" spans="3:16">
      <c r="C1700" s="420" t="str">
        <f>'C. Masterfiles'!C72</f>
        <v>N28</v>
      </c>
      <c r="D1700" s="420" t="str">
        <f>'C. Masterfiles'!D72</f>
        <v>OTHER</v>
      </c>
      <c r="E1700" s="420"/>
      <c r="F1700" s="409"/>
      <c r="G1700" s="421"/>
      <c r="H1700" s="421"/>
      <c r="I1700" s="421"/>
      <c r="J1700" s="421"/>
      <c r="K1700" s="421"/>
      <c r="L1700" s="421"/>
      <c r="M1700" s="421"/>
      <c r="N1700" s="487"/>
      <c r="O1700" s="487"/>
      <c r="P1700" s="487"/>
    </row>
    <row r="1701" spans="3:16">
      <c r="C1701" s="420" t="str">
        <f>'C. Masterfiles'!C73</f>
        <v>N29</v>
      </c>
      <c r="D1701" s="420" t="str">
        <f>'C. Masterfiles'!D73</f>
        <v>OTHER</v>
      </c>
      <c r="E1701" s="420"/>
      <c r="F1701" s="409"/>
      <c r="G1701" s="421"/>
      <c r="H1701" s="421"/>
      <c r="I1701" s="421"/>
      <c r="J1701" s="421"/>
      <c r="K1701" s="421"/>
      <c r="L1701" s="421"/>
      <c r="M1701" s="421"/>
      <c r="N1701" s="487"/>
      <c r="O1701" s="487"/>
      <c r="P1701" s="487"/>
    </row>
    <row r="1702" spans="3:16">
      <c r="C1702" s="420" t="str">
        <f>'C. Masterfiles'!C74</f>
        <v>N30</v>
      </c>
      <c r="D1702" s="420" t="str">
        <f>'C. Masterfiles'!D74</f>
        <v>OTHER</v>
      </c>
      <c r="E1702" s="420"/>
      <c r="F1702" s="409"/>
      <c r="G1702" s="421"/>
      <c r="H1702" s="421"/>
      <c r="I1702" s="421"/>
      <c r="J1702" s="421"/>
      <c r="K1702" s="421"/>
      <c r="L1702" s="421"/>
      <c r="M1702" s="421"/>
      <c r="N1702" s="487"/>
      <c r="O1702" s="487"/>
      <c r="P1702" s="487"/>
    </row>
    <row r="1703" spans="3:16">
      <c r="C1703" s="207"/>
      <c r="D1703" s="207"/>
      <c r="E1703" s="207"/>
      <c r="F1703" s="207"/>
      <c r="G1703" s="207"/>
      <c r="H1703" s="207"/>
      <c r="I1703" s="207"/>
      <c r="J1703" s="207"/>
      <c r="K1703" s="207"/>
      <c r="L1703" s="207"/>
      <c r="M1703" s="487"/>
      <c r="N1703" s="487"/>
      <c r="O1703" s="487"/>
      <c r="P1703" s="487"/>
    </row>
    <row r="1704" spans="3:16">
      <c r="C1704" s="209" t="s">
        <v>458</v>
      </c>
      <c r="D1704" s="207"/>
      <c r="E1704" s="207"/>
      <c r="F1704" s="207"/>
      <c r="G1704" s="607"/>
      <c r="H1704" s="607"/>
      <c r="I1704" s="607"/>
      <c r="J1704" s="607"/>
      <c r="K1704" s="607"/>
      <c r="L1704" s="207"/>
      <c r="M1704" s="487"/>
      <c r="N1704" s="487"/>
      <c r="O1704" s="487"/>
      <c r="P1704" s="487"/>
    </row>
    <row r="1705" spans="3:16">
      <c r="C1705" s="207"/>
      <c r="D1705" s="207"/>
      <c r="E1705" s="207"/>
      <c r="F1705" s="207"/>
      <c r="G1705" s="607"/>
      <c r="H1705" s="607"/>
      <c r="I1705" s="607"/>
      <c r="J1705" s="607"/>
      <c r="K1705" s="607"/>
      <c r="L1705" s="207"/>
      <c r="M1705" s="487"/>
      <c r="N1705" s="487"/>
      <c r="O1705" s="487"/>
      <c r="P1705" s="487"/>
    </row>
    <row r="1706" spans="3:16">
      <c r="C1706" s="419"/>
      <c r="D1706" s="268" t="s">
        <v>457</v>
      </c>
      <c r="E1706" s="268" t="s">
        <v>14</v>
      </c>
      <c r="F1706" s="228"/>
      <c r="G1706" s="214">
        <f t="shared" ref="G1706:M1706" si="1165">G430</f>
        <v>2014</v>
      </c>
      <c r="H1706" s="214">
        <f t="shared" si="1165"/>
        <v>2015</v>
      </c>
      <c r="I1706" s="214">
        <f t="shared" si="1165"/>
        <v>2016</v>
      </c>
      <c r="J1706" s="214">
        <f t="shared" si="1165"/>
        <v>2017</v>
      </c>
      <c r="K1706" s="214">
        <f t="shared" si="1165"/>
        <v>2018</v>
      </c>
      <c r="L1706" s="214">
        <f t="shared" si="1165"/>
        <v>2019</v>
      </c>
      <c r="M1706" s="214">
        <f t="shared" si="1165"/>
        <v>2020</v>
      </c>
      <c r="N1706" s="487"/>
      <c r="O1706" s="487"/>
      <c r="P1706" s="487"/>
    </row>
    <row r="1707" spans="3:16">
      <c r="C1707" s="420" t="str">
        <f t="shared" ref="C1707:D1731" si="1166">C1559</f>
        <v>T01</v>
      </c>
      <c r="D1707" s="420" t="str">
        <f t="shared" si="1166"/>
        <v>BTS-BSC</v>
      </c>
      <c r="E1707" s="420" t="s">
        <v>459</v>
      </c>
      <c r="F1707" s="409"/>
      <c r="G1707" s="421">
        <f>G1641*G1612</f>
        <v>4592.868775283122</v>
      </c>
      <c r="H1707" s="421">
        <f t="shared" ref="H1707:M1707" si="1167">H1641*H1612</f>
        <v>4717.9627425893295</v>
      </c>
      <c r="I1707" s="421">
        <f t="shared" si="1167"/>
        <v>4849.755354247156</v>
      </c>
      <c r="J1707" s="421">
        <f t="shared" si="1167"/>
        <v>4982.4496122324572</v>
      </c>
      <c r="K1707" s="421">
        <f t="shared" si="1167"/>
        <v>5116.5773552286191</v>
      </c>
      <c r="L1707" s="421">
        <f t="shared" si="1167"/>
        <v>5256.9324327893601</v>
      </c>
      <c r="M1707" s="421">
        <f t="shared" si="1167"/>
        <v>5395.0446760626583</v>
      </c>
      <c r="N1707" s="231" t="s">
        <v>924</v>
      </c>
      <c r="O1707" s="487"/>
      <c r="P1707" s="487"/>
    </row>
    <row r="1708" spans="3:16">
      <c r="C1708" s="420" t="str">
        <f t="shared" si="1166"/>
        <v>T02</v>
      </c>
      <c r="D1708" s="420" t="str">
        <f t="shared" si="1166"/>
        <v>Node B-RNC</v>
      </c>
      <c r="E1708" s="420" t="s">
        <v>459</v>
      </c>
      <c r="F1708" s="409"/>
      <c r="G1708" s="421">
        <f t="shared" ref="G1708:M1708" si="1168">G1642*G1613</f>
        <v>7498.131224716878</v>
      </c>
      <c r="H1708" s="421">
        <f t="shared" si="1168"/>
        <v>7601.0372574106705</v>
      </c>
      <c r="I1708" s="421">
        <f t="shared" si="1168"/>
        <v>7700.2446457528449</v>
      </c>
      <c r="J1708" s="421">
        <f t="shared" si="1168"/>
        <v>7801.5503877675428</v>
      </c>
      <c r="K1708" s="421">
        <f t="shared" si="1168"/>
        <v>7853.4226447713809</v>
      </c>
      <c r="L1708" s="421">
        <f t="shared" si="1168"/>
        <v>7939.0675672106399</v>
      </c>
      <c r="M1708" s="421">
        <f t="shared" si="1168"/>
        <v>8064.9553239373417</v>
      </c>
      <c r="N1708" s="231" t="s">
        <v>923</v>
      </c>
      <c r="O1708" s="487"/>
      <c r="P1708" s="487"/>
    </row>
    <row r="1709" spans="3:16">
      <c r="C1709" s="420" t="str">
        <f t="shared" si="1166"/>
        <v>T03</v>
      </c>
      <c r="D1709" s="420" t="str">
        <f t="shared" si="1166"/>
        <v>BSC-MSC</v>
      </c>
      <c r="E1709" s="420" t="s">
        <v>459</v>
      </c>
      <c r="F1709" s="409"/>
      <c r="G1709" s="421">
        <f t="shared" ref="G1709:M1709" si="1169">G1643*G1614</f>
        <v>3305</v>
      </c>
      <c r="H1709" s="421">
        <f t="shared" si="1169"/>
        <v>3371</v>
      </c>
      <c r="I1709" s="421">
        <f t="shared" si="1169"/>
        <v>3439</v>
      </c>
      <c r="J1709" s="421">
        <f t="shared" si="1169"/>
        <v>3507</v>
      </c>
      <c r="K1709" s="421">
        <f t="shared" si="1169"/>
        <v>3578</v>
      </c>
      <c r="L1709" s="421">
        <f t="shared" si="1169"/>
        <v>3649</v>
      </c>
      <c r="M1709" s="421">
        <f t="shared" si="1169"/>
        <v>3722</v>
      </c>
      <c r="N1709" s="487"/>
      <c r="O1709" s="487"/>
      <c r="P1709" s="487"/>
    </row>
    <row r="1710" spans="3:16">
      <c r="C1710" s="420" t="str">
        <f t="shared" si="1166"/>
        <v>T04</v>
      </c>
      <c r="D1710" s="420" t="str">
        <f t="shared" si="1166"/>
        <v>RNC-MSC</v>
      </c>
      <c r="E1710" s="420" t="s">
        <v>459</v>
      </c>
      <c r="F1710" s="409"/>
      <c r="G1710" s="421">
        <f t="shared" ref="G1710:M1710" si="1170">G1644*G1615</f>
        <v>3379</v>
      </c>
      <c r="H1710" s="421">
        <f t="shared" si="1170"/>
        <v>3287</v>
      </c>
      <c r="I1710" s="421">
        <f t="shared" si="1170"/>
        <v>3189</v>
      </c>
      <c r="J1710" s="421">
        <f t="shared" si="1170"/>
        <v>3086</v>
      </c>
      <c r="K1710" s="421">
        <f t="shared" si="1170"/>
        <v>2956</v>
      </c>
      <c r="L1710" s="421">
        <f t="shared" si="1170"/>
        <v>2845</v>
      </c>
      <c r="M1710" s="421">
        <f t="shared" si="1170"/>
        <v>2737</v>
      </c>
      <c r="N1710" s="487"/>
      <c r="O1710" s="487"/>
      <c r="P1710" s="487"/>
    </row>
    <row r="1711" spans="3:16">
      <c r="C1711" s="420" t="str">
        <f t="shared" si="1166"/>
        <v>T05</v>
      </c>
      <c r="D1711" s="420" t="str">
        <f t="shared" si="1166"/>
        <v>MSC-MSC</v>
      </c>
      <c r="E1711" s="420" t="s">
        <v>459</v>
      </c>
      <c r="F1711" s="409"/>
      <c r="G1711" s="421">
        <f t="shared" ref="G1711:M1711" si="1171">G1645*G1616</f>
        <v>2157</v>
      </c>
      <c r="H1711" s="421">
        <f t="shared" si="1171"/>
        <v>2200</v>
      </c>
      <c r="I1711" s="421">
        <f t="shared" si="1171"/>
        <v>2244</v>
      </c>
      <c r="J1711" s="421">
        <f t="shared" si="1171"/>
        <v>2289</v>
      </c>
      <c r="K1711" s="421">
        <f t="shared" si="1171"/>
        <v>2323</v>
      </c>
      <c r="L1711" s="421">
        <f t="shared" si="1171"/>
        <v>2365</v>
      </c>
      <c r="M1711" s="421">
        <f t="shared" si="1171"/>
        <v>2413</v>
      </c>
      <c r="N1711" s="487"/>
      <c r="O1711" s="487"/>
      <c r="P1711" s="487"/>
    </row>
    <row r="1712" spans="3:16">
      <c r="C1712" s="420" t="str">
        <f t="shared" si="1166"/>
        <v>T06</v>
      </c>
      <c r="D1712" s="420" t="str">
        <f t="shared" si="1166"/>
        <v>MSC-PPP</v>
      </c>
      <c r="E1712" s="420" t="s">
        <v>459</v>
      </c>
      <c r="F1712" s="409"/>
      <c r="G1712" s="421">
        <f t="shared" ref="G1712:M1712" si="1172">G1646*G1617</f>
        <v>6</v>
      </c>
      <c r="H1712" s="421">
        <f t="shared" si="1172"/>
        <v>6</v>
      </c>
      <c r="I1712" s="421">
        <f t="shared" si="1172"/>
        <v>6</v>
      </c>
      <c r="J1712" s="421">
        <f t="shared" si="1172"/>
        <v>6</v>
      </c>
      <c r="K1712" s="421">
        <f t="shared" si="1172"/>
        <v>6</v>
      </c>
      <c r="L1712" s="421">
        <f t="shared" si="1172"/>
        <v>6</v>
      </c>
      <c r="M1712" s="421">
        <f t="shared" si="1172"/>
        <v>6</v>
      </c>
      <c r="N1712" s="487"/>
      <c r="O1712" s="487"/>
      <c r="P1712" s="487"/>
    </row>
    <row r="1713" spans="3:18">
      <c r="C1713" s="420" t="str">
        <f t="shared" si="1166"/>
        <v>T07</v>
      </c>
      <c r="D1713" s="420" t="str">
        <f t="shared" si="1166"/>
        <v>MSC-HLR</v>
      </c>
      <c r="E1713" s="420" t="s">
        <v>459</v>
      </c>
      <c r="F1713" s="409"/>
      <c r="G1713" s="421">
        <f t="shared" ref="G1713:M1713" si="1173">G1647*G1618</f>
        <v>6</v>
      </c>
      <c r="H1713" s="421">
        <f t="shared" si="1173"/>
        <v>6</v>
      </c>
      <c r="I1713" s="421">
        <f t="shared" si="1173"/>
        <v>6</v>
      </c>
      <c r="J1713" s="421">
        <f t="shared" si="1173"/>
        <v>6</v>
      </c>
      <c r="K1713" s="421">
        <f t="shared" si="1173"/>
        <v>6</v>
      </c>
      <c r="L1713" s="421">
        <f t="shared" si="1173"/>
        <v>6</v>
      </c>
      <c r="M1713" s="421">
        <f t="shared" si="1173"/>
        <v>6</v>
      </c>
      <c r="N1713" s="487"/>
      <c r="O1713" s="487"/>
      <c r="P1713" s="487"/>
    </row>
    <row r="1714" spans="3:18">
      <c r="C1714" s="420" t="str">
        <f t="shared" si="1166"/>
        <v>T08</v>
      </c>
      <c r="D1714" s="420" t="str">
        <f t="shared" si="1166"/>
        <v>MSC-SMS</v>
      </c>
      <c r="E1714" s="420" t="s">
        <v>459</v>
      </c>
      <c r="F1714" s="409"/>
      <c r="G1714" s="421">
        <f t="shared" ref="G1714:M1714" si="1174">G1648*G1619</f>
        <v>1</v>
      </c>
      <c r="H1714" s="421">
        <f t="shared" si="1174"/>
        <v>1</v>
      </c>
      <c r="I1714" s="421">
        <f t="shared" si="1174"/>
        <v>1</v>
      </c>
      <c r="J1714" s="421">
        <f t="shared" si="1174"/>
        <v>1</v>
      </c>
      <c r="K1714" s="421">
        <f t="shared" si="1174"/>
        <v>1</v>
      </c>
      <c r="L1714" s="421">
        <f t="shared" si="1174"/>
        <v>1</v>
      </c>
      <c r="M1714" s="421">
        <f t="shared" si="1174"/>
        <v>1</v>
      </c>
      <c r="N1714" s="487"/>
      <c r="O1714" s="487"/>
      <c r="P1714" s="487"/>
      <c r="R1714" s="630"/>
    </row>
    <row r="1715" spans="3:18">
      <c r="C1715" s="420" t="str">
        <f t="shared" si="1166"/>
        <v>T09</v>
      </c>
      <c r="D1715" s="420" t="str">
        <f t="shared" si="1166"/>
        <v>MSC-MMS</v>
      </c>
      <c r="E1715" s="420" t="s">
        <v>459</v>
      </c>
      <c r="F1715" s="409"/>
      <c r="G1715" s="421">
        <f t="shared" ref="G1715:M1715" si="1175">G1649*G1620</f>
        <v>1</v>
      </c>
      <c r="H1715" s="421">
        <f t="shared" si="1175"/>
        <v>1</v>
      </c>
      <c r="I1715" s="421">
        <f t="shared" si="1175"/>
        <v>1</v>
      </c>
      <c r="J1715" s="421">
        <f t="shared" si="1175"/>
        <v>1</v>
      </c>
      <c r="K1715" s="421">
        <f t="shared" si="1175"/>
        <v>1</v>
      </c>
      <c r="L1715" s="421">
        <f t="shared" si="1175"/>
        <v>1</v>
      </c>
      <c r="M1715" s="421">
        <f t="shared" si="1175"/>
        <v>0.99999999999999989</v>
      </c>
      <c r="N1715" s="487"/>
      <c r="O1715" s="487"/>
      <c r="P1715" s="487"/>
    </row>
    <row r="1716" spans="3:18">
      <c r="C1716" s="420" t="str">
        <f t="shared" si="1166"/>
        <v>T10</v>
      </c>
      <c r="D1716" s="420" t="str">
        <f t="shared" si="1166"/>
        <v>MSC-OSS</v>
      </c>
      <c r="E1716" s="420" t="s">
        <v>459</v>
      </c>
      <c r="F1716" s="409"/>
      <c r="G1716" s="421">
        <f t="shared" ref="G1716:M1716" si="1176">G1650*G1621</f>
        <v>6</v>
      </c>
      <c r="H1716" s="421">
        <f t="shared" si="1176"/>
        <v>6</v>
      </c>
      <c r="I1716" s="421">
        <f t="shared" si="1176"/>
        <v>6</v>
      </c>
      <c r="J1716" s="421">
        <f t="shared" si="1176"/>
        <v>6</v>
      </c>
      <c r="K1716" s="421">
        <f t="shared" si="1176"/>
        <v>6</v>
      </c>
      <c r="L1716" s="421">
        <f t="shared" si="1176"/>
        <v>6</v>
      </c>
      <c r="M1716" s="421">
        <f t="shared" si="1176"/>
        <v>6</v>
      </c>
      <c r="N1716" s="487"/>
      <c r="O1716" s="487"/>
      <c r="P1716" s="487"/>
    </row>
    <row r="1717" spans="3:18">
      <c r="C1717" s="420" t="str">
        <f t="shared" si="1166"/>
        <v>T11</v>
      </c>
      <c r="D1717" s="420" t="str">
        <f t="shared" si="1166"/>
        <v>MSC-GPRS</v>
      </c>
      <c r="E1717" s="420" t="s">
        <v>459</v>
      </c>
      <c r="F1717" s="409"/>
      <c r="G1717" s="421">
        <f t="shared" ref="G1717:M1717" si="1177">G1651*G1622</f>
        <v>2</v>
      </c>
      <c r="H1717" s="421">
        <f t="shared" si="1177"/>
        <v>2</v>
      </c>
      <c r="I1717" s="421">
        <f t="shared" si="1177"/>
        <v>2</v>
      </c>
      <c r="J1717" s="421">
        <f t="shared" si="1177"/>
        <v>2</v>
      </c>
      <c r="K1717" s="421">
        <f t="shared" si="1177"/>
        <v>2</v>
      </c>
      <c r="L1717" s="421">
        <f t="shared" si="1177"/>
        <v>3</v>
      </c>
      <c r="M1717" s="421">
        <f t="shared" si="1177"/>
        <v>3</v>
      </c>
      <c r="N1717" s="487"/>
      <c r="O1717" s="487"/>
      <c r="P1717" s="487"/>
    </row>
    <row r="1718" spans="3:18">
      <c r="C1718" s="420" t="str">
        <f t="shared" si="1166"/>
        <v>T12</v>
      </c>
      <c r="D1718" s="420" t="str">
        <f t="shared" si="1166"/>
        <v>MSC-BIL</v>
      </c>
      <c r="E1718" s="420" t="s">
        <v>459</v>
      </c>
      <c r="F1718" s="409"/>
      <c r="G1718" s="421">
        <f t="shared" ref="G1718:M1718" si="1178">G1652*G1623</f>
        <v>5</v>
      </c>
      <c r="H1718" s="421">
        <f t="shared" si="1178"/>
        <v>5</v>
      </c>
      <c r="I1718" s="421">
        <f t="shared" si="1178"/>
        <v>5</v>
      </c>
      <c r="J1718" s="421">
        <f t="shared" si="1178"/>
        <v>5</v>
      </c>
      <c r="K1718" s="421">
        <f t="shared" si="1178"/>
        <v>5</v>
      </c>
      <c r="L1718" s="421">
        <f t="shared" si="1178"/>
        <v>6</v>
      </c>
      <c r="M1718" s="421">
        <f t="shared" si="1178"/>
        <v>6</v>
      </c>
      <c r="N1718" s="487"/>
      <c r="O1718" s="487"/>
      <c r="P1718" s="487"/>
    </row>
    <row r="1719" spans="3:18">
      <c r="C1719" s="420" t="str">
        <f t="shared" si="1166"/>
        <v>T13</v>
      </c>
      <c r="D1719" s="420" t="str">
        <f t="shared" si="1166"/>
        <v>MSC-IBIL</v>
      </c>
      <c r="E1719" s="420" t="s">
        <v>459</v>
      </c>
      <c r="F1719" s="409"/>
      <c r="G1719" s="421">
        <f t="shared" ref="G1719:M1719" si="1179">G1653*G1624</f>
        <v>1</v>
      </c>
      <c r="H1719" s="421">
        <f t="shared" si="1179"/>
        <v>1</v>
      </c>
      <c r="I1719" s="421">
        <f t="shared" si="1179"/>
        <v>1</v>
      </c>
      <c r="J1719" s="421">
        <f t="shared" si="1179"/>
        <v>1</v>
      </c>
      <c r="K1719" s="421">
        <f t="shared" si="1179"/>
        <v>1</v>
      </c>
      <c r="L1719" s="421">
        <f t="shared" si="1179"/>
        <v>0.99999999999999989</v>
      </c>
      <c r="M1719" s="421">
        <f t="shared" si="1179"/>
        <v>1</v>
      </c>
      <c r="N1719" s="487"/>
      <c r="O1719" s="487"/>
      <c r="P1719" s="487"/>
    </row>
    <row r="1720" spans="3:18">
      <c r="C1720" s="420" t="str">
        <f t="shared" si="1166"/>
        <v>T14</v>
      </c>
      <c r="D1720" s="420" t="str">
        <f t="shared" si="1166"/>
        <v>MSC-IGW</v>
      </c>
      <c r="E1720" s="420" t="s">
        <v>459</v>
      </c>
      <c r="F1720" s="409"/>
      <c r="G1720" s="421">
        <f t="shared" ref="G1720:M1720" si="1180">G1654*G1625</f>
        <v>1150</v>
      </c>
      <c r="H1720" s="421">
        <f t="shared" si="1180"/>
        <v>1173</v>
      </c>
      <c r="I1720" s="421">
        <f t="shared" si="1180"/>
        <v>1196</v>
      </c>
      <c r="J1720" s="421">
        <f t="shared" si="1180"/>
        <v>1220</v>
      </c>
      <c r="K1720" s="421">
        <f t="shared" si="1180"/>
        <v>1238</v>
      </c>
      <c r="L1720" s="421">
        <f t="shared" si="1180"/>
        <v>1230</v>
      </c>
      <c r="M1720" s="421">
        <f t="shared" si="1180"/>
        <v>1254</v>
      </c>
      <c r="N1720" s="487"/>
      <c r="O1720" s="487"/>
      <c r="P1720" s="487"/>
    </row>
    <row r="1721" spans="3:18">
      <c r="C1721" s="420" t="str">
        <f t="shared" si="1166"/>
        <v>T15</v>
      </c>
      <c r="D1721" s="420" t="str">
        <f t="shared" si="1166"/>
        <v>MSC-INT</v>
      </c>
      <c r="E1721" s="420" t="s">
        <v>459</v>
      </c>
      <c r="F1721" s="409"/>
      <c r="G1721" s="421">
        <f t="shared" ref="G1721:M1721" si="1181">G1655*G1626</f>
        <v>166</v>
      </c>
      <c r="H1721" s="421">
        <f t="shared" si="1181"/>
        <v>169</v>
      </c>
      <c r="I1721" s="421">
        <f t="shared" si="1181"/>
        <v>173</v>
      </c>
      <c r="J1721" s="421">
        <f t="shared" si="1181"/>
        <v>175.99999999999997</v>
      </c>
      <c r="K1721" s="421">
        <f t="shared" si="1181"/>
        <v>179</v>
      </c>
      <c r="L1721" s="421">
        <f t="shared" si="1181"/>
        <v>183</v>
      </c>
      <c r="M1721" s="421">
        <f t="shared" si="1181"/>
        <v>186.99999999999997</v>
      </c>
      <c r="N1721" s="487"/>
      <c r="O1721" s="487"/>
      <c r="P1721" s="487"/>
    </row>
    <row r="1722" spans="3:18">
      <c r="C1722" s="420" t="str">
        <f t="shared" si="1166"/>
        <v>T16</v>
      </c>
      <c r="D1722" s="420" t="str">
        <f t="shared" si="1166"/>
        <v>MSC-IN/NGIN</v>
      </c>
      <c r="E1722" s="420" t="s">
        <v>459</v>
      </c>
      <c r="F1722" s="409"/>
      <c r="G1722" s="421">
        <f t="shared" ref="G1722:M1722" si="1182">G1656*G1627</f>
        <v>1.9999999999999998</v>
      </c>
      <c r="H1722" s="421">
        <f t="shared" si="1182"/>
        <v>2</v>
      </c>
      <c r="I1722" s="421">
        <f t="shared" si="1182"/>
        <v>1.9999999999999998</v>
      </c>
      <c r="J1722" s="421">
        <f t="shared" si="1182"/>
        <v>2</v>
      </c>
      <c r="K1722" s="421">
        <f t="shared" si="1182"/>
        <v>2</v>
      </c>
      <c r="L1722" s="421">
        <f t="shared" si="1182"/>
        <v>3</v>
      </c>
      <c r="M1722" s="421">
        <f t="shared" si="1182"/>
        <v>3</v>
      </c>
      <c r="N1722" s="487"/>
      <c r="O1722" s="487"/>
      <c r="P1722" s="487"/>
    </row>
    <row r="1723" spans="3:18">
      <c r="C1723" s="420" t="str">
        <f t="shared" si="1166"/>
        <v>T17</v>
      </c>
      <c r="D1723" s="420" t="str">
        <f t="shared" si="1166"/>
        <v>eNodeB-MSC</v>
      </c>
      <c r="E1723" s="420" t="s">
        <v>459</v>
      </c>
      <c r="F1723" s="409"/>
      <c r="G1723" s="261"/>
      <c r="H1723" s="261"/>
      <c r="I1723" s="261"/>
      <c r="J1723" s="261"/>
      <c r="K1723" s="261"/>
      <c r="L1723" s="261"/>
      <c r="M1723" s="261"/>
      <c r="N1723" s="231" t="s">
        <v>910</v>
      </c>
      <c r="O1723" s="487"/>
      <c r="P1723" s="487"/>
    </row>
    <row r="1724" spans="3:18">
      <c r="C1724" s="420" t="str">
        <f t="shared" si="1166"/>
        <v>T18</v>
      </c>
      <c r="D1724" s="420" t="str">
        <f t="shared" si="1166"/>
        <v>OTHER: complete as required</v>
      </c>
      <c r="E1724" s="420" t="s">
        <v>459</v>
      </c>
      <c r="F1724" s="409"/>
      <c r="G1724" s="421">
        <f t="shared" ref="G1724:M1724" si="1183">G1658*G1629</f>
        <v>0</v>
      </c>
      <c r="H1724" s="421">
        <f t="shared" si="1183"/>
        <v>0</v>
      </c>
      <c r="I1724" s="421">
        <f t="shared" si="1183"/>
        <v>0</v>
      </c>
      <c r="J1724" s="421">
        <f t="shared" si="1183"/>
        <v>0</v>
      </c>
      <c r="K1724" s="421">
        <f t="shared" si="1183"/>
        <v>0</v>
      </c>
      <c r="L1724" s="421">
        <f t="shared" si="1183"/>
        <v>0</v>
      </c>
      <c r="M1724" s="421">
        <f t="shared" si="1183"/>
        <v>0</v>
      </c>
      <c r="N1724" s="487"/>
      <c r="O1724" s="487"/>
      <c r="P1724" s="487"/>
    </row>
    <row r="1725" spans="3:18">
      <c r="C1725" s="420" t="str">
        <f t="shared" si="1166"/>
        <v>T19</v>
      </c>
      <c r="D1725" s="420" t="str">
        <f t="shared" si="1166"/>
        <v>OTHER: complete as required</v>
      </c>
      <c r="E1725" s="420" t="s">
        <v>459</v>
      </c>
      <c r="F1725" s="409"/>
      <c r="G1725" s="421">
        <f t="shared" ref="G1725:M1725" si="1184">G1659*G1630</f>
        <v>0</v>
      </c>
      <c r="H1725" s="421">
        <f t="shared" si="1184"/>
        <v>0</v>
      </c>
      <c r="I1725" s="421">
        <f t="shared" si="1184"/>
        <v>0</v>
      </c>
      <c r="J1725" s="421">
        <f t="shared" si="1184"/>
        <v>0</v>
      </c>
      <c r="K1725" s="421">
        <f t="shared" si="1184"/>
        <v>0</v>
      </c>
      <c r="L1725" s="421">
        <f t="shared" si="1184"/>
        <v>0</v>
      </c>
      <c r="M1725" s="421">
        <f t="shared" si="1184"/>
        <v>0</v>
      </c>
      <c r="N1725" s="487"/>
      <c r="O1725" s="487"/>
      <c r="P1725" s="487"/>
    </row>
    <row r="1726" spans="3:18">
      <c r="C1726" s="420" t="str">
        <f t="shared" si="1166"/>
        <v>T20</v>
      </c>
      <c r="D1726" s="420" t="str">
        <f t="shared" si="1166"/>
        <v>OTHER: complete as required</v>
      </c>
      <c r="E1726" s="420" t="s">
        <v>459</v>
      </c>
      <c r="F1726" s="409"/>
      <c r="G1726" s="421">
        <f t="shared" ref="G1726:M1726" si="1185">G1660*G1631</f>
        <v>0</v>
      </c>
      <c r="H1726" s="421">
        <f t="shared" si="1185"/>
        <v>0</v>
      </c>
      <c r="I1726" s="421">
        <f t="shared" si="1185"/>
        <v>0</v>
      </c>
      <c r="J1726" s="421">
        <f t="shared" si="1185"/>
        <v>0</v>
      </c>
      <c r="K1726" s="421">
        <f t="shared" si="1185"/>
        <v>0</v>
      </c>
      <c r="L1726" s="421">
        <f t="shared" si="1185"/>
        <v>0</v>
      </c>
      <c r="M1726" s="421">
        <f t="shared" si="1185"/>
        <v>0</v>
      </c>
      <c r="N1726" s="487"/>
      <c r="O1726" s="487"/>
      <c r="P1726" s="487"/>
    </row>
    <row r="1727" spans="3:18">
      <c r="C1727" s="420" t="str">
        <f t="shared" si="1166"/>
        <v>T21</v>
      </c>
      <c r="D1727" s="420" t="str">
        <f t="shared" si="1166"/>
        <v>OTHER: complete as required</v>
      </c>
      <c r="E1727" s="420" t="s">
        <v>459</v>
      </c>
      <c r="F1727" s="409"/>
      <c r="G1727" s="421">
        <f t="shared" ref="G1727:M1727" si="1186">G1661*G1632</f>
        <v>0</v>
      </c>
      <c r="H1727" s="421">
        <f t="shared" si="1186"/>
        <v>0</v>
      </c>
      <c r="I1727" s="421">
        <f t="shared" si="1186"/>
        <v>0</v>
      </c>
      <c r="J1727" s="421">
        <f t="shared" si="1186"/>
        <v>0</v>
      </c>
      <c r="K1727" s="421">
        <f t="shared" si="1186"/>
        <v>0</v>
      </c>
      <c r="L1727" s="421">
        <f t="shared" si="1186"/>
        <v>0</v>
      </c>
      <c r="M1727" s="421">
        <f t="shared" si="1186"/>
        <v>0</v>
      </c>
      <c r="N1727" s="487"/>
      <c r="O1727" s="487"/>
      <c r="P1727" s="487"/>
    </row>
    <row r="1728" spans="3:18">
      <c r="C1728" s="420" t="str">
        <f t="shared" si="1166"/>
        <v>T22</v>
      </c>
      <c r="D1728" s="420" t="str">
        <f t="shared" si="1166"/>
        <v>OTHER: complete as required</v>
      </c>
      <c r="E1728" s="420" t="s">
        <v>459</v>
      </c>
      <c r="F1728" s="409"/>
      <c r="G1728" s="421">
        <f t="shared" ref="G1728:M1728" si="1187">G1662*G1633</f>
        <v>0</v>
      </c>
      <c r="H1728" s="421">
        <f t="shared" si="1187"/>
        <v>0</v>
      </c>
      <c r="I1728" s="421">
        <f t="shared" si="1187"/>
        <v>0</v>
      </c>
      <c r="J1728" s="421">
        <f t="shared" si="1187"/>
        <v>0</v>
      </c>
      <c r="K1728" s="421">
        <f t="shared" si="1187"/>
        <v>0</v>
      </c>
      <c r="L1728" s="421">
        <f t="shared" si="1187"/>
        <v>0</v>
      </c>
      <c r="M1728" s="421">
        <f t="shared" si="1187"/>
        <v>0</v>
      </c>
      <c r="N1728" s="487"/>
      <c r="O1728" s="487"/>
      <c r="P1728" s="487"/>
    </row>
    <row r="1729" spans="3:16">
      <c r="C1729" s="420" t="str">
        <f t="shared" si="1166"/>
        <v>T23</v>
      </c>
      <c r="D1729" s="420" t="str">
        <f t="shared" si="1166"/>
        <v>OTHER: complete as required</v>
      </c>
      <c r="E1729" s="420" t="s">
        <v>459</v>
      </c>
      <c r="F1729" s="409"/>
      <c r="G1729" s="421">
        <f t="shared" ref="G1729:M1729" si="1188">G1663*G1634</f>
        <v>0</v>
      </c>
      <c r="H1729" s="421">
        <f t="shared" si="1188"/>
        <v>0</v>
      </c>
      <c r="I1729" s="421">
        <f t="shared" si="1188"/>
        <v>0</v>
      </c>
      <c r="J1729" s="421">
        <f t="shared" si="1188"/>
        <v>0</v>
      </c>
      <c r="K1729" s="421">
        <f t="shared" si="1188"/>
        <v>0</v>
      </c>
      <c r="L1729" s="421">
        <f t="shared" si="1188"/>
        <v>0</v>
      </c>
      <c r="M1729" s="421">
        <f t="shared" si="1188"/>
        <v>0</v>
      </c>
      <c r="N1729" s="487"/>
      <c r="O1729" s="487"/>
      <c r="P1729" s="487"/>
    </row>
    <row r="1730" spans="3:16" s="207" customFormat="1">
      <c r="C1730" s="420" t="str">
        <f t="shared" si="1166"/>
        <v>T24</v>
      </c>
      <c r="D1730" s="420" t="str">
        <f t="shared" si="1166"/>
        <v>OTHER: complete as required</v>
      </c>
      <c r="E1730" s="420" t="s">
        <v>459</v>
      </c>
      <c r="F1730" s="409"/>
      <c r="G1730" s="421">
        <f t="shared" ref="G1730:M1730" si="1189">G1664*G1635</f>
        <v>0</v>
      </c>
      <c r="H1730" s="421">
        <f t="shared" si="1189"/>
        <v>0</v>
      </c>
      <c r="I1730" s="421">
        <f t="shared" si="1189"/>
        <v>0</v>
      </c>
      <c r="J1730" s="421">
        <f t="shared" si="1189"/>
        <v>0</v>
      </c>
      <c r="K1730" s="421">
        <f t="shared" si="1189"/>
        <v>0</v>
      </c>
      <c r="L1730" s="421">
        <f t="shared" si="1189"/>
        <v>0</v>
      </c>
      <c r="M1730" s="421">
        <f t="shared" si="1189"/>
        <v>0</v>
      </c>
      <c r="N1730" s="487"/>
      <c r="O1730" s="487"/>
      <c r="P1730" s="487"/>
    </row>
    <row r="1731" spans="3:16" s="207" customFormat="1">
      <c r="C1731" s="420" t="str">
        <f t="shared" si="1166"/>
        <v>T25</v>
      </c>
      <c r="D1731" s="420" t="str">
        <f t="shared" si="1166"/>
        <v>OTHER: complete as required</v>
      </c>
      <c r="E1731" s="420" t="s">
        <v>459</v>
      </c>
      <c r="F1731" s="409"/>
      <c r="G1731" s="421">
        <f t="shared" ref="G1731:M1731" si="1190">G1665*G1636</f>
        <v>0</v>
      </c>
      <c r="H1731" s="421">
        <f t="shared" si="1190"/>
        <v>0</v>
      </c>
      <c r="I1731" s="421">
        <f t="shared" si="1190"/>
        <v>0</v>
      </c>
      <c r="J1731" s="421">
        <f t="shared" si="1190"/>
        <v>0</v>
      </c>
      <c r="K1731" s="421">
        <f t="shared" si="1190"/>
        <v>0</v>
      </c>
      <c r="L1731" s="421">
        <f t="shared" si="1190"/>
        <v>0</v>
      </c>
      <c r="M1731" s="421">
        <f t="shared" si="1190"/>
        <v>0</v>
      </c>
      <c r="N1731" s="487"/>
      <c r="O1731" s="487"/>
      <c r="P1731" s="487"/>
    </row>
    <row r="1732" spans="3:16" s="635" customFormat="1">
      <c r="G1732" s="532" t="str">
        <f>IF(SUM(G1707:G1731)=SUM(G1559:G1583),"OK","ERROR")</f>
        <v>OK</v>
      </c>
      <c r="H1732" s="532" t="str">
        <f t="shared" ref="H1732:M1732" si="1191">IF(SUM(H1707:H1731)=SUM(H1559:H1583),"OK","ERROR")</f>
        <v>OK</v>
      </c>
      <c r="I1732" s="532" t="str">
        <f t="shared" si="1191"/>
        <v>OK</v>
      </c>
      <c r="J1732" s="532" t="str">
        <f t="shared" si="1191"/>
        <v>OK</v>
      </c>
      <c r="K1732" s="532" t="str">
        <f t="shared" si="1191"/>
        <v>OK</v>
      </c>
      <c r="L1732" s="532" t="str">
        <f t="shared" si="1191"/>
        <v>OK</v>
      </c>
      <c r="M1732" s="532" t="str">
        <f t="shared" si="1191"/>
        <v>OK</v>
      </c>
    </row>
    <row r="1733" spans="3:16">
      <c r="C1733" s="209" t="s">
        <v>460</v>
      </c>
      <c r="D1733" s="207"/>
      <c r="E1733" s="207"/>
      <c r="F1733" s="207"/>
      <c r="G1733" s="207"/>
      <c r="H1733" s="207"/>
      <c r="I1733" s="207"/>
      <c r="J1733" s="207"/>
      <c r="K1733" s="207"/>
      <c r="L1733" s="207"/>
      <c r="M1733" s="487"/>
      <c r="N1733" s="487"/>
      <c r="O1733" s="487"/>
      <c r="P1733" s="487"/>
    </row>
    <row r="1734" spans="3:16">
      <c r="C1734" s="207"/>
      <c r="D1734" s="207"/>
      <c r="E1734" s="207"/>
      <c r="F1734" s="207"/>
      <c r="G1734" s="207"/>
      <c r="H1734" s="207"/>
      <c r="I1734" s="207"/>
      <c r="J1734" s="207"/>
      <c r="K1734" s="207"/>
      <c r="L1734" s="207"/>
      <c r="M1734" s="487"/>
      <c r="N1734" s="487"/>
      <c r="O1734" s="487"/>
      <c r="P1734" s="487"/>
    </row>
    <row r="1735" spans="3:16">
      <c r="C1735" s="419"/>
      <c r="D1735" s="268" t="s">
        <v>457</v>
      </c>
      <c r="E1735" s="268" t="s">
        <v>14</v>
      </c>
      <c r="F1735" s="228"/>
      <c r="G1735" s="214">
        <f t="shared" ref="G1735:M1735" si="1192">G430</f>
        <v>2014</v>
      </c>
      <c r="H1735" s="214">
        <f t="shared" si="1192"/>
        <v>2015</v>
      </c>
      <c r="I1735" s="214">
        <f t="shared" si="1192"/>
        <v>2016</v>
      </c>
      <c r="J1735" s="214">
        <f t="shared" si="1192"/>
        <v>2017</v>
      </c>
      <c r="K1735" s="214">
        <f t="shared" si="1192"/>
        <v>2018</v>
      </c>
      <c r="L1735" s="214">
        <f t="shared" si="1192"/>
        <v>2019</v>
      </c>
      <c r="M1735" s="214">
        <f t="shared" si="1192"/>
        <v>2020</v>
      </c>
      <c r="N1735" s="487"/>
      <c r="O1735" s="487"/>
      <c r="P1735" s="487"/>
    </row>
    <row r="1736" spans="3:16">
      <c r="C1736" s="420" t="str">
        <f t="shared" ref="C1736:D1758" si="1193">C1707</f>
        <v>T01</v>
      </c>
      <c r="D1736" s="420" t="str">
        <f t="shared" si="1193"/>
        <v>BTS-BSC</v>
      </c>
      <c r="E1736" s="420" t="s">
        <v>461</v>
      </c>
      <c r="F1736" s="409"/>
      <c r="G1736" s="421">
        <f t="shared" ref="G1736:L1736" si="1194">G1612</f>
        <v>2543.1220285661848</v>
      </c>
      <c r="H1736" s="421">
        <f t="shared" si="1194"/>
        <v>2612.6890759182966</v>
      </c>
      <c r="I1736" s="421">
        <f t="shared" si="1194"/>
        <v>2685.6635817671799</v>
      </c>
      <c r="J1736" s="421">
        <f t="shared" si="1194"/>
        <v>2758.8493969934029</v>
      </c>
      <c r="K1736" s="421">
        <f t="shared" si="1194"/>
        <v>2833.4616899757325</v>
      </c>
      <c r="L1736" s="421">
        <f t="shared" si="1194"/>
        <v>2910.8229241234612</v>
      </c>
      <c r="M1736" s="421">
        <f t="shared" ref="M1736" si="1195">M1612</f>
        <v>2987.6274748891965</v>
      </c>
      <c r="N1736" s="487"/>
      <c r="O1736" s="487"/>
      <c r="P1736" s="487"/>
    </row>
    <row r="1737" spans="3:16">
      <c r="C1737" s="420" t="str">
        <f t="shared" si="1193"/>
        <v>T02</v>
      </c>
      <c r="D1737" s="420" t="str">
        <f t="shared" si="1193"/>
        <v>Node B-RNC</v>
      </c>
      <c r="E1737" s="420" t="s">
        <v>461</v>
      </c>
      <c r="F1737" s="409"/>
      <c r="G1737" s="421">
        <f t="shared" ref="G1737:L1737" si="1196">G1613</f>
        <v>659.54247872099927</v>
      </c>
      <c r="H1737" s="421">
        <f t="shared" si="1196"/>
        <v>654.02872151463202</v>
      </c>
      <c r="I1737" s="421">
        <f t="shared" si="1196"/>
        <v>646.38857161440808</v>
      </c>
      <c r="J1737" s="421">
        <f t="shared" si="1196"/>
        <v>639.84379945581759</v>
      </c>
      <c r="K1737" s="421">
        <f t="shared" si="1196"/>
        <v>633.20537040247189</v>
      </c>
      <c r="L1737" s="421">
        <f t="shared" si="1196"/>
        <v>625.17747746230566</v>
      </c>
      <c r="M1737" s="421">
        <f t="shared" ref="M1737" si="1197">M1613</f>
        <v>619.09293472828722</v>
      </c>
      <c r="N1737" s="487"/>
      <c r="O1737" s="487"/>
      <c r="P1737" s="487"/>
    </row>
    <row r="1738" spans="3:16">
      <c r="C1738" s="420" t="str">
        <f t="shared" si="1193"/>
        <v>T03</v>
      </c>
      <c r="D1738" s="420" t="str">
        <f t="shared" si="1193"/>
        <v>BSC-MSC</v>
      </c>
      <c r="E1738" s="420" t="s">
        <v>461</v>
      </c>
      <c r="F1738" s="409"/>
      <c r="G1738" s="421">
        <f t="shared" ref="G1738:L1738" si="1198">G1614</f>
        <v>15.421668847577207</v>
      </c>
      <c r="H1738" s="421">
        <f t="shared" si="1198"/>
        <v>15.730102224528757</v>
      </c>
      <c r="I1738" s="421">
        <f t="shared" si="1198"/>
        <v>16.044704269019331</v>
      </c>
      <c r="J1738" s="421">
        <f t="shared" si="1198"/>
        <v>16.365598354399726</v>
      </c>
      <c r="K1738" s="421">
        <f t="shared" si="1198"/>
        <v>16.692910321487712</v>
      </c>
      <c r="L1738" s="421">
        <f t="shared" si="1198"/>
        <v>17.026768527917465</v>
      </c>
      <c r="M1738" s="421">
        <f t="shared" ref="M1738" si="1199">M1614</f>
        <v>17.367303898475814</v>
      </c>
      <c r="N1738" s="487"/>
      <c r="O1738" s="487"/>
      <c r="P1738" s="487"/>
    </row>
    <row r="1739" spans="3:16">
      <c r="C1739" s="420" t="str">
        <f t="shared" si="1193"/>
        <v>T04</v>
      </c>
      <c r="D1739" s="420" t="str">
        <f t="shared" si="1193"/>
        <v>RNC-MSC</v>
      </c>
      <c r="E1739" s="420" t="s">
        <v>461</v>
      </c>
      <c r="F1739" s="409"/>
      <c r="G1739" s="421">
        <f t="shared" ref="G1739:L1739" si="1200">G1615</f>
        <v>8.5714857894015566</v>
      </c>
      <c r="H1739" s="421">
        <f t="shared" si="1200"/>
        <v>8.4814756601108101</v>
      </c>
      <c r="I1739" s="421">
        <f t="shared" si="1200"/>
        <v>8.3624916638516389</v>
      </c>
      <c r="J1739" s="421">
        <f t="shared" si="1200"/>
        <v>8.2560968314835232</v>
      </c>
      <c r="K1739" s="421">
        <f t="shared" si="1200"/>
        <v>8.0865973345685429</v>
      </c>
      <c r="L1739" s="421">
        <f t="shared" si="1200"/>
        <v>8.0209556304617955</v>
      </c>
      <c r="M1739" s="421">
        <f t="shared" ref="M1739" si="1201">M1615</f>
        <v>7.9428916421375337</v>
      </c>
      <c r="N1739" s="487"/>
      <c r="O1739" s="487"/>
      <c r="P1739" s="487"/>
    </row>
    <row r="1740" spans="3:16">
      <c r="C1740" s="420" t="str">
        <f t="shared" si="1193"/>
        <v>T05</v>
      </c>
      <c r="D1740" s="420" t="str">
        <f t="shared" si="1193"/>
        <v>MSC-MSC</v>
      </c>
      <c r="E1740" s="420" t="s">
        <v>461</v>
      </c>
      <c r="F1740" s="409"/>
      <c r="G1740" s="421">
        <f t="shared" ref="G1740:L1740" si="1202">G1616</f>
        <v>5.8350614999999992</v>
      </c>
      <c r="H1740" s="421">
        <f t="shared" si="1202"/>
        <v>5.7728940441426442</v>
      </c>
      <c r="I1740" s="421">
        <f t="shared" si="1202"/>
        <v>6.0308074552931643</v>
      </c>
      <c r="J1740" s="421">
        <f t="shared" si="1202"/>
        <v>6.3019605212970831</v>
      </c>
      <c r="K1740" s="421">
        <f t="shared" si="1202"/>
        <v>6.5635599398607605</v>
      </c>
      <c r="L1740" s="421">
        <f t="shared" si="1202"/>
        <v>6.7325197201975771</v>
      </c>
      <c r="M1740" s="421">
        <f t="shared" ref="M1740" si="1203">M1616</f>
        <v>6.9058288791693183</v>
      </c>
      <c r="N1740" s="487"/>
      <c r="O1740" s="487"/>
      <c r="P1740" s="487"/>
    </row>
    <row r="1741" spans="3:16">
      <c r="C1741" s="420" t="str">
        <f t="shared" si="1193"/>
        <v>T06</v>
      </c>
      <c r="D1741" s="420" t="str">
        <f t="shared" si="1193"/>
        <v>MSC-PPP</v>
      </c>
      <c r="E1741" s="420" t="s">
        <v>461</v>
      </c>
      <c r="F1741" s="409"/>
      <c r="G1741" s="421">
        <f t="shared" ref="G1741:L1741" si="1204">G1617</f>
        <v>5.8350614999999992</v>
      </c>
      <c r="H1741" s="421">
        <f t="shared" si="1204"/>
        <v>5.7728940441426442</v>
      </c>
      <c r="I1741" s="421">
        <f t="shared" si="1204"/>
        <v>6.0308074552931643</v>
      </c>
      <c r="J1741" s="421">
        <f t="shared" si="1204"/>
        <v>6.3019605212970831</v>
      </c>
      <c r="K1741" s="421">
        <f t="shared" si="1204"/>
        <v>6.5635599398607605</v>
      </c>
      <c r="L1741" s="421">
        <f t="shared" si="1204"/>
        <v>6.7325197201975771</v>
      </c>
      <c r="M1741" s="421">
        <f t="shared" ref="M1741" si="1205">M1617</f>
        <v>6.9058288791693183</v>
      </c>
      <c r="N1741" s="487"/>
      <c r="O1741" s="487"/>
      <c r="P1741" s="487"/>
    </row>
    <row r="1742" spans="3:16">
      <c r="C1742" s="420" t="str">
        <f t="shared" si="1193"/>
        <v>T07</v>
      </c>
      <c r="D1742" s="420" t="str">
        <f t="shared" si="1193"/>
        <v>MSC-HLR</v>
      </c>
      <c r="E1742" s="420" t="s">
        <v>461</v>
      </c>
      <c r="F1742" s="409"/>
      <c r="G1742" s="421">
        <f t="shared" ref="G1742:L1742" si="1206">G1618</f>
        <v>0.77800819999999993</v>
      </c>
      <c r="H1742" s="421">
        <f t="shared" si="1206"/>
        <v>0.76971920588568588</v>
      </c>
      <c r="I1742" s="421">
        <f t="shared" si="1206"/>
        <v>0.80410766070575523</v>
      </c>
      <c r="J1742" s="421">
        <f t="shared" si="1206"/>
        <v>0.84026140283961115</v>
      </c>
      <c r="K1742" s="421">
        <f t="shared" si="1206"/>
        <v>0.87514132531476807</v>
      </c>
      <c r="L1742" s="421">
        <f t="shared" si="1206"/>
        <v>0.8976692960263436</v>
      </c>
      <c r="M1742" s="421">
        <f t="shared" ref="M1742" si="1207">M1618</f>
        <v>0.92077718388924235</v>
      </c>
      <c r="N1742" s="487"/>
      <c r="O1742" s="487"/>
      <c r="P1742" s="487"/>
    </row>
    <row r="1743" spans="3:16">
      <c r="C1743" s="420" t="str">
        <f t="shared" si="1193"/>
        <v>T08</v>
      </c>
      <c r="D1743" s="420" t="str">
        <f t="shared" si="1193"/>
        <v>MSC-SMS</v>
      </c>
      <c r="E1743" s="420" t="s">
        <v>461</v>
      </c>
      <c r="F1743" s="409"/>
      <c r="G1743" s="421">
        <f t="shared" ref="G1743:L1743" si="1208">G1619</f>
        <v>3.9168000000000003</v>
      </c>
      <c r="H1743" s="421">
        <f t="shared" si="1208"/>
        <v>3.9951360000000009</v>
      </c>
      <c r="I1743" s="421">
        <f t="shared" si="1208"/>
        <v>4.0750387200000011</v>
      </c>
      <c r="J1743" s="421">
        <f t="shared" si="1208"/>
        <v>4.1565394944000014</v>
      </c>
      <c r="K1743" s="421">
        <f t="shared" si="1208"/>
        <v>4.2396702842880014</v>
      </c>
      <c r="L1743" s="421">
        <f t="shared" si="1208"/>
        <v>4.3244636899737605</v>
      </c>
      <c r="M1743" s="421">
        <f t="shared" ref="M1743" si="1209">M1619</f>
        <v>4.4109529637732372</v>
      </c>
      <c r="N1743" s="487"/>
      <c r="O1743" s="487"/>
      <c r="P1743" s="487"/>
    </row>
    <row r="1744" spans="3:16">
      <c r="C1744" s="420" t="str">
        <f t="shared" si="1193"/>
        <v>T09</v>
      </c>
      <c r="D1744" s="420" t="str">
        <f t="shared" si="1193"/>
        <v>MSC-MMS</v>
      </c>
      <c r="E1744" s="420" t="s">
        <v>461</v>
      </c>
      <c r="F1744" s="409"/>
      <c r="G1744" s="421">
        <f t="shared" ref="G1744:L1744" si="1210">G1620</f>
        <v>22.772093023255817</v>
      </c>
      <c r="H1744" s="421">
        <f t="shared" si="1210"/>
        <v>23.227534883720931</v>
      </c>
      <c r="I1744" s="421">
        <f t="shared" si="1210"/>
        <v>23.692085581395354</v>
      </c>
      <c r="J1744" s="421">
        <f t="shared" si="1210"/>
        <v>24.165927293023262</v>
      </c>
      <c r="K1744" s="421">
        <f t="shared" si="1210"/>
        <v>24.649245838883729</v>
      </c>
      <c r="L1744" s="421">
        <f t="shared" si="1210"/>
        <v>25.142230755661394</v>
      </c>
      <c r="M1744" s="421">
        <f t="shared" ref="M1744" si="1211">M1620</f>
        <v>25.645075370774624</v>
      </c>
      <c r="N1744" s="487"/>
      <c r="O1744" s="487"/>
      <c r="P1744" s="487"/>
    </row>
    <row r="1745" spans="3:16">
      <c r="C1745" s="420" t="str">
        <f t="shared" si="1193"/>
        <v>T10</v>
      </c>
      <c r="D1745" s="420" t="str">
        <f t="shared" si="1193"/>
        <v>MSC-OSS</v>
      </c>
      <c r="E1745" s="420" t="s">
        <v>461</v>
      </c>
      <c r="F1745" s="409"/>
      <c r="G1745" s="421">
        <f t="shared" ref="G1745:L1745" si="1212">G1621</f>
        <v>3.8900409999999996</v>
      </c>
      <c r="H1745" s="421">
        <f t="shared" si="1212"/>
        <v>3.84859602942843</v>
      </c>
      <c r="I1745" s="421">
        <f t="shared" si="1212"/>
        <v>4.0205383035287765</v>
      </c>
      <c r="J1745" s="421">
        <f t="shared" si="1212"/>
        <v>4.2013070141980569</v>
      </c>
      <c r="K1745" s="421">
        <f t="shared" si="1212"/>
        <v>4.3757066265738391</v>
      </c>
      <c r="L1745" s="421">
        <f t="shared" si="1212"/>
        <v>4.4883464801317183</v>
      </c>
      <c r="M1745" s="421">
        <f t="shared" ref="M1745" si="1213">M1621</f>
        <v>4.6038859194462125</v>
      </c>
      <c r="N1745" s="487"/>
      <c r="O1745" s="487"/>
      <c r="P1745" s="487"/>
    </row>
    <row r="1746" spans="3:16">
      <c r="C1746" s="420" t="str">
        <f t="shared" si="1193"/>
        <v>T11</v>
      </c>
      <c r="D1746" s="420" t="str">
        <f t="shared" si="1193"/>
        <v>MSC-GPRS</v>
      </c>
      <c r="E1746" s="420" t="s">
        <v>461</v>
      </c>
      <c r="F1746" s="409"/>
      <c r="G1746" s="421">
        <f t="shared" ref="G1746:L1746" si="1214">G1622</f>
        <v>15.560163999999999</v>
      </c>
      <c r="H1746" s="421">
        <f t="shared" si="1214"/>
        <v>15.39438411771372</v>
      </c>
      <c r="I1746" s="421">
        <f t="shared" si="1214"/>
        <v>16.082153214115106</v>
      </c>
      <c r="J1746" s="421">
        <f t="shared" si="1214"/>
        <v>16.805228056792227</v>
      </c>
      <c r="K1746" s="421">
        <f t="shared" si="1214"/>
        <v>17.502826506295357</v>
      </c>
      <c r="L1746" s="421">
        <f t="shared" si="1214"/>
        <v>17.953385920526873</v>
      </c>
      <c r="M1746" s="421">
        <f t="shared" ref="M1746" si="1215">M1622</f>
        <v>18.41554367778485</v>
      </c>
      <c r="N1746" s="487"/>
      <c r="O1746" s="487"/>
      <c r="P1746" s="487"/>
    </row>
    <row r="1747" spans="3:16">
      <c r="C1747" s="420" t="str">
        <f t="shared" si="1193"/>
        <v>T12</v>
      </c>
      <c r="D1747" s="420" t="str">
        <f t="shared" si="1193"/>
        <v>MSC-BIL</v>
      </c>
      <c r="E1747" s="420" t="s">
        <v>461</v>
      </c>
      <c r="F1747" s="409"/>
      <c r="G1747" s="421">
        <f t="shared" ref="G1747:L1747" si="1216">G1623</f>
        <v>3.8900409999999996</v>
      </c>
      <c r="H1747" s="421">
        <f t="shared" si="1216"/>
        <v>3.84859602942843</v>
      </c>
      <c r="I1747" s="421">
        <f t="shared" si="1216"/>
        <v>4.0205383035287765</v>
      </c>
      <c r="J1747" s="421">
        <f t="shared" si="1216"/>
        <v>4.2013070141980569</v>
      </c>
      <c r="K1747" s="421">
        <f t="shared" si="1216"/>
        <v>4.3757066265738391</v>
      </c>
      <c r="L1747" s="421">
        <f t="shared" si="1216"/>
        <v>4.4883464801317183</v>
      </c>
      <c r="M1747" s="421">
        <f t="shared" ref="M1747" si="1217">M1623</f>
        <v>4.6038859194462125</v>
      </c>
      <c r="N1747" s="487"/>
      <c r="O1747" s="487"/>
      <c r="P1747" s="487"/>
    </row>
    <row r="1748" spans="3:16">
      <c r="C1748" s="420" t="str">
        <f t="shared" si="1193"/>
        <v>T13</v>
      </c>
      <c r="D1748" s="420" t="str">
        <f t="shared" si="1193"/>
        <v>MSC-IBIL</v>
      </c>
      <c r="E1748" s="420" t="s">
        <v>461</v>
      </c>
      <c r="F1748" s="409"/>
      <c r="G1748" s="421">
        <f t="shared" ref="G1748:L1748" si="1218">G1624</f>
        <v>1.2448131199999999</v>
      </c>
      <c r="H1748" s="421">
        <f t="shared" si="1218"/>
        <v>1.2315507294170975</v>
      </c>
      <c r="I1748" s="421">
        <f t="shared" si="1218"/>
        <v>1.2865722571292086</v>
      </c>
      <c r="J1748" s="421">
        <f t="shared" si="1218"/>
        <v>1.3444182445433781</v>
      </c>
      <c r="K1748" s="421">
        <f t="shared" si="1218"/>
        <v>1.4002261205036286</v>
      </c>
      <c r="L1748" s="421">
        <f t="shared" si="1218"/>
        <v>1.4362708736421499</v>
      </c>
      <c r="M1748" s="421">
        <f t="shared" ref="M1748" si="1219">M1624</f>
        <v>1.4732434942227879</v>
      </c>
      <c r="N1748" s="487"/>
      <c r="O1748" s="487"/>
      <c r="P1748" s="487"/>
    </row>
    <row r="1749" spans="3:16">
      <c r="C1749" s="420" t="str">
        <f t="shared" si="1193"/>
        <v>T14</v>
      </c>
      <c r="D1749" s="420" t="str">
        <f t="shared" si="1193"/>
        <v>MSC-IGW</v>
      </c>
      <c r="E1749" s="420" t="s">
        <v>461</v>
      </c>
      <c r="F1749" s="409"/>
      <c r="G1749" s="421">
        <f t="shared" ref="G1749:L1749" si="1220">G1625</f>
        <v>5.8177287499999988</v>
      </c>
      <c r="H1749" s="421">
        <f t="shared" si="1220"/>
        <v>5.8039777720713221</v>
      </c>
      <c r="I1749" s="421">
        <f t="shared" si="1220"/>
        <v>5.9018507497179042</v>
      </c>
      <c r="J1749" s="421">
        <f t="shared" si="1220"/>
        <v>6.1663839882951246</v>
      </c>
      <c r="K1749" s="421">
        <f t="shared" si="1220"/>
        <v>6.4327602305789231</v>
      </c>
      <c r="L1749" s="421">
        <f t="shared" si="1220"/>
        <v>6.648039830029167</v>
      </c>
      <c r="M1749" s="421">
        <f t="shared" ref="M1749" si="1221">M1625</f>
        <v>6.8191742996834463</v>
      </c>
      <c r="N1749" s="487"/>
      <c r="O1749" s="487"/>
      <c r="P1749" s="487"/>
    </row>
    <row r="1750" spans="3:16">
      <c r="C1750" s="420" t="str">
        <f t="shared" si="1193"/>
        <v>T15</v>
      </c>
      <c r="D1750" s="420" t="str">
        <f t="shared" si="1193"/>
        <v>MSC-INT</v>
      </c>
      <c r="E1750" s="420" t="s">
        <v>461</v>
      </c>
      <c r="F1750" s="409"/>
      <c r="G1750" s="421">
        <f t="shared" ref="G1750:L1750" si="1222">G1626</f>
        <v>1.1635457499999997</v>
      </c>
      <c r="H1750" s="421">
        <f t="shared" si="1222"/>
        <v>1.1607955544142645</v>
      </c>
      <c r="I1750" s="421">
        <f t="shared" si="1222"/>
        <v>1.1803701499435808</v>
      </c>
      <c r="J1750" s="421">
        <f t="shared" si="1222"/>
        <v>1.2332767976590249</v>
      </c>
      <c r="K1750" s="421">
        <f t="shared" si="1222"/>
        <v>1.2865520461157844</v>
      </c>
      <c r="L1750" s="421">
        <f t="shared" si="1222"/>
        <v>1.3296079660058335</v>
      </c>
      <c r="M1750" s="421">
        <f t="shared" ref="M1750" si="1223">M1626</f>
        <v>1.3638348599366892</v>
      </c>
      <c r="N1750" s="487"/>
      <c r="O1750" s="487"/>
      <c r="P1750" s="487"/>
    </row>
    <row r="1751" spans="3:16">
      <c r="C1751" s="420" t="str">
        <f t="shared" si="1193"/>
        <v>T16</v>
      </c>
      <c r="D1751" s="420" t="str">
        <f t="shared" si="1193"/>
        <v>MSC-IN/NGIN</v>
      </c>
      <c r="E1751" s="420" t="s">
        <v>461</v>
      </c>
      <c r="F1751" s="409"/>
      <c r="G1751" s="421">
        <f t="shared" ref="G1751:L1751" si="1224">G1627</f>
        <v>2.9175307499999996</v>
      </c>
      <c r="H1751" s="421">
        <f t="shared" si="1224"/>
        <v>2.8864470220713221</v>
      </c>
      <c r="I1751" s="421">
        <f t="shared" si="1224"/>
        <v>3.0154037276465822</v>
      </c>
      <c r="J1751" s="421">
        <f t="shared" si="1224"/>
        <v>3.1509802606485415</v>
      </c>
      <c r="K1751" s="421">
        <f t="shared" si="1224"/>
        <v>3.2817799699303802</v>
      </c>
      <c r="L1751" s="421">
        <f t="shared" si="1224"/>
        <v>3.3662598600987885</v>
      </c>
      <c r="M1751" s="421">
        <f t="shared" ref="M1751" si="1225">M1627</f>
        <v>3.4529144395846592</v>
      </c>
      <c r="N1751" s="487"/>
      <c r="O1751" s="487"/>
      <c r="P1751" s="487"/>
    </row>
    <row r="1752" spans="3:16">
      <c r="C1752" s="420" t="str">
        <f t="shared" si="1193"/>
        <v>T17</v>
      </c>
      <c r="D1752" s="420" t="str">
        <f t="shared" si="1193"/>
        <v>eNodeB-MSC</v>
      </c>
      <c r="E1752" s="420" t="s">
        <v>461</v>
      </c>
      <c r="F1752" s="409"/>
      <c r="G1752" s="261"/>
      <c r="H1752" s="261"/>
      <c r="I1752" s="261"/>
      <c r="J1752" s="261"/>
      <c r="K1752" s="261"/>
      <c r="L1752" s="261"/>
      <c r="M1752" s="261"/>
      <c r="N1752" s="231" t="s">
        <v>910</v>
      </c>
      <c r="O1752" s="487"/>
      <c r="P1752" s="487"/>
    </row>
    <row r="1753" spans="3:16">
      <c r="C1753" s="420" t="str">
        <f t="shared" si="1193"/>
        <v>T18</v>
      </c>
      <c r="D1753" s="420" t="str">
        <f t="shared" si="1193"/>
        <v>OTHER: complete as required</v>
      </c>
      <c r="E1753" s="420" t="s">
        <v>461</v>
      </c>
      <c r="F1753" s="409"/>
      <c r="G1753" s="421">
        <f t="shared" ref="G1753:L1753" si="1226">G1629</f>
        <v>0</v>
      </c>
      <c r="H1753" s="421">
        <f t="shared" si="1226"/>
        <v>0</v>
      </c>
      <c r="I1753" s="421">
        <f t="shared" si="1226"/>
        <v>0</v>
      </c>
      <c r="J1753" s="421">
        <f t="shared" si="1226"/>
        <v>0</v>
      </c>
      <c r="K1753" s="421">
        <f t="shared" si="1226"/>
        <v>0</v>
      </c>
      <c r="L1753" s="421">
        <f t="shared" si="1226"/>
        <v>0</v>
      </c>
      <c r="M1753" s="421">
        <f t="shared" ref="M1753" si="1227">M1629</f>
        <v>0</v>
      </c>
      <c r="N1753" s="487"/>
      <c r="O1753" s="487"/>
      <c r="P1753" s="487"/>
    </row>
    <row r="1754" spans="3:16">
      <c r="C1754" s="420" t="str">
        <f t="shared" si="1193"/>
        <v>T19</v>
      </c>
      <c r="D1754" s="420" t="str">
        <f t="shared" si="1193"/>
        <v>OTHER: complete as required</v>
      </c>
      <c r="E1754" s="420" t="s">
        <v>461</v>
      </c>
      <c r="F1754" s="409"/>
      <c r="G1754" s="421">
        <f t="shared" ref="G1754:L1754" si="1228">G1630</f>
        <v>0</v>
      </c>
      <c r="H1754" s="421">
        <f t="shared" si="1228"/>
        <v>0</v>
      </c>
      <c r="I1754" s="421">
        <f t="shared" si="1228"/>
        <v>0</v>
      </c>
      <c r="J1754" s="421">
        <f t="shared" si="1228"/>
        <v>0</v>
      </c>
      <c r="K1754" s="421">
        <f t="shared" si="1228"/>
        <v>0</v>
      </c>
      <c r="L1754" s="421">
        <f t="shared" si="1228"/>
        <v>0</v>
      </c>
      <c r="M1754" s="421">
        <f t="shared" ref="M1754" si="1229">M1630</f>
        <v>0</v>
      </c>
      <c r="N1754" s="487"/>
      <c r="O1754" s="487"/>
      <c r="P1754" s="487"/>
    </row>
    <row r="1755" spans="3:16">
      <c r="C1755" s="420" t="str">
        <f t="shared" si="1193"/>
        <v>T20</v>
      </c>
      <c r="D1755" s="420" t="str">
        <f t="shared" si="1193"/>
        <v>OTHER: complete as required</v>
      </c>
      <c r="E1755" s="420" t="s">
        <v>461</v>
      </c>
      <c r="F1755" s="409"/>
      <c r="G1755" s="421">
        <f t="shared" ref="G1755:L1755" si="1230">G1631</f>
        <v>0</v>
      </c>
      <c r="H1755" s="421">
        <f t="shared" si="1230"/>
        <v>0</v>
      </c>
      <c r="I1755" s="421">
        <f t="shared" si="1230"/>
        <v>0</v>
      </c>
      <c r="J1755" s="421">
        <f t="shared" si="1230"/>
        <v>0</v>
      </c>
      <c r="K1755" s="421">
        <f t="shared" si="1230"/>
        <v>0</v>
      </c>
      <c r="L1755" s="421">
        <f t="shared" si="1230"/>
        <v>0</v>
      </c>
      <c r="M1755" s="421">
        <f t="shared" ref="M1755" si="1231">M1631</f>
        <v>0</v>
      </c>
      <c r="N1755" s="487"/>
      <c r="O1755" s="487"/>
      <c r="P1755" s="487"/>
    </row>
    <row r="1756" spans="3:16">
      <c r="C1756" s="420" t="str">
        <f t="shared" si="1193"/>
        <v>T21</v>
      </c>
      <c r="D1756" s="420" t="str">
        <f t="shared" si="1193"/>
        <v>OTHER: complete as required</v>
      </c>
      <c r="E1756" s="420" t="s">
        <v>461</v>
      </c>
      <c r="F1756" s="409"/>
      <c r="G1756" s="421">
        <f t="shared" ref="G1756:L1756" si="1232">G1632</f>
        <v>0</v>
      </c>
      <c r="H1756" s="421">
        <f t="shared" si="1232"/>
        <v>0</v>
      </c>
      <c r="I1756" s="421">
        <f t="shared" si="1232"/>
        <v>0</v>
      </c>
      <c r="J1756" s="421">
        <f t="shared" si="1232"/>
        <v>0</v>
      </c>
      <c r="K1756" s="421">
        <f t="shared" si="1232"/>
        <v>0</v>
      </c>
      <c r="L1756" s="421">
        <f t="shared" si="1232"/>
        <v>0</v>
      </c>
      <c r="M1756" s="421">
        <f t="shared" ref="M1756" si="1233">M1632</f>
        <v>0</v>
      </c>
      <c r="N1756" s="487"/>
      <c r="O1756" s="487"/>
      <c r="P1756" s="487"/>
    </row>
    <row r="1757" spans="3:16">
      <c r="C1757" s="420" t="str">
        <f t="shared" si="1193"/>
        <v>T22</v>
      </c>
      <c r="D1757" s="420" t="str">
        <f t="shared" si="1193"/>
        <v>OTHER: complete as required</v>
      </c>
      <c r="E1757" s="420" t="s">
        <v>461</v>
      </c>
      <c r="F1757" s="409"/>
      <c r="G1757" s="421">
        <f t="shared" ref="G1757:L1757" si="1234">G1633</f>
        <v>0</v>
      </c>
      <c r="H1757" s="421">
        <f t="shared" si="1234"/>
        <v>0</v>
      </c>
      <c r="I1757" s="421">
        <f t="shared" si="1234"/>
        <v>0</v>
      </c>
      <c r="J1757" s="421">
        <f t="shared" si="1234"/>
        <v>0</v>
      </c>
      <c r="K1757" s="421">
        <f t="shared" si="1234"/>
        <v>0</v>
      </c>
      <c r="L1757" s="421">
        <f t="shared" si="1234"/>
        <v>0</v>
      </c>
      <c r="M1757" s="421">
        <f t="shared" ref="M1757" si="1235">M1633</f>
        <v>0</v>
      </c>
      <c r="N1757" s="487"/>
      <c r="O1757" s="487"/>
      <c r="P1757" s="487"/>
    </row>
    <row r="1758" spans="3:16">
      <c r="C1758" s="420" t="str">
        <f t="shared" si="1193"/>
        <v>T23</v>
      </c>
      <c r="D1758" s="420" t="str">
        <f t="shared" si="1193"/>
        <v>OTHER: complete as required</v>
      </c>
      <c r="E1758" s="420" t="s">
        <v>461</v>
      </c>
      <c r="F1758" s="409"/>
      <c r="G1758" s="421">
        <f t="shared" ref="G1758:L1758" si="1236">G1634</f>
        <v>0</v>
      </c>
      <c r="H1758" s="421">
        <f t="shared" si="1236"/>
        <v>0</v>
      </c>
      <c r="I1758" s="421">
        <f t="shared" si="1236"/>
        <v>0</v>
      </c>
      <c r="J1758" s="421">
        <f t="shared" si="1236"/>
        <v>0</v>
      </c>
      <c r="K1758" s="421">
        <f t="shared" si="1236"/>
        <v>0</v>
      </c>
      <c r="L1758" s="421">
        <f t="shared" si="1236"/>
        <v>0</v>
      </c>
      <c r="M1758" s="421">
        <f t="shared" ref="M1758" si="1237">M1634</f>
        <v>0</v>
      </c>
      <c r="N1758" s="487"/>
      <c r="O1758" s="487"/>
      <c r="P1758" s="487"/>
    </row>
    <row r="1759" spans="3:16">
      <c r="C1759" s="420" t="str">
        <f>C1730</f>
        <v>T24</v>
      </c>
      <c r="D1759" s="420" t="str">
        <f>D1730</f>
        <v>OTHER: complete as required</v>
      </c>
      <c r="E1759" s="420" t="s">
        <v>461</v>
      </c>
      <c r="F1759" s="409"/>
      <c r="G1759" s="421">
        <f t="shared" ref="G1759:L1759" si="1238">G1635</f>
        <v>0</v>
      </c>
      <c r="H1759" s="421">
        <f t="shared" si="1238"/>
        <v>0</v>
      </c>
      <c r="I1759" s="421">
        <f t="shared" si="1238"/>
        <v>0</v>
      </c>
      <c r="J1759" s="421">
        <f t="shared" si="1238"/>
        <v>0</v>
      </c>
      <c r="K1759" s="421">
        <f t="shared" si="1238"/>
        <v>0</v>
      </c>
      <c r="L1759" s="421">
        <f t="shared" si="1238"/>
        <v>0</v>
      </c>
      <c r="M1759" s="421">
        <f t="shared" ref="M1759" si="1239">M1635</f>
        <v>0</v>
      </c>
      <c r="N1759" s="487"/>
      <c r="O1759" s="487"/>
      <c r="P1759" s="487"/>
    </row>
    <row r="1760" spans="3:16">
      <c r="C1760" s="420" t="str">
        <f>C1731</f>
        <v>T25</v>
      </c>
      <c r="D1760" s="420" t="str">
        <f>D1731</f>
        <v>OTHER: complete as required</v>
      </c>
      <c r="E1760" s="420" t="s">
        <v>461</v>
      </c>
      <c r="F1760" s="409"/>
      <c r="G1760" s="421">
        <f t="shared" ref="G1760:L1760" si="1240">G1636</f>
        <v>0</v>
      </c>
      <c r="H1760" s="421">
        <f t="shared" si="1240"/>
        <v>0</v>
      </c>
      <c r="I1760" s="421">
        <f t="shared" si="1240"/>
        <v>0</v>
      </c>
      <c r="J1760" s="421">
        <f t="shared" si="1240"/>
        <v>0</v>
      </c>
      <c r="K1760" s="421">
        <f t="shared" si="1240"/>
        <v>0</v>
      </c>
      <c r="L1760" s="421">
        <f t="shared" si="1240"/>
        <v>0</v>
      </c>
      <c r="M1760" s="421">
        <f t="shared" ref="M1760" si="1241">M1636</f>
        <v>0</v>
      </c>
      <c r="N1760" s="487"/>
      <c r="O1760" s="487"/>
      <c r="P1760" s="487"/>
    </row>
    <row r="1761" spans="3:16">
      <c r="N1761" s="487"/>
      <c r="O1761" s="487"/>
      <c r="P1761" s="487"/>
    </row>
    <row r="1762" spans="3:16">
      <c r="C1762" s="209" t="s">
        <v>934</v>
      </c>
      <c r="D1762" s="487"/>
      <c r="E1762" s="487"/>
      <c r="F1762" s="487"/>
      <c r="G1762" s="487"/>
      <c r="H1762" s="487"/>
      <c r="I1762" s="487"/>
      <c r="J1762" s="487"/>
      <c r="K1762" s="487"/>
      <c r="L1762" s="487"/>
      <c r="M1762" s="487"/>
    </row>
    <row r="1763" spans="3:16">
      <c r="C1763" s="487"/>
      <c r="D1763" s="487"/>
      <c r="E1763" s="487"/>
      <c r="F1763" s="487"/>
      <c r="G1763" s="487"/>
      <c r="H1763" s="487"/>
      <c r="I1763" s="487"/>
      <c r="J1763" s="487"/>
      <c r="K1763" s="487"/>
      <c r="L1763" s="487"/>
      <c r="M1763" s="487"/>
    </row>
    <row r="1764" spans="3:16">
      <c r="C1764" s="419"/>
      <c r="D1764" s="268" t="s">
        <v>457</v>
      </c>
      <c r="E1764" s="268" t="s">
        <v>14</v>
      </c>
      <c r="F1764" s="228"/>
      <c r="G1764" s="214">
        <f>G1735</f>
        <v>2014</v>
      </c>
      <c r="H1764" s="214">
        <f t="shared" ref="H1764:M1764" si="1242">H1735</f>
        <v>2015</v>
      </c>
      <c r="I1764" s="214">
        <f t="shared" si="1242"/>
        <v>2016</v>
      </c>
      <c r="J1764" s="214">
        <f t="shared" si="1242"/>
        <v>2017</v>
      </c>
      <c r="K1764" s="214">
        <f t="shared" si="1242"/>
        <v>2018</v>
      </c>
      <c r="L1764" s="214">
        <f t="shared" si="1242"/>
        <v>2019</v>
      </c>
      <c r="M1764" s="214">
        <f t="shared" si="1242"/>
        <v>2020</v>
      </c>
    </row>
    <row r="1765" spans="3:16">
      <c r="C1765" s="420" t="str">
        <f t="shared" ref="C1765:D1765" si="1243">C1736</f>
        <v>T01</v>
      </c>
      <c r="D1765" s="420" t="str">
        <f t="shared" si="1243"/>
        <v>BTS-BSC</v>
      </c>
      <c r="E1765" s="420" t="s">
        <v>666</v>
      </c>
      <c r="F1765" s="409"/>
      <c r="G1765" s="421">
        <f>G1641*'3. Network design parameters'!$F$88</f>
        <v>3.6986802623400097</v>
      </c>
      <c r="H1765" s="421">
        <f>H1641*'3. Network design parameters'!$F$88</f>
        <v>3.6982539506454106</v>
      </c>
      <c r="I1765" s="421">
        <f>I1641*'3. Network design parameters'!$F$88</f>
        <v>3.6982662433701665</v>
      </c>
      <c r="J1765" s="421">
        <f>J1641*'3. Network design parameters'!$F$88</f>
        <v>3.6986639491711526</v>
      </c>
      <c r="K1765" s="421">
        <f>K1641*'3. Network design parameters'!$F$88</f>
        <v>3.698214964606759</v>
      </c>
      <c r="L1765" s="421">
        <f>L1641*'3. Network design parameters'!$F$88</f>
        <v>3.6986783129704275</v>
      </c>
      <c r="M1765" s="421">
        <f>M1641*'3. Network design parameters'!$F$88</f>
        <v>3.6982694761789552</v>
      </c>
    </row>
    <row r="1766" spans="3:16">
      <c r="C1766" s="420" t="str">
        <f t="shared" ref="C1766:D1766" si="1244">C1737</f>
        <v>T02</v>
      </c>
      <c r="D1766" s="420" t="str">
        <f t="shared" si="1244"/>
        <v>Node B-RNC</v>
      </c>
      <c r="E1766" s="420" t="s">
        <v>666</v>
      </c>
      <c r="F1766" s="409"/>
      <c r="G1766" s="421">
        <f>G1642*'3. Network design parameters'!$F$88</f>
        <v>23.283068556856609</v>
      </c>
      <c r="H1766" s="421">
        <f>H1642*'3. Network design parameters'!$F$88</f>
        <v>23.801591262118276</v>
      </c>
      <c r="I1766" s="421">
        <f>I1642*'3. Network design parameters'!$F$88</f>
        <v>24.397246063795212</v>
      </c>
      <c r="J1766" s="421">
        <f>J1642*'3. Network design parameters'!$F$88</f>
        <v>24.97105576038517</v>
      </c>
      <c r="K1766" s="421">
        <f>K1642*'3. Network design parameters'!$F$88</f>
        <v>25.400620917458035</v>
      </c>
      <c r="L1766" s="421">
        <f>L1642*'3. Network design parameters'!$F$88</f>
        <v>26.007351454255996</v>
      </c>
      <c r="M1766" s="421">
        <f>M1642*'3. Network design parameters'!$F$88</f>
        <v>26.679400744046305</v>
      </c>
    </row>
    <row r="1767" spans="3:16">
      <c r="C1767" s="420" t="str">
        <f t="shared" ref="C1767:D1767" si="1245">C1738</f>
        <v>T03</v>
      </c>
      <c r="D1767" s="420" t="str">
        <f t="shared" si="1245"/>
        <v>BSC-MSC</v>
      </c>
      <c r="E1767" s="420" t="s">
        <v>666</v>
      </c>
      <c r="F1767" s="409"/>
      <c r="G1767" s="421">
        <f>G1643*'3. Network design parameters'!$F$88</f>
        <v>438.90450942106537</v>
      </c>
      <c r="H1767" s="421">
        <f>H1643*'3. Network design parameters'!$F$88</f>
        <v>438.89148979811063</v>
      </c>
      <c r="I1767" s="421">
        <f>I1643*'3. Network design parameters'!$F$88</f>
        <v>438.96552294824443</v>
      </c>
      <c r="J1767" s="421">
        <f>J1643*'3. Network design parameters'!$F$88</f>
        <v>438.86791331825037</v>
      </c>
      <c r="K1767" s="421">
        <f>K1643*'3. Network design parameters'!$F$88</f>
        <v>438.97342397912877</v>
      </c>
      <c r="L1767" s="421">
        <f>L1643*'3. Network design parameters'!$F$88</f>
        <v>438.90606651208395</v>
      </c>
      <c r="M1767" s="421">
        <f>M1643*'3. Network design parameters'!$F$88</f>
        <v>438.90842496681239</v>
      </c>
    </row>
    <row r="1768" spans="3:16">
      <c r="C1768" s="420" t="str">
        <f t="shared" ref="C1768:D1768" si="1246">C1739</f>
        <v>T04</v>
      </c>
      <c r="D1768" s="420" t="str">
        <f t="shared" si="1246"/>
        <v>RNC-MSC</v>
      </c>
      <c r="E1768" s="420" t="s">
        <v>666</v>
      </c>
      <c r="F1768" s="409"/>
      <c r="G1768" s="421">
        <f>G1644*'3. Network design parameters'!$F$88</f>
        <v>807.35034392248042</v>
      </c>
      <c r="H1768" s="421">
        <f>H1644*'3. Network design parameters'!$F$88</f>
        <v>793.70339192980123</v>
      </c>
      <c r="I1768" s="421">
        <f>I1644*'3. Network design parameters'!$F$88</f>
        <v>780.99593548555902</v>
      </c>
      <c r="J1768" s="421">
        <f>J1644*'3. Network design parameters'!$F$88</f>
        <v>765.51040146465289</v>
      </c>
      <c r="K1768" s="421">
        <f>K1644*'3. Network design parameters'!$F$88</f>
        <v>748.63230472981161</v>
      </c>
      <c r="L1768" s="421">
        <f>L1644*'3. Network design parameters'!$F$88</f>
        <v>726.4171837420505</v>
      </c>
      <c r="M1768" s="421">
        <f>M1644*'3. Network design parameters'!$F$88</f>
        <v>705.70974055130398</v>
      </c>
    </row>
    <row r="1769" spans="3:16">
      <c r="C1769" s="420" t="str">
        <f t="shared" ref="C1769:D1769" si="1247">C1740</f>
        <v>T05</v>
      </c>
      <c r="D1769" s="420" t="str">
        <f t="shared" si="1247"/>
        <v>MSC-MSC</v>
      </c>
      <c r="E1769" s="420" t="s">
        <v>666</v>
      </c>
      <c r="F1769" s="409"/>
      <c r="G1769" s="421">
        <f>G1645*'3. Network design parameters'!$F$88</f>
        <v>757.06759903044735</v>
      </c>
      <c r="H1769" s="421">
        <f>H1645*'3. Network design parameters'!$F$88</f>
        <v>780.47509023165264</v>
      </c>
      <c r="I1769" s="421">
        <f>I1645*'3. Network design parameters'!$F$88</f>
        <v>762.03925163725808</v>
      </c>
      <c r="J1769" s="421">
        <f>J1645*'3. Network design parameters'!$F$88</f>
        <v>743.87517728136004</v>
      </c>
      <c r="K1769" s="421">
        <f>K1645*'3. Network design parameters'!$F$88</f>
        <v>724.83591885974704</v>
      </c>
      <c r="L1769" s="421">
        <f>L1645*'3. Network design parameters'!$F$88</f>
        <v>719.42158378971055</v>
      </c>
      <c r="M1769" s="421">
        <f>M1645*'3. Network design parameters'!$F$88</f>
        <v>715.60186133578759</v>
      </c>
    </row>
    <row r="1770" spans="3:16">
      <c r="C1770" s="420" t="str">
        <f t="shared" ref="C1770:D1770" si="1248">C1741</f>
        <v>T06</v>
      </c>
      <c r="D1770" s="420" t="str">
        <f t="shared" si="1248"/>
        <v>MSC-PPP</v>
      </c>
      <c r="E1770" s="420" t="s">
        <v>666</v>
      </c>
      <c r="F1770" s="409"/>
      <c r="G1770" s="421">
        <f>G1646*'3. Network design parameters'!$F$88</f>
        <v>2.1058904006410217</v>
      </c>
      <c r="H1770" s="421">
        <f>H1646*'3. Network design parameters'!$F$88</f>
        <v>2.1285684279045074</v>
      </c>
      <c r="I1770" s="421">
        <f>I1646*'3. Network design parameters'!$F$88</f>
        <v>2.0375381059819735</v>
      </c>
      <c r="J1770" s="421">
        <f>J1646*'3. Network design parameters'!$F$88</f>
        <v>1.9498694030966188</v>
      </c>
      <c r="K1770" s="421">
        <f>K1646*'3. Network design parameters'!$F$88</f>
        <v>1.8721547624444608</v>
      </c>
      <c r="L1770" s="421">
        <f>L1646*'3. Network design parameters'!$F$88</f>
        <v>1.8251710370986316</v>
      </c>
      <c r="M1770" s="421">
        <f>M1646*'3. Network design parameters'!$F$88</f>
        <v>1.7793664185722029</v>
      </c>
    </row>
    <row r="1771" spans="3:16">
      <c r="C1771" s="420" t="str">
        <f t="shared" ref="C1771:D1771" si="1249">C1742</f>
        <v>T07</v>
      </c>
      <c r="D1771" s="420" t="str">
        <f t="shared" si="1249"/>
        <v>MSC-HLR</v>
      </c>
      <c r="E1771" s="420" t="s">
        <v>666</v>
      </c>
      <c r="F1771" s="409"/>
      <c r="G1771" s="421">
        <f>G1647*'3. Network design parameters'!$F$88</f>
        <v>15.794178004807664</v>
      </c>
      <c r="H1771" s="421">
        <f>H1647*'3. Network design parameters'!$F$88</f>
        <v>15.964263209283803</v>
      </c>
      <c r="I1771" s="421">
        <f>I1647*'3. Network design parameters'!$F$88</f>
        <v>15.281535794864801</v>
      </c>
      <c r="J1771" s="421">
        <f>J1647*'3. Network design parameters'!$F$88</f>
        <v>14.624020523224639</v>
      </c>
      <c r="K1771" s="421">
        <f>K1647*'3. Network design parameters'!$F$88</f>
        <v>14.041160718333455</v>
      </c>
      <c r="L1771" s="421">
        <f>L1647*'3. Network design parameters'!$F$88</f>
        <v>13.688782778239737</v>
      </c>
      <c r="M1771" s="421">
        <f>M1647*'3. Network design parameters'!$F$88</f>
        <v>13.345248139291524</v>
      </c>
    </row>
    <row r="1772" spans="3:16">
      <c r="C1772" s="420" t="str">
        <f t="shared" ref="C1772:D1772" si="1250">C1743</f>
        <v>T08</v>
      </c>
      <c r="D1772" s="420" t="str">
        <f t="shared" si="1250"/>
        <v>MSC-SMS</v>
      </c>
      <c r="E1772" s="420" t="s">
        <v>666</v>
      </c>
      <c r="F1772" s="409"/>
      <c r="G1772" s="421">
        <f>G1648*'3. Network design parameters'!$F$88</f>
        <v>0.52287581699346397</v>
      </c>
      <c r="H1772" s="421">
        <f>H1648*'3. Network design parameters'!$F$88</f>
        <v>0.51262334999359216</v>
      </c>
      <c r="I1772" s="421">
        <f>I1648*'3. Network design parameters'!$F$88</f>
        <v>0.50257191175842364</v>
      </c>
      <c r="J1772" s="421">
        <f>J1648*'3. Network design parameters'!$F$88</f>
        <v>0.49271756054747406</v>
      </c>
      <c r="K1772" s="421">
        <f>K1648*'3. Network design parameters'!$F$88</f>
        <v>0.48305643190928832</v>
      </c>
      <c r="L1772" s="421">
        <f>L1648*'3. Network design parameters'!$F$88</f>
        <v>0.47358473716596905</v>
      </c>
      <c r="M1772" s="421">
        <f>M1648*'3. Network design parameters'!$F$88</f>
        <v>0.46429876192742048</v>
      </c>
    </row>
    <row r="1773" spans="3:16">
      <c r="C1773" s="420" t="str">
        <f t="shared" ref="C1773:D1773" si="1251">C1744</f>
        <v>T09</v>
      </c>
      <c r="D1773" s="420" t="str">
        <f t="shared" si="1251"/>
        <v>MSC-MMS</v>
      </c>
      <c r="E1773" s="420" t="s">
        <v>666</v>
      </c>
      <c r="F1773" s="409"/>
      <c r="G1773" s="421">
        <f>G1649*'3. Network design parameters'!$F$88</f>
        <v>8.9934640522875808E-2</v>
      </c>
      <c r="H1773" s="421">
        <f>H1649*'3. Network design parameters'!$F$88</f>
        <v>8.8171216198897853E-2</v>
      </c>
      <c r="I1773" s="421">
        <f>I1649*'3. Network design parameters'!$F$88</f>
        <v>8.6442368822448878E-2</v>
      </c>
      <c r="J1773" s="421">
        <f>J1649*'3. Network design parameters'!$F$88</f>
        <v>8.4747420414165553E-2</v>
      </c>
      <c r="K1773" s="421">
        <f>K1649*'3. Network design parameters'!$F$88</f>
        <v>8.3085706288397593E-2</v>
      </c>
      <c r="L1773" s="421">
        <f>L1649*'3. Network design parameters'!$F$88</f>
        <v>8.1456574792546685E-2</v>
      </c>
      <c r="M1773" s="421">
        <f>M1649*'3. Network design parameters'!$F$88</f>
        <v>7.9859387051516351E-2</v>
      </c>
    </row>
    <row r="1774" spans="3:16">
      <c r="C1774" s="420" t="str">
        <f t="shared" ref="C1774:D1774" si="1252">C1745</f>
        <v>T10</v>
      </c>
      <c r="D1774" s="420" t="str">
        <f t="shared" si="1252"/>
        <v>MSC-OSS</v>
      </c>
      <c r="E1774" s="420" t="s">
        <v>666</v>
      </c>
      <c r="F1774" s="409"/>
      <c r="G1774" s="421">
        <f>G1650*'3. Network design parameters'!$F$88</f>
        <v>3.1588356009615328</v>
      </c>
      <c r="H1774" s="421">
        <f>H1650*'3. Network design parameters'!$F$88</f>
        <v>3.19285264185676</v>
      </c>
      <c r="I1774" s="421">
        <f>I1650*'3. Network design parameters'!$F$88</f>
        <v>3.0563071589729605</v>
      </c>
      <c r="J1774" s="421">
        <f>J1650*'3. Network design parameters'!$F$88</f>
        <v>2.9248041046449269</v>
      </c>
      <c r="K1774" s="421">
        <f>K1650*'3. Network design parameters'!$F$88</f>
        <v>2.8082321436666917</v>
      </c>
      <c r="L1774" s="421">
        <f>L1650*'3. Network design parameters'!$F$88</f>
        <v>2.7377565556479473</v>
      </c>
      <c r="M1774" s="421">
        <f>M1650*'3. Network design parameters'!$F$88</f>
        <v>2.6690496278583042</v>
      </c>
    </row>
    <row r="1775" spans="3:16">
      <c r="C1775" s="420" t="str">
        <f t="shared" ref="C1775:D1775" si="1253">C1746</f>
        <v>T11</v>
      </c>
      <c r="D1775" s="420" t="str">
        <f t="shared" si="1253"/>
        <v>MSC-GPRS</v>
      </c>
      <c r="E1775" s="420" t="s">
        <v>666</v>
      </c>
      <c r="F1775" s="409"/>
      <c r="G1775" s="421">
        <f>G1651*'3. Network design parameters'!$F$88</f>
        <v>0.26323630008012772</v>
      </c>
      <c r="H1775" s="421">
        <f>H1651*'3. Network design parameters'!$F$88</f>
        <v>0.26607105348806337</v>
      </c>
      <c r="I1775" s="421">
        <f>I1651*'3. Network design parameters'!$F$88</f>
        <v>0.25469226324774669</v>
      </c>
      <c r="J1775" s="421">
        <f>J1651*'3. Network design parameters'!$F$88</f>
        <v>0.24373367538707727</v>
      </c>
      <c r="K1775" s="421">
        <f>K1651*'3. Network design parameters'!$F$88</f>
        <v>0.23401934530555765</v>
      </c>
      <c r="L1775" s="421">
        <f>L1651*'3. Network design parameters'!$F$88</f>
        <v>0.34221956945599341</v>
      </c>
      <c r="M1775" s="421">
        <f>M1651*'3. Network design parameters'!$F$88</f>
        <v>0.33363120348228803</v>
      </c>
    </row>
    <row r="1776" spans="3:16">
      <c r="C1776" s="420" t="str">
        <f t="shared" ref="C1776:D1776" si="1254">C1747</f>
        <v>T12</v>
      </c>
      <c r="D1776" s="420" t="str">
        <f t="shared" si="1254"/>
        <v>MSC-BIL</v>
      </c>
      <c r="E1776" s="420" t="s">
        <v>666</v>
      </c>
      <c r="F1776" s="409"/>
      <c r="G1776" s="421">
        <f>G1652*'3. Network design parameters'!$F$88</f>
        <v>2.6323630008012771</v>
      </c>
      <c r="H1776" s="421">
        <f>H1652*'3. Network design parameters'!$F$88</f>
        <v>2.6607105348806335</v>
      </c>
      <c r="I1776" s="421">
        <f>I1652*'3. Network design parameters'!$F$88</f>
        <v>2.5469226324774668</v>
      </c>
      <c r="J1776" s="421">
        <f>J1652*'3. Network design parameters'!$F$88</f>
        <v>2.4373367538707726</v>
      </c>
      <c r="K1776" s="421">
        <f>K1652*'3. Network design parameters'!$F$88</f>
        <v>2.3401934530555764</v>
      </c>
      <c r="L1776" s="421">
        <f>L1652*'3. Network design parameters'!$F$88</f>
        <v>2.7377565556479473</v>
      </c>
      <c r="M1776" s="421">
        <f>M1652*'3. Network design parameters'!$F$88</f>
        <v>2.6690496278583042</v>
      </c>
    </row>
    <row r="1777" spans="3:13">
      <c r="C1777" s="420" t="str">
        <f t="shared" ref="C1777:D1777" si="1255">C1748</f>
        <v>T13</v>
      </c>
      <c r="D1777" s="420" t="str">
        <f t="shared" si="1255"/>
        <v>MSC-IBIL</v>
      </c>
      <c r="E1777" s="420" t="s">
        <v>666</v>
      </c>
      <c r="F1777" s="409"/>
      <c r="G1777" s="421">
        <f>G1653*'3. Network design parameters'!$F$88</f>
        <v>1.6452268755007984</v>
      </c>
      <c r="H1777" s="421">
        <f>H1653*'3. Network design parameters'!$F$88</f>
        <v>1.6629440843003962</v>
      </c>
      <c r="I1777" s="421">
        <f>I1653*'3. Network design parameters'!$F$88</f>
        <v>1.5918266452984167</v>
      </c>
      <c r="J1777" s="421">
        <f>J1653*'3. Network design parameters'!$F$88</f>
        <v>1.5233354711692331</v>
      </c>
      <c r="K1777" s="421">
        <f>K1653*'3. Network design parameters'!$F$88</f>
        <v>1.4626209081597352</v>
      </c>
      <c r="L1777" s="421">
        <f>L1653*'3. Network design parameters'!$F$88</f>
        <v>1.4259148727333057</v>
      </c>
      <c r="M1777" s="421">
        <f>M1653*'3. Network design parameters'!$F$88</f>
        <v>1.3901300145095337</v>
      </c>
    </row>
    <row r="1778" spans="3:13">
      <c r="C1778" s="420" t="str">
        <f t="shared" ref="C1778:D1778" si="1256">C1749</f>
        <v>T14</v>
      </c>
      <c r="D1778" s="420" t="str">
        <f t="shared" si="1256"/>
        <v>MSC-IGW</v>
      </c>
      <c r="E1778" s="420" t="s">
        <v>666</v>
      </c>
      <c r="F1778" s="409"/>
      <c r="G1778" s="421">
        <f>G1654*'3. Network design parameters'!$F$88</f>
        <v>404.83152467361094</v>
      </c>
      <c r="H1778" s="421">
        <f>H1654*'3. Network design parameters'!$F$88</f>
        <v>413.90647833971053</v>
      </c>
      <c r="I1778" s="421">
        <f>I1654*'3. Network design parameters'!$F$88</f>
        <v>415.02371101422318</v>
      </c>
      <c r="J1778" s="421">
        <f>J1654*'3. Network design parameters'!$F$88</f>
        <v>405.19046571583993</v>
      </c>
      <c r="K1778" s="421">
        <f>K1654*'3. Network design parameters'!$F$88</f>
        <v>394.14246903647177</v>
      </c>
      <c r="L1778" s="421">
        <f>L1654*'3. Network design parameters'!$F$88</f>
        <v>378.91469732499303</v>
      </c>
      <c r="M1778" s="421">
        <f>M1654*'3. Network design parameters'!$F$88</f>
        <v>376.61333867345473</v>
      </c>
    </row>
    <row r="1779" spans="3:13">
      <c r="C1779" s="420" t="str">
        <f t="shared" ref="C1779:D1779" si="1257">C1750</f>
        <v>T15</v>
      </c>
      <c r="D1779" s="420" t="str">
        <f t="shared" si="1257"/>
        <v>MSC-INT</v>
      </c>
      <c r="E1779" s="420" t="s">
        <v>666</v>
      </c>
      <c r="F1779" s="409"/>
      <c r="G1779" s="421">
        <f>G1655*'3. Network design parameters'!$F$88</f>
        <v>292.18275259051921</v>
      </c>
      <c r="H1779" s="421">
        <f>H1655*'3. Network design parameters'!$F$88</f>
        <v>298.16792344164992</v>
      </c>
      <c r="I1779" s="421">
        <f>I1655*'3. Network design parameters'!$F$88</f>
        <v>300.16346992249419</v>
      </c>
      <c r="J1779" s="421">
        <f>J1655*'3. Network design parameters'!$F$88</f>
        <v>292.2685326474911</v>
      </c>
      <c r="K1779" s="421">
        <f>K1655*'3. Network design parameters'!$F$88</f>
        <v>284.94144570891945</v>
      </c>
      <c r="L1779" s="421">
        <f>L1655*'3. Network design parameters'!$F$88</f>
        <v>281.87556752225089</v>
      </c>
      <c r="M1779" s="421">
        <f>M1655*'3. Network design parameters'!$F$88</f>
        <v>280.80819111617234</v>
      </c>
    </row>
    <row r="1780" spans="3:13">
      <c r="C1780" s="420" t="str">
        <f t="shared" ref="C1780:D1780" si="1258">C1751</f>
        <v>T16</v>
      </c>
      <c r="D1780" s="420" t="str">
        <f t="shared" si="1258"/>
        <v>MSC-IN/NGIN</v>
      </c>
      <c r="E1780" s="420" t="s">
        <v>666</v>
      </c>
      <c r="F1780" s="409"/>
      <c r="G1780" s="421">
        <f>G1656*'3. Network design parameters'!$F$88</f>
        <v>1.4039269337606812</v>
      </c>
      <c r="H1780" s="421">
        <f>H1656*'3. Network design parameters'!$F$88</f>
        <v>1.4190456186030047</v>
      </c>
      <c r="I1780" s="421">
        <f>I1656*'3. Network design parameters'!$F$88</f>
        <v>1.3583587373213157</v>
      </c>
      <c r="J1780" s="421">
        <f>J1656*'3. Network design parameters'!$F$88</f>
        <v>1.2999129353977461</v>
      </c>
      <c r="K1780" s="421">
        <f>K1656*'3. Network design parameters'!$F$88</f>
        <v>1.2481031749629738</v>
      </c>
      <c r="L1780" s="421">
        <f>L1656*'3. Network design parameters'!$F$88</f>
        <v>1.8251710370986316</v>
      </c>
      <c r="M1780" s="421">
        <f>M1656*'3. Network design parameters'!$F$88</f>
        <v>1.7793664185722029</v>
      </c>
    </row>
    <row r="1781" spans="3:13">
      <c r="C1781" s="420" t="str">
        <f t="shared" ref="C1781:D1781" si="1259">C1752</f>
        <v>T17</v>
      </c>
      <c r="D1781" s="420" t="str">
        <f t="shared" si="1259"/>
        <v>eNodeB-MSC</v>
      </c>
      <c r="E1781" s="420" t="s">
        <v>666</v>
      </c>
      <c r="F1781" s="409"/>
      <c r="G1781" s="261"/>
      <c r="H1781" s="261"/>
      <c r="I1781" s="261"/>
      <c r="J1781" s="261"/>
      <c r="K1781" s="261"/>
      <c r="L1781" s="261"/>
      <c r="M1781" s="261"/>
    </row>
    <row r="1782" spans="3:13">
      <c r="C1782" s="420" t="str">
        <f t="shared" ref="C1782:D1782" si="1260">C1753</f>
        <v>T18</v>
      </c>
      <c r="D1782" s="420" t="str">
        <f t="shared" si="1260"/>
        <v>OTHER: complete as required</v>
      </c>
      <c r="E1782" s="420" t="s">
        <v>666</v>
      </c>
      <c r="F1782" s="409"/>
      <c r="G1782" s="421"/>
      <c r="H1782" s="421"/>
      <c r="I1782" s="421"/>
      <c r="J1782" s="421"/>
      <c r="K1782" s="421"/>
      <c r="L1782" s="421"/>
      <c r="M1782" s="421"/>
    </row>
    <row r="1783" spans="3:13">
      <c r="C1783" s="420" t="str">
        <f t="shared" ref="C1783:D1783" si="1261">C1754</f>
        <v>T19</v>
      </c>
      <c r="D1783" s="420" t="str">
        <f t="shared" si="1261"/>
        <v>OTHER: complete as required</v>
      </c>
      <c r="E1783" s="420" t="s">
        <v>666</v>
      </c>
      <c r="F1783" s="409"/>
      <c r="G1783" s="421"/>
      <c r="H1783" s="421"/>
      <c r="I1783" s="421"/>
      <c r="J1783" s="421"/>
      <c r="K1783" s="421"/>
      <c r="L1783" s="421"/>
      <c r="M1783" s="421"/>
    </row>
    <row r="1784" spans="3:13">
      <c r="C1784" s="420" t="str">
        <f t="shared" ref="C1784:D1784" si="1262">C1755</f>
        <v>T20</v>
      </c>
      <c r="D1784" s="420" t="str">
        <f t="shared" si="1262"/>
        <v>OTHER: complete as required</v>
      </c>
      <c r="E1784" s="420" t="s">
        <v>666</v>
      </c>
      <c r="F1784" s="409"/>
      <c r="G1784" s="421"/>
      <c r="H1784" s="421"/>
      <c r="I1784" s="421"/>
      <c r="J1784" s="421"/>
      <c r="K1784" s="421"/>
      <c r="L1784" s="421"/>
      <c r="M1784" s="421"/>
    </row>
    <row r="1785" spans="3:13">
      <c r="C1785" s="420" t="str">
        <f t="shared" ref="C1785:D1785" si="1263">C1756</f>
        <v>T21</v>
      </c>
      <c r="D1785" s="420" t="str">
        <f t="shared" si="1263"/>
        <v>OTHER: complete as required</v>
      </c>
      <c r="E1785" s="420" t="s">
        <v>666</v>
      </c>
      <c r="F1785" s="409"/>
      <c r="G1785" s="421"/>
      <c r="H1785" s="421"/>
      <c r="I1785" s="421"/>
      <c r="J1785" s="421"/>
      <c r="K1785" s="421"/>
      <c r="L1785" s="421"/>
      <c r="M1785" s="421"/>
    </row>
    <row r="1786" spans="3:13">
      <c r="C1786" s="420" t="str">
        <f t="shared" ref="C1786:D1786" si="1264">C1757</f>
        <v>T22</v>
      </c>
      <c r="D1786" s="420" t="str">
        <f t="shared" si="1264"/>
        <v>OTHER: complete as required</v>
      </c>
      <c r="E1786" s="420" t="s">
        <v>666</v>
      </c>
      <c r="F1786" s="409"/>
      <c r="G1786" s="421"/>
      <c r="H1786" s="421"/>
      <c r="I1786" s="421"/>
      <c r="J1786" s="421"/>
      <c r="K1786" s="421"/>
      <c r="L1786" s="421"/>
      <c r="M1786" s="421"/>
    </row>
    <row r="1787" spans="3:13">
      <c r="C1787" s="420" t="str">
        <f t="shared" ref="C1787:D1787" si="1265">C1758</f>
        <v>T23</v>
      </c>
      <c r="D1787" s="420" t="str">
        <f t="shared" si="1265"/>
        <v>OTHER: complete as required</v>
      </c>
      <c r="E1787" s="420" t="s">
        <v>666</v>
      </c>
      <c r="F1787" s="409"/>
      <c r="G1787" s="421"/>
      <c r="H1787" s="421"/>
      <c r="I1787" s="421"/>
      <c r="J1787" s="421"/>
      <c r="K1787" s="421"/>
      <c r="L1787" s="421"/>
      <c r="M1787" s="421"/>
    </row>
    <row r="1788" spans="3:13">
      <c r="C1788" s="420" t="str">
        <f>C1759</f>
        <v>T24</v>
      </c>
      <c r="D1788" s="420" t="str">
        <f>D1759</f>
        <v>OTHER: complete as required</v>
      </c>
      <c r="E1788" s="420" t="s">
        <v>666</v>
      </c>
      <c r="F1788" s="409"/>
      <c r="G1788" s="421"/>
      <c r="H1788" s="421"/>
      <c r="I1788" s="421"/>
      <c r="J1788" s="421"/>
      <c r="K1788" s="421"/>
      <c r="L1788" s="421"/>
      <c r="M1788" s="421"/>
    </row>
    <row r="1789" spans="3:13">
      <c r="C1789" s="420" t="str">
        <f>C1760</f>
        <v>T25</v>
      </c>
      <c r="D1789" s="420" t="str">
        <f>D1760</f>
        <v>OTHER: complete as required</v>
      </c>
      <c r="E1789" s="420" t="s">
        <v>666</v>
      </c>
      <c r="F1789" s="409"/>
      <c r="G1789" s="421"/>
      <c r="H1789" s="421"/>
      <c r="I1789" s="421"/>
      <c r="J1789" s="421"/>
      <c r="K1789" s="421"/>
      <c r="L1789" s="421"/>
      <c r="M1789" s="421"/>
    </row>
  </sheetData>
  <mergeCells count="6">
    <mergeCell ref="D456:E456"/>
    <mergeCell ref="D430:E430"/>
    <mergeCell ref="O429:U429"/>
    <mergeCell ref="G429:M429"/>
    <mergeCell ref="G394:M394"/>
    <mergeCell ref="O394:U394"/>
  </mergeCell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enableFormatConditionsCalculation="0">
    <tabColor theme="4" tint="0.39997558519241921"/>
  </sheetPr>
  <dimension ref="A1:BC368"/>
  <sheetViews>
    <sheetView showGridLines="0" zoomScale="70" zoomScaleNormal="70" zoomScalePageLayoutView="70" workbookViewId="0">
      <selection activeCell="E7" sqref="E7"/>
    </sheetView>
  </sheetViews>
  <sheetFormatPr defaultColWidth="8.85546875" defaultRowHeight="12.75"/>
  <cols>
    <col min="1" max="1" width="4" style="207" bestFit="1" customWidth="1"/>
    <col min="3" max="3" width="17" customWidth="1"/>
    <col min="4" max="4" width="69.5703125" customWidth="1"/>
    <col min="5" max="5" width="46.42578125" customWidth="1"/>
    <col min="6" max="6" width="18.85546875" bestFit="1" customWidth="1"/>
    <col min="7" max="7" width="15" customWidth="1"/>
    <col min="8" max="10" width="18.85546875" bestFit="1" customWidth="1"/>
    <col min="11" max="11" width="18.85546875" style="207" bestFit="1" customWidth="1"/>
    <col min="12" max="12" width="16.140625" customWidth="1"/>
    <col min="13" max="13" width="10.85546875" customWidth="1"/>
    <col min="14" max="14" width="10" customWidth="1"/>
    <col min="15" max="15" width="10.28515625" customWidth="1"/>
    <col min="16" max="16" width="11" customWidth="1"/>
    <col min="17" max="17" width="10.7109375" style="207" customWidth="1"/>
    <col min="18" max="18" width="13.42578125" bestFit="1" customWidth="1"/>
    <col min="19" max="19" width="11.7109375" bestFit="1" customWidth="1"/>
    <col min="20" max="20" width="13.42578125" bestFit="1" customWidth="1"/>
    <col min="21" max="22" width="11.7109375" bestFit="1" customWidth="1"/>
    <col min="23" max="23" width="12.7109375" style="207" bestFit="1" customWidth="1"/>
    <col min="24" max="25" width="12.7109375" bestFit="1" customWidth="1"/>
    <col min="26" max="26" width="12.85546875" bestFit="1" customWidth="1"/>
    <col min="30" max="30" width="15" bestFit="1" customWidth="1"/>
    <col min="31" max="34" width="12.85546875" bestFit="1" customWidth="1"/>
    <col min="35" max="35" width="12.85546875" style="207" bestFit="1" customWidth="1"/>
    <col min="36" max="36" width="12" customWidth="1"/>
    <col min="37" max="37" width="11.85546875" customWidth="1"/>
    <col min="38" max="38" width="11.7109375" customWidth="1"/>
    <col min="39" max="39" width="12.42578125" customWidth="1"/>
    <col min="40" max="40" width="12.28515625" customWidth="1"/>
    <col min="41" max="41" width="12" style="207" customWidth="1"/>
    <col min="42" max="42" width="11.85546875" customWidth="1"/>
    <col min="43" max="43" width="12.42578125" customWidth="1"/>
    <col min="44" max="44" width="11.42578125" customWidth="1"/>
    <col min="45" max="45" width="13.42578125" bestFit="1" customWidth="1"/>
    <col min="46" max="46" width="11.42578125" style="207" customWidth="1"/>
    <col min="47" max="47" width="13.42578125" bestFit="1" customWidth="1"/>
    <col min="48" max="53" width="13" bestFit="1" customWidth="1"/>
    <col min="54" max="55" width="11.140625" bestFit="1" customWidth="1"/>
  </cols>
  <sheetData>
    <row r="1" spans="1:55" ht="26.25">
      <c r="A1" s="295">
        <v>7</v>
      </c>
      <c r="B1" s="296" t="s">
        <v>419</v>
      </c>
      <c r="C1" s="296"/>
      <c r="D1" s="247"/>
      <c r="E1" s="272"/>
      <c r="F1" s="386"/>
      <c r="G1" s="386"/>
      <c r="H1" s="386"/>
      <c r="I1" s="386"/>
    </row>
    <row r="2" spans="1:55">
      <c r="B2" s="249"/>
      <c r="C2" s="127"/>
      <c r="D2" s="387"/>
      <c r="E2" s="249"/>
      <c r="F2" s="249"/>
      <c r="G2" s="249"/>
      <c r="H2" s="249"/>
      <c r="I2" s="249"/>
    </row>
    <row r="3" spans="1:55" s="755" customFormat="1" ht="15">
      <c r="B3" s="756" t="s">
        <v>1027</v>
      </c>
      <c r="C3" s="756"/>
      <c r="D3" s="757" t="s">
        <v>1070</v>
      </c>
      <c r="E3" s="758"/>
      <c r="F3" s="758"/>
      <c r="G3" s="758"/>
      <c r="H3" s="758"/>
      <c r="I3" s="758"/>
      <c r="J3" s="758"/>
      <c r="K3" s="758"/>
    </row>
    <row r="4" spans="1:55" s="755" customFormat="1" ht="15">
      <c r="B4" s="759" t="s">
        <v>1028</v>
      </c>
      <c r="C4" s="759"/>
      <c r="D4" s="760" t="s">
        <v>1025</v>
      </c>
      <c r="E4" s="761"/>
      <c r="F4" s="761"/>
      <c r="G4" s="761"/>
      <c r="H4" s="761"/>
      <c r="I4" s="761"/>
      <c r="J4" s="761"/>
      <c r="K4" s="761"/>
    </row>
    <row r="5" spans="1:55" s="755" customFormat="1" ht="15">
      <c r="B5" s="762" t="s">
        <v>1069</v>
      </c>
      <c r="C5" s="762"/>
      <c r="D5" s="763" t="s">
        <v>1093</v>
      </c>
      <c r="E5" s="764"/>
      <c r="F5" s="764"/>
      <c r="G5" s="764"/>
      <c r="H5" s="764"/>
      <c r="I5" s="764"/>
      <c r="J5" s="764"/>
      <c r="K5" s="764"/>
    </row>
    <row r="6" spans="1:55" s="755" customFormat="1" ht="15">
      <c r="B6" s="771" t="s">
        <v>1059</v>
      </c>
      <c r="C6" s="771"/>
      <c r="D6" s="763" t="s">
        <v>1094</v>
      </c>
      <c r="E6" s="764"/>
      <c r="F6" s="764"/>
      <c r="G6" s="764"/>
      <c r="H6" s="764"/>
      <c r="I6" s="764"/>
      <c r="J6" s="764"/>
      <c r="K6" s="764"/>
    </row>
    <row r="7" spans="1:55" s="755" customFormat="1" ht="15">
      <c r="B7" s="771"/>
      <c r="C7" s="771"/>
      <c r="D7" s="763" t="s">
        <v>1095</v>
      </c>
      <c r="E7" s="764"/>
      <c r="F7" s="764"/>
      <c r="G7" s="764"/>
      <c r="H7" s="764"/>
      <c r="I7" s="764"/>
      <c r="J7" s="764"/>
      <c r="K7" s="764"/>
    </row>
    <row r="8" spans="1:55" s="755" customFormat="1" ht="15">
      <c r="B8" s="772" t="s">
        <v>1060</v>
      </c>
      <c r="C8" s="772"/>
      <c r="D8" s="766" t="s">
        <v>1071</v>
      </c>
      <c r="E8" s="767"/>
      <c r="F8" s="767"/>
      <c r="G8" s="767"/>
      <c r="H8" s="767"/>
      <c r="I8" s="767"/>
      <c r="J8" s="767"/>
      <c r="K8" s="767"/>
    </row>
    <row r="9" spans="1:55" s="755" customFormat="1" ht="15">
      <c r="B9" s="765" t="s">
        <v>1061</v>
      </c>
      <c r="C9" s="765"/>
      <c r="D9" s="766" t="s">
        <v>1072</v>
      </c>
      <c r="E9" s="767"/>
      <c r="F9" s="767"/>
      <c r="G9" s="767"/>
      <c r="H9" s="767"/>
      <c r="I9" s="767"/>
      <c r="J9" s="767"/>
      <c r="K9" s="767"/>
    </row>
    <row r="10" spans="1:55" s="755" customFormat="1" ht="15">
      <c r="B10" s="768" t="s">
        <v>1031</v>
      </c>
      <c r="C10" s="768"/>
      <c r="D10" s="769" t="s">
        <v>1096</v>
      </c>
      <c r="E10" s="770"/>
      <c r="F10" s="770"/>
      <c r="G10" s="770"/>
      <c r="H10" s="770"/>
      <c r="I10" s="770"/>
      <c r="J10" s="770"/>
      <c r="K10" s="770"/>
    </row>
    <row r="11" spans="1:55">
      <c r="B11" s="247"/>
      <c r="C11" s="248"/>
      <c r="D11" s="221"/>
      <c r="E11" s="272"/>
      <c r="F11" s="388"/>
      <c r="G11" s="247"/>
      <c r="H11" s="389"/>
      <c r="I11" s="389"/>
    </row>
    <row r="12" spans="1:55" s="231" customFormat="1">
      <c r="B12" s="368">
        <f>A1+0.01</f>
        <v>7.01</v>
      </c>
      <c r="C12" s="77" t="s">
        <v>420</v>
      </c>
      <c r="D12" s="425"/>
      <c r="E12" s="426"/>
      <c r="F12" s="426"/>
      <c r="G12" s="427"/>
      <c r="H12" s="427"/>
    </row>
    <row r="13" spans="1:55">
      <c r="B13" s="207"/>
      <c r="C13" s="207"/>
      <c r="D13" s="207"/>
      <c r="E13" s="207"/>
      <c r="F13" s="207"/>
      <c r="G13" s="207"/>
      <c r="H13" s="207"/>
      <c r="I13" s="207"/>
      <c r="J13" s="207"/>
      <c r="L13" s="207"/>
      <c r="M13" s="207"/>
      <c r="N13" s="207"/>
      <c r="O13" s="207"/>
      <c r="P13" s="207"/>
      <c r="R13" s="207"/>
      <c r="S13" s="207"/>
      <c r="T13" s="207"/>
      <c r="U13" s="207"/>
      <c r="V13" s="207"/>
      <c r="X13" s="207"/>
      <c r="Y13" s="207"/>
      <c r="Z13" s="207"/>
      <c r="AA13" s="207"/>
      <c r="AB13" s="207"/>
      <c r="AC13" s="207"/>
      <c r="AD13" s="207"/>
      <c r="AE13" s="207"/>
      <c r="AF13" s="207"/>
      <c r="AG13" s="207"/>
      <c r="AH13" s="207"/>
      <c r="AJ13" s="207"/>
      <c r="AK13" s="207"/>
      <c r="AL13" s="207"/>
      <c r="AM13" s="207"/>
      <c r="AN13" s="207"/>
      <c r="AP13" s="207"/>
      <c r="AQ13" s="207"/>
      <c r="AR13" s="207"/>
      <c r="AS13" s="207"/>
      <c r="AU13" s="207"/>
      <c r="AV13" s="207"/>
      <c r="AW13" s="207"/>
      <c r="AX13" s="207"/>
      <c r="AY13" s="207"/>
      <c r="AZ13" s="207"/>
      <c r="BA13" s="207"/>
      <c r="BB13" s="207"/>
      <c r="BC13" s="207"/>
    </row>
    <row r="14" spans="1:55" s="207" customFormat="1">
      <c r="C14" s="422" t="s">
        <v>466</v>
      </c>
      <c r="D14" s="423"/>
      <c r="E14" s="390"/>
      <c r="F14" s="894" t="s">
        <v>421</v>
      </c>
      <c r="G14" s="895"/>
      <c r="H14" s="895"/>
      <c r="I14" s="895"/>
      <c r="J14" s="895"/>
      <c r="K14" s="895"/>
      <c r="L14" s="895"/>
      <c r="M14" s="892" t="s">
        <v>422</v>
      </c>
      <c r="N14" s="892"/>
      <c r="O14" s="892"/>
      <c r="P14" s="892"/>
      <c r="Q14" s="892"/>
      <c r="R14" s="892"/>
      <c r="S14" s="892"/>
      <c r="T14" s="893" t="s">
        <v>423</v>
      </c>
      <c r="U14" s="893"/>
      <c r="V14" s="893"/>
      <c r="W14" s="893"/>
      <c r="X14" s="893"/>
      <c r="Y14" s="893"/>
      <c r="Z14" s="893"/>
      <c r="AA14" s="896" t="s">
        <v>424</v>
      </c>
      <c r="AB14" s="896"/>
      <c r="AC14" s="896"/>
      <c r="AD14" s="896"/>
      <c r="AE14" s="896"/>
      <c r="AF14" s="896"/>
      <c r="AG14" s="893" t="s">
        <v>425</v>
      </c>
      <c r="AH14" s="893"/>
      <c r="AI14" s="893"/>
      <c r="AJ14" s="893"/>
      <c r="AK14" s="893"/>
      <c r="AL14" s="893"/>
      <c r="AM14" s="893"/>
      <c r="AN14" s="897" t="s">
        <v>426</v>
      </c>
      <c r="AO14" s="897"/>
      <c r="AP14" s="897"/>
      <c r="AQ14" s="897"/>
      <c r="AR14" s="897"/>
      <c r="AS14" s="897"/>
      <c r="AT14" s="897"/>
      <c r="AU14" s="898" t="s">
        <v>427</v>
      </c>
      <c r="AV14" s="898"/>
      <c r="AW14" s="898"/>
      <c r="AX14" s="898"/>
      <c r="AY14" s="898"/>
      <c r="AZ14" s="898"/>
      <c r="BA14" s="899"/>
    </row>
    <row r="15" spans="1:55" s="692" customFormat="1">
      <c r="C15" s="694"/>
      <c r="D15" s="694"/>
      <c r="E15" s="694"/>
      <c r="F15" s="694">
        <f t="shared" ref="F15:K15" si="0">F23</f>
        <v>2014</v>
      </c>
      <c r="G15" s="694">
        <f t="shared" si="0"/>
        <v>2015</v>
      </c>
      <c r="H15" s="694">
        <f t="shared" si="0"/>
        <v>2016</v>
      </c>
      <c r="I15" s="694">
        <f t="shared" si="0"/>
        <v>2017</v>
      </c>
      <c r="J15" s="694">
        <f t="shared" si="0"/>
        <v>2018</v>
      </c>
      <c r="K15" s="694">
        <f t="shared" si="0"/>
        <v>2019</v>
      </c>
      <c r="L15" s="694">
        <f t="shared" ref="L15" si="1">L23</f>
        <v>2020</v>
      </c>
      <c r="M15" s="694">
        <f t="shared" ref="M15:Z15" si="2">F15</f>
        <v>2014</v>
      </c>
      <c r="N15" s="694">
        <f t="shared" si="2"/>
        <v>2015</v>
      </c>
      <c r="O15" s="694">
        <f t="shared" si="2"/>
        <v>2016</v>
      </c>
      <c r="P15" s="694">
        <f t="shared" si="2"/>
        <v>2017</v>
      </c>
      <c r="Q15" s="694">
        <f t="shared" si="2"/>
        <v>2018</v>
      </c>
      <c r="R15" s="694">
        <f t="shared" si="2"/>
        <v>2019</v>
      </c>
      <c r="S15" s="694">
        <f t="shared" si="2"/>
        <v>2020</v>
      </c>
      <c r="T15" s="694">
        <f t="shared" si="2"/>
        <v>2014</v>
      </c>
      <c r="U15" s="694">
        <f t="shared" si="2"/>
        <v>2015</v>
      </c>
      <c r="V15" s="694">
        <f t="shared" si="2"/>
        <v>2016</v>
      </c>
      <c r="W15" s="694">
        <f t="shared" si="2"/>
        <v>2017</v>
      </c>
      <c r="X15" s="694">
        <f t="shared" si="2"/>
        <v>2018</v>
      </c>
      <c r="Y15" s="694">
        <f t="shared" si="2"/>
        <v>2019</v>
      </c>
      <c r="Z15" s="694">
        <f t="shared" si="2"/>
        <v>2020</v>
      </c>
      <c r="AA15" s="702"/>
      <c r="AB15" s="702"/>
      <c r="AC15" s="702"/>
      <c r="AD15" s="702"/>
      <c r="AE15" s="702"/>
      <c r="AF15" s="702"/>
      <c r="AG15" s="694">
        <f t="shared" ref="AG15:AM15" si="3">T15</f>
        <v>2014</v>
      </c>
      <c r="AH15" s="694">
        <f t="shared" si="3"/>
        <v>2015</v>
      </c>
      <c r="AI15" s="694">
        <f t="shared" si="3"/>
        <v>2016</v>
      </c>
      <c r="AJ15" s="694">
        <f t="shared" si="3"/>
        <v>2017</v>
      </c>
      <c r="AK15" s="694">
        <f t="shared" si="3"/>
        <v>2018</v>
      </c>
      <c r="AL15" s="694">
        <f t="shared" si="3"/>
        <v>2019</v>
      </c>
      <c r="AM15" s="694">
        <f t="shared" si="3"/>
        <v>2020</v>
      </c>
      <c r="AN15" s="694">
        <f t="shared" ref="AN15:BA15" si="4">AG15</f>
        <v>2014</v>
      </c>
      <c r="AO15" s="694">
        <f t="shared" si="4"/>
        <v>2015</v>
      </c>
      <c r="AP15" s="694">
        <f t="shared" si="4"/>
        <v>2016</v>
      </c>
      <c r="AQ15" s="694">
        <f t="shared" si="4"/>
        <v>2017</v>
      </c>
      <c r="AR15" s="694">
        <f t="shared" si="4"/>
        <v>2018</v>
      </c>
      <c r="AS15" s="694">
        <f t="shared" si="4"/>
        <v>2019</v>
      </c>
      <c r="AT15" s="694">
        <f t="shared" si="4"/>
        <v>2020</v>
      </c>
      <c r="AU15" s="694">
        <f t="shared" si="4"/>
        <v>2014</v>
      </c>
      <c r="AV15" s="694">
        <f t="shared" si="4"/>
        <v>2015</v>
      </c>
      <c r="AW15" s="694">
        <f t="shared" si="4"/>
        <v>2016</v>
      </c>
      <c r="AX15" s="694">
        <f t="shared" si="4"/>
        <v>2017</v>
      </c>
      <c r="AY15" s="694">
        <f t="shared" si="4"/>
        <v>2018</v>
      </c>
      <c r="AZ15" s="694">
        <f t="shared" si="4"/>
        <v>2019</v>
      </c>
      <c r="BA15" s="694">
        <f t="shared" si="4"/>
        <v>2020</v>
      </c>
    </row>
    <row r="16" spans="1:55" s="692" customFormat="1">
      <c r="C16" s="694"/>
      <c r="D16" s="694"/>
      <c r="E16" s="694"/>
      <c r="F16" s="694" t="s">
        <v>428</v>
      </c>
      <c r="G16" s="694" t="s">
        <v>428</v>
      </c>
      <c r="H16" s="694" t="s">
        <v>428</v>
      </c>
      <c r="I16" s="694" t="s">
        <v>428</v>
      </c>
      <c r="J16" s="694" t="s">
        <v>428</v>
      </c>
      <c r="K16" s="694" t="s">
        <v>428</v>
      </c>
      <c r="L16" s="694" t="s">
        <v>428</v>
      </c>
      <c r="M16" s="694" t="str">
        <f>M24</f>
        <v>Euro</v>
      </c>
      <c r="N16" s="694" t="str">
        <f t="shared" ref="N16:R16" si="5">N24</f>
        <v>Euro</v>
      </c>
      <c r="O16" s="694" t="str">
        <f t="shared" si="5"/>
        <v>Euro</v>
      </c>
      <c r="P16" s="694" t="str">
        <f t="shared" si="5"/>
        <v>Euro</v>
      </c>
      <c r="Q16" s="694" t="str">
        <f t="shared" si="5"/>
        <v>Euro</v>
      </c>
      <c r="R16" s="694" t="str">
        <f t="shared" si="5"/>
        <v>Euro</v>
      </c>
      <c r="S16" s="694" t="str">
        <f t="shared" ref="S16" si="6">S24</f>
        <v>Euro</v>
      </c>
      <c r="T16" s="694" t="str">
        <f t="shared" ref="T16:BA16" si="7">T24</f>
        <v>Euro</v>
      </c>
      <c r="U16" s="694" t="str">
        <f t="shared" si="7"/>
        <v>Euro</v>
      </c>
      <c r="V16" s="694" t="str">
        <f t="shared" si="7"/>
        <v>Euro</v>
      </c>
      <c r="W16" s="694" t="str">
        <f t="shared" si="7"/>
        <v>Euro</v>
      </c>
      <c r="X16" s="694" t="str">
        <f t="shared" si="7"/>
        <v>Euro</v>
      </c>
      <c r="Y16" s="694" t="str">
        <f t="shared" si="7"/>
        <v>Euro</v>
      </c>
      <c r="Z16" s="694" t="str">
        <f t="shared" si="7"/>
        <v>Euro</v>
      </c>
      <c r="AA16" s="694" t="str">
        <f t="shared" si="7"/>
        <v>%</v>
      </c>
      <c r="AB16" s="694" t="str">
        <f t="shared" si="7"/>
        <v>%</v>
      </c>
      <c r="AC16" s="694" t="str">
        <f t="shared" si="7"/>
        <v>#</v>
      </c>
      <c r="AD16" s="694" t="str">
        <f t="shared" si="7"/>
        <v>%</v>
      </c>
      <c r="AE16" s="694" t="str">
        <f t="shared" si="7"/>
        <v>%</v>
      </c>
      <c r="AF16" s="694" t="str">
        <f t="shared" si="7"/>
        <v>%</v>
      </c>
      <c r="AG16" s="694" t="str">
        <f t="shared" si="7"/>
        <v>Euro</v>
      </c>
      <c r="AH16" s="694" t="str">
        <f t="shared" si="7"/>
        <v>Euro</v>
      </c>
      <c r="AI16" s="694" t="str">
        <f t="shared" si="7"/>
        <v>Euro</v>
      </c>
      <c r="AJ16" s="694" t="str">
        <f t="shared" si="7"/>
        <v>Euro</v>
      </c>
      <c r="AK16" s="694" t="str">
        <f t="shared" si="7"/>
        <v>Euro</v>
      </c>
      <c r="AL16" s="694" t="str">
        <f t="shared" si="7"/>
        <v>Euro</v>
      </c>
      <c r="AM16" s="694" t="str">
        <f t="shared" si="7"/>
        <v>Euro</v>
      </c>
      <c r="AN16" s="694" t="str">
        <f t="shared" si="7"/>
        <v>Euro</v>
      </c>
      <c r="AO16" s="694" t="str">
        <f t="shared" si="7"/>
        <v>Euro</v>
      </c>
      <c r="AP16" s="694" t="str">
        <f t="shared" si="7"/>
        <v>Euro</v>
      </c>
      <c r="AQ16" s="694" t="str">
        <f t="shared" si="7"/>
        <v>Euro</v>
      </c>
      <c r="AR16" s="694" t="str">
        <f t="shared" si="7"/>
        <v>Euro</v>
      </c>
      <c r="AS16" s="694" t="str">
        <f t="shared" si="7"/>
        <v>Euro</v>
      </c>
      <c r="AT16" s="694" t="str">
        <f t="shared" si="7"/>
        <v>Euro</v>
      </c>
      <c r="AU16" s="694" t="str">
        <f t="shared" si="7"/>
        <v>Euro</v>
      </c>
      <c r="AV16" s="694" t="str">
        <f t="shared" si="7"/>
        <v>Euro</v>
      </c>
      <c r="AW16" s="694" t="str">
        <f t="shared" si="7"/>
        <v>Euro</v>
      </c>
      <c r="AX16" s="694" t="str">
        <f t="shared" si="7"/>
        <v>Euro</v>
      </c>
      <c r="AY16" s="694" t="str">
        <f t="shared" si="7"/>
        <v>Euro</v>
      </c>
      <c r="AZ16" s="694" t="str">
        <f t="shared" si="7"/>
        <v>Euro</v>
      </c>
      <c r="BA16" s="694" t="str">
        <f t="shared" si="7"/>
        <v>Euro</v>
      </c>
    </row>
    <row r="17" spans="2:55" s="207" customFormat="1" ht="36">
      <c r="C17" s="392" t="s">
        <v>0</v>
      </c>
      <c r="D17" s="392" t="s">
        <v>3</v>
      </c>
      <c r="E17" s="392" t="s">
        <v>308</v>
      </c>
      <c r="F17" s="392" t="s">
        <v>464</v>
      </c>
      <c r="G17" s="393" t="str">
        <f>F17</f>
        <v>Eq. Volumes</v>
      </c>
      <c r="H17" s="393" t="str">
        <f>G17</f>
        <v>Eq. Volumes</v>
      </c>
      <c r="I17" s="393" t="str">
        <f>H17</f>
        <v>Eq. Volumes</v>
      </c>
      <c r="J17" s="393" t="str">
        <f>I17</f>
        <v>Eq. Volumes</v>
      </c>
      <c r="K17" s="393" t="str">
        <f>I17</f>
        <v>Eq. Volumes</v>
      </c>
      <c r="L17" s="393" t="str">
        <f>J17</f>
        <v>Eq. Volumes</v>
      </c>
      <c r="M17" s="393" t="s">
        <v>429</v>
      </c>
      <c r="N17" s="393" t="str">
        <f>M17</f>
        <v>Unit Inv + Install</v>
      </c>
      <c r="O17" s="393" t="str">
        <f>N17</f>
        <v>Unit Inv + Install</v>
      </c>
      <c r="P17" s="393" t="str">
        <f>O17</f>
        <v>Unit Inv + Install</v>
      </c>
      <c r="Q17" s="393" t="str">
        <f>P17</f>
        <v>Unit Inv + Install</v>
      </c>
      <c r="R17" s="393" t="str">
        <f>P17</f>
        <v>Unit Inv + Install</v>
      </c>
      <c r="S17" s="393" t="str">
        <f>Q17</f>
        <v>Unit Inv + Install</v>
      </c>
      <c r="T17" s="393" t="s">
        <v>430</v>
      </c>
      <c r="U17" s="393" t="str">
        <f>T17</f>
        <v>Capital inv</v>
      </c>
      <c r="V17" s="393" t="str">
        <f>U17</f>
        <v>Capital inv</v>
      </c>
      <c r="W17" s="393" t="str">
        <f>V17</f>
        <v>Capital inv</v>
      </c>
      <c r="X17" s="393" t="str">
        <f>W17</f>
        <v>Capital inv</v>
      </c>
      <c r="Y17" s="393" t="str">
        <f>W17</f>
        <v>Capital inv</v>
      </c>
      <c r="Z17" s="393" t="str">
        <f>X17</f>
        <v>Capital inv</v>
      </c>
      <c r="AA17" s="393" t="s">
        <v>431</v>
      </c>
      <c r="AB17" s="393" t="s">
        <v>432</v>
      </c>
      <c r="AC17" s="393" t="s">
        <v>433</v>
      </c>
      <c r="AD17" s="393" t="s">
        <v>434</v>
      </c>
      <c r="AE17" s="393" t="s">
        <v>435</v>
      </c>
      <c r="AF17" s="393" t="s">
        <v>436</v>
      </c>
      <c r="AG17" s="393" t="s">
        <v>437</v>
      </c>
      <c r="AH17" s="393" t="str">
        <f>AG17</f>
        <v>Annual capital cost</v>
      </c>
      <c r="AI17" s="393" t="str">
        <f>AH17</f>
        <v>Annual capital cost</v>
      </c>
      <c r="AJ17" s="393" t="str">
        <f>AI17</f>
        <v>Annual capital cost</v>
      </c>
      <c r="AK17" s="393" t="str">
        <f>AJ17</f>
        <v>Annual capital cost</v>
      </c>
      <c r="AL17" s="393" t="str">
        <f>AJ17</f>
        <v>Annual capital cost</v>
      </c>
      <c r="AM17" s="393" t="str">
        <f>AK17</f>
        <v>Annual capital cost</v>
      </c>
      <c r="AN17" s="393" t="s">
        <v>438</v>
      </c>
      <c r="AO17" s="393" t="str">
        <f>AN17</f>
        <v>Annual operating cost</v>
      </c>
      <c r="AP17" s="393" t="str">
        <f>AO17</f>
        <v>Annual operating cost</v>
      </c>
      <c r="AQ17" s="393" t="str">
        <f>AP17</f>
        <v>Annual operating cost</v>
      </c>
      <c r="AR17" s="393" t="str">
        <f>AQ17</f>
        <v>Annual operating cost</v>
      </c>
      <c r="AS17" s="393" t="str">
        <f>AQ17</f>
        <v>Annual operating cost</v>
      </c>
      <c r="AT17" s="393" t="str">
        <f>AR17</f>
        <v>Annual operating cost</v>
      </c>
      <c r="AU17" s="393" t="s">
        <v>439</v>
      </c>
      <c r="AV17" s="393" t="str">
        <f>AU17</f>
        <v>Total Annual Cost</v>
      </c>
      <c r="AW17" s="393" t="str">
        <f>AV17</f>
        <v>Total Annual Cost</v>
      </c>
      <c r="AX17" s="393" t="str">
        <f>AW17</f>
        <v>Total Annual Cost</v>
      </c>
      <c r="AY17" s="393" t="str">
        <f>AW17</f>
        <v>Total Annual Cost</v>
      </c>
      <c r="AZ17" s="393" t="str">
        <f>AY17</f>
        <v>Total Annual Cost</v>
      </c>
      <c r="BA17" s="393" t="str">
        <f>AZ17</f>
        <v>Total Annual Cost</v>
      </c>
    </row>
    <row r="18" spans="2:55" s="207" customFormat="1">
      <c r="C18" s="703" t="str">
        <f>C26</f>
        <v>N01</v>
      </c>
      <c r="D18" s="394" t="str">
        <f>D26</f>
        <v>Приемо-предавателно устройство (Transceiver)</v>
      </c>
      <c r="E18" s="394" t="str">
        <f>E26</f>
        <v>TRX</v>
      </c>
      <c r="F18" s="395">
        <f t="shared" ref="F18:L18" si="8">F19*1</f>
        <v>427.2465200017366</v>
      </c>
      <c r="G18" s="395">
        <f t="shared" si="8"/>
        <v>428.5443241415162</v>
      </c>
      <c r="H18" s="395">
        <f t="shared" si="8"/>
        <v>428.16567545920088</v>
      </c>
      <c r="I18" s="395">
        <f t="shared" si="8"/>
        <v>428.59384113466024</v>
      </c>
      <c r="J18" s="395">
        <f t="shared" si="8"/>
        <v>428.72241928700055</v>
      </c>
      <c r="K18" s="395">
        <f t="shared" si="8"/>
        <v>428.8485076744758</v>
      </c>
      <c r="L18" s="395">
        <f t="shared" si="8"/>
        <v>428.97716222677809</v>
      </c>
      <c r="M18" s="396">
        <f t="shared" ref="M18:R18" si="9">M26</f>
        <v>2200</v>
      </c>
      <c r="N18" s="396">
        <f t="shared" si="9"/>
        <v>2224.6</v>
      </c>
      <c r="O18" s="396">
        <f t="shared" si="9"/>
        <v>2249.5057999999999</v>
      </c>
      <c r="P18" s="396">
        <f t="shared" si="9"/>
        <v>2274.7218333999999</v>
      </c>
      <c r="Q18" s="396">
        <f t="shared" si="9"/>
        <v>2300.2526095682001</v>
      </c>
      <c r="R18" s="396">
        <f t="shared" si="9"/>
        <v>2326.1027153282685</v>
      </c>
      <c r="S18" s="396">
        <f t="shared" ref="S18" si="10">S26</f>
        <v>2352.2768164782183</v>
      </c>
      <c r="T18" s="397">
        <f t="shared" ref="T18:Z19" si="11">F18*M18</f>
        <v>939942.34400382056</v>
      </c>
      <c r="U18" s="397">
        <f t="shared" si="11"/>
        <v>953339.70348521695</v>
      </c>
      <c r="V18" s="397">
        <f t="shared" si="11"/>
        <v>963161.17030639003</v>
      </c>
      <c r="W18" s="397">
        <f t="shared" si="11"/>
        <v>974931.76808978268</v>
      </c>
      <c r="X18" s="397">
        <f t="shared" si="11"/>
        <v>986169.863745315</v>
      </c>
      <c r="Y18" s="397">
        <f t="shared" si="11"/>
        <v>997545.67816607398</v>
      </c>
      <c r="Z18" s="492">
        <f t="shared" si="11"/>
        <v>1009073.0335046657</v>
      </c>
      <c r="AA18" s="398">
        <f>AA26</f>
        <v>8.3000000000000004E-2</v>
      </c>
      <c r="AB18" s="398">
        <f>AB26</f>
        <v>0.01</v>
      </c>
      <c r="AC18" s="396">
        <f>AC26</f>
        <v>8</v>
      </c>
      <c r="AD18" s="398">
        <f>AD26</f>
        <v>0.05</v>
      </c>
      <c r="AE18" s="399">
        <f>AF18-AA18</f>
        <v>8.3129754856891017E-2</v>
      </c>
      <c r="AF18" s="399">
        <f>(1-AD18/((1+AA18)^AC18))*(AA18-AB18)/(1-((1+AB18)/(1+AA18))^AC18)</f>
        <v>0.16612975485689102</v>
      </c>
      <c r="AG18" s="397">
        <f>T18*AF18</f>
        <v>156152.39118896623</v>
      </c>
      <c r="AH18" s="397">
        <f>U18*AF18</f>
        <v>158378.09123534025</v>
      </c>
      <c r="AI18" s="397">
        <f>V18*AF18</f>
        <v>160009.72911067685</v>
      </c>
      <c r="AJ18" s="397">
        <f>W18*AF18</f>
        <v>161965.17563495092</v>
      </c>
      <c r="AK18" s="397">
        <f>X18*AF18</f>
        <v>163832.15771126281</v>
      </c>
      <c r="AL18" s="397">
        <f>Y18*AF18</f>
        <v>165722.01897228099</v>
      </c>
      <c r="AM18" s="492">
        <f>Z18*AF18</f>
        <v>167637.05568882948</v>
      </c>
      <c r="AN18" s="397">
        <f>F18*'5. Unit inv. &amp; direct opex'!AA242</f>
        <v>93994.234400382047</v>
      </c>
      <c r="AO18" s="397">
        <f>G18*'5. Unit inv. &amp; direct opex'!AB242</f>
        <v>96448.185591289628</v>
      </c>
      <c r="AP18" s="397">
        <f>H18*'5. Unit inv. &amp; direct opex'!AC242</f>
        <v>98579.315157981226</v>
      </c>
      <c r="AQ18" s="397">
        <f>I18*'5. Unit inv. &amp; direct opex'!AD242</f>
        <v>100947.48604602144</v>
      </c>
      <c r="AR18" s="397">
        <f>J18*'5. Unit inv. &amp; direct opex'!AE242</f>
        <v>103300.25900854742</v>
      </c>
      <c r="AS18" s="397">
        <f>K18*'5. Unit inv. &amp; direct opex'!AF242</f>
        <v>105707.24460290704</v>
      </c>
      <c r="AT18" s="492">
        <f>L18*'5. Unit inv. &amp; direct opex'!AG242</f>
        <v>108170.95278214251</v>
      </c>
      <c r="AU18" s="400">
        <f t="shared" ref="AU18:BA19" si="12">AG18+AN18</f>
        <v>250146.62558934826</v>
      </c>
      <c r="AV18" s="400">
        <f t="shared" si="12"/>
        <v>254826.27682662988</v>
      </c>
      <c r="AW18" s="400">
        <f t="shared" si="12"/>
        <v>258589.04426865809</v>
      </c>
      <c r="AX18" s="400">
        <f t="shared" si="12"/>
        <v>262912.66168097238</v>
      </c>
      <c r="AY18" s="400">
        <f t="shared" si="12"/>
        <v>267132.41671981022</v>
      </c>
      <c r="AZ18" s="400">
        <f t="shared" si="12"/>
        <v>271429.263575188</v>
      </c>
      <c r="BA18" s="400">
        <f t="shared" si="12"/>
        <v>275808.00847097201</v>
      </c>
    </row>
    <row r="19" spans="2:55" s="207" customFormat="1">
      <c r="C19" s="703" t="str">
        <f>C28</f>
        <v>N03</v>
      </c>
      <c r="D19" s="394" t="str">
        <f>D28</f>
        <v>GSM базова станция (2G Base Station)</v>
      </c>
      <c r="E19" s="394" t="str">
        <f>E28</f>
        <v>BTS</v>
      </c>
      <c r="F19" s="395">
        <f>'6. Network Design'!F567</f>
        <v>427.2465200017366</v>
      </c>
      <c r="G19" s="395">
        <f>'6. Network Design'!G567</f>
        <v>428.5443241415162</v>
      </c>
      <c r="H19" s="395">
        <f>'6. Network Design'!H567</f>
        <v>428.16567545920088</v>
      </c>
      <c r="I19" s="395">
        <f>'6. Network Design'!I567</f>
        <v>428.59384113466024</v>
      </c>
      <c r="J19" s="395">
        <f>'6. Network Design'!J567</f>
        <v>428.72241928700055</v>
      </c>
      <c r="K19" s="395">
        <f>'6. Network Design'!K567</f>
        <v>428.8485076744758</v>
      </c>
      <c r="L19" s="395">
        <f>'6. Network Design'!L567</f>
        <v>428.97716222677809</v>
      </c>
      <c r="M19" s="396">
        <f t="shared" ref="M19:R19" si="13">M28</f>
        <v>8800</v>
      </c>
      <c r="N19" s="396">
        <f t="shared" si="13"/>
        <v>8658.4</v>
      </c>
      <c r="O19" s="396">
        <f t="shared" si="13"/>
        <v>8520.4231999999993</v>
      </c>
      <c r="P19" s="396">
        <f t="shared" si="13"/>
        <v>8386.0153336000003</v>
      </c>
      <c r="Q19" s="396">
        <f t="shared" si="13"/>
        <v>8255.1236382728002</v>
      </c>
      <c r="R19" s="396">
        <f t="shared" si="13"/>
        <v>8127.6968349130739</v>
      </c>
      <c r="S19" s="396">
        <f t="shared" ref="S19" si="14">S28</f>
        <v>8003.6851080168735</v>
      </c>
      <c r="T19" s="397">
        <f t="shared" si="11"/>
        <v>3759769.3760152822</v>
      </c>
      <c r="U19" s="397">
        <f t="shared" si="11"/>
        <v>3710508.1761469035</v>
      </c>
      <c r="V19" s="397">
        <f t="shared" si="11"/>
        <v>3648152.7546262457</v>
      </c>
      <c r="W19" s="397">
        <f t="shared" si="11"/>
        <v>3594194.5236417833</v>
      </c>
      <c r="X19" s="397">
        <f t="shared" si="11"/>
        <v>3539156.5777136208</v>
      </c>
      <c r="Y19" s="397">
        <f t="shared" si="11"/>
        <v>3485550.6584830321</v>
      </c>
      <c r="Z19" s="492">
        <f t="shared" si="11"/>
        <v>3433398.1249938025</v>
      </c>
      <c r="AA19" s="398">
        <f>AA28</f>
        <v>8.3000000000000004E-2</v>
      </c>
      <c r="AB19" s="398">
        <f>AB28</f>
        <v>-0.02</v>
      </c>
      <c r="AC19" s="396">
        <f>AC28</f>
        <v>8</v>
      </c>
      <c r="AD19" s="398">
        <f>AD28</f>
        <v>0.05</v>
      </c>
      <c r="AE19" s="399">
        <f>AF19-AA19</f>
        <v>9.9176831024151688E-2</v>
      </c>
      <c r="AF19" s="399">
        <f>(1-AD19/((1+AA19)^AC19))*(AA19-AB19)/(1-((1+AB19)/(1+AA19))^AC19)</f>
        <v>0.18217683102415169</v>
      </c>
      <c r="AG19" s="397">
        <f>T19*AF19</f>
        <v>684942.87030411628</v>
      </c>
      <c r="AH19" s="397">
        <f>U19*AF19</f>
        <v>675968.62101964769</v>
      </c>
      <c r="AI19" s="397">
        <f>V19*AF19</f>
        <v>664608.9079298391</v>
      </c>
      <c r="AJ19" s="397">
        <f>W19*AF19</f>
        <v>654778.96840142051</v>
      </c>
      <c r="AK19" s="397">
        <f>X19*AF19</f>
        <v>644752.32982614927</v>
      </c>
      <c r="AL19" s="397">
        <f>Y19*AF19</f>
        <v>634986.57333658403</v>
      </c>
      <c r="AM19" s="492">
        <f>Z19*AF19</f>
        <v>625485.5900556352</v>
      </c>
      <c r="AN19" s="397">
        <f>F19*'5. Unit inv. &amp; direct opex'!AA244</f>
        <v>375976.93760152819</v>
      </c>
      <c r="AO19" s="397">
        <f>G19*'5. Unit inv. &amp; direct opex'!AB244</f>
        <v>385792.74236515851</v>
      </c>
      <c r="AP19" s="397">
        <f>H19*'5. Unit inv. &amp; direct opex'!AC244</f>
        <v>394317.2606319249</v>
      </c>
      <c r="AQ19" s="397">
        <f>I19*'5. Unit inv. &amp; direct opex'!AD244</f>
        <v>403789.94418408576</v>
      </c>
      <c r="AR19" s="397">
        <f>J19*'5. Unit inv. &amp; direct opex'!AE244</f>
        <v>413201.03603418969</v>
      </c>
      <c r="AS19" s="397">
        <f>K19*'5. Unit inv. &amp; direct opex'!AF244</f>
        <v>422828.97841162817</v>
      </c>
      <c r="AT19" s="492">
        <f>L19*'5. Unit inv. &amp; direct opex'!AG244</f>
        <v>432683.81112857006</v>
      </c>
      <c r="AU19" s="400">
        <f t="shared" si="12"/>
        <v>1060919.8079056444</v>
      </c>
      <c r="AV19" s="400">
        <f t="shared" si="12"/>
        <v>1061761.3633848061</v>
      </c>
      <c r="AW19" s="400">
        <f t="shared" si="12"/>
        <v>1058926.1685617641</v>
      </c>
      <c r="AX19" s="400">
        <f t="shared" si="12"/>
        <v>1058568.9125855062</v>
      </c>
      <c r="AY19" s="400">
        <f t="shared" si="12"/>
        <v>1057953.365860339</v>
      </c>
      <c r="AZ19" s="400">
        <f t="shared" si="12"/>
        <v>1057815.5517482122</v>
      </c>
      <c r="BA19" s="400">
        <f t="shared" si="12"/>
        <v>1058169.4011842052</v>
      </c>
    </row>
    <row r="20" spans="2:55" s="207" customFormat="1">
      <c r="C20" s="434" t="s">
        <v>663</v>
      </c>
      <c r="D20" s="219"/>
      <c r="E20" s="219"/>
      <c r="F20" s="219"/>
      <c r="G20" s="219"/>
      <c r="H20" s="219"/>
      <c r="I20" s="219"/>
      <c r="J20" s="219"/>
      <c r="K20" s="219"/>
      <c r="M20" s="219"/>
      <c r="N20" s="219"/>
      <c r="O20" s="219"/>
      <c r="P20" s="219"/>
      <c r="Q20" s="219"/>
      <c r="R20" s="219"/>
      <c r="T20" s="219"/>
      <c r="U20" s="219"/>
      <c r="V20" s="219"/>
      <c r="W20" s="219"/>
      <c r="X20" s="219"/>
      <c r="Y20" s="219"/>
      <c r="Z20" s="219"/>
      <c r="AA20" s="219"/>
      <c r="AB20" s="219"/>
      <c r="AC20" s="219"/>
      <c r="AD20" s="219"/>
      <c r="AE20" s="219"/>
      <c r="AF20" s="219"/>
      <c r="AG20" s="219"/>
      <c r="AH20" s="219"/>
      <c r="AI20" s="219"/>
      <c r="AJ20" s="219"/>
      <c r="AK20" s="219"/>
      <c r="AL20" s="219"/>
      <c r="AN20" s="219"/>
      <c r="AO20" s="219"/>
      <c r="AP20" s="219"/>
      <c r="AQ20" s="219"/>
      <c r="AR20" s="219"/>
      <c r="AS20" s="219"/>
      <c r="AU20" s="219"/>
      <c r="AV20" s="219"/>
      <c r="AW20" s="219"/>
      <c r="AX20" s="219"/>
      <c r="AY20" s="219"/>
      <c r="BA20" s="487"/>
    </row>
    <row r="21" spans="2:55" s="207" customFormat="1">
      <c r="C21" s="434"/>
      <c r="D21" s="219"/>
      <c r="E21" s="219"/>
      <c r="F21" s="526"/>
      <c r="G21" s="219"/>
      <c r="H21" s="219"/>
      <c r="I21" s="219"/>
      <c r="J21" s="219"/>
      <c r="K21" s="219"/>
      <c r="M21" s="219"/>
      <c r="N21" s="219"/>
      <c r="O21" s="219"/>
      <c r="P21" s="219"/>
      <c r="Q21" s="219"/>
      <c r="R21" s="219"/>
      <c r="T21" s="219"/>
      <c r="U21" s="219"/>
      <c r="V21" s="219"/>
      <c r="W21" s="219"/>
      <c r="X21" s="219"/>
      <c r="Y21" s="219"/>
      <c r="Z21" s="219"/>
      <c r="AA21" s="219"/>
      <c r="AB21" s="219"/>
      <c r="AC21" s="219"/>
      <c r="AD21" s="219"/>
      <c r="AE21" s="219"/>
      <c r="AF21" s="219"/>
      <c r="AG21" s="219"/>
      <c r="AH21" s="219"/>
      <c r="AI21" s="219"/>
      <c r="AJ21" s="219"/>
      <c r="AK21" s="219"/>
      <c r="AL21" s="219"/>
      <c r="AN21" s="219"/>
      <c r="AO21" s="219"/>
      <c r="AP21" s="219"/>
      <c r="AQ21" s="219"/>
      <c r="AR21" s="219"/>
      <c r="AS21" s="219"/>
      <c r="AU21" s="219"/>
      <c r="AV21" s="219"/>
      <c r="AW21" s="219"/>
      <c r="AX21" s="219"/>
      <c r="AY21" s="219"/>
      <c r="BA21" s="487"/>
    </row>
    <row r="22" spans="2:55">
      <c r="B22" s="207"/>
      <c r="C22" s="422" t="s">
        <v>465</v>
      </c>
      <c r="D22" s="423"/>
      <c r="E22" s="390"/>
      <c r="F22" s="894" t="s">
        <v>421</v>
      </c>
      <c r="G22" s="895"/>
      <c r="H22" s="895"/>
      <c r="I22" s="895"/>
      <c r="J22" s="895"/>
      <c r="K22" s="895"/>
      <c r="L22" s="895"/>
      <c r="M22" s="892" t="s">
        <v>422</v>
      </c>
      <c r="N22" s="892"/>
      <c r="O22" s="892"/>
      <c r="P22" s="892"/>
      <c r="Q22" s="892"/>
      <c r="R22" s="892"/>
      <c r="S22" s="892"/>
      <c r="T22" s="893" t="s">
        <v>423</v>
      </c>
      <c r="U22" s="893"/>
      <c r="V22" s="893"/>
      <c r="W22" s="893"/>
      <c r="X22" s="893"/>
      <c r="Y22" s="893"/>
      <c r="Z22" s="893"/>
      <c r="AA22" s="896" t="s">
        <v>424</v>
      </c>
      <c r="AB22" s="896"/>
      <c r="AC22" s="896"/>
      <c r="AD22" s="896"/>
      <c r="AE22" s="896"/>
      <c r="AF22" s="896"/>
      <c r="AG22" s="893" t="s">
        <v>425</v>
      </c>
      <c r="AH22" s="893"/>
      <c r="AI22" s="893"/>
      <c r="AJ22" s="893"/>
      <c r="AK22" s="893"/>
      <c r="AL22" s="893"/>
      <c r="AM22" s="893"/>
      <c r="AN22" s="897" t="s">
        <v>426</v>
      </c>
      <c r="AO22" s="897"/>
      <c r="AP22" s="897"/>
      <c r="AQ22" s="897"/>
      <c r="AR22" s="897"/>
      <c r="AS22" s="897"/>
      <c r="AT22" s="897"/>
      <c r="AU22" s="898" t="s">
        <v>427</v>
      </c>
      <c r="AV22" s="898"/>
      <c r="AW22" s="898"/>
      <c r="AX22" s="898"/>
      <c r="AY22" s="898"/>
      <c r="AZ22" s="898"/>
      <c r="BA22" s="899"/>
      <c r="BB22" s="207"/>
      <c r="BC22" s="207"/>
    </row>
    <row r="23" spans="2:55" s="692" customFormat="1">
      <c r="C23" s="694"/>
      <c r="D23" s="694"/>
      <c r="E23" s="694"/>
      <c r="F23" s="694">
        <f>'C. Masterfiles'!D143</f>
        <v>2014</v>
      </c>
      <c r="G23" s="694">
        <f>'C. Masterfiles'!D144</f>
        <v>2015</v>
      </c>
      <c r="H23" s="694">
        <f>'C. Masterfiles'!D145</f>
        <v>2016</v>
      </c>
      <c r="I23" s="694">
        <f>'C. Masterfiles'!D146</f>
        <v>2017</v>
      </c>
      <c r="J23" s="694">
        <f>'C. Masterfiles'!D147</f>
        <v>2018</v>
      </c>
      <c r="K23" s="694">
        <f>'C. Masterfiles'!D148</f>
        <v>2019</v>
      </c>
      <c r="L23" s="694">
        <f>'C. Masterfiles'!D149</f>
        <v>2020</v>
      </c>
      <c r="M23" s="694">
        <f t="shared" ref="M23:Z23" si="15">F23</f>
        <v>2014</v>
      </c>
      <c r="N23" s="694">
        <f t="shared" si="15"/>
        <v>2015</v>
      </c>
      <c r="O23" s="694">
        <f t="shared" si="15"/>
        <v>2016</v>
      </c>
      <c r="P23" s="694">
        <f t="shared" si="15"/>
        <v>2017</v>
      </c>
      <c r="Q23" s="694">
        <f t="shared" si="15"/>
        <v>2018</v>
      </c>
      <c r="R23" s="694">
        <f t="shared" si="15"/>
        <v>2019</v>
      </c>
      <c r="S23" s="694">
        <f t="shared" si="15"/>
        <v>2020</v>
      </c>
      <c r="T23" s="694">
        <f t="shared" si="15"/>
        <v>2014</v>
      </c>
      <c r="U23" s="694">
        <f t="shared" si="15"/>
        <v>2015</v>
      </c>
      <c r="V23" s="694">
        <f t="shared" si="15"/>
        <v>2016</v>
      </c>
      <c r="W23" s="694">
        <f t="shared" si="15"/>
        <v>2017</v>
      </c>
      <c r="X23" s="694">
        <f t="shared" si="15"/>
        <v>2018</v>
      </c>
      <c r="Y23" s="694">
        <f t="shared" si="15"/>
        <v>2019</v>
      </c>
      <c r="Z23" s="694">
        <f t="shared" si="15"/>
        <v>2020</v>
      </c>
      <c r="AA23" s="702"/>
      <c r="AB23" s="702"/>
      <c r="AC23" s="702"/>
      <c r="AD23" s="702"/>
      <c r="AE23" s="702"/>
      <c r="AF23" s="702"/>
      <c r="AG23" s="694">
        <f t="shared" ref="AG23:AM23" si="16">T23</f>
        <v>2014</v>
      </c>
      <c r="AH23" s="694">
        <f t="shared" si="16"/>
        <v>2015</v>
      </c>
      <c r="AI23" s="694">
        <f t="shared" si="16"/>
        <v>2016</v>
      </c>
      <c r="AJ23" s="694">
        <f t="shared" si="16"/>
        <v>2017</v>
      </c>
      <c r="AK23" s="694">
        <f t="shared" si="16"/>
        <v>2018</v>
      </c>
      <c r="AL23" s="694">
        <f t="shared" si="16"/>
        <v>2019</v>
      </c>
      <c r="AM23" s="694">
        <f t="shared" si="16"/>
        <v>2020</v>
      </c>
      <c r="AN23" s="694">
        <f t="shared" ref="AN23:BA23" si="17">AG23</f>
        <v>2014</v>
      </c>
      <c r="AO23" s="694">
        <f t="shared" si="17"/>
        <v>2015</v>
      </c>
      <c r="AP23" s="694">
        <f t="shared" si="17"/>
        <v>2016</v>
      </c>
      <c r="AQ23" s="694">
        <f t="shared" si="17"/>
        <v>2017</v>
      </c>
      <c r="AR23" s="694">
        <f t="shared" si="17"/>
        <v>2018</v>
      </c>
      <c r="AS23" s="694">
        <f t="shared" si="17"/>
        <v>2019</v>
      </c>
      <c r="AT23" s="694">
        <f t="shared" si="17"/>
        <v>2020</v>
      </c>
      <c r="AU23" s="694">
        <f t="shared" si="17"/>
        <v>2014</v>
      </c>
      <c r="AV23" s="694">
        <f t="shared" si="17"/>
        <v>2015</v>
      </c>
      <c r="AW23" s="694">
        <f t="shared" si="17"/>
        <v>2016</v>
      </c>
      <c r="AX23" s="694">
        <f t="shared" si="17"/>
        <v>2017</v>
      </c>
      <c r="AY23" s="694">
        <f t="shared" si="17"/>
        <v>2018</v>
      </c>
      <c r="AZ23" s="694">
        <f t="shared" si="17"/>
        <v>2019</v>
      </c>
      <c r="BA23" s="694">
        <f t="shared" si="17"/>
        <v>2020</v>
      </c>
    </row>
    <row r="24" spans="2:55" s="692" customFormat="1">
      <c r="C24" s="694"/>
      <c r="D24" s="694"/>
      <c r="E24" s="694"/>
      <c r="F24" s="694" t="s">
        <v>428</v>
      </c>
      <c r="G24" s="694" t="s">
        <v>428</v>
      </c>
      <c r="H24" s="694" t="s">
        <v>428</v>
      </c>
      <c r="I24" s="694" t="s">
        <v>428</v>
      </c>
      <c r="J24" s="694" t="s">
        <v>428</v>
      </c>
      <c r="K24" s="694" t="s">
        <v>428</v>
      </c>
      <c r="L24" s="694" t="s">
        <v>428</v>
      </c>
      <c r="M24" s="694" t="str">
        <f>'C. Masterfiles'!D160</f>
        <v>Euro</v>
      </c>
      <c r="N24" s="694" t="str">
        <f>'C. Masterfiles'!D160</f>
        <v>Euro</v>
      </c>
      <c r="O24" s="694" t="str">
        <f>'C. Masterfiles'!D160</f>
        <v>Euro</v>
      </c>
      <c r="P24" s="694" t="str">
        <f>'C. Masterfiles'!D160</f>
        <v>Euro</v>
      </c>
      <c r="Q24" s="694" t="str">
        <f>'C. Masterfiles'!D160</f>
        <v>Euro</v>
      </c>
      <c r="R24" s="694" t="str">
        <f>'C. Masterfiles'!D160</f>
        <v>Euro</v>
      </c>
      <c r="S24" s="694" t="str">
        <f>'C. Masterfiles'!D160</f>
        <v>Euro</v>
      </c>
      <c r="T24" s="694" t="str">
        <f>'C. Masterfiles'!D160</f>
        <v>Euro</v>
      </c>
      <c r="U24" s="694" t="str">
        <f>'C. Masterfiles'!D160</f>
        <v>Euro</v>
      </c>
      <c r="V24" s="694" t="str">
        <f>'C. Masterfiles'!D160</f>
        <v>Euro</v>
      </c>
      <c r="W24" s="694" t="str">
        <f>'C. Masterfiles'!D160</f>
        <v>Euro</v>
      </c>
      <c r="X24" s="694" t="str">
        <f>'C. Masterfiles'!D160</f>
        <v>Euro</v>
      </c>
      <c r="Y24" s="694" t="str">
        <f>'C. Masterfiles'!D160</f>
        <v>Euro</v>
      </c>
      <c r="Z24" s="694" t="str">
        <f>'C. Masterfiles'!D160</f>
        <v>Euro</v>
      </c>
      <c r="AA24" s="694" t="s">
        <v>10</v>
      </c>
      <c r="AB24" s="694" t="s">
        <v>10</v>
      </c>
      <c r="AC24" s="694" t="s">
        <v>299</v>
      </c>
      <c r="AD24" s="694" t="s">
        <v>10</v>
      </c>
      <c r="AE24" s="694" t="s">
        <v>10</v>
      </c>
      <c r="AF24" s="694" t="s">
        <v>10</v>
      </c>
      <c r="AG24" s="694" t="str">
        <f>'C. Masterfiles'!D160</f>
        <v>Euro</v>
      </c>
      <c r="AH24" s="694" t="str">
        <f>'C. Masterfiles'!D160</f>
        <v>Euro</v>
      </c>
      <c r="AI24" s="694" t="str">
        <f>'C. Masterfiles'!D160</f>
        <v>Euro</v>
      </c>
      <c r="AJ24" s="694" t="str">
        <f>'C. Masterfiles'!D160</f>
        <v>Euro</v>
      </c>
      <c r="AK24" s="694" t="str">
        <f>'C. Masterfiles'!D160</f>
        <v>Euro</v>
      </c>
      <c r="AL24" s="694" t="str">
        <f>'C. Masterfiles'!D160</f>
        <v>Euro</v>
      </c>
      <c r="AM24" s="694" t="str">
        <f>'C. Masterfiles'!D160</f>
        <v>Euro</v>
      </c>
      <c r="AN24" s="694" t="str">
        <f>'C. Masterfiles'!D160</f>
        <v>Euro</v>
      </c>
      <c r="AO24" s="694" t="str">
        <f>'C. Masterfiles'!D160</f>
        <v>Euro</v>
      </c>
      <c r="AP24" s="694" t="str">
        <f>'C. Masterfiles'!D160</f>
        <v>Euro</v>
      </c>
      <c r="AQ24" s="694" t="str">
        <f>'C. Masterfiles'!D160</f>
        <v>Euro</v>
      </c>
      <c r="AR24" s="694" t="str">
        <f>'C. Masterfiles'!D160</f>
        <v>Euro</v>
      </c>
      <c r="AS24" s="694" t="str">
        <f>'C. Masterfiles'!D160</f>
        <v>Euro</v>
      </c>
      <c r="AT24" s="694" t="str">
        <f>'C. Masterfiles'!D160</f>
        <v>Euro</v>
      </c>
      <c r="AU24" s="694" t="str">
        <f>'C. Masterfiles'!D160</f>
        <v>Euro</v>
      </c>
      <c r="AV24" s="694" t="str">
        <f>'C. Masterfiles'!D160</f>
        <v>Euro</v>
      </c>
      <c r="AW24" s="694" t="str">
        <f>'C. Masterfiles'!D160</f>
        <v>Euro</v>
      </c>
      <c r="AX24" s="702" t="str">
        <f>'C. Masterfiles'!D160</f>
        <v>Euro</v>
      </c>
      <c r="AY24" s="702" t="str">
        <f>'C. Masterfiles'!D160</f>
        <v>Euro</v>
      </c>
      <c r="AZ24" s="694" t="str">
        <f>'C. Masterfiles'!D160</f>
        <v>Euro</v>
      </c>
      <c r="BA24" s="694" t="str">
        <f>'C. Masterfiles'!D160</f>
        <v>Euro</v>
      </c>
    </row>
    <row r="25" spans="2:55" ht="36">
      <c r="B25" s="207"/>
      <c r="C25" s="392" t="s">
        <v>0</v>
      </c>
      <c r="D25" s="392" t="s">
        <v>3</v>
      </c>
      <c r="E25" s="392" t="s">
        <v>308</v>
      </c>
      <c r="F25" s="392" t="s">
        <v>464</v>
      </c>
      <c r="G25" s="393" t="str">
        <f>F25</f>
        <v>Eq. Volumes</v>
      </c>
      <c r="H25" s="393" t="str">
        <f>G25</f>
        <v>Eq. Volumes</v>
      </c>
      <c r="I25" s="393" t="str">
        <f>H25</f>
        <v>Eq. Volumes</v>
      </c>
      <c r="J25" s="393" t="str">
        <f>I25</f>
        <v>Eq. Volumes</v>
      </c>
      <c r="K25" s="393" t="str">
        <f>I25</f>
        <v>Eq. Volumes</v>
      </c>
      <c r="L25" s="393" t="str">
        <f>J25</f>
        <v>Eq. Volumes</v>
      </c>
      <c r="M25" s="393" t="s">
        <v>429</v>
      </c>
      <c r="N25" s="393" t="str">
        <f>M25</f>
        <v>Unit Inv + Install</v>
      </c>
      <c r="O25" s="393" t="str">
        <f>N25</f>
        <v>Unit Inv + Install</v>
      </c>
      <c r="P25" s="393" t="str">
        <f>O25</f>
        <v>Unit Inv + Install</v>
      </c>
      <c r="Q25" s="393" t="str">
        <f>P25</f>
        <v>Unit Inv + Install</v>
      </c>
      <c r="R25" s="393" t="str">
        <f>P25</f>
        <v>Unit Inv + Install</v>
      </c>
      <c r="S25" s="393" t="str">
        <f>Q25</f>
        <v>Unit Inv + Install</v>
      </c>
      <c r="T25" s="393" t="s">
        <v>430</v>
      </c>
      <c r="U25" s="393" t="str">
        <f>T25</f>
        <v>Capital inv</v>
      </c>
      <c r="V25" s="393" t="str">
        <f>U25</f>
        <v>Capital inv</v>
      </c>
      <c r="W25" s="393" t="str">
        <f>V25</f>
        <v>Capital inv</v>
      </c>
      <c r="X25" s="393" t="str">
        <f>W25</f>
        <v>Capital inv</v>
      </c>
      <c r="Y25" s="393" t="str">
        <f>W25</f>
        <v>Capital inv</v>
      </c>
      <c r="Z25" s="393" t="str">
        <f>X25</f>
        <v>Capital inv</v>
      </c>
      <c r="AA25" s="393" t="s">
        <v>431</v>
      </c>
      <c r="AB25" s="393" t="s">
        <v>432</v>
      </c>
      <c r="AC25" s="393" t="s">
        <v>433</v>
      </c>
      <c r="AD25" s="393" t="s">
        <v>434</v>
      </c>
      <c r="AE25" s="393" t="s">
        <v>435</v>
      </c>
      <c r="AF25" s="393" t="s">
        <v>436</v>
      </c>
      <c r="AG25" s="393" t="s">
        <v>437</v>
      </c>
      <c r="AH25" s="393" t="str">
        <f>AG25</f>
        <v>Annual capital cost</v>
      </c>
      <c r="AI25" s="393" t="str">
        <f>AH25</f>
        <v>Annual capital cost</v>
      </c>
      <c r="AJ25" s="393" t="str">
        <f>AI25</f>
        <v>Annual capital cost</v>
      </c>
      <c r="AK25" s="393" t="str">
        <f>AJ25</f>
        <v>Annual capital cost</v>
      </c>
      <c r="AL25" s="393" t="str">
        <f>AJ25</f>
        <v>Annual capital cost</v>
      </c>
      <c r="AM25" s="393" t="str">
        <f>AK25</f>
        <v>Annual capital cost</v>
      </c>
      <c r="AN25" s="393" t="s">
        <v>438</v>
      </c>
      <c r="AO25" s="393" t="str">
        <f>AN25</f>
        <v>Annual operating cost</v>
      </c>
      <c r="AP25" s="393" t="str">
        <f>AO25</f>
        <v>Annual operating cost</v>
      </c>
      <c r="AQ25" s="393" t="str">
        <f>AP25</f>
        <v>Annual operating cost</v>
      </c>
      <c r="AR25" s="393" t="str">
        <f>AQ25</f>
        <v>Annual operating cost</v>
      </c>
      <c r="AS25" s="393" t="str">
        <f>AQ25</f>
        <v>Annual operating cost</v>
      </c>
      <c r="AT25" s="393" t="str">
        <f>AR25</f>
        <v>Annual operating cost</v>
      </c>
      <c r="AU25" s="393" t="s">
        <v>439</v>
      </c>
      <c r="AV25" s="393" t="str">
        <f>AU25</f>
        <v>Total Annual Cost</v>
      </c>
      <c r="AW25" s="393" t="str">
        <f>AV25</f>
        <v>Total Annual Cost</v>
      </c>
      <c r="AX25" s="393" t="str">
        <f>AW25</f>
        <v>Total Annual Cost</v>
      </c>
      <c r="AY25" s="393" t="str">
        <f>AW25</f>
        <v>Total Annual Cost</v>
      </c>
      <c r="AZ25" s="393" t="str">
        <f>AY25</f>
        <v>Total Annual Cost</v>
      </c>
      <c r="BA25" s="393" t="str">
        <f>AZ25</f>
        <v>Total Annual Cost</v>
      </c>
      <c r="BB25" s="207"/>
      <c r="BC25" s="207"/>
    </row>
    <row r="26" spans="2:55">
      <c r="B26" s="207"/>
      <c r="C26" s="703" t="str">
        <f>'C. Masterfiles'!C45</f>
        <v>N01</v>
      </c>
      <c r="D26" s="394" t="str">
        <f>'C. Masterfiles'!E45</f>
        <v>Приемо-предавателно устройство (Transceiver)</v>
      </c>
      <c r="E26" s="394" t="str">
        <f>'C. Masterfiles'!D45</f>
        <v>TRX</v>
      </c>
      <c r="F26" s="395">
        <f>'6. Network Design'!G1673</f>
        <v>17068.99425730397</v>
      </c>
      <c r="G26" s="395">
        <f>'6. Network Design'!H1673</f>
        <v>17410.374142450055</v>
      </c>
      <c r="H26" s="395">
        <f>'6. Network Design'!I1673</f>
        <v>17758.581625299063</v>
      </c>
      <c r="I26" s="395">
        <f>'6. Network Design'!J1673</f>
        <v>18113.753257805041</v>
      </c>
      <c r="J26" s="395">
        <f>'6. Network Design'!K1673</f>
        <v>18476.028322961152</v>
      </c>
      <c r="K26" s="395">
        <f>'6. Network Design'!L1673</f>
        <v>18845.548889420366</v>
      </c>
      <c r="L26" s="395">
        <f>'6. Network Design'!M1673</f>
        <v>19222.459867208774</v>
      </c>
      <c r="M26" s="396">
        <f>'5. Unit inv. &amp; direct opex'!T242</f>
        <v>2200</v>
      </c>
      <c r="N26" s="396">
        <f>'5. Unit inv. &amp; direct opex'!U242</f>
        <v>2224.6</v>
      </c>
      <c r="O26" s="396">
        <f>'5. Unit inv. &amp; direct opex'!V242</f>
        <v>2249.5057999999999</v>
      </c>
      <c r="P26" s="396">
        <f>'5. Unit inv. &amp; direct opex'!W242</f>
        <v>2274.7218333999999</v>
      </c>
      <c r="Q26" s="396">
        <f>'5. Unit inv. &amp; direct opex'!X242</f>
        <v>2300.2526095682001</v>
      </c>
      <c r="R26" s="396">
        <f>'5. Unit inv. &amp; direct opex'!Y242</f>
        <v>2326.1027153282685</v>
      </c>
      <c r="S26" s="396">
        <f>'5. Unit inv. &amp; direct opex'!Z242</f>
        <v>2352.2768164782183</v>
      </c>
      <c r="T26" s="397">
        <f t="shared" ref="T26:T55" si="18">F26*M26</f>
        <v>37551787.366068736</v>
      </c>
      <c r="U26" s="397">
        <f t="shared" ref="U26:U55" si="19">G26*N26</f>
        <v>38731118.317294389</v>
      </c>
      <c r="V26" s="397">
        <f t="shared" ref="V26:V55" si="20">H26*O26</f>
        <v>39948032.365883663</v>
      </c>
      <c r="W26" s="397">
        <f t="shared" ref="W26:W55" si="21">I26*P26</f>
        <v>41203750.020349503</v>
      </c>
      <c r="X26" s="397">
        <f t="shared" ref="X26:X55" si="22">J26*Q26</f>
        <v>42499532.364347368</v>
      </c>
      <c r="Y26" s="397">
        <f t="shared" ref="Y26:Y55" si="23">K26*R26</f>
        <v>43836682.443532348</v>
      </c>
      <c r="Z26" s="492">
        <f t="shared" ref="Z26:Z55" si="24">L26*S26</f>
        <v>45216546.701318167</v>
      </c>
      <c r="AA26" s="398">
        <f>'B. Dashboard'!F57</f>
        <v>8.3000000000000004E-2</v>
      </c>
      <c r="AB26" s="398">
        <f>'5. Unit inv. &amp; direct opex'!K16</f>
        <v>0.01</v>
      </c>
      <c r="AC26" s="396">
        <f>'5. Unit inv. &amp; direct opex'!I16</f>
        <v>8</v>
      </c>
      <c r="AD26" s="398">
        <f>'B. Dashboard'!F59</f>
        <v>0.05</v>
      </c>
      <c r="AE26" s="399">
        <f t="shared" ref="AE26:AE55" si="25">AF26-AA26</f>
        <v>8.3129754856891017E-2</v>
      </c>
      <c r="AF26" s="399">
        <f t="shared" ref="AF26:AF55" si="26">(1-AD26/((1+AA26)^AC26))*(AA26-AB26)/(1-((1+AB26)/(1+AA26))^AC26)</f>
        <v>0.16612975485689102</v>
      </c>
      <c r="AG26" s="397">
        <f t="shared" ref="AG26:AG55" si="27">T26*AF26</f>
        <v>6238469.2295630965</v>
      </c>
      <c r="AH26" s="397">
        <f t="shared" ref="AH26:AH55" si="28">U26*AF26</f>
        <v>6434391.1913853586</v>
      </c>
      <c r="AI26" s="397">
        <f t="shared" ref="AI26:AI55" si="29">V26*AF26</f>
        <v>6636556.8239594009</v>
      </c>
      <c r="AJ26" s="397">
        <f t="shared" ref="AJ26:AJ55" si="30">W26*AF26</f>
        <v>6845168.8900652817</v>
      </c>
      <c r="AK26" s="397">
        <f t="shared" ref="AK26:AK55" si="31">X26*AF26</f>
        <v>7060436.8932215348</v>
      </c>
      <c r="AL26" s="397">
        <f t="shared" ref="AL26:AL55" si="32">Y26*AF26</f>
        <v>7282577.3080834076</v>
      </c>
      <c r="AM26" s="492">
        <f t="shared" ref="AM26:AM55" si="33">Z26*AF26</f>
        <v>7511813.8189651519</v>
      </c>
      <c r="AN26" s="397">
        <f>F26*'5. Unit inv. &amp; direct opex'!AA242</f>
        <v>3755178.7366068736</v>
      </c>
      <c r="AO26" s="397">
        <f>G26*'5. Unit inv. &amp; direct opex'!AB242</f>
        <v>3918378.8044998087</v>
      </c>
      <c r="AP26" s="397">
        <f>H26*'5. Unit inv. &amp; direct opex'!AC242</f>
        <v>4088671.5473433714</v>
      </c>
      <c r="AQ26" s="397">
        <f>I26*'5. Unit inv. &amp; direct opex'!AD242</f>
        <v>4266365.2127909139</v>
      </c>
      <c r="AR26" s="397">
        <f>J26*'5. Unit inv. &amp; direct opex'!AE242</f>
        <v>4451781.4449388087</v>
      </c>
      <c r="AS26" s="397">
        <f>K26*'5. Unit inv. &amp; direct opex'!AF242</f>
        <v>4645255.8665358461</v>
      </c>
      <c r="AT26" s="492">
        <f>L26*'5. Unit inv. &amp; direct opex'!AG242</f>
        <v>4847138.6864954941</v>
      </c>
      <c r="AU26" s="400">
        <f t="shared" ref="AU26:AU55" si="34">AG26+AN26</f>
        <v>9993647.9661699701</v>
      </c>
      <c r="AV26" s="400">
        <f t="shared" ref="AV26:AV55" si="35">AH26+AO26</f>
        <v>10352769.995885167</v>
      </c>
      <c r="AW26" s="400">
        <f t="shared" ref="AW26:AW55" si="36">AI26+AP26</f>
        <v>10725228.371302772</v>
      </c>
      <c r="AX26" s="400">
        <f t="shared" ref="AX26:AX55" si="37">AJ26+AQ26</f>
        <v>11111534.102856196</v>
      </c>
      <c r="AY26" s="400">
        <f t="shared" ref="AY26:AY55" si="38">AK26+AR26</f>
        <v>11512218.338160343</v>
      </c>
      <c r="AZ26" s="400">
        <f t="shared" ref="AZ26:AZ55" si="39">AL26+AS26</f>
        <v>11927833.174619254</v>
      </c>
      <c r="BA26" s="400">
        <f t="shared" ref="BA26:BA55" si="40">AM26+AT26</f>
        <v>12358952.505460646</v>
      </c>
      <c r="BB26" s="424"/>
      <c r="BC26" s="207"/>
    </row>
    <row r="27" spans="2:55">
      <c r="B27" s="207"/>
      <c r="C27" s="703" t="str">
        <f>'C. Masterfiles'!C46</f>
        <v>N02</v>
      </c>
      <c r="D27" s="394" t="str">
        <f>'C. Masterfiles'!E46</f>
        <v>3G Приемо-предавателно устройство (3G Transceiver)</v>
      </c>
      <c r="E27" s="394" t="str">
        <f>'C. Masterfiles'!D46</f>
        <v>Radio</v>
      </c>
      <c r="F27" s="395">
        <f>'6. Network Design'!G1674</f>
        <v>4027.3418768360943</v>
      </c>
      <c r="G27" s="395">
        <f>'6. Network Design'!H1674</f>
        <v>3996.8964784884529</v>
      </c>
      <c r="H27" s="395">
        <f>'6. Network Design'!I1674</f>
        <v>3954.3657502582937</v>
      </c>
      <c r="I27" s="395">
        <f>'6. Network Design'!J1674</f>
        <v>3917.1390120264377</v>
      </c>
      <c r="J27" s="395">
        <f>'6. Network Design'!K1674</f>
        <v>3878.2205929680804</v>
      </c>
      <c r="K27" s="395">
        <f>'6. Network Design'!L1674</f>
        <v>3830.381892217837</v>
      </c>
      <c r="L27" s="395">
        <f>'6. Network Design'!M1674</f>
        <v>3792.6014413934945</v>
      </c>
      <c r="M27" s="396">
        <f>'5. Unit inv. &amp; direct opex'!T243</f>
        <v>8800</v>
      </c>
      <c r="N27" s="396">
        <f>'5. Unit inv. &amp; direct opex'!U243</f>
        <v>8898.4</v>
      </c>
      <c r="O27" s="396">
        <f>'5. Unit inv. &amp; direct opex'!V243</f>
        <v>8998.0231999999996</v>
      </c>
      <c r="P27" s="396">
        <f>'5. Unit inv. &amp; direct opex'!W243</f>
        <v>9098.8873335999997</v>
      </c>
      <c r="Q27" s="396">
        <f>'5. Unit inv. &amp; direct opex'!X243</f>
        <v>9201.0104382728005</v>
      </c>
      <c r="R27" s="396">
        <f>'5. Unit inv. &amp; direct opex'!Y243</f>
        <v>9304.4108613130738</v>
      </c>
      <c r="S27" s="396">
        <f>'5. Unit inv. &amp; direct opex'!Z243</f>
        <v>9409.1072659128731</v>
      </c>
      <c r="T27" s="397">
        <f t="shared" si="18"/>
        <v>35440608.516157627</v>
      </c>
      <c r="U27" s="397">
        <f t="shared" si="19"/>
        <v>35565983.624181651</v>
      </c>
      <c r="V27" s="397">
        <f t="shared" si="20"/>
        <v>35581474.762109533</v>
      </c>
      <c r="W27" s="397">
        <f t="shared" si="21"/>
        <v>35641606.540477768</v>
      </c>
      <c r="X27" s="397">
        <f t="shared" si="22"/>
        <v>35683548.157823838</v>
      </c>
      <c r="Y27" s="397">
        <f t="shared" si="23"/>
        <v>35639446.880928569</v>
      </c>
      <c r="Z27" s="492">
        <f t="shared" si="24"/>
        <v>35684993.778927162</v>
      </c>
      <c r="AA27" s="398">
        <f>'B. Dashboard'!F57</f>
        <v>8.3000000000000004E-2</v>
      </c>
      <c r="AB27" s="398">
        <f>'5. Unit inv. &amp; direct opex'!K17</f>
        <v>0.01</v>
      </c>
      <c r="AC27" s="396">
        <f>'5. Unit inv. &amp; direct opex'!I17</f>
        <v>8</v>
      </c>
      <c r="AD27" s="398">
        <f>'B. Dashboard'!F59</f>
        <v>0.05</v>
      </c>
      <c r="AE27" s="399">
        <f t="shared" si="25"/>
        <v>8.3129754856891017E-2</v>
      </c>
      <c r="AF27" s="399">
        <f t="shared" si="26"/>
        <v>0.16612975485689102</v>
      </c>
      <c r="AG27" s="397">
        <f t="shared" si="27"/>
        <v>5887739.6047683107</v>
      </c>
      <c r="AH27" s="397">
        <f t="shared" si="28"/>
        <v>5908568.1407294981</v>
      </c>
      <c r="AI27" s="397">
        <f t="shared" si="29"/>
        <v>5911141.6796759116</v>
      </c>
      <c r="AJ27" s="397">
        <f t="shared" si="30"/>
        <v>5921131.3572753351</v>
      </c>
      <c r="AK27" s="397">
        <f t="shared" si="31"/>
        <v>5928099.1078833397</v>
      </c>
      <c r="AL27" s="397">
        <f t="shared" si="32"/>
        <v>5920772.5735638523</v>
      </c>
      <c r="AM27" s="492">
        <f t="shared" si="33"/>
        <v>5928339.2685628505</v>
      </c>
      <c r="AN27" s="397">
        <f>F27*'5. Unit inv. &amp; direct opex'!AA243</f>
        <v>3544060.8516157628</v>
      </c>
      <c r="AO27" s="397">
        <f>G27*'5. Unit inv. &amp; direct opex'!AB243</f>
        <v>3598166.0857944442</v>
      </c>
      <c r="AP27" s="397">
        <f>H27*'5. Unit inv. &amp; direct opex'!AC243</f>
        <v>3641755.4221418137</v>
      </c>
      <c r="AQ27" s="397">
        <f>I27*'5. Unit inv. &amp; direct opex'!AD243</f>
        <v>3690443.4717028611</v>
      </c>
      <c r="AR27" s="397">
        <f>J27*'5. Unit inv. &amp; direct opex'!AE243</f>
        <v>3737814.2473831899</v>
      </c>
      <c r="AS27" s="397">
        <f>K27*'5. Unit inv. &amp; direct opex'!AF243</f>
        <v>3776616.7619318087</v>
      </c>
      <c r="AT27" s="492">
        <f>L27*'5. Unit inv. &amp; direct opex'!AG243</f>
        <v>3825372.0483290777</v>
      </c>
      <c r="AU27" s="400">
        <f t="shared" si="34"/>
        <v>9431800.4563840739</v>
      </c>
      <c r="AV27" s="400">
        <f t="shared" si="35"/>
        <v>9506734.2265239432</v>
      </c>
      <c r="AW27" s="400">
        <f t="shared" si="36"/>
        <v>9552897.1018177252</v>
      </c>
      <c r="AX27" s="400">
        <f t="shared" si="37"/>
        <v>9611574.8289781958</v>
      </c>
      <c r="AY27" s="400">
        <f t="shared" si="38"/>
        <v>9665913.3552665301</v>
      </c>
      <c r="AZ27" s="400">
        <f t="shared" si="39"/>
        <v>9697389.3354956619</v>
      </c>
      <c r="BA27" s="400">
        <f t="shared" si="40"/>
        <v>9753711.3168919273</v>
      </c>
      <c r="BB27" s="424"/>
      <c r="BC27" s="424"/>
    </row>
    <row r="28" spans="2:55">
      <c r="B28" s="207"/>
      <c r="C28" s="703" t="str">
        <f>'C. Masterfiles'!C47</f>
        <v>N03</v>
      </c>
      <c r="D28" s="394" t="str">
        <f>'C. Masterfiles'!E47</f>
        <v>GSM базова станция (2G Base Station)</v>
      </c>
      <c r="E28" s="394" t="str">
        <f>'C. Masterfiles'!D47</f>
        <v>BTS</v>
      </c>
      <c r="F28" s="395">
        <f>'6. Network Design'!G1675</f>
        <v>3202.6645072871838</v>
      </c>
      <c r="G28" s="395">
        <f>'6. Network Design'!H1675</f>
        <v>3266.7177974329284</v>
      </c>
      <c r="H28" s="395">
        <f>'6. Network Design'!I1675</f>
        <v>3332.0521533815881</v>
      </c>
      <c r="I28" s="395">
        <f>'6. Network Design'!J1675</f>
        <v>3398.6931964492205</v>
      </c>
      <c r="J28" s="395">
        <f>'6. Network Design'!K1675</f>
        <v>3466.6670603782045</v>
      </c>
      <c r="K28" s="395">
        <f>'6. Network Design'!L1675</f>
        <v>3536.0004015857671</v>
      </c>
      <c r="L28" s="395">
        <f>'6. Network Design'!M1675</f>
        <v>3606.7204096174837</v>
      </c>
      <c r="M28" s="396">
        <f>'5. Unit inv. &amp; direct opex'!T244</f>
        <v>8800</v>
      </c>
      <c r="N28" s="396">
        <f>'5. Unit inv. &amp; direct opex'!U244</f>
        <v>8658.4</v>
      </c>
      <c r="O28" s="396">
        <f>'5. Unit inv. &amp; direct opex'!V244</f>
        <v>8520.4231999999993</v>
      </c>
      <c r="P28" s="396">
        <f>'5. Unit inv. &amp; direct opex'!W244</f>
        <v>8386.0153336000003</v>
      </c>
      <c r="Q28" s="396">
        <f>'5. Unit inv. &amp; direct opex'!X244</f>
        <v>8255.1236382728002</v>
      </c>
      <c r="R28" s="396">
        <f>'5. Unit inv. &amp; direct opex'!Y244</f>
        <v>8127.6968349130739</v>
      </c>
      <c r="S28" s="396">
        <f>'5. Unit inv. &amp; direct opex'!Z244</f>
        <v>8003.6851080168735</v>
      </c>
      <c r="T28" s="397">
        <f t="shared" si="18"/>
        <v>28183447.664127219</v>
      </c>
      <c r="U28" s="397">
        <f t="shared" si="19"/>
        <v>28284549.377293266</v>
      </c>
      <c r="V28" s="397">
        <f t="shared" si="20"/>
        <v>28390494.471282441</v>
      </c>
      <c r="W28" s="397">
        <f t="shared" si="21"/>
        <v>28501493.259625163</v>
      </c>
      <c r="X28" s="397">
        <f t="shared" si="22"/>
        <v>28617765.196149796</v>
      </c>
      <c r="Y28" s="397">
        <f t="shared" si="23"/>
        <v>28739539.272219997</v>
      </c>
      <c r="Z28" s="492">
        <f t="shared" si="24"/>
        <v>28867054.431235973</v>
      </c>
      <c r="AA28" s="398">
        <f>'B. Dashboard'!F57</f>
        <v>8.3000000000000004E-2</v>
      </c>
      <c r="AB28" s="398">
        <f>'5. Unit inv. &amp; direct opex'!K18</f>
        <v>-0.02</v>
      </c>
      <c r="AC28" s="396">
        <f>'5. Unit inv. &amp; direct opex'!I18</f>
        <v>8</v>
      </c>
      <c r="AD28" s="398">
        <f>'B. Dashboard'!F59</f>
        <v>0.05</v>
      </c>
      <c r="AE28" s="399">
        <f t="shared" si="25"/>
        <v>9.9176831024151688E-2</v>
      </c>
      <c r="AF28" s="399">
        <f t="shared" si="26"/>
        <v>0.18217683102415169</v>
      </c>
      <c r="AG28" s="397">
        <f t="shared" si="27"/>
        <v>5134371.1827857271</v>
      </c>
      <c r="AH28" s="397">
        <f t="shared" si="28"/>
        <v>5152789.5725014303</v>
      </c>
      <c r="AI28" s="397">
        <f t="shared" si="29"/>
        <v>5172090.3139869338</v>
      </c>
      <c r="AJ28" s="397">
        <f t="shared" si="30"/>
        <v>5192311.7214947315</v>
      </c>
      <c r="AK28" s="397">
        <f t="shared" si="31"/>
        <v>5213493.7744278312</v>
      </c>
      <c r="AL28" s="397">
        <f t="shared" si="32"/>
        <v>5235678.1897071935</v>
      </c>
      <c r="AM28" s="492">
        <f t="shared" si="33"/>
        <v>5258908.4972842652</v>
      </c>
      <c r="AN28" s="397">
        <f>F28*'5. Unit inv. &amp; direct opex'!AA244</f>
        <v>2818344.7664127219</v>
      </c>
      <c r="AO28" s="397">
        <f>G28*'5. Unit inv. &amp; direct opex'!AB244</f>
        <v>2940830.0299610193</v>
      </c>
      <c r="AP28" s="397">
        <f>H28*'5. Unit inv. &amp; direct opex'!AC244</f>
        <v>3068638.5030631255</v>
      </c>
      <c r="AQ28" s="397">
        <f>I28*'5. Unit inv. &amp; direct opex'!AD244</f>
        <v>3202001.5324062495</v>
      </c>
      <c r="AR28" s="397">
        <f>J28*'5. Unit inv. &amp; direct opex'!AE244</f>
        <v>3341160.5190046243</v>
      </c>
      <c r="AS28" s="397">
        <f>K28*'5. Unit inv. &amp; direct opex'!AF244</f>
        <v>3486367.3551605633</v>
      </c>
      <c r="AT28" s="492">
        <f>L28*'5. Unit inv. &amp; direct opex'!AG244</f>
        <v>3637884.8804158424</v>
      </c>
      <c r="AU28" s="400">
        <f t="shared" si="34"/>
        <v>7952715.949198449</v>
      </c>
      <c r="AV28" s="400">
        <f t="shared" si="35"/>
        <v>8093619.60246245</v>
      </c>
      <c r="AW28" s="400">
        <f t="shared" si="36"/>
        <v>8240728.8170500593</v>
      </c>
      <c r="AX28" s="400">
        <f t="shared" si="37"/>
        <v>8394313.2539009806</v>
      </c>
      <c r="AY28" s="400">
        <f t="shared" si="38"/>
        <v>8554654.2934324555</v>
      </c>
      <c r="AZ28" s="400">
        <f t="shared" si="39"/>
        <v>8722045.5448677577</v>
      </c>
      <c r="BA28" s="400">
        <f t="shared" si="40"/>
        <v>8896793.3777001072</v>
      </c>
      <c r="BB28" s="424"/>
      <c r="BC28" s="207"/>
    </row>
    <row r="29" spans="2:55">
      <c r="B29" s="207"/>
      <c r="C29" s="703" t="str">
        <f>'C. Masterfiles'!C48</f>
        <v>N04</v>
      </c>
      <c r="D29" s="394" t="str">
        <f>'C. Masterfiles'!E48</f>
        <v>UMTS базова станция (3G Base Station)</v>
      </c>
      <c r="E29" s="394" t="str">
        <f>'C. Masterfiles'!D48</f>
        <v>Node B</v>
      </c>
      <c r="F29" s="395">
        <f>'6. Network Design'!G1676</f>
        <v>659.54247872099927</v>
      </c>
      <c r="G29" s="395">
        <f>'6. Network Design'!H1676</f>
        <v>654.02872151463202</v>
      </c>
      <c r="H29" s="395">
        <f>'6. Network Design'!I1676</f>
        <v>646.38857161440808</v>
      </c>
      <c r="I29" s="395">
        <f>'6. Network Design'!J1676</f>
        <v>639.84379945581759</v>
      </c>
      <c r="J29" s="395">
        <f>'6. Network Design'!K1676</f>
        <v>633.20537040247189</v>
      </c>
      <c r="K29" s="395">
        <f>'6. Network Design'!L1676</f>
        <v>625.17747746230566</v>
      </c>
      <c r="L29" s="395">
        <f>'6. Network Design'!M1676</f>
        <v>619.09293472828722</v>
      </c>
      <c r="M29" s="396">
        <f>'5. Unit inv. &amp; direct opex'!T245</f>
        <v>22000</v>
      </c>
      <c r="N29" s="396">
        <f>'5. Unit inv. &amp; direct opex'!U245</f>
        <v>21646</v>
      </c>
      <c r="O29" s="396">
        <f>'5. Unit inv. &amp; direct opex'!V245</f>
        <v>21301.058000000001</v>
      </c>
      <c r="P29" s="396">
        <f>'5. Unit inv. &amp; direct opex'!W245</f>
        <v>20965.038334000001</v>
      </c>
      <c r="Q29" s="396">
        <f>'5. Unit inv. &amp; direct opex'!X245</f>
        <v>20637.809095681998</v>
      </c>
      <c r="R29" s="396">
        <f>'5. Unit inv. &amp; direct opex'!Y245</f>
        <v>20319.242087282684</v>
      </c>
      <c r="S29" s="396">
        <f>'5. Unit inv. &amp; direct opex'!Z245</f>
        <v>20009.212770042188</v>
      </c>
      <c r="T29" s="397">
        <f t="shared" si="18"/>
        <v>14509934.531861983</v>
      </c>
      <c r="U29" s="397">
        <f t="shared" si="19"/>
        <v>14157105.705905724</v>
      </c>
      <c r="V29" s="397">
        <f t="shared" si="20"/>
        <v>13768760.454495661</v>
      </c>
      <c r="W29" s="397">
        <f t="shared" si="21"/>
        <v>13414349.783363424</v>
      </c>
      <c r="X29" s="397">
        <f t="shared" si="22"/>
        <v>13067971.552726822</v>
      </c>
      <c r="Y29" s="397">
        <f t="shared" si="23"/>
        <v>12703132.512073303</v>
      </c>
      <c r="Z29" s="492">
        <f t="shared" si="24"/>
        <v>12387562.25540814</v>
      </c>
      <c r="AA29" s="398">
        <f>'B. Dashboard'!F57</f>
        <v>8.3000000000000004E-2</v>
      </c>
      <c r="AB29" s="398">
        <f>'5. Unit inv. &amp; direct opex'!K19</f>
        <v>-0.02</v>
      </c>
      <c r="AC29" s="396">
        <f>'5. Unit inv. &amp; direct opex'!I19</f>
        <v>8</v>
      </c>
      <c r="AD29" s="398">
        <f>'B. Dashboard'!F59</f>
        <v>0.05</v>
      </c>
      <c r="AE29" s="399">
        <f t="shared" si="25"/>
        <v>9.9176831024151688E-2</v>
      </c>
      <c r="AF29" s="399">
        <f t="shared" si="26"/>
        <v>0.18217683102415169</v>
      </c>
      <c r="AG29" s="397">
        <f t="shared" si="27"/>
        <v>2643373.8913825243</v>
      </c>
      <c r="AH29" s="397">
        <f t="shared" si="28"/>
        <v>2579096.6539758411</v>
      </c>
      <c r="AI29" s="397">
        <f t="shared" si="29"/>
        <v>2508349.1467306782</v>
      </c>
      <c r="AJ29" s="397">
        <f t="shared" si="30"/>
        <v>2443783.7337826644</v>
      </c>
      <c r="AK29" s="397">
        <f t="shared" si="31"/>
        <v>2380681.6453895355</v>
      </c>
      <c r="AL29" s="397">
        <f t="shared" si="32"/>
        <v>2314216.4251293857</v>
      </c>
      <c r="AM29" s="492">
        <f t="shared" si="33"/>
        <v>2256726.8358046482</v>
      </c>
      <c r="AN29" s="397">
        <f>F29*'5. Unit inv. &amp; direct opex'!AA245</f>
        <v>1450993.4531861984</v>
      </c>
      <c r="AO29" s="397">
        <f>G29*'5. Unit inv. &amp; direct opex'!AB245</f>
        <v>1471957.0406408308</v>
      </c>
      <c r="AP29" s="397">
        <f>H29*'5. Unit inv. &amp; direct opex'!AC245</f>
        <v>1488221.6480187206</v>
      </c>
      <c r="AQ29" s="397">
        <f>I29*'5. Unit inv. &amp; direct opex'!AD245</f>
        <v>1507035.7251565289</v>
      </c>
      <c r="AR29" s="397">
        <f>J29*'5. Unit inv. &amp; direct opex'!AE245</f>
        <v>1525702.3151940841</v>
      </c>
      <c r="AS29" s="397">
        <f>K29*'5. Unit inv. &amp; direct opex'!AF245</f>
        <v>1541005.4447595235</v>
      </c>
      <c r="AT29" s="492">
        <f>L29*'5. Unit inv. &amp; direct opex'!AG245</f>
        <v>1561105.7768816405</v>
      </c>
      <c r="AU29" s="400">
        <f t="shared" si="34"/>
        <v>4094367.3445687229</v>
      </c>
      <c r="AV29" s="400">
        <f t="shared" si="35"/>
        <v>4051053.6946166717</v>
      </c>
      <c r="AW29" s="400">
        <f t="shared" si="36"/>
        <v>3996570.7947493987</v>
      </c>
      <c r="AX29" s="400">
        <f t="shared" si="37"/>
        <v>3950819.4589391933</v>
      </c>
      <c r="AY29" s="400">
        <f t="shared" si="38"/>
        <v>3906383.9605836198</v>
      </c>
      <c r="AZ29" s="400">
        <f t="shared" si="39"/>
        <v>3855221.8698889092</v>
      </c>
      <c r="BA29" s="400">
        <f t="shared" si="40"/>
        <v>3817832.6126862885</v>
      </c>
      <c r="BB29" s="424"/>
      <c r="BC29" s="424"/>
    </row>
    <row r="30" spans="2:55">
      <c r="B30" s="207"/>
      <c r="C30" s="703" t="str">
        <f>'C. Masterfiles'!C49</f>
        <v>N05</v>
      </c>
      <c r="D30" s="394" t="str">
        <f>'C. Masterfiles'!E49</f>
        <v>Контролер на GSM базова станция (Base station controller)</v>
      </c>
      <c r="E30" s="394" t="str">
        <f>'C. Masterfiles'!D49</f>
        <v>BSC</v>
      </c>
      <c r="F30" s="395">
        <f>'6. Network Design'!G1677</f>
        <v>38.554172118943015</v>
      </c>
      <c r="G30" s="395">
        <f>'6. Network Design'!H1677</f>
        <v>39.325255561321889</v>
      </c>
      <c r="H30" s="395">
        <f>'6. Network Design'!I1677</f>
        <v>40.111760672548328</v>
      </c>
      <c r="I30" s="395">
        <f>'6. Network Design'!J1677</f>
        <v>40.913995885999313</v>
      </c>
      <c r="J30" s="395">
        <f>'6. Network Design'!K1677</f>
        <v>41.732275803719276</v>
      </c>
      <c r="K30" s="395">
        <f>'6. Network Design'!L1677</f>
        <v>42.566921319793664</v>
      </c>
      <c r="L30" s="395">
        <f>'6. Network Design'!M1677</f>
        <v>43.418259746189534</v>
      </c>
      <c r="M30" s="396">
        <f>'5. Unit inv. &amp; direct opex'!T246</f>
        <v>880000</v>
      </c>
      <c r="N30" s="396">
        <f>'5. Unit inv. &amp; direct opex'!U246</f>
        <v>865840</v>
      </c>
      <c r="O30" s="396">
        <f>'5. Unit inv. &amp; direct opex'!V246</f>
        <v>852042.32</v>
      </c>
      <c r="P30" s="396">
        <f>'5. Unit inv. &amp; direct opex'!W246</f>
        <v>838601.53336</v>
      </c>
      <c r="Q30" s="396">
        <f>'5. Unit inv. &amp; direct opex'!X246</f>
        <v>825512.36382727989</v>
      </c>
      <c r="R30" s="396">
        <f>'5. Unit inv. &amp; direct opex'!Y246</f>
        <v>812769.68349130731</v>
      </c>
      <c r="S30" s="396">
        <f>'5. Unit inv. &amp; direct opex'!Z246</f>
        <v>800368.51080168749</v>
      </c>
      <c r="T30" s="397">
        <f t="shared" si="18"/>
        <v>33927671.464669853</v>
      </c>
      <c r="U30" s="397">
        <f t="shared" si="19"/>
        <v>34049379.275214948</v>
      </c>
      <c r="V30" s="397">
        <f t="shared" si="20"/>
        <v>34176917.622722834</v>
      </c>
      <c r="W30" s="397">
        <f t="shared" si="21"/>
        <v>34310539.685883753</v>
      </c>
      <c r="X30" s="397">
        <f t="shared" si="22"/>
        <v>34450509.646620296</v>
      </c>
      <c r="Y30" s="397">
        <f t="shared" si="23"/>
        <v>34597103.168288074</v>
      </c>
      <c r="Z30" s="492">
        <f t="shared" si="24"/>
        <v>34750607.894658573</v>
      </c>
      <c r="AA30" s="398">
        <f>'B. Dashboard'!F57</f>
        <v>8.3000000000000004E-2</v>
      </c>
      <c r="AB30" s="398">
        <f>'5. Unit inv. &amp; direct opex'!K20</f>
        <v>-0.02</v>
      </c>
      <c r="AC30" s="396">
        <f>'5. Unit inv. &amp; direct opex'!I20</f>
        <v>8</v>
      </c>
      <c r="AD30" s="398">
        <f>'B. Dashboard'!F59</f>
        <v>0.05</v>
      </c>
      <c r="AE30" s="399">
        <f t="shared" si="25"/>
        <v>9.9176831024151688E-2</v>
      </c>
      <c r="AF30" s="399">
        <f t="shared" si="26"/>
        <v>0.18217683102415169</v>
      </c>
      <c r="AG30" s="397">
        <f t="shared" si="27"/>
        <v>6180835.6714620935</v>
      </c>
      <c r="AH30" s="397">
        <f t="shared" si="28"/>
        <v>6203008.0146980863</v>
      </c>
      <c r="AI30" s="397">
        <f t="shared" si="29"/>
        <v>6226242.5466811303</v>
      </c>
      <c r="AJ30" s="397">
        <f t="shared" si="30"/>
        <v>6250585.3907026956</v>
      </c>
      <c r="AK30" s="397">
        <f t="shared" si="31"/>
        <v>6276084.6745882537</v>
      </c>
      <c r="AL30" s="397">
        <f t="shared" si="32"/>
        <v>6302790.6178143593</v>
      </c>
      <c r="AM30" s="492">
        <f t="shared" si="33"/>
        <v>6330755.622411767</v>
      </c>
      <c r="AN30" s="397">
        <f>F30*'5. Unit inv. &amp; direct opex'!AA246</f>
        <v>3392767.1464669853</v>
      </c>
      <c r="AO30" s="397">
        <f>G30*'5. Unit inv. &amp; direct opex'!AB246</f>
        <v>3540216.8066524412</v>
      </c>
      <c r="AP30" s="397">
        <f>H30*'5. Unit inv. &amp; direct opex'!AC246</f>
        <v>3694074.6290695565</v>
      </c>
      <c r="AQ30" s="397">
        <f>I30*'5. Unit inv. &amp; direct opex'!AD246</f>
        <v>3854619.1124489205</v>
      </c>
      <c r="AR30" s="397">
        <f>J30*'5. Unit inv. &amp; direct opex'!AE246</f>
        <v>4022140.8590759477</v>
      </c>
      <c r="AS30" s="397">
        <f>K30*'5. Unit inv. &amp; direct opex'!AF246</f>
        <v>4196943.1008113883</v>
      </c>
      <c r="AT30" s="492">
        <f>L30*'5. Unit inv. &amp; direct opex'!AG246</f>
        <v>4379342.2479726505</v>
      </c>
      <c r="AU30" s="400">
        <f t="shared" si="34"/>
        <v>9573602.8179290779</v>
      </c>
      <c r="AV30" s="400">
        <f t="shared" si="35"/>
        <v>9743224.8213505279</v>
      </c>
      <c r="AW30" s="400">
        <f t="shared" si="36"/>
        <v>9920317.1757506877</v>
      </c>
      <c r="AX30" s="400">
        <f t="shared" si="37"/>
        <v>10105204.503151616</v>
      </c>
      <c r="AY30" s="400">
        <f t="shared" si="38"/>
        <v>10298225.5336642</v>
      </c>
      <c r="AZ30" s="400">
        <f t="shared" si="39"/>
        <v>10499733.718625747</v>
      </c>
      <c r="BA30" s="400">
        <f t="shared" si="40"/>
        <v>10710097.870384417</v>
      </c>
      <c r="BB30" s="424"/>
      <c r="BC30" s="207"/>
    </row>
    <row r="31" spans="2:55">
      <c r="B31" s="207"/>
      <c r="C31" s="703" t="str">
        <f>'C. Masterfiles'!C50</f>
        <v>N06</v>
      </c>
      <c r="D31" s="394" t="str">
        <f>'C. Masterfiles'!E50</f>
        <v>Контролер на UMTS базова станция (Radio Network Controler)</v>
      </c>
      <c r="E31" s="394" t="str">
        <f>'C. Masterfiles'!D50</f>
        <v>RNC</v>
      </c>
      <c r="F31" s="395">
        <f>'6. Network Design'!G1678</f>
        <v>4.2857428947007783</v>
      </c>
      <c r="G31" s="395">
        <f>'6. Network Design'!H1678</f>
        <v>4.2407378300554051</v>
      </c>
      <c r="H31" s="395">
        <f>'6. Network Design'!I1678</f>
        <v>4.1812458319258194</v>
      </c>
      <c r="I31" s="395">
        <f>'6. Network Design'!J1678</f>
        <v>4.1280484157417616</v>
      </c>
      <c r="J31" s="395">
        <f>'6. Network Design'!K1678</f>
        <v>4.0432986672842715</v>
      </c>
      <c r="K31" s="395">
        <f>'6. Network Design'!L1678</f>
        <v>4.0104778152308977</v>
      </c>
      <c r="L31" s="395">
        <f>'6. Network Design'!M1678</f>
        <v>3.9714458210687669</v>
      </c>
      <c r="M31" s="396">
        <f>'5. Unit inv. &amp; direct opex'!T247</f>
        <v>550000</v>
      </c>
      <c r="N31" s="396">
        <f>'5. Unit inv. &amp; direct opex'!U247</f>
        <v>541150</v>
      </c>
      <c r="O31" s="396">
        <f>'5. Unit inv. &amp; direct opex'!V247</f>
        <v>532526.44999999995</v>
      </c>
      <c r="P31" s="396">
        <f>'5. Unit inv. &amp; direct opex'!W247</f>
        <v>524125.95834999997</v>
      </c>
      <c r="Q31" s="396">
        <f>'5. Unit inv. &amp; direct opex'!X247</f>
        <v>515945.22739204997</v>
      </c>
      <c r="R31" s="396">
        <f>'5. Unit inv. &amp; direct opex'!Y247</f>
        <v>507981.05218206713</v>
      </c>
      <c r="S31" s="396">
        <f>'5. Unit inv. &amp; direct opex'!Z247</f>
        <v>500230.31925105467</v>
      </c>
      <c r="T31" s="397">
        <f t="shared" si="18"/>
        <v>2357158.5920854281</v>
      </c>
      <c r="U31" s="397">
        <f t="shared" si="19"/>
        <v>2294875.2767344825</v>
      </c>
      <c r="V31" s="397">
        <f t="shared" si="20"/>
        <v>2226623.999452753</v>
      </c>
      <c r="W31" s="397">
        <f t="shared" si="21"/>
        <v>2163617.3320158501</v>
      </c>
      <c r="X31" s="397">
        <f t="shared" si="22"/>
        <v>2086120.6503059561</v>
      </c>
      <c r="Y31" s="397">
        <f t="shared" si="23"/>
        <v>2037246.7403338293</v>
      </c>
      <c r="Z31" s="492">
        <f t="shared" si="24"/>
        <v>1986637.6109614961</v>
      </c>
      <c r="AA31" s="398">
        <f>'B. Dashboard'!F57</f>
        <v>8.3000000000000004E-2</v>
      </c>
      <c r="AB31" s="398">
        <f>'5. Unit inv. &amp; direct opex'!K21</f>
        <v>-0.02</v>
      </c>
      <c r="AC31" s="396">
        <f>'5. Unit inv. &amp; direct opex'!I21</f>
        <v>8</v>
      </c>
      <c r="AD31" s="398">
        <f>'B. Dashboard'!F59</f>
        <v>0.05</v>
      </c>
      <c r="AE31" s="399">
        <f t="shared" si="25"/>
        <v>9.9176831024151688E-2</v>
      </c>
      <c r="AF31" s="399">
        <f t="shared" si="26"/>
        <v>0.18217683102415169</v>
      </c>
      <c r="AG31" s="397">
        <f t="shared" si="27"/>
        <v>429419.68252747436</v>
      </c>
      <c r="AH31" s="397">
        <f t="shared" si="28"/>
        <v>418073.10551116115</v>
      </c>
      <c r="AI31" s="397">
        <f t="shared" si="29"/>
        <v>405639.304102625</v>
      </c>
      <c r="AJ31" s="397">
        <f t="shared" si="30"/>
        <v>394160.94909557741</v>
      </c>
      <c r="AK31" s="397">
        <f t="shared" si="31"/>
        <v>380042.8492067816</v>
      </c>
      <c r="AL31" s="397">
        <f t="shared" si="32"/>
        <v>371139.15516829985</v>
      </c>
      <c r="AM31" s="492">
        <f t="shared" si="33"/>
        <v>361919.3443583569</v>
      </c>
      <c r="AN31" s="397">
        <f>F31*'5. Unit inv. &amp; direct opex'!AA247</f>
        <v>235715.8592085428</v>
      </c>
      <c r="AO31" s="397">
        <f>G31*'5. Unit inv. &amp; direct opex'!AB247</f>
        <v>238605.11400806732</v>
      </c>
      <c r="AP31" s="397">
        <f>H31*'5. Unit inv. &amp; direct opex'!AC247</f>
        <v>240668.72605817221</v>
      </c>
      <c r="AQ31" s="397">
        <f>I31*'5. Unit inv. &amp; direct opex'!AD247</f>
        <v>243071.6857375839</v>
      </c>
      <c r="AR31" s="397">
        <f>J31*'5. Unit inv. &amp; direct opex'!AE247</f>
        <v>243557.24169615656</v>
      </c>
      <c r="AS31" s="397">
        <f>K31*'5. Unit inv. &amp; direct opex'!AF247</f>
        <v>247136.54810648217</v>
      </c>
      <c r="AT31" s="492">
        <f>L31*'5. Unit inv. &amp; direct opex'!AG247</f>
        <v>250360.11017327887</v>
      </c>
      <c r="AU31" s="400">
        <f t="shared" si="34"/>
        <v>665135.54173601721</v>
      </c>
      <c r="AV31" s="400">
        <f t="shared" si="35"/>
        <v>656678.21951922844</v>
      </c>
      <c r="AW31" s="400">
        <f t="shared" si="36"/>
        <v>646308.03016079718</v>
      </c>
      <c r="AX31" s="400">
        <f t="shared" si="37"/>
        <v>637232.63483316125</v>
      </c>
      <c r="AY31" s="400">
        <f t="shared" si="38"/>
        <v>623600.09090293816</v>
      </c>
      <c r="AZ31" s="400">
        <f t="shared" si="39"/>
        <v>618275.70327478205</v>
      </c>
      <c r="BA31" s="400">
        <f t="shared" si="40"/>
        <v>612279.45453163574</v>
      </c>
      <c r="BB31" s="424"/>
      <c r="BC31" s="207"/>
    </row>
    <row r="32" spans="2:55">
      <c r="B32" s="207"/>
      <c r="C32" s="703" t="str">
        <f>'C. Masterfiles'!C51</f>
        <v>N07</v>
      </c>
      <c r="D32" s="394" t="str">
        <f>'C. Masterfiles'!E51</f>
        <v>Мобилна централа (Mobile Switching Centre)</v>
      </c>
      <c r="E32" s="394" t="str">
        <f>'C. Masterfiles'!D51</f>
        <v>MSC</v>
      </c>
      <c r="F32" s="395">
        <f>'6. Network Design'!G1679</f>
        <v>2.9175307499999996</v>
      </c>
      <c r="G32" s="395">
        <f>'6. Network Design'!H1679</f>
        <v>2.8864470220713221</v>
      </c>
      <c r="H32" s="395">
        <f>'6. Network Design'!I1679</f>
        <v>3.0154037276465822</v>
      </c>
      <c r="I32" s="395">
        <f>'6. Network Design'!J1679</f>
        <v>3.1509802606485415</v>
      </c>
      <c r="J32" s="395">
        <f>'6. Network Design'!K1679</f>
        <v>3.2817799699303802</v>
      </c>
      <c r="K32" s="395">
        <f>'6. Network Design'!L1679</f>
        <v>3.3662598600987885</v>
      </c>
      <c r="L32" s="395">
        <f>'6. Network Design'!M1679</f>
        <v>3.4529144395846592</v>
      </c>
      <c r="M32" s="396">
        <f>'5. Unit inv. &amp; direct opex'!T248</f>
        <v>550000</v>
      </c>
      <c r="N32" s="396">
        <f>'5. Unit inv. &amp; direct opex'!U248</f>
        <v>541150</v>
      </c>
      <c r="O32" s="396">
        <f>'5. Unit inv. &amp; direct opex'!V248</f>
        <v>532526.44999999995</v>
      </c>
      <c r="P32" s="396">
        <f>'5. Unit inv. &amp; direct opex'!W248</f>
        <v>524125.95834999997</v>
      </c>
      <c r="Q32" s="396">
        <f>'5. Unit inv. &amp; direct opex'!X248</f>
        <v>515945.22739204997</v>
      </c>
      <c r="R32" s="396">
        <f>'5. Unit inv. &amp; direct opex'!Y248</f>
        <v>507981.05218206713</v>
      </c>
      <c r="S32" s="396">
        <f>'5. Unit inv. &amp; direct opex'!Z248</f>
        <v>500230.31925105467</v>
      </c>
      <c r="T32" s="397">
        <f t="shared" si="18"/>
        <v>1604641.9124999999</v>
      </c>
      <c r="U32" s="397">
        <f t="shared" si="19"/>
        <v>1562000.805993896</v>
      </c>
      <c r="V32" s="397">
        <f t="shared" si="20"/>
        <v>1605782.242400401</v>
      </c>
      <c r="W32" s="397">
        <f t="shared" si="21"/>
        <v>1651510.5488543496</v>
      </c>
      <c r="X32" s="397">
        <f t="shared" si="22"/>
        <v>1693218.712836405</v>
      </c>
      <c r="Y32" s="397">
        <f t="shared" si="23"/>
        <v>1709996.2256512407</v>
      </c>
      <c r="Z32" s="492">
        <f t="shared" si="24"/>
        <v>1727252.4924600106</v>
      </c>
      <c r="AA32" s="398">
        <f>'B. Dashboard'!F57</f>
        <v>8.3000000000000004E-2</v>
      </c>
      <c r="AB32" s="398">
        <f>'5. Unit inv. &amp; direct opex'!K22</f>
        <v>-0.02</v>
      </c>
      <c r="AC32" s="396">
        <f>'5. Unit inv. &amp; direct opex'!I22</f>
        <v>8</v>
      </c>
      <c r="AD32" s="398">
        <f>'B. Dashboard'!F59</f>
        <v>0.05</v>
      </c>
      <c r="AE32" s="399">
        <f t="shared" si="25"/>
        <v>9.9176831024151688E-2</v>
      </c>
      <c r="AF32" s="399">
        <f t="shared" si="26"/>
        <v>0.18217683102415169</v>
      </c>
      <c r="AG32" s="397">
        <f t="shared" si="27"/>
        <v>292328.57854778407</v>
      </c>
      <c r="AH32" s="397">
        <f t="shared" si="28"/>
        <v>284560.35689313873</v>
      </c>
      <c r="AI32" s="397">
        <f t="shared" si="29"/>
        <v>292536.32023536123</v>
      </c>
      <c r="AJ32" s="397">
        <f t="shared" si="30"/>
        <v>300866.9581932429</v>
      </c>
      <c r="AK32" s="397">
        <f t="shared" si="31"/>
        <v>308465.21933532937</v>
      </c>
      <c r="AL32" s="397">
        <f t="shared" si="32"/>
        <v>311521.69345240324</v>
      </c>
      <c r="AM32" s="492">
        <f t="shared" si="33"/>
        <v>314665.38545493217</v>
      </c>
      <c r="AN32" s="397">
        <f>F32*'5. Unit inv. &amp; direct opex'!AA248</f>
        <v>160464.19124999997</v>
      </c>
      <c r="AO32" s="397">
        <f>G32*'5. Unit inv. &amp; direct opex'!AB248</f>
        <v>162405.94169684293</v>
      </c>
      <c r="AP32" s="397">
        <f>H32*'5. Unit inv. &amp; direct opex'!AC248</f>
        <v>173563.90962296372</v>
      </c>
      <c r="AQ32" s="397">
        <f>I32*'5. Unit inv. &amp; direct opex'!AD248</f>
        <v>185539.02632560738</v>
      </c>
      <c r="AR32" s="397">
        <f>J32*'5. Unit inv. &amp; direct opex'!AE248</f>
        <v>197685.44030579837</v>
      </c>
      <c r="AS32" s="397">
        <f>K32*'5. Unit inv. &amp; direct opex'!AF248</f>
        <v>207438.08597937031</v>
      </c>
      <c r="AT32" s="492">
        <f>L32*'5. Unit inv. &amp; direct opex'!AG248</f>
        <v>217671.87026126427</v>
      </c>
      <c r="AU32" s="400">
        <f t="shared" si="34"/>
        <v>452792.76979778404</v>
      </c>
      <c r="AV32" s="400">
        <f t="shared" si="35"/>
        <v>446966.29858998163</v>
      </c>
      <c r="AW32" s="400">
        <f t="shared" si="36"/>
        <v>466100.22985832498</v>
      </c>
      <c r="AX32" s="400">
        <f t="shared" si="37"/>
        <v>486405.98451885028</v>
      </c>
      <c r="AY32" s="400">
        <f t="shared" si="38"/>
        <v>506150.65964112774</v>
      </c>
      <c r="AZ32" s="400">
        <f t="shared" si="39"/>
        <v>518959.77943177358</v>
      </c>
      <c r="BA32" s="400">
        <f t="shared" si="40"/>
        <v>532337.25571619649</v>
      </c>
      <c r="BB32" s="424"/>
      <c r="BC32" s="207"/>
    </row>
    <row r="33" spans="2:55">
      <c r="B33" s="207"/>
      <c r="C33" s="703" t="str">
        <f>'C. Masterfiles'!C52</f>
        <v>N08</v>
      </c>
      <c r="D33" s="394" t="str">
        <f>'C. Masterfiles'!E52</f>
        <v>Регистър на "домашните" потребители (Home location register)</v>
      </c>
      <c r="E33" s="394" t="str">
        <f>'C. Masterfiles'!D52</f>
        <v>HLR</v>
      </c>
      <c r="F33" s="395">
        <f>'6. Network Design'!G1680</f>
        <v>0.38900409999999996</v>
      </c>
      <c r="G33" s="395">
        <f>'6. Network Design'!H1680</f>
        <v>0.38485960294284294</v>
      </c>
      <c r="H33" s="395">
        <f>'6. Network Design'!I1680</f>
        <v>0.40205383035287762</v>
      </c>
      <c r="I33" s="395">
        <f>'6. Network Design'!J1680</f>
        <v>0.42013070141980557</v>
      </c>
      <c r="J33" s="395">
        <f>'6. Network Design'!K1680</f>
        <v>0.43757066265738404</v>
      </c>
      <c r="K33" s="395">
        <f>'6. Network Design'!L1680</f>
        <v>0.4488346480131718</v>
      </c>
      <c r="L33" s="395">
        <f>'6. Network Design'!M1680</f>
        <v>0.46038859194462117</v>
      </c>
      <c r="M33" s="396">
        <f>'5. Unit inv. &amp; direct opex'!T249</f>
        <v>550000</v>
      </c>
      <c r="N33" s="396">
        <f>'5. Unit inv. &amp; direct opex'!U249</f>
        <v>541150</v>
      </c>
      <c r="O33" s="396">
        <f>'5. Unit inv. &amp; direct opex'!V249</f>
        <v>532526.44999999995</v>
      </c>
      <c r="P33" s="396">
        <f>'5. Unit inv. &amp; direct opex'!W249</f>
        <v>524125.95834999997</v>
      </c>
      <c r="Q33" s="396">
        <f>'5. Unit inv. &amp; direct opex'!X249</f>
        <v>515945.22739204997</v>
      </c>
      <c r="R33" s="396">
        <f>'5. Unit inv. &amp; direct opex'!Y249</f>
        <v>507981.05218206713</v>
      </c>
      <c r="S33" s="396">
        <f>'5. Unit inv. &amp; direct opex'!Z249</f>
        <v>500230.31925105467</v>
      </c>
      <c r="T33" s="397">
        <f t="shared" si="18"/>
        <v>213952.25499999998</v>
      </c>
      <c r="U33" s="397">
        <f t="shared" si="19"/>
        <v>208266.77413251947</v>
      </c>
      <c r="V33" s="397">
        <f t="shared" si="20"/>
        <v>214104.29898672015</v>
      </c>
      <c r="W33" s="397">
        <f t="shared" si="21"/>
        <v>220201.4065139133</v>
      </c>
      <c r="X33" s="397">
        <f t="shared" si="22"/>
        <v>225762.495044854</v>
      </c>
      <c r="Y33" s="397">
        <f t="shared" si="23"/>
        <v>227999.49675349877</v>
      </c>
      <c r="Z33" s="492">
        <f t="shared" si="24"/>
        <v>230300.33232800139</v>
      </c>
      <c r="AA33" s="398">
        <f>'B. Dashboard'!F57</f>
        <v>8.3000000000000004E-2</v>
      </c>
      <c r="AB33" s="398">
        <f>'5. Unit inv. &amp; direct opex'!K23</f>
        <v>-0.02</v>
      </c>
      <c r="AC33" s="396">
        <f>'5. Unit inv. &amp; direct opex'!I23</f>
        <v>8</v>
      </c>
      <c r="AD33" s="398">
        <f>'B. Dashboard'!F59</f>
        <v>0.05</v>
      </c>
      <c r="AE33" s="399">
        <f t="shared" si="25"/>
        <v>9.9176831024151688E-2</v>
      </c>
      <c r="AF33" s="399">
        <f t="shared" si="26"/>
        <v>0.18217683102415169</v>
      </c>
      <c r="AG33" s="397">
        <f t="shared" si="27"/>
        <v>38977.143806371212</v>
      </c>
      <c r="AH33" s="397">
        <f t="shared" si="28"/>
        <v>37941.380919085168</v>
      </c>
      <c r="AI33" s="397">
        <f t="shared" si="29"/>
        <v>39004.842698048167</v>
      </c>
      <c r="AJ33" s="397">
        <f t="shared" si="30"/>
        <v>40115.594425765717</v>
      </c>
      <c r="AK33" s="397">
        <f t="shared" si="31"/>
        <v>41128.695911377254</v>
      </c>
      <c r="AL33" s="397">
        <f t="shared" si="32"/>
        <v>41536.225793653764</v>
      </c>
      <c r="AM33" s="492">
        <f t="shared" si="33"/>
        <v>41955.384727324286</v>
      </c>
      <c r="AN33" s="397">
        <f>F33*'5. Unit inv. &amp; direct opex'!AA249</f>
        <v>21395.225499999997</v>
      </c>
      <c r="AO33" s="397">
        <f>G33*'5. Unit inv. &amp; direct opex'!AB249</f>
        <v>21654.125559579054</v>
      </c>
      <c r="AP33" s="397">
        <f>H33*'5. Unit inv. &amp; direct opex'!AC249</f>
        <v>23141.854616395161</v>
      </c>
      <c r="AQ33" s="397">
        <f>I33*'5. Unit inv. &amp; direct opex'!AD249</f>
        <v>24738.536843414317</v>
      </c>
      <c r="AR33" s="397">
        <f>J33*'5. Unit inv. &amp; direct opex'!AE249</f>
        <v>26358.058707439784</v>
      </c>
      <c r="AS33" s="397">
        <f>K33*'5. Unit inv. &amp; direct opex'!AF249</f>
        <v>27658.411463916043</v>
      </c>
      <c r="AT33" s="492">
        <f>L33*'5. Unit inv. &amp; direct opex'!AG249</f>
        <v>29022.916034835231</v>
      </c>
      <c r="AU33" s="400">
        <f t="shared" si="34"/>
        <v>60372.369306371213</v>
      </c>
      <c r="AV33" s="400">
        <f t="shared" si="35"/>
        <v>59595.506478664218</v>
      </c>
      <c r="AW33" s="400">
        <f t="shared" si="36"/>
        <v>62146.697314443329</v>
      </c>
      <c r="AX33" s="400">
        <f t="shared" si="37"/>
        <v>64854.131269180034</v>
      </c>
      <c r="AY33" s="400">
        <f t="shared" si="38"/>
        <v>67486.754618817038</v>
      </c>
      <c r="AZ33" s="400">
        <f t="shared" si="39"/>
        <v>69194.637257569804</v>
      </c>
      <c r="BA33" s="400">
        <f t="shared" si="40"/>
        <v>70978.300762159517</v>
      </c>
      <c r="BB33" s="424"/>
      <c r="BC33" s="207"/>
    </row>
    <row r="34" spans="2:55">
      <c r="B34" s="207"/>
      <c r="C34" s="703" t="str">
        <f>'C. Masterfiles'!C53</f>
        <v>N09</v>
      </c>
      <c r="D34" s="394" t="str">
        <f>'C. Masterfiles'!E53</f>
        <v>Предплатена платформа (Pre-paid platform)</v>
      </c>
      <c r="E34" s="394" t="str">
        <f>'C. Masterfiles'!D53</f>
        <v>PPP</v>
      </c>
      <c r="F34" s="395">
        <f>'6. Network Design'!G1681</f>
        <v>2.9175307499999996</v>
      </c>
      <c r="G34" s="395">
        <f>'6. Network Design'!H1681</f>
        <v>2.8864470220713221</v>
      </c>
      <c r="H34" s="395">
        <f>'6. Network Design'!I1681</f>
        <v>3.0154037276465822</v>
      </c>
      <c r="I34" s="395">
        <f>'6. Network Design'!J1681</f>
        <v>3.1509802606485415</v>
      </c>
      <c r="J34" s="395">
        <f>'6. Network Design'!K1681</f>
        <v>3.2817799699303802</v>
      </c>
      <c r="K34" s="395">
        <f>'6. Network Design'!L1681</f>
        <v>3.3662598600987885</v>
      </c>
      <c r="L34" s="395">
        <f>'6. Network Design'!M1681</f>
        <v>3.4529144395846592</v>
      </c>
      <c r="M34" s="396">
        <f>'5. Unit inv. &amp; direct opex'!T250</f>
        <v>2200000</v>
      </c>
      <c r="N34" s="396">
        <f>'5. Unit inv. &amp; direct opex'!U250</f>
        <v>2164600</v>
      </c>
      <c r="O34" s="396">
        <f>'5. Unit inv. &amp; direct opex'!V250</f>
        <v>2130105.7999999998</v>
      </c>
      <c r="P34" s="396">
        <f>'5. Unit inv. &amp; direct opex'!W250</f>
        <v>2096503.8333999999</v>
      </c>
      <c r="Q34" s="396">
        <f>'5. Unit inv. &amp; direct opex'!X250</f>
        <v>2063780.9095681999</v>
      </c>
      <c r="R34" s="396">
        <f>'5. Unit inv. &amp; direct opex'!Y250</f>
        <v>2031924.2087282685</v>
      </c>
      <c r="S34" s="396">
        <f>'5. Unit inv. &amp; direct opex'!Z250</f>
        <v>2000921.2770042187</v>
      </c>
      <c r="T34" s="397">
        <f t="shared" si="18"/>
        <v>6418567.6499999994</v>
      </c>
      <c r="U34" s="397">
        <f t="shared" si="19"/>
        <v>6248003.2239755839</v>
      </c>
      <c r="V34" s="397">
        <f t="shared" si="20"/>
        <v>6423128.9696016042</v>
      </c>
      <c r="W34" s="397">
        <f t="shared" si="21"/>
        <v>6606042.1954173986</v>
      </c>
      <c r="X34" s="397">
        <f t="shared" si="22"/>
        <v>6772874.8513456201</v>
      </c>
      <c r="Y34" s="397">
        <f t="shared" si="23"/>
        <v>6839984.9026049627</v>
      </c>
      <c r="Z34" s="492">
        <f t="shared" si="24"/>
        <v>6909009.9698400423</v>
      </c>
      <c r="AA34" s="398">
        <f>'B. Dashboard'!F57</f>
        <v>8.3000000000000004E-2</v>
      </c>
      <c r="AB34" s="398">
        <f>'5. Unit inv. &amp; direct opex'!K24</f>
        <v>-0.02</v>
      </c>
      <c r="AC34" s="396">
        <f>'5. Unit inv. &amp; direct opex'!I24</f>
        <v>8</v>
      </c>
      <c r="AD34" s="398">
        <f>'B. Dashboard'!F59</f>
        <v>0.05</v>
      </c>
      <c r="AE34" s="399">
        <f t="shared" si="25"/>
        <v>9.9176831024151688E-2</v>
      </c>
      <c r="AF34" s="399">
        <f t="shared" si="26"/>
        <v>0.18217683102415169</v>
      </c>
      <c r="AG34" s="397">
        <f t="shared" si="27"/>
        <v>1169314.3141911363</v>
      </c>
      <c r="AH34" s="397">
        <f t="shared" si="28"/>
        <v>1138241.4275725549</v>
      </c>
      <c r="AI34" s="397">
        <f t="shared" si="29"/>
        <v>1170145.2809414449</v>
      </c>
      <c r="AJ34" s="397">
        <f t="shared" si="30"/>
        <v>1203467.8327729716</v>
      </c>
      <c r="AK34" s="397">
        <f t="shared" si="31"/>
        <v>1233860.8773413175</v>
      </c>
      <c r="AL34" s="397">
        <f t="shared" si="32"/>
        <v>1246086.773809613</v>
      </c>
      <c r="AM34" s="492">
        <f t="shared" si="33"/>
        <v>1258661.5418197287</v>
      </c>
      <c r="AN34" s="397">
        <f>F34*'5. Unit inv. &amp; direct opex'!AA250</f>
        <v>641856.7649999999</v>
      </c>
      <c r="AO34" s="397">
        <f>G34*'5. Unit inv. &amp; direct opex'!AB250</f>
        <v>649623.76678737171</v>
      </c>
      <c r="AP34" s="397">
        <f>H34*'5. Unit inv. &amp; direct opex'!AC250</f>
        <v>694255.63849185489</v>
      </c>
      <c r="AQ34" s="397">
        <f>I34*'5. Unit inv. &amp; direct opex'!AD250</f>
        <v>742156.10530242953</v>
      </c>
      <c r="AR34" s="397">
        <f>J34*'5. Unit inv. &amp; direct opex'!AE250</f>
        <v>790741.76122319349</v>
      </c>
      <c r="AS34" s="397">
        <f>K34*'5. Unit inv. &amp; direct opex'!AF250</f>
        <v>829752.34391748125</v>
      </c>
      <c r="AT34" s="492">
        <f>L34*'5. Unit inv. &amp; direct opex'!AG250</f>
        <v>870687.48104505707</v>
      </c>
      <c r="AU34" s="400">
        <f t="shared" si="34"/>
        <v>1811171.0791911362</v>
      </c>
      <c r="AV34" s="400">
        <f t="shared" si="35"/>
        <v>1787865.1943599265</v>
      </c>
      <c r="AW34" s="400">
        <f t="shared" si="36"/>
        <v>1864400.9194332999</v>
      </c>
      <c r="AX34" s="400">
        <f t="shared" si="37"/>
        <v>1945623.9380754011</v>
      </c>
      <c r="AY34" s="400">
        <f t="shared" si="38"/>
        <v>2024602.638564511</v>
      </c>
      <c r="AZ34" s="400">
        <f t="shared" si="39"/>
        <v>2075839.1177270943</v>
      </c>
      <c r="BA34" s="400">
        <f t="shared" si="40"/>
        <v>2129349.022864786</v>
      </c>
      <c r="BB34" s="424"/>
      <c r="BC34" s="207"/>
    </row>
    <row r="35" spans="2:55">
      <c r="B35" s="207"/>
      <c r="C35" s="703" t="str">
        <f>'C. Masterfiles'!C54</f>
        <v>N10</v>
      </c>
      <c r="D35" s="394" t="str">
        <f>'C. Masterfiles'!E54</f>
        <v>SMS шлюз (SMS Gateway)</v>
      </c>
      <c r="E35" s="394" t="str">
        <f>'C. Masterfiles'!D54</f>
        <v>SMSG</v>
      </c>
      <c r="F35" s="395">
        <f>'6. Network Design'!G1682</f>
        <v>1.9584000000000001</v>
      </c>
      <c r="G35" s="395">
        <f>'6. Network Design'!H1682</f>
        <v>1.9975680000000005</v>
      </c>
      <c r="H35" s="395">
        <f>'6. Network Design'!I1682</f>
        <v>2.0375193600000006</v>
      </c>
      <c r="I35" s="395">
        <f>'6. Network Design'!J1682</f>
        <v>2.0782697472000007</v>
      </c>
      <c r="J35" s="395">
        <f>'6. Network Design'!K1682</f>
        <v>2.1198351421440007</v>
      </c>
      <c r="K35" s="395">
        <f>'6. Network Design'!L1682</f>
        <v>2.1622318449868803</v>
      </c>
      <c r="L35" s="395">
        <f>'6. Network Design'!M1682</f>
        <v>2.2054764818866186</v>
      </c>
      <c r="M35" s="396">
        <f>'5. Unit inv. &amp; direct opex'!T251</f>
        <v>220000</v>
      </c>
      <c r="N35" s="396">
        <f>'5. Unit inv. &amp; direct opex'!U251</f>
        <v>216460</v>
      </c>
      <c r="O35" s="396">
        <f>'5. Unit inv. &amp; direct opex'!V251</f>
        <v>213010.58</v>
      </c>
      <c r="P35" s="396">
        <f>'5. Unit inv. &amp; direct opex'!W251</f>
        <v>209650.38334</v>
      </c>
      <c r="Q35" s="396">
        <f>'5. Unit inv. &amp; direct opex'!X251</f>
        <v>206378.09095681997</v>
      </c>
      <c r="R35" s="396">
        <f>'5. Unit inv. &amp; direct opex'!Y251</f>
        <v>203192.42087282683</v>
      </c>
      <c r="S35" s="396">
        <f>'5. Unit inv. &amp; direct opex'!Z251</f>
        <v>200092.12770042187</v>
      </c>
      <c r="T35" s="397">
        <f t="shared" si="18"/>
        <v>430848.00000000006</v>
      </c>
      <c r="U35" s="397">
        <f t="shared" si="19"/>
        <v>432393.56928000011</v>
      </c>
      <c r="V35" s="397">
        <f t="shared" si="20"/>
        <v>434013.18063482887</v>
      </c>
      <c r="W35" s="397">
        <f t="shared" si="21"/>
        <v>435710.04918440501</v>
      </c>
      <c r="X35" s="397">
        <f t="shared" si="22"/>
        <v>437487.52977885795</v>
      </c>
      <c r="Y35" s="397">
        <f t="shared" si="23"/>
        <v>439349.12307120301</v>
      </c>
      <c r="Z35" s="492">
        <f t="shared" si="24"/>
        <v>441298.48185393447</v>
      </c>
      <c r="AA35" s="398">
        <f>'B. Dashboard'!F57</f>
        <v>8.3000000000000004E-2</v>
      </c>
      <c r="AB35" s="398">
        <f>'5. Unit inv. &amp; direct opex'!K25</f>
        <v>-0.02</v>
      </c>
      <c r="AC35" s="396">
        <f>'5. Unit inv. &amp; direct opex'!I25</f>
        <v>8</v>
      </c>
      <c r="AD35" s="398">
        <f>'B. Dashboard'!F59</f>
        <v>0.05</v>
      </c>
      <c r="AE35" s="399">
        <f t="shared" si="25"/>
        <v>9.9176831024151688E-2</v>
      </c>
      <c r="AF35" s="399">
        <f t="shared" si="26"/>
        <v>0.18217683102415169</v>
      </c>
      <c r="AG35" s="397">
        <f t="shared" si="27"/>
        <v>78490.52329309372</v>
      </c>
      <c r="AH35" s="397">
        <f t="shared" si="28"/>
        <v>78772.090206652414</v>
      </c>
      <c r="AI35" s="397">
        <f t="shared" si="29"/>
        <v>79067.145870765846</v>
      </c>
      <c r="AJ35" s="397">
        <f t="shared" si="30"/>
        <v>79376.27600579217</v>
      </c>
      <c r="AK35" s="397">
        <f t="shared" si="31"/>
        <v>79700.09178769654</v>
      </c>
      <c r="AL35" s="397">
        <f t="shared" si="32"/>
        <v>80039.230954351777</v>
      </c>
      <c r="AM35" s="492">
        <f t="shared" si="33"/>
        <v>80394.358959918885</v>
      </c>
      <c r="AN35" s="397">
        <f>F35*'5. Unit inv. &amp; direct opex'!AA251</f>
        <v>43084.800000000003</v>
      </c>
      <c r="AO35" s="397">
        <f>G35*'5. Unit inv. &amp; direct opex'!AB251</f>
        <v>44957.265408000007</v>
      </c>
      <c r="AP35" s="397">
        <f>H35*'5. Unit inv. &amp; direct opex'!AC251</f>
        <v>46911.108162631681</v>
      </c>
      <c r="AQ35" s="397">
        <f>I35*'5. Unit inv. &amp; direct opex'!AD251</f>
        <v>48949.864923379653</v>
      </c>
      <c r="AR35" s="397">
        <f>J35*'5. Unit inv. &amp; direct opex'!AE251</f>
        <v>51077.226052949729</v>
      </c>
      <c r="AS35" s="397">
        <f>K35*'5. Unit inv. &amp; direct opex'!AF251</f>
        <v>53297.042297210908</v>
      </c>
      <c r="AT35" s="492">
        <f>L35*'5. Unit inv. &amp; direct opex'!AG251</f>
        <v>55613.331755447711</v>
      </c>
      <c r="AU35" s="400">
        <f t="shared" si="34"/>
        <v>121575.32329309372</v>
      </c>
      <c r="AV35" s="400">
        <f t="shared" si="35"/>
        <v>123729.35561465242</v>
      </c>
      <c r="AW35" s="400">
        <f t="shared" si="36"/>
        <v>125978.25403339753</v>
      </c>
      <c r="AX35" s="400">
        <f t="shared" si="37"/>
        <v>128326.14092917182</v>
      </c>
      <c r="AY35" s="400">
        <f t="shared" si="38"/>
        <v>130777.31784064627</v>
      </c>
      <c r="AZ35" s="400">
        <f t="shared" si="39"/>
        <v>133336.27325156267</v>
      </c>
      <c r="BA35" s="400">
        <f t="shared" si="40"/>
        <v>136007.6907153666</v>
      </c>
      <c r="BB35" s="424"/>
      <c r="BC35" s="207"/>
    </row>
    <row r="36" spans="2:55">
      <c r="B36" s="207"/>
      <c r="C36" s="703" t="str">
        <f>'C. Masterfiles'!C55</f>
        <v>N11</v>
      </c>
      <c r="D36" s="394" t="str">
        <f>'C. Masterfiles'!E55</f>
        <v>Централа за кратки съобщения SMS (SMS Control Centre)</v>
      </c>
      <c r="E36" s="394" t="str">
        <f>'C. Masterfiles'!D55</f>
        <v>SMSC</v>
      </c>
      <c r="F36" s="395">
        <f>'6. Network Design'!G1683</f>
        <v>2.6228571428571428</v>
      </c>
      <c r="G36" s="395">
        <f>'6. Network Design'!H1683</f>
        <v>2.6753142857142862</v>
      </c>
      <c r="H36" s="395">
        <f>'6. Network Design'!I1683</f>
        <v>2.7288205714285718</v>
      </c>
      <c r="I36" s="395">
        <f>'6. Network Design'!J1683</f>
        <v>2.7833969828571434</v>
      </c>
      <c r="J36" s="395">
        <f>'6. Network Design'!K1683</f>
        <v>2.8390649225142859</v>
      </c>
      <c r="K36" s="395">
        <f>'6. Network Design'!L1683</f>
        <v>2.8958462209645721</v>
      </c>
      <c r="L36" s="395">
        <f>'6. Network Design'!M1683</f>
        <v>2.9537631453838635</v>
      </c>
      <c r="M36" s="396">
        <f>'5. Unit inv. &amp; direct opex'!T252</f>
        <v>220000</v>
      </c>
      <c r="N36" s="396">
        <f>'5. Unit inv. &amp; direct opex'!U252</f>
        <v>216460</v>
      </c>
      <c r="O36" s="396">
        <f>'5. Unit inv. &amp; direct opex'!V252</f>
        <v>213010.58</v>
      </c>
      <c r="P36" s="396">
        <f>'5. Unit inv. &amp; direct opex'!W252</f>
        <v>209650.38334</v>
      </c>
      <c r="Q36" s="396">
        <f>'5. Unit inv. &amp; direct opex'!X252</f>
        <v>206378.09095681997</v>
      </c>
      <c r="R36" s="396">
        <f>'5. Unit inv. &amp; direct opex'!Y252</f>
        <v>203192.42087282683</v>
      </c>
      <c r="S36" s="396">
        <f>'5. Unit inv. &amp; direct opex'!Z252</f>
        <v>200092.12770042187</v>
      </c>
      <c r="T36" s="397">
        <f t="shared" si="18"/>
        <v>577028.57142857136</v>
      </c>
      <c r="U36" s="397">
        <f t="shared" si="19"/>
        <v>579098.53028571443</v>
      </c>
      <c r="V36" s="397">
        <f t="shared" si="20"/>
        <v>581267.6526359315</v>
      </c>
      <c r="W36" s="397">
        <f t="shared" si="21"/>
        <v>583540.24444339948</v>
      </c>
      <c r="X36" s="397">
        <f t="shared" si="22"/>
        <v>585920.79881097039</v>
      </c>
      <c r="Y36" s="397">
        <f t="shared" si="23"/>
        <v>588414.0041132184</v>
      </c>
      <c r="Z36" s="492">
        <f t="shared" si="24"/>
        <v>591024.75248294778</v>
      </c>
      <c r="AA36" s="398">
        <f>'B. Dashboard'!F57</f>
        <v>8.3000000000000004E-2</v>
      </c>
      <c r="AB36" s="398">
        <f>'5. Unit inv. &amp; direct opex'!K26</f>
        <v>-0.02</v>
      </c>
      <c r="AC36" s="396">
        <f>'5. Unit inv. &amp; direct opex'!I26</f>
        <v>8</v>
      </c>
      <c r="AD36" s="398">
        <f>'B. Dashboard'!F59</f>
        <v>0.05</v>
      </c>
      <c r="AE36" s="399">
        <f t="shared" si="25"/>
        <v>9.9176831024151688E-2</v>
      </c>
      <c r="AF36" s="399">
        <f t="shared" si="26"/>
        <v>0.18217683102415169</v>
      </c>
      <c r="AG36" s="397">
        <f t="shared" si="27"/>
        <v>105121.23655325049</v>
      </c>
      <c r="AH36" s="397">
        <f t="shared" si="28"/>
        <v>105498.3350981952</v>
      </c>
      <c r="AI36" s="397">
        <f t="shared" si="29"/>
        <v>105893.4989340614</v>
      </c>
      <c r="AJ36" s="397">
        <f t="shared" si="30"/>
        <v>106307.51250775736</v>
      </c>
      <c r="AK36" s="397">
        <f t="shared" si="31"/>
        <v>106741.19435852213</v>
      </c>
      <c r="AL36" s="397">
        <f t="shared" si="32"/>
        <v>107195.39859957829</v>
      </c>
      <c r="AM36" s="492">
        <f t="shared" si="33"/>
        <v>107671.01646417705</v>
      </c>
      <c r="AN36" s="397">
        <f>F36*'5. Unit inv. &amp; direct opex'!AA252</f>
        <v>57702.857142857138</v>
      </c>
      <c r="AO36" s="397">
        <f>G36*'5. Unit inv. &amp; direct opex'!AB252</f>
        <v>60210.623314285716</v>
      </c>
      <c r="AP36" s="397">
        <f>H36*'5. Unit inv. &amp; direct opex'!AC252</f>
        <v>62827.377003524569</v>
      </c>
      <c r="AQ36" s="397">
        <f>I36*'5. Unit inv. &amp; direct opex'!AD252</f>
        <v>65557.854808097734</v>
      </c>
      <c r="AR36" s="397">
        <f>J36*'5. Unit inv. &amp; direct opex'!AE252</f>
        <v>68406.999178057653</v>
      </c>
      <c r="AS36" s="397">
        <f>K36*'5. Unit inv. &amp; direct opex'!AF252</f>
        <v>71379.967362336043</v>
      </c>
      <c r="AT36" s="492">
        <f>L36*'5. Unit inv. &amp; direct opex'!AG252</f>
        <v>74482.140743903161</v>
      </c>
      <c r="AU36" s="400">
        <f t="shared" si="34"/>
        <v>162824.09369610762</v>
      </c>
      <c r="AV36" s="400">
        <f t="shared" si="35"/>
        <v>165708.95841248092</v>
      </c>
      <c r="AW36" s="400">
        <f t="shared" si="36"/>
        <v>168720.87593758595</v>
      </c>
      <c r="AX36" s="400">
        <f t="shared" si="37"/>
        <v>171865.36731585511</v>
      </c>
      <c r="AY36" s="400">
        <f t="shared" si="38"/>
        <v>175148.19353657978</v>
      </c>
      <c r="AZ36" s="400">
        <f t="shared" si="39"/>
        <v>178575.36596191433</v>
      </c>
      <c r="BA36" s="400">
        <f t="shared" si="40"/>
        <v>182153.15720808023</v>
      </c>
      <c r="BB36" s="424"/>
      <c r="BC36" s="207"/>
    </row>
    <row r="37" spans="2:55">
      <c r="B37" s="207"/>
      <c r="C37" s="703" t="str">
        <f>'C. Masterfiles'!C56</f>
        <v>N12</v>
      </c>
      <c r="D37" s="394" t="str">
        <f>'C. Masterfiles'!E56</f>
        <v>Централа за мултимедийни съобщения MMS (MMS Control Centre)</v>
      </c>
      <c r="E37" s="394" t="str">
        <f>'C. Masterfiles'!D56</f>
        <v>MMSC</v>
      </c>
      <c r="F37" s="395">
        <f>'6. Network Design'!G1684</f>
        <v>11.386046511627908</v>
      </c>
      <c r="G37" s="395">
        <f>'6. Network Design'!H1684</f>
        <v>11.613767441860466</v>
      </c>
      <c r="H37" s="395">
        <f>'6. Network Design'!I1684</f>
        <v>11.846042790697677</v>
      </c>
      <c r="I37" s="395">
        <f>'6. Network Design'!J1684</f>
        <v>12.082963646511631</v>
      </c>
      <c r="J37" s="395">
        <f>'6. Network Design'!K1684</f>
        <v>12.324622919441865</v>
      </c>
      <c r="K37" s="395">
        <f>'6. Network Design'!L1684</f>
        <v>12.571115377830697</v>
      </c>
      <c r="L37" s="395">
        <f>'6. Network Design'!M1684</f>
        <v>12.822537685387312</v>
      </c>
      <c r="M37" s="396">
        <f>'5. Unit inv. &amp; direct opex'!T253</f>
        <v>550000</v>
      </c>
      <c r="N37" s="396">
        <f>'5. Unit inv. &amp; direct opex'!U253</f>
        <v>541150</v>
      </c>
      <c r="O37" s="396">
        <f>'5. Unit inv. &amp; direct opex'!V253</f>
        <v>532526.44999999995</v>
      </c>
      <c r="P37" s="396">
        <f>'5. Unit inv. &amp; direct opex'!W253</f>
        <v>524125.95834999997</v>
      </c>
      <c r="Q37" s="396">
        <f>'5. Unit inv. &amp; direct opex'!X253</f>
        <v>515945.22739204997</v>
      </c>
      <c r="R37" s="396">
        <f>'5. Unit inv. &amp; direct opex'!Y253</f>
        <v>507981.05218206713</v>
      </c>
      <c r="S37" s="396">
        <f>'5. Unit inv. &amp; direct opex'!Z253</f>
        <v>500230.31925105467</v>
      </c>
      <c r="T37" s="397">
        <f t="shared" si="18"/>
        <v>6262325.5813953495</v>
      </c>
      <c r="U37" s="397">
        <f t="shared" si="19"/>
        <v>6284790.2511627907</v>
      </c>
      <c r="V37" s="397">
        <f t="shared" si="20"/>
        <v>6308331.1138783265</v>
      </c>
      <c r="W37" s="397">
        <f t="shared" si="21"/>
        <v>6332994.9009361193</v>
      </c>
      <c r="X37" s="397">
        <f t="shared" si="22"/>
        <v>6358830.3746927036</v>
      </c>
      <c r="Y37" s="397">
        <f t="shared" si="23"/>
        <v>6385888.4167326018</v>
      </c>
      <c r="Z37" s="492">
        <f t="shared" si="24"/>
        <v>6414222.1199699743</v>
      </c>
      <c r="AA37" s="398">
        <f>'B. Dashboard'!F57</f>
        <v>8.3000000000000004E-2</v>
      </c>
      <c r="AB37" s="398">
        <f>'5. Unit inv. &amp; direct opex'!K27</f>
        <v>-0.02</v>
      </c>
      <c r="AC37" s="396">
        <f>'5. Unit inv. &amp; direct opex'!I27</f>
        <v>8</v>
      </c>
      <c r="AD37" s="398">
        <f>'B. Dashboard'!F59</f>
        <v>0.05</v>
      </c>
      <c r="AE37" s="399">
        <f t="shared" si="25"/>
        <v>9.9176831024151688E-2</v>
      </c>
      <c r="AF37" s="399">
        <f t="shared" si="26"/>
        <v>0.18217683102415169</v>
      </c>
      <c r="AG37" s="397">
        <f t="shared" si="27"/>
        <v>1140850.6292600832</v>
      </c>
      <c r="AH37" s="397">
        <f t="shared" si="28"/>
        <v>1144943.1716083195</v>
      </c>
      <c r="AI37" s="397">
        <f t="shared" si="29"/>
        <v>1149231.7713774105</v>
      </c>
      <c r="AJ37" s="397">
        <f t="shared" si="30"/>
        <v>1153724.9419446536</v>
      </c>
      <c r="AK37" s="397">
        <f t="shared" si="31"/>
        <v>1158431.5666816358</v>
      </c>
      <c r="AL37" s="397">
        <f t="shared" si="32"/>
        <v>1163360.9150341828</v>
      </c>
      <c r="AM37" s="492">
        <f t="shared" si="33"/>
        <v>1168522.6593011459</v>
      </c>
      <c r="AN37" s="397">
        <f>F37*'5. Unit inv. &amp; direct opex'!AA253</f>
        <v>626232.55813953502</v>
      </c>
      <c r="AO37" s="397">
        <f>G37*'5. Unit inv. &amp; direct opex'!AB253</f>
        <v>653448.625116279</v>
      </c>
      <c r="AP37" s="397">
        <f>H37*'5. Unit inv. &amp; direct opex'!AC253</f>
        <v>681847.50236383255</v>
      </c>
      <c r="AQ37" s="397">
        <f>I37*'5. Unit inv. &amp; direct opex'!AD253</f>
        <v>711480.5948165647</v>
      </c>
      <c r="AR37" s="397">
        <f>J37*'5. Unit inv. &amp; direct opex'!AE253</f>
        <v>742401.54146729258</v>
      </c>
      <c r="AS37" s="397">
        <f>K37*'5. Unit inv. &amp; direct opex'!AF253</f>
        <v>774666.31245946069</v>
      </c>
      <c r="AT37" s="492">
        <f>L37*'5. Unit inv. &amp; direct opex'!AG253</f>
        <v>808333.31039894884</v>
      </c>
      <c r="AU37" s="400">
        <f t="shared" si="34"/>
        <v>1767083.1873996183</v>
      </c>
      <c r="AV37" s="400">
        <f t="shared" si="35"/>
        <v>1798391.7967245984</v>
      </c>
      <c r="AW37" s="400">
        <f t="shared" si="36"/>
        <v>1831079.2737412429</v>
      </c>
      <c r="AX37" s="400">
        <f t="shared" si="37"/>
        <v>1865205.5367612182</v>
      </c>
      <c r="AY37" s="400">
        <f t="shared" si="38"/>
        <v>1900833.1081489283</v>
      </c>
      <c r="AZ37" s="400">
        <f t="shared" si="39"/>
        <v>1938027.2274936435</v>
      </c>
      <c r="BA37" s="400">
        <f t="shared" si="40"/>
        <v>1976855.9697000948</v>
      </c>
      <c r="BB37" s="424"/>
      <c r="BC37" s="207"/>
    </row>
    <row r="38" spans="2:55">
      <c r="B38" s="207"/>
      <c r="C38" s="703" t="str">
        <f>'C. Masterfiles'!C57</f>
        <v>N13</v>
      </c>
      <c r="D38" s="394" t="str">
        <f>'C. Masterfiles'!E57</f>
        <v>Система за гласова поща (Voice mail system)</v>
      </c>
      <c r="E38" s="394" t="str">
        <f>'C. Masterfiles'!D57</f>
        <v>VMS</v>
      </c>
      <c r="F38" s="395">
        <f>'6. Network Design'!G1685</f>
        <v>1.4587653749999998</v>
      </c>
      <c r="G38" s="395">
        <f>'6. Network Design'!H1685</f>
        <v>1.443223511035661</v>
      </c>
      <c r="H38" s="395">
        <f>'6. Network Design'!I1685</f>
        <v>1.5077018638232911</v>
      </c>
      <c r="I38" s="395">
        <f>'6. Network Design'!J1685</f>
        <v>1.5754901303242708</v>
      </c>
      <c r="J38" s="395">
        <f>'6. Network Design'!K1685</f>
        <v>1.6408899849651901</v>
      </c>
      <c r="K38" s="395">
        <f>'6. Network Design'!L1685</f>
        <v>1.6831299300493943</v>
      </c>
      <c r="L38" s="395">
        <f>'6. Network Design'!M1685</f>
        <v>1.7264572197923296</v>
      </c>
      <c r="M38" s="396">
        <f>'5. Unit inv. &amp; direct opex'!T254</f>
        <v>550000</v>
      </c>
      <c r="N38" s="396">
        <f>'5. Unit inv. &amp; direct opex'!U254</f>
        <v>541150</v>
      </c>
      <c r="O38" s="396">
        <f>'5. Unit inv. &amp; direct opex'!V254</f>
        <v>532526.44999999995</v>
      </c>
      <c r="P38" s="396">
        <f>'5. Unit inv. &amp; direct opex'!W254</f>
        <v>524125.95834999997</v>
      </c>
      <c r="Q38" s="396">
        <f>'5. Unit inv. &amp; direct opex'!X254</f>
        <v>515945.22739204997</v>
      </c>
      <c r="R38" s="396">
        <f>'5. Unit inv. &amp; direct opex'!Y254</f>
        <v>507981.05218206713</v>
      </c>
      <c r="S38" s="396">
        <f>'5. Unit inv. &amp; direct opex'!Z254</f>
        <v>500230.31925105467</v>
      </c>
      <c r="T38" s="397">
        <f t="shared" si="18"/>
        <v>802320.95624999993</v>
      </c>
      <c r="U38" s="397">
        <f t="shared" si="19"/>
        <v>781000.40299694799</v>
      </c>
      <c r="V38" s="397">
        <f t="shared" si="20"/>
        <v>802891.12120020052</v>
      </c>
      <c r="W38" s="397">
        <f t="shared" si="21"/>
        <v>825755.27442717482</v>
      </c>
      <c r="X38" s="397">
        <f t="shared" si="22"/>
        <v>846609.35641820251</v>
      </c>
      <c r="Y38" s="397">
        <f t="shared" si="23"/>
        <v>854998.11282562034</v>
      </c>
      <c r="Z38" s="492">
        <f t="shared" si="24"/>
        <v>863626.24623000529</v>
      </c>
      <c r="AA38" s="398">
        <f>'B. Dashboard'!F57</f>
        <v>8.3000000000000004E-2</v>
      </c>
      <c r="AB38" s="398">
        <f>'5. Unit inv. &amp; direct opex'!K28</f>
        <v>-0.02</v>
      </c>
      <c r="AC38" s="396">
        <f>'5. Unit inv. &amp; direct opex'!I28</f>
        <v>8</v>
      </c>
      <c r="AD38" s="398">
        <f>'B. Dashboard'!F59</f>
        <v>0.05</v>
      </c>
      <c r="AE38" s="399">
        <f t="shared" si="25"/>
        <v>9.9176831024151688E-2</v>
      </c>
      <c r="AF38" s="399">
        <f t="shared" si="26"/>
        <v>0.18217683102415169</v>
      </c>
      <c r="AG38" s="397">
        <f t="shared" si="27"/>
        <v>146164.28927389203</v>
      </c>
      <c r="AH38" s="397">
        <f t="shared" si="28"/>
        <v>142280.17844656936</v>
      </c>
      <c r="AI38" s="397">
        <f t="shared" si="29"/>
        <v>146268.16011768061</v>
      </c>
      <c r="AJ38" s="397">
        <f t="shared" si="30"/>
        <v>150433.47909662145</v>
      </c>
      <c r="AK38" s="397">
        <f t="shared" si="31"/>
        <v>154232.60966766468</v>
      </c>
      <c r="AL38" s="397">
        <f t="shared" si="32"/>
        <v>155760.84672620162</v>
      </c>
      <c r="AM38" s="492">
        <f t="shared" si="33"/>
        <v>157332.69272746608</v>
      </c>
      <c r="AN38" s="397">
        <f>F38*'5. Unit inv. &amp; direct opex'!AA254</f>
        <v>80232.095624999987</v>
      </c>
      <c r="AO38" s="397">
        <f>G38*'5. Unit inv. &amp; direct opex'!AB254</f>
        <v>81202.970848421464</v>
      </c>
      <c r="AP38" s="397">
        <f>H38*'5. Unit inv. &amp; direct opex'!AC254</f>
        <v>86781.954811481861</v>
      </c>
      <c r="AQ38" s="397">
        <f>I38*'5. Unit inv. &amp; direct opex'!AD254</f>
        <v>92769.513162803691</v>
      </c>
      <c r="AR38" s="397">
        <f>J38*'5. Unit inv. &amp; direct opex'!AE254</f>
        <v>98842.720152899186</v>
      </c>
      <c r="AS38" s="397">
        <f>K38*'5. Unit inv. &amp; direct opex'!AF254</f>
        <v>103719.04298968516</v>
      </c>
      <c r="AT38" s="492">
        <f>L38*'5. Unit inv. &amp; direct opex'!AG254</f>
        <v>108835.93513063213</v>
      </c>
      <c r="AU38" s="400">
        <f t="shared" si="34"/>
        <v>226396.38489889202</v>
      </c>
      <c r="AV38" s="400">
        <f t="shared" si="35"/>
        <v>223483.14929499081</v>
      </c>
      <c r="AW38" s="400">
        <f t="shared" si="36"/>
        <v>233050.11492916249</v>
      </c>
      <c r="AX38" s="400">
        <f t="shared" si="37"/>
        <v>243202.99225942514</v>
      </c>
      <c r="AY38" s="400">
        <f t="shared" si="38"/>
        <v>253075.32982056387</v>
      </c>
      <c r="AZ38" s="400">
        <f t="shared" si="39"/>
        <v>259479.88971588679</v>
      </c>
      <c r="BA38" s="400">
        <f t="shared" si="40"/>
        <v>266168.62785809825</v>
      </c>
      <c r="BB38" s="424"/>
      <c r="BC38" s="207"/>
    </row>
    <row r="39" spans="2:55" s="207" customFormat="1">
      <c r="C39" s="703" t="str">
        <f>'C. Masterfiles'!C58</f>
        <v>N14</v>
      </c>
      <c r="D39" s="394" t="str">
        <f>'C. Masterfiles'!E58</f>
        <v>Система за управление на мрежата (Network management system)</v>
      </c>
      <c r="E39" s="394" t="str">
        <f>'C. Masterfiles'!D58</f>
        <v>NMS</v>
      </c>
      <c r="F39" s="395">
        <f>'6. Network Design'!G1686</f>
        <v>5.1867213333333329</v>
      </c>
      <c r="G39" s="395">
        <f>'6. Network Design'!H1686</f>
        <v>5.1314613725712395</v>
      </c>
      <c r="H39" s="395">
        <f>'6. Network Design'!I1686</f>
        <v>5.3607177380383693</v>
      </c>
      <c r="I39" s="395">
        <f>'6. Network Design'!J1686</f>
        <v>5.6017426855974088</v>
      </c>
      <c r="J39" s="395">
        <f>'6. Network Design'!K1686</f>
        <v>5.8342755020984525</v>
      </c>
      <c r="K39" s="395">
        <f>'6. Network Design'!L1686</f>
        <v>5.9844619735089584</v>
      </c>
      <c r="L39" s="395">
        <f>'6. Network Design'!M1686</f>
        <v>6.1385145592616164</v>
      </c>
      <c r="M39" s="396">
        <f>'5. Unit inv. &amp; direct opex'!T255</f>
        <v>220000</v>
      </c>
      <c r="N39" s="396">
        <f>'5. Unit inv. &amp; direct opex'!U255</f>
        <v>216460</v>
      </c>
      <c r="O39" s="396">
        <f>'5. Unit inv. &amp; direct opex'!V255</f>
        <v>213010.58</v>
      </c>
      <c r="P39" s="396">
        <f>'5. Unit inv. &amp; direct opex'!W255</f>
        <v>209650.38334</v>
      </c>
      <c r="Q39" s="396">
        <f>'5. Unit inv. &amp; direct opex'!X255</f>
        <v>206378.09095681997</v>
      </c>
      <c r="R39" s="396">
        <f>'5. Unit inv. &amp; direct opex'!Y255</f>
        <v>203192.42087282683</v>
      </c>
      <c r="S39" s="396">
        <f>'5. Unit inv. &amp; direct opex'!Z255</f>
        <v>200092.12770042187</v>
      </c>
      <c r="T39" s="397">
        <f t="shared" si="18"/>
        <v>1141078.6933333331</v>
      </c>
      <c r="U39" s="397">
        <f t="shared" si="19"/>
        <v>1110756.1287067705</v>
      </c>
      <c r="V39" s="397">
        <f t="shared" si="20"/>
        <v>1141889.5945958411</v>
      </c>
      <c r="W39" s="397">
        <f t="shared" si="21"/>
        <v>1174407.5014075378</v>
      </c>
      <c r="X39" s="397">
        <f t="shared" si="22"/>
        <v>1204066.640239221</v>
      </c>
      <c r="Y39" s="397">
        <f t="shared" si="23"/>
        <v>1215997.3160186601</v>
      </c>
      <c r="Z39" s="492">
        <f t="shared" si="24"/>
        <v>1228268.4390826742</v>
      </c>
      <c r="AA39" s="398">
        <f>'B. Dashboard'!F57</f>
        <v>8.3000000000000004E-2</v>
      </c>
      <c r="AB39" s="398">
        <f>'5. Unit inv. &amp; direct opex'!K29</f>
        <v>-0.02</v>
      </c>
      <c r="AC39" s="396">
        <f>'5. Unit inv. &amp; direct opex'!I29</f>
        <v>8</v>
      </c>
      <c r="AD39" s="398">
        <f>'B. Dashboard'!F59</f>
        <v>0.05</v>
      </c>
      <c r="AE39" s="399">
        <f t="shared" si="25"/>
        <v>9.9176831024151688E-2</v>
      </c>
      <c r="AF39" s="399">
        <f t="shared" si="26"/>
        <v>0.18217683102415169</v>
      </c>
      <c r="AG39" s="397">
        <f t="shared" si="27"/>
        <v>207878.10030064645</v>
      </c>
      <c r="AH39" s="397">
        <f t="shared" si="28"/>
        <v>202354.03156845423</v>
      </c>
      <c r="AI39" s="397">
        <f t="shared" si="29"/>
        <v>208025.82772292363</v>
      </c>
      <c r="AJ39" s="397">
        <f t="shared" si="30"/>
        <v>213949.83693741722</v>
      </c>
      <c r="AK39" s="397">
        <f t="shared" si="31"/>
        <v>219353.04486067861</v>
      </c>
      <c r="AL39" s="397">
        <f t="shared" si="32"/>
        <v>221526.53756615342</v>
      </c>
      <c r="AM39" s="492">
        <f t="shared" si="33"/>
        <v>223762.0518790629</v>
      </c>
      <c r="AN39" s="397">
        <f>F39*'5. Unit inv. &amp; direct opex'!AA255</f>
        <v>114107.86933333332</v>
      </c>
      <c r="AO39" s="397">
        <f>G39*'5. Unit inv. &amp; direct opex'!AB255</f>
        <v>115488.66965108829</v>
      </c>
      <c r="AP39" s="397">
        <f>H39*'5. Unit inv. &amp; direct opex'!AC255</f>
        <v>123423.22462077421</v>
      </c>
      <c r="AQ39" s="397">
        <f>I39*'5. Unit inv. &amp; direct opex'!AD255</f>
        <v>131938.86316487638</v>
      </c>
      <c r="AR39" s="397">
        <f>J39*'5. Unit inv. &amp; direct opex'!AE255</f>
        <v>140576.31310634548</v>
      </c>
      <c r="AS39" s="397">
        <f>K39*'5. Unit inv. &amp; direct opex'!AF255</f>
        <v>147511.52780755228</v>
      </c>
      <c r="AT39" s="492">
        <f>L39*'5. Unit inv. &amp; direct opex'!AG255</f>
        <v>154788.88551912128</v>
      </c>
      <c r="AU39" s="400">
        <f t="shared" si="34"/>
        <v>321985.96963397978</v>
      </c>
      <c r="AV39" s="400">
        <f t="shared" si="35"/>
        <v>317842.70121954253</v>
      </c>
      <c r="AW39" s="400">
        <f t="shared" si="36"/>
        <v>331449.05234369787</v>
      </c>
      <c r="AX39" s="400">
        <f t="shared" si="37"/>
        <v>345888.70010229363</v>
      </c>
      <c r="AY39" s="400">
        <f t="shared" si="38"/>
        <v>359929.35796702409</v>
      </c>
      <c r="AZ39" s="400">
        <f t="shared" si="39"/>
        <v>369038.0653737057</v>
      </c>
      <c r="BA39" s="400">
        <f t="shared" si="40"/>
        <v>378550.93739818421</v>
      </c>
      <c r="BB39" s="424"/>
    </row>
    <row r="40" spans="2:55" s="207" customFormat="1">
      <c r="C40" s="703" t="str">
        <f>'C. Masterfiles'!C59</f>
        <v>N15</v>
      </c>
      <c r="D40" s="394" t="str">
        <f>'C. Masterfiles'!E59</f>
        <v>Система/и за оперативна поддръжка на мрежата (Operational Support System)</v>
      </c>
      <c r="E40" s="394" t="str">
        <f>'C. Masterfiles'!D59</f>
        <v>OSS</v>
      </c>
      <c r="F40" s="395">
        <f>'6. Network Design'!G1687</f>
        <v>1.9450204999999998</v>
      </c>
      <c r="G40" s="395">
        <f>'6. Network Design'!H1687</f>
        <v>1.924298014714215</v>
      </c>
      <c r="H40" s="395">
        <f>'6. Network Design'!I1687</f>
        <v>2.0102691517643883</v>
      </c>
      <c r="I40" s="395">
        <f>'6. Network Design'!J1687</f>
        <v>2.1006535070990284</v>
      </c>
      <c r="J40" s="395">
        <f>'6. Network Design'!K1687</f>
        <v>2.1878533132869196</v>
      </c>
      <c r="K40" s="395">
        <f>'6. Network Design'!L1687</f>
        <v>2.2441732400658592</v>
      </c>
      <c r="L40" s="395">
        <f>'6. Network Design'!M1687</f>
        <v>2.3019429597231063</v>
      </c>
      <c r="M40" s="396">
        <f>'5. Unit inv. &amp; direct opex'!T256</f>
        <v>550000</v>
      </c>
      <c r="N40" s="396">
        <f>'5. Unit inv. &amp; direct opex'!U256</f>
        <v>541150</v>
      </c>
      <c r="O40" s="396">
        <f>'5. Unit inv. &amp; direct opex'!V256</f>
        <v>532526.44999999995</v>
      </c>
      <c r="P40" s="396">
        <f>'5. Unit inv. &amp; direct opex'!W256</f>
        <v>524125.95834999997</v>
      </c>
      <c r="Q40" s="396">
        <f>'5. Unit inv. &amp; direct opex'!X256</f>
        <v>515945.22739204997</v>
      </c>
      <c r="R40" s="396">
        <f>'5. Unit inv. &amp; direct opex'!Y256</f>
        <v>507981.05218206713</v>
      </c>
      <c r="S40" s="396">
        <f>'5. Unit inv. &amp; direct opex'!Z256</f>
        <v>500230.31925105467</v>
      </c>
      <c r="T40" s="397">
        <f t="shared" si="18"/>
        <v>1069761.2749999999</v>
      </c>
      <c r="U40" s="397">
        <f t="shared" si="19"/>
        <v>1041333.8706625975</v>
      </c>
      <c r="V40" s="397">
        <f t="shared" si="20"/>
        <v>1070521.4949336008</v>
      </c>
      <c r="W40" s="397">
        <f t="shared" si="21"/>
        <v>1101007.0325695667</v>
      </c>
      <c r="X40" s="397">
        <f t="shared" si="22"/>
        <v>1128812.4752242696</v>
      </c>
      <c r="Y40" s="397">
        <f t="shared" si="23"/>
        <v>1139997.4837674939</v>
      </c>
      <c r="Z40" s="492">
        <f t="shared" si="24"/>
        <v>1151501.661640007</v>
      </c>
      <c r="AA40" s="398">
        <f>'B. Dashboard'!F57</f>
        <v>8.3000000000000004E-2</v>
      </c>
      <c r="AB40" s="398">
        <f>'5. Unit inv. &amp; direct opex'!K30</f>
        <v>-0.02</v>
      </c>
      <c r="AC40" s="396">
        <f>'5. Unit inv. &amp; direct opex'!I30</f>
        <v>8</v>
      </c>
      <c r="AD40" s="398">
        <f>'B. Dashboard'!F59</f>
        <v>0.05</v>
      </c>
      <c r="AE40" s="399">
        <f t="shared" si="25"/>
        <v>9.9176831024151688E-2</v>
      </c>
      <c r="AF40" s="399">
        <f t="shared" si="26"/>
        <v>0.18217683102415169</v>
      </c>
      <c r="AG40" s="397">
        <f t="shared" si="27"/>
        <v>194885.71903185605</v>
      </c>
      <c r="AH40" s="397">
        <f t="shared" si="28"/>
        <v>189706.90459542585</v>
      </c>
      <c r="AI40" s="397">
        <f t="shared" si="29"/>
        <v>195024.21349024086</v>
      </c>
      <c r="AJ40" s="397">
        <f t="shared" si="30"/>
        <v>200577.97212882864</v>
      </c>
      <c r="AK40" s="397">
        <f t="shared" si="31"/>
        <v>205643.47955688616</v>
      </c>
      <c r="AL40" s="397">
        <f t="shared" si="32"/>
        <v>207681.12896826884</v>
      </c>
      <c r="AM40" s="492">
        <f t="shared" si="33"/>
        <v>209776.92363662145</v>
      </c>
      <c r="AN40" s="397">
        <f>F40*'5. Unit inv. &amp; direct opex'!AA256</f>
        <v>106976.12749999999</v>
      </c>
      <c r="AO40" s="397">
        <f>G40*'5. Unit inv. &amp; direct opex'!AB256</f>
        <v>108270.6277978953</v>
      </c>
      <c r="AP40" s="397">
        <f>H40*'5. Unit inv. &amp; direct opex'!AC256</f>
        <v>115709.27308197581</v>
      </c>
      <c r="AQ40" s="397">
        <f>I40*'5. Unit inv. &amp; direct opex'!AD256</f>
        <v>123692.68421707163</v>
      </c>
      <c r="AR40" s="397">
        <f>J40*'5. Unit inv. &amp; direct opex'!AE256</f>
        <v>131790.29353719889</v>
      </c>
      <c r="AS40" s="397">
        <f>K40*'5. Unit inv. &amp; direct opex'!AF256</f>
        <v>138292.05731958023</v>
      </c>
      <c r="AT40" s="492">
        <f>L40*'5. Unit inv. &amp; direct opex'!AG256</f>
        <v>145114.5801741762</v>
      </c>
      <c r="AU40" s="400">
        <f t="shared" si="34"/>
        <v>301861.84653185605</v>
      </c>
      <c r="AV40" s="400">
        <f t="shared" si="35"/>
        <v>297977.53239332116</v>
      </c>
      <c r="AW40" s="400">
        <f t="shared" si="36"/>
        <v>310733.48657221667</v>
      </c>
      <c r="AX40" s="400">
        <f t="shared" si="37"/>
        <v>324270.65634590026</v>
      </c>
      <c r="AY40" s="400">
        <f t="shared" si="38"/>
        <v>337433.77309408505</v>
      </c>
      <c r="AZ40" s="400">
        <f t="shared" si="39"/>
        <v>345973.18628784909</v>
      </c>
      <c r="BA40" s="400">
        <f t="shared" si="40"/>
        <v>354891.50381079764</v>
      </c>
      <c r="BB40" s="424"/>
    </row>
    <row r="41" spans="2:55" s="207" customFormat="1">
      <c r="C41" s="703" t="str">
        <f>'C. Masterfiles'!C60</f>
        <v>N16</v>
      </c>
      <c r="D41" s="394" t="str">
        <f>'C. Masterfiles'!E60</f>
        <v>GPRS System</v>
      </c>
      <c r="E41" s="394" t="str">
        <f>'C. Masterfiles'!D60</f>
        <v>GPRS</v>
      </c>
      <c r="F41" s="395">
        <f>'6. Network Design'!G1688</f>
        <v>7.7800819999999993</v>
      </c>
      <c r="G41" s="395">
        <f>'6. Network Design'!H1688</f>
        <v>7.6971920588568601</v>
      </c>
      <c r="H41" s="395">
        <f>'6. Network Design'!I1688</f>
        <v>8.041076607057553</v>
      </c>
      <c r="I41" s="395">
        <f>'6. Network Design'!J1688</f>
        <v>8.4026140283961137</v>
      </c>
      <c r="J41" s="395">
        <f>'6. Network Design'!K1688</f>
        <v>8.7514132531476783</v>
      </c>
      <c r="K41" s="395">
        <f>'6. Network Design'!L1688</f>
        <v>8.9766929602634367</v>
      </c>
      <c r="L41" s="395">
        <f>'6. Network Design'!M1688</f>
        <v>9.207771838892425</v>
      </c>
      <c r="M41" s="396">
        <f>'5. Unit inv. &amp; direct opex'!T257</f>
        <v>2200000</v>
      </c>
      <c r="N41" s="396">
        <f>'5. Unit inv. &amp; direct opex'!U257</f>
        <v>2164600</v>
      </c>
      <c r="O41" s="396">
        <f>'5. Unit inv. &amp; direct opex'!V257</f>
        <v>2130105.7999999998</v>
      </c>
      <c r="P41" s="396">
        <f>'5. Unit inv. &amp; direct opex'!W257</f>
        <v>2096503.8333999999</v>
      </c>
      <c r="Q41" s="396">
        <f>'5. Unit inv. &amp; direct opex'!X257</f>
        <v>2063780.9095681999</v>
      </c>
      <c r="R41" s="396">
        <f>'5. Unit inv. &amp; direct opex'!Y257</f>
        <v>2031924.2087282685</v>
      </c>
      <c r="S41" s="396">
        <f>'5. Unit inv. &amp; direct opex'!Z257</f>
        <v>2000921.2770042187</v>
      </c>
      <c r="T41" s="397">
        <f t="shared" si="18"/>
        <v>17116180.399999999</v>
      </c>
      <c r="U41" s="397">
        <f t="shared" si="19"/>
        <v>16661341.93060156</v>
      </c>
      <c r="V41" s="397">
        <f t="shared" si="20"/>
        <v>17128343.918937612</v>
      </c>
      <c r="W41" s="397">
        <f t="shared" si="21"/>
        <v>17616112.521113068</v>
      </c>
      <c r="X41" s="397">
        <f t="shared" si="22"/>
        <v>18060999.603588313</v>
      </c>
      <c r="Y41" s="397">
        <f t="shared" si="23"/>
        <v>18239959.740279902</v>
      </c>
      <c r="Z41" s="492">
        <f t="shared" si="24"/>
        <v>18424026.586240113</v>
      </c>
      <c r="AA41" s="398">
        <f>'B. Dashboard'!F57</f>
        <v>8.3000000000000004E-2</v>
      </c>
      <c r="AB41" s="398">
        <f>'5. Unit inv. &amp; direct opex'!K31</f>
        <v>-0.02</v>
      </c>
      <c r="AC41" s="396">
        <f>'5. Unit inv. &amp; direct opex'!I31</f>
        <v>8</v>
      </c>
      <c r="AD41" s="398">
        <f>'B. Dashboard'!F59</f>
        <v>0.05</v>
      </c>
      <c r="AE41" s="399">
        <f t="shared" si="25"/>
        <v>9.9176831024151688E-2</v>
      </c>
      <c r="AF41" s="399">
        <f t="shared" si="26"/>
        <v>0.18217683102415169</v>
      </c>
      <c r="AG41" s="397">
        <f t="shared" si="27"/>
        <v>3118171.5045096967</v>
      </c>
      <c r="AH41" s="397">
        <f t="shared" si="28"/>
        <v>3035310.4735268136</v>
      </c>
      <c r="AI41" s="397">
        <f t="shared" si="29"/>
        <v>3120387.4158438537</v>
      </c>
      <c r="AJ41" s="397">
        <f t="shared" si="30"/>
        <v>3209247.5540612582</v>
      </c>
      <c r="AK41" s="397">
        <f t="shared" si="31"/>
        <v>3290295.6729101785</v>
      </c>
      <c r="AL41" s="397">
        <f t="shared" si="32"/>
        <v>3322898.0634923014</v>
      </c>
      <c r="AM41" s="492">
        <f t="shared" si="33"/>
        <v>3356430.7781859431</v>
      </c>
      <c r="AN41" s="397">
        <f>F41*'5. Unit inv. &amp; direct opex'!AA257</f>
        <v>1711618.0399999998</v>
      </c>
      <c r="AO41" s="397">
        <f>G41*'5. Unit inv. &amp; direct opex'!AB257</f>
        <v>1732330.0447663248</v>
      </c>
      <c r="AP41" s="397">
        <f>H41*'5. Unit inv. &amp; direct opex'!AC257</f>
        <v>1851348.369311613</v>
      </c>
      <c r="AQ41" s="397">
        <f>I41*'5. Unit inv. &amp; direct opex'!AD257</f>
        <v>1979082.947473146</v>
      </c>
      <c r="AR41" s="397">
        <f>J41*'5. Unit inv. &amp; direct opex'!AE257</f>
        <v>2108644.6965951822</v>
      </c>
      <c r="AS41" s="397">
        <f>K41*'5. Unit inv. &amp; direct opex'!AF257</f>
        <v>2212672.9171132836</v>
      </c>
      <c r="AT41" s="492">
        <f>L41*'5. Unit inv. &amp; direct opex'!AG257</f>
        <v>2321833.2827868192</v>
      </c>
      <c r="AU41" s="400">
        <f t="shared" si="34"/>
        <v>4829789.5445096968</v>
      </c>
      <c r="AV41" s="400">
        <f t="shared" si="35"/>
        <v>4767640.5182931386</v>
      </c>
      <c r="AW41" s="400">
        <f t="shared" si="36"/>
        <v>4971735.7851554668</v>
      </c>
      <c r="AX41" s="400">
        <f t="shared" si="37"/>
        <v>5188330.5015344042</v>
      </c>
      <c r="AY41" s="400">
        <f t="shared" si="38"/>
        <v>5398940.3695053607</v>
      </c>
      <c r="AZ41" s="400">
        <f t="shared" si="39"/>
        <v>5535570.9806055855</v>
      </c>
      <c r="BA41" s="400">
        <f t="shared" si="40"/>
        <v>5678264.0609727623</v>
      </c>
      <c r="BB41" s="424"/>
    </row>
    <row r="42" spans="2:55" s="207" customFormat="1">
      <c r="C42" s="703" t="str">
        <f>'C. Masterfiles'!C61</f>
        <v>N17</v>
      </c>
      <c r="D42" s="394" t="str">
        <f>'C. Masterfiles'!E61</f>
        <v>Retail Billing system</v>
      </c>
      <c r="E42" s="394" t="str">
        <f>'C. Masterfiles'!D61</f>
        <v>BIL</v>
      </c>
      <c r="F42" s="395">
        <f>'6. Network Design'!G1689</f>
        <v>1.9450204999999998</v>
      </c>
      <c r="G42" s="395">
        <f>'6. Network Design'!H1689</f>
        <v>1.924298014714215</v>
      </c>
      <c r="H42" s="395">
        <f>'6. Network Design'!I1689</f>
        <v>2.0102691517643883</v>
      </c>
      <c r="I42" s="395">
        <f>'6. Network Design'!J1689</f>
        <v>2.1006535070990284</v>
      </c>
      <c r="J42" s="395">
        <f>'6. Network Design'!K1689</f>
        <v>2.1878533132869196</v>
      </c>
      <c r="K42" s="395">
        <f>'6. Network Design'!L1689</f>
        <v>2.2441732400658592</v>
      </c>
      <c r="L42" s="395">
        <f>'6. Network Design'!M1689</f>
        <v>2.3019429597231063</v>
      </c>
      <c r="M42" s="396">
        <f>'5. Unit inv. &amp; direct opex'!T258</f>
        <v>2200000</v>
      </c>
      <c r="N42" s="396">
        <f>'5. Unit inv. &amp; direct opex'!U258</f>
        <v>2164600</v>
      </c>
      <c r="O42" s="396">
        <f>'5. Unit inv. &amp; direct opex'!V258</f>
        <v>2130105.7999999998</v>
      </c>
      <c r="P42" s="396">
        <f>'5. Unit inv. &amp; direct opex'!W258</f>
        <v>2096503.8333999999</v>
      </c>
      <c r="Q42" s="396">
        <f>'5. Unit inv. &amp; direct opex'!X258</f>
        <v>2063780.9095681999</v>
      </c>
      <c r="R42" s="396">
        <f>'5. Unit inv. &amp; direct opex'!Y258</f>
        <v>2031924.2087282685</v>
      </c>
      <c r="S42" s="396">
        <f>'5. Unit inv. &amp; direct opex'!Z258</f>
        <v>2000921.2770042187</v>
      </c>
      <c r="T42" s="397">
        <f t="shared" si="18"/>
        <v>4279045.0999999996</v>
      </c>
      <c r="U42" s="397">
        <f t="shared" si="19"/>
        <v>4165335.4826503899</v>
      </c>
      <c r="V42" s="397">
        <f t="shared" si="20"/>
        <v>4282085.9797344031</v>
      </c>
      <c r="W42" s="397">
        <f t="shared" si="21"/>
        <v>4404028.130278267</v>
      </c>
      <c r="X42" s="397">
        <f t="shared" si="22"/>
        <v>4515249.9008970782</v>
      </c>
      <c r="Y42" s="397">
        <f t="shared" si="23"/>
        <v>4559989.9350699754</v>
      </c>
      <c r="Z42" s="492">
        <f t="shared" si="24"/>
        <v>4606006.6465600282</v>
      </c>
      <c r="AA42" s="398">
        <f>'B. Dashboard'!F57</f>
        <v>8.3000000000000004E-2</v>
      </c>
      <c r="AB42" s="398">
        <f>'5. Unit inv. &amp; direct opex'!K32</f>
        <v>-0.02</v>
      </c>
      <c r="AC42" s="396">
        <f>'5. Unit inv. &amp; direct opex'!I32</f>
        <v>8</v>
      </c>
      <c r="AD42" s="398">
        <f>'B. Dashboard'!F59</f>
        <v>0.05</v>
      </c>
      <c r="AE42" s="399">
        <f t="shared" si="25"/>
        <v>9.9176831024151688E-2</v>
      </c>
      <c r="AF42" s="399">
        <f t="shared" si="26"/>
        <v>0.18217683102415169</v>
      </c>
      <c r="AG42" s="397">
        <f t="shared" si="27"/>
        <v>779542.87612742418</v>
      </c>
      <c r="AH42" s="397">
        <f t="shared" si="28"/>
        <v>758827.61838170339</v>
      </c>
      <c r="AI42" s="397">
        <f t="shared" si="29"/>
        <v>780096.85396096343</v>
      </c>
      <c r="AJ42" s="397">
        <f t="shared" si="30"/>
        <v>802311.88851531455</v>
      </c>
      <c r="AK42" s="397">
        <f t="shared" si="31"/>
        <v>822573.91822754464</v>
      </c>
      <c r="AL42" s="397">
        <f t="shared" si="32"/>
        <v>830724.51587307535</v>
      </c>
      <c r="AM42" s="492">
        <f t="shared" si="33"/>
        <v>839107.69454648579</v>
      </c>
      <c r="AN42" s="397">
        <f>F42*'5. Unit inv. &amp; direct opex'!AA258</f>
        <v>427904.50999999995</v>
      </c>
      <c r="AO42" s="397">
        <f>G42*'5. Unit inv. &amp; direct opex'!AB258</f>
        <v>433082.5111915812</v>
      </c>
      <c r="AP42" s="397">
        <f>H42*'5. Unit inv. &amp; direct opex'!AC258</f>
        <v>462837.09232790326</v>
      </c>
      <c r="AQ42" s="397">
        <f>I42*'5. Unit inv. &amp; direct opex'!AD258</f>
        <v>494770.73686828651</v>
      </c>
      <c r="AR42" s="397">
        <f>J42*'5. Unit inv. &amp; direct opex'!AE258</f>
        <v>527161.17414879554</v>
      </c>
      <c r="AS42" s="397">
        <f>K42*'5. Unit inv. &amp; direct opex'!AF258</f>
        <v>553168.22927832091</v>
      </c>
      <c r="AT42" s="492">
        <f>L42*'5. Unit inv. &amp; direct opex'!AG258</f>
        <v>580458.32069670479</v>
      </c>
      <c r="AU42" s="400">
        <f t="shared" si="34"/>
        <v>1207447.3861274242</v>
      </c>
      <c r="AV42" s="400">
        <f t="shared" si="35"/>
        <v>1191910.1295732846</v>
      </c>
      <c r="AW42" s="400">
        <f t="shared" si="36"/>
        <v>1242933.9462888667</v>
      </c>
      <c r="AX42" s="400">
        <f t="shared" si="37"/>
        <v>1297082.6253836011</v>
      </c>
      <c r="AY42" s="400">
        <f t="shared" si="38"/>
        <v>1349735.0923763402</v>
      </c>
      <c r="AZ42" s="400">
        <f t="shared" si="39"/>
        <v>1383892.7451513964</v>
      </c>
      <c r="BA42" s="400">
        <f t="shared" si="40"/>
        <v>1419566.0152431906</v>
      </c>
      <c r="BB42" s="424"/>
    </row>
    <row r="43" spans="2:55" s="207" customFormat="1">
      <c r="C43" s="703" t="str">
        <f>'C. Masterfiles'!C62</f>
        <v>N18</v>
      </c>
      <c r="D43" s="394" t="str">
        <f>'C. Masterfiles'!E62</f>
        <v>Система за таксуване (Interconnection Billing System)</v>
      </c>
      <c r="E43" s="394" t="str">
        <f>'C. Masterfiles'!D62</f>
        <v>IBIL</v>
      </c>
      <c r="F43" s="395">
        <f>'6. Network Design'!G1690</f>
        <v>0.62240655999999994</v>
      </c>
      <c r="G43" s="395">
        <f>'6. Network Design'!H1690</f>
        <v>0.61577536470854877</v>
      </c>
      <c r="H43" s="395">
        <f>'6. Network Design'!I1690</f>
        <v>0.64328612856460432</v>
      </c>
      <c r="I43" s="395">
        <f>'6. Network Design'!J1690</f>
        <v>0.67220912227168905</v>
      </c>
      <c r="J43" s="395">
        <f>'6. Network Design'!K1690</f>
        <v>0.7001130602518143</v>
      </c>
      <c r="K43" s="395">
        <f>'6. Network Design'!L1690</f>
        <v>0.71813543682107495</v>
      </c>
      <c r="L43" s="395">
        <f>'6. Network Design'!M1690</f>
        <v>0.73662174711139394</v>
      </c>
      <c r="M43" s="396">
        <f>'5. Unit inv. &amp; direct opex'!T259</f>
        <v>2200000</v>
      </c>
      <c r="N43" s="396">
        <f>'5. Unit inv. &amp; direct opex'!U259</f>
        <v>2164600</v>
      </c>
      <c r="O43" s="396">
        <f>'5. Unit inv. &amp; direct opex'!V259</f>
        <v>2130105.7999999998</v>
      </c>
      <c r="P43" s="396">
        <f>'5. Unit inv. &amp; direct opex'!W259</f>
        <v>2096503.8333999999</v>
      </c>
      <c r="Q43" s="396">
        <f>'5. Unit inv. &amp; direct opex'!X259</f>
        <v>2063780.9095681999</v>
      </c>
      <c r="R43" s="396">
        <f>'5. Unit inv. &amp; direct opex'!Y259</f>
        <v>2031924.2087282685</v>
      </c>
      <c r="S43" s="396">
        <f>'5. Unit inv. &amp; direct opex'!Z259</f>
        <v>2000921.2770042187</v>
      </c>
      <c r="T43" s="397">
        <f t="shared" si="18"/>
        <v>1369294.4319999998</v>
      </c>
      <c r="U43" s="397">
        <f t="shared" si="19"/>
        <v>1332907.3544481248</v>
      </c>
      <c r="V43" s="397">
        <f t="shared" si="20"/>
        <v>1370267.5135150093</v>
      </c>
      <c r="W43" s="397">
        <f t="shared" si="21"/>
        <v>1409289.0016890452</v>
      </c>
      <c r="X43" s="397">
        <f t="shared" si="22"/>
        <v>1444879.9682870652</v>
      </c>
      <c r="Y43" s="397">
        <f t="shared" si="23"/>
        <v>1459196.7792223922</v>
      </c>
      <c r="Z43" s="492">
        <f t="shared" si="24"/>
        <v>1473922.1268992089</v>
      </c>
      <c r="AA43" s="398">
        <f>'B. Dashboard'!F57</f>
        <v>8.3000000000000004E-2</v>
      </c>
      <c r="AB43" s="398">
        <f>'5. Unit inv. &amp; direct opex'!K33</f>
        <v>-0.02</v>
      </c>
      <c r="AC43" s="396">
        <f>'5. Unit inv. &amp; direct opex'!I33</f>
        <v>8</v>
      </c>
      <c r="AD43" s="398">
        <f>'B. Dashboard'!F59</f>
        <v>0.05</v>
      </c>
      <c r="AE43" s="399">
        <f t="shared" si="25"/>
        <v>9.9176831024151688E-2</v>
      </c>
      <c r="AF43" s="399">
        <f t="shared" si="26"/>
        <v>0.18217683102415169</v>
      </c>
      <c r="AG43" s="397">
        <f t="shared" si="27"/>
        <v>249453.72036077574</v>
      </c>
      <c r="AH43" s="397">
        <f t="shared" si="28"/>
        <v>242824.8378821451</v>
      </c>
      <c r="AI43" s="397">
        <f t="shared" si="29"/>
        <v>249630.99326750834</v>
      </c>
      <c r="AJ43" s="397">
        <f t="shared" si="30"/>
        <v>256739.80432490062</v>
      </c>
      <c r="AK43" s="397">
        <f t="shared" si="31"/>
        <v>263223.65383281431</v>
      </c>
      <c r="AL43" s="397">
        <f t="shared" si="32"/>
        <v>265831.84507938416</v>
      </c>
      <c r="AM43" s="492">
        <f t="shared" si="33"/>
        <v>268514.46225487546</v>
      </c>
      <c r="AN43" s="397">
        <f>F43*'5. Unit inv. &amp; direct opex'!AA259</f>
        <v>136929.44319999998</v>
      </c>
      <c r="AO43" s="397">
        <f>G43*'5. Unit inv. &amp; direct opex'!AB259</f>
        <v>138586.40358130596</v>
      </c>
      <c r="AP43" s="397">
        <f>H43*'5. Unit inv. &amp; direct opex'!AC259</f>
        <v>148107.86954492907</v>
      </c>
      <c r="AQ43" s="397">
        <f>I43*'5. Unit inv. &amp; direct opex'!AD259</f>
        <v>158326.63579785166</v>
      </c>
      <c r="AR43" s="397">
        <f>J43*'5. Unit inv. &amp; direct opex'!AE259</f>
        <v>168691.57572761457</v>
      </c>
      <c r="AS43" s="397">
        <f>K43*'5. Unit inv. &amp; direct opex'!AF259</f>
        <v>177013.83336906269</v>
      </c>
      <c r="AT43" s="492">
        <f>L43*'5. Unit inv. &amp; direct opex'!AG259</f>
        <v>185746.6626229455</v>
      </c>
      <c r="AU43" s="400">
        <f t="shared" si="34"/>
        <v>386383.16356077569</v>
      </c>
      <c r="AV43" s="400">
        <f t="shared" si="35"/>
        <v>381411.24146345106</v>
      </c>
      <c r="AW43" s="400">
        <f t="shared" si="36"/>
        <v>397738.86281243741</v>
      </c>
      <c r="AX43" s="400">
        <f t="shared" si="37"/>
        <v>415066.44012275228</v>
      </c>
      <c r="AY43" s="400">
        <f t="shared" si="38"/>
        <v>431915.22956042888</v>
      </c>
      <c r="AZ43" s="400">
        <f t="shared" si="39"/>
        <v>442845.67844844685</v>
      </c>
      <c r="BA43" s="400">
        <f t="shared" si="40"/>
        <v>454261.12487782096</v>
      </c>
      <c r="BB43" s="424"/>
    </row>
    <row r="44" spans="2:55">
      <c r="B44" s="207"/>
      <c r="C44" s="703" t="str">
        <f>'C. Masterfiles'!C63</f>
        <v>N19</v>
      </c>
      <c r="D44" s="394" t="str">
        <f>'C. Masterfiles'!E63</f>
        <v>Шлюз за взаимниосвързване (Interconnect Gateway)</v>
      </c>
      <c r="E44" s="394" t="str">
        <f>'C. Masterfiles'!D63</f>
        <v>IGW</v>
      </c>
      <c r="F44" s="395">
        <f>'6. Network Design'!G1691</f>
        <v>2.9088643749999994</v>
      </c>
      <c r="G44" s="395">
        <f>'6. Network Design'!H1691</f>
        <v>2.9019888860356611</v>
      </c>
      <c r="H44" s="395">
        <f>'6. Network Design'!I1691</f>
        <v>2.9509253748589521</v>
      </c>
      <c r="I44" s="395">
        <f>'6. Network Design'!J1691</f>
        <v>3.0831919941475623</v>
      </c>
      <c r="J44" s="395">
        <f>'6. Network Design'!K1691</f>
        <v>3.2163801152894615</v>
      </c>
      <c r="K44" s="395">
        <f>'6. Network Design'!L1691</f>
        <v>3.3240199150145835</v>
      </c>
      <c r="L44" s="395">
        <f>'6. Network Design'!M1691</f>
        <v>3.4095871498417232</v>
      </c>
      <c r="M44" s="396">
        <f>'5. Unit inv. &amp; direct opex'!T260</f>
        <v>550000</v>
      </c>
      <c r="N44" s="396">
        <f>'5. Unit inv. &amp; direct opex'!U260</f>
        <v>541150</v>
      </c>
      <c r="O44" s="396">
        <f>'5. Unit inv. &amp; direct opex'!V260</f>
        <v>532526.44999999995</v>
      </c>
      <c r="P44" s="396">
        <f>'5. Unit inv. &amp; direct opex'!W260</f>
        <v>524125.95834999997</v>
      </c>
      <c r="Q44" s="396">
        <f>'5. Unit inv. &amp; direct opex'!X260</f>
        <v>515945.22739204997</v>
      </c>
      <c r="R44" s="396">
        <f>'5. Unit inv. &amp; direct opex'!Y260</f>
        <v>507981.05218206713</v>
      </c>
      <c r="S44" s="396">
        <f>'5. Unit inv. &amp; direct opex'!Z260</f>
        <v>500230.31925105467</v>
      </c>
      <c r="T44" s="397">
        <f t="shared" si="18"/>
        <v>1599875.4062499998</v>
      </c>
      <c r="U44" s="397">
        <f t="shared" si="19"/>
        <v>1570411.2856781981</v>
      </c>
      <c r="V44" s="397">
        <f t="shared" si="20"/>
        <v>1571445.8140885569</v>
      </c>
      <c r="W44" s="397">
        <f t="shared" si="21"/>
        <v>1615980.9587096386</v>
      </c>
      <c r="X44" s="397">
        <f t="shared" si="22"/>
        <v>1659475.9699622891</v>
      </c>
      <c r="Y44" s="397">
        <f t="shared" si="23"/>
        <v>1688539.1339032536</v>
      </c>
      <c r="Z44" s="492">
        <f t="shared" si="24"/>
        <v>1705578.8684796188</v>
      </c>
      <c r="AA44" s="398">
        <f>'B. Dashboard'!F57</f>
        <v>8.3000000000000004E-2</v>
      </c>
      <c r="AB44" s="398">
        <f>'5. Unit inv. &amp; direct opex'!K34</f>
        <v>-0.02</v>
      </c>
      <c r="AC44" s="396">
        <f>'5. Unit inv. &amp; direct opex'!I34</f>
        <v>8</v>
      </c>
      <c r="AD44" s="398">
        <f>'B. Dashboard'!F59</f>
        <v>0.05</v>
      </c>
      <c r="AE44" s="399">
        <f t="shared" si="25"/>
        <v>9.9176831024151688E-2</v>
      </c>
      <c r="AF44" s="399">
        <f t="shared" si="26"/>
        <v>0.18217683102415169</v>
      </c>
      <c r="AG44" s="397">
        <f t="shared" si="27"/>
        <v>291460.23154410225</v>
      </c>
      <c r="AH44" s="397">
        <f t="shared" si="28"/>
        <v>286092.55142941792</v>
      </c>
      <c r="AI44" s="397">
        <f t="shared" si="29"/>
        <v>286281.01853682153</v>
      </c>
      <c r="AJ44" s="397">
        <f t="shared" si="30"/>
        <v>294394.29005309247</v>
      </c>
      <c r="AK44" s="397">
        <f t="shared" si="31"/>
        <v>302318.07336846017</v>
      </c>
      <c r="AL44" s="397">
        <f t="shared" si="32"/>
        <v>307612.70847476047</v>
      </c>
      <c r="AM44" s="492">
        <f t="shared" si="33"/>
        <v>310716.95332137536</v>
      </c>
      <c r="AN44" s="397">
        <f>F44*'5. Unit inv. &amp; direct opex'!AA260</f>
        <v>159987.54062499997</v>
      </c>
      <c r="AO44" s="397">
        <f>G44*'5. Unit inv. &amp; direct opex'!AB260</f>
        <v>163280.40467279646</v>
      </c>
      <c r="AP44" s="397">
        <f>H44*'5. Unit inv. &amp; direct opex'!AC260</f>
        <v>169852.59398941699</v>
      </c>
      <c r="AQ44" s="397">
        <f>I44*'5. Unit inv. &amp; direct opex'!AD260</f>
        <v>181547.45293494963</v>
      </c>
      <c r="AR44" s="397">
        <f>J44*'5. Unit inv. &amp; direct opex'!AE260</f>
        <v>193745.93211844738</v>
      </c>
      <c r="AS44" s="397">
        <f>K44*'5. Unit inv. &amp; direct opex'!AF260</f>
        <v>204835.14570610097</v>
      </c>
      <c r="AT44" s="492">
        <f>L44*'5. Unit inv. &amp; direct opex'!AG260</f>
        <v>214940.51610908</v>
      </c>
      <c r="AU44" s="400">
        <f t="shared" si="34"/>
        <v>451447.77216910222</v>
      </c>
      <c r="AV44" s="400">
        <f t="shared" si="35"/>
        <v>449372.9561022144</v>
      </c>
      <c r="AW44" s="400">
        <f t="shared" si="36"/>
        <v>456133.61252623855</v>
      </c>
      <c r="AX44" s="400">
        <f t="shared" si="37"/>
        <v>475941.74298804207</v>
      </c>
      <c r="AY44" s="400">
        <f t="shared" si="38"/>
        <v>496064.00548690755</v>
      </c>
      <c r="AZ44" s="400">
        <f t="shared" si="39"/>
        <v>512447.85418086144</v>
      </c>
      <c r="BA44" s="400">
        <f t="shared" si="40"/>
        <v>525657.46943045536</v>
      </c>
      <c r="BB44" s="424"/>
      <c r="BC44" s="207"/>
    </row>
    <row r="45" spans="2:55">
      <c r="B45" s="207"/>
      <c r="C45" s="703" t="str">
        <f>'C. Masterfiles'!C64</f>
        <v>N20</v>
      </c>
      <c r="D45" s="394" t="str">
        <f>'C. Masterfiles'!E64</f>
        <v>Международен шлюз за взаимниосвързване  (International Gateway)</v>
      </c>
      <c r="E45" s="394" t="str">
        <f>'C. Masterfiles'!D64</f>
        <v>INT</v>
      </c>
      <c r="F45" s="395">
        <f>'6. Network Design'!G1692</f>
        <v>0.58177287499999986</v>
      </c>
      <c r="G45" s="395">
        <f>'6. Network Design'!H1692</f>
        <v>0.58039777720713226</v>
      </c>
      <c r="H45" s="395">
        <f>'6. Network Design'!I1692</f>
        <v>0.5901850749717904</v>
      </c>
      <c r="I45" s="395">
        <f>'6. Network Design'!J1692</f>
        <v>0.61663839882951244</v>
      </c>
      <c r="J45" s="395">
        <f>'6. Network Design'!K1692</f>
        <v>0.64327602305789222</v>
      </c>
      <c r="K45" s="395">
        <f>'6. Network Design'!L1692</f>
        <v>0.66480398300291677</v>
      </c>
      <c r="L45" s="395">
        <f>'6. Network Design'!M1692</f>
        <v>0.68191742996834459</v>
      </c>
      <c r="M45" s="396">
        <f>'5. Unit inv. &amp; direct opex'!T261</f>
        <v>220000</v>
      </c>
      <c r="N45" s="396">
        <f>'5. Unit inv. &amp; direct opex'!U261</f>
        <v>216460</v>
      </c>
      <c r="O45" s="396">
        <f>'5. Unit inv. &amp; direct opex'!V261</f>
        <v>213010.58</v>
      </c>
      <c r="P45" s="396">
        <f>'5. Unit inv. &amp; direct opex'!W261</f>
        <v>209650.38334</v>
      </c>
      <c r="Q45" s="396">
        <f>'5. Unit inv. &amp; direct opex'!X261</f>
        <v>206378.09095681997</v>
      </c>
      <c r="R45" s="396">
        <f>'5. Unit inv. &amp; direct opex'!Y261</f>
        <v>203192.42087282683</v>
      </c>
      <c r="S45" s="396">
        <f>'5. Unit inv. &amp; direct opex'!Z261</f>
        <v>200092.12770042187</v>
      </c>
      <c r="T45" s="397">
        <f t="shared" si="18"/>
        <v>127990.03249999997</v>
      </c>
      <c r="U45" s="397">
        <f t="shared" si="19"/>
        <v>125632.90285425585</v>
      </c>
      <c r="V45" s="397">
        <f t="shared" si="20"/>
        <v>125715.66512708455</v>
      </c>
      <c r="W45" s="397">
        <f t="shared" si="21"/>
        <v>129278.47669677109</v>
      </c>
      <c r="X45" s="397">
        <f t="shared" si="22"/>
        <v>132758.07759698312</v>
      </c>
      <c r="Y45" s="397">
        <f t="shared" si="23"/>
        <v>135083.13071226029</v>
      </c>
      <c r="Z45" s="492">
        <f t="shared" si="24"/>
        <v>136446.30947836948</v>
      </c>
      <c r="AA45" s="398">
        <f>'B. Dashboard'!F57</f>
        <v>8.3000000000000004E-2</v>
      </c>
      <c r="AB45" s="398">
        <f>'5. Unit inv. &amp; direct opex'!K35</f>
        <v>-0.02</v>
      </c>
      <c r="AC45" s="396">
        <f>'5. Unit inv. &amp; direct opex'!I35</f>
        <v>8</v>
      </c>
      <c r="AD45" s="398">
        <f>'B. Dashboard'!F59</f>
        <v>0.05</v>
      </c>
      <c r="AE45" s="399">
        <f t="shared" si="25"/>
        <v>9.9176831024151688E-2</v>
      </c>
      <c r="AF45" s="399">
        <f t="shared" si="26"/>
        <v>0.18217683102415169</v>
      </c>
      <c r="AG45" s="397">
        <f t="shared" si="27"/>
        <v>23316.818523528178</v>
      </c>
      <c r="AH45" s="397">
        <f t="shared" si="28"/>
        <v>22887.404114353434</v>
      </c>
      <c r="AI45" s="397">
        <f t="shared" si="29"/>
        <v>22902.481482945721</v>
      </c>
      <c r="AJ45" s="397">
        <f t="shared" si="30"/>
        <v>23551.543204247399</v>
      </c>
      <c r="AK45" s="397">
        <f t="shared" si="31"/>
        <v>24185.445869476811</v>
      </c>
      <c r="AL45" s="397">
        <f t="shared" si="32"/>
        <v>24609.016677980839</v>
      </c>
      <c r="AM45" s="492">
        <f t="shared" si="33"/>
        <v>24857.356265710026</v>
      </c>
      <c r="AN45" s="397">
        <f>F45*'5. Unit inv. &amp; direct opex'!AA261</f>
        <v>12799.003249999996</v>
      </c>
      <c r="AO45" s="397">
        <f>G45*'5. Unit inv. &amp; direct opex'!AB261</f>
        <v>13062.432373823716</v>
      </c>
      <c r="AP45" s="397">
        <f>H45*'5. Unit inv. &amp; direct opex'!AC261</f>
        <v>13588.20751915336</v>
      </c>
      <c r="AQ45" s="397">
        <f>I45*'5. Unit inv. &amp; direct opex'!AD261</f>
        <v>14523.796234795971</v>
      </c>
      <c r="AR45" s="397">
        <f>J45*'5. Unit inv. &amp; direct opex'!AE261</f>
        <v>15499.674569475788</v>
      </c>
      <c r="AS45" s="397">
        <f>K45*'5. Unit inv. &amp; direct opex'!AF261</f>
        <v>16386.81165648808</v>
      </c>
      <c r="AT45" s="492">
        <f>L45*'5. Unit inv. &amp; direct opex'!AG261</f>
        <v>17195.2412887264</v>
      </c>
      <c r="AU45" s="400">
        <f t="shared" si="34"/>
        <v>36115.821773528172</v>
      </c>
      <c r="AV45" s="400">
        <f t="shared" si="35"/>
        <v>35949.836488177149</v>
      </c>
      <c r="AW45" s="400">
        <f t="shared" si="36"/>
        <v>36490.689002099083</v>
      </c>
      <c r="AX45" s="400">
        <f t="shared" si="37"/>
        <v>38075.339439043368</v>
      </c>
      <c r="AY45" s="400">
        <f t="shared" si="38"/>
        <v>39685.120438952596</v>
      </c>
      <c r="AZ45" s="400">
        <f t="shared" si="39"/>
        <v>40995.828334468919</v>
      </c>
      <c r="BA45" s="400">
        <f t="shared" si="40"/>
        <v>42052.597554436426</v>
      </c>
      <c r="BB45" s="424"/>
      <c r="BC45" s="207"/>
    </row>
    <row r="46" spans="2:55">
      <c r="B46" s="207"/>
      <c r="C46" s="703" t="str">
        <f>'C. Masterfiles'!C65</f>
        <v>N21</v>
      </c>
      <c r="D46" s="394" t="str">
        <f>'C. Masterfiles'!E65</f>
        <v>Облужващ GPRS възел (Serving GPRS Support Node)</v>
      </c>
      <c r="E46" s="394" t="str">
        <f>'C. Masterfiles'!D65</f>
        <v>SGSN</v>
      </c>
      <c r="F46" s="395">
        <f>'6. Network Design'!G1693</f>
        <v>3</v>
      </c>
      <c r="G46" s="395">
        <f>'6. Network Design'!H1693</f>
        <v>3</v>
      </c>
      <c r="H46" s="395">
        <f>'6. Network Design'!I1693</f>
        <v>3</v>
      </c>
      <c r="I46" s="395">
        <f>'6. Network Design'!J1693</f>
        <v>3</v>
      </c>
      <c r="J46" s="395">
        <f>'6. Network Design'!K1693</f>
        <v>3</v>
      </c>
      <c r="K46" s="395">
        <f>'6. Network Design'!L1693</f>
        <v>3</v>
      </c>
      <c r="L46" s="395">
        <f>'6. Network Design'!M1693</f>
        <v>3</v>
      </c>
      <c r="M46" s="396">
        <f>'5. Unit inv. &amp; direct opex'!T262</f>
        <v>550000</v>
      </c>
      <c r="N46" s="396">
        <f>'5. Unit inv. &amp; direct opex'!U262</f>
        <v>541150</v>
      </c>
      <c r="O46" s="396">
        <f>'5. Unit inv. &amp; direct opex'!V262</f>
        <v>532526.44999999995</v>
      </c>
      <c r="P46" s="396">
        <f>'5. Unit inv. &amp; direct opex'!W262</f>
        <v>524125.95834999997</v>
      </c>
      <c r="Q46" s="396">
        <f>'5. Unit inv. &amp; direct opex'!X262</f>
        <v>515945.22739204997</v>
      </c>
      <c r="R46" s="396">
        <f>'5. Unit inv. &amp; direct opex'!Y262</f>
        <v>507981.05218206713</v>
      </c>
      <c r="S46" s="396">
        <f>'5. Unit inv. &amp; direct opex'!Z262</f>
        <v>500230.31925105467</v>
      </c>
      <c r="T46" s="397">
        <f t="shared" si="18"/>
        <v>1650000</v>
      </c>
      <c r="U46" s="397">
        <f t="shared" si="19"/>
        <v>1623450</v>
      </c>
      <c r="V46" s="397">
        <f t="shared" si="20"/>
        <v>1597579.3499999999</v>
      </c>
      <c r="W46" s="397">
        <f t="shared" si="21"/>
        <v>1572377.8750499999</v>
      </c>
      <c r="X46" s="397">
        <f t="shared" si="22"/>
        <v>1547835.6821761499</v>
      </c>
      <c r="Y46" s="397">
        <f t="shared" si="23"/>
        <v>1523943.1565462013</v>
      </c>
      <c r="Z46" s="492">
        <f t="shared" si="24"/>
        <v>1500690.957753164</v>
      </c>
      <c r="AA46" s="398">
        <f>'B. Dashboard'!F57</f>
        <v>8.3000000000000004E-2</v>
      </c>
      <c r="AB46" s="398">
        <f>'5. Unit inv. &amp; direct opex'!K36</f>
        <v>-0.02</v>
      </c>
      <c r="AC46" s="396">
        <f>'5. Unit inv. &amp; direct opex'!I36</f>
        <v>8</v>
      </c>
      <c r="AD46" s="398">
        <f>'B. Dashboard'!F59</f>
        <v>0.05</v>
      </c>
      <c r="AE46" s="399">
        <f t="shared" si="25"/>
        <v>9.9176831024151688E-2</v>
      </c>
      <c r="AF46" s="399">
        <f t="shared" si="26"/>
        <v>0.18217683102415169</v>
      </c>
      <c r="AG46" s="397">
        <f t="shared" si="27"/>
        <v>300591.77118985029</v>
      </c>
      <c r="AH46" s="397">
        <f t="shared" si="28"/>
        <v>295754.97632615909</v>
      </c>
      <c r="AI46" s="397">
        <f t="shared" si="29"/>
        <v>291041.94329262408</v>
      </c>
      <c r="AJ46" s="397">
        <f t="shared" si="30"/>
        <v>286450.81844909856</v>
      </c>
      <c r="AK46" s="397">
        <f t="shared" si="31"/>
        <v>281979.79952495702</v>
      </c>
      <c r="AL46" s="397">
        <f t="shared" si="32"/>
        <v>277627.13492052967</v>
      </c>
      <c r="AM46" s="492">
        <f t="shared" si="33"/>
        <v>273391.12303007051</v>
      </c>
      <c r="AN46" s="397">
        <f>F46*'5. Unit inv. &amp; direct opex'!AA262</f>
        <v>165000</v>
      </c>
      <c r="AO46" s="397">
        <f>G46*'5. Unit inv. &amp; direct opex'!AB262</f>
        <v>168794.99999999997</v>
      </c>
      <c r="AP46" s="397">
        <f>H46*'5. Unit inv. &amp; direct opex'!AC262</f>
        <v>172677.28499999997</v>
      </c>
      <c r="AQ46" s="397">
        <f>I46*'5. Unit inv. &amp; direct opex'!AD262</f>
        <v>176648.86255499994</v>
      </c>
      <c r="AR46" s="397">
        <f>J46*'5. Unit inv. &amp; direct opex'!AE262</f>
        <v>180711.78639376492</v>
      </c>
      <c r="AS46" s="397">
        <f>K46*'5. Unit inv. &amp; direct opex'!AF262</f>
        <v>184868.15748082148</v>
      </c>
      <c r="AT46" s="492">
        <f>L46*'5. Unit inv. &amp; direct opex'!AG262</f>
        <v>189120.12510288035</v>
      </c>
      <c r="AU46" s="400">
        <f t="shared" si="34"/>
        <v>465591.77118985029</v>
      </c>
      <c r="AV46" s="400">
        <f t="shared" si="35"/>
        <v>464549.97632615909</v>
      </c>
      <c r="AW46" s="400">
        <f t="shared" si="36"/>
        <v>463719.22829262406</v>
      </c>
      <c r="AX46" s="400">
        <f t="shared" si="37"/>
        <v>463099.6810040985</v>
      </c>
      <c r="AY46" s="400">
        <f t="shared" si="38"/>
        <v>462691.58591872198</v>
      </c>
      <c r="AZ46" s="400">
        <f t="shared" si="39"/>
        <v>462495.29240135115</v>
      </c>
      <c r="BA46" s="400">
        <f t="shared" si="40"/>
        <v>462511.24813295086</v>
      </c>
      <c r="BB46" s="424"/>
      <c r="BC46" s="207"/>
    </row>
    <row r="47" spans="2:55" s="207" customFormat="1">
      <c r="C47" s="703" t="str">
        <f>'C. Masterfiles'!C66</f>
        <v>N22</v>
      </c>
      <c r="D47" s="394" t="str">
        <f>'C. Masterfiles'!E66</f>
        <v>Шлюз на мрежата за пакетна комутация (Gateway GPRS Support Node )</v>
      </c>
      <c r="E47" s="394" t="str">
        <f>'C. Masterfiles'!D66</f>
        <v>GGSN</v>
      </c>
      <c r="F47" s="395">
        <f>'6. Network Design'!G1694</f>
        <v>1.4134233244341963</v>
      </c>
      <c r="G47" s="395">
        <f>'6. Network Design'!H1694</f>
        <v>1.4188004228494098</v>
      </c>
      <c r="H47" s="395">
        <f>'6. Network Design'!I1694</f>
        <v>1.4003509394473708</v>
      </c>
      <c r="I47" s="395">
        <f>'6. Network Design'!J1694</f>
        <v>1.4590747684809924</v>
      </c>
      <c r="J47" s="395">
        <f>'6. Network Design'!K1694</f>
        <v>1.5090310605413919</v>
      </c>
      <c r="K47" s="395">
        <f>'6. Network Design'!L1694</f>
        <v>1.5789323318195434</v>
      </c>
      <c r="L47" s="395">
        <f>'6. Network Design'!M1694</f>
        <v>1.6195773571404501</v>
      </c>
      <c r="M47" s="396">
        <f>'5. Unit inv. &amp; direct opex'!T263</f>
        <v>605000</v>
      </c>
      <c r="N47" s="396">
        <f>'5. Unit inv. &amp; direct opex'!U263</f>
        <v>595265</v>
      </c>
      <c r="O47" s="396">
        <f>'5. Unit inv. &amp; direct opex'!V263</f>
        <v>585779.09499999997</v>
      </c>
      <c r="P47" s="396">
        <f>'5. Unit inv. &amp; direct opex'!W263</f>
        <v>576538.55418500002</v>
      </c>
      <c r="Q47" s="396">
        <f>'5. Unit inv. &amp; direct opex'!X263</f>
        <v>567539.7501312549</v>
      </c>
      <c r="R47" s="396">
        <f>'5. Unit inv. &amp; direct opex'!Y263</f>
        <v>558779.15740027372</v>
      </c>
      <c r="S47" s="396">
        <f>'5. Unit inv. &amp; direct opex'!Z263</f>
        <v>550253.35117616004</v>
      </c>
      <c r="T47" s="397">
        <f t="shared" si="18"/>
        <v>855121.1112826888</v>
      </c>
      <c r="U47" s="397">
        <f t="shared" si="19"/>
        <v>844562.23370745394</v>
      </c>
      <c r="V47" s="397">
        <f t="shared" si="20"/>
        <v>820296.3059918806</v>
      </c>
      <c r="W47" s="397">
        <f t="shared" si="21"/>
        <v>841212.85746784497</v>
      </c>
      <c r="X47" s="397">
        <f t="shared" si="22"/>
        <v>856435.11103996413</v>
      </c>
      <c r="Y47" s="397">
        <f t="shared" si="23"/>
        <v>882274.4779661739</v>
      </c>
      <c r="Z47" s="492">
        <f t="shared" si="24"/>
        <v>891177.86825556133</v>
      </c>
      <c r="AA47" s="398">
        <f>'B. Dashboard'!F57</f>
        <v>8.3000000000000004E-2</v>
      </c>
      <c r="AB47" s="398">
        <f>'5. Unit inv. &amp; direct opex'!K37</f>
        <v>-0.02</v>
      </c>
      <c r="AC47" s="396">
        <f>'5. Unit inv. &amp; direct opex'!I37</f>
        <v>8</v>
      </c>
      <c r="AD47" s="398">
        <f>'B. Dashboard'!F59</f>
        <v>0.05</v>
      </c>
      <c r="AE47" s="399">
        <f t="shared" si="25"/>
        <v>9.9176831024151688E-2</v>
      </c>
      <c r="AF47" s="399">
        <f t="shared" si="26"/>
        <v>0.18217683102415169</v>
      </c>
      <c r="AG47" s="397">
        <f t="shared" si="27"/>
        <v>155783.25419533122</v>
      </c>
      <c r="AH47" s="397">
        <f t="shared" si="28"/>
        <v>153859.67133950294</v>
      </c>
      <c r="AI47" s="397">
        <f t="shared" si="29"/>
        <v>149438.98152641868</v>
      </c>
      <c r="AJ47" s="397">
        <f t="shared" si="30"/>
        <v>153249.4925902634</v>
      </c>
      <c r="AK47" s="397">
        <f t="shared" si="31"/>
        <v>156022.63450707812</v>
      </c>
      <c r="AL47" s="397">
        <f t="shared" si="32"/>
        <v>160729.9684893653</v>
      </c>
      <c r="AM47" s="492">
        <f t="shared" si="33"/>
        <v>162351.95991765711</v>
      </c>
      <c r="AN47" s="397">
        <f>F47*'5. Unit inv. &amp; direct opex'!AA263</f>
        <v>85512.11112826888</v>
      </c>
      <c r="AO47" s="397">
        <f>G47*'5. Unit inv. &amp; direct opex'!AB263</f>
        <v>87811.686370784228</v>
      </c>
      <c r="AP47" s="397">
        <f>H47*'5. Unit inv. &amp; direct opex'!AC263</f>
        <v>88663.22603268949</v>
      </c>
      <c r="AQ47" s="397">
        <f>I47*'5. Unit inv. &amp; direct opex'!AD263</f>
        <v>94506.096019451303</v>
      </c>
      <c r="AR47" s="397">
        <f>J47*'5. Unit inv. &amp; direct opex'!AE263</f>
        <v>99989.889513841277</v>
      </c>
      <c r="AS47" s="397">
        <f>K47*'5. Unit inv. &amp; direct opex'!AF263</f>
        <v>107027.91402247122</v>
      </c>
      <c r="AT47" s="492">
        <f>L47*'5. Unit inv. &amp; direct opex'!AG263</f>
        <v>112308.04654527124</v>
      </c>
      <c r="AU47" s="400">
        <f t="shared" si="34"/>
        <v>241295.3653236001</v>
      </c>
      <c r="AV47" s="400">
        <f t="shared" si="35"/>
        <v>241671.35771028715</v>
      </c>
      <c r="AW47" s="400">
        <f t="shared" si="36"/>
        <v>238102.20755910815</v>
      </c>
      <c r="AX47" s="400">
        <f t="shared" si="37"/>
        <v>247755.5886097147</v>
      </c>
      <c r="AY47" s="400">
        <f t="shared" si="38"/>
        <v>256012.5240209194</v>
      </c>
      <c r="AZ47" s="400">
        <f t="shared" si="39"/>
        <v>267757.88251183653</v>
      </c>
      <c r="BA47" s="400">
        <f t="shared" si="40"/>
        <v>274660.00646292837</v>
      </c>
      <c r="BB47" s="424"/>
    </row>
    <row r="48" spans="2:55" s="207" customFormat="1">
      <c r="C48" s="703" t="str">
        <f>'C. Masterfiles'!C67</f>
        <v>N23</v>
      </c>
      <c r="D48" s="394" t="str">
        <f>'C. Masterfiles'!E67</f>
        <v>IN Platform</v>
      </c>
      <c r="E48" s="394" t="str">
        <f>'C. Masterfiles'!D67</f>
        <v>IN/NGN</v>
      </c>
      <c r="F48" s="395">
        <f>'6. Network Design'!G1695</f>
        <v>1.4587653749999998</v>
      </c>
      <c r="G48" s="395">
        <f>'6. Network Design'!H1695</f>
        <v>1.443223511035661</v>
      </c>
      <c r="H48" s="395">
        <f>'6. Network Design'!I1695</f>
        <v>1.5077018638232911</v>
      </c>
      <c r="I48" s="395">
        <f>'6. Network Design'!J1695</f>
        <v>1.5754901303242708</v>
      </c>
      <c r="J48" s="395">
        <f>'6. Network Design'!K1695</f>
        <v>1.6408899849651901</v>
      </c>
      <c r="K48" s="395">
        <f>'6. Network Design'!L1695</f>
        <v>1.6831299300493943</v>
      </c>
      <c r="L48" s="395">
        <f>'6. Network Design'!M1695</f>
        <v>1.7264572197923296</v>
      </c>
      <c r="M48" s="396">
        <f>'5. Unit inv. &amp; direct opex'!T264</f>
        <v>858000</v>
      </c>
      <c r="N48" s="396">
        <f>'5. Unit inv. &amp; direct opex'!U264</f>
        <v>844194</v>
      </c>
      <c r="O48" s="396">
        <f>'5. Unit inv. &amp; direct opex'!V264</f>
        <v>830741.26199999999</v>
      </c>
      <c r="P48" s="396">
        <f>'5. Unit inv. &amp; direct opex'!W264</f>
        <v>817636.49502599996</v>
      </c>
      <c r="Q48" s="396">
        <f>'5. Unit inv. &amp; direct opex'!X264</f>
        <v>804874.55473159801</v>
      </c>
      <c r="R48" s="396">
        <f>'5. Unit inv. &amp; direct opex'!Y264</f>
        <v>792450.44140402472</v>
      </c>
      <c r="S48" s="396">
        <f>'5. Unit inv. &amp; direct opex'!Z264</f>
        <v>780359.29803164536</v>
      </c>
      <c r="T48" s="397">
        <f t="shared" si="18"/>
        <v>1251620.6917499998</v>
      </c>
      <c r="U48" s="397">
        <f t="shared" si="19"/>
        <v>1218360.6286752389</v>
      </c>
      <c r="V48" s="397">
        <f t="shared" si="20"/>
        <v>1252510.149072313</v>
      </c>
      <c r="W48" s="397">
        <f t="shared" si="21"/>
        <v>1288178.2281063925</v>
      </c>
      <c r="X48" s="397">
        <f t="shared" si="22"/>
        <v>1320710.596012396</v>
      </c>
      <c r="Y48" s="397">
        <f t="shared" si="23"/>
        <v>1333797.0560079678</v>
      </c>
      <c r="Z48" s="492">
        <f t="shared" si="24"/>
        <v>1347256.9441188085</v>
      </c>
      <c r="AA48" s="398">
        <f>'B. Dashboard'!F57</f>
        <v>8.3000000000000004E-2</v>
      </c>
      <c r="AB48" s="398">
        <f>'5. Unit inv. &amp; direct opex'!K38</f>
        <v>-0.02</v>
      </c>
      <c r="AC48" s="396">
        <f>'5. Unit inv. &amp; direct opex'!I38</f>
        <v>8</v>
      </c>
      <c r="AD48" s="398">
        <f>'B. Dashboard'!F59</f>
        <v>0.05</v>
      </c>
      <c r="AE48" s="399">
        <f t="shared" si="25"/>
        <v>9.9176831024151688E-2</v>
      </c>
      <c r="AF48" s="399">
        <f t="shared" si="26"/>
        <v>0.18217683102415169</v>
      </c>
      <c r="AG48" s="397">
        <f t="shared" si="27"/>
        <v>228016.29126727156</v>
      </c>
      <c r="AH48" s="397">
        <f t="shared" si="28"/>
        <v>221957.07837664822</v>
      </c>
      <c r="AI48" s="397">
        <f t="shared" si="29"/>
        <v>228178.32978358181</v>
      </c>
      <c r="AJ48" s="397">
        <f t="shared" si="30"/>
        <v>234676.22739072941</v>
      </c>
      <c r="AK48" s="397">
        <f t="shared" si="31"/>
        <v>240602.87108155695</v>
      </c>
      <c r="AL48" s="397">
        <f t="shared" si="32"/>
        <v>242986.92089287454</v>
      </c>
      <c r="AM48" s="492">
        <f t="shared" si="33"/>
        <v>245439.00065484716</v>
      </c>
      <c r="AN48" s="397">
        <f>F48*'5. Unit inv. &amp; direct opex'!AA264</f>
        <v>125162.06917499998</v>
      </c>
      <c r="AO48" s="397">
        <f>G48*'5. Unit inv. &amp; direct opex'!AB264</f>
        <v>126676.63452353748</v>
      </c>
      <c r="AP48" s="397">
        <f>H48*'5. Unit inv. &amp; direct opex'!AC264</f>
        <v>135379.8495059117</v>
      </c>
      <c r="AQ48" s="397">
        <f>I48*'5. Unit inv. &amp; direct opex'!AD264</f>
        <v>144720.44053397374</v>
      </c>
      <c r="AR48" s="397">
        <f>J48*'5. Unit inv. &amp; direct opex'!AE264</f>
        <v>154194.64343852276</v>
      </c>
      <c r="AS48" s="397">
        <f>K48*'5. Unit inv. &amp; direct opex'!AF264</f>
        <v>161801.70706390886</v>
      </c>
      <c r="AT48" s="492">
        <f>L48*'5. Unit inv. &amp; direct opex'!AG264</f>
        <v>169784.05880378615</v>
      </c>
      <c r="AU48" s="400">
        <f t="shared" si="34"/>
        <v>353178.36044227157</v>
      </c>
      <c r="AV48" s="400">
        <f t="shared" si="35"/>
        <v>348633.71290018572</v>
      </c>
      <c r="AW48" s="400">
        <f t="shared" si="36"/>
        <v>363558.17928949348</v>
      </c>
      <c r="AX48" s="400">
        <f t="shared" si="37"/>
        <v>379396.66792470316</v>
      </c>
      <c r="AY48" s="400">
        <f t="shared" si="38"/>
        <v>394797.51452007971</v>
      </c>
      <c r="AZ48" s="400">
        <f t="shared" si="39"/>
        <v>404788.6279567834</v>
      </c>
      <c r="BA48" s="400">
        <f t="shared" si="40"/>
        <v>415223.0594586333</v>
      </c>
      <c r="BB48" s="424"/>
    </row>
    <row r="49" spans="2:55" s="207" customFormat="1">
      <c r="C49" s="703" t="str">
        <f>'C. Masterfiles'!C68</f>
        <v>N24</v>
      </c>
      <c r="D49" s="394" t="str">
        <f>'C. Masterfiles'!E68</f>
        <v>4G базова станция (4G Base Station)</v>
      </c>
      <c r="E49" s="394" t="str">
        <f>'C. Masterfiles'!D68</f>
        <v>eNodeB</v>
      </c>
      <c r="F49" s="395">
        <f>'6. Network Design'!G1696</f>
        <v>52.746483950831674</v>
      </c>
      <c r="G49" s="395">
        <f>'6. Network Design'!H1696</f>
        <v>158.72012005241339</v>
      </c>
      <c r="H49" s="395">
        <f>'6. Network Design'!I1696</f>
        <v>264.29979966617339</v>
      </c>
      <c r="I49" s="395">
        <f>'6. Network Design'!J1696</f>
        <v>370.38973925217539</v>
      </c>
      <c r="J49" s="395">
        <f>'6. Network Design'!K1696</f>
        <v>370.50085617395109</v>
      </c>
      <c r="K49" s="395">
        <f>'6. Network Design'!L1696</f>
        <v>370.60982144707793</v>
      </c>
      <c r="L49" s="395">
        <f>'6. Network Design'!M1696</f>
        <v>371.38099330340407</v>
      </c>
      <c r="M49" s="396">
        <f>'5. Unit inv. &amp; direct opex'!T265</f>
        <v>22000</v>
      </c>
      <c r="N49" s="396">
        <f>'5. Unit inv. &amp; direct opex'!U265</f>
        <v>21646</v>
      </c>
      <c r="O49" s="396">
        <f>'5. Unit inv. &amp; direct opex'!V265</f>
        <v>21301.058000000001</v>
      </c>
      <c r="P49" s="396">
        <f>'5. Unit inv. &amp; direct opex'!W265</f>
        <v>20965.038334000001</v>
      </c>
      <c r="Q49" s="396">
        <f>'5. Unit inv. &amp; direct opex'!X265</f>
        <v>20637.809095681998</v>
      </c>
      <c r="R49" s="396">
        <f>'5. Unit inv. &amp; direct opex'!Y265</f>
        <v>20319.242087282684</v>
      </c>
      <c r="S49" s="396">
        <f>'5. Unit inv. &amp; direct opex'!Z265</f>
        <v>20009.212770042188</v>
      </c>
      <c r="T49" s="397">
        <f t="shared" si="18"/>
        <v>1160422.6469182968</v>
      </c>
      <c r="U49" s="397">
        <f t="shared" si="19"/>
        <v>3435655.7186545404</v>
      </c>
      <c r="V49" s="397">
        <f t="shared" si="20"/>
        <v>5629865.3620775398</v>
      </c>
      <c r="W49" s="397">
        <f t="shared" si="21"/>
        <v>7765235.0819421215</v>
      </c>
      <c r="X49" s="397">
        <f t="shared" si="22"/>
        <v>7646325.9395047352</v>
      </c>
      <c r="Y49" s="397">
        <f t="shared" si="23"/>
        <v>7530510.681907787</v>
      </c>
      <c r="Z49" s="492">
        <f t="shared" si="24"/>
        <v>7431041.3137574252</v>
      </c>
      <c r="AA49" s="398">
        <f>'B. Dashboard'!F57</f>
        <v>8.3000000000000004E-2</v>
      </c>
      <c r="AB49" s="398">
        <f>'5. Unit inv. &amp; direct opex'!K39</f>
        <v>-0.02</v>
      </c>
      <c r="AC49" s="396">
        <f>'5. Unit inv. &amp; direct opex'!I39</f>
        <v>8</v>
      </c>
      <c r="AD49" s="398">
        <f>'B. Dashboard'!F59</f>
        <v>0.05</v>
      </c>
      <c r="AE49" s="399">
        <f t="shared" si="25"/>
        <v>9.9176831024151688E-2</v>
      </c>
      <c r="AF49" s="399">
        <f t="shared" si="26"/>
        <v>0.18217683102415169</v>
      </c>
      <c r="AG49" s="397">
        <f t="shared" si="27"/>
        <v>211402.12046423339</v>
      </c>
      <c r="AH49" s="397">
        <f t="shared" si="28"/>
        <v>625896.8713144887</v>
      </c>
      <c r="AI49" s="397">
        <f t="shared" si="29"/>
        <v>1025631.0307559245</v>
      </c>
      <c r="AJ49" s="397">
        <f t="shared" si="30"/>
        <v>1414645.9193857845</v>
      </c>
      <c r="AK49" s="397">
        <f t="shared" si="31"/>
        <v>1392983.4286367421</v>
      </c>
      <c r="AL49" s="397">
        <f t="shared" si="32"/>
        <v>1371884.5720234842</v>
      </c>
      <c r="AM49" s="492">
        <f t="shared" si="33"/>
        <v>1353763.5577498768</v>
      </c>
      <c r="AN49" s="397">
        <f>F49*'5. Unit inv. &amp; direct opex'!AA265</f>
        <v>116042.26469182968</v>
      </c>
      <c r="AO49" s="397">
        <f>G49*'5. Unit inv. &amp; direct opex'!AB265</f>
        <v>357215.50218996155</v>
      </c>
      <c r="AP49" s="397">
        <f>H49*'5. Unit inv. &amp; direct opex'!AC265</f>
        <v>608514.29109864961</v>
      </c>
      <c r="AQ49" s="397">
        <f>I49*'5. Unit inv. &amp; direct opex'!AD265</f>
        <v>872385.68187919736</v>
      </c>
      <c r="AR49" s="397">
        <f>J49*'5. Unit inv. &amp; direct opex'!AE265</f>
        <v>892718.28772818763</v>
      </c>
      <c r="AS49" s="397">
        <f>K49*'5. Unit inv. &amp; direct opex'!AF265</f>
        <v>913519.39780290052</v>
      </c>
      <c r="AT49" s="492">
        <f>L49*'5. Unit inv. &amp; direct opex'!AG265</f>
        <v>936474.93219162337</v>
      </c>
      <c r="AU49" s="400">
        <f t="shared" si="34"/>
        <v>327444.38515606307</v>
      </c>
      <c r="AV49" s="400">
        <f t="shared" si="35"/>
        <v>983112.37350445031</v>
      </c>
      <c r="AW49" s="400">
        <f t="shared" si="36"/>
        <v>1634145.3218545741</v>
      </c>
      <c r="AX49" s="400">
        <f t="shared" si="37"/>
        <v>2287031.601264982</v>
      </c>
      <c r="AY49" s="400">
        <f t="shared" si="38"/>
        <v>2285701.7163649295</v>
      </c>
      <c r="AZ49" s="400">
        <f t="shared" si="39"/>
        <v>2285403.9698263844</v>
      </c>
      <c r="BA49" s="400">
        <f t="shared" si="40"/>
        <v>2290238.4899415001</v>
      </c>
      <c r="BB49" s="424"/>
    </row>
    <row r="50" spans="2:55" s="207" customFormat="1">
      <c r="C50" s="703" t="str">
        <f>'C. Masterfiles'!C69</f>
        <v>N25</v>
      </c>
      <c r="D50" s="394" t="str">
        <f>'C. Masterfiles'!E69</f>
        <v>4G Приемо-предавателно устройство (4G Transceiver)</v>
      </c>
      <c r="E50" s="394" t="str">
        <f>'C. Masterfiles'!D69</f>
        <v>eNodeB Radio</v>
      </c>
      <c r="F50" s="395">
        <f>'6. Network Design'!G1697</f>
        <v>309.870128975603</v>
      </c>
      <c r="G50" s="395">
        <f>'6. Network Design'!H1697</f>
        <v>932.24687160069107</v>
      </c>
      <c r="H50" s="395">
        <f>'6. Network Design'!I1697</f>
        <v>1552.5162413584476</v>
      </c>
      <c r="I50" s="395">
        <f>'6. Network Design'!J1697</f>
        <v>2175.6962606397283</v>
      </c>
      <c r="J50" s="395">
        <f>'6. Network Design'!K1697</f>
        <v>2176.3489695179205</v>
      </c>
      <c r="K50" s="395">
        <f>'6. Network Design'!L1697</f>
        <v>2176.9931342738741</v>
      </c>
      <c r="L50" s="395">
        <f>'6. Network Design'!M1697</f>
        <v>2182.9261434932928</v>
      </c>
      <c r="M50" s="396">
        <f>'5. Unit inv. &amp; direct opex'!T266</f>
        <v>5500</v>
      </c>
      <c r="N50" s="396">
        <f>'5. Unit inv. &amp; direct opex'!U266</f>
        <v>5561.5</v>
      </c>
      <c r="O50" s="396">
        <f>'5. Unit inv. &amp; direct opex'!V266</f>
        <v>5623.7645000000002</v>
      </c>
      <c r="P50" s="396">
        <f>'5. Unit inv. &amp; direct opex'!W266</f>
        <v>5686.8045835000003</v>
      </c>
      <c r="Q50" s="396">
        <f>'5. Unit inv. &amp; direct opex'!X266</f>
        <v>5750.6315239204996</v>
      </c>
      <c r="R50" s="396">
        <f>'5. Unit inv. &amp; direct opex'!Y266</f>
        <v>5815.2567883206721</v>
      </c>
      <c r="S50" s="396">
        <f>'5. Unit inv. &amp; direct opex'!Z266</f>
        <v>5880.6920411955471</v>
      </c>
      <c r="T50" s="397">
        <f t="shared" si="18"/>
        <v>1704285.7093658166</v>
      </c>
      <c r="U50" s="397">
        <f t="shared" si="19"/>
        <v>5184690.9764072429</v>
      </c>
      <c r="V50" s="397">
        <f t="shared" si="20"/>
        <v>8730985.7238250691</v>
      </c>
      <c r="W50" s="397">
        <f t="shared" si="21"/>
        <v>12372759.467309818</v>
      </c>
      <c r="X50" s="397">
        <f t="shared" si="22"/>
        <v>12515380.991161648</v>
      </c>
      <c r="Y50" s="397">
        <f t="shared" si="23"/>
        <v>12659774.102213643</v>
      </c>
      <c r="Z50" s="492">
        <f t="shared" si="24"/>
        <v>12837116.398558695</v>
      </c>
      <c r="AA50" s="398">
        <f>'B. Dashboard'!F57</f>
        <v>8.3000000000000004E-2</v>
      </c>
      <c r="AB50" s="398">
        <f>'5. Unit inv. &amp; direct opex'!K40</f>
        <v>0.01</v>
      </c>
      <c r="AC50" s="396">
        <f>'5. Unit inv. &amp; direct opex'!I40</f>
        <v>10</v>
      </c>
      <c r="AD50" s="398">
        <f>'B. Dashboard'!F59</f>
        <v>0.05</v>
      </c>
      <c r="AE50" s="399">
        <f t="shared" si="25"/>
        <v>5.9045261780535582E-2</v>
      </c>
      <c r="AF50" s="399">
        <f t="shared" si="26"/>
        <v>0.14204526178053559</v>
      </c>
      <c r="AG50" s="397">
        <f t="shared" si="27"/>
        <v>242085.70973569321</v>
      </c>
      <c r="AH50" s="397">
        <f t="shared" si="28"/>
        <v>736460.78699494747</v>
      </c>
      <c r="AI50" s="397">
        <f t="shared" si="29"/>
        <v>1240195.1527428508</v>
      </c>
      <c r="AJ50" s="397">
        <f t="shared" si="30"/>
        <v>1757491.8574816231</v>
      </c>
      <c r="AK50" s="397">
        <f t="shared" si="31"/>
        <v>1777750.5691726953</v>
      </c>
      <c r="AL50" s="397">
        <f t="shared" si="32"/>
        <v>1798260.9264313818</v>
      </c>
      <c r="AM50" s="492">
        <f t="shared" si="33"/>
        <v>1823451.5593404761</v>
      </c>
      <c r="AN50" s="397">
        <f>F50*'5. Unit inv. &amp; direct opex'!AA266</f>
        <v>170428.57093658164</v>
      </c>
      <c r="AO50" s="397">
        <f>G50*'5. Unit inv. &amp; direct opex'!AB266</f>
        <v>524528.70230612881</v>
      </c>
      <c r="AP50" s="397">
        <f>H50*'5. Unit inv. &amp; direct opex'!AC266</f>
        <v>893614.29825393797</v>
      </c>
      <c r="AQ50" s="397">
        <f>I50*'5. Unit inv. &amp; direct opex'!AD266</f>
        <v>1281114.2323572491</v>
      </c>
      <c r="AR50" s="397">
        <f>J50*'5. Unit inv. &amp; direct opex'!AE266</f>
        <v>1310973.0336593762</v>
      </c>
      <c r="AS50" s="397">
        <f>K50*'5. Unit inv. &amp; direct opex'!AF266</f>
        <v>1341522.3652720326</v>
      </c>
      <c r="AT50" s="492">
        <f>L50*'5. Unit inv. &amp; direct opex'!AG266</f>
        <v>1376117.5511593325</v>
      </c>
      <c r="AU50" s="400">
        <f t="shared" si="34"/>
        <v>412514.28067227488</v>
      </c>
      <c r="AV50" s="400">
        <f t="shared" si="35"/>
        <v>1260989.4893010762</v>
      </c>
      <c r="AW50" s="400">
        <f t="shared" si="36"/>
        <v>2133809.4509967887</v>
      </c>
      <c r="AX50" s="400">
        <f t="shared" si="37"/>
        <v>3038606.0898388722</v>
      </c>
      <c r="AY50" s="400">
        <f t="shared" si="38"/>
        <v>3088723.6028320715</v>
      </c>
      <c r="AZ50" s="400">
        <f t="shared" si="39"/>
        <v>3139783.2917034142</v>
      </c>
      <c r="BA50" s="400">
        <f t="shared" si="40"/>
        <v>3199569.1104998086</v>
      </c>
      <c r="BB50" s="424"/>
    </row>
    <row r="51" spans="2:55" s="207" customFormat="1">
      <c r="C51" s="703" t="str">
        <f>'C. Masterfiles'!C70</f>
        <v>N26</v>
      </c>
      <c r="D51" s="394" t="str">
        <f>'C. Masterfiles'!E70</f>
        <v>OTHER: complete as required</v>
      </c>
      <c r="E51" s="394" t="str">
        <f>'C. Masterfiles'!D70</f>
        <v>OTHER</v>
      </c>
      <c r="F51" s="395">
        <f>'6. Network Design'!G1698</f>
        <v>0</v>
      </c>
      <c r="G51" s="395">
        <f>'6. Network Design'!H1698</f>
        <v>0</v>
      </c>
      <c r="H51" s="395">
        <f>'6. Network Design'!I1698</f>
        <v>0</v>
      </c>
      <c r="I51" s="395">
        <f>'6. Network Design'!J1698</f>
        <v>0</v>
      </c>
      <c r="J51" s="395">
        <f>'6. Network Design'!K1698</f>
        <v>0</v>
      </c>
      <c r="K51" s="395">
        <f>'6. Network Design'!L1698</f>
        <v>0</v>
      </c>
      <c r="L51" s="395">
        <f>'6. Network Design'!M1698</f>
        <v>0</v>
      </c>
      <c r="M51" s="396">
        <f>'5. Unit inv. &amp; direct opex'!T267</f>
        <v>0</v>
      </c>
      <c r="N51" s="396">
        <f>'5. Unit inv. &amp; direct opex'!U267</f>
        <v>0</v>
      </c>
      <c r="O51" s="396">
        <f>'5. Unit inv. &amp; direct opex'!V267</f>
        <v>0</v>
      </c>
      <c r="P51" s="396">
        <f>'5. Unit inv. &amp; direct opex'!W267</f>
        <v>0</v>
      </c>
      <c r="Q51" s="396">
        <f>'5. Unit inv. &amp; direct opex'!X267</f>
        <v>0</v>
      </c>
      <c r="R51" s="396">
        <f>'5. Unit inv. &amp; direct opex'!Y267</f>
        <v>0</v>
      </c>
      <c r="S51" s="396">
        <f>'5. Unit inv. &amp; direct opex'!Z267</f>
        <v>0</v>
      </c>
      <c r="T51" s="397">
        <f t="shared" si="18"/>
        <v>0</v>
      </c>
      <c r="U51" s="397">
        <f t="shared" si="19"/>
        <v>0</v>
      </c>
      <c r="V51" s="397">
        <f t="shared" si="20"/>
        <v>0</v>
      </c>
      <c r="W51" s="397">
        <f t="shared" si="21"/>
        <v>0</v>
      </c>
      <c r="X51" s="397">
        <f t="shared" si="22"/>
        <v>0</v>
      </c>
      <c r="Y51" s="397">
        <f t="shared" si="23"/>
        <v>0</v>
      </c>
      <c r="Z51" s="492">
        <f t="shared" si="24"/>
        <v>0</v>
      </c>
      <c r="AA51" s="398">
        <f>'B. Dashboard'!F57</f>
        <v>8.3000000000000004E-2</v>
      </c>
      <c r="AB51" s="398">
        <f>'5. Unit inv. &amp; direct opex'!K41</f>
        <v>-0.02</v>
      </c>
      <c r="AC51" s="396">
        <f>'5. Unit inv. &amp; direct opex'!I41</f>
        <v>5</v>
      </c>
      <c r="AD51" s="398">
        <f>'B. Dashboard'!F59</f>
        <v>0.05</v>
      </c>
      <c r="AE51" s="399">
        <f t="shared" si="25"/>
        <v>0.17011024641262357</v>
      </c>
      <c r="AF51" s="399">
        <f t="shared" si="26"/>
        <v>0.25311024641262359</v>
      </c>
      <c r="AG51" s="397">
        <f t="shared" si="27"/>
        <v>0</v>
      </c>
      <c r="AH51" s="397">
        <f t="shared" si="28"/>
        <v>0</v>
      </c>
      <c r="AI51" s="397">
        <f t="shared" si="29"/>
        <v>0</v>
      </c>
      <c r="AJ51" s="397">
        <f t="shared" si="30"/>
        <v>0</v>
      </c>
      <c r="AK51" s="397">
        <f t="shared" si="31"/>
        <v>0</v>
      </c>
      <c r="AL51" s="397">
        <f t="shared" si="32"/>
        <v>0</v>
      </c>
      <c r="AM51" s="492">
        <f t="shared" si="33"/>
        <v>0</v>
      </c>
      <c r="AN51" s="397">
        <f>F51*'5. Unit inv. &amp; direct opex'!AA267</f>
        <v>0</v>
      </c>
      <c r="AO51" s="397">
        <f>G51*'5. Unit inv. &amp; direct opex'!AB267</f>
        <v>0</v>
      </c>
      <c r="AP51" s="397">
        <f>H51*'5. Unit inv. &amp; direct opex'!AC267</f>
        <v>0</v>
      </c>
      <c r="AQ51" s="397">
        <f>I51*'5. Unit inv. &amp; direct opex'!AD267</f>
        <v>0</v>
      </c>
      <c r="AR51" s="397">
        <f>J51*'5. Unit inv. &amp; direct opex'!AE267</f>
        <v>0</v>
      </c>
      <c r="AS51" s="397">
        <f>K51*'5. Unit inv. &amp; direct opex'!AF267</f>
        <v>0</v>
      </c>
      <c r="AT51" s="492">
        <f>L51*'5. Unit inv. &amp; direct opex'!AG267</f>
        <v>0</v>
      </c>
      <c r="AU51" s="400">
        <f t="shared" si="34"/>
        <v>0</v>
      </c>
      <c r="AV51" s="400">
        <f t="shared" si="35"/>
        <v>0</v>
      </c>
      <c r="AW51" s="400">
        <f t="shared" si="36"/>
        <v>0</v>
      </c>
      <c r="AX51" s="400">
        <f t="shared" si="37"/>
        <v>0</v>
      </c>
      <c r="AY51" s="400">
        <f t="shared" si="38"/>
        <v>0</v>
      </c>
      <c r="AZ51" s="400">
        <f t="shared" si="39"/>
        <v>0</v>
      </c>
      <c r="BA51" s="400">
        <f t="shared" si="40"/>
        <v>0</v>
      </c>
    </row>
    <row r="52" spans="2:55">
      <c r="B52" s="207"/>
      <c r="C52" s="703" t="str">
        <f>'C. Masterfiles'!C71</f>
        <v>N27</v>
      </c>
      <c r="D52" s="394" t="str">
        <f>'C. Masterfiles'!E71</f>
        <v>OTHER: complete as required</v>
      </c>
      <c r="E52" s="394" t="str">
        <f>'C. Masterfiles'!D71</f>
        <v>OTHER</v>
      </c>
      <c r="F52" s="395">
        <f>'6. Network Design'!G1699</f>
        <v>0</v>
      </c>
      <c r="G52" s="395">
        <f>'6. Network Design'!H1699</f>
        <v>0</v>
      </c>
      <c r="H52" s="395">
        <f>'6. Network Design'!I1699</f>
        <v>0</v>
      </c>
      <c r="I52" s="395">
        <f>'6. Network Design'!J1699</f>
        <v>0</v>
      </c>
      <c r="J52" s="395">
        <f>'6. Network Design'!K1699</f>
        <v>0</v>
      </c>
      <c r="K52" s="395">
        <f>'6. Network Design'!L1699</f>
        <v>0</v>
      </c>
      <c r="L52" s="395">
        <f>'6. Network Design'!M1699</f>
        <v>0</v>
      </c>
      <c r="M52" s="396">
        <f>'5. Unit inv. &amp; direct opex'!T268</f>
        <v>0</v>
      </c>
      <c r="N52" s="396">
        <f>'5. Unit inv. &amp; direct opex'!U268</f>
        <v>0</v>
      </c>
      <c r="O52" s="396">
        <f>'5. Unit inv. &amp; direct opex'!V268</f>
        <v>0</v>
      </c>
      <c r="P52" s="396">
        <f>'5. Unit inv. &amp; direct opex'!W268</f>
        <v>0</v>
      </c>
      <c r="Q52" s="396">
        <f>'5. Unit inv. &amp; direct opex'!X268</f>
        <v>0</v>
      </c>
      <c r="R52" s="396">
        <f>'5. Unit inv. &amp; direct opex'!Y268</f>
        <v>0</v>
      </c>
      <c r="S52" s="396">
        <f>'5. Unit inv. &amp; direct opex'!Z268</f>
        <v>0</v>
      </c>
      <c r="T52" s="397">
        <f t="shared" si="18"/>
        <v>0</v>
      </c>
      <c r="U52" s="397">
        <f t="shared" si="19"/>
        <v>0</v>
      </c>
      <c r="V52" s="397">
        <f t="shared" si="20"/>
        <v>0</v>
      </c>
      <c r="W52" s="397">
        <f t="shared" si="21"/>
        <v>0</v>
      </c>
      <c r="X52" s="397">
        <f t="shared" si="22"/>
        <v>0</v>
      </c>
      <c r="Y52" s="397">
        <f t="shared" si="23"/>
        <v>0</v>
      </c>
      <c r="Z52" s="492">
        <f t="shared" si="24"/>
        <v>0</v>
      </c>
      <c r="AA52" s="398">
        <f>'B. Dashboard'!F57</f>
        <v>8.3000000000000004E-2</v>
      </c>
      <c r="AB52" s="398">
        <f>'5. Unit inv. &amp; direct opex'!K42</f>
        <v>-0.02</v>
      </c>
      <c r="AC52" s="396">
        <f>'5. Unit inv. &amp; direct opex'!I42</f>
        <v>5</v>
      </c>
      <c r="AD52" s="398">
        <f>'B. Dashboard'!F59</f>
        <v>0.05</v>
      </c>
      <c r="AE52" s="399">
        <f t="shared" si="25"/>
        <v>0.17011024641262357</v>
      </c>
      <c r="AF52" s="399">
        <f t="shared" si="26"/>
        <v>0.25311024641262359</v>
      </c>
      <c r="AG52" s="397">
        <f t="shared" si="27"/>
        <v>0</v>
      </c>
      <c r="AH52" s="397">
        <f t="shared" si="28"/>
        <v>0</v>
      </c>
      <c r="AI52" s="397">
        <f t="shared" si="29"/>
        <v>0</v>
      </c>
      <c r="AJ52" s="397">
        <f t="shared" si="30"/>
        <v>0</v>
      </c>
      <c r="AK52" s="397">
        <f t="shared" si="31"/>
        <v>0</v>
      </c>
      <c r="AL52" s="397">
        <f t="shared" si="32"/>
        <v>0</v>
      </c>
      <c r="AM52" s="492">
        <f t="shared" si="33"/>
        <v>0</v>
      </c>
      <c r="AN52" s="397">
        <f>F52*'5. Unit inv. &amp; direct opex'!AA268</f>
        <v>0</v>
      </c>
      <c r="AO52" s="397">
        <f>G52*'5. Unit inv. &amp; direct opex'!AB268</f>
        <v>0</v>
      </c>
      <c r="AP52" s="397">
        <f>H52*'5. Unit inv. &amp; direct opex'!AC268</f>
        <v>0</v>
      </c>
      <c r="AQ52" s="397">
        <f>I52*'5. Unit inv. &amp; direct opex'!AD268</f>
        <v>0</v>
      </c>
      <c r="AR52" s="397">
        <f>J52*'5. Unit inv. &amp; direct opex'!AE268</f>
        <v>0</v>
      </c>
      <c r="AS52" s="397">
        <f>K52*'5. Unit inv. &amp; direct opex'!AF268</f>
        <v>0</v>
      </c>
      <c r="AT52" s="492">
        <f>L52*'5. Unit inv. &amp; direct opex'!AG268</f>
        <v>0</v>
      </c>
      <c r="AU52" s="400">
        <f t="shared" si="34"/>
        <v>0</v>
      </c>
      <c r="AV52" s="400">
        <f t="shared" si="35"/>
        <v>0</v>
      </c>
      <c r="AW52" s="400">
        <f t="shared" si="36"/>
        <v>0</v>
      </c>
      <c r="AX52" s="400">
        <f t="shared" si="37"/>
        <v>0</v>
      </c>
      <c r="AY52" s="400">
        <f t="shared" si="38"/>
        <v>0</v>
      </c>
      <c r="AZ52" s="400">
        <f t="shared" si="39"/>
        <v>0</v>
      </c>
      <c r="BA52" s="400">
        <f t="shared" si="40"/>
        <v>0</v>
      </c>
      <c r="BB52" s="207"/>
      <c r="BC52" s="207"/>
    </row>
    <row r="53" spans="2:55">
      <c r="B53" s="207"/>
      <c r="C53" s="703" t="str">
        <f>'C. Masterfiles'!C72</f>
        <v>N28</v>
      </c>
      <c r="D53" s="394" t="str">
        <f>'C. Masterfiles'!E72</f>
        <v>OTHER: complete as required</v>
      </c>
      <c r="E53" s="394" t="str">
        <f>'C. Masterfiles'!D72</f>
        <v>OTHER</v>
      </c>
      <c r="F53" s="395">
        <f>'6. Network Design'!G1700</f>
        <v>0</v>
      </c>
      <c r="G53" s="395">
        <f>'6. Network Design'!H1700</f>
        <v>0</v>
      </c>
      <c r="H53" s="395">
        <f>'6. Network Design'!I1700</f>
        <v>0</v>
      </c>
      <c r="I53" s="395">
        <f>'6. Network Design'!J1700</f>
        <v>0</v>
      </c>
      <c r="J53" s="395">
        <f>'6. Network Design'!K1700</f>
        <v>0</v>
      </c>
      <c r="K53" s="395">
        <f>'6. Network Design'!L1700</f>
        <v>0</v>
      </c>
      <c r="L53" s="395">
        <f>'6. Network Design'!M1700</f>
        <v>0</v>
      </c>
      <c r="M53" s="396">
        <f>'5. Unit inv. &amp; direct opex'!T269</f>
        <v>0</v>
      </c>
      <c r="N53" s="396">
        <f>'5. Unit inv. &amp; direct opex'!U269</f>
        <v>0</v>
      </c>
      <c r="O53" s="396">
        <f>'5. Unit inv. &amp; direct opex'!V269</f>
        <v>0</v>
      </c>
      <c r="P53" s="396">
        <f>'5. Unit inv. &amp; direct opex'!W269</f>
        <v>0</v>
      </c>
      <c r="Q53" s="396">
        <f>'5. Unit inv. &amp; direct opex'!X269</f>
        <v>0</v>
      </c>
      <c r="R53" s="396">
        <f>'5. Unit inv. &amp; direct opex'!Y269</f>
        <v>0</v>
      </c>
      <c r="S53" s="396">
        <f>'5. Unit inv. &amp; direct opex'!Z269</f>
        <v>0</v>
      </c>
      <c r="T53" s="397">
        <f t="shared" si="18"/>
        <v>0</v>
      </c>
      <c r="U53" s="397">
        <f t="shared" si="19"/>
        <v>0</v>
      </c>
      <c r="V53" s="397">
        <f t="shared" si="20"/>
        <v>0</v>
      </c>
      <c r="W53" s="397">
        <f t="shared" si="21"/>
        <v>0</v>
      </c>
      <c r="X53" s="397">
        <f t="shared" si="22"/>
        <v>0</v>
      </c>
      <c r="Y53" s="397">
        <f t="shared" si="23"/>
        <v>0</v>
      </c>
      <c r="Z53" s="492">
        <f t="shared" si="24"/>
        <v>0</v>
      </c>
      <c r="AA53" s="398">
        <f>'B. Dashboard'!F57</f>
        <v>8.3000000000000004E-2</v>
      </c>
      <c r="AB53" s="398">
        <f>'5. Unit inv. &amp; direct opex'!K43</f>
        <v>-0.02</v>
      </c>
      <c r="AC53" s="396">
        <f>'5. Unit inv. &amp; direct opex'!I43</f>
        <v>5</v>
      </c>
      <c r="AD53" s="398">
        <f>'B. Dashboard'!F59</f>
        <v>0.05</v>
      </c>
      <c r="AE53" s="399">
        <f t="shared" si="25"/>
        <v>0.17011024641262357</v>
      </c>
      <c r="AF53" s="399">
        <f t="shared" si="26"/>
        <v>0.25311024641262359</v>
      </c>
      <c r="AG53" s="397">
        <f t="shared" si="27"/>
        <v>0</v>
      </c>
      <c r="AH53" s="397">
        <f t="shared" si="28"/>
        <v>0</v>
      </c>
      <c r="AI53" s="397">
        <f t="shared" si="29"/>
        <v>0</v>
      </c>
      <c r="AJ53" s="397">
        <f t="shared" si="30"/>
        <v>0</v>
      </c>
      <c r="AK53" s="397">
        <f t="shared" si="31"/>
        <v>0</v>
      </c>
      <c r="AL53" s="397">
        <f t="shared" si="32"/>
        <v>0</v>
      </c>
      <c r="AM53" s="492">
        <f t="shared" si="33"/>
        <v>0</v>
      </c>
      <c r="AN53" s="397">
        <f>F53*'5. Unit inv. &amp; direct opex'!AA269</f>
        <v>0</v>
      </c>
      <c r="AO53" s="397">
        <f>G53*'5. Unit inv. &amp; direct opex'!AB269</f>
        <v>0</v>
      </c>
      <c r="AP53" s="397">
        <f>H53*'5. Unit inv. &amp; direct opex'!AC269</f>
        <v>0</v>
      </c>
      <c r="AQ53" s="397">
        <f>I53*'5. Unit inv. &amp; direct opex'!AD269</f>
        <v>0</v>
      </c>
      <c r="AR53" s="397">
        <f>J53*'5. Unit inv. &amp; direct opex'!AE269</f>
        <v>0</v>
      </c>
      <c r="AS53" s="397">
        <f>K53*'5. Unit inv. &amp; direct opex'!AF269</f>
        <v>0</v>
      </c>
      <c r="AT53" s="492">
        <f>L53*'5. Unit inv. &amp; direct opex'!AG269</f>
        <v>0</v>
      </c>
      <c r="AU53" s="400">
        <f t="shared" si="34"/>
        <v>0</v>
      </c>
      <c r="AV53" s="400">
        <f t="shared" si="35"/>
        <v>0</v>
      </c>
      <c r="AW53" s="400">
        <f t="shared" si="36"/>
        <v>0</v>
      </c>
      <c r="AX53" s="400">
        <f t="shared" si="37"/>
        <v>0</v>
      </c>
      <c r="AY53" s="400">
        <f t="shared" si="38"/>
        <v>0</v>
      </c>
      <c r="AZ53" s="400">
        <f t="shared" si="39"/>
        <v>0</v>
      </c>
      <c r="BA53" s="400">
        <f t="shared" si="40"/>
        <v>0</v>
      </c>
      <c r="BB53" s="207"/>
      <c r="BC53" s="207"/>
    </row>
    <row r="54" spans="2:55" s="207" customFormat="1">
      <c r="C54" s="703" t="str">
        <f>'C. Masterfiles'!C73</f>
        <v>N29</v>
      </c>
      <c r="D54" s="394" t="str">
        <f>'C. Masterfiles'!E73</f>
        <v>OTHER: complete as required</v>
      </c>
      <c r="E54" s="394" t="str">
        <f>'C. Masterfiles'!D73</f>
        <v>OTHER</v>
      </c>
      <c r="F54" s="395">
        <f>'6. Network Design'!G1701</f>
        <v>0</v>
      </c>
      <c r="G54" s="395">
        <f>'6. Network Design'!H1701</f>
        <v>0</v>
      </c>
      <c r="H54" s="395">
        <f>'6. Network Design'!I1701</f>
        <v>0</v>
      </c>
      <c r="I54" s="395">
        <f>'6. Network Design'!J1701</f>
        <v>0</v>
      </c>
      <c r="J54" s="395">
        <f>'6. Network Design'!K1701</f>
        <v>0</v>
      </c>
      <c r="K54" s="395">
        <f>'6. Network Design'!L1701</f>
        <v>0</v>
      </c>
      <c r="L54" s="395">
        <f>'6. Network Design'!M1701</f>
        <v>0</v>
      </c>
      <c r="M54" s="396">
        <f>'5. Unit inv. &amp; direct opex'!T270</f>
        <v>0</v>
      </c>
      <c r="N54" s="396">
        <f>'5. Unit inv. &amp; direct opex'!U270</f>
        <v>0</v>
      </c>
      <c r="O54" s="396">
        <f>'5. Unit inv. &amp; direct opex'!V270</f>
        <v>0</v>
      </c>
      <c r="P54" s="396">
        <f>'5. Unit inv. &amp; direct opex'!W270</f>
        <v>0</v>
      </c>
      <c r="Q54" s="396">
        <f>'5. Unit inv. &amp; direct opex'!X270</f>
        <v>0</v>
      </c>
      <c r="R54" s="396">
        <f>'5. Unit inv. &amp; direct opex'!Y270</f>
        <v>0</v>
      </c>
      <c r="S54" s="396">
        <f>'5. Unit inv. &amp; direct opex'!Z270</f>
        <v>0</v>
      </c>
      <c r="T54" s="397">
        <f t="shared" si="18"/>
        <v>0</v>
      </c>
      <c r="U54" s="397">
        <f t="shared" si="19"/>
        <v>0</v>
      </c>
      <c r="V54" s="397">
        <f t="shared" si="20"/>
        <v>0</v>
      </c>
      <c r="W54" s="397">
        <f t="shared" si="21"/>
        <v>0</v>
      </c>
      <c r="X54" s="397">
        <f t="shared" si="22"/>
        <v>0</v>
      </c>
      <c r="Y54" s="397">
        <f t="shared" si="23"/>
        <v>0</v>
      </c>
      <c r="Z54" s="492">
        <f t="shared" si="24"/>
        <v>0</v>
      </c>
      <c r="AA54" s="398">
        <f>'B. Dashboard'!F57</f>
        <v>8.3000000000000004E-2</v>
      </c>
      <c r="AB54" s="398">
        <f>'5. Unit inv. &amp; direct opex'!K44</f>
        <v>-0.02</v>
      </c>
      <c r="AC54" s="396">
        <f>'5. Unit inv. &amp; direct opex'!I44</f>
        <v>5</v>
      </c>
      <c r="AD54" s="398">
        <f>'B. Dashboard'!F59</f>
        <v>0.05</v>
      </c>
      <c r="AE54" s="399">
        <f t="shared" si="25"/>
        <v>0.17011024641262357</v>
      </c>
      <c r="AF54" s="399">
        <f t="shared" si="26"/>
        <v>0.25311024641262359</v>
      </c>
      <c r="AG54" s="397">
        <f t="shared" si="27"/>
        <v>0</v>
      </c>
      <c r="AH54" s="397">
        <f t="shared" si="28"/>
        <v>0</v>
      </c>
      <c r="AI54" s="397">
        <f t="shared" si="29"/>
        <v>0</v>
      </c>
      <c r="AJ54" s="397">
        <f t="shared" si="30"/>
        <v>0</v>
      </c>
      <c r="AK54" s="397">
        <f t="shared" si="31"/>
        <v>0</v>
      </c>
      <c r="AL54" s="397">
        <f t="shared" si="32"/>
        <v>0</v>
      </c>
      <c r="AM54" s="492">
        <f t="shared" si="33"/>
        <v>0</v>
      </c>
      <c r="AN54" s="397">
        <f>F54*'5. Unit inv. &amp; direct opex'!AA270</f>
        <v>0</v>
      </c>
      <c r="AO54" s="397">
        <f>G54*'5. Unit inv. &amp; direct opex'!AB270</f>
        <v>0</v>
      </c>
      <c r="AP54" s="397">
        <f>H54*'5. Unit inv. &amp; direct opex'!AC270</f>
        <v>0</v>
      </c>
      <c r="AQ54" s="397">
        <f>I54*'5. Unit inv. &amp; direct opex'!AD270</f>
        <v>0</v>
      </c>
      <c r="AR54" s="397">
        <f>J54*'5. Unit inv. &amp; direct opex'!AE270</f>
        <v>0</v>
      </c>
      <c r="AS54" s="397">
        <f>K54*'5. Unit inv. &amp; direct opex'!AF270</f>
        <v>0</v>
      </c>
      <c r="AT54" s="492">
        <f>L54*'5. Unit inv. &amp; direct opex'!AG270</f>
        <v>0</v>
      </c>
      <c r="AU54" s="400">
        <f t="shared" si="34"/>
        <v>0</v>
      </c>
      <c r="AV54" s="400">
        <f t="shared" si="35"/>
        <v>0</v>
      </c>
      <c r="AW54" s="400">
        <f t="shared" si="36"/>
        <v>0</v>
      </c>
      <c r="AX54" s="400">
        <f t="shared" si="37"/>
        <v>0</v>
      </c>
      <c r="AY54" s="400">
        <f t="shared" si="38"/>
        <v>0</v>
      </c>
      <c r="AZ54" s="400">
        <f t="shared" si="39"/>
        <v>0</v>
      </c>
      <c r="BA54" s="400">
        <f t="shared" si="40"/>
        <v>0</v>
      </c>
    </row>
    <row r="55" spans="2:55" s="207" customFormat="1">
      <c r="C55" s="703" t="str">
        <f>'C. Masterfiles'!C74</f>
        <v>N30</v>
      </c>
      <c r="D55" s="394" t="str">
        <f>'C. Masterfiles'!E74</f>
        <v>OTHER: complete as required</v>
      </c>
      <c r="E55" s="394" t="str">
        <f>'C. Masterfiles'!D74</f>
        <v>OTHER</v>
      </c>
      <c r="F55" s="395">
        <f>'6. Network Design'!G1702</f>
        <v>0</v>
      </c>
      <c r="G55" s="395">
        <f>'6. Network Design'!H1702</f>
        <v>0</v>
      </c>
      <c r="H55" s="395">
        <f>'6. Network Design'!I1702</f>
        <v>0</v>
      </c>
      <c r="I55" s="395">
        <f>'6. Network Design'!J1702</f>
        <v>0</v>
      </c>
      <c r="J55" s="395">
        <f>'6. Network Design'!K1702</f>
        <v>0</v>
      </c>
      <c r="K55" s="395">
        <f>'6. Network Design'!L1702</f>
        <v>0</v>
      </c>
      <c r="L55" s="395">
        <f>'6. Network Design'!M1702</f>
        <v>0</v>
      </c>
      <c r="M55" s="396">
        <f>'5. Unit inv. &amp; direct opex'!T271</f>
        <v>0</v>
      </c>
      <c r="N55" s="396">
        <f>'5. Unit inv. &amp; direct opex'!U271</f>
        <v>0</v>
      </c>
      <c r="O55" s="396">
        <f>'5. Unit inv. &amp; direct opex'!V271</f>
        <v>0</v>
      </c>
      <c r="P55" s="396">
        <f>'5. Unit inv. &amp; direct opex'!W271</f>
        <v>0</v>
      </c>
      <c r="Q55" s="396">
        <f>'5. Unit inv. &amp; direct opex'!X271</f>
        <v>0</v>
      </c>
      <c r="R55" s="396">
        <f>'5. Unit inv. &amp; direct opex'!Y271</f>
        <v>0</v>
      </c>
      <c r="S55" s="396">
        <f>'5. Unit inv. &amp; direct opex'!Z271</f>
        <v>0</v>
      </c>
      <c r="T55" s="397">
        <f t="shared" si="18"/>
        <v>0</v>
      </c>
      <c r="U55" s="397">
        <f t="shared" si="19"/>
        <v>0</v>
      </c>
      <c r="V55" s="397">
        <f t="shared" si="20"/>
        <v>0</v>
      </c>
      <c r="W55" s="397">
        <f t="shared" si="21"/>
        <v>0</v>
      </c>
      <c r="X55" s="397">
        <f t="shared" si="22"/>
        <v>0</v>
      </c>
      <c r="Y55" s="397">
        <f t="shared" si="23"/>
        <v>0</v>
      </c>
      <c r="Z55" s="492">
        <f t="shared" si="24"/>
        <v>0</v>
      </c>
      <c r="AA55" s="398">
        <f>'B. Dashboard'!F57</f>
        <v>8.3000000000000004E-2</v>
      </c>
      <c r="AB55" s="398">
        <f>'5. Unit inv. &amp; direct opex'!K45</f>
        <v>-0.02</v>
      </c>
      <c r="AC55" s="396">
        <f>'5. Unit inv. &amp; direct opex'!I45</f>
        <v>5</v>
      </c>
      <c r="AD55" s="398">
        <f>'B. Dashboard'!F59</f>
        <v>0.05</v>
      </c>
      <c r="AE55" s="399">
        <f t="shared" si="25"/>
        <v>0.17011024641262357</v>
      </c>
      <c r="AF55" s="399">
        <f t="shared" si="26"/>
        <v>0.25311024641262359</v>
      </c>
      <c r="AG55" s="397">
        <f t="shared" si="27"/>
        <v>0</v>
      </c>
      <c r="AH55" s="397">
        <f t="shared" si="28"/>
        <v>0</v>
      </c>
      <c r="AI55" s="397">
        <f t="shared" si="29"/>
        <v>0</v>
      </c>
      <c r="AJ55" s="397">
        <f t="shared" si="30"/>
        <v>0</v>
      </c>
      <c r="AK55" s="397">
        <f t="shared" si="31"/>
        <v>0</v>
      </c>
      <c r="AL55" s="397">
        <f t="shared" si="32"/>
        <v>0</v>
      </c>
      <c r="AM55" s="492">
        <f t="shared" si="33"/>
        <v>0</v>
      </c>
      <c r="AN55" s="397">
        <f>F55*'5. Unit inv. &amp; direct opex'!AA271</f>
        <v>0</v>
      </c>
      <c r="AO55" s="397">
        <f>G55*'5. Unit inv. &amp; direct opex'!AB271</f>
        <v>0</v>
      </c>
      <c r="AP55" s="397">
        <f>H55*'5. Unit inv. &amp; direct opex'!AC271</f>
        <v>0</v>
      </c>
      <c r="AQ55" s="397">
        <f>I55*'5. Unit inv. &amp; direct opex'!AD271</f>
        <v>0</v>
      </c>
      <c r="AR55" s="397">
        <f>J55*'5. Unit inv. &amp; direct opex'!AE271</f>
        <v>0</v>
      </c>
      <c r="AS55" s="397">
        <f>K55*'5. Unit inv. &amp; direct opex'!AF271</f>
        <v>0</v>
      </c>
      <c r="AT55" s="492">
        <f>L55*'5. Unit inv. &amp; direct opex'!AG271</f>
        <v>0</v>
      </c>
      <c r="AU55" s="400">
        <f t="shared" si="34"/>
        <v>0</v>
      </c>
      <c r="AV55" s="400">
        <f t="shared" si="35"/>
        <v>0</v>
      </c>
      <c r="AW55" s="400">
        <f t="shared" si="36"/>
        <v>0</v>
      </c>
      <c r="AX55" s="400">
        <f t="shared" si="37"/>
        <v>0</v>
      </c>
      <c r="AY55" s="400">
        <f t="shared" si="38"/>
        <v>0</v>
      </c>
      <c r="AZ55" s="400">
        <f t="shared" si="39"/>
        <v>0</v>
      </c>
      <c r="BA55" s="400">
        <f t="shared" si="40"/>
        <v>0</v>
      </c>
    </row>
    <row r="56" spans="2:55">
      <c r="B56" s="207"/>
      <c r="C56" s="703" t="s">
        <v>280</v>
      </c>
      <c r="D56" s="394" t="s">
        <v>309</v>
      </c>
      <c r="E56" s="144"/>
      <c r="F56" s="144"/>
      <c r="G56" s="144"/>
      <c r="H56" s="144"/>
      <c r="I56" s="144"/>
      <c r="J56" s="144"/>
      <c r="K56" s="144"/>
      <c r="L56" s="144"/>
      <c r="M56" s="401"/>
      <c r="N56" s="401"/>
      <c r="O56" s="401"/>
      <c r="P56" s="401"/>
      <c r="Q56" s="401"/>
      <c r="R56" s="401"/>
      <c r="S56" s="401"/>
      <c r="T56" s="679">
        <f t="shared" ref="T56:Z56" si="41">SUM(T26:T55)</f>
        <v>201604968.5599449</v>
      </c>
      <c r="U56" s="679">
        <f t="shared" si="41"/>
        <v>207493003.64749834</v>
      </c>
      <c r="V56" s="679">
        <f t="shared" si="41"/>
        <v>215183329.12718382</v>
      </c>
      <c r="W56" s="679">
        <f t="shared" si="41"/>
        <v>223180978.37383223</v>
      </c>
      <c r="X56" s="679">
        <f t="shared" si="41"/>
        <v>225359082.64259177</v>
      </c>
      <c r="Y56" s="679">
        <f t="shared" si="41"/>
        <v>226968844.29274422</v>
      </c>
      <c r="Z56" s="679">
        <f t="shared" si="41"/>
        <v>228803171.18849808</v>
      </c>
      <c r="AA56" s="401"/>
      <c r="AB56" s="402"/>
      <c r="AC56" s="401"/>
      <c r="AD56" s="401"/>
      <c r="AE56" s="401"/>
      <c r="AF56" s="401"/>
      <c r="AG56" s="707">
        <f t="shared" ref="AG56:BA56" si="42">SUM(AG26:AG55)</f>
        <v>35488044.094665244</v>
      </c>
      <c r="AH56" s="707">
        <f t="shared" si="42"/>
        <v>36400096.825395957</v>
      </c>
      <c r="AI56" s="707">
        <f t="shared" si="42"/>
        <v>37639001.077718101</v>
      </c>
      <c r="AJ56" s="707">
        <f t="shared" si="42"/>
        <v>38928721.841885641</v>
      </c>
      <c r="AK56" s="707">
        <f t="shared" si="42"/>
        <v>39298331.791349888</v>
      </c>
      <c r="AL56" s="707">
        <f t="shared" si="42"/>
        <v>39565048.692726038</v>
      </c>
      <c r="AM56" s="707">
        <f t="shared" si="42"/>
        <v>39869229.847624734</v>
      </c>
      <c r="AN56" s="707">
        <f t="shared" si="42"/>
        <v>20160496.855994496</v>
      </c>
      <c r="AO56" s="707">
        <f t="shared" si="42"/>
        <v>21350785.81971262</v>
      </c>
      <c r="AP56" s="707">
        <f t="shared" si="42"/>
        <v>22775075.401054401</v>
      </c>
      <c r="AQ56" s="707">
        <f t="shared" si="42"/>
        <v>24287986.666461207</v>
      </c>
      <c r="AR56" s="707">
        <f t="shared" si="42"/>
        <v>25222367.674917199</v>
      </c>
      <c r="AS56" s="707">
        <f t="shared" si="42"/>
        <v>26119856.347667597</v>
      </c>
      <c r="AT56" s="707">
        <f t="shared" si="42"/>
        <v>27069732.938638542</v>
      </c>
      <c r="AU56" s="707">
        <f t="shared" si="42"/>
        <v>55648540.950659752</v>
      </c>
      <c r="AV56" s="707">
        <f t="shared" si="42"/>
        <v>57750882.645108581</v>
      </c>
      <c r="AW56" s="707">
        <f t="shared" si="42"/>
        <v>60414076.478772499</v>
      </c>
      <c r="AX56" s="707">
        <f t="shared" si="42"/>
        <v>63216708.508346863</v>
      </c>
      <c r="AY56" s="707">
        <f t="shared" si="42"/>
        <v>64520699.466267072</v>
      </c>
      <c r="AZ56" s="707">
        <f t="shared" si="42"/>
        <v>65684905.040393636</v>
      </c>
      <c r="BA56" s="707">
        <f t="shared" si="42"/>
        <v>66938962.78626328</v>
      </c>
      <c r="BB56" s="207"/>
      <c r="BC56" s="207"/>
    </row>
    <row r="57" spans="2:55" s="207" customFormat="1">
      <c r="C57" s="219"/>
      <c r="D57" s="249"/>
      <c r="E57" s="249"/>
      <c r="F57" s="249"/>
      <c r="G57" s="249"/>
      <c r="H57" s="249"/>
      <c r="I57" s="249"/>
      <c r="J57" s="249"/>
      <c r="K57" s="249"/>
      <c r="M57" s="249"/>
      <c r="N57" s="249"/>
      <c r="O57" s="249"/>
      <c r="P57" s="249"/>
      <c r="Q57" s="249"/>
      <c r="R57" s="249"/>
      <c r="T57" s="249"/>
      <c r="U57" s="249"/>
      <c r="V57" s="249"/>
      <c r="W57" s="249"/>
      <c r="X57" s="249"/>
      <c r="Y57" s="249"/>
      <c r="Z57" s="488"/>
      <c r="AA57" s="302"/>
      <c r="AB57" s="305"/>
      <c r="AC57" s="249"/>
      <c r="AD57" s="249"/>
      <c r="AE57" s="249"/>
      <c r="AF57" s="249"/>
      <c r="AG57" s="249"/>
      <c r="AH57" s="249"/>
      <c r="AI57" s="249"/>
      <c r="AJ57" s="249"/>
      <c r="AK57" s="249"/>
      <c r="AL57" s="249"/>
      <c r="AN57" s="249"/>
      <c r="AO57" s="249"/>
      <c r="AP57" s="249"/>
      <c r="AQ57" s="249"/>
      <c r="AR57" s="249"/>
      <c r="AS57" s="249"/>
      <c r="AU57" s="249"/>
      <c r="AV57" s="488"/>
      <c r="AW57" s="488"/>
      <c r="AX57" s="488"/>
      <c r="AY57" s="488"/>
      <c r="AZ57" s="488"/>
      <c r="BA57" s="488"/>
    </row>
    <row r="58" spans="2:55" s="207" customFormat="1">
      <c r="C58" s="219"/>
      <c r="D58" s="249"/>
      <c r="E58" s="249"/>
      <c r="F58" s="249"/>
      <c r="G58" s="249"/>
      <c r="H58" s="249"/>
      <c r="I58" s="249"/>
      <c r="J58" s="249"/>
      <c r="K58" s="249"/>
      <c r="M58" s="249"/>
      <c r="N58" s="249"/>
      <c r="O58" s="249"/>
      <c r="P58" s="249"/>
      <c r="Q58" s="249"/>
      <c r="R58" s="249"/>
      <c r="T58" s="249"/>
      <c r="U58" s="249"/>
      <c r="V58" s="249"/>
      <c r="W58" s="249"/>
      <c r="X58" s="249"/>
      <c r="Y58" s="249"/>
      <c r="Z58" s="488"/>
      <c r="AA58" s="302"/>
      <c r="AB58" s="305"/>
      <c r="AC58" s="249"/>
      <c r="AD58" s="249"/>
      <c r="AE58" s="249"/>
      <c r="AF58" s="249"/>
      <c r="AG58" s="249"/>
      <c r="AH58" s="249"/>
      <c r="AI58" s="249"/>
      <c r="AJ58" s="249"/>
      <c r="AK58" s="249"/>
      <c r="AL58" s="249"/>
      <c r="AN58" s="249"/>
      <c r="AO58" s="249"/>
      <c r="AP58" s="249"/>
      <c r="AQ58" s="249"/>
      <c r="AR58" s="249"/>
      <c r="AS58" s="249"/>
      <c r="AU58" s="249"/>
      <c r="AV58" s="249"/>
      <c r="AW58" s="249"/>
      <c r="AX58" s="249"/>
      <c r="AY58" s="249"/>
      <c r="AZ58" s="249"/>
      <c r="BA58" s="488"/>
    </row>
    <row r="59" spans="2:55">
      <c r="C59" s="422" t="s">
        <v>469</v>
      </c>
      <c r="D59" s="423"/>
      <c r="E59" s="390"/>
      <c r="F59" s="894" t="s">
        <v>421</v>
      </c>
      <c r="G59" s="895"/>
      <c r="H59" s="895"/>
      <c r="I59" s="895"/>
      <c r="J59" s="895"/>
      <c r="K59" s="895"/>
      <c r="L59" s="895"/>
      <c r="M59" s="892" t="s">
        <v>422</v>
      </c>
      <c r="N59" s="892"/>
      <c r="O59" s="892"/>
      <c r="P59" s="892"/>
      <c r="Q59" s="892"/>
      <c r="R59" s="892"/>
      <c r="S59" s="892"/>
      <c r="T59" s="893" t="s">
        <v>423</v>
      </c>
      <c r="U59" s="893"/>
      <c r="V59" s="893"/>
      <c r="W59" s="893"/>
      <c r="X59" s="893"/>
      <c r="Y59" s="893"/>
      <c r="Z59" s="893"/>
      <c r="AA59" s="896" t="s">
        <v>424</v>
      </c>
      <c r="AB59" s="896"/>
      <c r="AC59" s="896"/>
      <c r="AD59" s="896"/>
      <c r="AE59" s="896"/>
      <c r="AF59" s="896"/>
      <c r="AG59" s="893" t="s">
        <v>425</v>
      </c>
      <c r="AH59" s="893"/>
      <c r="AI59" s="893"/>
      <c r="AJ59" s="893"/>
      <c r="AK59" s="893"/>
      <c r="AL59" s="893"/>
      <c r="AM59" s="893"/>
      <c r="AN59" s="897" t="s">
        <v>426</v>
      </c>
      <c r="AO59" s="897"/>
      <c r="AP59" s="897"/>
      <c r="AQ59" s="897"/>
      <c r="AR59" s="897"/>
      <c r="AS59" s="897"/>
      <c r="AT59" s="897"/>
      <c r="AU59" s="898" t="s">
        <v>427</v>
      </c>
      <c r="AV59" s="898"/>
      <c r="AW59" s="898"/>
      <c r="AX59" s="898"/>
      <c r="AY59" s="898"/>
      <c r="AZ59" s="898"/>
      <c r="BA59" s="899"/>
    </row>
    <row r="60" spans="2:55" s="692" customFormat="1">
      <c r="C60" s="694"/>
      <c r="D60" s="694"/>
      <c r="E60" s="694"/>
      <c r="F60" s="694">
        <f t="shared" ref="F60:Z60" si="43">F15</f>
        <v>2014</v>
      </c>
      <c r="G60" s="694">
        <f t="shared" si="43"/>
        <v>2015</v>
      </c>
      <c r="H60" s="694">
        <f t="shared" si="43"/>
        <v>2016</v>
      </c>
      <c r="I60" s="694">
        <f t="shared" si="43"/>
        <v>2017</v>
      </c>
      <c r="J60" s="694">
        <f t="shared" si="43"/>
        <v>2018</v>
      </c>
      <c r="K60" s="694">
        <f t="shared" si="43"/>
        <v>2019</v>
      </c>
      <c r="L60" s="694">
        <f t="shared" si="43"/>
        <v>2020</v>
      </c>
      <c r="M60" s="694">
        <f t="shared" si="43"/>
        <v>2014</v>
      </c>
      <c r="N60" s="694">
        <f t="shared" si="43"/>
        <v>2015</v>
      </c>
      <c r="O60" s="694">
        <f t="shared" si="43"/>
        <v>2016</v>
      </c>
      <c r="P60" s="694">
        <f t="shared" si="43"/>
        <v>2017</v>
      </c>
      <c r="Q60" s="694">
        <f t="shared" si="43"/>
        <v>2018</v>
      </c>
      <c r="R60" s="694">
        <f t="shared" si="43"/>
        <v>2019</v>
      </c>
      <c r="S60" s="694">
        <f t="shared" si="43"/>
        <v>2020</v>
      </c>
      <c r="T60" s="694">
        <f t="shared" si="43"/>
        <v>2014</v>
      </c>
      <c r="U60" s="694">
        <f t="shared" si="43"/>
        <v>2015</v>
      </c>
      <c r="V60" s="694">
        <f t="shared" si="43"/>
        <v>2016</v>
      </c>
      <c r="W60" s="694">
        <f t="shared" si="43"/>
        <v>2017</v>
      </c>
      <c r="X60" s="694">
        <f t="shared" si="43"/>
        <v>2018</v>
      </c>
      <c r="Y60" s="694">
        <f t="shared" si="43"/>
        <v>2019</v>
      </c>
      <c r="Z60" s="694">
        <f t="shared" si="43"/>
        <v>2020</v>
      </c>
      <c r="AA60" s="694"/>
      <c r="AB60" s="694"/>
      <c r="AC60" s="694"/>
      <c r="AD60" s="694"/>
      <c r="AE60" s="694"/>
      <c r="AF60" s="694"/>
      <c r="AG60" s="694">
        <f t="shared" ref="AG60:BA60" si="44">AG15</f>
        <v>2014</v>
      </c>
      <c r="AH60" s="694">
        <f t="shared" si="44"/>
        <v>2015</v>
      </c>
      <c r="AI60" s="694">
        <f t="shared" si="44"/>
        <v>2016</v>
      </c>
      <c r="AJ60" s="694">
        <f t="shared" si="44"/>
        <v>2017</v>
      </c>
      <c r="AK60" s="694">
        <f t="shared" si="44"/>
        <v>2018</v>
      </c>
      <c r="AL60" s="694">
        <f t="shared" si="44"/>
        <v>2019</v>
      </c>
      <c r="AM60" s="694">
        <f t="shared" si="44"/>
        <v>2020</v>
      </c>
      <c r="AN60" s="694">
        <f t="shared" si="44"/>
        <v>2014</v>
      </c>
      <c r="AO60" s="694">
        <f t="shared" si="44"/>
        <v>2015</v>
      </c>
      <c r="AP60" s="694">
        <f t="shared" si="44"/>
        <v>2016</v>
      </c>
      <c r="AQ60" s="694">
        <f t="shared" si="44"/>
        <v>2017</v>
      </c>
      <c r="AR60" s="694">
        <f t="shared" si="44"/>
        <v>2018</v>
      </c>
      <c r="AS60" s="694">
        <f t="shared" si="44"/>
        <v>2019</v>
      </c>
      <c r="AT60" s="694">
        <f t="shared" si="44"/>
        <v>2020</v>
      </c>
      <c r="AU60" s="694">
        <f t="shared" si="44"/>
        <v>2014</v>
      </c>
      <c r="AV60" s="694">
        <f t="shared" si="44"/>
        <v>2015</v>
      </c>
      <c r="AW60" s="694">
        <f t="shared" si="44"/>
        <v>2016</v>
      </c>
      <c r="AX60" s="694">
        <f t="shared" si="44"/>
        <v>2017</v>
      </c>
      <c r="AY60" s="694">
        <f t="shared" si="44"/>
        <v>2018</v>
      </c>
      <c r="AZ60" s="694">
        <f t="shared" si="44"/>
        <v>2019</v>
      </c>
      <c r="BA60" s="694">
        <f t="shared" si="44"/>
        <v>2020</v>
      </c>
    </row>
    <row r="61" spans="2:55" s="692" customFormat="1">
      <c r="C61" s="694"/>
      <c r="D61" s="694"/>
      <c r="E61" s="694"/>
      <c r="F61" s="694" t="str">
        <f t="shared" ref="F61:Z61" si="45">F16</f>
        <v>(#)</v>
      </c>
      <c r="G61" s="694" t="str">
        <f t="shared" si="45"/>
        <v>(#)</v>
      </c>
      <c r="H61" s="694" t="str">
        <f t="shared" si="45"/>
        <v>(#)</v>
      </c>
      <c r="I61" s="694" t="str">
        <f t="shared" si="45"/>
        <v>(#)</v>
      </c>
      <c r="J61" s="694" t="str">
        <f t="shared" si="45"/>
        <v>(#)</v>
      </c>
      <c r="K61" s="694" t="str">
        <f t="shared" si="45"/>
        <v>(#)</v>
      </c>
      <c r="L61" s="694" t="str">
        <f t="shared" si="45"/>
        <v>(#)</v>
      </c>
      <c r="M61" s="694" t="str">
        <f t="shared" si="45"/>
        <v>Euro</v>
      </c>
      <c r="N61" s="694" t="str">
        <f t="shared" si="45"/>
        <v>Euro</v>
      </c>
      <c r="O61" s="694" t="str">
        <f t="shared" si="45"/>
        <v>Euro</v>
      </c>
      <c r="P61" s="694" t="str">
        <f t="shared" si="45"/>
        <v>Euro</v>
      </c>
      <c r="Q61" s="694" t="str">
        <f t="shared" si="45"/>
        <v>Euro</v>
      </c>
      <c r="R61" s="694" t="str">
        <f t="shared" si="45"/>
        <v>Euro</v>
      </c>
      <c r="S61" s="694" t="str">
        <f t="shared" si="45"/>
        <v>Euro</v>
      </c>
      <c r="T61" s="694" t="str">
        <f t="shared" si="45"/>
        <v>Euro</v>
      </c>
      <c r="U61" s="694" t="str">
        <f t="shared" si="45"/>
        <v>Euro</v>
      </c>
      <c r="V61" s="694" t="str">
        <f t="shared" si="45"/>
        <v>Euro</v>
      </c>
      <c r="W61" s="694" t="str">
        <f t="shared" si="45"/>
        <v>Euro</v>
      </c>
      <c r="X61" s="694" t="str">
        <f t="shared" si="45"/>
        <v>Euro</v>
      </c>
      <c r="Y61" s="694" t="str">
        <f t="shared" si="45"/>
        <v>Euro</v>
      </c>
      <c r="Z61" s="694" t="str">
        <f t="shared" si="45"/>
        <v>Euro</v>
      </c>
      <c r="AA61" s="694" t="str">
        <f t="shared" ref="AA61:AF61" si="46">AA16</f>
        <v>%</v>
      </c>
      <c r="AB61" s="694" t="str">
        <f t="shared" si="46"/>
        <v>%</v>
      </c>
      <c r="AC61" s="694" t="str">
        <f t="shared" si="46"/>
        <v>#</v>
      </c>
      <c r="AD61" s="694" t="str">
        <f t="shared" si="46"/>
        <v>%</v>
      </c>
      <c r="AE61" s="694" t="str">
        <f t="shared" si="46"/>
        <v>%</v>
      </c>
      <c r="AF61" s="694" t="str">
        <f t="shared" si="46"/>
        <v>%</v>
      </c>
      <c r="AG61" s="694" t="str">
        <f t="shared" ref="AG61:BA61" si="47">AG16</f>
        <v>Euro</v>
      </c>
      <c r="AH61" s="694" t="str">
        <f t="shared" si="47"/>
        <v>Euro</v>
      </c>
      <c r="AI61" s="694" t="str">
        <f t="shared" si="47"/>
        <v>Euro</v>
      </c>
      <c r="AJ61" s="694" t="str">
        <f t="shared" si="47"/>
        <v>Euro</v>
      </c>
      <c r="AK61" s="694" t="str">
        <f t="shared" si="47"/>
        <v>Euro</v>
      </c>
      <c r="AL61" s="694" t="str">
        <f t="shared" si="47"/>
        <v>Euro</v>
      </c>
      <c r="AM61" s="694" t="str">
        <f t="shared" si="47"/>
        <v>Euro</v>
      </c>
      <c r="AN61" s="694" t="str">
        <f t="shared" si="47"/>
        <v>Euro</v>
      </c>
      <c r="AO61" s="694" t="str">
        <f t="shared" si="47"/>
        <v>Euro</v>
      </c>
      <c r="AP61" s="694" t="str">
        <f t="shared" si="47"/>
        <v>Euro</v>
      </c>
      <c r="AQ61" s="694" t="str">
        <f t="shared" si="47"/>
        <v>Euro</v>
      </c>
      <c r="AR61" s="694" t="str">
        <f t="shared" si="47"/>
        <v>Euro</v>
      </c>
      <c r="AS61" s="694" t="str">
        <f t="shared" si="47"/>
        <v>Euro</v>
      </c>
      <c r="AT61" s="694" t="str">
        <f t="shared" si="47"/>
        <v>Euro</v>
      </c>
      <c r="AU61" s="694" t="str">
        <f t="shared" si="47"/>
        <v>Euro</v>
      </c>
      <c r="AV61" s="694" t="str">
        <f t="shared" si="47"/>
        <v>Euro</v>
      </c>
      <c r="AW61" s="694" t="str">
        <f t="shared" si="47"/>
        <v>Euro</v>
      </c>
      <c r="AX61" s="694" t="str">
        <f t="shared" si="47"/>
        <v>Euro</v>
      </c>
      <c r="AY61" s="694" t="str">
        <f t="shared" si="47"/>
        <v>Euro</v>
      </c>
      <c r="AZ61" s="694" t="str">
        <f t="shared" si="47"/>
        <v>Euro</v>
      </c>
      <c r="BA61" s="694" t="str">
        <f t="shared" si="47"/>
        <v>Euro</v>
      </c>
    </row>
    <row r="62" spans="2:55" ht="36">
      <c r="C62" s="392" t="s">
        <v>0</v>
      </c>
      <c r="D62" s="392" t="s">
        <v>3</v>
      </c>
      <c r="E62" s="392" t="s">
        <v>308</v>
      </c>
      <c r="F62" s="392" t="s">
        <v>464</v>
      </c>
      <c r="G62" s="393" t="str">
        <f>F62</f>
        <v>Eq. Volumes</v>
      </c>
      <c r="H62" s="393" t="str">
        <f>G62</f>
        <v>Eq. Volumes</v>
      </c>
      <c r="I62" s="393" t="str">
        <f>H62</f>
        <v>Eq. Volumes</v>
      </c>
      <c r="J62" s="393" t="str">
        <f>I62</f>
        <v>Eq. Volumes</v>
      </c>
      <c r="K62" s="393" t="str">
        <f>I62</f>
        <v>Eq. Volumes</v>
      </c>
      <c r="L62" s="393" t="str">
        <f>J62</f>
        <v>Eq. Volumes</v>
      </c>
      <c r="M62" s="393" t="s">
        <v>429</v>
      </c>
      <c r="N62" s="393" t="str">
        <f>M62</f>
        <v>Unit Inv + Install</v>
      </c>
      <c r="O62" s="393" t="str">
        <f>N62</f>
        <v>Unit Inv + Install</v>
      </c>
      <c r="P62" s="393" t="str">
        <f>O62</f>
        <v>Unit Inv + Install</v>
      </c>
      <c r="Q62" s="393" t="str">
        <f>P62</f>
        <v>Unit Inv + Install</v>
      </c>
      <c r="R62" s="393" t="str">
        <f>P62</f>
        <v>Unit Inv + Install</v>
      </c>
      <c r="S62" s="393" t="str">
        <f>Q62</f>
        <v>Unit Inv + Install</v>
      </c>
      <c r="T62" s="393" t="s">
        <v>430</v>
      </c>
      <c r="U62" s="393" t="str">
        <f>T62</f>
        <v>Capital inv</v>
      </c>
      <c r="V62" s="393" t="str">
        <f>U62</f>
        <v>Capital inv</v>
      </c>
      <c r="W62" s="393" t="str">
        <f>V62</f>
        <v>Capital inv</v>
      </c>
      <c r="X62" s="393" t="str">
        <f>W62</f>
        <v>Capital inv</v>
      </c>
      <c r="Y62" s="393" t="str">
        <f>W62</f>
        <v>Capital inv</v>
      </c>
      <c r="Z62" s="393" t="str">
        <f>X62</f>
        <v>Capital inv</v>
      </c>
      <c r="AA62" s="393" t="s">
        <v>431</v>
      </c>
      <c r="AB62" s="393" t="s">
        <v>432</v>
      </c>
      <c r="AC62" s="393" t="s">
        <v>433</v>
      </c>
      <c r="AD62" s="393" t="s">
        <v>434</v>
      </c>
      <c r="AE62" s="393" t="s">
        <v>435</v>
      </c>
      <c r="AF62" s="393" t="s">
        <v>436</v>
      </c>
      <c r="AG62" s="393" t="s">
        <v>437</v>
      </c>
      <c r="AH62" s="393" t="str">
        <f>AG62</f>
        <v>Annual capital cost</v>
      </c>
      <c r="AI62" s="393" t="str">
        <f>AH62</f>
        <v>Annual capital cost</v>
      </c>
      <c r="AJ62" s="393" t="str">
        <f>AI62</f>
        <v>Annual capital cost</v>
      </c>
      <c r="AK62" s="393" t="str">
        <f>AJ62</f>
        <v>Annual capital cost</v>
      </c>
      <c r="AL62" s="393" t="str">
        <f>AJ62</f>
        <v>Annual capital cost</v>
      </c>
      <c r="AM62" s="393" t="str">
        <f>AK62</f>
        <v>Annual capital cost</v>
      </c>
      <c r="AN62" s="393" t="s">
        <v>438</v>
      </c>
      <c r="AO62" s="393" t="str">
        <f>AN62</f>
        <v>Annual operating cost</v>
      </c>
      <c r="AP62" s="393" t="str">
        <f>AO62</f>
        <v>Annual operating cost</v>
      </c>
      <c r="AQ62" s="393" t="str">
        <f>AP62</f>
        <v>Annual operating cost</v>
      </c>
      <c r="AR62" s="393" t="str">
        <f>AQ62</f>
        <v>Annual operating cost</v>
      </c>
      <c r="AS62" s="393" t="str">
        <f>AQ62</f>
        <v>Annual operating cost</v>
      </c>
      <c r="AT62" s="393" t="str">
        <f>AR62</f>
        <v>Annual operating cost</v>
      </c>
      <c r="AU62" s="393" t="s">
        <v>439</v>
      </c>
      <c r="AV62" s="393" t="str">
        <f>AU62</f>
        <v>Total Annual Cost</v>
      </c>
      <c r="AW62" s="393" t="str">
        <f>AV62</f>
        <v>Total Annual Cost</v>
      </c>
      <c r="AX62" s="393" t="str">
        <f>AW62</f>
        <v>Total Annual Cost</v>
      </c>
      <c r="AY62" s="393" t="str">
        <f>AW62</f>
        <v>Total Annual Cost</v>
      </c>
      <c r="AZ62" s="393" t="str">
        <f>AY62</f>
        <v>Total Annual Cost</v>
      </c>
      <c r="BA62" s="393" t="str">
        <f>AZ62</f>
        <v>Total Annual Cost</v>
      </c>
    </row>
    <row r="63" spans="2:55">
      <c r="C63" s="703" t="str">
        <f t="shared" ref="C63:L63" si="48">C19</f>
        <v>N03</v>
      </c>
      <c r="D63" s="394" t="str">
        <f t="shared" si="48"/>
        <v>GSM базова станция (2G Base Station)</v>
      </c>
      <c r="E63" s="394" t="str">
        <f t="shared" si="48"/>
        <v>BTS</v>
      </c>
      <c r="F63" s="492">
        <f t="shared" si="48"/>
        <v>427.2465200017366</v>
      </c>
      <c r="G63" s="492">
        <f t="shared" si="48"/>
        <v>428.5443241415162</v>
      </c>
      <c r="H63" s="492">
        <f t="shared" si="48"/>
        <v>428.16567545920088</v>
      </c>
      <c r="I63" s="492">
        <f t="shared" si="48"/>
        <v>428.59384113466024</v>
      </c>
      <c r="J63" s="492">
        <f t="shared" si="48"/>
        <v>428.72241928700055</v>
      </c>
      <c r="K63" s="492">
        <f t="shared" si="48"/>
        <v>428.8485076744758</v>
      </c>
      <c r="L63" s="492">
        <f t="shared" si="48"/>
        <v>428.97716222677809</v>
      </c>
      <c r="M63" s="397">
        <f t="shared" ref="M63:R63" si="49">M70</f>
        <v>10000</v>
      </c>
      <c r="N63" s="492">
        <f t="shared" si="49"/>
        <v>9800</v>
      </c>
      <c r="O63" s="492">
        <f t="shared" si="49"/>
        <v>9604</v>
      </c>
      <c r="P63" s="492">
        <f t="shared" si="49"/>
        <v>9411.92</v>
      </c>
      <c r="Q63" s="492">
        <f t="shared" si="49"/>
        <v>9223.6815999999999</v>
      </c>
      <c r="R63" s="492">
        <f t="shared" si="49"/>
        <v>9039.2079680000006</v>
      </c>
      <c r="S63" s="492">
        <f t="shared" ref="S63" si="50">S70</f>
        <v>8858.4238086400001</v>
      </c>
      <c r="T63" s="397">
        <f t="shared" ref="T63:Z63" si="51">F63*M63</f>
        <v>4272465.2000173656</v>
      </c>
      <c r="U63" s="397">
        <f t="shared" si="51"/>
        <v>4199734.3765868591</v>
      </c>
      <c r="V63" s="397">
        <f t="shared" si="51"/>
        <v>4112103.1471101651</v>
      </c>
      <c r="W63" s="397">
        <f t="shared" si="51"/>
        <v>4033890.9452521312</v>
      </c>
      <c r="X63" s="397">
        <f t="shared" si="51"/>
        <v>3954399.090284992</v>
      </c>
      <c r="Y63" s="397">
        <f t="shared" si="51"/>
        <v>3876450.847636031</v>
      </c>
      <c r="Z63" s="492">
        <f t="shared" si="51"/>
        <v>3800061.5072325147</v>
      </c>
      <c r="AA63" s="398">
        <f>AA70</f>
        <v>8.3000000000000004E-2</v>
      </c>
      <c r="AB63" s="398">
        <f>AB70</f>
        <v>-0.02</v>
      </c>
      <c r="AC63" s="396">
        <f>AC70</f>
        <v>8</v>
      </c>
      <c r="AD63" s="398">
        <f>AD55</f>
        <v>0.05</v>
      </c>
      <c r="AE63" s="399">
        <f>AF63-AA63</f>
        <v>9.9176831024151688E-2</v>
      </c>
      <c r="AF63" s="399">
        <f>(1-AD63/((1+AA63)^AC63))*(AA63-AB63)/(1-((1+AB63)/(1+AA63))^AC63)</f>
        <v>0.18217683102415169</v>
      </c>
      <c r="AG63" s="397">
        <f>T63*AF63</f>
        <v>778344.17080013209</v>
      </c>
      <c r="AH63" s="397">
        <f>U63*AF63</f>
        <v>765094.29986978532</v>
      </c>
      <c r="AI63" s="397">
        <f>V63*AF63</f>
        <v>749129.92018497095</v>
      </c>
      <c r="AJ63" s="397">
        <f>W63*AF63</f>
        <v>734881.4691030531</v>
      </c>
      <c r="AK63" s="397">
        <f>X63*AF63</f>
        <v>720399.89487290813</v>
      </c>
      <c r="AL63" s="397">
        <f>Y63*AF63</f>
        <v>706199.5310432188</v>
      </c>
      <c r="AM63" s="492">
        <f>Z63*AF63</f>
        <v>692283.16308448103</v>
      </c>
      <c r="AN63" s="397">
        <f>AG63*'5. Unit inv. &amp; direct opex'!I57</f>
        <v>77834.417080013212</v>
      </c>
      <c r="AO63" s="397">
        <f>AH63*'5. Unit inv. &amp; direct opex'!$I$57*(1+'5. Unit inv. &amp; direct opex'!$J$57)</f>
        <v>77373.986726865129</v>
      </c>
      <c r="AP63" s="397">
        <f>AI63*'5. Unit inv. &amp; direct opex'!$I$57*(1+'5. Unit inv. &amp; direct opex'!$J$57)^2</f>
        <v>76615.591636584577</v>
      </c>
      <c r="AQ63" s="397">
        <f>AJ63*'5. Unit inv. &amp; direct opex'!$I$57*(1+'5. Unit inv. &amp; direct opex'!$J$57)^3</f>
        <v>76007.652764338985</v>
      </c>
      <c r="AR63" s="397">
        <f>AK63*'5. Unit inv. &amp; direct opex'!$I$57*(1+'5. Unit inv. &amp; direct opex'!$J$57)^4</f>
        <v>75351.807394603617</v>
      </c>
      <c r="AS63" s="397">
        <f>AL63*'5. Unit inv. &amp; direct opex'!$I$57*(1+'5. Unit inv. &amp; direct opex'!$J$57)^5</f>
        <v>74701.180690130044</v>
      </c>
      <c r="AT63" s="492">
        <f>AM63*'5. Unit inv. &amp; direct opex'!$I$57*(1+'5. Unit inv. &amp; direct opex'!$J$57)^6</f>
        <v>74056.608443947305</v>
      </c>
      <c r="AU63" s="400">
        <f t="shared" ref="AU63:BA63" si="52">AG63+AN63</f>
        <v>856178.58788014529</v>
      </c>
      <c r="AV63" s="400">
        <f t="shared" si="52"/>
        <v>842468.28659665049</v>
      </c>
      <c r="AW63" s="400">
        <f t="shared" si="52"/>
        <v>825745.51182155556</v>
      </c>
      <c r="AX63" s="400">
        <f t="shared" si="52"/>
        <v>810889.1218673921</v>
      </c>
      <c r="AY63" s="400">
        <f t="shared" si="52"/>
        <v>795751.70226751175</v>
      </c>
      <c r="AZ63" s="400">
        <f t="shared" si="52"/>
        <v>780900.7117333489</v>
      </c>
      <c r="BA63" s="400">
        <f t="shared" si="52"/>
        <v>766339.7715284283</v>
      </c>
    </row>
    <row r="64" spans="2:55" s="207" customFormat="1">
      <c r="C64" s="219"/>
      <c r="D64" s="219"/>
      <c r="E64" s="219"/>
      <c r="F64" s="219"/>
      <c r="G64" s="219"/>
      <c r="H64" s="219"/>
      <c r="I64" s="219"/>
      <c r="J64" s="219"/>
      <c r="K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N64" s="219"/>
      <c r="AO64" s="219"/>
      <c r="AP64" s="219"/>
      <c r="AQ64" s="219"/>
      <c r="AR64" s="219"/>
      <c r="AS64" s="219"/>
      <c r="AT64" s="219"/>
      <c r="AU64" s="219"/>
      <c r="AV64" s="219"/>
      <c r="AW64" s="219"/>
      <c r="AX64" s="219"/>
      <c r="AY64" s="219"/>
      <c r="AZ64" s="219"/>
      <c r="BA64" s="219"/>
    </row>
    <row r="65" spans="2:55" s="207" customFormat="1">
      <c r="C65" s="219"/>
      <c r="D65" s="219"/>
      <c r="E65" s="219"/>
      <c r="F65" s="219"/>
      <c r="G65" s="219"/>
      <c r="H65" s="219"/>
      <c r="I65" s="219"/>
      <c r="J65" s="219"/>
      <c r="K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N65" s="219"/>
      <c r="AO65" s="219"/>
      <c r="AP65" s="219"/>
      <c r="AQ65" s="219"/>
      <c r="AR65" s="219"/>
      <c r="AS65" s="219"/>
      <c r="AT65" s="219"/>
      <c r="AU65" s="219"/>
      <c r="AV65" s="219"/>
      <c r="AW65" s="219"/>
      <c r="AX65" s="219"/>
      <c r="AY65" s="219"/>
      <c r="AZ65" s="219"/>
      <c r="BA65" s="219"/>
    </row>
    <row r="66" spans="2:55" s="207" customFormat="1">
      <c r="C66" s="422" t="s">
        <v>468</v>
      </c>
      <c r="D66" s="423"/>
      <c r="E66" s="390"/>
      <c r="F66" s="894" t="s">
        <v>421</v>
      </c>
      <c r="G66" s="895"/>
      <c r="H66" s="895"/>
      <c r="I66" s="895"/>
      <c r="J66" s="895"/>
      <c r="K66" s="895"/>
      <c r="L66" s="895"/>
      <c r="M66" s="892" t="s">
        <v>422</v>
      </c>
      <c r="N66" s="892"/>
      <c r="O66" s="892"/>
      <c r="P66" s="892"/>
      <c r="Q66" s="892"/>
      <c r="R66" s="892"/>
      <c r="S66" s="892"/>
      <c r="T66" s="893" t="s">
        <v>423</v>
      </c>
      <c r="U66" s="893"/>
      <c r="V66" s="893"/>
      <c r="W66" s="893"/>
      <c r="X66" s="893"/>
      <c r="Y66" s="893"/>
      <c r="Z66" s="893"/>
      <c r="AA66" s="896" t="s">
        <v>424</v>
      </c>
      <c r="AB66" s="896"/>
      <c r="AC66" s="896"/>
      <c r="AD66" s="896"/>
      <c r="AE66" s="896"/>
      <c r="AF66" s="896"/>
      <c r="AG66" s="893" t="s">
        <v>425</v>
      </c>
      <c r="AH66" s="893"/>
      <c r="AI66" s="893"/>
      <c r="AJ66" s="893"/>
      <c r="AK66" s="893"/>
      <c r="AL66" s="893"/>
      <c r="AM66" s="893"/>
      <c r="AN66" s="897" t="s">
        <v>426</v>
      </c>
      <c r="AO66" s="897"/>
      <c r="AP66" s="897"/>
      <c r="AQ66" s="897"/>
      <c r="AR66" s="897"/>
      <c r="AS66" s="897"/>
      <c r="AT66" s="897"/>
      <c r="AU66" s="898" t="s">
        <v>427</v>
      </c>
      <c r="AV66" s="898"/>
      <c r="AW66" s="898"/>
      <c r="AX66" s="898"/>
      <c r="AY66" s="898"/>
      <c r="AZ66" s="898"/>
      <c r="BA66" s="899"/>
    </row>
    <row r="67" spans="2:55" s="692" customFormat="1">
      <c r="C67" s="694"/>
      <c r="D67" s="694"/>
      <c r="E67" s="694"/>
      <c r="F67" s="694">
        <f t="shared" ref="F67:K67" si="53">F23</f>
        <v>2014</v>
      </c>
      <c r="G67" s="694">
        <f t="shared" si="53"/>
        <v>2015</v>
      </c>
      <c r="H67" s="694">
        <f t="shared" si="53"/>
        <v>2016</v>
      </c>
      <c r="I67" s="694">
        <f t="shared" si="53"/>
        <v>2017</v>
      </c>
      <c r="J67" s="694">
        <f t="shared" si="53"/>
        <v>2018</v>
      </c>
      <c r="K67" s="694">
        <f t="shared" si="53"/>
        <v>2019</v>
      </c>
      <c r="L67" s="694">
        <f t="shared" ref="L67" si="54">L23</f>
        <v>2020</v>
      </c>
      <c r="M67" s="694">
        <f t="shared" ref="M67:Z67" si="55">M23</f>
        <v>2014</v>
      </c>
      <c r="N67" s="694">
        <f t="shared" si="55"/>
        <v>2015</v>
      </c>
      <c r="O67" s="694">
        <f t="shared" si="55"/>
        <v>2016</v>
      </c>
      <c r="P67" s="694">
        <f t="shared" si="55"/>
        <v>2017</v>
      </c>
      <c r="Q67" s="694">
        <f t="shared" si="55"/>
        <v>2018</v>
      </c>
      <c r="R67" s="694">
        <f t="shared" si="55"/>
        <v>2019</v>
      </c>
      <c r="S67" s="694">
        <f t="shared" si="55"/>
        <v>2020</v>
      </c>
      <c r="T67" s="694">
        <f t="shared" si="55"/>
        <v>2014</v>
      </c>
      <c r="U67" s="694">
        <f t="shared" si="55"/>
        <v>2015</v>
      </c>
      <c r="V67" s="694">
        <f t="shared" si="55"/>
        <v>2016</v>
      </c>
      <c r="W67" s="694">
        <f t="shared" si="55"/>
        <v>2017</v>
      </c>
      <c r="X67" s="694">
        <f t="shared" si="55"/>
        <v>2018</v>
      </c>
      <c r="Y67" s="694">
        <f t="shared" si="55"/>
        <v>2019</v>
      </c>
      <c r="Z67" s="694">
        <f t="shared" si="55"/>
        <v>2020</v>
      </c>
      <c r="AA67" s="694"/>
      <c r="AB67" s="694"/>
      <c r="AC67" s="694"/>
      <c r="AD67" s="694"/>
      <c r="AE67" s="694"/>
      <c r="AF67" s="694"/>
      <c r="AG67" s="694">
        <f t="shared" ref="AG67:BA67" si="56">AG23</f>
        <v>2014</v>
      </c>
      <c r="AH67" s="694">
        <f t="shared" si="56"/>
        <v>2015</v>
      </c>
      <c r="AI67" s="694">
        <f t="shared" si="56"/>
        <v>2016</v>
      </c>
      <c r="AJ67" s="694">
        <f t="shared" si="56"/>
        <v>2017</v>
      </c>
      <c r="AK67" s="694">
        <f t="shared" si="56"/>
        <v>2018</v>
      </c>
      <c r="AL67" s="694">
        <f t="shared" si="56"/>
        <v>2019</v>
      </c>
      <c r="AM67" s="694">
        <f t="shared" si="56"/>
        <v>2020</v>
      </c>
      <c r="AN67" s="694">
        <f t="shared" si="56"/>
        <v>2014</v>
      </c>
      <c r="AO67" s="694">
        <f t="shared" si="56"/>
        <v>2015</v>
      </c>
      <c r="AP67" s="694">
        <f t="shared" si="56"/>
        <v>2016</v>
      </c>
      <c r="AQ67" s="694">
        <f t="shared" si="56"/>
        <v>2017</v>
      </c>
      <c r="AR67" s="694">
        <f t="shared" si="56"/>
        <v>2018</v>
      </c>
      <c r="AS67" s="694">
        <f t="shared" si="56"/>
        <v>2019</v>
      </c>
      <c r="AT67" s="694">
        <f t="shared" si="56"/>
        <v>2020</v>
      </c>
      <c r="AU67" s="694">
        <f t="shared" si="56"/>
        <v>2014</v>
      </c>
      <c r="AV67" s="694">
        <f t="shared" si="56"/>
        <v>2015</v>
      </c>
      <c r="AW67" s="694">
        <f t="shared" si="56"/>
        <v>2016</v>
      </c>
      <c r="AX67" s="694">
        <f t="shared" si="56"/>
        <v>2017</v>
      </c>
      <c r="AY67" s="694">
        <f t="shared" si="56"/>
        <v>2018</v>
      </c>
      <c r="AZ67" s="694">
        <f t="shared" si="56"/>
        <v>2019</v>
      </c>
      <c r="BA67" s="694">
        <f t="shared" si="56"/>
        <v>2020</v>
      </c>
    </row>
    <row r="68" spans="2:55" s="692" customFormat="1">
      <c r="C68" s="694"/>
      <c r="D68" s="694"/>
      <c r="E68" s="694"/>
      <c r="F68" s="694" t="str">
        <f t="shared" ref="F68:K68" si="57">F24</f>
        <v>(#)</v>
      </c>
      <c r="G68" s="694" t="str">
        <f t="shared" si="57"/>
        <v>(#)</v>
      </c>
      <c r="H68" s="694" t="str">
        <f t="shared" si="57"/>
        <v>(#)</v>
      </c>
      <c r="I68" s="694" t="str">
        <f t="shared" si="57"/>
        <v>(#)</v>
      </c>
      <c r="J68" s="694" t="str">
        <f t="shared" si="57"/>
        <v>(#)</v>
      </c>
      <c r="K68" s="694" t="str">
        <f t="shared" si="57"/>
        <v>(#)</v>
      </c>
      <c r="L68" s="694" t="str">
        <f t="shared" ref="L68" si="58">L24</f>
        <v>(#)</v>
      </c>
      <c r="M68" s="694" t="str">
        <f t="shared" ref="M68:Z68" si="59">M24</f>
        <v>Euro</v>
      </c>
      <c r="N68" s="694" t="str">
        <f t="shared" si="59"/>
        <v>Euro</v>
      </c>
      <c r="O68" s="694" t="str">
        <f t="shared" si="59"/>
        <v>Euro</v>
      </c>
      <c r="P68" s="694" t="str">
        <f t="shared" si="59"/>
        <v>Euro</v>
      </c>
      <c r="Q68" s="694" t="str">
        <f t="shared" si="59"/>
        <v>Euro</v>
      </c>
      <c r="R68" s="694" t="str">
        <f t="shared" si="59"/>
        <v>Euro</v>
      </c>
      <c r="S68" s="694" t="str">
        <f t="shared" si="59"/>
        <v>Euro</v>
      </c>
      <c r="T68" s="694" t="str">
        <f t="shared" si="59"/>
        <v>Euro</v>
      </c>
      <c r="U68" s="694" t="str">
        <f t="shared" si="59"/>
        <v>Euro</v>
      </c>
      <c r="V68" s="694" t="str">
        <f t="shared" si="59"/>
        <v>Euro</v>
      </c>
      <c r="W68" s="694" t="str">
        <f t="shared" si="59"/>
        <v>Euro</v>
      </c>
      <c r="X68" s="694" t="str">
        <f t="shared" si="59"/>
        <v>Euro</v>
      </c>
      <c r="Y68" s="694" t="str">
        <f t="shared" si="59"/>
        <v>Euro</v>
      </c>
      <c r="Z68" s="694" t="str">
        <f t="shared" si="59"/>
        <v>Euro</v>
      </c>
      <c r="AA68" s="694" t="str">
        <f t="shared" ref="AA68:AF68" si="60">AA24</f>
        <v>%</v>
      </c>
      <c r="AB68" s="694" t="str">
        <f t="shared" si="60"/>
        <v>%</v>
      </c>
      <c r="AC68" s="694" t="str">
        <f t="shared" si="60"/>
        <v>#</v>
      </c>
      <c r="AD68" s="694" t="str">
        <f t="shared" si="60"/>
        <v>%</v>
      </c>
      <c r="AE68" s="694" t="str">
        <f t="shared" si="60"/>
        <v>%</v>
      </c>
      <c r="AF68" s="694" t="str">
        <f t="shared" si="60"/>
        <v>%</v>
      </c>
      <c r="AG68" s="694" t="str">
        <f t="shared" ref="AG68:BA68" si="61">AG24</f>
        <v>Euro</v>
      </c>
      <c r="AH68" s="694" t="str">
        <f t="shared" si="61"/>
        <v>Euro</v>
      </c>
      <c r="AI68" s="694" t="str">
        <f t="shared" si="61"/>
        <v>Euro</v>
      </c>
      <c r="AJ68" s="694" t="str">
        <f t="shared" si="61"/>
        <v>Euro</v>
      </c>
      <c r="AK68" s="694" t="str">
        <f t="shared" si="61"/>
        <v>Euro</v>
      </c>
      <c r="AL68" s="694" t="str">
        <f t="shared" si="61"/>
        <v>Euro</v>
      </c>
      <c r="AM68" s="694" t="str">
        <f t="shared" si="61"/>
        <v>Euro</v>
      </c>
      <c r="AN68" s="694" t="str">
        <f t="shared" si="61"/>
        <v>Euro</v>
      </c>
      <c r="AO68" s="694" t="str">
        <f t="shared" si="61"/>
        <v>Euro</v>
      </c>
      <c r="AP68" s="694" t="str">
        <f t="shared" si="61"/>
        <v>Euro</v>
      </c>
      <c r="AQ68" s="694" t="str">
        <f t="shared" si="61"/>
        <v>Euro</v>
      </c>
      <c r="AR68" s="694" t="str">
        <f t="shared" si="61"/>
        <v>Euro</v>
      </c>
      <c r="AS68" s="694" t="str">
        <f t="shared" si="61"/>
        <v>Euro</v>
      </c>
      <c r="AT68" s="694" t="str">
        <f t="shared" si="61"/>
        <v>Euro</v>
      </c>
      <c r="AU68" s="694" t="str">
        <f t="shared" si="61"/>
        <v>Euro</v>
      </c>
      <c r="AV68" s="694" t="str">
        <f t="shared" si="61"/>
        <v>Euro</v>
      </c>
      <c r="AW68" s="694" t="str">
        <f t="shared" si="61"/>
        <v>Euro</v>
      </c>
      <c r="AX68" s="694" t="str">
        <f t="shared" si="61"/>
        <v>Euro</v>
      </c>
      <c r="AY68" s="694" t="str">
        <f t="shared" si="61"/>
        <v>Euro</v>
      </c>
      <c r="AZ68" s="694" t="str">
        <f t="shared" si="61"/>
        <v>Euro</v>
      </c>
      <c r="BA68" s="694" t="str">
        <f t="shared" si="61"/>
        <v>Euro</v>
      </c>
    </row>
    <row r="69" spans="2:55" s="207" customFormat="1" ht="36">
      <c r="C69" s="392" t="s">
        <v>0</v>
      </c>
      <c r="D69" s="392" t="s">
        <v>3</v>
      </c>
      <c r="E69" s="392" t="s">
        <v>308</v>
      </c>
      <c r="F69" s="392" t="s">
        <v>464</v>
      </c>
      <c r="G69" s="393" t="str">
        <f>F69</f>
        <v>Eq. Volumes</v>
      </c>
      <c r="H69" s="393" t="str">
        <f>G69</f>
        <v>Eq. Volumes</v>
      </c>
      <c r="I69" s="393" t="str">
        <f>H69</f>
        <v>Eq. Volumes</v>
      </c>
      <c r="J69" s="393" t="str">
        <f>I69</f>
        <v>Eq. Volumes</v>
      </c>
      <c r="K69" s="393" t="str">
        <f>I69</f>
        <v>Eq. Volumes</v>
      </c>
      <c r="L69" s="393" t="str">
        <f>J69</f>
        <v>Eq. Volumes</v>
      </c>
      <c r="M69" s="393" t="s">
        <v>429</v>
      </c>
      <c r="N69" s="393" t="str">
        <f>M69</f>
        <v>Unit Inv + Install</v>
      </c>
      <c r="O69" s="393" t="str">
        <f>N69</f>
        <v>Unit Inv + Install</v>
      </c>
      <c r="P69" s="393" t="str">
        <f>O69</f>
        <v>Unit Inv + Install</v>
      </c>
      <c r="Q69" s="393" t="str">
        <f>P69</f>
        <v>Unit Inv + Install</v>
      </c>
      <c r="R69" s="393" t="str">
        <f>P69</f>
        <v>Unit Inv + Install</v>
      </c>
      <c r="S69" s="393" t="str">
        <f>Q69</f>
        <v>Unit Inv + Install</v>
      </c>
      <c r="T69" s="393" t="s">
        <v>430</v>
      </c>
      <c r="U69" s="393" t="str">
        <f>T69</f>
        <v>Capital inv</v>
      </c>
      <c r="V69" s="393" t="str">
        <f>U69</f>
        <v>Capital inv</v>
      </c>
      <c r="W69" s="393" t="str">
        <f>V69</f>
        <v>Capital inv</v>
      </c>
      <c r="X69" s="393" t="str">
        <f>W69</f>
        <v>Capital inv</v>
      </c>
      <c r="Y69" s="393" t="str">
        <f>W69</f>
        <v>Capital inv</v>
      </c>
      <c r="Z69" s="393" t="str">
        <f>X69</f>
        <v>Capital inv</v>
      </c>
      <c r="AA69" s="393" t="s">
        <v>431</v>
      </c>
      <c r="AB69" s="393" t="s">
        <v>432</v>
      </c>
      <c r="AC69" s="393" t="s">
        <v>433</v>
      </c>
      <c r="AD69" s="393" t="s">
        <v>434</v>
      </c>
      <c r="AE69" s="393" t="s">
        <v>435</v>
      </c>
      <c r="AF69" s="393" t="s">
        <v>436</v>
      </c>
      <c r="AG69" s="393" t="s">
        <v>437</v>
      </c>
      <c r="AH69" s="393" t="str">
        <f>AG69</f>
        <v>Annual capital cost</v>
      </c>
      <c r="AI69" s="393" t="str">
        <f>AH69</f>
        <v>Annual capital cost</v>
      </c>
      <c r="AJ69" s="393" t="str">
        <f>AI69</f>
        <v>Annual capital cost</v>
      </c>
      <c r="AK69" s="393" t="str">
        <f>AJ69</f>
        <v>Annual capital cost</v>
      </c>
      <c r="AL69" s="393" t="str">
        <f>AJ69</f>
        <v>Annual capital cost</v>
      </c>
      <c r="AM69" s="393" t="str">
        <f>AK69</f>
        <v>Annual capital cost</v>
      </c>
      <c r="AN69" s="393" t="s">
        <v>438</v>
      </c>
      <c r="AO69" s="393" t="str">
        <f>AN69</f>
        <v>Annual operating cost</v>
      </c>
      <c r="AP69" s="393" t="str">
        <f>AO69</f>
        <v>Annual operating cost</v>
      </c>
      <c r="AQ69" s="393" t="str">
        <f>AP69</f>
        <v>Annual operating cost</v>
      </c>
      <c r="AR69" s="393" t="str">
        <f>AQ69</f>
        <v>Annual operating cost</v>
      </c>
      <c r="AS69" s="393" t="str">
        <f>AQ69</f>
        <v>Annual operating cost</v>
      </c>
      <c r="AT69" s="393" t="str">
        <f>AR69</f>
        <v>Annual operating cost</v>
      </c>
      <c r="AU69" s="393" t="s">
        <v>439</v>
      </c>
      <c r="AV69" s="393" t="str">
        <f>AU69</f>
        <v>Total Annual Cost</v>
      </c>
      <c r="AW69" s="393" t="str">
        <f>AV69</f>
        <v>Total Annual Cost</v>
      </c>
      <c r="AX69" s="393" t="str">
        <f>AW69</f>
        <v>Total Annual Cost</v>
      </c>
      <c r="AY69" s="393" t="str">
        <f>AW69</f>
        <v>Total Annual Cost</v>
      </c>
      <c r="AZ69" s="393" t="str">
        <f>AY69</f>
        <v>Total Annual Cost</v>
      </c>
      <c r="BA69" s="393" t="str">
        <f>AZ69</f>
        <v>Total Annual Cost</v>
      </c>
    </row>
    <row r="70" spans="2:55" s="207" customFormat="1">
      <c r="C70" s="703" t="str">
        <f>'5. Unit inv. &amp; direct opex'!C70</f>
        <v>N03</v>
      </c>
      <c r="D70" s="394" t="str">
        <f>'5. Unit inv. &amp; direct opex'!D70</f>
        <v>GSM базова станция (2G Base Station)</v>
      </c>
      <c r="E70" s="394" t="str">
        <f>'5. Unit inv. &amp; direct opex'!E70</f>
        <v>BTS</v>
      </c>
      <c r="F70" s="395">
        <f>'6. Network Design'!G1601</f>
        <v>2543.1220285661848</v>
      </c>
      <c r="G70" s="395">
        <f>'6. Network Design'!H1601</f>
        <v>2612.6890759182966</v>
      </c>
      <c r="H70" s="395">
        <f>'6. Network Design'!I1601</f>
        <v>2685.6635817671799</v>
      </c>
      <c r="I70" s="395">
        <f>'6. Network Design'!J1601</f>
        <v>2758.8493969934029</v>
      </c>
      <c r="J70" s="395">
        <f>'6. Network Design'!K1601</f>
        <v>2833.4616899757325</v>
      </c>
      <c r="K70" s="395">
        <f>'6. Network Design'!L1601</f>
        <v>2910.8229241234612</v>
      </c>
      <c r="L70" s="395">
        <f>'6. Network Design'!M1601</f>
        <v>2987.6274748891965</v>
      </c>
      <c r="M70" s="395">
        <f>'5. Unit inv. &amp; direct opex'!G70</f>
        <v>10000</v>
      </c>
      <c r="N70" s="395">
        <f>M70*(1+('5. Unit inv. &amp; direct opex'!$H$70))</f>
        <v>9800</v>
      </c>
      <c r="O70" s="395">
        <f>N70*(1+('5. Unit inv. &amp; direct opex'!$H$70))</f>
        <v>9604</v>
      </c>
      <c r="P70" s="395">
        <f>O70*(1+('5. Unit inv. &amp; direct opex'!$H$70))</f>
        <v>9411.92</v>
      </c>
      <c r="Q70" s="395">
        <f>P70*(1+('5. Unit inv. &amp; direct opex'!$H$70))</f>
        <v>9223.6815999999999</v>
      </c>
      <c r="R70" s="395">
        <f>Q70*(1+('5. Unit inv. &amp; direct opex'!$H$70))</f>
        <v>9039.2079680000006</v>
      </c>
      <c r="S70" s="395">
        <f>R70*(1+('5. Unit inv. &amp; direct opex'!$H$70))</f>
        <v>8858.4238086400001</v>
      </c>
      <c r="T70" s="397">
        <f t="shared" ref="T70:Z73" si="62">F70*M70</f>
        <v>25431220.285661846</v>
      </c>
      <c r="U70" s="397">
        <f t="shared" si="62"/>
        <v>25604352.943999305</v>
      </c>
      <c r="V70" s="397">
        <f t="shared" si="62"/>
        <v>25793113.039291997</v>
      </c>
      <c r="W70" s="397">
        <f t="shared" si="62"/>
        <v>25966069.816550151</v>
      </c>
      <c r="X70" s="397">
        <f t="shared" si="62"/>
        <v>26134948.454134069</v>
      </c>
      <c r="Y70" s="397">
        <f t="shared" si="62"/>
        <v>26311533.769173853</v>
      </c>
      <c r="Z70" s="492">
        <f t="shared" si="62"/>
        <v>26465670.354905464</v>
      </c>
      <c r="AA70" s="398">
        <f>AA28</f>
        <v>8.3000000000000004E-2</v>
      </c>
      <c r="AB70" s="398">
        <f>'5. Unit inv. &amp; direct opex'!H57</f>
        <v>-0.02</v>
      </c>
      <c r="AC70" s="396">
        <f>'5. Unit inv. &amp; direct opex'!F70</f>
        <v>8</v>
      </c>
      <c r="AD70" s="398">
        <f>AD63</f>
        <v>0.05</v>
      </c>
      <c r="AE70" s="399">
        <f>AF70-AA70</f>
        <v>9.9176831024151688E-2</v>
      </c>
      <c r="AF70" s="399">
        <f>(1-AD70/((1+AA70)^AC70))*(AA70-AB70)/(1-((1+AB70)/(1+AA70))^AC70)</f>
        <v>0.18217683102415169</v>
      </c>
      <c r="AG70" s="397">
        <f>T70*AF70</f>
        <v>4632979.120718997</v>
      </c>
      <c r="AH70" s="397">
        <f>U70*AF70</f>
        <v>4664519.8797617024</v>
      </c>
      <c r="AI70" s="397">
        <f>V70*AF70</f>
        <v>4698907.5957459416</v>
      </c>
      <c r="AJ70" s="397">
        <f>W70*AF70</f>
        <v>4730416.3133309819</v>
      </c>
      <c r="AK70" s="397">
        <f>X70*AF70</f>
        <v>4761182.0883536972</v>
      </c>
      <c r="AL70" s="397">
        <f>Y70*AF70</f>
        <v>4793351.8414530465</v>
      </c>
      <c r="AM70" s="492">
        <f>Z70*AF70</f>
        <v>4821431.9561865134</v>
      </c>
      <c r="AN70" s="397">
        <f>AG70*'5. Unit inv. &amp; direct opex'!I57</f>
        <v>463297.91207189974</v>
      </c>
      <c r="AO70" s="397">
        <f>AH70*'5. Unit inv. &amp; direct opex'!$I$57*(1+'5. Unit inv. &amp; direct opex'!$J$57)</f>
        <v>471722.89654400217</v>
      </c>
      <c r="AP70" s="397">
        <f>AI70*'5. Unit inv. &amp; direct opex'!$I$57*(1+'5. Unit inv. &amp; direct opex'!$J$57)^2</f>
        <v>480570.29334087338</v>
      </c>
      <c r="AQ70" s="397">
        <f>AJ70*'5. Unit inv. &amp; direct opex'!$I$57*(1+'5. Unit inv. &amp; direct opex'!$J$57)^3</f>
        <v>489259.63667755265</v>
      </c>
      <c r="AR70" s="397">
        <f>AK70*'5. Unit inv. &amp; direct opex'!$I$57*(1+'5. Unit inv. &amp; direct opex'!$J$57)^4</f>
        <v>498006.28546115616</v>
      </c>
      <c r="AS70" s="397">
        <f>AL70*'5. Unit inv. &amp; direct opex'!$I$57*(1+'5. Unit inv. &amp; direct opex'!$J$57)^5</f>
        <v>507036.64655625221</v>
      </c>
      <c r="AT70" s="492">
        <f>AM70*'5. Unit inv. &amp; direct opex'!$I$57*(1+'5. Unit inv. &amp; direct opex'!$J$57)^6</f>
        <v>515770.01660354802</v>
      </c>
      <c r="AU70" s="400">
        <f t="shared" ref="AU70:BA73" si="63">AG70+AN70</f>
        <v>5096277.0327908965</v>
      </c>
      <c r="AV70" s="400">
        <f t="shared" si="63"/>
        <v>5136242.7763057044</v>
      </c>
      <c r="AW70" s="400">
        <f t="shared" si="63"/>
        <v>5179477.8890868146</v>
      </c>
      <c r="AX70" s="400">
        <f t="shared" si="63"/>
        <v>5219675.9500085348</v>
      </c>
      <c r="AY70" s="400">
        <f t="shared" si="63"/>
        <v>5259188.3738148529</v>
      </c>
      <c r="AZ70" s="400">
        <f t="shared" si="63"/>
        <v>5300388.4880092992</v>
      </c>
      <c r="BA70" s="400">
        <f t="shared" si="63"/>
        <v>5337201.9727900615</v>
      </c>
    </row>
    <row r="71" spans="2:55" s="207" customFormat="1">
      <c r="C71" s="703" t="str">
        <f>'5. Unit inv. &amp; direct opex'!C71</f>
        <v>N04</v>
      </c>
      <c r="D71" s="394" t="str">
        <f>'5. Unit inv. &amp; direct opex'!D71</f>
        <v>UMTS базова станция (3G Base Station)</v>
      </c>
      <c r="E71" s="394" t="str">
        <f>'5. Unit inv. &amp; direct opex'!E71</f>
        <v>Node B</v>
      </c>
      <c r="F71" s="395">
        <f>'6. Network Design'!G1602</f>
        <v>659.54247872099927</v>
      </c>
      <c r="G71" s="395">
        <f>'6. Network Design'!H1602</f>
        <v>654.02872151463202</v>
      </c>
      <c r="H71" s="395">
        <f>'6. Network Design'!I1602</f>
        <v>646.38857161440808</v>
      </c>
      <c r="I71" s="395">
        <f>'6. Network Design'!J1602</f>
        <v>639.84379945581759</v>
      </c>
      <c r="J71" s="395">
        <f>'6. Network Design'!K1602</f>
        <v>633.20537040247189</v>
      </c>
      <c r="K71" s="395">
        <f>'6. Network Design'!L1602</f>
        <v>625.17747746230566</v>
      </c>
      <c r="L71" s="395">
        <f>'6. Network Design'!M1602</f>
        <v>619.09293472828722</v>
      </c>
      <c r="M71" s="395">
        <f>'5. Unit inv. &amp; direct opex'!G71</f>
        <v>10000</v>
      </c>
      <c r="N71" s="395">
        <f>M71*(1+('5. Unit inv. &amp; direct opex'!$H$70))</f>
        <v>9800</v>
      </c>
      <c r="O71" s="395">
        <f>N71*(1+('5. Unit inv. &amp; direct opex'!$H$70))</f>
        <v>9604</v>
      </c>
      <c r="P71" s="395">
        <f>O71*(1+('5. Unit inv. &amp; direct opex'!$H$70))</f>
        <v>9411.92</v>
      </c>
      <c r="Q71" s="395">
        <f>P71*(1+('5. Unit inv. &amp; direct opex'!$H$70))</f>
        <v>9223.6815999999999</v>
      </c>
      <c r="R71" s="395">
        <f>Q71*(1+('5. Unit inv. &amp; direct opex'!$H$70))</f>
        <v>9039.2079680000006</v>
      </c>
      <c r="S71" s="395">
        <f>R71*(1+('5. Unit inv. &amp; direct opex'!$H$70))</f>
        <v>8858.4238086400001</v>
      </c>
      <c r="T71" s="397">
        <f t="shared" si="62"/>
        <v>6595424.7872099923</v>
      </c>
      <c r="U71" s="397">
        <f t="shared" si="62"/>
        <v>6409481.4708433943</v>
      </c>
      <c r="V71" s="397">
        <f t="shared" si="62"/>
        <v>6207915.8417847753</v>
      </c>
      <c r="W71" s="397">
        <f t="shared" si="62"/>
        <v>6022158.6529741986</v>
      </c>
      <c r="X71" s="397">
        <f t="shared" si="62"/>
        <v>5840484.7240024647</v>
      </c>
      <c r="Y71" s="397">
        <f t="shared" si="62"/>
        <v>5651109.2356914142</v>
      </c>
      <c r="Z71" s="492">
        <f t="shared" si="62"/>
        <v>5484187.5927578686</v>
      </c>
      <c r="AA71" s="398">
        <f>AA29</f>
        <v>8.3000000000000004E-2</v>
      </c>
      <c r="AB71" s="398">
        <f>'5. Unit inv. &amp; direct opex'!H58</f>
        <v>-0.02</v>
      </c>
      <c r="AC71" s="396">
        <f>'5. Unit inv. &amp; direct opex'!F71</f>
        <v>8</v>
      </c>
      <c r="AD71" s="398">
        <f>AD70</f>
        <v>0.05</v>
      </c>
      <c r="AE71" s="399">
        <f>AF71-AA71</f>
        <v>9.9176831024151688E-2</v>
      </c>
      <c r="AF71" s="399">
        <f>(1-AD71/((1+AA71)^AC71))*(AA71-AB71)/(1-((1+AB71)/(1+AA71))^AC71)</f>
        <v>0.18217683102415169</v>
      </c>
      <c r="AG71" s="397">
        <f>T71*AF71</f>
        <v>1201533.5869920563</v>
      </c>
      <c r="AH71" s="397">
        <f>U71*AF71</f>
        <v>1167659.0228662682</v>
      </c>
      <c r="AI71" s="397">
        <f>V71*AF71</f>
        <v>1130938.4353209794</v>
      </c>
      <c r="AJ71" s="397">
        <f>W71*AF71</f>
        <v>1097097.7793235136</v>
      </c>
      <c r="AK71" s="397">
        <f>X71*AF71</f>
        <v>1064000.9986637363</v>
      </c>
      <c r="AL71" s="397">
        <f>Y71*AF71</f>
        <v>1029501.1723295777</v>
      </c>
      <c r="AM71" s="492">
        <f>Z71*AF71</f>
        <v>999091.91639059945</v>
      </c>
      <c r="AN71" s="397">
        <f>AG71*'5. Unit inv. &amp; direct opex'!I58</f>
        <v>120153.35869920564</v>
      </c>
      <c r="AO71" s="397">
        <f>AH71*'5. Unit inv. &amp; direct opex'!$I$58*(1+'5. Unit inv. &amp; direct opex'!$J$58)</f>
        <v>118085.3572587528</v>
      </c>
      <c r="AP71" s="397">
        <f>AI71*'5. Unit inv. &amp; direct opex'!$I$58*(1+'5. Unit inv. &amp; direct opex'!$J$58)^2</f>
        <v>115664.20589004851</v>
      </c>
      <c r="AQ71" s="397">
        <f>AJ71*'5. Unit inv. &amp; direct opex'!$I$58*(1+'5. Unit inv. &amp; direct opex'!$J$58)^3</f>
        <v>113471.12502527327</v>
      </c>
      <c r="AR71" s="397">
        <f>AK71*'5. Unit inv. &amp; direct opex'!$I$58*(1+'5. Unit inv. &amp; direct opex'!$J$58)^4</f>
        <v>111291.51862677603</v>
      </c>
      <c r="AS71" s="397">
        <f>AL71*'5. Unit inv. &amp; direct opex'!$I$58*(1+'5. Unit inv. &amp; direct opex'!$J$58)^5</f>
        <v>108899.75101128462</v>
      </c>
      <c r="AT71" s="492">
        <f>AM71*'5. Unit inv. &amp; direct opex'!$I$58*(1+'5. Unit inv. &amp; direct opex'!$J$58)^6</f>
        <v>106877.30512178072</v>
      </c>
      <c r="AU71" s="400">
        <f t="shared" si="63"/>
        <v>1321686.9456912619</v>
      </c>
      <c r="AV71" s="400">
        <f t="shared" si="63"/>
        <v>1285744.3801250211</v>
      </c>
      <c r="AW71" s="400">
        <f t="shared" si="63"/>
        <v>1246602.641211028</v>
      </c>
      <c r="AX71" s="400">
        <f t="shared" si="63"/>
        <v>1210568.9043487869</v>
      </c>
      <c r="AY71" s="400">
        <f t="shared" si="63"/>
        <v>1175292.5172905123</v>
      </c>
      <c r="AZ71" s="400">
        <f t="shared" si="63"/>
        <v>1138400.9233408624</v>
      </c>
      <c r="BA71" s="400">
        <f t="shared" si="63"/>
        <v>1105969.2215123801</v>
      </c>
    </row>
    <row r="72" spans="2:55" s="207" customFormat="1">
      <c r="C72" s="703" t="str">
        <f>'5. Unit inv. &amp; direct opex'!C72</f>
        <v>N05</v>
      </c>
      <c r="D72" s="394" t="str">
        <f>'5. Unit inv. &amp; direct opex'!D72</f>
        <v>Контролер на GSM базова станция (Base station controller)</v>
      </c>
      <c r="E72" s="394" t="str">
        <f>'5. Unit inv. &amp; direct opex'!E72</f>
        <v>BSC</v>
      </c>
      <c r="F72" s="395">
        <f t="shared" ref="F72:K73" si="64">F30</f>
        <v>38.554172118943015</v>
      </c>
      <c r="G72" s="395">
        <f t="shared" si="64"/>
        <v>39.325255561321889</v>
      </c>
      <c r="H72" s="395">
        <f t="shared" si="64"/>
        <v>40.111760672548328</v>
      </c>
      <c r="I72" s="395">
        <f t="shared" si="64"/>
        <v>40.913995885999313</v>
      </c>
      <c r="J72" s="395">
        <f t="shared" si="64"/>
        <v>41.732275803719276</v>
      </c>
      <c r="K72" s="395">
        <f t="shared" si="64"/>
        <v>42.566921319793664</v>
      </c>
      <c r="L72" s="395">
        <f t="shared" ref="L72" si="65">L30</f>
        <v>43.418259746189534</v>
      </c>
      <c r="M72" s="395">
        <f>'5. Unit inv. &amp; direct opex'!G72</f>
        <v>1000000</v>
      </c>
      <c r="N72" s="395">
        <f>M72*(1+('5. Unit inv. &amp; direct opex'!$H$72))</f>
        <v>980000</v>
      </c>
      <c r="O72" s="395">
        <f>N72*(1+('5. Unit inv. &amp; direct opex'!$H$72))</f>
        <v>960400</v>
      </c>
      <c r="P72" s="395">
        <f>O72*(1+('5. Unit inv. &amp; direct opex'!$H$72))</f>
        <v>941192</v>
      </c>
      <c r="Q72" s="395">
        <f>P72*(1+('5. Unit inv. &amp; direct opex'!$H$72))</f>
        <v>922368.16</v>
      </c>
      <c r="R72" s="395">
        <f>Q72*(1+('5. Unit inv. &amp; direct opex'!$H$72))</f>
        <v>903920.79680000001</v>
      </c>
      <c r="S72" s="395">
        <f>R72*(1+('5. Unit inv. &amp; direct opex'!$H$72))</f>
        <v>885842.38086399995</v>
      </c>
      <c r="T72" s="397">
        <f t="shared" si="62"/>
        <v>38554172.118943013</v>
      </c>
      <c r="U72" s="397">
        <f t="shared" si="62"/>
        <v>38538750.450095452</v>
      </c>
      <c r="V72" s="397">
        <f t="shared" si="62"/>
        <v>38523334.949915417</v>
      </c>
      <c r="W72" s="397">
        <f t="shared" si="62"/>
        <v>38507925.615935467</v>
      </c>
      <c r="X72" s="397">
        <f t="shared" si="62"/>
        <v>38492522.445689067</v>
      </c>
      <c r="Y72" s="397">
        <f t="shared" si="62"/>
        <v>38477125.436710797</v>
      </c>
      <c r="Z72" s="492">
        <f t="shared" si="62"/>
        <v>38461734.586536109</v>
      </c>
      <c r="AA72" s="398">
        <f>AA30</f>
        <v>8.3000000000000004E-2</v>
      </c>
      <c r="AB72" s="398">
        <f>'5. Unit inv. &amp; direct opex'!H59</f>
        <v>-0.02</v>
      </c>
      <c r="AC72" s="396">
        <f>'5. Unit inv. &amp; direct opex'!F72</f>
        <v>20</v>
      </c>
      <c r="AD72" s="398">
        <f t="shared" ref="AD72:AD73" si="66">AD71</f>
        <v>0.05</v>
      </c>
      <c r="AE72" s="399">
        <f>AF72-AA72</f>
        <v>3.4935440592350833E-2</v>
      </c>
      <c r="AF72" s="399">
        <f>(1-AD72/((1+AA72)^AC72))*(AA72-AB72)/(1-((1+AB72)/(1+AA72))^AC72)</f>
        <v>0.11793544059235084</v>
      </c>
      <c r="AG72" s="397">
        <f>T72*AF72</f>
        <v>4546903.2755208723</v>
      </c>
      <c r="AH72" s="397">
        <f>U72*AF72</f>
        <v>4545084.5142106665</v>
      </c>
      <c r="AI72" s="397">
        <f>V72*AF72</f>
        <v>4543266.4804049823</v>
      </c>
      <c r="AJ72" s="397">
        <f>W72*AF72</f>
        <v>4541449.1738128224</v>
      </c>
      <c r="AK72" s="397">
        <f>X72*AF72</f>
        <v>4539632.5941432938</v>
      </c>
      <c r="AL72" s="397">
        <f>Y72*AF72</f>
        <v>4537816.7411056375</v>
      </c>
      <c r="AM72" s="492">
        <f>Z72*AF72</f>
        <v>4536001.6144091953</v>
      </c>
      <c r="AN72" s="397">
        <f>AG72*'5. Unit inv. &amp; direct opex'!I59</f>
        <v>454690.32755208726</v>
      </c>
      <c r="AO72" s="397">
        <f>AH72*'5. Unit inv. &amp; direct opex'!$I$59*(1+'5. Unit inv. &amp; direct opex'!$J$59)</f>
        <v>459644.39799756557</v>
      </c>
      <c r="AP72" s="397">
        <f>AI72*'5. Unit inv. &amp; direct opex'!$I$59*(1+'5. Unit inv. &amp; direct opex'!$J$59)^2</f>
        <v>464652.44543021836</v>
      </c>
      <c r="AQ72" s="397">
        <f>AJ72*'5. Unit inv. &amp; direct opex'!$I$59*(1+'5. Unit inv. &amp; direct opex'!$J$59)^3</f>
        <v>469715.057955358</v>
      </c>
      <c r="AR72" s="397">
        <f>AK72*'5. Unit inv. &amp; direct opex'!$I$59*(1+'5. Unit inv. &amp; direct opex'!$J$59)^4</f>
        <v>474832.83008598664</v>
      </c>
      <c r="AS72" s="397">
        <f>AL72*'5. Unit inv. &amp; direct opex'!$I$59*(1+'5. Unit inv. &amp; direct opex'!$J$59)^5</f>
        <v>480006.36281261418</v>
      </c>
      <c r="AT72" s="492">
        <f>AM72*'5. Unit inv. &amp; direct opex'!$I$59*(1+'5. Unit inv. &amp; direct opex'!$J$59)^6</f>
        <v>485236.26367383049</v>
      </c>
      <c r="AU72" s="400">
        <f t="shared" si="63"/>
        <v>5001593.6030729599</v>
      </c>
      <c r="AV72" s="400">
        <f t="shared" si="63"/>
        <v>5004728.9122082321</v>
      </c>
      <c r="AW72" s="400">
        <f t="shared" si="63"/>
        <v>5007918.9258352006</v>
      </c>
      <c r="AX72" s="400">
        <f t="shared" si="63"/>
        <v>5011164.2317681806</v>
      </c>
      <c r="AY72" s="400">
        <f t="shared" si="63"/>
        <v>5014465.4242292801</v>
      </c>
      <c r="AZ72" s="400">
        <f t="shared" si="63"/>
        <v>5017823.1039182516</v>
      </c>
      <c r="BA72" s="400">
        <f t="shared" si="63"/>
        <v>5021237.878083026</v>
      </c>
    </row>
    <row r="73" spans="2:55" s="487" customFormat="1">
      <c r="C73" s="703" t="str">
        <f>'5. Unit inv. &amp; direct opex'!C73</f>
        <v>N06</v>
      </c>
      <c r="D73" s="394" t="str">
        <f>'5. Unit inv. &amp; direct opex'!D73</f>
        <v>Контролер на UMTS базова станция (Radio Network Controler)</v>
      </c>
      <c r="E73" s="394" t="str">
        <f>'5. Unit inv. &amp; direct opex'!E73</f>
        <v>RNC</v>
      </c>
      <c r="F73" s="395">
        <f t="shared" si="64"/>
        <v>4.2857428947007783</v>
      </c>
      <c r="G73" s="395">
        <f t="shared" si="64"/>
        <v>4.2407378300554051</v>
      </c>
      <c r="H73" s="395">
        <f t="shared" si="64"/>
        <v>4.1812458319258194</v>
      </c>
      <c r="I73" s="395">
        <f t="shared" si="64"/>
        <v>4.1280484157417616</v>
      </c>
      <c r="J73" s="395">
        <f t="shared" si="64"/>
        <v>4.0432986672842715</v>
      </c>
      <c r="K73" s="395">
        <f t="shared" si="64"/>
        <v>4.0104778152308977</v>
      </c>
      <c r="L73" s="395">
        <f t="shared" ref="L73" si="67">L31</f>
        <v>3.9714458210687669</v>
      </c>
      <c r="M73" s="395">
        <f>'5. Unit inv. &amp; direct opex'!G73</f>
        <v>1000000</v>
      </c>
      <c r="N73" s="395">
        <f>M73*(1+('5. Unit inv. &amp; direct opex'!$H$72))</f>
        <v>980000</v>
      </c>
      <c r="O73" s="395">
        <f>N73*(1+('5. Unit inv. &amp; direct opex'!$H$72))</f>
        <v>960400</v>
      </c>
      <c r="P73" s="395">
        <f>O73*(1+('5. Unit inv. &amp; direct opex'!$H$72))</f>
        <v>941192</v>
      </c>
      <c r="Q73" s="395">
        <f>P73*(1+('5. Unit inv. &amp; direct opex'!$H$72))</f>
        <v>922368.16</v>
      </c>
      <c r="R73" s="395">
        <f>Q73*(1+('5. Unit inv. &amp; direct opex'!$H$72))</f>
        <v>903920.79680000001</v>
      </c>
      <c r="S73" s="395">
        <f>R73*(1+('5. Unit inv. &amp; direct opex'!$H$72))</f>
        <v>885842.38086399995</v>
      </c>
      <c r="T73" s="492">
        <f t="shared" si="62"/>
        <v>4285742.8947007786</v>
      </c>
      <c r="U73" s="492">
        <f t="shared" si="62"/>
        <v>4155923.0734542971</v>
      </c>
      <c r="V73" s="492">
        <f t="shared" si="62"/>
        <v>4015668.496981557</v>
      </c>
      <c r="W73" s="492">
        <f t="shared" si="62"/>
        <v>3885286.14450882</v>
      </c>
      <c r="X73" s="492">
        <f t="shared" si="62"/>
        <v>3729409.952073446</v>
      </c>
      <c r="Y73" s="492">
        <f t="shared" si="62"/>
        <v>3625154.3022922361</v>
      </c>
      <c r="Z73" s="492">
        <f t="shared" si="62"/>
        <v>3518075.0216079396</v>
      </c>
      <c r="AA73" s="398">
        <f>AA31</f>
        <v>8.3000000000000004E-2</v>
      </c>
      <c r="AB73" s="398">
        <f>'5. Unit inv. &amp; direct opex'!H60</f>
        <v>-0.02</v>
      </c>
      <c r="AC73" s="396">
        <f>'5. Unit inv. &amp; direct opex'!F73</f>
        <v>20</v>
      </c>
      <c r="AD73" s="398">
        <f t="shared" si="66"/>
        <v>0.05</v>
      </c>
      <c r="AE73" s="399">
        <f>AF73-AA73</f>
        <v>3.4935440592350833E-2</v>
      </c>
      <c r="AF73" s="399">
        <f>(1-AD73/((1+AA73)^AC73))*(AA73-AB73)/(1-((1+AB73)/(1+AA73))^AC73)</f>
        <v>0.11793544059235084</v>
      </c>
      <c r="AG73" s="492">
        <f>T73*AF73</f>
        <v>505440.97655207338</v>
      </c>
      <c r="AH73" s="492">
        <f>U73*AF73</f>
        <v>490130.61873574939</v>
      </c>
      <c r="AI73" s="492">
        <f>V73*AF73</f>
        <v>473589.63346434321</v>
      </c>
      <c r="AJ73" s="492">
        <f>W73*AF73</f>
        <v>458212.93328000378</v>
      </c>
      <c r="AK73" s="492">
        <f>X73*AF73</f>
        <v>439829.60584727989</v>
      </c>
      <c r="AL73" s="492">
        <f>Y73*AF73</f>
        <v>427534.16985609109</v>
      </c>
      <c r="AM73" s="492">
        <f>Z73*AF73</f>
        <v>414905.72771027655</v>
      </c>
      <c r="AN73" s="492">
        <f>AG73*'5. Unit inv. &amp; direct opex'!I60</f>
        <v>50544.097655207341</v>
      </c>
      <c r="AO73" s="492">
        <f>AH73*'5. Unit inv. &amp; direct opex'!$I$59*(1+'5. Unit inv. &amp; direct opex'!$J$59)</f>
        <v>49566.909588719209</v>
      </c>
      <c r="AP73" s="492">
        <f>AI73*'5. Unit inv. &amp; direct opex'!$I$59*(1+'5. Unit inv. &amp; direct opex'!$J$59)^2</f>
        <v>48435.323410743978</v>
      </c>
      <c r="AQ73" s="492">
        <f>AJ73*'5. Unit inv. &amp; direct opex'!$I$59*(1+'5. Unit inv. &amp; direct opex'!$J$59)^3</f>
        <v>47392.25438271575</v>
      </c>
      <c r="AR73" s="492">
        <f>AK73*'5. Unit inv. &amp; direct opex'!$I$59*(1+'5. Unit inv. &amp; direct opex'!$J$59)^4</f>
        <v>46004.942507793545</v>
      </c>
      <c r="AS73" s="492">
        <f>AL73*'5. Unit inv. &amp; direct opex'!$I$59*(1+'5. Unit inv. &amp; direct opex'!$J$59)^5</f>
        <v>45224.197793569583</v>
      </c>
      <c r="AT73" s="492">
        <f>AM73*'5. Unit inv. &amp; direct opex'!$I$59*(1+'5. Unit inv. &amp; direct opex'!$J$59)^6</f>
        <v>44384.310722347203</v>
      </c>
      <c r="AU73" s="400">
        <f t="shared" si="63"/>
        <v>555985.07420728076</v>
      </c>
      <c r="AV73" s="400">
        <f t="shared" si="63"/>
        <v>539697.52832446864</v>
      </c>
      <c r="AW73" s="400">
        <f t="shared" si="63"/>
        <v>522024.95687508717</v>
      </c>
      <c r="AX73" s="400">
        <f t="shared" si="63"/>
        <v>505605.18766271952</v>
      </c>
      <c r="AY73" s="400">
        <f t="shared" si="63"/>
        <v>485834.54835507344</v>
      </c>
      <c r="AZ73" s="400">
        <f t="shared" si="63"/>
        <v>472758.36764966068</v>
      </c>
      <c r="BA73" s="400">
        <f t="shared" si="63"/>
        <v>459290.03843262373</v>
      </c>
    </row>
    <row r="74" spans="2:55" s="487" customFormat="1">
      <c r="C74" s="703" t="str">
        <f>'5. Unit inv. &amp; direct opex'!C74</f>
        <v>N24</v>
      </c>
      <c r="D74" s="394" t="str">
        <f>'5. Unit inv. &amp; direct opex'!D74</f>
        <v>4G базова станция (4G Base Station)</v>
      </c>
      <c r="E74" s="394" t="str">
        <f>'5. Unit inv. &amp; direct opex'!E74</f>
        <v>eNodeB</v>
      </c>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row>
    <row r="75" spans="2:55" s="207" customFormat="1">
      <c r="C75" s="269"/>
      <c r="S75" s="487"/>
      <c r="Z75" s="487"/>
      <c r="AT75" s="487"/>
      <c r="BA75" s="487"/>
    </row>
    <row r="76" spans="2:55" s="207" customFormat="1">
      <c r="C76" s="219"/>
      <c r="D76" s="249"/>
      <c r="E76" s="249"/>
      <c r="F76" s="249"/>
      <c r="G76" s="249"/>
      <c r="H76" s="249"/>
      <c r="I76" s="249"/>
      <c r="J76" s="249"/>
      <c r="K76" s="249"/>
      <c r="M76" s="249"/>
      <c r="N76" s="249"/>
      <c r="O76" s="249"/>
      <c r="P76" s="249"/>
      <c r="Q76" s="249"/>
      <c r="R76" s="249"/>
      <c r="S76" s="488"/>
      <c r="T76" s="249"/>
      <c r="U76" s="249"/>
      <c r="V76" s="249"/>
      <c r="W76" s="249"/>
      <c r="X76" s="249"/>
      <c r="Y76" s="249"/>
      <c r="Z76" s="488"/>
      <c r="AA76" s="302"/>
      <c r="AB76" s="305"/>
      <c r="AC76" s="249"/>
      <c r="AD76" s="249"/>
      <c r="AE76" s="249"/>
      <c r="AF76" s="249"/>
      <c r="AG76" s="249"/>
      <c r="AH76" s="249"/>
      <c r="AI76" s="249"/>
      <c r="AJ76" s="249"/>
      <c r="AK76" s="249"/>
      <c r="AL76" s="249"/>
      <c r="AN76" s="249"/>
      <c r="AO76" s="249"/>
      <c r="AP76" s="249"/>
      <c r="AQ76" s="249"/>
      <c r="AR76" s="249"/>
      <c r="AS76" s="249"/>
      <c r="AT76" s="488"/>
      <c r="AU76" s="249"/>
      <c r="AV76" s="249"/>
      <c r="AW76" s="249"/>
      <c r="AX76" s="249"/>
      <c r="AY76" s="249"/>
      <c r="AZ76" s="249"/>
      <c r="BA76" s="488"/>
    </row>
    <row r="77" spans="2:55">
      <c r="B77" s="207"/>
      <c r="C77" s="422" t="s">
        <v>467</v>
      </c>
      <c r="D77" s="423"/>
      <c r="E77" s="390"/>
      <c r="F77" s="894" t="s">
        <v>421</v>
      </c>
      <c r="G77" s="895"/>
      <c r="H77" s="895"/>
      <c r="I77" s="895"/>
      <c r="J77" s="895"/>
      <c r="K77" s="895"/>
      <c r="L77" s="895"/>
      <c r="M77" s="892" t="s">
        <v>422</v>
      </c>
      <c r="N77" s="892"/>
      <c r="O77" s="892"/>
      <c r="P77" s="892"/>
      <c r="Q77" s="892"/>
      <c r="R77" s="892"/>
      <c r="S77" s="892"/>
      <c r="T77" s="893" t="s">
        <v>423</v>
      </c>
      <c r="U77" s="893"/>
      <c r="V77" s="893"/>
      <c r="W77" s="893"/>
      <c r="X77" s="893"/>
      <c r="Y77" s="893"/>
      <c r="Z77" s="893"/>
      <c r="AA77" s="896" t="s">
        <v>424</v>
      </c>
      <c r="AB77" s="896"/>
      <c r="AC77" s="896"/>
      <c r="AD77" s="896"/>
      <c r="AE77" s="896"/>
      <c r="AF77" s="896"/>
      <c r="AG77" s="893" t="s">
        <v>425</v>
      </c>
      <c r="AH77" s="893"/>
      <c r="AI77" s="893"/>
      <c r="AJ77" s="893"/>
      <c r="AK77" s="893"/>
      <c r="AL77" s="893"/>
      <c r="AM77" s="893"/>
      <c r="AN77" s="897" t="s">
        <v>426</v>
      </c>
      <c r="AO77" s="897"/>
      <c r="AP77" s="897"/>
      <c r="AQ77" s="897"/>
      <c r="AR77" s="897"/>
      <c r="AS77" s="897"/>
      <c r="AT77" s="897"/>
      <c r="AU77" s="898" t="s">
        <v>427</v>
      </c>
      <c r="AV77" s="898"/>
      <c r="AW77" s="898"/>
      <c r="AX77" s="898"/>
      <c r="AY77" s="898"/>
      <c r="AZ77" s="898"/>
      <c r="BA77" s="899"/>
      <c r="BB77" s="207"/>
      <c r="BC77" s="207"/>
    </row>
    <row r="78" spans="2:55" s="692" customFormat="1">
      <c r="C78" s="694"/>
      <c r="D78" s="694"/>
      <c r="E78" s="694"/>
      <c r="F78" s="694">
        <f t="shared" ref="F78:L78" si="68">F23</f>
        <v>2014</v>
      </c>
      <c r="G78" s="694">
        <f t="shared" si="68"/>
        <v>2015</v>
      </c>
      <c r="H78" s="694">
        <f t="shared" si="68"/>
        <v>2016</v>
      </c>
      <c r="I78" s="694">
        <f t="shared" si="68"/>
        <v>2017</v>
      </c>
      <c r="J78" s="694">
        <f t="shared" si="68"/>
        <v>2018</v>
      </c>
      <c r="K78" s="694">
        <f t="shared" si="68"/>
        <v>2019</v>
      </c>
      <c r="L78" s="694">
        <f t="shared" si="68"/>
        <v>2020</v>
      </c>
      <c r="M78" s="694">
        <f t="shared" ref="M78:Z78" si="69">F78</f>
        <v>2014</v>
      </c>
      <c r="N78" s="694">
        <f t="shared" si="69"/>
        <v>2015</v>
      </c>
      <c r="O78" s="694">
        <f t="shared" si="69"/>
        <v>2016</v>
      </c>
      <c r="P78" s="694">
        <f t="shared" si="69"/>
        <v>2017</v>
      </c>
      <c r="Q78" s="694">
        <f t="shared" si="69"/>
        <v>2018</v>
      </c>
      <c r="R78" s="694">
        <f t="shared" si="69"/>
        <v>2019</v>
      </c>
      <c r="S78" s="694">
        <f t="shared" si="69"/>
        <v>2020</v>
      </c>
      <c r="T78" s="694">
        <f t="shared" si="69"/>
        <v>2014</v>
      </c>
      <c r="U78" s="694">
        <f t="shared" si="69"/>
        <v>2015</v>
      </c>
      <c r="V78" s="694">
        <f t="shared" si="69"/>
        <v>2016</v>
      </c>
      <c r="W78" s="694">
        <f t="shared" si="69"/>
        <v>2017</v>
      </c>
      <c r="X78" s="694">
        <f t="shared" si="69"/>
        <v>2018</v>
      </c>
      <c r="Y78" s="694">
        <f t="shared" si="69"/>
        <v>2019</v>
      </c>
      <c r="Z78" s="694">
        <f t="shared" si="69"/>
        <v>2020</v>
      </c>
      <c r="AA78" s="702"/>
      <c r="AB78" s="702"/>
      <c r="AC78" s="702"/>
      <c r="AD78" s="702"/>
      <c r="AE78" s="702"/>
      <c r="AF78" s="702"/>
      <c r="AG78" s="694">
        <f t="shared" ref="AG78:AM78" si="70">T78</f>
        <v>2014</v>
      </c>
      <c r="AH78" s="694">
        <f t="shared" si="70"/>
        <v>2015</v>
      </c>
      <c r="AI78" s="694">
        <f t="shared" si="70"/>
        <v>2016</v>
      </c>
      <c r="AJ78" s="694">
        <f t="shared" si="70"/>
        <v>2017</v>
      </c>
      <c r="AK78" s="694">
        <f t="shared" si="70"/>
        <v>2018</v>
      </c>
      <c r="AL78" s="694">
        <f t="shared" si="70"/>
        <v>2019</v>
      </c>
      <c r="AM78" s="694">
        <f t="shared" si="70"/>
        <v>2020</v>
      </c>
      <c r="AN78" s="694">
        <f t="shared" ref="AN78:BA78" si="71">AG78</f>
        <v>2014</v>
      </c>
      <c r="AO78" s="694">
        <f t="shared" si="71"/>
        <v>2015</v>
      </c>
      <c r="AP78" s="694">
        <f t="shared" si="71"/>
        <v>2016</v>
      </c>
      <c r="AQ78" s="694">
        <f t="shared" si="71"/>
        <v>2017</v>
      </c>
      <c r="AR78" s="694">
        <f t="shared" si="71"/>
        <v>2018</v>
      </c>
      <c r="AS78" s="694">
        <f t="shared" si="71"/>
        <v>2019</v>
      </c>
      <c r="AT78" s="694">
        <f t="shared" si="71"/>
        <v>2020</v>
      </c>
      <c r="AU78" s="694">
        <f t="shared" si="71"/>
        <v>2014</v>
      </c>
      <c r="AV78" s="694">
        <f t="shared" si="71"/>
        <v>2015</v>
      </c>
      <c r="AW78" s="694">
        <f t="shared" si="71"/>
        <v>2016</v>
      </c>
      <c r="AX78" s="694">
        <f t="shared" si="71"/>
        <v>2017</v>
      </c>
      <c r="AY78" s="694">
        <f t="shared" si="71"/>
        <v>2018</v>
      </c>
      <c r="AZ78" s="694">
        <f t="shared" si="71"/>
        <v>2019</v>
      </c>
      <c r="BA78" s="694">
        <f t="shared" si="71"/>
        <v>2020</v>
      </c>
    </row>
    <row r="79" spans="2:55" s="692" customFormat="1">
      <c r="C79" s="694"/>
      <c r="D79" s="694"/>
      <c r="E79" s="694"/>
      <c r="F79" s="694" t="s">
        <v>428</v>
      </c>
      <c r="G79" s="694" t="s">
        <v>428</v>
      </c>
      <c r="H79" s="694" t="s">
        <v>428</v>
      </c>
      <c r="I79" s="694" t="s">
        <v>428</v>
      </c>
      <c r="J79" s="694" t="s">
        <v>428</v>
      </c>
      <c r="K79" s="694" t="s">
        <v>428</v>
      </c>
      <c r="L79" s="694" t="s">
        <v>428</v>
      </c>
      <c r="M79" s="694" t="str">
        <f t="shared" ref="M79:Z79" si="72">M24</f>
        <v>Euro</v>
      </c>
      <c r="N79" s="694" t="str">
        <f t="shared" si="72"/>
        <v>Euro</v>
      </c>
      <c r="O79" s="694" t="str">
        <f t="shared" si="72"/>
        <v>Euro</v>
      </c>
      <c r="P79" s="694" t="str">
        <f t="shared" si="72"/>
        <v>Euro</v>
      </c>
      <c r="Q79" s="694" t="str">
        <f t="shared" si="72"/>
        <v>Euro</v>
      </c>
      <c r="R79" s="694" t="str">
        <f t="shared" si="72"/>
        <v>Euro</v>
      </c>
      <c r="S79" s="694" t="str">
        <f t="shared" si="72"/>
        <v>Euro</v>
      </c>
      <c r="T79" s="694" t="str">
        <f t="shared" si="72"/>
        <v>Euro</v>
      </c>
      <c r="U79" s="694" t="str">
        <f t="shared" si="72"/>
        <v>Euro</v>
      </c>
      <c r="V79" s="694" t="str">
        <f t="shared" si="72"/>
        <v>Euro</v>
      </c>
      <c r="W79" s="694" t="str">
        <f t="shared" si="72"/>
        <v>Euro</v>
      </c>
      <c r="X79" s="694" t="str">
        <f t="shared" si="72"/>
        <v>Euro</v>
      </c>
      <c r="Y79" s="694" t="str">
        <f t="shared" si="72"/>
        <v>Euro</v>
      </c>
      <c r="Z79" s="694" t="str">
        <f t="shared" si="72"/>
        <v>Euro</v>
      </c>
      <c r="AA79" s="694" t="s">
        <v>10</v>
      </c>
      <c r="AB79" s="694" t="s">
        <v>10</v>
      </c>
      <c r="AC79" s="694" t="s">
        <v>299</v>
      </c>
      <c r="AD79" s="694" t="s">
        <v>10</v>
      </c>
      <c r="AE79" s="694" t="s">
        <v>10</v>
      </c>
      <c r="AF79" s="694" t="s">
        <v>10</v>
      </c>
      <c r="AG79" s="694" t="str">
        <f>Y79</f>
        <v>Euro</v>
      </c>
      <c r="AH79" s="694" t="str">
        <f t="shared" ref="AH79:AM79" si="73">AG79</f>
        <v>Euro</v>
      </c>
      <c r="AI79" s="694" t="str">
        <f t="shared" si="73"/>
        <v>Euro</v>
      </c>
      <c r="AJ79" s="694" t="str">
        <f t="shared" si="73"/>
        <v>Euro</v>
      </c>
      <c r="AK79" s="694" t="str">
        <f t="shared" si="73"/>
        <v>Euro</v>
      </c>
      <c r="AL79" s="694" t="str">
        <f t="shared" si="73"/>
        <v>Euro</v>
      </c>
      <c r="AM79" s="694" t="str">
        <f t="shared" si="73"/>
        <v>Euro</v>
      </c>
      <c r="AN79" s="694" t="str">
        <f>AL79</f>
        <v>Euro</v>
      </c>
      <c r="AO79" s="694" t="str">
        <f t="shared" ref="AO79:AT79" si="74">AN79</f>
        <v>Euro</v>
      </c>
      <c r="AP79" s="694" t="str">
        <f t="shared" si="74"/>
        <v>Euro</v>
      </c>
      <c r="AQ79" s="694" t="str">
        <f t="shared" si="74"/>
        <v>Euro</v>
      </c>
      <c r="AR79" s="694" t="str">
        <f t="shared" si="74"/>
        <v>Euro</v>
      </c>
      <c r="AS79" s="694" t="str">
        <f t="shared" si="74"/>
        <v>Euro</v>
      </c>
      <c r="AT79" s="694" t="str">
        <f t="shared" si="74"/>
        <v>Euro</v>
      </c>
      <c r="AU79" s="694" t="str">
        <f>AS79</f>
        <v>Euro</v>
      </c>
      <c r="AV79" s="694" t="str">
        <f t="shared" ref="AV79:BA79" si="75">AU79</f>
        <v>Euro</v>
      </c>
      <c r="AW79" s="694" t="str">
        <f t="shared" si="75"/>
        <v>Euro</v>
      </c>
      <c r="AX79" s="694" t="str">
        <f t="shared" si="75"/>
        <v>Euro</v>
      </c>
      <c r="AY79" s="694" t="str">
        <f t="shared" si="75"/>
        <v>Euro</v>
      </c>
      <c r="AZ79" s="694" t="str">
        <f t="shared" si="75"/>
        <v>Euro</v>
      </c>
      <c r="BA79" s="694" t="str">
        <f t="shared" si="75"/>
        <v>Euro</v>
      </c>
    </row>
    <row r="80" spans="2:55" ht="36">
      <c r="B80" s="207"/>
      <c r="C80" s="392" t="s">
        <v>0</v>
      </c>
      <c r="D80" s="392" t="s">
        <v>3</v>
      </c>
      <c r="E80" s="392"/>
      <c r="F80" s="392" t="s">
        <v>464</v>
      </c>
      <c r="G80" s="393" t="str">
        <f>F80</f>
        <v>Eq. Volumes</v>
      </c>
      <c r="H80" s="393" t="str">
        <f>G80</f>
        <v>Eq. Volumes</v>
      </c>
      <c r="I80" s="393" t="str">
        <f>H80</f>
        <v>Eq. Volumes</v>
      </c>
      <c r="J80" s="393" t="str">
        <f>I80</f>
        <v>Eq. Volumes</v>
      </c>
      <c r="K80" s="393" t="str">
        <f>I80</f>
        <v>Eq. Volumes</v>
      </c>
      <c r="L80" s="393" t="str">
        <f>J80</f>
        <v>Eq. Volumes</v>
      </c>
      <c r="M80" s="393" t="s">
        <v>429</v>
      </c>
      <c r="N80" s="393" t="str">
        <f>M80</f>
        <v>Unit Inv + Install</v>
      </c>
      <c r="O80" s="393" t="str">
        <f>N80</f>
        <v>Unit Inv + Install</v>
      </c>
      <c r="P80" s="393" t="str">
        <f>O80</f>
        <v>Unit Inv + Install</v>
      </c>
      <c r="Q80" s="393" t="str">
        <f>P80</f>
        <v>Unit Inv + Install</v>
      </c>
      <c r="R80" s="393" t="str">
        <f>P80</f>
        <v>Unit Inv + Install</v>
      </c>
      <c r="S80" s="393" t="str">
        <f>Q80</f>
        <v>Unit Inv + Install</v>
      </c>
      <c r="T80" s="393" t="s">
        <v>430</v>
      </c>
      <c r="U80" s="393" t="str">
        <f>T80</f>
        <v>Capital inv</v>
      </c>
      <c r="V80" s="393" t="str">
        <f>U80</f>
        <v>Capital inv</v>
      </c>
      <c r="W80" s="393" t="str">
        <f>V80</f>
        <v>Capital inv</v>
      </c>
      <c r="X80" s="393" t="str">
        <f>W80</f>
        <v>Capital inv</v>
      </c>
      <c r="Y80" s="393" t="str">
        <f>W80</f>
        <v>Capital inv</v>
      </c>
      <c r="Z80" s="393" t="str">
        <f>X80</f>
        <v>Capital inv</v>
      </c>
      <c r="AA80" s="393" t="s">
        <v>431</v>
      </c>
      <c r="AB80" s="393" t="s">
        <v>432</v>
      </c>
      <c r="AC80" s="393" t="s">
        <v>433</v>
      </c>
      <c r="AD80" s="393" t="s">
        <v>434</v>
      </c>
      <c r="AE80" s="393" t="s">
        <v>435</v>
      </c>
      <c r="AF80" s="393" t="s">
        <v>436</v>
      </c>
      <c r="AG80" s="393" t="s">
        <v>437</v>
      </c>
      <c r="AH80" s="393" t="str">
        <f>AG80</f>
        <v>Annual capital cost</v>
      </c>
      <c r="AI80" s="393" t="str">
        <f>AH80</f>
        <v>Annual capital cost</v>
      </c>
      <c r="AJ80" s="393" t="str">
        <f>AI80</f>
        <v>Annual capital cost</v>
      </c>
      <c r="AK80" s="393" t="str">
        <f>AJ80</f>
        <v>Annual capital cost</v>
      </c>
      <c r="AL80" s="393" t="str">
        <f>AJ80</f>
        <v>Annual capital cost</v>
      </c>
      <c r="AM80" s="393" t="str">
        <f>AK80</f>
        <v>Annual capital cost</v>
      </c>
      <c r="AN80" s="393" t="s">
        <v>438</v>
      </c>
      <c r="AO80" s="393" t="str">
        <f>AN80</f>
        <v>Annual operating cost</v>
      </c>
      <c r="AP80" s="393" t="str">
        <f>AO80</f>
        <v>Annual operating cost</v>
      </c>
      <c r="AQ80" s="393" t="str">
        <f>AP80</f>
        <v>Annual operating cost</v>
      </c>
      <c r="AR80" s="393" t="str">
        <f>AQ80</f>
        <v>Annual operating cost</v>
      </c>
      <c r="AS80" s="393" t="str">
        <f>AQ80</f>
        <v>Annual operating cost</v>
      </c>
      <c r="AT80" s="393" t="str">
        <f>AR80</f>
        <v>Annual operating cost</v>
      </c>
      <c r="AU80" s="393" t="s">
        <v>439</v>
      </c>
      <c r="AV80" s="393" t="str">
        <f>AU80</f>
        <v>Total Annual Cost</v>
      </c>
      <c r="AW80" s="393" t="str">
        <f>AV80</f>
        <v>Total Annual Cost</v>
      </c>
      <c r="AX80" s="393" t="str">
        <f>AW80</f>
        <v>Total Annual Cost</v>
      </c>
      <c r="AY80" s="393" t="str">
        <f>AW80</f>
        <v>Total Annual Cost</v>
      </c>
      <c r="AZ80" s="393" t="str">
        <f>AY80</f>
        <v>Total Annual Cost</v>
      </c>
      <c r="BA80" s="393" t="str">
        <f>AZ80</f>
        <v>Total Annual Cost</v>
      </c>
      <c r="BB80" s="207"/>
      <c r="BC80" s="207"/>
    </row>
    <row r="81" spans="2:55">
      <c r="B81" s="207"/>
      <c r="C81" s="703" t="str">
        <f>'C. Masterfiles'!C81</f>
        <v>T01</v>
      </c>
      <c r="D81" s="394" t="str">
        <f>'C. Masterfiles'!D81</f>
        <v>BTS-BSC</v>
      </c>
      <c r="E81" s="394"/>
      <c r="F81" s="395">
        <f>'6. Network Design'!G1736</f>
        <v>2543.1220285661848</v>
      </c>
      <c r="G81" s="395">
        <f>'6. Network Design'!H1736</f>
        <v>2612.6890759182966</v>
      </c>
      <c r="H81" s="395">
        <f>'6. Network Design'!I1736</f>
        <v>2685.6635817671799</v>
      </c>
      <c r="I81" s="395">
        <f>'6. Network Design'!J1736</f>
        <v>2758.8493969934029</v>
      </c>
      <c r="J81" s="395">
        <f>'6. Network Design'!K1736</f>
        <v>2833.4616899757325</v>
      </c>
      <c r="K81" s="395">
        <f>'6. Network Design'!L1736</f>
        <v>2910.8229241234612</v>
      </c>
      <c r="L81" s="395">
        <f>'6. Network Design'!M1736</f>
        <v>2987.6274748891965</v>
      </c>
      <c r="M81" s="396">
        <f>'5. Unit inv. &amp; direct opex'!T281</f>
        <v>11200</v>
      </c>
      <c r="N81" s="396">
        <f>'5. Unit inv. &amp; direct opex'!U281</f>
        <v>13227.6</v>
      </c>
      <c r="O81" s="396">
        <f>'5. Unit inv. &amp; direct opex'!V281</f>
        <v>13255.834800000001</v>
      </c>
      <c r="P81" s="396">
        <f>'5. Unit inv. &amp; direct opex'!W281</f>
        <v>13284.7190004</v>
      </c>
      <c r="Q81" s="396">
        <f>'5. Unit inv. &amp; direct opex'!X281</f>
        <v>13314.2675374092</v>
      </c>
      <c r="R81" s="396">
        <f>'5. Unit inv. &amp; direct opex'!Y281</f>
        <v>13344.495690769611</v>
      </c>
      <c r="S81" s="396">
        <f>'5. Unit inv. &amp; direct opex'!Z281</f>
        <v>13375.419091657312</v>
      </c>
      <c r="T81" s="397">
        <f t="shared" ref="T81:T105" si="76">F81*M81</f>
        <v>28482966.71994127</v>
      </c>
      <c r="U81" s="397">
        <f t="shared" ref="U81:U105" si="77">G81*N81</f>
        <v>34559606.020616859</v>
      </c>
      <c r="V81" s="397">
        <f t="shared" ref="V81:V105" si="78">H81*O81</f>
        <v>35600712.768282034</v>
      </c>
      <c r="W81" s="397">
        <f t="shared" ref="W81:W105" si="79">I81*P81</f>
        <v>36650539.003480345</v>
      </c>
      <c r="X81" s="397">
        <f t="shared" ref="X81:X105" si="80">J81*Q81</f>
        <v>37725466.997336507</v>
      </c>
      <c r="Y81" s="397">
        <f t="shared" ref="Y81:Y105" si="81">K81*R81</f>
        <v>38843463.967558928</v>
      </c>
      <c r="Z81" s="492">
        <f t="shared" ref="Z81:Z105" si="82">L81*S81</f>
        <v>39960769.566392884</v>
      </c>
      <c r="AA81" s="398">
        <f>'B. Dashboard'!F57</f>
        <v>8.3000000000000004E-2</v>
      </c>
      <c r="AB81" s="398">
        <f>'5. Unit inv. &amp; direct opex'!N128</f>
        <v>2.3E-2</v>
      </c>
      <c r="AC81" s="396">
        <f>'5. Unit inv. &amp; direct opex'!F128</f>
        <v>10</v>
      </c>
      <c r="AD81" s="398">
        <f>'B. Dashboard'!F59</f>
        <v>0.05</v>
      </c>
      <c r="AE81" s="399">
        <f t="shared" ref="AE81:AE105" si="83">AF81-AA81</f>
        <v>5.1994982403760506E-2</v>
      </c>
      <c r="AF81" s="399">
        <f t="shared" ref="AF81:AF105" si="84">(1-AD81/((1+AA81)^AC81))*(AA81-AB81)/(1-((1+AB81)/(1+AA81))^AC81)</f>
        <v>0.13499498240376051</v>
      </c>
      <c r="AG81" s="397">
        <f t="shared" ref="AG81:AG105" si="85">T81*AF81</f>
        <v>3845057.591165368</v>
      </c>
      <c r="AH81" s="397">
        <f t="shared" ref="AH81:AH105" si="86">U81*AF81</f>
        <v>4665373.406634069</v>
      </c>
      <c r="AI81" s="397">
        <f t="shared" ref="AI81:AI105" si="87">V81*AF81</f>
        <v>4805917.5937155653</v>
      </c>
      <c r="AJ81" s="397">
        <f t="shared" ref="AJ81:AJ105" si="88">W81*AF81</f>
        <v>4947638.8678631671</v>
      </c>
      <c r="AK81" s="397">
        <f t="shared" ref="AK81:AK105" si="89">X81*AF81</f>
        <v>5092748.7534790896</v>
      </c>
      <c r="AL81" s="397">
        <f t="shared" ref="AL81:AL105" si="90">Y81*AF81</f>
        <v>5243672.7348017227</v>
      </c>
      <c r="AM81" s="492">
        <f t="shared" ref="AM81:AM105" si="91">Z81*AF81</f>
        <v>5394503.384455936</v>
      </c>
      <c r="AN81" s="397">
        <f>F81*'5. Unit inv. &amp; direct opex'!AA281</f>
        <v>655108.23455864924</v>
      </c>
      <c r="AO81" s="397">
        <f>G81*'5. Unit inv. &amp; direct opex'!AB281</f>
        <v>688508.36619355401</v>
      </c>
      <c r="AP81" s="397">
        <f>H81*'5. Unit inv. &amp; direct opex'!AC281</f>
        <v>724016.95429228677</v>
      </c>
      <c r="AQ81" s="397">
        <f>I81*'5. Unit inv. &amp; direct opex'!AD281</f>
        <v>760852.9927587742</v>
      </c>
      <c r="AR81" s="397">
        <f>J81*'5. Unit inv. &amp; direct opex'!AE281</f>
        <v>799402.93538408296</v>
      </c>
      <c r="AS81" s="397">
        <f>K81*'5. Unit inv. &amp; direct opex'!AF281</f>
        <v>840117.07916061359</v>
      </c>
      <c r="AT81" s="492">
        <f>L81*'5. Unit inv. &amp; direct opex'!AG281</f>
        <v>882116.82493776921</v>
      </c>
      <c r="AU81" s="400">
        <f t="shared" ref="AU81:AU105" si="92">AG81+AN81</f>
        <v>4500165.8257240169</v>
      </c>
      <c r="AV81" s="400">
        <f t="shared" ref="AV81:AV105" si="93">AH81+AO81</f>
        <v>5353881.7728276234</v>
      </c>
      <c r="AW81" s="400">
        <f t="shared" ref="AW81:AW105" si="94">AI81+AP81</f>
        <v>5529934.5480078524</v>
      </c>
      <c r="AX81" s="400">
        <f t="shared" ref="AX81:AX105" si="95">AJ81+AQ81</f>
        <v>5708491.8606219413</v>
      </c>
      <c r="AY81" s="400">
        <f t="shared" ref="AY81:AY105" si="96">AK81+AR81</f>
        <v>5892151.6888631722</v>
      </c>
      <c r="AZ81" s="400">
        <f t="shared" ref="AZ81:AZ105" si="97">AL81+AS81</f>
        <v>6083789.8139623366</v>
      </c>
      <c r="BA81" s="400">
        <f t="shared" ref="BA81:BA105" si="98">AM81+AT81</f>
        <v>6276620.2093937052</v>
      </c>
      <c r="BB81" s="207"/>
      <c r="BC81" s="207"/>
    </row>
    <row r="82" spans="2:55">
      <c r="B82" s="207"/>
      <c r="C82" s="703" t="str">
        <f>'C. Masterfiles'!C82</f>
        <v>T02</v>
      </c>
      <c r="D82" s="394" t="str">
        <f>'C. Masterfiles'!D82</f>
        <v>Node B-RNC</v>
      </c>
      <c r="E82" s="394"/>
      <c r="F82" s="395">
        <f>'6. Network Design'!G1737</f>
        <v>659.54247872099927</v>
      </c>
      <c r="G82" s="395">
        <f>'6. Network Design'!H1737</f>
        <v>654.02872151463202</v>
      </c>
      <c r="H82" s="395">
        <f>'6. Network Design'!I1737</f>
        <v>646.38857161440808</v>
      </c>
      <c r="I82" s="395">
        <f>'6. Network Design'!J1737</f>
        <v>639.84379945581759</v>
      </c>
      <c r="J82" s="395">
        <f>'6. Network Design'!K1737</f>
        <v>633.20537040247189</v>
      </c>
      <c r="K82" s="395">
        <f>'6. Network Design'!L1737</f>
        <v>625.17747746230566</v>
      </c>
      <c r="L82" s="395">
        <f>'6. Network Design'!M1737</f>
        <v>619.09293472828722</v>
      </c>
      <c r="M82" s="396">
        <f>'5. Unit inv. &amp; direct opex'!T282</f>
        <v>207741.37718089516</v>
      </c>
      <c r="N82" s="396">
        <f>'5. Unit inv. &amp; direct opex'!U282</f>
        <v>209288.98658245848</v>
      </c>
      <c r="O82" s="396">
        <f>'5. Unit inv. &amp; direct opex'!V282</f>
        <v>210816.94340519037</v>
      </c>
      <c r="P82" s="396">
        <f>'5. Unit inv. &amp; direct opex'!W282</f>
        <v>212384.78994121213</v>
      </c>
      <c r="Q82" s="396">
        <f>'5. Unit inv. &amp; direct opex'!X282</f>
        <v>213931.96062980226</v>
      </c>
      <c r="R82" s="396">
        <f>'5. Unit inv. &amp; direct opex'!Y282</f>
        <v>215716.24528714406</v>
      </c>
      <c r="S82" s="396">
        <f>'5. Unit inv. &amp; direct opex'!Z282</f>
        <v>217240.36927937728</v>
      </c>
      <c r="T82" s="397">
        <f t="shared" si="76"/>
        <v>137014262.83880162</v>
      </c>
      <c r="U82" s="397">
        <f t="shared" si="77"/>
        <v>136881008.32161829</v>
      </c>
      <c r="V82" s="397">
        <f t="shared" si="78"/>
        <v>136269662.9197965</v>
      </c>
      <c r="W82" s="397">
        <f t="shared" si="79"/>
        <v>135893090.94261089</v>
      </c>
      <c r="X82" s="397">
        <f t="shared" si="80"/>
        <v>135462866.37152097</v>
      </c>
      <c r="Y82" s="397">
        <f t="shared" si="81"/>
        <v>134860938.07625669</v>
      </c>
      <c r="Z82" s="492">
        <f t="shared" si="82"/>
        <v>134491977.75862652</v>
      </c>
      <c r="AA82" s="398">
        <f>'B. Dashboard'!F57</f>
        <v>8.3000000000000004E-2</v>
      </c>
      <c r="AB82" s="398">
        <f>'5. Unit inv. &amp; direct opex'!N129</f>
        <v>2.3E-2</v>
      </c>
      <c r="AC82" s="396">
        <f>'5. Unit inv. &amp; direct opex'!F129</f>
        <v>10</v>
      </c>
      <c r="AD82" s="398">
        <f>'B. Dashboard'!F59</f>
        <v>0.05</v>
      </c>
      <c r="AE82" s="399">
        <f t="shared" si="83"/>
        <v>5.1994982403760506E-2</v>
      </c>
      <c r="AF82" s="399">
        <f t="shared" si="84"/>
        <v>0.13499498240376051</v>
      </c>
      <c r="AG82" s="397">
        <f t="shared" si="85"/>
        <v>18496238.000988241</v>
      </c>
      <c r="AH82" s="397">
        <f t="shared" si="86"/>
        <v>18478249.309785858</v>
      </c>
      <c r="AI82" s="397">
        <f t="shared" si="87"/>
        <v>18395720.748024303</v>
      </c>
      <c r="AJ82" s="397">
        <f t="shared" si="88"/>
        <v>18344885.420590382</v>
      </c>
      <c r="AK82" s="397">
        <f t="shared" si="89"/>
        <v>18286807.262186434</v>
      </c>
      <c r="AL82" s="397">
        <f t="shared" si="90"/>
        <v>18205549.962558907</v>
      </c>
      <c r="AM82" s="492">
        <f t="shared" si="91"/>
        <v>18155742.170972738</v>
      </c>
      <c r="AN82" s="397">
        <f>F82*'5. Unit inv. &amp; direct opex'!AA282</f>
        <v>3151328.0452924371</v>
      </c>
      <c r="AO82" s="397">
        <f>G82*'5. Unit inv. &amp; direct opex'!AB282</f>
        <v>3196857.638090156</v>
      </c>
      <c r="AP82" s="397">
        <f>H82*'5. Unit inv. &amp; direct opex'!AC282</f>
        <v>3232181.7901482265</v>
      </c>
      <c r="AQ82" s="397">
        <f>I82*'5. Unit inv. &amp; direct opex'!AD282</f>
        <v>3273042.986868639</v>
      </c>
      <c r="AR82" s="397">
        <f>J82*'5. Unit inv. &amp; direct opex'!AE282</f>
        <v>3313583.8649588553</v>
      </c>
      <c r="AS82" s="397">
        <f>K82*'5. Unit inv. &amp; direct opex'!AF282</f>
        <v>3346819.8394385586</v>
      </c>
      <c r="AT82" s="492">
        <f>L82*'5. Unit inv. &amp; direct opex'!AG282</f>
        <v>3390474.5783328153</v>
      </c>
      <c r="AU82" s="400">
        <f t="shared" si="92"/>
        <v>21647566.046280678</v>
      </c>
      <c r="AV82" s="400">
        <f t="shared" si="93"/>
        <v>21675106.947876014</v>
      </c>
      <c r="AW82" s="400">
        <f t="shared" si="94"/>
        <v>21627902.538172528</v>
      </c>
      <c r="AX82" s="400">
        <f t="shared" si="95"/>
        <v>21617928.407459021</v>
      </c>
      <c r="AY82" s="400">
        <f t="shared" si="96"/>
        <v>21600391.12714529</v>
      </c>
      <c r="AZ82" s="400">
        <f t="shared" si="97"/>
        <v>21552369.801997464</v>
      </c>
      <c r="BA82" s="400">
        <f t="shared" si="98"/>
        <v>21546216.749305554</v>
      </c>
      <c r="BB82" s="207"/>
      <c r="BC82" s="207"/>
    </row>
    <row r="83" spans="2:55">
      <c r="B83" s="207"/>
      <c r="C83" s="703" t="str">
        <f>'C. Masterfiles'!C83</f>
        <v>T03</v>
      </c>
      <c r="D83" s="394" t="str">
        <f>'C. Masterfiles'!D83</f>
        <v>BSC-MSC</v>
      </c>
      <c r="E83" s="394"/>
      <c r="F83" s="395">
        <f>'6. Network Design'!G1738</f>
        <v>15.421668847577207</v>
      </c>
      <c r="G83" s="395">
        <f>'6. Network Design'!H1738</f>
        <v>15.730102224528757</v>
      </c>
      <c r="H83" s="395">
        <f>'6. Network Design'!I1738</f>
        <v>16.044704269019331</v>
      </c>
      <c r="I83" s="395">
        <f>'6. Network Design'!J1738</f>
        <v>16.365598354399726</v>
      </c>
      <c r="J83" s="395">
        <f>'6. Network Design'!K1738</f>
        <v>16.692910321487712</v>
      </c>
      <c r="K83" s="395">
        <f>'6. Network Design'!L1738</f>
        <v>17.026768527917465</v>
      </c>
      <c r="L83" s="395">
        <f>'6. Network Design'!M1738</f>
        <v>17.367303898475814</v>
      </c>
      <c r="M83" s="396">
        <f>'5. Unit inv. &amp; direct opex'!T283</f>
        <v>2251200</v>
      </c>
      <c r="N83" s="396">
        <f>'5. Unit inv. &amp; direct opex'!U283</f>
        <v>2256747.6</v>
      </c>
      <c r="O83" s="396">
        <f>'5. Unit inv. &amp; direct opex'!V283</f>
        <v>2262422.7947999998</v>
      </c>
      <c r="P83" s="396">
        <f>'5. Unit inv. &amp; direct opex'!W283</f>
        <v>2268228.5190804</v>
      </c>
      <c r="Q83" s="396">
        <f>'5. Unit inv. &amp; direct opex'!X283</f>
        <v>2274167.7750192489</v>
      </c>
      <c r="R83" s="396">
        <f>'5. Unit inv. &amp; direct opex'!Y283</f>
        <v>2280243.6338446918</v>
      </c>
      <c r="S83" s="396">
        <f>'5. Unit inv. &amp; direct opex'!Z283</f>
        <v>2286459.2374231196</v>
      </c>
      <c r="T83" s="397">
        <f t="shared" si="76"/>
        <v>34717260.909665808</v>
      </c>
      <c r="U83" s="397">
        <f t="shared" si="77"/>
        <v>35498870.442959934</v>
      </c>
      <c r="V83" s="397">
        <f t="shared" si="78"/>
        <v>36299904.674054205</v>
      </c>
      <c r="W83" s="397">
        <f t="shared" si="79"/>
        <v>37120916.919264719</v>
      </c>
      <c r="X83" s="397">
        <f t="shared" si="80"/>
        <v>37962478.724413566</v>
      </c>
      <c r="Y83" s="397">
        <f t="shared" si="81"/>
        <v>38825180.540730953</v>
      </c>
      <c r="Z83" s="492">
        <f t="shared" si="82"/>
        <v>39709632.427804582</v>
      </c>
      <c r="AA83" s="398">
        <f>'B. Dashboard'!F57</f>
        <v>8.3000000000000004E-2</v>
      </c>
      <c r="AB83" s="398">
        <f>'5. Unit inv. &amp; direct opex'!N130</f>
        <v>2.3E-2</v>
      </c>
      <c r="AC83" s="396">
        <f>'5. Unit inv. &amp; direct opex'!F130</f>
        <v>10</v>
      </c>
      <c r="AD83" s="398">
        <f>'B. Dashboard'!F59</f>
        <v>0.05</v>
      </c>
      <c r="AE83" s="399">
        <f t="shared" si="83"/>
        <v>5.1994982403760506E-2</v>
      </c>
      <c r="AF83" s="399">
        <f t="shared" si="84"/>
        <v>0.13499498240376051</v>
      </c>
      <c r="AG83" s="397">
        <f t="shared" si="85"/>
        <v>4686656.0256070988</v>
      </c>
      <c r="AH83" s="397">
        <f t="shared" si="86"/>
        <v>4792169.3908007508</v>
      </c>
      <c r="AI83" s="397">
        <f t="shared" si="87"/>
        <v>4900304.9927321309</v>
      </c>
      <c r="AJ83" s="397">
        <f t="shared" si="88"/>
        <v>5011137.526327597</v>
      </c>
      <c r="AK83" s="397">
        <f t="shared" si="89"/>
        <v>5124744.1474053422</v>
      </c>
      <c r="AL83" s="397">
        <f t="shared" si="90"/>
        <v>5241204.5639188001</v>
      </c>
      <c r="AM83" s="492">
        <f t="shared" si="91"/>
        <v>5360601.1308512772</v>
      </c>
      <c r="AN83" s="397">
        <f>F83*'5. Unit inv. &amp; direct opex'!AA283</f>
        <v>798497.00092231354</v>
      </c>
      <c r="AO83" s="397">
        <f>G83*'5. Unit inv. &amp; direct opex'!AB283</f>
        <v>833199.6805823975</v>
      </c>
      <c r="AP83" s="397">
        <f>H83*'5. Unit inv. &amp; direct opex'!AC283</f>
        <v>869410.53870050842</v>
      </c>
      <c r="AQ83" s="397">
        <f>I83*'5. Unit inv. &amp; direct opex'!AD283</f>
        <v>907195.12071243289</v>
      </c>
      <c r="AR83" s="397">
        <f>J83*'5. Unit inv. &amp; direct opex'!AE283</f>
        <v>946621.82065859472</v>
      </c>
      <c r="AS83" s="397">
        <f>K83*'5. Unit inv. &amp; direct opex'!AF283</f>
        <v>987762.00498441712</v>
      </c>
      <c r="AT83" s="492">
        <f>L83*'5. Unit inv. &amp; direct opex'!AG283</f>
        <v>1030690.1417210398</v>
      </c>
      <c r="AU83" s="400">
        <f t="shared" si="92"/>
        <v>5485153.0265294127</v>
      </c>
      <c r="AV83" s="400">
        <f t="shared" si="93"/>
        <v>5625369.0713831484</v>
      </c>
      <c r="AW83" s="400">
        <f t="shared" si="94"/>
        <v>5769715.5314326398</v>
      </c>
      <c r="AX83" s="400">
        <f t="shared" si="95"/>
        <v>5918332.64704003</v>
      </c>
      <c r="AY83" s="400">
        <f t="shared" si="96"/>
        <v>6071365.9680639366</v>
      </c>
      <c r="AZ83" s="400">
        <f t="shared" si="97"/>
        <v>6228966.5689032171</v>
      </c>
      <c r="BA83" s="400">
        <f t="shared" si="98"/>
        <v>6391291.2725723172</v>
      </c>
      <c r="BB83" s="207"/>
      <c r="BC83" s="207"/>
    </row>
    <row r="84" spans="2:55">
      <c r="B84" s="207"/>
      <c r="C84" s="703" t="str">
        <f>'C. Masterfiles'!C84</f>
        <v>T04</v>
      </c>
      <c r="D84" s="394" t="str">
        <f>'C. Masterfiles'!D84</f>
        <v>RNC-MSC</v>
      </c>
      <c r="E84" s="394"/>
      <c r="F84" s="395">
        <f>'6. Network Design'!G1739</f>
        <v>8.5714857894015566</v>
      </c>
      <c r="G84" s="395">
        <f>'6. Network Design'!H1739</f>
        <v>8.4814756601108101</v>
      </c>
      <c r="H84" s="395">
        <f>'6. Network Design'!I1739</f>
        <v>8.3624916638516389</v>
      </c>
      <c r="I84" s="395">
        <f>'6. Network Design'!J1739</f>
        <v>8.2560968314835232</v>
      </c>
      <c r="J84" s="395">
        <f>'6. Network Design'!K1739</f>
        <v>8.0865973345685429</v>
      </c>
      <c r="K84" s="395">
        <f>'6. Network Design'!L1739</f>
        <v>8.0209556304617955</v>
      </c>
      <c r="L84" s="395">
        <f>'6. Network Design'!M1739</f>
        <v>7.9428916421375337</v>
      </c>
      <c r="M84" s="396">
        <f>'5. Unit inv. &amp; direct opex'!T284</f>
        <v>1691200</v>
      </c>
      <c r="N84" s="396">
        <f>'5. Unit inv. &amp; direct opex'!U284</f>
        <v>1695367.6</v>
      </c>
      <c r="O84" s="396">
        <f>'5. Unit inv. &amp; direct opex'!V284</f>
        <v>1699631.0548</v>
      </c>
      <c r="P84" s="396">
        <f>'5. Unit inv. &amp; direct opex'!W284</f>
        <v>1703992.5690603999</v>
      </c>
      <c r="Q84" s="396">
        <f>'5. Unit inv. &amp; direct opex'!X284</f>
        <v>1708454.3981487891</v>
      </c>
      <c r="R84" s="396">
        <f>'5. Unit inv. &amp; direct opex'!Y284</f>
        <v>1713018.8493062113</v>
      </c>
      <c r="S84" s="396">
        <f>'5. Unit inv. &amp; direct opex'!Z284</f>
        <v>1717688.282840254</v>
      </c>
      <c r="T84" s="397">
        <f t="shared" si="76"/>
        <v>14496096.767035913</v>
      </c>
      <c r="U84" s="397">
        <f t="shared" si="77"/>
        <v>14379219.03434048</v>
      </c>
      <c r="V84" s="397">
        <f t="shared" si="78"/>
        <v>14213150.527388368</v>
      </c>
      <c r="W84" s="397">
        <f t="shared" si="79"/>
        <v>14068327.650291037</v>
      </c>
      <c r="X84" s="397">
        <f t="shared" si="80"/>
        <v>13815582.782301903</v>
      </c>
      <c r="Y84" s="397">
        <f t="shared" si="81"/>
        <v>13740048.184429841</v>
      </c>
      <c r="Z84" s="492">
        <f t="shared" si="82"/>
        <v>13643411.905569425</v>
      </c>
      <c r="AA84" s="398">
        <f>'B. Dashboard'!F57</f>
        <v>8.3000000000000004E-2</v>
      </c>
      <c r="AB84" s="398">
        <f>'5. Unit inv. &amp; direct opex'!N131</f>
        <v>2.3E-2</v>
      </c>
      <c r="AC84" s="396">
        <f>'5. Unit inv. &amp; direct opex'!F131</f>
        <v>10</v>
      </c>
      <c r="AD84" s="398">
        <f>'B. Dashboard'!F59</f>
        <v>0.05</v>
      </c>
      <c r="AE84" s="399">
        <f t="shared" si="83"/>
        <v>5.1994982403760506E-2</v>
      </c>
      <c r="AF84" s="399">
        <f t="shared" si="84"/>
        <v>0.13499498240376051</v>
      </c>
      <c r="AG84" s="397">
        <f t="shared" si="85"/>
        <v>1956900.3279892227</v>
      </c>
      <c r="AH84" s="397">
        <f t="shared" si="86"/>
        <v>1941122.4205206113</v>
      </c>
      <c r="AI84" s="397">
        <f t="shared" si="87"/>
        <v>1918704.0053467921</v>
      </c>
      <c r="AJ84" s="397">
        <f t="shared" si="88"/>
        <v>1899153.6436013759</v>
      </c>
      <c r="AK84" s="397">
        <f t="shared" si="89"/>
        <v>1865034.3545945419</v>
      </c>
      <c r="AL84" s="397">
        <f t="shared" si="90"/>
        <v>1854837.562883928</v>
      </c>
      <c r="AM84" s="492">
        <f t="shared" si="91"/>
        <v>1841792.1501196011</v>
      </c>
      <c r="AN84" s="397">
        <f>F84*'5. Unit inv. &amp; direct opex'!AA284</f>
        <v>333410.22564182599</v>
      </c>
      <c r="AO84" s="397">
        <f>G84*'5. Unit inv. &amp; direct opex'!AB284</f>
        <v>337496.9557323709</v>
      </c>
      <c r="AP84" s="397">
        <f>H84*'5. Unit inv. &amp; direct opex'!AC284</f>
        <v>340415.84868074034</v>
      </c>
      <c r="AQ84" s="397">
        <f>I84*'5. Unit inv. &amp; direct opex'!AD284</f>
        <v>343814.7346598634</v>
      </c>
      <c r="AR84" s="397">
        <f>J84*'5. Unit inv. &amp; direct opex'!AE284</f>
        <v>344501.53325819707</v>
      </c>
      <c r="AS84" s="397">
        <f>K84*'5. Unit inv. &amp; direct opex'!AF284</f>
        <v>349564.31249551638</v>
      </c>
      <c r="AT84" s="492">
        <f>L84*'5. Unit inv. &amp; direct opex'!AG284</f>
        <v>354123.9062354957</v>
      </c>
      <c r="AU84" s="400">
        <f t="shared" si="92"/>
        <v>2290310.5536310486</v>
      </c>
      <c r="AV84" s="400">
        <f t="shared" si="93"/>
        <v>2278619.3762529823</v>
      </c>
      <c r="AW84" s="400">
        <f t="shared" si="94"/>
        <v>2259119.8540275325</v>
      </c>
      <c r="AX84" s="400">
        <f t="shared" si="95"/>
        <v>2242968.3782612393</v>
      </c>
      <c r="AY84" s="400">
        <f t="shared" si="96"/>
        <v>2209535.8878527391</v>
      </c>
      <c r="AZ84" s="400">
        <f t="shared" si="97"/>
        <v>2204401.8753794441</v>
      </c>
      <c r="BA84" s="400">
        <f t="shared" si="98"/>
        <v>2195916.0563550969</v>
      </c>
      <c r="BB84" s="207"/>
      <c r="BC84" s="207"/>
    </row>
    <row r="85" spans="2:55">
      <c r="B85" s="207"/>
      <c r="C85" s="703" t="str">
        <f>'C. Masterfiles'!C85</f>
        <v>T05</v>
      </c>
      <c r="D85" s="394" t="str">
        <f>'C. Masterfiles'!D85</f>
        <v>MSC-MSC</v>
      </c>
      <c r="E85" s="394"/>
      <c r="F85" s="395">
        <f>'6. Network Design'!G1740</f>
        <v>5.8350614999999992</v>
      </c>
      <c r="G85" s="395">
        <f>'6. Network Design'!H1740</f>
        <v>5.7728940441426442</v>
      </c>
      <c r="H85" s="395">
        <f>'6. Network Design'!I1740</f>
        <v>6.0308074552931643</v>
      </c>
      <c r="I85" s="395">
        <f>'6. Network Design'!J1740</f>
        <v>6.3019605212970831</v>
      </c>
      <c r="J85" s="395">
        <f>'6. Network Design'!K1740</f>
        <v>6.5635599398607605</v>
      </c>
      <c r="K85" s="395">
        <f>'6. Network Design'!L1740</f>
        <v>6.7325197201975771</v>
      </c>
      <c r="L85" s="395">
        <f>'6. Network Design'!M1740</f>
        <v>6.9058288791693183</v>
      </c>
      <c r="M85" s="396">
        <f>'5. Unit inv. &amp; direct opex'!T285</f>
        <v>2251200</v>
      </c>
      <c r="N85" s="396">
        <f>'5. Unit inv. &amp; direct opex'!U285</f>
        <v>2256747.6</v>
      </c>
      <c r="O85" s="396">
        <f>'5. Unit inv. &amp; direct opex'!V285</f>
        <v>2262422.7947999998</v>
      </c>
      <c r="P85" s="396">
        <f>'5. Unit inv. &amp; direct opex'!W285</f>
        <v>2268228.5190804</v>
      </c>
      <c r="Q85" s="396">
        <f>'5. Unit inv. &amp; direct opex'!X285</f>
        <v>2274167.7750192489</v>
      </c>
      <c r="R85" s="396">
        <f>'5. Unit inv. &amp; direct opex'!Y285</f>
        <v>2280243.6338446918</v>
      </c>
      <c r="S85" s="396">
        <f>'5. Unit inv. &amp; direct opex'!Z285</f>
        <v>2286459.2374231196</v>
      </c>
      <c r="T85" s="397">
        <f t="shared" si="76"/>
        <v>13135890.448799998</v>
      </c>
      <c r="U85" s="397">
        <f t="shared" si="77"/>
        <v>13027964.779173207</v>
      </c>
      <c r="V85" s="397">
        <f t="shared" si="78"/>
        <v>13644236.257905036</v>
      </c>
      <c r="W85" s="397">
        <f t="shared" si="79"/>
        <v>14294286.580524828</v>
      </c>
      <c r="X85" s="397">
        <f t="shared" si="80"/>
        <v>14926636.504638622</v>
      </c>
      <c r="Y85" s="397">
        <f t="shared" si="81"/>
        <v>15351785.231714372</v>
      </c>
      <c r="Z85" s="492">
        <f t="shared" si="82"/>
        <v>15789896.232840037</v>
      </c>
      <c r="AA85" s="398">
        <f>'B. Dashboard'!F57</f>
        <v>8.3000000000000004E-2</v>
      </c>
      <c r="AB85" s="398">
        <f>'5. Unit inv. &amp; direct opex'!N132</f>
        <v>2.3E-2</v>
      </c>
      <c r="AC85" s="396">
        <f>'5. Unit inv. &amp; direct opex'!F132</f>
        <v>10</v>
      </c>
      <c r="AD85" s="398">
        <f>'B. Dashboard'!F59</f>
        <v>0.05</v>
      </c>
      <c r="AE85" s="399">
        <f t="shared" si="83"/>
        <v>5.1994982403760506E-2</v>
      </c>
      <c r="AF85" s="399">
        <f t="shared" si="84"/>
        <v>0.13499498240376051</v>
      </c>
      <c r="AG85" s="397">
        <f t="shared" si="85"/>
        <v>1773279.2999934815</v>
      </c>
      <c r="AH85" s="397">
        <f t="shared" si="86"/>
        <v>1758709.8761212986</v>
      </c>
      <c r="AI85" s="397">
        <f t="shared" si="87"/>
        <v>1841903.4335486416</v>
      </c>
      <c r="AJ85" s="397">
        <f t="shared" si="88"/>
        <v>1929656.9654122591</v>
      </c>
      <c r="AK85" s="397">
        <f t="shared" si="89"/>
        <v>2015021.03229102</v>
      </c>
      <c r="AL85" s="397">
        <f t="shared" si="90"/>
        <v>2072413.9772215921</v>
      </c>
      <c r="AM85" s="492">
        <f t="shared" si="91"/>
        <v>2131556.7641094453</v>
      </c>
      <c r="AN85" s="397">
        <f>F85*'5. Unit inv. &amp; direct opex'!AA285</f>
        <v>302125.48032239993</v>
      </c>
      <c r="AO85" s="397">
        <f>G85*'5. Unit inv. &amp; direct opex'!AB285</f>
        <v>305781.45042918011</v>
      </c>
      <c r="AP85" s="397">
        <f>H85*'5. Unit inv. &amp; direct opex'!AC285</f>
        <v>326789.9158870533</v>
      </c>
      <c r="AQ85" s="397">
        <f>I85*'5. Unit inv. &amp; direct opex'!AD285</f>
        <v>349336.92689006432</v>
      </c>
      <c r="AR85" s="397">
        <f>J85*'5. Unit inv. &amp; direct opex'!AE285</f>
        <v>372206.46014463663</v>
      </c>
      <c r="AS85" s="397">
        <f>K85*'5. Unit inv. &amp; direct opex'!AF285</f>
        <v>390568.95420383441</v>
      </c>
      <c r="AT85" s="492">
        <f>L85*'5. Unit inv. &amp; direct opex'!AG285</f>
        <v>409837.34653235052</v>
      </c>
      <c r="AU85" s="400">
        <f t="shared" si="92"/>
        <v>2075404.7803158814</v>
      </c>
      <c r="AV85" s="400">
        <f t="shared" si="93"/>
        <v>2064491.3265504788</v>
      </c>
      <c r="AW85" s="400">
        <f t="shared" si="94"/>
        <v>2168693.349435695</v>
      </c>
      <c r="AX85" s="400">
        <f t="shared" si="95"/>
        <v>2278993.8923023236</v>
      </c>
      <c r="AY85" s="400">
        <f t="shared" si="96"/>
        <v>2387227.4924356565</v>
      </c>
      <c r="AZ85" s="400">
        <f t="shared" si="97"/>
        <v>2462982.9314254266</v>
      </c>
      <c r="BA85" s="400">
        <f t="shared" si="98"/>
        <v>2541394.1106417957</v>
      </c>
      <c r="BB85" s="207"/>
      <c r="BC85" s="207"/>
    </row>
    <row r="86" spans="2:55">
      <c r="B86" s="207"/>
      <c r="C86" s="703" t="str">
        <f>'C. Masterfiles'!C86</f>
        <v>T06</v>
      </c>
      <c r="D86" s="394" t="str">
        <f>'C. Masterfiles'!D86</f>
        <v>MSC-PPP</v>
      </c>
      <c r="E86" s="394"/>
      <c r="F86" s="395">
        <f>'6. Network Design'!G1741</f>
        <v>5.8350614999999992</v>
      </c>
      <c r="G86" s="395">
        <f>'6. Network Design'!H1741</f>
        <v>5.7728940441426442</v>
      </c>
      <c r="H86" s="395">
        <f>'6. Network Design'!I1741</f>
        <v>6.0308074552931643</v>
      </c>
      <c r="I86" s="395">
        <f>'6. Network Design'!J1741</f>
        <v>6.3019605212970831</v>
      </c>
      <c r="J86" s="395">
        <f>'6. Network Design'!K1741</f>
        <v>6.5635599398607605</v>
      </c>
      <c r="K86" s="395">
        <f>'6. Network Design'!L1741</f>
        <v>6.7325197201975771</v>
      </c>
      <c r="L86" s="395">
        <f>'6. Network Design'!M1741</f>
        <v>6.9058288791693183</v>
      </c>
      <c r="M86" s="396">
        <f>'5. Unit inv. &amp; direct opex'!T286</f>
        <v>12320</v>
      </c>
      <c r="N86" s="396">
        <f>'5. Unit inv. &amp; direct opex'!U286</f>
        <v>12350.36</v>
      </c>
      <c r="O86" s="396">
        <f>'5. Unit inv. &amp; direct opex'!V286</f>
        <v>4381.4182799999999</v>
      </c>
      <c r="P86" s="396">
        <f>'5. Unit inv. &amp; direct opex'!W286</f>
        <v>4413.1909004399995</v>
      </c>
      <c r="Q86" s="396">
        <f>'5. Unit inv. &amp; direct opex'!X286</f>
        <v>4445.6942911501192</v>
      </c>
      <c r="R86" s="396">
        <f>'5. Unit inv. &amp; direct opex'!Y286</f>
        <v>4478.9452598465723</v>
      </c>
      <c r="S86" s="396">
        <f>'5. Unit inv. &amp; direct opex'!Z286</f>
        <v>4512.9610008230429</v>
      </c>
      <c r="T86" s="397">
        <f t="shared" si="76"/>
        <v>71887.957679999992</v>
      </c>
      <c r="U86" s="397">
        <f t="shared" si="77"/>
        <v>71297.319687017545</v>
      </c>
      <c r="V86" s="397">
        <f t="shared" si="78"/>
        <v>26423.490027781751</v>
      </c>
      <c r="W86" s="397">
        <f t="shared" si="79"/>
        <v>27811.754827520403</v>
      </c>
      <c r="X86" s="397">
        <f t="shared" si="80"/>
        <v>29179.580954260604</v>
      </c>
      <c r="Y86" s="397">
        <f t="shared" si="81"/>
        <v>30154.58728760251</v>
      </c>
      <c r="Z86" s="492">
        <f t="shared" si="82"/>
        <v>31165.736410048641</v>
      </c>
      <c r="AA86" s="398">
        <f>'B. Dashboard'!F57</f>
        <v>8.3000000000000004E-2</v>
      </c>
      <c r="AB86" s="398">
        <f>'5. Unit inv. &amp; direct opex'!N133</f>
        <v>2.3E-2</v>
      </c>
      <c r="AC86" s="396">
        <f>'5. Unit inv. &amp; direct opex'!F133</f>
        <v>10</v>
      </c>
      <c r="AD86" s="398">
        <f>'B. Dashboard'!F59</f>
        <v>0.05</v>
      </c>
      <c r="AE86" s="399">
        <f t="shared" si="83"/>
        <v>5.1994982403760506E-2</v>
      </c>
      <c r="AF86" s="399">
        <f t="shared" si="84"/>
        <v>0.13499498240376051</v>
      </c>
      <c r="AG86" s="397">
        <f t="shared" si="85"/>
        <v>9704.5135820538799</v>
      </c>
      <c r="AH86" s="397">
        <f t="shared" si="86"/>
        <v>9624.7804165842208</v>
      </c>
      <c r="AI86" s="397">
        <f t="shared" si="87"/>
        <v>3567.0385713463388</v>
      </c>
      <c r="AJ86" s="397">
        <f t="shared" si="88"/>
        <v>3754.4473535588181</v>
      </c>
      <c r="AK86" s="397">
        <f t="shared" si="89"/>
        <v>3939.0970174695158</v>
      </c>
      <c r="AL86" s="397">
        <f t="shared" si="90"/>
        <v>4070.7179802825613</v>
      </c>
      <c r="AM86" s="492">
        <f t="shared" si="91"/>
        <v>4207.2180382747547</v>
      </c>
      <c r="AN86" s="397">
        <f>F86*'5. Unit inv. &amp; direct opex'!AA286</f>
        <v>1653.4230266399998</v>
      </c>
      <c r="AO86" s="397">
        <f>G86*'5. Unit inv. &amp; direct opex'!AB286</f>
        <v>1673.4308232442695</v>
      </c>
      <c r="AP86" s="397">
        <f>H86*'5. Unit inv. &amp; direct opex'!AC286</f>
        <v>1788.4025247550182</v>
      </c>
      <c r="AQ86" s="397">
        <f>I86*'5. Unit inv. &amp; direct opex'!AD286</f>
        <v>1911.7941272590588</v>
      </c>
      <c r="AR86" s="397">
        <f>J86*'5. Unit inv. &amp; direct opex'!AE286</f>
        <v>2036.9507769109468</v>
      </c>
      <c r="AS86" s="397">
        <f>K86*'5. Unit inv. &amp; direct opex'!AF286</f>
        <v>2137.4420379314324</v>
      </c>
      <c r="AT86" s="492">
        <f>L86*'5. Unit inv. &amp; direct opex'!AG286</f>
        <v>2242.8909511720676</v>
      </c>
      <c r="AU86" s="400">
        <f t="shared" si="92"/>
        <v>11357.936608693879</v>
      </c>
      <c r="AV86" s="400">
        <f t="shared" si="93"/>
        <v>11298.21123982849</v>
      </c>
      <c r="AW86" s="400">
        <f t="shared" si="94"/>
        <v>5355.4410961013573</v>
      </c>
      <c r="AX86" s="400">
        <f t="shared" si="95"/>
        <v>5666.2414808178764</v>
      </c>
      <c r="AY86" s="400">
        <f t="shared" si="96"/>
        <v>5976.0477943804626</v>
      </c>
      <c r="AZ86" s="400">
        <f t="shared" si="97"/>
        <v>6208.1600182139937</v>
      </c>
      <c r="BA86" s="400">
        <f t="shared" si="98"/>
        <v>6450.1089894468223</v>
      </c>
      <c r="BB86" s="207"/>
      <c r="BC86" s="207"/>
    </row>
    <row r="87" spans="2:55">
      <c r="B87" s="207"/>
      <c r="C87" s="703" t="str">
        <f>'C. Masterfiles'!C87</f>
        <v>T07</v>
      </c>
      <c r="D87" s="394" t="str">
        <f>'C. Masterfiles'!D87</f>
        <v>MSC-HLR</v>
      </c>
      <c r="E87" s="394"/>
      <c r="F87" s="395">
        <f>'6. Network Design'!G1742</f>
        <v>0.77800819999999993</v>
      </c>
      <c r="G87" s="395">
        <f>'6. Network Design'!H1742</f>
        <v>0.76971920588568588</v>
      </c>
      <c r="H87" s="395">
        <f>'6. Network Design'!I1742</f>
        <v>0.80410766070575523</v>
      </c>
      <c r="I87" s="395">
        <f>'6. Network Design'!J1742</f>
        <v>0.84026140283961115</v>
      </c>
      <c r="J87" s="395">
        <f>'6. Network Design'!K1742</f>
        <v>0.87514132531476807</v>
      </c>
      <c r="K87" s="395">
        <f>'6. Network Design'!L1742</f>
        <v>0.8976692960263436</v>
      </c>
      <c r="L87" s="395">
        <f>'6. Network Design'!M1742</f>
        <v>0.92077718388924235</v>
      </c>
      <c r="M87" s="396">
        <f>'5. Unit inv. &amp; direct opex'!T287</f>
        <v>12320</v>
      </c>
      <c r="N87" s="396">
        <f>'5. Unit inv. &amp; direct opex'!U287</f>
        <v>12350.36</v>
      </c>
      <c r="O87" s="396">
        <f>'5. Unit inv. &amp; direct opex'!V287</f>
        <v>12381.41828</v>
      </c>
      <c r="P87" s="396">
        <f>'5. Unit inv. &amp; direct opex'!W287</f>
        <v>12413.19090044</v>
      </c>
      <c r="Q87" s="396">
        <f>'5. Unit inv. &amp; direct opex'!X287</f>
        <v>12445.694291150119</v>
      </c>
      <c r="R87" s="396">
        <f>'5. Unit inv. &amp; direct opex'!Y287</f>
        <v>12478.945259846572</v>
      </c>
      <c r="S87" s="396">
        <f>'5. Unit inv. &amp; direct opex'!Z287</f>
        <v>12512.961000823043</v>
      </c>
      <c r="T87" s="397">
        <f t="shared" si="76"/>
        <v>9585.0610239999987</v>
      </c>
      <c r="U87" s="397">
        <f t="shared" si="77"/>
        <v>9506.3092916023397</v>
      </c>
      <c r="V87" s="397">
        <f t="shared" si="78"/>
        <v>9955.9932893502755</v>
      </c>
      <c r="W87" s="397">
        <f t="shared" si="79"/>
        <v>10430.325199719611</v>
      </c>
      <c r="X87" s="397">
        <f t="shared" si="80"/>
        <v>10891.741396419558</v>
      </c>
      <c r="Y87" s="397">
        <f t="shared" si="81"/>
        <v>11201.96600655775</v>
      </c>
      <c r="Z87" s="492">
        <f t="shared" si="82"/>
        <v>11521.648992453756</v>
      </c>
      <c r="AA87" s="398">
        <f>'B. Dashboard'!F57</f>
        <v>8.3000000000000004E-2</v>
      </c>
      <c r="AB87" s="398">
        <f>'5. Unit inv. &amp; direct opex'!N134</f>
        <v>2.3E-2</v>
      </c>
      <c r="AC87" s="396">
        <f>'5. Unit inv. &amp; direct opex'!F134</f>
        <v>10</v>
      </c>
      <c r="AD87" s="398">
        <f>'B. Dashboard'!F59</f>
        <v>0.05</v>
      </c>
      <c r="AE87" s="399">
        <f t="shared" si="83"/>
        <v>5.1994982403760506E-2</v>
      </c>
      <c r="AF87" s="399">
        <f t="shared" si="84"/>
        <v>0.13499498240376051</v>
      </c>
      <c r="AG87" s="397">
        <f t="shared" si="85"/>
        <v>1293.9351442738505</v>
      </c>
      <c r="AH87" s="397">
        <f t="shared" si="86"/>
        <v>1283.304055544563</v>
      </c>
      <c r="AI87" s="397">
        <f t="shared" si="87"/>
        <v>1344.0091389077982</v>
      </c>
      <c r="AJ87" s="397">
        <f t="shared" si="88"/>
        <v>1408.0415668016487</v>
      </c>
      <c r="AK87" s="397">
        <f t="shared" si="89"/>
        <v>1470.3304381559683</v>
      </c>
      <c r="AL87" s="397">
        <f t="shared" si="90"/>
        <v>1512.2092039427869</v>
      </c>
      <c r="AM87" s="492">
        <f t="shared" si="91"/>
        <v>1555.3648029985998</v>
      </c>
      <c r="AN87" s="397">
        <f>F87*'5. Unit inv. &amp; direct opex'!AA287</f>
        <v>220.45640355199998</v>
      </c>
      <c r="AO87" s="397">
        <f>G87*'5. Unit inv. &amp; direct opex'!AB287</f>
        <v>223.1241097659026</v>
      </c>
      <c r="AP87" s="397">
        <f>H87*'5. Unit inv. &amp; direct opex'!AC287</f>
        <v>238.45366996733577</v>
      </c>
      <c r="AQ87" s="397">
        <f>I87*'5. Unit inv. &amp; direct opex'!AD287</f>
        <v>254.90588363454117</v>
      </c>
      <c r="AR87" s="397">
        <f>J87*'5. Unit inv. &amp; direct opex'!AE287</f>
        <v>271.59343692145956</v>
      </c>
      <c r="AS87" s="397">
        <f>K87*'5. Unit inv. &amp; direct opex'!AF287</f>
        <v>284.99227172419097</v>
      </c>
      <c r="AT87" s="492">
        <f>L87*'5. Unit inv. &amp; direct opex'!AG287</f>
        <v>299.05212682294228</v>
      </c>
      <c r="AU87" s="400">
        <f t="shared" si="92"/>
        <v>1514.3915478258505</v>
      </c>
      <c r="AV87" s="400">
        <f t="shared" si="93"/>
        <v>1506.4281653104656</v>
      </c>
      <c r="AW87" s="400">
        <f t="shared" si="94"/>
        <v>1582.462808875134</v>
      </c>
      <c r="AX87" s="400">
        <f t="shared" si="95"/>
        <v>1662.9474504361899</v>
      </c>
      <c r="AY87" s="400">
        <f t="shared" si="96"/>
        <v>1741.923875077428</v>
      </c>
      <c r="AZ87" s="400">
        <f t="shared" si="97"/>
        <v>1797.2014756669778</v>
      </c>
      <c r="BA87" s="400">
        <f t="shared" si="98"/>
        <v>1854.416929821542</v>
      </c>
      <c r="BB87" s="207"/>
      <c r="BC87" s="207"/>
    </row>
    <row r="88" spans="2:55">
      <c r="B88" s="207"/>
      <c r="C88" s="703" t="str">
        <f>'C. Masterfiles'!C88</f>
        <v>T08</v>
      </c>
      <c r="D88" s="394" t="str">
        <f>'C. Masterfiles'!D88</f>
        <v>MSC-SMS</v>
      </c>
      <c r="E88" s="394"/>
      <c r="F88" s="395">
        <f>'6. Network Design'!G1743</f>
        <v>3.9168000000000003</v>
      </c>
      <c r="G88" s="395">
        <f>'6. Network Design'!H1743</f>
        <v>3.9951360000000009</v>
      </c>
      <c r="H88" s="395">
        <f>'6. Network Design'!I1743</f>
        <v>4.0750387200000011</v>
      </c>
      <c r="I88" s="395">
        <f>'6. Network Design'!J1743</f>
        <v>4.1565394944000014</v>
      </c>
      <c r="J88" s="395">
        <f>'6. Network Design'!K1743</f>
        <v>4.2396702842880014</v>
      </c>
      <c r="K88" s="395">
        <f>'6. Network Design'!L1743</f>
        <v>4.3244636899737605</v>
      </c>
      <c r="L88" s="395">
        <f>'6. Network Design'!M1743</f>
        <v>4.4109529637732372</v>
      </c>
      <c r="M88" s="396">
        <f>'5. Unit inv. &amp; direct opex'!T288</f>
        <v>3360</v>
      </c>
      <c r="N88" s="396">
        <f>'5. Unit inv. &amp; direct opex'!U288</f>
        <v>3368.2799999999997</v>
      </c>
      <c r="O88" s="396">
        <f>'5. Unit inv. &amp; direct opex'!V288</f>
        <v>3376.7504399999998</v>
      </c>
      <c r="P88" s="396">
        <f>'5. Unit inv. &amp; direct opex'!W288</f>
        <v>3385.4157001200001</v>
      </c>
      <c r="Q88" s="396">
        <f>'5. Unit inv. &amp; direct opex'!X288</f>
        <v>3394.2802612227597</v>
      </c>
      <c r="R88" s="396">
        <f>'5. Unit inv. &amp; direct opex'!Y288</f>
        <v>3403.3487072308835</v>
      </c>
      <c r="S88" s="396">
        <f>'5. Unit inv. &amp; direct opex'!Z288</f>
        <v>3412.6257274971936</v>
      </c>
      <c r="T88" s="397">
        <f t="shared" si="76"/>
        <v>13160.448</v>
      </c>
      <c r="U88" s="397">
        <f t="shared" si="77"/>
        <v>13456.736686080001</v>
      </c>
      <c r="V88" s="397">
        <f t="shared" si="78"/>
        <v>13760.38879077704</v>
      </c>
      <c r="W88" s="397">
        <f t="shared" si="79"/>
        <v>14071.614062510613</v>
      </c>
      <c r="X88" s="397">
        <f t="shared" si="80"/>
        <v>14390.629160051449</v>
      </c>
      <c r="Y88" s="397">
        <f t="shared" si="81"/>
        <v>14717.657908739095</v>
      </c>
      <c r="Z88" s="492">
        <f t="shared" si="82"/>
        <v>15052.931566952546</v>
      </c>
      <c r="AA88" s="398">
        <f>'B. Dashboard'!F57</f>
        <v>8.3000000000000004E-2</v>
      </c>
      <c r="AB88" s="398">
        <f>'5. Unit inv. &amp; direct opex'!N135</f>
        <v>2.3E-2</v>
      </c>
      <c r="AC88" s="396">
        <f>'5. Unit inv. &amp; direct opex'!F135</f>
        <v>10</v>
      </c>
      <c r="AD88" s="398">
        <f>'B. Dashboard'!F59</f>
        <v>0.05</v>
      </c>
      <c r="AE88" s="399">
        <f t="shared" si="83"/>
        <v>5.1994982403760506E-2</v>
      </c>
      <c r="AF88" s="399">
        <f t="shared" si="84"/>
        <v>0.13499498240376051</v>
      </c>
      <c r="AG88" s="397">
        <f t="shared" si="85"/>
        <v>1776.5944461856052</v>
      </c>
      <c r="AH88" s="397">
        <f t="shared" si="86"/>
        <v>1816.5919321494082</v>
      </c>
      <c r="AI88" s="397">
        <f t="shared" si="87"/>
        <v>1857.5834426798499</v>
      </c>
      <c r="AJ88" s="397">
        <f t="shared" si="88"/>
        <v>1899.5972927611292</v>
      </c>
      <c r="AK88" s="397">
        <f t="shared" si="89"/>
        <v>1942.6627302401882</v>
      </c>
      <c r="AL88" s="397">
        <f t="shared" si="90"/>
        <v>1986.8099704148008</v>
      </c>
      <c r="AM88" s="492">
        <f t="shared" si="91"/>
        <v>2032.0702320057701</v>
      </c>
      <c r="AN88" s="397">
        <f>F88*'5. Unit inv. &amp; direct opex'!AA288</f>
        <v>302.69030400000003</v>
      </c>
      <c r="AO88" s="397">
        <f>G88*'5. Unit inv. &amp; direct opex'!AB288</f>
        <v>315.84522461184008</v>
      </c>
      <c r="AP88" s="397">
        <f>H88*'5. Unit inv. &amp; direct opex'!AC288</f>
        <v>329.57185807347065</v>
      </c>
      <c r="AQ88" s="397">
        <f>I88*'5. Unit inv. &amp; direct opex'!AD288</f>
        <v>343.89505102534366</v>
      </c>
      <c r="AR88" s="397">
        <f>J88*'5. Unit inv. &amp; direct opex'!AE288</f>
        <v>358.84072994290506</v>
      </c>
      <c r="AS88" s="397">
        <f>K88*'5. Unit inv. &amp; direct opex'!AF288</f>
        <v>374.4359480662236</v>
      </c>
      <c r="AT88" s="492">
        <f>L88*'5. Unit inv. &amp; direct opex'!AG288</f>
        <v>390.70893436918175</v>
      </c>
      <c r="AU88" s="400">
        <f t="shared" si="92"/>
        <v>2079.2847501856054</v>
      </c>
      <c r="AV88" s="400">
        <f t="shared" si="93"/>
        <v>2132.4371567612484</v>
      </c>
      <c r="AW88" s="400">
        <f t="shared" si="94"/>
        <v>2187.1553007533207</v>
      </c>
      <c r="AX88" s="400">
        <f t="shared" si="95"/>
        <v>2243.4923437864727</v>
      </c>
      <c r="AY88" s="400">
        <f t="shared" si="96"/>
        <v>2301.5034601830935</v>
      </c>
      <c r="AZ88" s="400">
        <f t="shared" si="97"/>
        <v>2361.2459184810245</v>
      </c>
      <c r="BA88" s="400">
        <f t="shared" si="98"/>
        <v>2422.7791663749517</v>
      </c>
      <c r="BB88" s="207"/>
      <c r="BC88" s="207"/>
    </row>
    <row r="89" spans="2:55">
      <c r="B89" s="207"/>
      <c r="C89" s="703" t="str">
        <f>'C. Masterfiles'!C89</f>
        <v>T09</v>
      </c>
      <c r="D89" s="394" t="str">
        <f>'C. Masterfiles'!D89</f>
        <v>MSC-MMS</v>
      </c>
      <c r="E89" s="394"/>
      <c r="F89" s="395">
        <f>'6. Network Design'!G1744</f>
        <v>22.772093023255817</v>
      </c>
      <c r="G89" s="395">
        <f>'6. Network Design'!H1744</f>
        <v>23.227534883720931</v>
      </c>
      <c r="H89" s="395">
        <f>'6. Network Design'!I1744</f>
        <v>23.692085581395354</v>
      </c>
      <c r="I89" s="395">
        <f>'6. Network Design'!J1744</f>
        <v>24.165927293023262</v>
      </c>
      <c r="J89" s="395">
        <f>'6. Network Design'!K1744</f>
        <v>24.649245838883729</v>
      </c>
      <c r="K89" s="395">
        <f>'6. Network Design'!L1744</f>
        <v>25.142230755661394</v>
      </c>
      <c r="L89" s="395">
        <f>'6. Network Design'!M1744</f>
        <v>25.645075370774624</v>
      </c>
      <c r="M89" s="396">
        <f>'5. Unit inv. &amp; direct opex'!T289</f>
        <v>3360</v>
      </c>
      <c r="N89" s="396">
        <f>'5. Unit inv. &amp; direct opex'!U289</f>
        <v>3368.2799999999997</v>
      </c>
      <c r="O89" s="396">
        <f>'5. Unit inv. &amp; direct opex'!V289</f>
        <v>3376.7504399999998</v>
      </c>
      <c r="P89" s="396">
        <f>'5. Unit inv. &amp; direct opex'!W289</f>
        <v>3385.4157001200001</v>
      </c>
      <c r="Q89" s="396">
        <f>'5. Unit inv. &amp; direct opex'!X289</f>
        <v>3394.2802612227597</v>
      </c>
      <c r="R89" s="396">
        <f>'5. Unit inv. &amp; direct opex'!Y289</f>
        <v>3403.3487072308835</v>
      </c>
      <c r="S89" s="396">
        <f>'5. Unit inv. &amp; direct opex'!Z289</f>
        <v>3412.6257274971936</v>
      </c>
      <c r="T89" s="397">
        <f t="shared" si="76"/>
        <v>76514.232558139542</v>
      </c>
      <c r="U89" s="397">
        <f t="shared" si="77"/>
        <v>78236.841198139533</v>
      </c>
      <c r="V89" s="397">
        <f t="shared" si="78"/>
        <v>80002.260411494412</v>
      </c>
      <c r="W89" s="397">
        <f t="shared" si="79"/>
        <v>81811.709665759365</v>
      </c>
      <c r="X89" s="397">
        <f t="shared" si="80"/>
        <v>83666.448604950288</v>
      </c>
      <c r="Y89" s="397">
        <f t="shared" si="81"/>
        <v>85567.77853918077</v>
      </c>
      <c r="Z89" s="492">
        <f t="shared" si="82"/>
        <v>87517.043993910105</v>
      </c>
      <c r="AA89" s="398">
        <f>'B. Dashboard'!F57</f>
        <v>8.3000000000000004E-2</v>
      </c>
      <c r="AB89" s="398">
        <f>'5. Unit inv. &amp; direct opex'!N136</f>
        <v>2.3E-2</v>
      </c>
      <c r="AC89" s="396">
        <f>'5. Unit inv. &amp; direct opex'!F136</f>
        <v>10</v>
      </c>
      <c r="AD89" s="398">
        <f>'B. Dashboard'!F59</f>
        <v>0.05</v>
      </c>
      <c r="AE89" s="399">
        <f t="shared" si="83"/>
        <v>5.1994982403760506E-2</v>
      </c>
      <c r="AF89" s="399">
        <f t="shared" si="84"/>
        <v>0.13499498240376051</v>
      </c>
      <c r="AG89" s="397">
        <f t="shared" si="85"/>
        <v>10329.037477823287</v>
      </c>
      <c r="AH89" s="397">
        <f t="shared" si="86"/>
        <v>10561.581000868651</v>
      </c>
      <c r="AI89" s="397">
        <f t="shared" si="87"/>
        <v>10799.903736510754</v>
      </c>
      <c r="AJ89" s="397">
        <f t="shared" si="88"/>
        <v>11044.17030675075</v>
      </c>
      <c r="AK89" s="397">
        <f t="shared" si="89"/>
        <v>11294.550757210398</v>
      </c>
      <c r="AL89" s="397">
        <f t="shared" si="90"/>
        <v>11551.220758225585</v>
      </c>
      <c r="AM89" s="492">
        <f t="shared" si="91"/>
        <v>11814.361813987029</v>
      </c>
      <c r="AN89" s="397">
        <f>F89*'5. Unit inv. &amp; direct opex'!AA289</f>
        <v>1759.8273488372095</v>
      </c>
      <c r="AO89" s="397">
        <f>G89*'5. Unit inv. &amp; direct opex'!AB289</f>
        <v>1836.3094454176744</v>
      </c>
      <c r="AP89" s="397">
        <f>H89*'5. Unit inv. &amp; direct opex'!AC289</f>
        <v>1916.1154539155268</v>
      </c>
      <c r="AQ89" s="397">
        <f>I89*'5. Unit inv. &amp; direct opex'!AD289</f>
        <v>1999.3898315426957</v>
      </c>
      <c r="AR89" s="397">
        <f>J89*'5. Unit inv. &amp; direct opex'!AE289</f>
        <v>2086.2833136215413</v>
      </c>
      <c r="AS89" s="397">
        <f>K89*'5. Unit inv. &amp; direct opex'!AF289</f>
        <v>2176.9531864315322</v>
      </c>
      <c r="AT89" s="492">
        <f>L89*'5. Unit inv. &amp; direct opex'!AG289</f>
        <v>2271.5635719138463</v>
      </c>
      <c r="AU89" s="400">
        <f t="shared" si="92"/>
        <v>12088.864826660496</v>
      </c>
      <c r="AV89" s="400">
        <f t="shared" si="93"/>
        <v>12397.890446286325</v>
      </c>
      <c r="AW89" s="400">
        <f t="shared" si="94"/>
        <v>12716.019190426281</v>
      </c>
      <c r="AX89" s="400">
        <f t="shared" si="95"/>
        <v>13043.560138293446</v>
      </c>
      <c r="AY89" s="400">
        <f t="shared" si="96"/>
        <v>13380.834070831939</v>
      </c>
      <c r="AZ89" s="400">
        <f t="shared" si="97"/>
        <v>13728.173944657117</v>
      </c>
      <c r="BA89" s="400">
        <f t="shared" si="98"/>
        <v>14085.925385900875</v>
      </c>
      <c r="BB89" s="207"/>
      <c r="BC89" s="207"/>
    </row>
    <row r="90" spans="2:55">
      <c r="B90" s="207"/>
      <c r="C90" s="703" t="str">
        <f>'C. Masterfiles'!C90</f>
        <v>T10</v>
      </c>
      <c r="D90" s="394" t="str">
        <f>'C. Masterfiles'!D90</f>
        <v>MSC-OSS</v>
      </c>
      <c r="E90" s="394"/>
      <c r="F90" s="395">
        <f>'6. Network Design'!G1745</f>
        <v>3.8900409999999996</v>
      </c>
      <c r="G90" s="395">
        <f>'6. Network Design'!H1745</f>
        <v>3.84859602942843</v>
      </c>
      <c r="H90" s="395">
        <f>'6. Network Design'!I1745</f>
        <v>4.0205383035287765</v>
      </c>
      <c r="I90" s="395">
        <f>'6. Network Design'!J1745</f>
        <v>4.2013070141980569</v>
      </c>
      <c r="J90" s="395">
        <f>'6. Network Design'!K1745</f>
        <v>4.3757066265738391</v>
      </c>
      <c r="K90" s="395">
        <f>'6. Network Design'!L1745</f>
        <v>4.4883464801317183</v>
      </c>
      <c r="L90" s="395">
        <f>'6. Network Design'!M1745</f>
        <v>4.6038859194462125</v>
      </c>
      <c r="M90" s="396">
        <f>'5. Unit inv. &amp; direct opex'!T290</f>
        <v>12320</v>
      </c>
      <c r="N90" s="396">
        <f>'5. Unit inv. &amp; direct opex'!U290</f>
        <v>12350.36</v>
      </c>
      <c r="O90" s="396">
        <f>'5. Unit inv. &amp; direct opex'!V290</f>
        <v>12381.41828</v>
      </c>
      <c r="P90" s="396">
        <f>'5. Unit inv. &amp; direct opex'!W290</f>
        <v>12413.19090044</v>
      </c>
      <c r="Q90" s="396">
        <f>'5. Unit inv. &amp; direct opex'!X290</f>
        <v>12445.694291150119</v>
      </c>
      <c r="R90" s="396">
        <f>'5. Unit inv. &amp; direct opex'!Y290</f>
        <v>12478.945259846572</v>
      </c>
      <c r="S90" s="396">
        <f>'5. Unit inv. &amp; direct opex'!Z290</f>
        <v>12512.961000823043</v>
      </c>
      <c r="T90" s="397">
        <f t="shared" si="76"/>
        <v>47925.305119999997</v>
      </c>
      <c r="U90" s="397">
        <f t="shared" si="77"/>
        <v>47531.546458011704</v>
      </c>
      <c r="V90" s="397">
        <f t="shared" si="78"/>
        <v>49779.966446751379</v>
      </c>
      <c r="W90" s="397">
        <f t="shared" si="79"/>
        <v>52151.625998598065</v>
      </c>
      <c r="X90" s="397">
        <f t="shared" si="80"/>
        <v>54458.706982097778</v>
      </c>
      <c r="Y90" s="397">
        <f t="shared" si="81"/>
        <v>56009.830032788755</v>
      </c>
      <c r="Z90" s="492">
        <f t="shared" si="82"/>
        <v>57608.244962268793</v>
      </c>
      <c r="AA90" s="398">
        <f>'B. Dashboard'!F57</f>
        <v>8.3000000000000004E-2</v>
      </c>
      <c r="AB90" s="398">
        <f>'5. Unit inv. &amp; direct opex'!N137</f>
        <v>2.3E-2</v>
      </c>
      <c r="AC90" s="396">
        <f>'5. Unit inv. &amp; direct opex'!F137</f>
        <v>10</v>
      </c>
      <c r="AD90" s="398">
        <f>'B. Dashboard'!F59</f>
        <v>0.05</v>
      </c>
      <c r="AE90" s="399">
        <f t="shared" si="83"/>
        <v>5.1994982403760506E-2</v>
      </c>
      <c r="AF90" s="399">
        <f t="shared" si="84"/>
        <v>0.13499498240376051</v>
      </c>
      <c r="AG90" s="397">
        <f t="shared" si="85"/>
        <v>6469.6757213692536</v>
      </c>
      <c r="AH90" s="397">
        <f t="shared" si="86"/>
        <v>6416.5202777228151</v>
      </c>
      <c r="AI90" s="397">
        <f t="shared" si="87"/>
        <v>6720.0456945389915</v>
      </c>
      <c r="AJ90" s="397">
        <f t="shared" si="88"/>
        <v>7040.2078340082453</v>
      </c>
      <c r="AK90" s="397">
        <f t="shared" si="89"/>
        <v>7351.6521907798387</v>
      </c>
      <c r="AL90" s="397">
        <f t="shared" si="90"/>
        <v>7561.0460197139346</v>
      </c>
      <c r="AM90" s="492">
        <f t="shared" si="91"/>
        <v>7776.8240149930007</v>
      </c>
      <c r="AN90" s="397">
        <f>F90*'5. Unit inv. &amp; direct opex'!AA290</f>
        <v>1102.2820177599999</v>
      </c>
      <c r="AO90" s="397">
        <f>G90*'5. Unit inv. &amp; direct opex'!AB290</f>
        <v>1115.6205488295132</v>
      </c>
      <c r="AP90" s="397">
        <f>H90*'5. Unit inv. &amp; direct opex'!AC290</f>
        <v>1192.2683498366789</v>
      </c>
      <c r="AQ90" s="397">
        <f>I90*'5. Unit inv. &amp; direct opex'!AD290</f>
        <v>1274.5294181727063</v>
      </c>
      <c r="AR90" s="397">
        <f>J90*'5. Unit inv. &amp; direct opex'!AE290</f>
        <v>1357.9671846072974</v>
      </c>
      <c r="AS90" s="397">
        <f>K90*'5. Unit inv. &amp; direct opex'!AF290</f>
        <v>1424.961358620955</v>
      </c>
      <c r="AT90" s="492">
        <f>L90*'5. Unit inv. &amp; direct opex'!AG290</f>
        <v>1495.2606341147118</v>
      </c>
      <c r="AU90" s="400">
        <f t="shared" si="92"/>
        <v>7571.9577391292532</v>
      </c>
      <c r="AV90" s="400">
        <f t="shared" si="93"/>
        <v>7532.1408265523278</v>
      </c>
      <c r="AW90" s="400">
        <f t="shared" si="94"/>
        <v>7912.3140443756702</v>
      </c>
      <c r="AX90" s="400">
        <f t="shared" si="95"/>
        <v>8314.7372521809521</v>
      </c>
      <c r="AY90" s="400">
        <f t="shared" si="96"/>
        <v>8709.6193753871357</v>
      </c>
      <c r="AZ90" s="400">
        <f t="shared" si="97"/>
        <v>8986.0073783348889</v>
      </c>
      <c r="BA90" s="400">
        <f t="shared" si="98"/>
        <v>9272.0846491077118</v>
      </c>
      <c r="BB90" s="207"/>
      <c r="BC90" s="207"/>
    </row>
    <row r="91" spans="2:55">
      <c r="B91" s="207"/>
      <c r="C91" s="703" t="str">
        <f>'C. Masterfiles'!C91</f>
        <v>T11</v>
      </c>
      <c r="D91" s="394" t="str">
        <f>'C. Masterfiles'!D91</f>
        <v>MSC-GPRS</v>
      </c>
      <c r="E91" s="394"/>
      <c r="F91" s="395">
        <f>'6. Network Design'!G1746</f>
        <v>15.560163999999999</v>
      </c>
      <c r="G91" s="395">
        <f>'6. Network Design'!H1746</f>
        <v>15.39438411771372</v>
      </c>
      <c r="H91" s="395">
        <f>'6. Network Design'!I1746</f>
        <v>16.082153214115106</v>
      </c>
      <c r="I91" s="395">
        <f>'6. Network Design'!J1746</f>
        <v>16.805228056792227</v>
      </c>
      <c r="J91" s="395">
        <f>'6. Network Design'!K1746</f>
        <v>17.502826506295357</v>
      </c>
      <c r="K91" s="395">
        <f>'6. Network Design'!L1746</f>
        <v>17.953385920526873</v>
      </c>
      <c r="L91" s="395">
        <f>'6. Network Design'!M1746</f>
        <v>18.41554367778485</v>
      </c>
      <c r="M91" s="396">
        <f>'5. Unit inv. &amp; direct opex'!T291</f>
        <v>3360</v>
      </c>
      <c r="N91" s="396">
        <f>'5. Unit inv. &amp; direct opex'!U291</f>
        <v>3368.2799999999997</v>
      </c>
      <c r="O91" s="396">
        <f>'5. Unit inv. &amp; direct opex'!V291</f>
        <v>3376.7504399999998</v>
      </c>
      <c r="P91" s="396">
        <f>'5. Unit inv. &amp; direct opex'!W291</f>
        <v>3385.4157001200001</v>
      </c>
      <c r="Q91" s="396">
        <f>'5. Unit inv. &amp; direct opex'!X291</f>
        <v>3394.2802612227597</v>
      </c>
      <c r="R91" s="396">
        <f>'5. Unit inv. &amp; direct opex'!Y291</f>
        <v>3403.3487072308835</v>
      </c>
      <c r="S91" s="396">
        <f>'5. Unit inv. &amp; direct opex'!Z291</f>
        <v>3412.6257274971936</v>
      </c>
      <c r="T91" s="397">
        <f t="shared" si="76"/>
        <v>52282.151039999997</v>
      </c>
      <c r="U91" s="397">
        <f t="shared" si="77"/>
        <v>51852.596136012762</v>
      </c>
      <c r="V91" s="397">
        <f t="shared" si="78"/>
        <v>54305.417941910593</v>
      </c>
      <c r="W91" s="397">
        <f t="shared" si="79"/>
        <v>56892.682907561524</v>
      </c>
      <c r="X91" s="397">
        <f t="shared" si="80"/>
        <v>59409.498525924842</v>
      </c>
      <c r="Y91" s="397">
        <f t="shared" si="81"/>
        <v>61101.632763042282</v>
      </c>
      <c r="Z91" s="492">
        <f t="shared" si="82"/>
        <v>62845.35814065687</v>
      </c>
      <c r="AA91" s="398">
        <f>'B. Dashboard'!F57</f>
        <v>8.3000000000000004E-2</v>
      </c>
      <c r="AB91" s="398">
        <f>'5. Unit inv. &amp; direct opex'!N138</f>
        <v>2.3E-2</v>
      </c>
      <c r="AC91" s="396">
        <f>'5. Unit inv. &amp; direct opex'!F138</f>
        <v>10</v>
      </c>
      <c r="AD91" s="398">
        <f>'B. Dashboard'!F59</f>
        <v>0.05</v>
      </c>
      <c r="AE91" s="399">
        <f t="shared" si="83"/>
        <v>5.1994982403760506E-2</v>
      </c>
      <c r="AF91" s="399">
        <f t="shared" si="84"/>
        <v>0.13499498240376051</v>
      </c>
      <c r="AG91" s="397">
        <f t="shared" si="85"/>
        <v>7057.8280596755485</v>
      </c>
      <c r="AH91" s="397">
        <f t="shared" si="86"/>
        <v>6999.8403029703431</v>
      </c>
      <c r="AI91" s="397">
        <f t="shared" si="87"/>
        <v>7330.9589394970808</v>
      </c>
      <c r="AJ91" s="397">
        <f t="shared" si="88"/>
        <v>7680.2267280089945</v>
      </c>
      <c r="AK91" s="397">
        <f t="shared" si="89"/>
        <v>8019.9842081234601</v>
      </c>
      <c r="AL91" s="397">
        <f t="shared" si="90"/>
        <v>8248.4138396879298</v>
      </c>
      <c r="AM91" s="492">
        <f t="shared" si="91"/>
        <v>8483.8080163560007</v>
      </c>
      <c r="AN91" s="397">
        <f>F91*'5. Unit inv. &amp; direct opex'!AA291</f>
        <v>1202.4894739199999</v>
      </c>
      <c r="AO91" s="397">
        <f>G91*'5. Unit inv. &amp; direct opex'!AB291</f>
        <v>1217.0405987231054</v>
      </c>
      <c r="AP91" s="397">
        <f>H91*'5. Unit inv. &amp; direct opex'!AC291</f>
        <v>1300.6563816400135</v>
      </c>
      <c r="AQ91" s="397">
        <f>I91*'5. Unit inv. &amp; direct opex'!AD291</f>
        <v>1390.3957289156795</v>
      </c>
      <c r="AR91" s="397">
        <f>J91*'5. Unit inv. &amp; direct opex'!AE291</f>
        <v>1481.4187468443247</v>
      </c>
      <c r="AS91" s="397">
        <f>K91*'5. Unit inv. &amp; direct opex'!AF291</f>
        <v>1554.5033003137692</v>
      </c>
      <c r="AT91" s="492">
        <f>L91*'5. Unit inv. &amp; direct opex'!AG291</f>
        <v>1631.1934190342311</v>
      </c>
      <c r="AU91" s="400">
        <f t="shared" si="92"/>
        <v>8260.3175335955493</v>
      </c>
      <c r="AV91" s="400">
        <f t="shared" si="93"/>
        <v>8216.8809016934483</v>
      </c>
      <c r="AW91" s="400">
        <f t="shared" si="94"/>
        <v>8631.6153211370947</v>
      </c>
      <c r="AX91" s="400">
        <f t="shared" si="95"/>
        <v>9070.6224569246733</v>
      </c>
      <c r="AY91" s="400">
        <f t="shared" si="96"/>
        <v>9501.4029549677853</v>
      </c>
      <c r="AZ91" s="400">
        <f t="shared" si="97"/>
        <v>9802.9171400016985</v>
      </c>
      <c r="BA91" s="400">
        <f t="shared" si="98"/>
        <v>10115.001435390232</v>
      </c>
      <c r="BB91" s="207"/>
      <c r="BC91" s="207"/>
    </row>
    <row r="92" spans="2:55">
      <c r="B92" s="207"/>
      <c r="C92" s="703" t="str">
        <f>'C. Masterfiles'!C92</f>
        <v>T12</v>
      </c>
      <c r="D92" s="394" t="str">
        <f>'C. Masterfiles'!D92</f>
        <v>MSC-BIL</v>
      </c>
      <c r="E92" s="394"/>
      <c r="F92" s="395">
        <f>'6. Network Design'!G1747</f>
        <v>3.8900409999999996</v>
      </c>
      <c r="G92" s="395">
        <f>'6. Network Design'!H1747</f>
        <v>3.84859602942843</v>
      </c>
      <c r="H92" s="395">
        <f>'6. Network Design'!I1747</f>
        <v>4.0205383035287765</v>
      </c>
      <c r="I92" s="395">
        <f>'6. Network Design'!J1747</f>
        <v>4.2013070141980569</v>
      </c>
      <c r="J92" s="395">
        <f>'6. Network Design'!K1747</f>
        <v>4.3757066265738391</v>
      </c>
      <c r="K92" s="395">
        <f>'6. Network Design'!L1747</f>
        <v>4.4883464801317183</v>
      </c>
      <c r="L92" s="395">
        <f>'6. Network Design'!M1747</f>
        <v>4.6038859194462125</v>
      </c>
      <c r="M92" s="396">
        <f>'5. Unit inv. &amp; direct opex'!T292</f>
        <v>12320</v>
      </c>
      <c r="N92" s="396">
        <f>'5. Unit inv. &amp; direct opex'!U292</f>
        <v>12350.36</v>
      </c>
      <c r="O92" s="396">
        <f>'5. Unit inv. &amp; direct opex'!V292</f>
        <v>12381.41828</v>
      </c>
      <c r="P92" s="396">
        <f>'5. Unit inv. &amp; direct opex'!W292</f>
        <v>12413.19090044</v>
      </c>
      <c r="Q92" s="396">
        <f>'5. Unit inv. &amp; direct opex'!X292</f>
        <v>12445.694291150119</v>
      </c>
      <c r="R92" s="396">
        <f>'5. Unit inv. &amp; direct opex'!Y292</f>
        <v>12478.945259846572</v>
      </c>
      <c r="S92" s="396">
        <f>'5. Unit inv. &amp; direct opex'!Z292</f>
        <v>12512.961000823043</v>
      </c>
      <c r="T92" s="397">
        <f t="shared" si="76"/>
        <v>47925.305119999997</v>
      </c>
      <c r="U92" s="397">
        <f t="shared" si="77"/>
        <v>47531.546458011704</v>
      </c>
      <c r="V92" s="397">
        <f t="shared" si="78"/>
        <v>49779.966446751379</v>
      </c>
      <c r="W92" s="397">
        <f t="shared" si="79"/>
        <v>52151.625998598065</v>
      </c>
      <c r="X92" s="397">
        <f t="shared" si="80"/>
        <v>54458.706982097778</v>
      </c>
      <c r="Y92" s="397">
        <f t="shared" si="81"/>
        <v>56009.830032788755</v>
      </c>
      <c r="Z92" s="492">
        <f t="shared" si="82"/>
        <v>57608.244962268793</v>
      </c>
      <c r="AA92" s="398">
        <f>'B. Dashboard'!F57</f>
        <v>8.3000000000000004E-2</v>
      </c>
      <c r="AB92" s="398">
        <f>'5. Unit inv. &amp; direct opex'!N139</f>
        <v>2.3E-2</v>
      </c>
      <c r="AC92" s="396">
        <f>'5. Unit inv. &amp; direct opex'!F139</f>
        <v>10</v>
      </c>
      <c r="AD92" s="398">
        <f>'B. Dashboard'!F59</f>
        <v>0.05</v>
      </c>
      <c r="AE92" s="399">
        <f t="shared" si="83"/>
        <v>5.1994982403760506E-2</v>
      </c>
      <c r="AF92" s="399">
        <f t="shared" si="84"/>
        <v>0.13499498240376051</v>
      </c>
      <c r="AG92" s="397">
        <f t="shared" si="85"/>
        <v>6469.6757213692536</v>
      </c>
      <c r="AH92" s="397">
        <f t="shared" si="86"/>
        <v>6416.5202777228151</v>
      </c>
      <c r="AI92" s="397">
        <f t="shared" si="87"/>
        <v>6720.0456945389915</v>
      </c>
      <c r="AJ92" s="397">
        <f t="shared" si="88"/>
        <v>7040.2078340082453</v>
      </c>
      <c r="AK92" s="397">
        <f t="shared" si="89"/>
        <v>7351.6521907798387</v>
      </c>
      <c r="AL92" s="397">
        <f t="shared" si="90"/>
        <v>7561.0460197139346</v>
      </c>
      <c r="AM92" s="492">
        <f t="shared" si="91"/>
        <v>7776.8240149930007</v>
      </c>
      <c r="AN92" s="397">
        <f>F92*'5. Unit inv. &amp; direct opex'!AA292</f>
        <v>1102.2820177599999</v>
      </c>
      <c r="AO92" s="397">
        <f>G92*'5. Unit inv. &amp; direct opex'!AB292</f>
        <v>1115.6205488295132</v>
      </c>
      <c r="AP92" s="397">
        <f>H92*'5. Unit inv. &amp; direct opex'!AC292</f>
        <v>1192.2683498366789</v>
      </c>
      <c r="AQ92" s="397">
        <f>I92*'5. Unit inv. &amp; direct opex'!AD292</f>
        <v>1274.5294181727063</v>
      </c>
      <c r="AR92" s="397">
        <f>J92*'5. Unit inv. &amp; direct opex'!AE292</f>
        <v>1357.9671846072974</v>
      </c>
      <c r="AS92" s="397">
        <f>K92*'5. Unit inv. &amp; direct opex'!AF292</f>
        <v>1424.961358620955</v>
      </c>
      <c r="AT92" s="492">
        <f>L92*'5. Unit inv. &amp; direct opex'!AG292</f>
        <v>1495.2606341147118</v>
      </c>
      <c r="AU92" s="400">
        <f t="shared" si="92"/>
        <v>7571.9577391292532</v>
      </c>
      <c r="AV92" s="400">
        <f t="shared" si="93"/>
        <v>7532.1408265523278</v>
      </c>
      <c r="AW92" s="400">
        <f t="shared" si="94"/>
        <v>7912.3140443756702</v>
      </c>
      <c r="AX92" s="400">
        <f t="shared" si="95"/>
        <v>8314.7372521809521</v>
      </c>
      <c r="AY92" s="400">
        <f t="shared" si="96"/>
        <v>8709.6193753871357</v>
      </c>
      <c r="AZ92" s="400">
        <f t="shared" si="97"/>
        <v>8986.0073783348889</v>
      </c>
      <c r="BA92" s="400">
        <f t="shared" si="98"/>
        <v>9272.0846491077118</v>
      </c>
      <c r="BB92" s="207"/>
      <c r="BC92" s="207"/>
    </row>
    <row r="93" spans="2:55">
      <c r="B93" s="207"/>
      <c r="C93" s="703" t="str">
        <f>'C. Masterfiles'!C93</f>
        <v>T13</v>
      </c>
      <c r="D93" s="394" t="str">
        <f>'C. Masterfiles'!D93</f>
        <v>MSC-IBIL</v>
      </c>
      <c r="E93" s="394"/>
      <c r="F93" s="395">
        <f>'6. Network Design'!G1748</f>
        <v>1.2448131199999999</v>
      </c>
      <c r="G93" s="395">
        <f>'6. Network Design'!H1748</f>
        <v>1.2315507294170975</v>
      </c>
      <c r="H93" s="395">
        <f>'6. Network Design'!I1748</f>
        <v>1.2865722571292086</v>
      </c>
      <c r="I93" s="395">
        <f>'6. Network Design'!J1748</f>
        <v>1.3444182445433781</v>
      </c>
      <c r="J93" s="395">
        <f>'6. Network Design'!K1748</f>
        <v>1.4002261205036286</v>
      </c>
      <c r="K93" s="395">
        <f>'6. Network Design'!L1748</f>
        <v>1.4362708736421499</v>
      </c>
      <c r="L93" s="395">
        <f>'6. Network Design'!M1748</f>
        <v>1.4732434942227879</v>
      </c>
      <c r="M93" s="396">
        <f>'5. Unit inv. &amp; direct opex'!T293</f>
        <v>3360</v>
      </c>
      <c r="N93" s="396">
        <f>'5. Unit inv. &amp; direct opex'!U293</f>
        <v>3368.2799999999997</v>
      </c>
      <c r="O93" s="396">
        <f>'5. Unit inv. &amp; direct opex'!V293</f>
        <v>3376.7504399999998</v>
      </c>
      <c r="P93" s="396">
        <f>'5. Unit inv. &amp; direct opex'!W293</f>
        <v>3385.4157001200001</v>
      </c>
      <c r="Q93" s="396">
        <f>'5. Unit inv. &amp; direct opex'!X293</f>
        <v>3394.2802612227597</v>
      </c>
      <c r="R93" s="396">
        <f>'5. Unit inv. &amp; direct opex'!Y293</f>
        <v>3403.3487072308835</v>
      </c>
      <c r="S93" s="396">
        <f>'5. Unit inv. &amp; direct opex'!Z293</f>
        <v>3412.6257274971936</v>
      </c>
      <c r="T93" s="397">
        <f t="shared" si="76"/>
        <v>4182.5720831999997</v>
      </c>
      <c r="U93" s="397">
        <f t="shared" si="77"/>
        <v>4148.2076908810213</v>
      </c>
      <c r="V93" s="397">
        <f t="shared" si="78"/>
        <v>4344.4334353528484</v>
      </c>
      <c r="W93" s="397">
        <f t="shared" si="79"/>
        <v>4551.4146326049222</v>
      </c>
      <c r="X93" s="397">
        <f t="shared" si="80"/>
        <v>4752.7598820739877</v>
      </c>
      <c r="Y93" s="397">
        <f t="shared" si="81"/>
        <v>4888.1306210433822</v>
      </c>
      <c r="Z93" s="492">
        <f t="shared" si="82"/>
        <v>5027.6286512525494</v>
      </c>
      <c r="AA93" s="398">
        <f>'B. Dashboard'!F57</f>
        <v>8.3000000000000004E-2</v>
      </c>
      <c r="AB93" s="398">
        <f>'5. Unit inv. &amp; direct opex'!N140</f>
        <v>2.3E-2</v>
      </c>
      <c r="AC93" s="396">
        <f>'5. Unit inv. &amp; direct opex'!F140</f>
        <v>10</v>
      </c>
      <c r="AD93" s="398">
        <f>'B. Dashboard'!F59</f>
        <v>0.05</v>
      </c>
      <c r="AE93" s="399">
        <f t="shared" si="83"/>
        <v>5.1994982403760506E-2</v>
      </c>
      <c r="AF93" s="399">
        <f t="shared" si="84"/>
        <v>0.13499498240376051</v>
      </c>
      <c r="AG93" s="397">
        <f t="shared" si="85"/>
        <v>564.62624477404393</v>
      </c>
      <c r="AH93" s="397">
        <f t="shared" si="86"/>
        <v>559.98722423762752</v>
      </c>
      <c r="AI93" s="397">
        <f t="shared" si="87"/>
        <v>586.47671515976663</v>
      </c>
      <c r="AJ93" s="397">
        <f t="shared" si="88"/>
        <v>614.4181382407196</v>
      </c>
      <c r="AK93" s="397">
        <f t="shared" si="89"/>
        <v>641.59873664987686</v>
      </c>
      <c r="AL93" s="397">
        <f t="shared" si="90"/>
        <v>659.87310717503431</v>
      </c>
      <c r="AM93" s="492">
        <f t="shared" si="91"/>
        <v>678.70464130848006</v>
      </c>
      <c r="AN93" s="397">
        <f>F93*'5. Unit inv. &amp; direct opex'!AA293</f>
        <v>96.19915791359999</v>
      </c>
      <c r="AO93" s="397">
        <f>G93*'5. Unit inv. &amp; direct opex'!AB293</f>
        <v>97.363247897848424</v>
      </c>
      <c r="AP93" s="397">
        <f>H93*'5. Unit inv. &amp; direct opex'!AC293</f>
        <v>104.05251053120108</v>
      </c>
      <c r="AQ93" s="397">
        <f>I93*'5. Unit inv. &amp; direct opex'!AD293</f>
        <v>111.23165831325436</v>
      </c>
      <c r="AR93" s="397">
        <f>J93*'5. Unit inv. &amp; direct opex'!AE293</f>
        <v>118.51349974754598</v>
      </c>
      <c r="AS93" s="397">
        <f>K93*'5. Unit inv. &amp; direct opex'!AF293</f>
        <v>124.36026402510153</v>
      </c>
      <c r="AT93" s="492">
        <f>L93*'5. Unit inv. &amp; direct opex'!AG293</f>
        <v>130.49547352273848</v>
      </c>
      <c r="AU93" s="400">
        <f t="shared" si="92"/>
        <v>660.82540268764387</v>
      </c>
      <c r="AV93" s="400">
        <f t="shared" si="93"/>
        <v>657.35047213547591</v>
      </c>
      <c r="AW93" s="400">
        <f t="shared" si="94"/>
        <v>690.52922569096768</v>
      </c>
      <c r="AX93" s="400">
        <f t="shared" si="95"/>
        <v>725.64979655397394</v>
      </c>
      <c r="AY93" s="400">
        <f t="shared" si="96"/>
        <v>760.11223639742286</v>
      </c>
      <c r="AZ93" s="400">
        <f t="shared" si="97"/>
        <v>784.23337120013582</v>
      </c>
      <c r="BA93" s="400">
        <f t="shared" si="98"/>
        <v>809.20011483121857</v>
      </c>
      <c r="BB93" s="207"/>
      <c r="BC93" s="207"/>
    </row>
    <row r="94" spans="2:55">
      <c r="B94" s="207"/>
      <c r="C94" s="703" t="str">
        <f>'C. Masterfiles'!C94</f>
        <v>T14</v>
      </c>
      <c r="D94" s="394" t="str">
        <f>'C. Masterfiles'!D94</f>
        <v>MSC-IGW</v>
      </c>
      <c r="E94" s="394"/>
      <c r="F94" s="395">
        <f>'6. Network Design'!G1749</f>
        <v>5.8177287499999988</v>
      </c>
      <c r="G94" s="395">
        <f>'6. Network Design'!H1749</f>
        <v>5.8039777720713221</v>
      </c>
      <c r="H94" s="395">
        <f>'6. Network Design'!I1749</f>
        <v>5.9018507497179042</v>
      </c>
      <c r="I94" s="395">
        <f>'6. Network Design'!J1749</f>
        <v>6.1663839882951246</v>
      </c>
      <c r="J94" s="395">
        <f>'6. Network Design'!K1749</f>
        <v>6.4327602305789231</v>
      </c>
      <c r="K94" s="395">
        <f>'6. Network Design'!L1749</f>
        <v>6.648039830029167</v>
      </c>
      <c r="L94" s="395">
        <f>'6. Network Design'!M1749</f>
        <v>6.8191742996834463</v>
      </c>
      <c r="M94" s="396">
        <f>'5. Unit inv. &amp; direct opex'!T294</f>
        <v>12320</v>
      </c>
      <c r="N94" s="396">
        <f>'5. Unit inv. &amp; direct opex'!U294</f>
        <v>12350.36</v>
      </c>
      <c r="O94" s="396">
        <f>'5. Unit inv. &amp; direct opex'!V294</f>
        <v>12381.41828</v>
      </c>
      <c r="P94" s="396">
        <f>'5. Unit inv. &amp; direct opex'!W294</f>
        <v>12413.19090044</v>
      </c>
      <c r="Q94" s="396">
        <f>'5. Unit inv. &amp; direct opex'!X294</f>
        <v>12445.694291150119</v>
      </c>
      <c r="R94" s="396">
        <f>'5. Unit inv. &amp; direct opex'!Y294</f>
        <v>12478.945259846572</v>
      </c>
      <c r="S94" s="396">
        <f>'5. Unit inv. &amp; direct opex'!Z294</f>
        <v>12512.961000823043</v>
      </c>
      <c r="T94" s="397">
        <f t="shared" si="76"/>
        <v>71674.418199999986</v>
      </c>
      <c r="U94" s="397">
        <f t="shared" si="77"/>
        <v>71681.214917078774</v>
      </c>
      <c r="V94" s="397">
        <f t="shared" si="78"/>
        <v>73073.282758388959</v>
      </c>
      <c r="W94" s="397">
        <f t="shared" si="79"/>
        <v>76544.501612123961</v>
      </c>
      <c r="X94" s="397">
        <f t="shared" si="80"/>
        <v>80060.167278053632</v>
      </c>
      <c r="Y94" s="397">
        <f t="shared" si="81"/>
        <v>82960.525124213687</v>
      </c>
      <c r="Z94" s="492">
        <f t="shared" si="82"/>
        <v>85328.062069753752</v>
      </c>
      <c r="AA94" s="398">
        <f>'B. Dashboard'!F57</f>
        <v>8.3000000000000004E-2</v>
      </c>
      <c r="AB94" s="398">
        <f>'5. Unit inv. &amp; direct opex'!N141</f>
        <v>2.3E-2</v>
      </c>
      <c r="AC94" s="396">
        <f>'5. Unit inv. &amp; direct opex'!F141</f>
        <v>10</v>
      </c>
      <c r="AD94" s="398">
        <f>'B. Dashboard'!F59</f>
        <v>0.05</v>
      </c>
      <c r="AE94" s="399">
        <f t="shared" si="83"/>
        <v>5.1994982403760506E-2</v>
      </c>
      <c r="AF94" s="399">
        <f t="shared" si="84"/>
        <v>0.13499498240376051</v>
      </c>
      <c r="AG94" s="397">
        <f t="shared" si="85"/>
        <v>9675.686823708771</v>
      </c>
      <c r="AH94" s="397">
        <f t="shared" si="86"/>
        <v>9676.6043464112245</v>
      </c>
      <c r="AI94" s="397">
        <f t="shared" si="87"/>
        <v>9864.5265201537331</v>
      </c>
      <c r="AJ94" s="397">
        <f t="shared" si="88"/>
        <v>10333.123648233292</v>
      </c>
      <c r="AK94" s="397">
        <f t="shared" si="89"/>
        <v>10807.720872942973</v>
      </c>
      <c r="AL94" s="397">
        <f t="shared" si="90"/>
        <v>11199.254629349958</v>
      </c>
      <c r="AM94" s="492">
        <f t="shared" si="91"/>
        <v>11518.860237653393</v>
      </c>
      <c r="AN94" s="397">
        <f>F94*'5. Unit inv. &amp; direct opex'!AA294</f>
        <v>1648.5116185999998</v>
      </c>
      <c r="AO94" s="397">
        <f>G94*'5. Unit inv. &amp; direct opex'!AB294</f>
        <v>1682.4412897484947</v>
      </c>
      <c r="AP94" s="397">
        <f>H94*'5. Unit inv. &amp; direct opex'!AC294</f>
        <v>1750.161128466953</v>
      </c>
      <c r="AQ94" s="397">
        <f>I94*'5. Unit inv. &amp; direct opex'!AD294</f>
        <v>1870.6649550417214</v>
      </c>
      <c r="AR94" s="397">
        <f>J94*'5. Unit inv. &amp; direct opex'!AE294</f>
        <v>1996.3580845484821</v>
      </c>
      <c r="AS94" s="397">
        <f>K94*'5. Unit inv. &amp; direct opex'!AF294</f>
        <v>2110.6213413556648</v>
      </c>
      <c r="AT94" s="492">
        <f>L94*'5. Unit inv. &amp; direct opex'!AG294</f>
        <v>2214.7470779879609</v>
      </c>
      <c r="AU94" s="400">
        <f t="shared" si="92"/>
        <v>11324.198442308771</v>
      </c>
      <c r="AV94" s="400">
        <f t="shared" si="93"/>
        <v>11359.045636159719</v>
      </c>
      <c r="AW94" s="400">
        <f t="shared" si="94"/>
        <v>11614.687648620686</v>
      </c>
      <c r="AX94" s="400">
        <f t="shared" si="95"/>
        <v>12203.788603275014</v>
      </c>
      <c r="AY94" s="400">
        <f t="shared" si="96"/>
        <v>12804.078957491456</v>
      </c>
      <c r="AZ94" s="400">
        <f t="shared" si="97"/>
        <v>13309.875970705623</v>
      </c>
      <c r="BA94" s="400">
        <f t="shared" si="98"/>
        <v>13733.607315641353</v>
      </c>
      <c r="BB94" s="207"/>
      <c r="BC94" s="207"/>
    </row>
    <row r="95" spans="2:55">
      <c r="B95" s="207"/>
      <c r="C95" s="703" t="str">
        <f>'C. Masterfiles'!C95</f>
        <v>T15</v>
      </c>
      <c r="D95" s="394" t="str">
        <f>'C. Masterfiles'!D95</f>
        <v>MSC-INT</v>
      </c>
      <c r="E95" s="394"/>
      <c r="F95" s="395">
        <f>'6. Network Design'!G1750</f>
        <v>1.1635457499999997</v>
      </c>
      <c r="G95" s="395">
        <f>'6. Network Design'!H1750</f>
        <v>1.1607955544142645</v>
      </c>
      <c r="H95" s="395">
        <f>'6. Network Design'!I1750</f>
        <v>1.1803701499435808</v>
      </c>
      <c r="I95" s="395">
        <f>'6. Network Design'!J1750</f>
        <v>1.2332767976590249</v>
      </c>
      <c r="J95" s="395">
        <f>'6. Network Design'!K1750</f>
        <v>1.2865520461157844</v>
      </c>
      <c r="K95" s="395">
        <f>'6. Network Design'!L1750</f>
        <v>1.3296079660058335</v>
      </c>
      <c r="L95" s="395">
        <f>'6. Network Design'!M1750</f>
        <v>1.3638348599366892</v>
      </c>
      <c r="M95" s="396">
        <f>'5. Unit inv. &amp; direct opex'!T295</f>
        <v>12320</v>
      </c>
      <c r="N95" s="396">
        <f>'5. Unit inv. &amp; direct opex'!U295</f>
        <v>12350.36</v>
      </c>
      <c r="O95" s="396">
        <f>'5. Unit inv. &amp; direct opex'!V295</f>
        <v>12381.41828</v>
      </c>
      <c r="P95" s="396">
        <f>'5. Unit inv. &amp; direct opex'!W295</f>
        <v>12413.19090044</v>
      </c>
      <c r="Q95" s="396">
        <f>'5. Unit inv. &amp; direct opex'!X295</f>
        <v>12445.694291150119</v>
      </c>
      <c r="R95" s="396">
        <f>'5. Unit inv. &amp; direct opex'!Y295</f>
        <v>12478.945259846572</v>
      </c>
      <c r="S95" s="396">
        <f>'5. Unit inv. &amp; direct opex'!Z295</f>
        <v>12512.961000823043</v>
      </c>
      <c r="T95" s="397">
        <f t="shared" si="76"/>
        <v>14334.883639999996</v>
      </c>
      <c r="U95" s="397">
        <f t="shared" si="77"/>
        <v>14336.242983415757</v>
      </c>
      <c r="V95" s="397">
        <f t="shared" si="78"/>
        <v>14614.656551677792</v>
      </c>
      <c r="W95" s="397">
        <f t="shared" si="79"/>
        <v>15308.900322424792</v>
      </c>
      <c r="X95" s="397">
        <f t="shared" si="80"/>
        <v>16012.033455610723</v>
      </c>
      <c r="Y95" s="397">
        <f t="shared" si="81"/>
        <v>16592.105024842738</v>
      </c>
      <c r="Z95" s="492">
        <f t="shared" si="82"/>
        <v>17065.612413950748</v>
      </c>
      <c r="AA95" s="398">
        <f>'B. Dashboard'!F57</f>
        <v>8.3000000000000004E-2</v>
      </c>
      <c r="AB95" s="398">
        <f>'5. Unit inv. &amp; direct opex'!N142</f>
        <v>2.3E-2</v>
      </c>
      <c r="AC95" s="396">
        <f>'5. Unit inv. &amp; direct opex'!F142</f>
        <v>10</v>
      </c>
      <c r="AD95" s="398">
        <f>'B. Dashboard'!F59</f>
        <v>0.05</v>
      </c>
      <c r="AE95" s="399">
        <f t="shared" si="83"/>
        <v>5.1994982403760506E-2</v>
      </c>
      <c r="AF95" s="399">
        <f t="shared" si="84"/>
        <v>0.13499498240376051</v>
      </c>
      <c r="AG95" s="397">
        <f t="shared" si="85"/>
        <v>1935.137364741754</v>
      </c>
      <c r="AH95" s="397">
        <f t="shared" si="86"/>
        <v>1935.3208692822452</v>
      </c>
      <c r="AI95" s="397">
        <f t="shared" si="87"/>
        <v>1972.9053040307467</v>
      </c>
      <c r="AJ95" s="397">
        <f t="shared" si="88"/>
        <v>2066.6247296466586</v>
      </c>
      <c r="AK95" s="397">
        <f t="shared" si="89"/>
        <v>2161.5441745885942</v>
      </c>
      <c r="AL95" s="397">
        <f t="shared" si="90"/>
        <v>2239.8509258699919</v>
      </c>
      <c r="AM95" s="492">
        <f t="shared" si="91"/>
        <v>2303.7720475306783</v>
      </c>
      <c r="AN95" s="397">
        <f>F95*'5. Unit inv. &amp; direct opex'!AA295</f>
        <v>329.70232371999992</v>
      </c>
      <c r="AO95" s="397">
        <f>G95*'5. Unit inv. &amp; direct opex'!AB295</f>
        <v>336.48825794969895</v>
      </c>
      <c r="AP95" s="397">
        <f>H95*'5. Unit inv. &amp; direct opex'!AC295</f>
        <v>350.03222569339056</v>
      </c>
      <c r="AQ95" s="397">
        <f>I95*'5. Unit inv. &amp; direct opex'!AD295</f>
        <v>374.13299100834428</v>
      </c>
      <c r="AR95" s="397">
        <f>J95*'5. Unit inv. &amp; direct opex'!AE295</f>
        <v>399.27161690969638</v>
      </c>
      <c r="AS95" s="397">
        <f>K95*'5. Unit inv. &amp; direct opex'!AF295</f>
        <v>422.12426827113302</v>
      </c>
      <c r="AT95" s="492">
        <f>L95*'5. Unit inv. &amp; direct opex'!AG295</f>
        <v>442.94941559759212</v>
      </c>
      <c r="AU95" s="400">
        <f t="shared" si="92"/>
        <v>2264.8396884617541</v>
      </c>
      <c r="AV95" s="400">
        <f t="shared" si="93"/>
        <v>2271.8091272319443</v>
      </c>
      <c r="AW95" s="400">
        <f t="shared" si="94"/>
        <v>2322.9375297241372</v>
      </c>
      <c r="AX95" s="400">
        <f t="shared" si="95"/>
        <v>2440.7577206550027</v>
      </c>
      <c r="AY95" s="400">
        <f t="shared" si="96"/>
        <v>2560.8157914982903</v>
      </c>
      <c r="AZ95" s="400">
        <f t="shared" si="97"/>
        <v>2661.975194141125</v>
      </c>
      <c r="BA95" s="400">
        <f t="shared" si="98"/>
        <v>2746.7214631282704</v>
      </c>
      <c r="BB95" s="207"/>
      <c r="BC95" s="207"/>
    </row>
    <row r="96" spans="2:55">
      <c r="B96" s="207"/>
      <c r="C96" s="703" t="str">
        <f>'C. Masterfiles'!C96</f>
        <v>T16</v>
      </c>
      <c r="D96" s="394" t="str">
        <f>'C. Masterfiles'!D96</f>
        <v>MSC-IN/NGIN</v>
      </c>
      <c r="E96" s="394"/>
      <c r="F96" s="395">
        <f>'6. Network Design'!G1751</f>
        <v>2.9175307499999996</v>
      </c>
      <c r="G96" s="395">
        <f>'6. Network Design'!H1751</f>
        <v>2.8864470220713221</v>
      </c>
      <c r="H96" s="395">
        <f>'6. Network Design'!I1751</f>
        <v>3.0154037276465822</v>
      </c>
      <c r="I96" s="395">
        <f>'6. Network Design'!J1751</f>
        <v>3.1509802606485415</v>
      </c>
      <c r="J96" s="395">
        <f>'6. Network Design'!K1751</f>
        <v>3.2817799699303802</v>
      </c>
      <c r="K96" s="395">
        <f>'6. Network Design'!L1751</f>
        <v>3.3662598600987885</v>
      </c>
      <c r="L96" s="395">
        <f>'6. Network Design'!M1751</f>
        <v>3.4529144395846592</v>
      </c>
      <c r="M96" s="396">
        <f>'5. Unit inv. &amp; direct opex'!T296</f>
        <v>3360</v>
      </c>
      <c r="N96" s="396">
        <f>'5. Unit inv. &amp; direct opex'!U296</f>
        <v>3368.2799999999997</v>
      </c>
      <c r="O96" s="396">
        <f>'5. Unit inv. &amp; direct opex'!V296</f>
        <v>3376.7504399999998</v>
      </c>
      <c r="P96" s="396">
        <f>'5. Unit inv. &amp; direct opex'!W296</f>
        <v>3385.4157001200001</v>
      </c>
      <c r="Q96" s="396">
        <f>'5. Unit inv. &amp; direct opex'!X296</f>
        <v>3394.2802612227597</v>
      </c>
      <c r="R96" s="396">
        <f>'5. Unit inv. &amp; direct opex'!Y296</f>
        <v>3403.3487072308835</v>
      </c>
      <c r="S96" s="396">
        <f>'5. Unit inv. &amp; direct opex'!Z296</f>
        <v>3412.6257274971936</v>
      </c>
      <c r="T96" s="397">
        <f t="shared" si="76"/>
        <v>9802.9033199999994</v>
      </c>
      <c r="U96" s="397">
        <f t="shared" si="77"/>
        <v>9722.3617755023915</v>
      </c>
      <c r="V96" s="397">
        <f t="shared" si="78"/>
        <v>10182.265864108236</v>
      </c>
      <c r="W96" s="397">
        <f t="shared" si="79"/>
        <v>10667.378045167783</v>
      </c>
      <c r="X96" s="397">
        <f t="shared" si="80"/>
        <v>11139.280973610912</v>
      </c>
      <c r="Y96" s="397">
        <f t="shared" si="81"/>
        <v>11456.556143070427</v>
      </c>
      <c r="Z96" s="492">
        <f t="shared" si="82"/>
        <v>11783.504651373161</v>
      </c>
      <c r="AA96" s="398">
        <f>'B. Dashboard'!F57</f>
        <v>8.3000000000000004E-2</v>
      </c>
      <c r="AB96" s="398">
        <f>'5. Unit inv. &amp; direct opex'!N143</f>
        <v>2.3E-2</v>
      </c>
      <c r="AC96" s="396">
        <f>'5. Unit inv. &amp; direct opex'!F143</f>
        <v>10</v>
      </c>
      <c r="AD96" s="398">
        <f>'B. Dashboard'!F59</f>
        <v>0.05</v>
      </c>
      <c r="AE96" s="399">
        <f t="shared" si="83"/>
        <v>5.1994982403760506E-2</v>
      </c>
      <c r="AF96" s="399">
        <f t="shared" si="84"/>
        <v>0.13499498240376051</v>
      </c>
      <c r="AG96" s="397">
        <f t="shared" si="85"/>
        <v>1323.3427611891655</v>
      </c>
      <c r="AH96" s="397">
        <f t="shared" si="86"/>
        <v>1312.4700568069391</v>
      </c>
      <c r="AI96" s="397">
        <f t="shared" si="87"/>
        <v>1374.5548011557028</v>
      </c>
      <c r="AJ96" s="397">
        <f t="shared" si="88"/>
        <v>1440.042511501686</v>
      </c>
      <c r="AK96" s="397">
        <f t="shared" si="89"/>
        <v>1503.7470390231492</v>
      </c>
      <c r="AL96" s="397">
        <f t="shared" si="90"/>
        <v>1546.5775949414867</v>
      </c>
      <c r="AM96" s="492">
        <f t="shared" si="91"/>
        <v>1590.7140030667501</v>
      </c>
      <c r="AN96" s="397">
        <f>F96*'5. Unit inv. &amp; direct opex'!AA296</f>
        <v>225.46677635999998</v>
      </c>
      <c r="AO96" s="397">
        <f>G96*'5. Unit inv. &amp; direct opex'!AB296</f>
        <v>228.19511226058222</v>
      </c>
      <c r="AP96" s="397">
        <f>H96*'5. Unit inv. &amp; direct opex'!AC296</f>
        <v>243.8730715575025</v>
      </c>
      <c r="AQ96" s="397">
        <f>I96*'5. Unit inv. &amp; direct opex'!AD296</f>
        <v>260.69919917168983</v>
      </c>
      <c r="AR96" s="397">
        <f>J96*'5. Unit inv. &amp; direct opex'!AE296</f>
        <v>277.76601503331096</v>
      </c>
      <c r="AS96" s="397">
        <f>K96*'5. Unit inv. &amp; direct opex'!AF296</f>
        <v>291.46936880883169</v>
      </c>
      <c r="AT96" s="492">
        <f>L96*'5. Unit inv. &amp; direct opex'!AG296</f>
        <v>305.84876606891828</v>
      </c>
      <c r="AU96" s="400">
        <f t="shared" si="92"/>
        <v>1548.8095375491655</v>
      </c>
      <c r="AV96" s="400">
        <f t="shared" si="93"/>
        <v>1540.6651690675212</v>
      </c>
      <c r="AW96" s="400">
        <f t="shared" si="94"/>
        <v>1618.4278727132053</v>
      </c>
      <c r="AX96" s="400">
        <f t="shared" si="95"/>
        <v>1700.7417106733758</v>
      </c>
      <c r="AY96" s="400">
        <f t="shared" si="96"/>
        <v>1781.5130540564601</v>
      </c>
      <c r="AZ96" s="400">
        <f t="shared" si="97"/>
        <v>1838.0469637503184</v>
      </c>
      <c r="BA96" s="400">
        <f t="shared" si="98"/>
        <v>1896.5627691356685</v>
      </c>
      <c r="BB96" s="207"/>
      <c r="BC96" s="207"/>
    </row>
    <row r="97" spans="2:55">
      <c r="B97" s="207"/>
      <c r="C97" s="703" t="str">
        <f>'C. Masterfiles'!C97</f>
        <v>T17</v>
      </c>
      <c r="D97" s="394" t="str">
        <f>'C. Masterfiles'!D97</f>
        <v>eNodeB-MSC</v>
      </c>
      <c r="E97" s="394"/>
      <c r="F97" s="395">
        <f>'6. Network Design'!G1752</f>
        <v>0</v>
      </c>
      <c r="G97" s="395">
        <f>'6. Network Design'!H1752</f>
        <v>0</v>
      </c>
      <c r="H97" s="395">
        <f>'6. Network Design'!I1752</f>
        <v>0</v>
      </c>
      <c r="I97" s="395">
        <f>'6. Network Design'!J1752</f>
        <v>0</v>
      </c>
      <c r="J97" s="395">
        <f>'6. Network Design'!K1752</f>
        <v>0</v>
      </c>
      <c r="K97" s="395">
        <f>'6. Network Design'!L1752</f>
        <v>0</v>
      </c>
      <c r="L97" s="395">
        <f>'6. Network Design'!M1752</f>
        <v>0</v>
      </c>
      <c r="M97" s="396">
        <f>'5. Unit inv. &amp; direct opex'!T297</f>
        <v>0</v>
      </c>
      <c r="N97" s="396">
        <f>'5. Unit inv. &amp; direct opex'!U297</f>
        <v>0</v>
      </c>
      <c r="O97" s="396">
        <f>'5. Unit inv. &amp; direct opex'!V297</f>
        <v>0</v>
      </c>
      <c r="P97" s="396">
        <f>'5. Unit inv. &amp; direct opex'!W297</f>
        <v>0</v>
      </c>
      <c r="Q97" s="396">
        <f>'5. Unit inv. &amp; direct opex'!X297</f>
        <v>0</v>
      </c>
      <c r="R97" s="396">
        <f>'5. Unit inv. &amp; direct opex'!Y297</f>
        <v>0</v>
      </c>
      <c r="S97" s="396">
        <f>'5. Unit inv. &amp; direct opex'!Z297</f>
        <v>0</v>
      </c>
      <c r="T97" s="397">
        <f t="shared" si="76"/>
        <v>0</v>
      </c>
      <c r="U97" s="397">
        <f t="shared" si="77"/>
        <v>0</v>
      </c>
      <c r="V97" s="397">
        <f t="shared" si="78"/>
        <v>0</v>
      </c>
      <c r="W97" s="397">
        <f t="shared" si="79"/>
        <v>0</v>
      </c>
      <c r="X97" s="397">
        <f t="shared" si="80"/>
        <v>0</v>
      </c>
      <c r="Y97" s="397">
        <f t="shared" si="81"/>
        <v>0</v>
      </c>
      <c r="Z97" s="492">
        <f t="shared" si="82"/>
        <v>0</v>
      </c>
      <c r="AA97" s="398">
        <f>'B. Dashboard'!F57</f>
        <v>8.3000000000000004E-2</v>
      </c>
      <c r="AB97" s="398">
        <f>'5. Unit inv. &amp; direct opex'!N144</f>
        <v>2.3E-2</v>
      </c>
      <c r="AC97" s="396">
        <f>'5. Unit inv. &amp; direct opex'!F144</f>
        <v>10</v>
      </c>
      <c r="AD97" s="398">
        <f>'B. Dashboard'!F59</f>
        <v>0.05</v>
      </c>
      <c r="AE97" s="399">
        <f t="shared" si="83"/>
        <v>5.1994982403760506E-2</v>
      </c>
      <c r="AF97" s="399">
        <f t="shared" si="84"/>
        <v>0.13499498240376051</v>
      </c>
      <c r="AG97" s="397">
        <f t="shared" si="85"/>
        <v>0</v>
      </c>
      <c r="AH97" s="397">
        <f t="shared" si="86"/>
        <v>0</v>
      </c>
      <c r="AI97" s="397">
        <f t="shared" si="87"/>
        <v>0</v>
      </c>
      <c r="AJ97" s="397">
        <f t="shared" si="88"/>
        <v>0</v>
      </c>
      <c r="AK97" s="397">
        <f t="shared" si="89"/>
        <v>0</v>
      </c>
      <c r="AL97" s="397">
        <f t="shared" si="90"/>
        <v>0</v>
      </c>
      <c r="AM97" s="492">
        <f t="shared" si="91"/>
        <v>0</v>
      </c>
      <c r="AN97" s="397">
        <f>F97*'5. Unit inv. &amp; direct opex'!AA297</f>
        <v>0</v>
      </c>
      <c r="AO97" s="397">
        <f>G97*'5. Unit inv. &amp; direct opex'!AB297</f>
        <v>0</v>
      </c>
      <c r="AP97" s="397">
        <f>H97*'5. Unit inv. &amp; direct opex'!AC297</f>
        <v>0</v>
      </c>
      <c r="AQ97" s="397">
        <f>I97*'5. Unit inv. &amp; direct opex'!AD297</f>
        <v>0</v>
      </c>
      <c r="AR97" s="397">
        <f>J97*'5. Unit inv. &amp; direct opex'!AE297</f>
        <v>0</v>
      </c>
      <c r="AS97" s="397">
        <f>K97*'5. Unit inv. &amp; direct opex'!AF297</f>
        <v>0</v>
      </c>
      <c r="AT97" s="492">
        <f>L97*'5. Unit inv. &amp; direct opex'!AG297</f>
        <v>0</v>
      </c>
      <c r="AU97" s="400">
        <f t="shared" si="92"/>
        <v>0</v>
      </c>
      <c r="AV97" s="400">
        <f t="shared" si="93"/>
        <v>0</v>
      </c>
      <c r="AW97" s="400">
        <f t="shared" si="94"/>
        <v>0</v>
      </c>
      <c r="AX97" s="400">
        <f t="shared" si="95"/>
        <v>0</v>
      </c>
      <c r="AY97" s="400">
        <f t="shared" si="96"/>
        <v>0</v>
      </c>
      <c r="AZ97" s="400">
        <f t="shared" si="97"/>
        <v>0</v>
      </c>
      <c r="BA97" s="400">
        <f t="shared" si="98"/>
        <v>0</v>
      </c>
      <c r="BB97" s="207"/>
      <c r="BC97" s="207"/>
    </row>
    <row r="98" spans="2:55">
      <c r="B98" s="207"/>
      <c r="C98" s="703" t="str">
        <f>'C. Masterfiles'!C98</f>
        <v>T18</v>
      </c>
      <c r="D98" s="394" t="str">
        <f>'C. Masterfiles'!D98</f>
        <v>OTHER: complete as required</v>
      </c>
      <c r="E98" s="394"/>
      <c r="F98" s="395">
        <f>'6. Network Design'!G1753</f>
        <v>0</v>
      </c>
      <c r="G98" s="395">
        <f>'6. Network Design'!H1753</f>
        <v>0</v>
      </c>
      <c r="H98" s="395">
        <f>'6. Network Design'!I1753</f>
        <v>0</v>
      </c>
      <c r="I98" s="395">
        <f>'6. Network Design'!J1753</f>
        <v>0</v>
      </c>
      <c r="J98" s="395">
        <f>'6. Network Design'!K1753</f>
        <v>0</v>
      </c>
      <c r="K98" s="395">
        <f>'6. Network Design'!L1753</f>
        <v>0</v>
      </c>
      <c r="L98" s="395">
        <f>'6. Network Design'!M1753</f>
        <v>0</v>
      </c>
      <c r="M98" s="396">
        <f>'5. Unit inv. &amp; direct opex'!T298</f>
        <v>0</v>
      </c>
      <c r="N98" s="396">
        <f>'5. Unit inv. &amp; direct opex'!U298</f>
        <v>0</v>
      </c>
      <c r="O98" s="396">
        <f>'5. Unit inv. &amp; direct opex'!V298</f>
        <v>0</v>
      </c>
      <c r="P98" s="396">
        <f>'5. Unit inv. &amp; direct opex'!W298</f>
        <v>0</v>
      </c>
      <c r="Q98" s="396">
        <f>'5. Unit inv. &amp; direct opex'!X298</f>
        <v>0</v>
      </c>
      <c r="R98" s="396">
        <f>'5. Unit inv. &amp; direct opex'!Y298</f>
        <v>0</v>
      </c>
      <c r="S98" s="396">
        <f>'5. Unit inv. &amp; direct opex'!Z298</f>
        <v>0</v>
      </c>
      <c r="T98" s="397">
        <f t="shared" si="76"/>
        <v>0</v>
      </c>
      <c r="U98" s="397">
        <f t="shared" si="77"/>
        <v>0</v>
      </c>
      <c r="V98" s="397">
        <f t="shared" si="78"/>
        <v>0</v>
      </c>
      <c r="W98" s="397">
        <f t="shared" si="79"/>
        <v>0</v>
      </c>
      <c r="X98" s="397">
        <f t="shared" si="80"/>
        <v>0</v>
      </c>
      <c r="Y98" s="397">
        <f t="shared" si="81"/>
        <v>0</v>
      </c>
      <c r="Z98" s="492">
        <f t="shared" si="82"/>
        <v>0</v>
      </c>
      <c r="AA98" s="398">
        <f>'B. Dashboard'!F57</f>
        <v>8.3000000000000004E-2</v>
      </c>
      <c r="AB98" s="398">
        <f>'5. Unit inv. &amp; direct opex'!N145</f>
        <v>2.3E-2</v>
      </c>
      <c r="AC98" s="396">
        <f>'5. Unit inv. &amp; direct opex'!F145</f>
        <v>10</v>
      </c>
      <c r="AD98" s="398">
        <f>'B. Dashboard'!F59</f>
        <v>0.05</v>
      </c>
      <c r="AE98" s="399">
        <f t="shared" si="83"/>
        <v>5.1994982403760506E-2</v>
      </c>
      <c r="AF98" s="399">
        <f t="shared" si="84"/>
        <v>0.13499498240376051</v>
      </c>
      <c r="AG98" s="397">
        <f t="shared" si="85"/>
        <v>0</v>
      </c>
      <c r="AH98" s="397">
        <f t="shared" si="86"/>
        <v>0</v>
      </c>
      <c r="AI98" s="397">
        <f t="shared" si="87"/>
        <v>0</v>
      </c>
      <c r="AJ98" s="397">
        <f t="shared" si="88"/>
        <v>0</v>
      </c>
      <c r="AK98" s="397">
        <f t="shared" si="89"/>
        <v>0</v>
      </c>
      <c r="AL98" s="397">
        <f t="shared" si="90"/>
        <v>0</v>
      </c>
      <c r="AM98" s="492">
        <f t="shared" si="91"/>
        <v>0</v>
      </c>
      <c r="AN98" s="397">
        <f>F98*'5. Unit inv. &amp; direct opex'!AA298</f>
        <v>0</v>
      </c>
      <c r="AO98" s="397">
        <f>G98*'5. Unit inv. &amp; direct opex'!AB298</f>
        <v>0</v>
      </c>
      <c r="AP98" s="397">
        <f>H98*'5. Unit inv. &amp; direct opex'!AC298</f>
        <v>0</v>
      </c>
      <c r="AQ98" s="397">
        <f>I98*'5. Unit inv. &amp; direct opex'!AD298</f>
        <v>0</v>
      </c>
      <c r="AR98" s="397">
        <f>J98*'5. Unit inv. &amp; direct opex'!AE298</f>
        <v>0</v>
      </c>
      <c r="AS98" s="397">
        <f>K98*'5. Unit inv. &amp; direct opex'!AF298</f>
        <v>0</v>
      </c>
      <c r="AT98" s="492">
        <f>L98*'5. Unit inv. &amp; direct opex'!AG298</f>
        <v>0</v>
      </c>
      <c r="AU98" s="400">
        <f t="shared" si="92"/>
        <v>0</v>
      </c>
      <c r="AV98" s="400">
        <f t="shared" si="93"/>
        <v>0</v>
      </c>
      <c r="AW98" s="400">
        <f t="shared" si="94"/>
        <v>0</v>
      </c>
      <c r="AX98" s="400">
        <f t="shared" si="95"/>
        <v>0</v>
      </c>
      <c r="AY98" s="400">
        <f t="shared" si="96"/>
        <v>0</v>
      </c>
      <c r="AZ98" s="400">
        <f t="shared" si="97"/>
        <v>0</v>
      </c>
      <c r="BA98" s="400">
        <f t="shared" si="98"/>
        <v>0</v>
      </c>
      <c r="BB98" s="207"/>
      <c r="BC98" s="207"/>
    </row>
    <row r="99" spans="2:55">
      <c r="B99" s="207"/>
      <c r="C99" s="703" t="str">
        <f>'C. Masterfiles'!C99</f>
        <v>T19</v>
      </c>
      <c r="D99" s="394" t="str">
        <f>'C. Masterfiles'!D99</f>
        <v>OTHER: complete as required</v>
      </c>
      <c r="E99" s="394"/>
      <c r="F99" s="395">
        <f>'6. Network Design'!G1754</f>
        <v>0</v>
      </c>
      <c r="G99" s="395">
        <f>'6. Network Design'!H1754</f>
        <v>0</v>
      </c>
      <c r="H99" s="395">
        <f>'6. Network Design'!I1754</f>
        <v>0</v>
      </c>
      <c r="I99" s="395">
        <f>'6. Network Design'!J1754</f>
        <v>0</v>
      </c>
      <c r="J99" s="395">
        <f>'6. Network Design'!K1754</f>
        <v>0</v>
      </c>
      <c r="K99" s="395">
        <f>'6. Network Design'!L1754</f>
        <v>0</v>
      </c>
      <c r="L99" s="395">
        <f>'6. Network Design'!M1754</f>
        <v>0</v>
      </c>
      <c r="M99" s="396">
        <f>'5. Unit inv. &amp; direct opex'!T299</f>
        <v>0</v>
      </c>
      <c r="N99" s="396">
        <f>'5. Unit inv. &amp; direct opex'!U299</f>
        <v>0</v>
      </c>
      <c r="O99" s="396">
        <f>'5. Unit inv. &amp; direct opex'!V299</f>
        <v>0</v>
      </c>
      <c r="P99" s="396">
        <f>'5. Unit inv. &amp; direct opex'!W299</f>
        <v>0</v>
      </c>
      <c r="Q99" s="396">
        <f>'5. Unit inv. &amp; direct opex'!X299</f>
        <v>0</v>
      </c>
      <c r="R99" s="396">
        <f>'5. Unit inv. &amp; direct opex'!Y299</f>
        <v>0</v>
      </c>
      <c r="S99" s="396">
        <f>'5. Unit inv. &amp; direct opex'!Z299</f>
        <v>0</v>
      </c>
      <c r="T99" s="397">
        <f t="shared" si="76"/>
        <v>0</v>
      </c>
      <c r="U99" s="397">
        <f t="shared" si="77"/>
        <v>0</v>
      </c>
      <c r="V99" s="397">
        <f t="shared" si="78"/>
        <v>0</v>
      </c>
      <c r="W99" s="397">
        <f t="shared" si="79"/>
        <v>0</v>
      </c>
      <c r="X99" s="397">
        <f t="shared" si="80"/>
        <v>0</v>
      </c>
      <c r="Y99" s="397">
        <f t="shared" si="81"/>
        <v>0</v>
      </c>
      <c r="Z99" s="492">
        <f t="shared" si="82"/>
        <v>0</v>
      </c>
      <c r="AA99" s="398">
        <f>'B. Dashboard'!F57</f>
        <v>8.3000000000000004E-2</v>
      </c>
      <c r="AB99" s="398">
        <f>'5. Unit inv. &amp; direct opex'!N146</f>
        <v>2.3E-2</v>
      </c>
      <c r="AC99" s="396">
        <f>'5. Unit inv. &amp; direct opex'!F146</f>
        <v>10</v>
      </c>
      <c r="AD99" s="398">
        <f>'B. Dashboard'!F59</f>
        <v>0.05</v>
      </c>
      <c r="AE99" s="399">
        <f t="shared" si="83"/>
        <v>5.1994982403760506E-2</v>
      </c>
      <c r="AF99" s="399">
        <f t="shared" si="84"/>
        <v>0.13499498240376051</v>
      </c>
      <c r="AG99" s="397">
        <f t="shared" si="85"/>
        <v>0</v>
      </c>
      <c r="AH99" s="397">
        <f t="shared" si="86"/>
        <v>0</v>
      </c>
      <c r="AI99" s="397">
        <f t="shared" si="87"/>
        <v>0</v>
      </c>
      <c r="AJ99" s="397">
        <f t="shared" si="88"/>
        <v>0</v>
      </c>
      <c r="AK99" s="397">
        <f t="shared" si="89"/>
        <v>0</v>
      </c>
      <c r="AL99" s="397">
        <f t="shared" si="90"/>
        <v>0</v>
      </c>
      <c r="AM99" s="492">
        <f t="shared" si="91"/>
        <v>0</v>
      </c>
      <c r="AN99" s="397">
        <f>F99*'5. Unit inv. &amp; direct opex'!AA299</f>
        <v>0</v>
      </c>
      <c r="AO99" s="397">
        <f>G99*'5. Unit inv. &amp; direct opex'!AB299</f>
        <v>0</v>
      </c>
      <c r="AP99" s="397">
        <f>H99*'5. Unit inv. &amp; direct opex'!AC299</f>
        <v>0</v>
      </c>
      <c r="AQ99" s="397">
        <f>I99*'5. Unit inv. &amp; direct opex'!AD299</f>
        <v>0</v>
      </c>
      <c r="AR99" s="397">
        <f>J99*'5. Unit inv. &amp; direct opex'!AE299</f>
        <v>0</v>
      </c>
      <c r="AS99" s="397">
        <f>K99*'5. Unit inv. &amp; direct opex'!AF299</f>
        <v>0</v>
      </c>
      <c r="AT99" s="492">
        <f>L99*'5. Unit inv. &amp; direct opex'!AG299</f>
        <v>0</v>
      </c>
      <c r="AU99" s="400">
        <f t="shared" si="92"/>
        <v>0</v>
      </c>
      <c r="AV99" s="400">
        <f t="shared" si="93"/>
        <v>0</v>
      </c>
      <c r="AW99" s="400">
        <f t="shared" si="94"/>
        <v>0</v>
      </c>
      <c r="AX99" s="400">
        <f t="shared" si="95"/>
        <v>0</v>
      </c>
      <c r="AY99" s="400">
        <f t="shared" si="96"/>
        <v>0</v>
      </c>
      <c r="AZ99" s="400">
        <f t="shared" si="97"/>
        <v>0</v>
      </c>
      <c r="BA99" s="400">
        <f t="shared" si="98"/>
        <v>0</v>
      </c>
      <c r="BB99" s="207"/>
      <c r="BC99" s="207"/>
    </row>
    <row r="100" spans="2:55">
      <c r="B100" s="207"/>
      <c r="C100" s="703" t="str">
        <f>'C. Masterfiles'!C100</f>
        <v>T20</v>
      </c>
      <c r="D100" s="394" t="str">
        <f>'C. Masterfiles'!D100</f>
        <v>OTHER: complete as required</v>
      </c>
      <c r="E100" s="394"/>
      <c r="F100" s="395">
        <f>'6. Network Design'!G1755</f>
        <v>0</v>
      </c>
      <c r="G100" s="395">
        <f>'6. Network Design'!H1755</f>
        <v>0</v>
      </c>
      <c r="H100" s="395">
        <f>'6. Network Design'!I1755</f>
        <v>0</v>
      </c>
      <c r="I100" s="395">
        <f>'6. Network Design'!J1755</f>
        <v>0</v>
      </c>
      <c r="J100" s="395">
        <f>'6. Network Design'!K1755</f>
        <v>0</v>
      </c>
      <c r="K100" s="395">
        <f>'6. Network Design'!L1755</f>
        <v>0</v>
      </c>
      <c r="L100" s="395">
        <f>'6. Network Design'!M1755</f>
        <v>0</v>
      </c>
      <c r="M100" s="396">
        <f>'5. Unit inv. &amp; direct opex'!T300</f>
        <v>0</v>
      </c>
      <c r="N100" s="396">
        <f>'5. Unit inv. &amp; direct opex'!U300</f>
        <v>0</v>
      </c>
      <c r="O100" s="396">
        <f>'5. Unit inv. &amp; direct opex'!V300</f>
        <v>0</v>
      </c>
      <c r="P100" s="396">
        <f>'5. Unit inv. &amp; direct opex'!W300</f>
        <v>0</v>
      </c>
      <c r="Q100" s="396">
        <f>'5. Unit inv. &amp; direct opex'!X300</f>
        <v>0</v>
      </c>
      <c r="R100" s="396">
        <f>'5. Unit inv. &amp; direct opex'!Y300</f>
        <v>0</v>
      </c>
      <c r="S100" s="396">
        <f>'5. Unit inv. &amp; direct opex'!Z300</f>
        <v>0</v>
      </c>
      <c r="T100" s="397">
        <f t="shared" si="76"/>
        <v>0</v>
      </c>
      <c r="U100" s="397">
        <f t="shared" si="77"/>
        <v>0</v>
      </c>
      <c r="V100" s="397">
        <f t="shared" si="78"/>
        <v>0</v>
      </c>
      <c r="W100" s="397">
        <f t="shared" si="79"/>
        <v>0</v>
      </c>
      <c r="X100" s="397">
        <f t="shared" si="80"/>
        <v>0</v>
      </c>
      <c r="Y100" s="397">
        <f t="shared" si="81"/>
        <v>0</v>
      </c>
      <c r="Z100" s="492">
        <f t="shared" si="82"/>
        <v>0</v>
      </c>
      <c r="AA100" s="398">
        <f>'B. Dashboard'!F57</f>
        <v>8.3000000000000004E-2</v>
      </c>
      <c r="AB100" s="398">
        <f>'5. Unit inv. &amp; direct opex'!N147</f>
        <v>2.3E-2</v>
      </c>
      <c r="AC100" s="396">
        <f>'5. Unit inv. &amp; direct opex'!F147</f>
        <v>10</v>
      </c>
      <c r="AD100" s="398">
        <f>'B. Dashboard'!F59</f>
        <v>0.05</v>
      </c>
      <c r="AE100" s="399">
        <f t="shared" si="83"/>
        <v>5.1994982403760506E-2</v>
      </c>
      <c r="AF100" s="399">
        <f t="shared" si="84"/>
        <v>0.13499498240376051</v>
      </c>
      <c r="AG100" s="397">
        <f t="shared" si="85"/>
        <v>0</v>
      </c>
      <c r="AH100" s="397">
        <f t="shared" si="86"/>
        <v>0</v>
      </c>
      <c r="AI100" s="397">
        <f t="shared" si="87"/>
        <v>0</v>
      </c>
      <c r="AJ100" s="397">
        <f t="shared" si="88"/>
        <v>0</v>
      </c>
      <c r="AK100" s="397">
        <f t="shared" si="89"/>
        <v>0</v>
      </c>
      <c r="AL100" s="397">
        <f t="shared" si="90"/>
        <v>0</v>
      </c>
      <c r="AM100" s="492">
        <f t="shared" si="91"/>
        <v>0</v>
      </c>
      <c r="AN100" s="397">
        <f>F100*'5. Unit inv. &amp; direct opex'!AA300</f>
        <v>0</v>
      </c>
      <c r="AO100" s="397">
        <f>G100*'5. Unit inv. &amp; direct opex'!AB300</f>
        <v>0</v>
      </c>
      <c r="AP100" s="397">
        <f>H100*'5. Unit inv. &amp; direct opex'!AC300</f>
        <v>0</v>
      </c>
      <c r="AQ100" s="397">
        <f>I100*'5. Unit inv. &amp; direct opex'!AD300</f>
        <v>0</v>
      </c>
      <c r="AR100" s="397">
        <f>J100*'5. Unit inv. &amp; direct opex'!AE300</f>
        <v>0</v>
      </c>
      <c r="AS100" s="397">
        <f>K100*'5. Unit inv. &amp; direct opex'!AF300</f>
        <v>0</v>
      </c>
      <c r="AT100" s="492">
        <f>L100*'5. Unit inv. &amp; direct opex'!AG300</f>
        <v>0</v>
      </c>
      <c r="AU100" s="400">
        <f t="shared" si="92"/>
        <v>0</v>
      </c>
      <c r="AV100" s="400">
        <f t="shared" si="93"/>
        <v>0</v>
      </c>
      <c r="AW100" s="400">
        <f t="shared" si="94"/>
        <v>0</v>
      </c>
      <c r="AX100" s="400">
        <f t="shared" si="95"/>
        <v>0</v>
      </c>
      <c r="AY100" s="400">
        <f t="shared" si="96"/>
        <v>0</v>
      </c>
      <c r="AZ100" s="400">
        <f t="shared" si="97"/>
        <v>0</v>
      </c>
      <c r="BA100" s="400">
        <f t="shared" si="98"/>
        <v>0</v>
      </c>
      <c r="BB100" s="207"/>
      <c r="BC100" s="207"/>
    </row>
    <row r="101" spans="2:55">
      <c r="B101" s="207"/>
      <c r="C101" s="703" t="str">
        <f>'C. Masterfiles'!C101</f>
        <v>T21</v>
      </c>
      <c r="D101" s="394" t="str">
        <f>'C. Masterfiles'!D101</f>
        <v>OTHER: complete as required</v>
      </c>
      <c r="E101" s="394"/>
      <c r="F101" s="395">
        <f>'6. Network Design'!G1756</f>
        <v>0</v>
      </c>
      <c r="G101" s="395">
        <f>'6. Network Design'!H1756</f>
        <v>0</v>
      </c>
      <c r="H101" s="395">
        <f>'6. Network Design'!I1756</f>
        <v>0</v>
      </c>
      <c r="I101" s="395">
        <f>'6. Network Design'!J1756</f>
        <v>0</v>
      </c>
      <c r="J101" s="395">
        <f>'6. Network Design'!K1756</f>
        <v>0</v>
      </c>
      <c r="K101" s="395">
        <f>'6. Network Design'!L1756</f>
        <v>0</v>
      </c>
      <c r="L101" s="395">
        <f>'6. Network Design'!M1756</f>
        <v>0</v>
      </c>
      <c r="M101" s="396">
        <f>'5. Unit inv. &amp; direct opex'!T301</f>
        <v>0</v>
      </c>
      <c r="N101" s="396">
        <f>'5. Unit inv. &amp; direct opex'!U301</f>
        <v>0</v>
      </c>
      <c r="O101" s="396">
        <f>'5. Unit inv. &amp; direct opex'!V301</f>
        <v>0</v>
      </c>
      <c r="P101" s="396">
        <f>'5. Unit inv. &amp; direct opex'!W301</f>
        <v>0</v>
      </c>
      <c r="Q101" s="396">
        <f>'5. Unit inv. &amp; direct opex'!X301</f>
        <v>0</v>
      </c>
      <c r="R101" s="396">
        <f>'5. Unit inv. &amp; direct opex'!Y301</f>
        <v>0</v>
      </c>
      <c r="S101" s="396">
        <f>'5. Unit inv. &amp; direct opex'!Z301</f>
        <v>0</v>
      </c>
      <c r="T101" s="397">
        <f t="shared" si="76"/>
        <v>0</v>
      </c>
      <c r="U101" s="397">
        <f t="shared" si="77"/>
        <v>0</v>
      </c>
      <c r="V101" s="397">
        <f t="shared" si="78"/>
        <v>0</v>
      </c>
      <c r="W101" s="397">
        <f t="shared" si="79"/>
        <v>0</v>
      </c>
      <c r="X101" s="397">
        <f t="shared" si="80"/>
        <v>0</v>
      </c>
      <c r="Y101" s="397">
        <f t="shared" si="81"/>
        <v>0</v>
      </c>
      <c r="Z101" s="492">
        <f t="shared" si="82"/>
        <v>0</v>
      </c>
      <c r="AA101" s="398">
        <f>'B. Dashboard'!F57</f>
        <v>8.3000000000000004E-2</v>
      </c>
      <c r="AB101" s="398">
        <f>'5. Unit inv. &amp; direct opex'!N148</f>
        <v>2.3E-2</v>
      </c>
      <c r="AC101" s="396">
        <f>'5. Unit inv. &amp; direct opex'!F148</f>
        <v>10</v>
      </c>
      <c r="AD101" s="398">
        <f>'B. Dashboard'!F59</f>
        <v>0.05</v>
      </c>
      <c r="AE101" s="399">
        <f t="shared" si="83"/>
        <v>5.1994982403760506E-2</v>
      </c>
      <c r="AF101" s="399">
        <f t="shared" si="84"/>
        <v>0.13499498240376051</v>
      </c>
      <c r="AG101" s="397">
        <f t="shared" si="85"/>
        <v>0</v>
      </c>
      <c r="AH101" s="397">
        <f t="shared" si="86"/>
        <v>0</v>
      </c>
      <c r="AI101" s="397">
        <f t="shared" si="87"/>
        <v>0</v>
      </c>
      <c r="AJ101" s="397">
        <f t="shared" si="88"/>
        <v>0</v>
      </c>
      <c r="AK101" s="397">
        <f t="shared" si="89"/>
        <v>0</v>
      </c>
      <c r="AL101" s="397">
        <f t="shared" si="90"/>
        <v>0</v>
      </c>
      <c r="AM101" s="492">
        <f t="shared" si="91"/>
        <v>0</v>
      </c>
      <c r="AN101" s="397">
        <f>F101*'5. Unit inv. &amp; direct opex'!AA301</f>
        <v>0</v>
      </c>
      <c r="AO101" s="397">
        <f>G101*'5. Unit inv. &amp; direct opex'!AB301</f>
        <v>0</v>
      </c>
      <c r="AP101" s="397">
        <f>H101*'5. Unit inv. &amp; direct opex'!AC301</f>
        <v>0</v>
      </c>
      <c r="AQ101" s="397">
        <f>I101*'5. Unit inv. &amp; direct opex'!AD301</f>
        <v>0</v>
      </c>
      <c r="AR101" s="397">
        <f>J101*'5. Unit inv. &amp; direct opex'!AE301</f>
        <v>0</v>
      </c>
      <c r="AS101" s="397">
        <f>K101*'5. Unit inv. &amp; direct opex'!AF301</f>
        <v>0</v>
      </c>
      <c r="AT101" s="492">
        <f>L101*'5. Unit inv. &amp; direct opex'!AG301</f>
        <v>0</v>
      </c>
      <c r="AU101" s="400">
        <f t="shared" si="92"/>
        <v>0</v>
      </c>
      <c r="AV101" s="400">
        <f t="shared" si="93"/>
        <v>0</v>
      </c>
      <c r="AW101" s="400">
        <f t="shared" si="94"/>
        <v>0</v>
      </c>
      <c r="AX101" s="400">
        <f t="shared" si="95"/>
        <v>0</v>
      </c>
      <c r="AY101" s="400">
        <f t="shared" si="96"/>
        <v>0</v>
      </c>
      <c r="AZ101" s="400">
        <f t="shared" si="97"/>
        <v>0</v>
      </c>
      <c r="BA101" s="400">
        <f t="shared" si="98"/>
        <v>0</v>
      </c>
      <c r="BB101" s="207"/>
      <c r="BC101" s="207"/>
    </row>
    <row r="102" spans="2:55">
      <c r="B102" s="207"/>
      <c r="C102" s="703" t="str">
        <f>'C. Masterfiles'!C102</f>
        <v>T22</v>
      </c>
      <c r="D102" s="394" t="str">
        <f>'C. Masterfiles'!D102</f>
        <v>OTHER: complete as required</v>
      </c>
      <c r="E102" s="394"/>
      <c r="F102" s="395">
        <f>'6. Network Design'!G1757</f>
        <v>0</v>
      </c>
      <c r="G102" s="395">
        <f>'6. Network Design'!H1757</f>
        <v>0</v>
      </c>
      <c r="H102" s="395">
        <f>'6. Network Design'!I1757</f>
        <v>0</v>
      </c>
      <c r="I102" s="395">
        <f>'6. Network Design'!J1757</f>
        <v>0</v>
      </c>
      <c r="J102" s="395">
        <f>'6. Network Design'!K1757</f>
        <v>0</v>
      </c>
      <c r="K102" s="395">
        <f>'6. Network Design'!L1757</f>
        <v>0</v>
      </c>
      <c r="L102" s="395">
        <f>'6. Network Design'!M1757</f>
        <v>0</v>
      </c>
      <c r="M102" s="396">
        <f>'5. Unit inv. &amp; direct opex'!T302</f>
        <v>0</v>
      </c>
      <c r="N102" s="396">
        <f>'5. Unit inv. &amp; direct opex'!U302</f>
        <v>0</v>
      </c>
      <c r="O102" s="396">
        <f>'5. Unit inv. &amp; direct opex'!V302</f>
        <v>0</v>
      </c>
      <c r="P102" s="396">
        <f>'5. Unit inv. &amp; direct opex'!W302</f>
        <v>0</v>
      </c>
      <c r="Q102" s="396">
        <f>'5. Unit inv. &amp; direct opex'!X302</f>
        <v>0</v>
      </c>
      <c r="R102" s="396">
        <f>'5. Unit inv. &amp; direct opex'!Y302</f>
        <v>0</v>
      </c>
      <c r="S102" s="396">
        <f>'5. Unit inv. &amp; direct opex'!Z302</f>
        <v>0</v>
      </c>
      <c r="T102" s="397">
        <f t="shared" si="76"/>
        <v>0</v>
      </c>
      <c r="U102" s="397">
        <f t="shared" si="77"/>
        <v>0</v>
      </c>
      <c r="V102" s="397">
        <f t="shared" si="78"/>
        <v>0</v>
      </c>
      <c r="W102" s="397">
        <f t="shared" si="79"/>
        <v>0</v>
      </c>
      <c r="X102" s="397">
        <f t="shared" si="80"/>
        <v>0</v>
      </c>
      <c r="Y102" s="397">
        <f t="shared" si="81"/>
        <v>0</v>
      </c>
      <c r="Z102" s="492">
        <f t="shared" si="82"/>
        <v>0</v>
      </c>
      <c r="AA102" s="398">
        <f>'B. Dashboard'!F57</f>
        <v>8.3000000000000004E-2</v>
      </c>
      <c r="AB102" s="398">
        <f>'5. Unit inv. &amp; direct opex'!N149</f>
        <v>2.3E-2</v>
      </c>
      <c r="AC102" s="396">
        <f>'5. Unit inv. &amp; direct opex'!F149</f>
        <v>10</v>
      </c>
      <c r="AD102" s="398">
        <f>'B. Dashboard'!F59</f>
        <v>0.05</v>
      </c>
      <c r="AE102" s="399">
        <f t="shared" si="83"/>
        <v>5.1994982403760506E-2</v>
      </c>
      <c r="AF102" s="399">
        <f t="shared" si="84"/>
        <v>0.13499498240376051</v>
      </c>
      <c r="AG102" s="397">
        <f t="shared" si="85"/>
        <v>0</v>
      </c>
      <c r="AH102" s="397">
        <f t="shared" si="86"/>
        <v>0</v>
      </c>
      <c r="AI102" s="397">
        <f t="shared" si="87"/>
        <v>0</v>
      </c>
      <c r="AJ102" s="397">
        <f t="shared" si="88"/>
        <v>0</v>
      </c>
      <c r="AK102" s="397">
        <f t="shared" si="89"/>
        <v>0</v>
      </c>
      <c r="AL102" s="397">
        <f t="shared" si="90"/>
        <v>0</v>
      </c>
      <c r="AM102" s="492">
        <f t="shared" si="91"/>
        <v>0</v>
      </c>
      <c r="AN102" s="397">
        <f>F102*'5. Unit inv. &amp; direct opex'!AA302</f>
        <v>0</v>
      </c>
      <c r="AO102" s="397">
        <f>G102*'5. Unit inv. &amp; direct opex'!AB302</f>
        <v>0</v>
      </c>
      <c r="AP102" s="397">
        <f>H102*'5. Unit inv. &amp; direct opex'!AC302</f>
        <v>0</v>
      </c>
      <c r="AQ102" s="397">
        <f>I102*'5. Unit inv. &amp; direct opex'!AD302</f>
        <v>0</v>
      </c>
      <c r="AR102" s="397">
        <f>J102*'5. Unit inv. &amp; direct opex'!AE302</f>
        <v>0</v>
      </c>
      <c r="AS102" s="397">
        <f>K102*'5. Unit inv. &amp; direct opex'!AF302</f>
        <v>0</v>
      </c>
      <c r="AT102" s="492">
        <f>L102*'5. Unit inv. &amp; direct opex'!AG302</f>
        <v>0</v>
      </c>
      <c r="AU102" s="400">
        <f t="shared" si="92"/>
        <v>0</v>
      </c>
      <c r="AV102" s="400">
        <f t="shared" si="93"/>
        <v>0</v>
      </c>
      <c r="AW102" s="400">
        <f t="shared" si="94"/>
        <v>0</v>
      </c>
      <c r="AX102" s="400">
        <f t="shared" si="95"/>
        <v>0</v>
      </c>
      <c r="AY102" s="400">
        <f t="shared" si="96"/>
        <v>0</v>
      </c>
      <c r="AZ102" s="400">
        <f t="shared" si="97"/>
        <v>0</v>
      </c>
      <c r="BA102" s="400">
        <f t="shared" si="98"/>
        <v>0</v>
      </c>
      <c r="BB102" s="207"/>
      <c r="BC102" s="207"/>
    </row>
    <row r="103" spans="2:55">
      <c r="B103" s="207"/>
      <c r="C103" s="703" t="str">
        <f>'C. Masterfiles'!C103</f>
        <v>T23</v>
      </c>
      <c r="D103" s="394" t="str">
        <f>'C. Masterfiles'!D103</f>
        <v>OTHER: complete as required</v>
      </c>
      <c r="E103" s="394"/>
      <c r="F103" s="395">
        <f>'6. Network Design'!G1758</f>
        <v>0</v>
      </c>
      <c r="G103" s="395">
        <f>'6. Network Design'!H1758</f>
        <v>0</v>
      </c>
      <c r="H103" s="395">
        <f>'6. Network Design'!I1758</f>
        <v>0</v>
      </c>
      <c r="I103" s="395">
        <f>'6. Network Design'!J1758</f>
        <v>0</v>
      </c>
      <c r="J103" s="395">
        <f>'6. Network Design'!K1758</f>
        <v>0</v>
      </c>
      <c r="K103" s="395">
        <f>'6. Network Design'!L1758</f>
        <v>0</v>
      </c>
      <c r="L103" s="395">
        <f>'6. Network Design'!M1758</f>
        <v>0</v>
      </c>
      <c r="M103" s="396">
        <f>'5. Unit inv. &amp; direct opex'!T303</f>
        <v>0</v>
      </c>
      <c r="N103" s="396">
        <f>'5. Unit inv. &amp; direct opex'!U303</f>
        <v>0</v>
      </c>
      <c r="O103" s="396">
        <f>'5. Unit inv. &amp; direct opex'!V303</f>
        <v>0</v>
      </c>
      <c r="P103" s="396">
        <f>'5. Unit inv. &amp; direct opex'!W303</f>
        <v>0</v>
      </c>
      <c r="Q103" s="396">
        <f>'5. Unit inv. &amp; direct opex'!X303</f>
        <v>0</v>
      </c>
      <c r="R103" s="396">
        <f>'5. Unit inv. &amp; direct opex'!Y303</f>
        <v>0</v>
      </c>
      <c r="S103" s="396">
        <f>'5. Unit inv. &amp; direct opex'!Z303</f>
        <v>0</v>
      </c>
      <c r="T103" s="397">
        <f t="shared" si="76"/>
        <v>0</v>
      </c>
      <c r="U103" s="397">
        <f t="shared" si="77"/>
        <v>0</v>
      </c>
      <c r="V103" s="397">
        <f t="shared" si="78"/>
        <v>0</v>
      </c>
      <c r="W103" s="397">
        <f t="shared" si="79"/>
        <v>0</v>
      </c>
      <c r="X103" s="397">
        <f t="shared" si="80"/>
        <v>0</v>
      </c>
      <c r="Y103" s="397">
        <f t="shared" si="81"/>
        <v>0</v>
      </c>
      <c r="Z103" s="492">
        <f t="shared" si="82"/>
        <v>0</v>
      </c>
      <c r="AA103" s="398">
        <f>'B. Dashboard'!F57</f>
        <v>8.3000000000000004E-2</v>
      </c>
      <c r="AB103" s="398">
        <f>'5. Unit inv. &amp; direct opex'!N150</f>
        <v>2.3E-2</v>
      </c>
      <c r="AC103" s="396">
        <f>'5. Unit inv. &amp; direct opex'!F150</f>
        <v>10</v>
      </c>
      <c r="AD103" s="398">
        <f>'B. Dashboard'!F59</f>
        <v>0.05</v>
      </c>
      <c r="AE103" s="399">
        <f t="shared" si="83"/>
        <v>5.1994982403760506E-2</v>
      </c>
      <c r="AF103" s="399">
        <f t="shared" si="84"/>
        <v>0.13499498240376051</v>
      </c>
      <c r="AG103" s="397">
        <f t="shared" si="85"/>
        <v>0</v>
      </c>
      <c r="AH103" s="397">
        <f t="shared" si="86"/>
        <v>0</v>
      </c>
      <c r="AI103" s="397">
        <f t="shared" si="87"/>
        <v>0</v>
      </c>
      <c r="AJ103" s="397">
        <f t="shared" si="88"/>
        <v>0</v>
      </c>
      <c r="AK103" s="397">
        <f t="shared" si="89"/>
        <v>0</v>
      </c>
      <c r="AL103" s="397">
        <f t="shared" si="90"/>
        <v>0</v>
      </c>
      <c r="AM103" s="492">
        <f t="shared" si="91"/>
        <v>0</v>
      </c>
      <c r="AN103" s="397">
        <f>F103*'5. Unit inv. &amp; direct opex'!AA303</f>
        <v>0</v>
      </c>
      <c r="AO103" s="397">
        <f>G103*'5. Unit inv. &amp; direct opex'!AB303</f>
        <v>0</v>
      </c>
      <c r="AP103" s="397">
        <f>H103*'5. Unit inv. &amp; direct opex'!AC303</f>
        <v>0</v>
      </c>
      <c r="AQ103" s="397">
        <f>I103*'5. Unit inv. &amp; direct opex'!AD303</f>
        <v>0</v>
      </c>
      <c r="AR103" s="397">
        <f>J103*'5. Unit inv. &amp; direct opex'!AE303</f>
        <v>0</v>
      </c>
      <c r="AS103" s="397">
        <f>K103*'5. Unit inv. &amp; direct opex'!AF303</f>
        <v>0</v>
      </c>
      <c r="AT103" s="492">
        <f>L103*'5. Unit inv. &amp; direct opex'!AG303</f>
        <v>0</v>
      </c>
      <c r="AU103" s="400">
        <f t="shared" si="92"/>
        <v>0</v>
      </c>
      <c r="AV103" s="400">
        <f t="shared" si="93"/>
        <v>0</v>
      </c>
      <c r="AW103" s="400">
        <f t="shared" si="94"/>
        <v>0</v>
      </c>
      <c r="AX103" s="400">
        <f t="shared" si="95"/>
        <v>0</v>
      </c>
      <c r="AY103" s="400">
        <f t="shared" si="96"/>
        <v>0</v>
      </c>
      <c r="AZ103" s="400">
        <f t="shared" si="97"/>
        <v>0</v>
      </c>
      <c r="BA103" s="400">
        <f t="shared" si="98"/>
        <v>0</v>
      </c>
      <c r="BB103" s="207"/>
      <c r="BC103" s="207"/>
    </row>
    <row r="104" spans="2:55">
      <c r="B104" s="207"/>
      <c r="C104" s="703" t="str">
        <f>'C. Masterfiles'!C104</f>
        <v>T24</v>
      </c>
      <c r="D104" s="394" t="str">
        <f>'C. Masterfiles'!D104</f>
        <v>OTHER: complete as required</v>
      </c>
      <c r="E104" s="394"/>
      <c r="F104" s="395">
        <f>'6. Network Design'!G1759</f>
        <v>0</v>
      </c>
      <c r="G104" s="395">
        <f>'6. Network Design'!H1759</f>
        <v>0</v>
      </c>
      <c r="H104" s="395">
        <f>'6. Network Design'!I1759</f>
        <v>0</v>
      </c>
      <c r="I104" s="395">
        <f>'6. Network Design'!J1759</f>
        <v>0</v>
      </c>
      <c r="J104" s="395">
        <f>'6. Network Design'!K1759</f>
        <v>0</v>
      </c>
      <c r="K104" s="395">
        <f>'6. Network Design'!L1759</f>
        <v>0</v>
      </c>
      <c r="L104" s="395">
        <f>'6. Network Design'!M1759</f>
        <v>0</v>
      </c>
      <c r="M104" s="396">
        <f>'5. Unit inv. &amp; direct opex'!T304</f>
        <v>0</v>
      </c>
      <c r="N104" s="396">
        <f>'5. Unit inv. &amp; direct opex'!U304</f>
        <v>0</v>
      </c>
      <c r="O104" s="396">
        <f>'5. Unit inv. &amp; direct opex'!V304</f>
        <v>0</v>
      </c>
      <c r="P104" s="396">
        <f>'5. Unit inv. &amp; direct opex'!W304</f>
        <v>0</v>
      </c>
      <c r="Q104" s="396">
        <f>'5. Unit inv. &amp; direct opex'!X304</f>
        <v>0</v>
      </c>
      <c r="R104" s="396">
        <f>'5. Unit inv. &amp; direct opex'!Y304</f>
        <v>0</v>
      </c>
      <c r="S104" s="396">
        <f>'5. Unit inv. &amp; direct opex'!Z304</f>
        <v>0</v>
      </c>
      <c r="T104" s="397">
        <f t="shared" si="76"/>
        <v>0</v>
      </c>
      <c r="U104" s="397">
        <f t="shared" si="77"/>
        <v>0</v>
      </c>
      <c r="V104" s="397">
        <f t="shared" si="78"/>
        <v>0</v>
      </c>
      <c r="W104" s="397">
        <f t="shared" si="79"/>
        <v>0</v>
      </c>
      <c r="X104" s="397">
        <f t="shared" si="80"/>
        <v>0</v>
      </c>
      <c r="Y104" s="397">
        <f t="shared" si="81"/>
        <v>0</v>
      </c>
      <c r="Z104" s="492">
        <f t="shared" si="82"/>
        <v>0</v>
      </c>
      <c r="AA104" s="398">
        <f>'B. Dashboard'!F57</f>
        <v>8.3000000000000004E-2</v>
      </c>
      <c r="AB104" s="398">
        <f>'5. Unit inv. &amp; direct opex'!N151</f>
        <v>2.3E-2</v>
      </c>
      <c r="AC104" s="396">
        <f>'5. Unit inv. &amp; direct opex'!F151</f>
        <v>10</v>
      </c>
      <c r="AD104" s="398">
        <f>'B. Dashboard'!F59</f>
        <v>0.05</v>
      </c>
      <c r="AE104" s="399">
        <f t="shared" si="83"/>
        <v>5.1994982403760506E-2</v>
      </c>
      <c r="AF104" s="399">
        <f t="shared" si="84"/>
        <v>0.13499498240376051</v>
      </c>
      <c r="AG104" s="397">
        <f t="shared" si="85"/>
        <v>0</v>
      </c>
      <c r="AH104" s="397">
        <f t="shared" si="86"/>
        <v>0</v>
      </c>
      <c r="AI104" s="397">
        <f t="shared" si="87"/>
        <v>0</v>
      </c>
      <c r="AJ104" s="397">
        <f t="shared" si="88"/>
        <v>0</v>
      </c>
      <c r="AK104" s="397">
        <f t="shared" si="89"/>
        <v>0</v>
      </c>
      <c r="AL104" s="397">
        <f t="shared" si="90"/>
        <v>0</v>
      </c>
      <c r="AM104" s="492">
        <f t="shared" si="91"/>
        <v>0</v>
      </c>
      <c r="AN104" s="397">
        <f>F104*'5. Unit inv. &amp; direct opex'!AA304</f>
        <v>0</v>
      </c>
      <c r="AO104" s="397">
        <f>G104*'5. Unit inv. &amp; direct opex'!AB304</f>
        <v>0</v>
      </c>
      <c r="AP104" s="397">
        <f>H104*'5. Unit inv. &amp; direct opex'!AC304</f>
        <v>0</v>
      </c>
      <c r="AQ104" s="397">
        <f>I104*'5. Unit inv. &amp; direct opex'!AD304</f>
        <v>0</v>
      </c>
      <c r="AR104" s="397">
        <f>J104*'5. Unit inv. &amp; direct opex'!AE304</f>
        <v>0</v>
      </c>
      <c r="AS104" s="397">
        <f>K104*'5. Unit inv. &amp; direct opex'!AF304</f>
        <v>0</v>
      </c>
      <c r="AT104" s="492">
        <f>L104*'5. Unit inv. &amp; direct opex'!AG304</f>
        <v>0</v>
      </c>
      <c r="AU104" s="400">
        <f t="shared" si="92"/>
        <v>0</v>
      </c>
      <c r="AV104" s="400">
        <f t="shared" si="93"/>
        <v>0</v>
      </c>
      <c r="AW104" s="400">
        <f t="shared" si="94"/>
        <v>0</v>
      </c>
      <c r="AX104" s="400">
        <f t="shared" si="95"/>
        <v>0</v>
      </c>
      <c r="AY104" s="400">
        <f t="shared" si="96"/>
        <v>0</v>
      </c>
      <c r="AZ104" s="400">
        <f t="shared" si="97"/>
        <v>0</v>
      </c>
      <c r="BA104" s="400">
        <f t="shared" si="98"/>
        <v>0</v>
      </c>
      <c r="BB104" s="207"/>
      <c r="BC104" s="207"/>
    </row>
    <row r="105" spans="2:55">
      <c r="B105" s="207"/>
      <c r="C105" s="703" t="str">
        <f>'C. Masterfiles'!C105</f>
        <v>T25</v>
      </c>
      <c r="D105" s="394" t="str">
        <f>'C. Masterfiles'!D105</f>
        <v>OTHER: complete as required</v>
      </c>
      <c r="E105" s="394"/>
      <c r="F105" s="395">
        <f>'6. Network Design'!G1760</f>
        <v>0</v>
      </c>
      <c r="G105" s="395">
        <f>'6. Network Design'!H1760</f>
        <v>0</v>
      </c>
      <c r="H105" s="395">
        <f>'6. Network Design'!I1760</f>
        <v>0</v>
      </c>
      <c r="I105" s="395">
        <f>'6. Network Design'!J1760</f>
        <v>0</v>
      </c>
      <c r="J105" s="395">
        <f>'6. Network Design'!K1760</f>
        <v>0</v>
      </c>
      <c r="K105" s="395">
        <f>'6. Network Design'!L1760</f>
        <v>0</v>
      </c>
      <c r="L105" s="395">
        <f>'6. Network Design'!M1760</f>
        <v>0</v>
      </c>
      <c r="M105" s="396">
        <f>'5. Unit inv. &amp; direct opex'!T305</f>
        <v>0</v>
      </c>
      <c r="N105" s="396">
        <f>'5. Unit inv. &amp; direct opex'!U305</f>
        <v>0</v>
      </c>
      <c r="O105" s="396">
        <f>'5. Unit inv. &amp; direct opex'!V305</f>
        <v>0</v>
      </c>
      <c r="P105" s="396">
        <f>'5. Unit inv. &amp; direct opex'!W305</f>
        <v>0</v>
      </c>
      <c r="Q105" s="396">
        <f>'5. Unit inv. &amp; direct opex'!X305</f>
        <v>0</v>
      </c>
      <c r="R105" s="396">
        <f>'5. Unit inv. &amp; direct opex'!Y305</f>
        <v>0</v>
      </c>
      <c r="S105" s="396">
        <f>'5. Unit inv. &amp; direct opex'!Z305</f>
        <v>0</v>
      </c>
      <c r="T105" s="397">
        <f t="shared" si="76"/>
        <v>0</v>
      </c>
      <c r="U105" s="397">
        <f t="shared" si="77"/>
        <v>0</v>
      </c>
      <c r="V105" s="397">
        <f t="shared" si="78"/>
        <v>0</v>
      </c>
      <c r="W105" s="397">
        <f t="shared" si="79"/>
        <v>0</v>
      </c>
      <c r="X105" s="397">
        <f t="shared" si="80"/>
        <v>0</v>
      </c>
      <c r="Y105" s="397">
        <f t="shared" si="81"/>
        <v>0</v>
      </c>
      <c r="Z105" s="492">
        <f t="shared" si="82"/>
        <v>0</v>
      </c>
      <c r="AA105" s="398">
        <f>'B. Dashboard'!F57</f>
        <v>8.3000000000000004E-2</v>
      </c>
      <c r="AB105" s="398">
        <f>'5. Unit inv. &amp; direct opex'!N152</f>
        <v>2.3E-2</v>
      </c>
      <c r="AC105" s="396">
        <f>'5. Unit inv. &amp; direct opex'!F152</f>
        <v>10</v>
      </c>
      <c r="AD105" s="398">
        <f>'B. Dashboard'!F59</f>
        <v>0.05</v>
      </c>
      <c r="AE105" s="399">
        <f t="shared" si="83"/>
        <v>5.1994982403760506E-2</v>
      </c>
      <c r="AF105" s="399">
        <f t="shared" si="84"/>
        <v>0.13499498240376051</v>
      </c>
      <c r="AG105" s="397">
        <f t="shared" si="85"/>
        <v>0</v>
      </c>
      <c r="AH105" s="397">
        <f t="shared" si="86"/>
        <v>0</v>
      </c>
      <c r="AI105" s="397">
        <f t="shared" si="87"/>
        <v>0</v>
      </c>
      <c r="AJ105" s="397">
        <f t="shared" si="88"/>
        <v>0</v>
      </c>
      <c r="AK105" s="397">
        <f t="shared" si="89"/>
        <v>0</v>
      </c>
      <c r="AL105" s="397">
        <f t="shared" si="90"/>
        <v>0</v>
      </c>
      <c r="AM105" s="492">
        <f t="shared" si="91"/>
        <v>0</v>
      </c>
      <c r="AN105" s="397">
        <f>F105*'5. Unit inv. &amp; direct opex'!AA305</f>
        <v>0</v>
      </c>
      <c r="AO105" s="397">
        <f>G105*'5. Unit inv. &amp; direct opex'!AB305</f>
        <v>0</v>
      </c>
      <c r="AP105" s="397">
        <f>H105*'5. Unit inv. &amp; direct opex'!AC305</f>
        <v>0</v>
      </c>
      <c r="AQ105" s="397">
        <f>I105*'5. Unit inv. &amp; direct opex'!AD305</f>
        <v>0</v>
      </c>
      <c r="AR105" s="397">
        <f>J105*'5. Unit inv. &amp; direct opex'!AE305</f>
        <v>0</v>
      </c>
      <c r="AS105" s="397">
        <f>K105*'5. Unit inv. &amp; direct opex'!AF305</f>
        <v>0</v>
      </c>
      <c r="AT105" s="492">
        <f>L105*'5. Unit inv. &amp; direct opex'!AG305</f>
        <v>0</v>
      </c>
      <c r="AU105" s="400">
        <f t="shared" si="92"/>
        <v>0</v>
      </c>
      <c r="AV105" s="400">
        <f t="shared" si="93"/>
        <v>0</v>
      </c>
      <c r="AW105" s="400">
        <f t="shared" si="94"/>
        <v>0</v>
      </c>
      <c r="AX105" s="400">
        <f t="shared" si="95"/>
        <v>0</v>
      </c>
      <c r="AY105" s="400">
        <f t="shared" si="96"/>
        <v>0</v>
      </c>
      <c r="AZ105" s="400">
        <f t="shared" si="97"/>
        <v>0</v>
      </c>
      <c r="BA105" s="400">
        <f t="shared" si="98"/>
        <v>0</v>
      </c>
      <c r="BB105" s="207"/>
      <c r="BC105" s="207"/>
    </row>
    <row r="106" spans="2:55">
      <c r="B106" s="207"/>
      <c r="C106" s="703" t="s">
        <v>280</v>
      </c>
      <c r="D106" s="394" t="s">
        <v>309</v>
      </c>
      <c r="E106" s="144"/>
      <c r="F106" s="144"/>
      <c r="G106" s="144"/>
      <c r="H106" s="144"/>
      <c r="I106" s="144"/>
      <c r="J106" s="144"/>
      <c r="K106" s="144"/>
      <c r="L106" s="144"/>
      <c r="M106" s="401"/>
      <c r="N106" s="401"/>
      <c r="O106" s="401"/>
      <c r="P106" s="401"/>
      <c r="Q106" s="401"/>
      <c r="R106" s="401"/>
      <c r="S106" s="401"/>
      <c r="T106" s="679">
        <f t="shared" ref="T106:Z106" si="99">SUM(T81:T105)</f>
        <v>228265752.92202991</v>
      </c>
      <c r="U106" s="679">
        <f t="shared" si="99"/>
        <v>234765969.52199051</v>
      </c>
      <c r="V106" s="679">
        <f t="shared" si="99"/>
        <v>236413889.26939049</v>
      </c>
      <c r="W106" s="679">
        <f t="shared" si="99"/>
        <v>238429554.62944442</v>
      </c>
      <c r="X106" s="679">
        <f t="shared" si="99"/>
        <v>240311450.9344067</v>
      </c>
      <c r="Y106" s="679">
        <f t="shared" si="99"/>
        <v>242052076.60017467</v>
      </c>
      <c r="Z106" s="679">
        <f t="shared" si="99"/>
        <v>244038211.90804836</v>
      </c>
      <c r="AA106" s="401"/>
      <c r="AB106" s="402"/>
      <c r="AC106" s="401"/>
      <c r="AD106" s="401"/>
      <c r="AE106" s="401"/>
      <c r="AF106" s="401"/>
      <c r="AG106" s="707">
        <f t="shared" ref="AG106:BA106" si="100">SUM(AG81:AG105)</f>
        <v>30814731.299090579</v>
      </c>
      <c r="AH106" s="707">
        <f t="shared" si="100"/>
        <v>31692227.924622886</v>
      </c>
      <c r="AI106" s="707">
        <f t="shared" si="100"/>
        <v>31914688.821925949</v>
      </c>
      <c r="AJ106" s="707">
        <f t="shared" si="100"/>
        <v>32186793.5317383</v>
      </c>
      <c r="AK106" s="707">
        <f t="shared" si="100"/>
        <v>32440840.090312392</v>
      </c>
      <c r="AL106" s="707">
        <f t="shared" si="100"/>
        <v>32675815.821434274</v>
      </c>
      <c r="AM106" s="707">
        <f t="shared" si="100"/>
        <v>32943934.122372165</v>
      </c>
      <c r="AN106" s="707">
        <f t="shared" si="100"/>
        <v>5250112.3172066892</v>
      </c>
      <c r="AO106" s="707">
        <f t="shared" si="100"/>
        <v>5371685.5702349339</v>
      </c>
      <c r="AP106" s="707">
        <f t="shared" si="100"/>
        <v>5503220.9032330895</v>
      </c>
      <c r="AQ106" s="707">
        <f t="shared" si="100"/>
        <v>5645308.9301520316</v>
      </c>
      <c r="AR106" s="707">
        <f t="shared" si="100"/>
        <v>5788059.54499406</v>
      </c>
      <c r="AS106" s="707">
        <f t="shared" si="100"/>
        <v>5927159.0149871111</v>
      </c>
      <c r="AT106" s="707">
        <f t="shared" si="100"/>
        <v>6080162.7687641904</v>
      </c>
      <c r="AU106" s="707">
        <f t="shared" si="100"/>
        <v>36064843.616297275</v>
      </c>
      <c r="AV106" s="707">
        <f t="shared" si="100"/>
        <v>37063913.494857825</v>
      </c>
      <c r="AW106" s="707">
        <f t="shared" si="100"/>
        <v>37417909.725159056</v>
      </c>
      <c r="AX106" s="707">
        <f t="shared" si="100"/>
        <v>37832102.461890332</v>
      </c>
      <c r="AY106" s="707">
        <f t="shared" si="100"/>
        <v>38228899.63530644</v>
      </c>
      <c r="AZ106" s="707">
        <f t="shared" si="100"/>
        <v>38602974.836421371</v>
      </c>
      <c r="BA106" s="707">
        <f t="shared" si="100"/>
        <v>39024096.891136363</v>
      </c>
      <c r="BB106" s="207"/>
      <c r="BC106" s="207"/>
    </row>
    <row r="107" spans="2:55">
      <c r="B107" s="207"/>
      <c r="C107" s="269"/>
      <c r="D107" s="207"/>
      <c r="E107" s="207"/>
      <c r="F107" s="207"/>
      <c r="G107" s="207"/>
      <c r="H107" s="207"/>
      <c r="I107" s="207"/>
      <c r="J107" s="207"/>
      <c r="L107" s="207"/>
      <c r="M107" s="207"/>
      <c r="N107" s="207"/>
      <c r="O107" s="207"/>
      <c r="P107" s="207"/>
      <c r="R107" s="207"/>
      <c r="S107" s="207"/>
      <c r="T107" s="207"/>
      <c r="U107" s="207"/>
      <c r="V107" s="207"/>
      <c r="X107" s="207"/>
      <c r="Y107" s="207"/>
      <c r="Z107" s="207"/>
      <c r="AA107" s="207"/>
      <c r="AB107" s="207"/>
      <c r="AC107" s="207"/>
      <c r="AD107" s="207"/>
      <c r="AE107" s="207"/>
      <c r="AF107" s="207"/>
      <c r="AG107" s="207"/>
      <c r="AH107" s="207"/>
      <c r="AJ107" s="207"/>
      <c r="AK107" s="207"/>
      <c r="AL107" s="207"/>
      <c r="AM107" s="207"/>
      <c r="AN107" s="207"/>
      <c r="AP107" s="207"/>
      <c r="AQ107" s="207"/>
      <c r="AR107" s="207"/>
      <c r="AS107" s="207"/>
      <c r="AU107" s="207"/>
      <c r="AV107" s="207"/>
      <c r="AW107" s="207"/>
      <c r="AX107" s="207"/>
      <c r="AY107" s="207"/>
      <c r="AZ107" s="207"/>
      <c r="BA107" s="207"/>
      <c r="BB107" s="207"/>
      <c r="BC107" s="207"/>
    </row>
    <row r="108" spans="2:55" s="207" customFormat="1">
      <c r="C108" s="269"/>
    </row>
    <row r="109" spans="2:55" ht="15">
      <c r="B109" s="368">
        <v>7.02</v>
      </c>
      <c r="C109" s="77" t="s">
        <v>490</v>
      </c>
      <c r="D109" s="314"/>
      <c r="E109" s="317"/>
      <c r="F109" s="314"/>
      <c r="G109" s="314"/>
      <c r="H109" s="314"/>
      <c r="I109" s="314"/>
      <c r="J109" s="314"/>
      <c r="K109" s="249"/>
      <c r="L109" s="207"/>
      <c r="M109" s="207"/>
      <c r="N109" s="207"/>
      <c r="O109" s="207"/>
      <c r="P109" s="207"/>
      <c r="R109" s="207"/>
      <c r="S109" s="207"/>
      <c r="T109" s="207"/>
      <c r="U109" s="207"/>
      <c r="V109" s="207"/>
      <c r="X109" s="207"/>
      <c r="Y109" s="207"/>
      <c r="Z109" s="207"/>
      <c r="AA109" s="207"/>
      <c r="AB109" s="207"/>
      <c r="AC109" s="207"/>
      <c r="AD109" s="207"/>
      <c r="AE109" s="207"/>
      <c r="AF109" s="207"/>
      <c r="AG109" s="207"/>
      <c r="AH109" s="207"/>
      <c r="AJ109" s="207"/>
      <c r="AK109" s="207"/>
      <c r="AL109" s="207"/>
      <c r="AM109" s="207"/>
      <c r="AN109" s="207"/>
      <c r="AP109" s="207"/>
      <c r="AQ109" s="207"/>
      <c r="AR109" s="207"/>
      <c r="AS109" s="207"/>
      <c r="AU109" s="207"/>
      <c r="AV109" s="207"/>
      <c r="AW109" s="207"/>
      <c r="AX109" s="207"/>
      <c r="AY109" s="207"/>
      <c r="AZ109" s="207"/>
      <c r="BA109" s="207"/>
      <c r="BB109" s="207"/>
      <c r="BC109" s="207"/>
    </row>
    <row r="110" spans="2:55">
      <c r="B110" s="127"/>
      <c r="C110" s="249"/>
      <c r="D110" s="249"/>
      <c r="E110" s="249"/>
      <c r="F110" s="249"/>
      <c r="G110" s="249"/>
      <c r="H110" s="249"/>
      <c r="I110" s="249"/>
      <c r="J110" s="249"/>
      <c r="K110" s="249"/>
      <c r="L110" s="207"/>
      <c r="M110" s="207"/>
      <c r="N110" s="207"/>
      <c r="O110" s="207"/>
      <c r="P110" s="207"/>
      <c r="R110" s="207"/>
      <c r="S110" s="207"/>
      <c r="T110" s="207"/>
      <c r="U110" s="207"/>
      <c r="V110" s="207"/>
      <c r="X110" s="207"/>
      <c r="Y110" s="207"/>
      <c r="Z110" s="207"/>
      <c r="AA110" s="207"/>
      <c r="AB110" s="207"/>
      <c r="AC110" s="207"/>
      <c r="AD110" s="207"/>
      <c r="AE110" s="207"/>
      <c r="AF110" s="207"/>
      <c r="AG110" s="207"/>
      <c r="AH110" s="207"/>
      <c r="AJ110" s="207"/>
      <c r="AK110" s="207"/>
      <c r="AL110" s="207"/>
      <c r="AM110" s="207"/>
      <c r="AN110" s="207"/>
      <c r="AP110" s="207"/>
      <c r="AQ110" s="207"/>
      <c r="AR110" s="207"/>
      <c r="AS110" s="207"/>
      <c r="AU110" s="207"/>
      <c r="AV110" s="207"/>
      <c r="AW110" s="207"/>
      <c r="AX110" s="207"/>
      <c r="AY110" s="207"/>
      <c r="AZ110" s="207"/>
      <c r="BA110" s="207"/>
      <c r="BB110" s="207"/>
      <c r="BC110" s="207"/>
    </row>
    <row r="111" spans="2:55">
      <c r="B111" s="127"/>
      <c r="C111" s="222" t="s">
        <v>54</v>
      </c>
      <c r="D111" s="390"/>
      <c r="E111" s="390"/>
      <c r="F111" s="900" t="s">
        <v>427</v>
      </c>
      <c r="G111" s="901"/>
      <c r="H111" s="901"/>
      <c r="I111" s="901"/>
      <c r="J111" s="901"/>
      <c r="K111" s="901"/>
      <c r="L111" s="902"/>
      <c r="M111" s="207"/>
      <c r="N111" s="207"/>
      <c r="O111" s="207"/>
      <c r="P111" s="207"/>
      <c r="R111" s="207"/>
      <c r="S111" s="207"/>
      <c r="T111" s="207"/>
      <c r="U111" s="207"/>
      <c r="V111" s="207"/>
      <c r="X111" s="207"/>
      <c r="Y111" s="207"/>
      <c r="Z111" s="207"/>
      <c r="AA111" s="207"/>
      <c r="AB111" s="207"/>
      <c r="AC111" s="207"/>
      <c r="AD111" s="207"/>
      <c r="AE111" s="207"/>
      <c r="AF111" s="207"/>
      <c r="AG111" s="207"/>
      <c r="AH111" s="207"/>
      <c r="AJ111" s="207"/>
      <c r="AK111" s="207"/>
      <c r="AL111" s="207"/>
      <c r="AM111" s="207"/>
      <c r="AN111" s="207"/>
      <c r="AP111" s="207"/>
      <c r="AQ111" s="207"/>
      <c r="AR111" s="207"/>
      <c r="AS111" s="207"/>
      <c r="AU111" s="207"/>
      <c r="AV111" s="207"/>
      <c r="AW111" s="207"/>
      <c r="AX111" s="207"/>
      <c r="AY111" s="207"/>
      <c r="AZ111" s="207"/>
      <c r="BA111" s="207"/>
      <c r="BB111" s="207"/>
      <c r="BC111" s="207"/>
    </row>
    <row r="112" spans="2:55" s="692" customFormat="1">
      <c r="B112" s="706"/>
      <c r="C112" s="694"/>
      <c r="D112" s="694"/>
      <c r="E112" s="694"/>
      <c r="F112" s="694">
        <f>'C. Masterfiles'!D143</f>
        <v>2014</v>
      </c>
      <c r="G112" s="694">
        <f>'C. Masterfiles'!D144</f>
        <v>2015</v>
      </c>
      <c r="H112" s="694">
        <f>'C. Masterfiles'!D145</f>
        <v>2016</v>
      </c>
      <c r="I112" s="694">
        <f>'C. Masterfiles'!D146</f>
        <v>2017</v>
      </c>
      <c r="J112" s="694">
        <f>'C. Masterfiles'!D147</f>
        <v>2018</v>
      </c>
      <c r="K112" s="694">
        <f>'C. Masterfiles'!D148</f>
        <v>2019</v>
      </c>
      <c r="L112" s="694">
        <f>'C. Masterfiles'!D149</f>
        <v>2020</v>
      </c>
    </row>
    <row r="113" spans="2:55" s="692" customFormat="1">
      <c r="B113" s="706"/>
      <c r="C113" s="694" t="s">
        <v>440</v>
      </c>
      <c r="D113" s="694"/>
      <c r="E113" s="694"/>
      <c r="F113" s="694" t="str">
        <f>'C. Masterfiles'!D160</f>
        <v>Euro</v>
      </c>
      <c r="G113" s="694" t="str">
        <f>'C. Masterfiles'!D160</f>
        <v>Euro</v>
      </c>
      <c r="H113" s="694" t="str">
        <f>'C. Masterfiles'!D160</f>
        <v>Euro</v>
      </c>
      <c r="I113" s="702" t="str">
        <f>'C. Masterfiles'!D160</f>
        <v>Euro</v>
      </c>
      <c r="J113" s="702" t="str">
        <f>'C. Masterfiles'!D160</f>
        <v>Euro</v>
      </c>
      <c r="K113" s="694" t="str">
        <f>'C. Masterfiles'!D160</f>
        <v>Euro</v>
      </c>
      <c r="L113" s="694" t="str">
        <f>'C. Masterfiles'!D160</f>
        <v>Euro</v>
      </c>
    </row>
    <row r="114" spans="2:55" ht="24">
      <c r="B114" s="403"/>
      <c r="C114" s="392" t="s">
        <v>0</v>
      </c>
      <c r="D114" s="392" t="s">
        <v>3</v>
      </c>
      <c r="E114" s="392" t="s">
        <v>308</v>
      </c>
      <c r="F114" s="393" t="s">
        <v>439</v>
      </c>
      <c r="G114" s="393" t="str">
        <f>F114</f>
        <v>Total Annual Cost</v>
      </c>
      <c r="H114" s="393" t="str">
        <f>G114</f>
        <v>Total Annual Cost</v>
      </c>
      <c r="I114" s="393" t="str">
        <f>H114</f>
        <v>Total Annual Cost</v>
      </c>
      <c r="J114" s="393" t="str">
        <f>I114</f>
        <v>Total Annual Cost</v>
      </c>
      <c r="K114" s="393" t="str">
        <f>I114</f>
        <v>Total Annual Cost</v>
      </c>
      <c r="L114" s="393" t="str">
        <f>J114</f>
        <v>Total Annual Cost</v>
      </c>
      <c r="M114" s="487"/>
      <c r="N114" s="487"/>
      <c r="O114" s="487"/>
      <c r="P114" s="207"/>
      <c r="R114" s="207"/>
      <c r="S114" s="207"/>
      <c r="T114" s="207"/>
      <c r="U114" s="207"/>
      <c r="V114" s="207"/>
      <c r="X114" s="207"/>
      <c r="Y114" s="207"/>
      <c r="Z114" s="207"/>
      <c r="AA114" s="207"/>
      <c r="AB114" s="207"/>
      <c r="AC114" s="207"/>
      <c r="AD114" s="207"/>
      <c r="AE114" s="207"/>
      <c r="AF114" s="207"/>
      <c r="AG114" s="207"/>
      <c r="AH114" s="207"/>
      <c r="AJ114" s="207"/>
      <c r="AK114" s="207"/>
      <c r="AL114" s="207"/>
      <c r="AM114" s="207"/>
      <c r="AN114" s="207"/>
      <c r="AP114" s="207"/>
      <c r="AQ114" s="207"/>
      <c r="AR114" s="207"/>
      <c r="AS114" s="207"/>
      <c r="AU114" s="207"/>
      <c r="AV114" s="207"/>
      <c r="AW114" s="207"/>
      <c r="AX114" s="207"/>
      <c r="AY114" s="207"/>
      <c r="AZ114" s="207"/>
      <c r="BA114" s="207"/>
      <c r="BB114" s="207"/>
      <c r="BC114" s="207"/>
    </row>
    <row r="115" spans="2:55">
      <c r="B115" s="127"/>
      <c r="C115" s="703" t="str">
        <f>'C. Masterfiles'!C45</f>
        <v>N01</v>
      </c>
      <c r="D115" s="394" t="str">
        <f>'C. Masterfiles'!E45</f>
        <v>Приемо-предавателно устройство (Transceiver)</v>
      </c>
      <c r="E115" s="394" t="str">
        <f>'C. Masterfiles'!D45</f>
        <v>TRX</v>
      </c>
      <c r="F115" s="397">
        <f t="shared" ref="F115:L116" si="101">AU26</f>
        <v>9993647.9661699701</v>
      </c>
      <c r="G115" s="397">
        <f t="shared" si="101"/>
        <v>10352769.995885167</v>
      </c>
      <c r="H115" s="397">
        <f t="shared" si="101"/>
        <v>10725228.371302772</v>
      </c>
      <c r="I115" s="397">
        <f t="shared" si="101"/>
        <v>11111534.102856196</v>
      </c>
      <c r="J115" s="397">
        <f t="shared" si="101"/>
        <v>11512218.338160343</v>
      </c>
      <c r="K115" s="397">
        <f t="shared" si="101"/>
        <v>11927833.174619254</v>
      </c>
      <c r="L115" s="492">
        <f t="shared" si="101"/>
        <v>12358952.505460646</v>
      </c>
      <c r="M115" s="487"/>
      <c r="N115" s="487"/>
      <c r="O115" s="487"/>
      <c r="P115" s="207"/>
      <c r="R115" s="207"/>
      <c r="S115" s="207"/>
      <c r="T115" s="207"/>
      <c r="U115" s="207"/>
      <c r="V115" s="207"/>
      <c r="X115" s="207"/>
      <c r="Y115" s="207"/>
      <c r="Z115" s="207"/>
      <c r="AA115" s="207"/>
      <c r="AB115" s="207"/>
      <c r="AC115" s="207"/>
      <c r="AD115" s="207"/>
      <c r="AE115" s="207"/>
      <c r="AF115" s="207"/>
      <c r="AG115" s="207"/>
      <c r="AH115" s="207"/>
      <c r="AJ115" s="207"/>
      <c r="AK115" s="207"/>
      <c r="AL115" s="207"/>
      <c r="AM115" s="207"/>
      <c r="AN115" s="207"/>
      <c r="AP115" s="207"/>
      <c r="AQ115" s="207"/>
      <c r="AR115" s="207"/>
      <c r="AS115" s="207"/>
      <c r="AU115" s="207"/>
      <c r="AV115" s="207"/>
      <c r="AW115" s="207"/>
      <c r="AX115" s="207"/>
      <c r="AY115" s="207"/>
      <c r="AZ115" s="207"/>
      <c r="BA115" s="207"/>
      <c r="BB115" s="207"/>
      <c r="BC115" s="207"/>
    </row>
    <row r="116" spans="2:55">
      <c r="B116" s="127"/>
      <c r="C116" s="703" t="str">
        <f>'C. Masterfiles'!C46</f>
        <v>N02</v>
      </c>
      <c r="D116" s="394" t="str">
        <f>'C. Masterfiles'!E46</f>
        <v>3G Приемо-предавателно устройство (3G Transceiver)</v>
      </c>
      <c r="E116" s="394" t="str">
        <f>'C. Masterfiles'!D46</f>
        <v>Radio</v>
      </c>
      <c r="F116" s="397">
        <f t="shared" si="101"/>
        <v>9431800.4563840739</v>
      </c>
      <c r="G116" s="492">
        <f t="shared" si="101"/>
        <v>9506734.2265239432</v>
      </c>
      <c r="H116" s="492">
        <f t="shared" si="101"/>
        <v>9552897.1018177252</v>
      </c>
      <c r="I116" s="492">
        <f t="shared" si="101"/>
        <v>9611574.8289781958</v>
      </c>
      <c r="J116" s="492">
        <f t="shared" si="101"/>
        <v>9665913.3552665301</v>
      </c>
      <c r="K116" s="492">
        <f t="shared" si="101"/>
        <v>9697389.3354956619</v>
      </c>
      <c r="L116" s="492">
        <f t="shared" si="101"/>
        <v>9753711.3168919273</v>
      </c>
      <c r="M116" s="487"/>
      <c r="N116" s="487"/>
      <c r="O116" s="487"/>
      <c r="P116" s="207"/>
      <c r="R116" s="207"/>
      <c r="S116" s="207"/>
      <c r="T116" s="207"/>
      <c r="U116" s="207"/>
      <c r="V116" s="207"/>
      <c r="X116" s="207"/>
      <c r="Y116" s="207"/>
      <c r="Z116" s="207"/>
      <c r="AA116" s="207"/>
      <c r="AB116" s="207"/>
      <c r="AC116" s="207"/>
      <c r="AD116" s="207"/>
      <c r="AE116" s="207"/>
      <c r="AF116" s="207"/>
      <c r="AG116" s="207"/>
      <c r="AH116" s="207"/>
      <c r="AJ116" s="207"/>
      <c r="AK116" s="207"/>
      <c r="AL116" s="207"/>
      <c r="AM116" s="207"/>
      <c r="AN116" s="207"/>
      <c r="AP116" s="207"/>
      <c r="AQ116" s="207"/>
      <c r="AR116" s="207"/>
      <c r="AS116" s="207"/>
      <c r="AU116" s="207"/>
      <c r="AV116" s="207"/>
      <c r="AW116" s="207"/>
      <c r="AX116" s="207"/>
      <c r="AY116" s="207"/>
      <c r="AZ116" s="207"/>
      <c r="BA116" s="207"/>
      <c r="BB116" s="207"/>
      <c r="BC116" s="207"/>
    </row>
    <row r="117" spans="2:55">
      <c r="B117" s="127"/>
      <c r="C117" s="703" t="str">
        <f>'C. Masterfiles'!C47</f>
        <v>N03</v>
      </c>
      <c r="D117" s="394" t="str">
        <f>'C. Masterfiles'!E47</f>
        <v>GSM базова станция (2G Base Station)</v>
      </c>
      <c r="E117" s="394" t="str">
        <f>'C. Masterfiles'!D47</f>
        <v>BTS</v>
      </c>
      <c r="F117" s="397">
        <f t="shared" ref="F117:L117" si="102">AU28+AU70+AU63</f>
        <v>13905171.569869492</v>
      </c>
      <c r="G117" s="492">
        <f t="shared" si="102"/>
        <v>14072330.665364804</v>
      </c>
      <c r="H117" s="492">
        <f t="shared" si="102"/>
        <v>14245952.21795843</v>
      </c>
      <c r="I117" s="492">
        <f t="shared" si="102"/>
        <v>14424878.325776909</v>
      </c>
      <c r="J117" s="492">
        <f t="shared" si="102"/>
        <v>14609594.369514819</v>
      </c>
      <c r="K117" s="492">
        <f t="shared" si="102"/>
        <v>14803334.744610406</v>
      </c>
      <c r="L117" s="492">
        <f t="shared" si="102"/>
        <v>15000335.122018596</v>
      </c>
      <c r="M117" s="325" t="s">
        <v>506</v>
      </c>
      <c r="N117" s="487"/>
      <c r="O117" s="487"/>
      <c r="P117" s="207"/>
      <c r="R117" s="207"/>
      <c r="S117" s="207"/>
      <c r="T117" s="207"/>
      <c r="U117" s="207"/>
      <c r="V117" s="207"/>
      <c r="X117" s="207"/>
      <c r="Y117" s="207"/>
      <c r="Z117" s="207"/>
      <c r="AA117" s="207"/>
      <c r="AB117" s="207"/>
      <c r="AC117" s="207"/>
      <c r="AD117" s="207"/>
      <c r="AE117" s="207"/>
      <c r="AF117" s="207"/>
      <c r="AG117" s="207"/>
      <c r="AH117" s="207"/>
      <c r="AJ117" s="207"/>
      <c r="AK117" s="207"/>
      <c r="AL117" s="207"/>
      <c r="AM117" s="207"/>
      <c r="AN117" s="207"/>
      <c r="AP117" s="207"/>
      <c r="AQ117" s="207"/>
      <c r="AR117" s="207"/>
      <c r="AS117" s="207"/>
      <c r="AU117" s="207"/>
      <c r="AV117" s="207"/>
      <c r="AW117" s="207"/>
      <c r="AX117" s="207"/>
      <c r="AY117" s="207"/>
      <c r="AZ117" s="207"/>
      <c r="BA117" s="207"/>
      <c r="BB117" s="207"/>
      <c r="BC117" s="207"/>
    </row>
    <row r="118" spans="2:55">
      <c r="B118" s="127"/>
      <c r="C118" s="703" t="str">
        <f>'C. Masterfiles'!C48</f>
        <v>N04</v>
      </c>
      <c r="D118" s="394" t="str">
        <f>'C. Masterfiles'!E48</f>
        <v>UMTS базова станция (3G Base Station)</v>
      </c>
      <c r="E118" s="394" t="str">
        <f>'C. Masterfiles'!D48</f>
        <v>Node B</v>
      </c>
      <c r="F118" s="492">
        <f t="shared" ref="F118:L120" si="103">AU29+AU71</f>
        <v>5416054.2902599853</v>
      </c>
      <c r="G118" s="492">
        <f t="shared" si="103"/>
        <v>5336798.0747416932</v>
      </c>
      <c r="H118" s="492">
        <f t="shared" si="103"/>
        <v>5243173.4359604269</v>
      </c>
      <c r="I118" s="492">
        <f t="shared" si="103"/>
        <v>5161388.3632879797</v>
      </c>
      <c r="J118" s="492">
        <f t="shared" si="103"/>
        <v>5081676.4778741319</v>
      </c>
      <c r="K118" s="492">
        <f t="shared" si="103"/>
        <v>4993622.7932297718</v>
      </c>
      <c r="L118" s="492">
        <f t="shared" si="103"/>
        <v>4923801.8341986686</v>
      </c>
      <c r="M118" s="325" t="s">
        <v>506</v>
      </c>
      <c r="N118" s="487"/>
      <c r="O118" s="487"/>
      <c r="P118" s="207"/>
      <c r="R118" s="207"/>
      <c r="S118" s="207"/>
      <c r="T118" s="207"/>
      <c r="U118" s="207"/>
      <c r="V118" s="207"/>
      <c r="X118" s="207"/>
      <c r="Y118" s="207"/>
      <c r="Z118" s="207"/>
      <c r="AA118" s="207"/>
      <c r="AB118" s="207"/>
      <c r="AC118" s="207"/>
      <c r="AD118" s="207"/>
      <c r="AE118" s="207"/>
      <c r="AF118" s="207"/>
      <c r="AG118" s="207"/>
      <c r="AH118" s="207"/>
      <c r="AJ118" s="207"/>
      <c r="AK118" s="207"/>
      <c r="AL118" s="207"/>
      <c r="AM118" s="207"/>
      <c r="AN118" s="207"/>
      <c r="AP118" s="207"/>
      <c r="AQ118" s="207"/>
      <c r="AR118" s="207"/>
      <c r="AS118" s="207"/>
      <c r="AU118" s="207"/>
      <c r="AV118" s="207"/>
      <c r="AW118" s="207"/>
      <c r="AX118" s="207"/>
      <c r="AY118" s="207"/>
      <c r="AZ118" s="207"/>
      <c r="BA118" s="207"/>
      <c r="BB118" s="207"/>
      <c r="BC118" s="207"/>
    </row>
    <row r="119" spans="2:55">
      <c r="B119" s="127"/>
      <c r="C119" s="703" t="str">
        <f>'C. Masterfiles'!C49</f>
        <v>N05</v>
      </c>
      <c r="D119" s="394" t="str">
        <f>'C. Masterfiles'!E49</f>
        <v>Контролер на GSM базова станция (Base station controller)</v>
      </c>
      <c r="E119" s="394" t="str">
        <f>'C. Masterfiles'!D49</f>
        <v>BSC</v>
      </c>
      <c r="F119" s="492">
        <f t="shared" si="103"/>
        <v>14575196.421002038</v>
      </c>
      <c r="G119" s="492">
        <f t="shared" si="103"/>
        <v>14747953.733558759</v>
      </c>
      <c r="H119" s="492">
        <f t="shared" si="103"/>
        <v>14928236.101585887</v>
      </c>
      <c r="I119" s="492">
        <f t="shared" si="103"/>
        <v>15116368.734919798</v>
      </c>
      <c r="J119" s="492">
        <f t="shared" si="103"/>
        <v>15312690.95789348</v>
      </c>
      <c r="K119" s="492">
        <f t="shared" si="103"/>
        <v>15517556.822543997</v>
      </c>
      <c r="L119" s="492">
        <f t="shared" si="103"/>
        <v>15731335.748467444</v>
      </c>
      <c r="M119" s="325" t="s">
        <v>506</v>
      </c>
      <c r="N119" s="487"/>
      <c r="O119" s="487"/>
      <c r="P119" s="207"/>
      <c r="R119" s="207"/>
      <c r="S119" s="207"/>
      <c r="T119" s="207"/>
      <c r="U119" s="207"/>
      <c r="V119" s="207"/>
      <c r="X119" s="207"/>
      <c r="Y119" s="207"/>
      <c r="Z119" s="207"/>
      <c r="AA119" s="207"/>
      <c r="AB119" s="207"/>
      <c r="AC119" s="207"/>
      <c r="AD119" s="207"/>
      <c r="AE119" s="207"/>
      <c r="AF119" s="207"/>
      <c r="AG119" s="207"/>
      <c r="AH119" s="207"/>
      <c r="AJ119" s="207"/>
      <c r="AK119" s="207"/>
      <c r="AL119" s="207"/>
      <c r="AM119" s="207"/>
      <c r="AN119" s="207"/>
      <c r="AP119" s="207"/>
      <c r="AQ119" s="207"/>
      <c r="AR119" s="207"/>
      <c r="AS119" s="207"/>
      <c r="AU119" s="207"/>
      <c r="AV119" s="207"/>
      <c r="AW119" s="207"/>
      <c r="AX119" s="207"/>
      <c r="AY119" s="207"/>
      <c r="AZ119" s="207"/>
      <c r="BA119" s="207"/>
      <c r="BB119" s="207"/>
      <c r="BC119" s="207"/>
    </row>
    <row r="120" spans="2:55">
      <c r="B120" s="127"/>
      <c r="C120" s="703" t="str">
        <f>'C. Masterfiles'!C50</f>
        <v>N06</v>
      </c>
      <c r="D120" s="394" t="str">
        <f>'C. Masterfiles'!E50</f>
        <v>Контролер на UMTS базова станция (Radio Network Controler)</v>
      </c>
      <c r="E120" s="394" t="str">
        <f>'C. Masterfiles'!D50</f>
        <v>RNC</v>
      </c>
      <c r="F120" s="492">
        <f t="shared" si="103"/>
        <v>1221120.615943298</v>
      </c>
      <c r="G120" s="492">
        <f t="shared" si="103"/>
        <v>1196375.7478436972</v>
      </c>
      <c r="H120" s="492">
        <f t="shared" si="103"/>
        <v>1168332.9870358843</v>
      </c>
      <c r="I120" s="492">
        <f t="shared" si="103"/>
        <v>1142837.8224958808</v>
      </c>
      <c r="J120" s="492">
        <f t="shared" si="103"/>
        <v>1109434.6392580117</v>
      </c>
      <c r="K120" s="492">
        <f t="shared" si="103"/>
        <v>1091034.0709244427</v>
      </c>
      <c r="L120" s="492">
        <f t="shared" si="103"/>
        <v>1071569.4929642593</v>
      </c>
      <c r="M120" s="325" t="s">
        <v>506</v>
      </c>
      <c r="N120" s="487"/>
      <c r="O120" s="487"/>
      <c r="P120" s="207"/>
      <c r="R120" s="207"/>
      <c r="S120" s="207"/>
      <c r="T120" s="207"/>
      <c r="U120" s="207"/>
      <c r="V120" s="207"/>
      <c r="X120" s="207"/>
      <c r="Y120" s="207"/>
      <c r="Z120" s="207"/>
      <c r="AA120" s="207"/>
      <c r="AB120" s="207"/>
      <c r="AC120" s="207"/>
      <c r="AD120" s="207"/>
      <c r="AE120" s="207"/>
      <c r="AF120" s="207"/>
      <c r="AG120" s="207"/>
      <c r="AH120" s="207"/>
      <c r="AJ120" s="207"/>
      <c r="AK120" s="207"/>
      <c r="AL120" s="207"/>
      <c r="AM120" s="207"/>
      <c r="AN120" s="207"/>
      <c r="AP120" s="207"/>
      <c r="AQ120" s="207"/>
      <c r="AR120" s="207"/>
      <c r="AS120" s="207"/>
      <c r="AU120" s="207"/>
      <c r="AV120" s="207"/>
      <c r="AW120" s="207"/>
      <c r="AX120" s="207"/>
      <c r="AY120" s="207"/>
      <c r="AZ120" s="207"/>
      <c r="BA120" s="207"/>
      <c r="BB120" s="207"/>
      <c r="BC120" s="207"/>
    </row>
    <row r="121" spans="2:55">
      <c r="B121" s="127"/>
      <c r="C121" s="703" t="str">
        <f>'C. Masterfiles'!C51</f>
        <v>N07</v>
      </c>
      <c r="D121" s="394" t="str">
        <f>'C. Masterfiles'!E51</f>
        <v>Мобилна централа (Mobile Switching Centre)</v>
      </c>
      <c r="E121" s="394" t="str">
        <f>'C. Masterfiles'!D51</f>
        <v>MSC</v>
      </c>
      <c r="F121" s="397">
        <f t="shared" ref="F121:F137" si="104">AU32</f>
        <v>452792.76979778404</v>
      </c>
      <c r="G121" s="397">
        <f t="shared" ref="G121:G137" si="105">AV32</f>
        <v>446966.29858998163</v>
      </c>
      <c r="H121" s="397">
        <f t="shared" ref="H121:H137" si="106">AW32</f>
        <v>466100.22985832498</v>
      </c>
      <c r="I121" s="397">
        <f t="shared" ref="I121:I137" si="107">AX32</f>
        <v>486405.98451885028</v>
      </c>
      <c r="J121" s="397">
        <f t="shared" ref="J121:J137" si="108">AY32</f>
        <v>506150.65964112774</v>
      </c>
      <c r="K121" s="397">
        <f t="shared" ref="K121:K137" si="109">AZ32</f>
        <v>518959.77943177358</v>
      </c>
      <c r="L121" s="492">
        <f t="shared" ref="L121:L137" si="110">BA32</f>
        <v>532337.25571619649</v>
      </c>
      <c r="M121" s="487"/>
      <c r="N121" s="487"/>
      <c r="O121" s="487"/>
      <c r="P121" s="207"/>
      <c r="R121" s="207"/>
      <c r="S121" s="207"/>
      <c r="T121" s="207"/>
      <c r="U121" s="207"/>
      <c r="V121" s="207"/>
      <c r="X121" s="207"/>
      <c r="Y121" s="207"/>
      <c r="Z121" s="207"/>
      <c r="AA121" s="207"/>
      <c r="AB121" s="207"/>
      <c r="AC121" s="207"/>
      <c r="AD121" s="207"/>
      <c r="AE121" s="207"/>
      <c r="AF121" s="207"/>
      <c r="AG121" s="207"/>
      <c r="AH121" s="207"/>
      <c r="AJ121" s="207"/>
      <c r="AK121" s="207"/>
      <c r="AL121" s="207"/>
      <c r="AM121" s="207"/>
      <c r="AN121" s="207"/>
      <c r="AP121" s="207"/>
      <c r="AQ121" s="207"/>
      <c r="AR121" s="207"/>
      <c r="AS121" s="207"/>
      <c r="AU121" s="207"/>
      <c r="AV121" s="207"/>
      <c r="AW121" s="207"/>
      <c r="AX121" s="207"/>
      <c r="AY121" s="207"/>
      <c r="AZ121" s="207"/>
      <c r="BA121" s="207"/>
      <c r="BB121" s="207"/>
      <c r="BC121" s="207"/>
    </row>
    <row r="122" spans="2:55">
      <c r="B122" s="127"/>
      <c r="C122" s="703" t="str">
        <f>'C. Masterfiles'!C52</f>
        <v>N08</v>
      </c>
      <c r="D122" s="394" t="str">
        <f>'C. Masterfiles'!E52</f>
        <v>Регистър на "домашните" потребители (Home location register)</v>
      </c>
      <c r="E122" s="394" t="str">
        <f>'C. Masterfiles'!D52</f>
        <v>HLR</v>
      </c>
      <c r="F122" s="397">
        <f t="shared" si="104"/>
        <v>60372.369306371213</v>
      </c>
      <c r="G122" s="397">
        <f t="shared" si="105"/>
        <v>59595.506478664218</v>
      </c>
      <c r="H122" s="397">
        <f t="shared" si="106"/>
        <v>62146.697314443329</v>
      </c>
      <c r="I122" s="397">
        <f t="shared" si="107"/>
        <v>64854.131269180034</v>
      </c>
      <c r="J122" s="397">
        <f t="shared" si="108"/>
        <v>67486.754618817038</v>
      </c>
      <c r="K122" s="397">
        <f t="shared" si="109"/>
        <v>69194.637257569804</v>
      </c>
      <c r="L122" s="492">
        <f t="shared" si="110"/>
        <v>70978.300762159517</v>
      </c>
      <c r="M122" s="487"/>
      <c r="N122" s="487"/>
      <c r="O122" s="487"/>
      <c r="P122" s="207"/>
      <c r="R122" s="207"/>
      <c r="S122" s="207"/>
      <c r="T122" s="207"/>
      <c r="U122" s="207"/>
      <c r="V122" s="207"/>
      <c r="X122" s="207"/>
      <c r="Y122" s="207"/>
      <c r="Z122" s="207"/>
      <c r="AA122" s="207"/>
      <c r="AB122" s="207"/>
      <c r="AC122" s="207"/>
      <c r="AD122" s="207"/>
      <c r="AE122" s="207"/>
      <c r="AF122" s="207"/>
      <c r="AG122" s="207"/>
      <c r="AH122" s="207"/>
      <c r="AJ122" s="207"/>
      <c r="AK122" s="207"/>
      <c r="AL122" s="207"/>
      <c r="AM122" s="207"/>
      <c r="AN122" s="207"/>
      <c r="AP122" s="207"/>
      <c r="AQ122" s="207"/>
      <c r="AR122" s="207"/>
      <c r="AS122" s="207"/>
      <c r="AU122" s="207"/>
      <c r="AV122" s="207"/>
      <c r="AW122" s="207"/>
      <c r="AX122" s="207"/>
      <c r="AY122" s="207"/>
      <c r="AZ122" s="207"/>
      <c r="BA122" s="207"/>
      <c r="BB122" s="207"/>
      <c r="BC122" s="207"/>
    </row>
    <row r="123" spans="2:55">
      <c r="B123" s="127"/>
      <c r="C123" s="703" t="str">
        <f>'C. Masterfiles'!C53</f>
        <v>N09</v>
      </c>
      <c r="D123" s="394" t="str">
        <f>'C. Masterfiles'!E53</f>
        <v>Предплатена платформа (Pre-paid platform)</v>
      </c>
      <c r="E123" s="394" t="str">
        <f>'C. Masterfiles'!D53</f>
        <v>PPP</v>
      </c>
      <c r="F123" s="397">
        <f t="shared" si="104"/>
        <v>1811171.0791911362</v>
      </c>
      <c r="G123" s="397">
        <f t="shared" si="105"/>
        <v>1787865.1943599265</v>
      </c>
      <c r="H123" s="397">
        <f t="shared" si="106"/>
        <v>1864400.9194332999</v>
      </c>
      <c r="I123" s="397">
        <f t="shared" si="107"/>
        <v>1945623.9380754011</v>
      </c>
      <c r="J123" s="397">
        <f t="shared" si="108"/>
        <v>2024602.638564511</v>
      </c>
      <c r="K123" s="397">
        <f t="shared" si="109"/>
        <v>2075839.1177270943</v>
      </c>
      <c r="L123" s="492">
        <f t="shared" si="110"/>
        <v>2129349.022864786</v>
      </c>
      <c r="M123" s="487"/>
      <c r="N123" s="487"/>
      <c r="O123" s="487"/>
      <c r="P123" s="207"/>
      <c r="R123" s="207"/>
      <c r="S123" s="207"/>
      <c r="T123" s="207"/>
      <c r="U123" s="207"/>
      <c r="V123" s="207"/>
      <c r="X123" s="207"/>
      <c r="Y123" s="207"/>
      <c r="Z123" s="207"/>
      <c r="AA123" s="207"/>
      <c r="AB123" s="207"/>
      <c r="AC123" s="207"/>
      <c r="AD123" s="207"/>
      <c r="AE123" s="207"/>
      <c r="AF123" s="207"/>
      <c r="AG123" s="207"/>
      <c r="AH123" s="207"/>
      <c r="AJ123" s="207"/>
      <c r="AK123" s="207"/>
      <c r="AL123" s="207"/>
      <c r="AM123" s="207"/>
      <c r="AN123" s="207"/>
      <c r="AP123" s="207"/>
      <c r="AQ123" s="207"/>
      <c r="AR123" s="207"/>
      <c r="AS123" s="207"/>
      <c r="AU123" s="207"/>
      <c r="AV123" s="207"/>
      <c r="AW123" s="207"/>
      <c r="AX123" s="207"/>
      <c r="AY123" s="207"/>
      <c r="AZ123" s="207"/>
      <c r="BA123" s="207"/>
      <c r="BB123" s="207"/>
      <c r="BC123" s="207"/>
    </row>
    <row r="124" spans="2:55">
      <c r="B124" s="127"/>
      <c r="C124" s="703" t="str">
        <f>'C. Masterfiles'!C54</f>
        <v>N10</v>
      </c>
      <c r="D124" s="394" t="str">
        <f>'C. Masterfiles'!E54</f>
        <v>SMS шлюз (SMS Gateway)</v>
      </c>
      <c r="E124" s="394" t="str">
        <f>'C. Masterfiles'!D54</f>
        <v>SMSG</v>
      </c>
      <c r="F124" s="397">
        <f t="shared" si="104"/>
        <v>121575.32329309372</v>
      </c>
      <c r="G124" s="397">
        <f t="shared" si="105"/>
        <v>123729.35561465242</v>
      </c>
      <c r="H124" s="397">
        <f t="shared" si="106"/>
        <v>125978.25403339753</v>
      </c>
      <c r="I124" s="397">
        <f t="shared" si="107"/>
        <v>128326.14092917182</v>
      </c>
      <c r="J124" s="397">
        <f t="shared" si="108"/>
        <v>130777.31784064627</v>
      </c>
      <c r="K124" s="397">
        <f t="shared" si="109"/>
        <v>133336.27325156267</v>
      </c>
      <c r="L124" s="492">
        <f t="shared" si="110"/>
        <v>136007.6907153666</v>
      </c>
      <c r="M124" s="487"/>
      <c r="N124" s="487"/>
      <c r="O124" s="487"/>
      <c r="P124" s="207"/>
      <c r="R124" s="207"/>
      <c r="S124" s="207"/>
      <c r="T124" s="207"/>
      <c r="U124" s="207"/>
      <c r="V124" s="207"/>
      <c r="X124" s="207"/>
      <c r="Y124" s="207"/>
      <c r="Z124" s="207"/>
      <c r="AA124" s="207"/>
      <c r="AB124" s="207"/>
      <c r="AC124" s="207"/>
      <c r="AD124" s="207"/>
      <c r="AE124" s="207"/>
      <c r="AF124" s="207"/>
      <c r="AG124" s="207"/>
      <c r="AH124" s="207"/>
      <c r="AJ124" s="207"/>
      <c r="AK124" s="207"/>
      <c r="AL124" s="207"/>
      <c r="AM124" s="207"/>
      <c r="AN124" s="207"/>
      <c r="AP124" s="207"/>
      <c r="AQ124" s="207"/>
      <c r="AR124" s="207"/>
      <c r="AS124" s="207"/>
      <c r="AU124" s="207"/>
      <c r="AV124" s="207"/>
      <c r="AW124" s="207"/>
      <c r="AX124" s="207"/>
      <c r="AY124" s="207"/>
      <c r="AZ124" s="207"/>
      <c r="BA124" s="207"/>
      <c r="BB124" s="207"/>
      <c r="BC124" s="207"/>
    </row>
    <row r="125" spans="2:55">
      <c r="B125" s="127"/>
      <c r="C125" s="703" t="str">
        <f>'C. Masterfiles'!C55</f>
        <v>N11</v>
      </c>
      <c r="D125" s="394" t="str">
        <f>'C. Masterfiles'!E55</f>
        <v>Централа за кратки съобщения SMS (SMS Control Centre)</v>
      </c>
      <c r="E125" s="394" t="str">
        <f>'C. Masterfiles'!D55</f>
        <v>SMSC</v>
      </c>
      <c r="F125" s="397">
        <f t="shared" si="104"/>
        <v>162824.09369610762</v>
      </c>
      <c r="G125" s="397">
        <f t="shared" si="105"/>
        <v>165708.95841248092</v>
      </c>
      <c r="H125" s="397">
        <f t="shared" si="106"/>
        <v>168720.87593758595</v>
      </c>
      <c r="I125" s="397">
        <f t="shared" si="107"/>
        <v>171865.36731585511</v>
      </c>
      <c r="J125" s="397">
        <f t="shared" si="108"/>
        <v>175148.19353657978</v>
      </c>
      <c r="K125" s="397">
        <f t="shared" si="109"/>
        <v>178575.36596191433</v>
      </c>
      <c r="L125" s="492">
        <f t="shared" si="110"/>
        <v>182153.15720808023</v>
      </c>
      <c r="M125" s="487"/>
      <c r="N125" s="487"/>
      <c r="O125" s="487"/>
      <c r="P125" s="207"/>
      <c r="R125" s="207"/>
      <c r="S125" s="207"/>
      <c r="T125" s="207"/>
      <c r="U125" s="207"/>
      <c r="V125" s="207"/>
      <c r="X125" s="207"/>
      <c r="Y125" s="207"/>
      <c r="Z125" s="207"/>
      <c r="AA125" s="207"/>
      <c r="AB125" s="207"/>
      <c r="AC125" s="207"/>
      <c r="AD125" s="207"/>
      <c r="AE125" s="207"/>
      <c r="AF125" s="207"/>
      <c r="AG125" s="207"/>
      <c r="AH125" s="207"/>
      <c r="AJ125" s="207"/>
      <c r="AK125" s="207"/>
      <c r="AL125" s="207"/>
      <c r="AM125" s="207"/>
      <c r="AN125" s="207"/>
      <c r="AP125" s="207"/>
      <c r="AQ125" s="207"/>
      <c r="AR125" s="207"/>
      <c r="AS125" s="207"/>
      <c r="AU125" s="207"/>
      <c r="AV125" s="207"/>
      <c r="AW125" s="207"/>
      <c r="AX125" s="207"/>
      <c r="AY125" s="207"/>
      <c r="AZ125" s="207"/>
      <c r="BA125" s="207"/>
      <c r="BB125" s="207"/>
      <c r="BC125" s="207"/>
    </row>
    <row r="126" spans="2:55">
      <c r="B126" s="127"/>
      <c r="C126" s="703" t="str">
        <f>'C. Masterfiles'!C56</f>
        <v>N12</v>
      </c>
      <c r="D126" s="394" t="str">
        <f>'C. Masterfiles'!E56</f>
        <v>Централа за мултимедийни съобщения MMS (MMS Control Centre)</v>
      </c>
      <c r="E126" s="394" t="str">
        <f>'C. Masterfiles'!D56</f>
        <v>MMSC</v>
      </c>
      <c r="F126" s="397">
        <f t="shared" si="104"/>
        <v>1767083.1873996183</v>
      </c>
      <c r="G126" s="397">
        <f t="shared" si="105"/>
        <v>1798391.7967245984</v>
      </c>
      <c r="H126" s="397">
        <f t="shared" si="106"/>
        <v>1831079.2737412429</v>
      </c>
      <c r="I126" s="397">
        <f t="shared" si="107"/>
        <v>1865205.5367612182</v>
      </c>
      <c r="J126" s="397">
        <f t="shared" si="108"/>
        <v>1900833.1081489283</v>
      </c>
      <c r="K126" s="397">
        <f t="shared" si="109"/>
        <v>1938027.2274936435</v>
      </c>
      <c r="L126" s="492">
        <f t="shared" si="110"/>
        <v>1976855.9697000948</v>
      </c>
      <c r="M126" s="487"/>
      <c r="N126" s="487"/>
      <c r="O126" s="487"/>
      <c r="P126" s="207"/>
      <c r="R126" s="207"/>
      <c r="S126" s="207"/>
      <c r="T126" s="207"/>
      <c r="U126" s="207"/>
      <c r="V126" s="207"/>
      <c r="X126" s="207"/>
      <c r="Y126" s="207"/>
      <c r="Z126" s="207"/>
      <c r="AA126" s="207"/>
      <c r="AB126" s="207"/>
      <c r="AC126" s="207"/>
      <c r="AD126" s="207"/>
      <c r="AE126" s="207"/>
      <c r="AF126" s="207"/>
      <c r="AG126" s="207"/>
      <c r="AH126" s="207"/>
      <c r="AJ126" s="207"/>
      <c r="AK126" s="207"/>
      <c r="AL126" s="207"/>
      <c r="AM126" s="207"/>
      <c r="AN126" s="207"/>
      <c r="AP126" s="207"/>
      <c r="AQ126" s="207"/>
      <c r="AR126" s="207"/>
      <c r="AS126" s="207"/>
      <c r="AU126" s="207"/>
      <c r="AV126" s="207"/>
      <c r="AW126" s="207"/>
      <c r="AX126" s="207"/>
      <c r="AY126" s="207"/>
      <c r="AZ126" s="207"/>
      <c r="BA126" s="207"/>
      <c r="BB126" s="207"/>
      <c r="BC126" s="207"/>
    </row>
    <row r="127" spans="2:55">
      <c r="B127" s="127"/>
      <c r="C127" s="703" t="str">
        <f>'C. Masterfiles'!C57</f>
        <v>N13</v>
      </c>
      <c r="D127" s="394" t="str">
        <f>'C. Masterfiles'!E57</f>
        <v>Система за гласова поща (Voice mail system)</v>
      </c>
      <c r="E127" s="394" t="str">
        <f>'C. Masterfiles'!D57</f>
        <v>VMS</v>
      </c>
      <c r="F127" s="397">
        <f t="shared" si="104"/>
        <v>226396.38489889202</v>
      </c>
      <c r="G127" s="397">
        <f t="shared" si="105"/>
        <v>223483.14929499081</v>
      </c>
      <c r="H127" s="397">
        <f t="shared" si="106"/>
        <v>233050.11492916249</v>
      </c>
      <c r="I127" s="397">
        <f t="shared" si="107"/>
        <v>243202.99225942514</v>
      </c>
      <c r="J127" s="397">
        <f t="shared" si="108"/>
        <v>253075.32982056387</v>
      </c>
      <c r="K127" s="397">
        <f t="shared" si="109"/>
        <v>259479.88971588679</v>
      </c>
      <c r="L127" s="492">
        <f t="shared" si="110"/>
        <v>266168.62785809825</v>
      </c>
      <c r="M127" s="487"/>
      <c r="N127" s="487"/>
      <c r="O127" s="487"/>
      <c r="P127" s="207"/>
      <c r="R127" s="207"/>
      <c r="S127" s="207"/>
      <c r="T127" s="207"/>
      <c r="U127" s="207"/>
      <c r="V127" s="207"/>
      <c r="X127" s="207"/>
      <c r="Y127" s="207"/>
      <c r="Z127" s="207"/>
      <c r="AA127" s="207"/>
      <c r="AB127" s="207"/>
      <c r="AC127" s="207"/>
      <c r="AD127" s="207"/>
      <c r="AE127" s="207"/>
      <c r="AF127" s="207"/>
      <c r="AG127" s="207"/>
      <c r="AH127" s="207"/>
      <c r="AJ127" s="207"/>
      <c r="AK127" s="207"/>
      <c r="AL127" s="207"/>
      <c r="AM127" s="207"/>
      <c r="AN127" s="207"/>
      <c r="AP127" s="207"/>
      <c r="AQ127" s="207"/>
      <c r="AR127" s="207"/>
      <c r="AS127" s="207"/>
      <c r="AU127" s="207"/>
      <c r="AV127" s="207"/>
      <c r="AW127" s="207"/>
      <c r="AX127" s="207"/>
      <c r="AY127" s="207"/>
      <c r="AZ127" s="207"/>
      <c r="BA127" s="207"/>
      <c r="BB127" s="207"/>
      <c r="BC127" s="207"/>
    </row>
    <row r="128" spans="2:55">
      <c r="B128" s="127"/>
      <c r="C128" s="703" t="str">
        <f>'C. Masterfiles'!C58</f>
        <v>N14</v>
      </c>
      <c r="D128" s="394" t="str">
        <f>'C. Masterfiles'!E58</f>
        <v>Система за управление на мрежата (Network management system)</v>
      </c>
      <c r="E128" s="394" t="str">
        <f>'C. Masterfiles'!D58</f>
        <v>NMS</v>
      </c>
      <c r="F128" s="397">
        <f t="shared" si="104"/>
        <v>321985.96963397978</v>
      </c>
      <c r="G128" s="397">
        <f t="shared" si="105"/>
        <v>317842.70121954253</v>
      </c>
      <c r="H128" s="397">
        <f t="shared" si="106"/>
        <v>331449.05234369787</v>
      </c>
      <c r="I128" s="397">
        <f t="shared" si="107"/>
        <v>345888.70010229363</v>
      </c>
      <c r="J128" s="397">
        <f t="shared" si="108"/>
        <v>359929.35796702409</v>
      </c>
      <c r="K128" s="397">
        <f t="shared" si="109"/>
        <v>369038.0653737057</v>
      </c>
      <c r="L128" s="492">
        <f t="shared" si="110"/>
        <v>378550.93739818421</v>
      </c>
      <c r="M128" s="487"/>
      <c r="N128" s="487"/>
      <c r="O128" s="487"/>
      <c r="P128" s="207"/>
      <c r="R128" s="207"/>
      <c r="S128" s="207"/>
      <c r="T128" s="207"/>
      <c r="U128" s="207"/>
      <c r="V128" s="207"/>
      <c r="X128" s="207"/>
      <c r="Y128" s="207"/>
      <c r="Z128" s="207"/>
      <c r="AA128" s="207"/>
      <c r="AB128" s="207"/>
      <c r="AC128" s="207"/>
      <c r="AD128" s="207"/>
      <c r="AE128" s="207"/>
      <c r="AF128" s="207"/>
      <c r="AG128" s="207"/>
      <c r="AH128" s="207"/>
      <c r="AJ128" s="207"/>
      <c r="AK128" s="207"/>
      <c r="AL128" s="207"/>
      <c r="AM128" s="207"/>
      <c r="AN128" s="207"/>
      <c r="AP128" s="207"/>
      <c r="AQ128" s="207"/>
      <c r="AR128" s="207"/>
      <c r="AS128" s="207"/>
      <c r="AU128" s="207"/>
      <c r="AV128" s="207"/>
      <c r="AW128" s="207"/>
      <c r="AX128" s="207"/>
      <c r="AY128" s="207"/>
      <c r="AZ128" s="207"/>
      <c r="BA128" s="207"/>
      <c r="BB128" s="207"/>
      <c r="BC128" s="207"/>
    </row>
    <row r="129" spans="2:55">
      <c r="B129" s="127"/>
      <c r="C129" s="703" t="str">
        <f>'C. Masterfiles'!C59</f>
        <v>N15</v>
      </c>
      <c r="D129" s="394" t="str">
        <f>'C. Masterfiles'!E59</f>
        <v>Система/и за оперативна поддръжка на мрежата (Operational Support System)</v>
      </c>
      <c r="E129" s="394" t="str">
        <f>'C. Masterfiles'!D59</f>
        <v>OSS</v>
      </c>
      <c r="F129" s="397">
        <f t="shared" si="104"/>
        <v>301861.84653185605</v>
      </c>
      <c r="G129" s="397">
        <f t="shared" si="105"/>
        <v>297977.53239332116</v>
      </c>
      <c r="H129" s="397">
        <f t="shared" si="106"/>
        <v>310733.48657221667</v>
      </c>
      <c r="I129" s="397">
        <f t="shared" si="107"/>
        <v>324270.65634590026</v>
      </c>
      <c r="J129" s="397">
        <f t="shared" si="108"/>
        <v>337433.77309408505</v>
      </c>
      <c r="K129" s="397">
        <f t="shared" si="109"/>
        <v>345973.18628784909</v>
      </c>
      <c r="L129" s="492">
        <f t="shared" si="110"/>
        <v>354891.50381079764</v>
      </c>
      <c r="M129" s="487"/>
      <c r="N129" s="487"/>
      <c r="O129" s="487"/>
      <c r="P129" s="207"/>
      <c r="R129" s="207"/>
      <c r="S129" s="207"/>
      <c r="T129" s="207"/>
      <c r="U129" s="207"/>
      <c r="V129" s="207"/>
      <c r="X129" s="207"/>
      <c r="Y129" s="207"/>
      <c r="Z129" s="207"/>
      <c r="AA129" s="207"/>
      <c r="AB129" s="207"/>
      <c r="AC129" s="207"/>
      <c r="AD129" s="207"/>
      <c r="AE129" s="207"/>
      <c r="AF129" s="207"/>
      <c r="AG129" s="207"/>
      <c r="AH129" s="207"/>
      <c r="AJ129" s="207"/>
      <c r="AK129" s="207"/>
      <c r="AL129" s="207"/>
      <c r="AM129" s="207"/>
      <c r="AN129" s="207"/>
      <c r="AP129" s="207"/>
      <c r="AQ129" s="207"/>
      <c r="AR129" s="207"/>
      <c r="AS129" s="207"/>
      <c r="AU129" s="207"/>
      <c r="AV129" s="207"/>
      <c r="AW129" s="207"/>
      <c r="AX129" s="207"/>
      <c r="AY129" s="207"/>
      <c r="AZ129" s="207"/>
      <c r="BA129" s="207"/>
      <c r="BB129" s="207"/>
      <c r="BC129" s="207"/>
    </row>
    <row r="130" spans="2:55">
      <c r="B130" s="127"/>
      <c r="C130" s="703" t="str">
        <f>'C. Masterfiles'!C60</f>
        <v>N16</v>
      </c>
      <c r="D130" s="394" t="str">
        <f>'C. Masterfiles'!E60</f>
        <v>GPRS System</v>
      </c>
      <c r="E130" s="394" t="str">
        <f>'C. Masterfiles'!D60</f>
        <v>GPRS</v>
      </c>
      <c r="F130" s="397">
        <f t="shared" si="104"/>
        <v>4829789.5445096968</v>
      </c>
      <c r="G130" s="397">
        <f t="shared" si="105"/>
        <v>4767640.5182931386</v>
      </c>
      <c r="H130" s="397">
        <f t="shared" si="106"/>
        <v>4971735.7851554668</v>
      </c>
      <c r="I130" s="397">
        <f t="shared" si="107"/>
        <v>5188330.5015344042</v>
      </c>
      <c r="J130" s="397">
        <f t="shared" si="108"/>
        <v>5398940.3695053607</v>
      </c>
      <c r="K130" s="397">
        <f t="shared" si="109"/>
        <v>5535570.9806055855</v>
      </c>
      <c r="L130" s="492">
        <f t="shared" si="110"/>
        <v>5678264.0609727623</v>
      </c>
      <c r="M130" s="487"/>
      <c r="N130" s="487"/>
      <c r="O130" s="487"/>
      <c r="P130" s="207"/>
      <c r="R130" s="207"/>
      <c r="S130" s="207"/>
      <c r="T130" s="207"/>
      <c r="U130" s="207"/>
      <c r="V130" s="207"/>
      <c r="X130" s="207"/>
      <c r="Y130" s="207"/>
      <c r="Z130" s="207"/>
      <c r="AA130" s="207"/>
      <c r="AB130" s="207"/>
      <c r="AC130" s="207"/>
      <c r="AD130" s="207"/>
      <c r="AE130" s="207"/>
      <c r="AF130" s="207"/>
      <c r="AG130" s="207"/>
      <c r="AH130" s="207"/>
      <c r="AJ130" s="207"/>
      <c r="AK130" s="207"/>
      <c r="AL130" s="207"/>
      <c r="AM130" s="207"/>
      <c r="AN130" s="207"/>
      <c r="AP130" s="207"/>
      <c r="AQ130" s="207"/>
      <c r="AR130" s="207"/>
      <c r="AS130" s="207"/>
      <c r="AU130" s="207"/>
      <c r="AV130" s="207"/>
      <c r="AW130" s="207"/>
      <c r="AX130" s="207"/>
      <c r="AY130" s="207"/>
      <c r="AZ130" s="207"/>
      <c r="BA130" s="207"/>
      <c r="BB130" s="207"/>
      <c r="BC130" s="207"/>
    </row>
    <row r="131" spans="2:55">
      <c r="B131" s="127"/>
      <c r="C131" s="703" t="str">
        <f>'C. Masterfiles'!C61</f>
        <v>N17</v>
      </c>
      <c r="D131" s="394" t="str">
        <f>'C. Masterfiles'!E61</f>
        <v>Retail Billing system</v>
      </c>
      <c r="E131" s="394" t="str">
        <f>'C. Masterfiles'!D61</f>
        <v>BIL</v>
      </c>
      <c r="F131" s="397">
        <f t="shared" si="104"/>
        <v>1207447.3861274242</v>
      </c>
      <c r="G131" s="397">
        <f t="shared" si="105"/>
        <v>1191910.1295732846</v>
      </c>
      <c r="H131" s="397">
        <f t="shared" si="106"/>
        <v>1242933.9462888667</v>
      </c>
      <c r="I131" s="397">
        <f t="shared" si="107"/>
        <v>1297082.6253836011</v>
      </c>
      <c r="J131" s="397">
        <f t="shared" si="108"/>
        <v>1349735.0923763402</v>
      </c>
      <c r="K131" s="397">
        <f t="shared" si="109"/>
        <v>1383892.7451513964</v>
      </c>
      <c r="L131" s="492">
        <f t="shared" si="110"/>
        <v>1419566.0152431906</v>
      </c>
      <c r="M131" s="487"/>
      <c r="N131" s="487"/>
      <c r="O131" s="487"/>
      <c r="P131" s="207"/>
      <c r="R131" s="207"/>
      <c r="S131" s="207"/>
      <c r="T131" s="207"/>
      <c r="U131" s="207"/>
      <c r="V131" s="207"/>
      <c r="X131" s="207"/>
      <c r="Y131" s="207"/>
      <c r="Z131" s="207"/>
      <c r="AA131" s="207"/>
      <c r="AB131" s="207"/>
      <c r="AC131" s="207"/>
      <c r="AD131" s="207"/>
      <c r="AE131" s="207"/>
      <c r="AF131" s="207"/>
      <c r="AG131" s="207"/>
      <c r="AH131" s="207"/>
      <c r="AJ131" s="207"/>
      <c r="AK131" s="207"/>
      <c r="AL131" s="207"/>
      <c r="AM131" s="207"/>
      <c r="AN131" s="207"/>
      <c r="AP131" s="207"/>
      <c r="AQ131" s="207"/>
      <c r="AR131" s="207"/>
      <c r="AS131" s="207"/>
      <c r="AU131" s="207"/>
      <c r="AV131" s="207"/>
      <c r="AW131" s="207"/>
      <c r="AX131" s="207"/>
      <c r="AY131" s="207"/>
      <c r="AZ131" s="207"/>
      <c r="BA131" s="207"/>
      <c r="BB131" s="207"/>
      <c r="BC131" s="207"/>
    </row>
    <row r="132" spans="2:55">
      <c r="B132" s="207"/>
      <c r="C132" s="703" t="str">
        <f>'C. Masterfiles'!C62</f>
        <v>N18</v>
      </c>
      <c r="D132" s="394" t="str">
        <f>'C. Masterfiles'!E62</f>
        <v>Система за таксуване (Interconnection Billing System)</v>
      </c>
      <c r="E132" s="394" t="str">
        <f>'C. Masterfiles'!D62</f>
        <v>IBIL</v>
      </c>
      <c r="F132" s="397">
        <f t="shared" si="104"/>
        <v>386383.16356077569</v>
      </c>
      <c r="G132" s="397">
        <f t="shared" si="105"/>
        <v>381411.24146345106</v>
      </c>
      <c r="H132" s="397">
        <f t="shared" si="106"/>
        <v>397738.86281243741</v>
      </c>
      <c r="I132" s="397">
        <f t="shared" si="107"/>
        <v>415066.44012275228</v>
      </c>
      <c r="J132" s="397">
        <f t="shared" si="108"/>
        <v>431915.22956042888</v>
      </c>
      <c r="K132" s="397">
        <f t="shared" si="109"/>
        <v>442845.67844844685</v>
      </c>
      <c r="L132" s="492">
        <f t="shared" si="110"/>
        <v>454261.12487782096</v>
      </c>
      <c r="M132" s="487"/>
      <c r="N132" s="487"/>
      <c r="O132" s="487"/>
      <c r="P132" s="207"/>
      <c r="R132" s="207"/>
      <c r="S132" s="207"/>
      <c r="T132" s="207"/>
      <c r="U132" s="207"/>
      <c r="V132" s="207"/>
      <c r="X132" s="207"/>
      <c r="Y132" s="207"/>
      <c r="Z132" s="207"/>
      <c r="AA132" s="207"/>
      <c r="AB132" s="207"/>
      <c r="AC132" s="207"/>
      <c r="AD132" s="207"/>
      <c r="AE132" s="207"/>
      <c r="AF132" s="207"/>
      <c r="AG132" s="207"/>
      <c r="AH132" s="207"/>
      <c r="AJ132" s="207"/>
      <c r="AK132" s="207"/>
      <c r="AL132" s="207"/>
      <c r="AM132" s="207"/>
      <c r="AN132" s="207"/>
      <c r="AP132" s="207"/>
      <c r="AQ132" s="207"/>
      <c r="AR132" s="207"/>
      <c r="AS132" s="207"/>
      <c r="AU132" s="207"/>
      <c r="AV132" s="207"/>
      <c r="AW132" s="207"/>
      <c r="AX132" s="207"/>
      <c r="AY132" s="207"/>
      <c r="AZ132" s="207"/>
      <c r="BA132" s="207"/>
      <c r="BB132" s="207"/>
      <c r="BC132" s="207"/>
    </row>
    <row r="133" spans="2:55">
      <c r="B133" s="207"/>
      <c r="C133" s="703" t="str">
        <f>'C. Masterfiles'!C63</f>
        <v>N19</v>
      </c>
      <c r="D133" s="394" t="str">
        <f>'C. Masterfiles'!E63</f>
        <v>Шлюз за взаимниосвързване (Interconnect Gateway)</v>
      </c>
      <c r="E133" s="394" t="str">
        <f>'C. Masterfiles'!D63</f>
        <v>IGW</v>
      </c>
      <c r="F133" s="397">
        <f t="shared" si="104"/>
        <v>451447.77216910222</v>
      </c>
      <c r="G133" s="397">
        <f t="shared" si="105"/>
        <v>449372.9561022144</v>
      </c>
      <c r="H133" s="397">
        <f t="shared" si="106"/>
        <v>456133.61252623855</v>
      </c>
      <c r="I133" s="397">
        <f t="shared" si="107"/>
        <v>475941.74298804207</v>
      </c>
      <c r="J133" s="397">
        <f t="shared" si="108"/>
        <v>496064.00548690755</v>
      </c>
      <c r="K133" s="397">
        <f t="shared" si="109"/>
        <v>512447.85418086144</v>
      </c>
      <c r="L133" s="492">
        <f t="shared" si="110"/>
        <v>525657.46943045536</v>
      </c>
      <c r="M133" s="487"/>
      <c r="N133" s="487"/>
      <c r="O133" s="487"/>
      <c r="P133" s="207"/>
      <c r="R133" s="207"/>
      <c r="S133" s="207"/>
      <c r="T133" s="207"/>
      <c r="U133" s="207"/>
      <c r="V133" s="207"/>
      <c r="X133" s="207"/>
      <c r="Y133" s="207"/>
      <c r="Z133" s="207"/>
      <c r="AA133" s="207"/>
      <c r="AB133" s="207"/>
      <c r="AC133" s="207"/>
      <c r="AD133" s="207"/>
      <c r="AE133" s="207"/>
      <c r="AF133" s="207"/>
      <c r="AG133" s="207"/>
      <c r="AH133" s="207"/>
      <c r="AJ133" s="207"/>
      <c r="AK133" s="207"/>
      <c r="AL133" s="207"/>
      <c r="AM133" s="207"/>
      <c r="AN133" s="207"/>
      <c r="AP133" s="207"/>
      <c r="AQ133" s="207"/>
      <c r="AR133" s="207"/>
      <c r="AS133" s="207"/>
      <c r="AU133" s="207"/>
      <c r="AV133" s="207"/>
      <c r="AW133" s="207"/>
      <c r="AX133" s="207"/>
      <c r="AY133" s="207"/>
      <c r="AZ133" s="207"/>
      <c r="BA133" s="207"/>
      <c r="BB133" s="207"/>
      <c r="BC133" s="207"/>
    </row>
    <row r="134" spans="2:55">
      <c r="B134" s="207"/>
      <c r="C134" s="703" t="str">
        <f>'C. Masterfiles'!C64</f>
        <v>N20</v>
      </c>
      <c r="D134" s="394" t="str">
        <f>'C. Masterfiles'!E64</f>
        <v>Международен шлюз за взаимниосвързване  (International Gateway)</v>
      </c>
      <c r="E134" s="394" t="str">
        <f>'C. Masterfiles'!D64</f>
        <v>INT</v>
      </c>
      <c r="F134" s="397">
        <f t="shared" si="104"/>
        <v>36115.821773528172</v>
      </c>
      <c r="G134" s="397">
        <f t="shared" si="105"/>
        <v>35949.836488177149</v>
      </c>
      <c r="H134" s="397">
        <f t="shared" si="106"/>
        <v>36490.689002099083</v>
      </c>
      <c r="I134" s="397">
        <f t="shared" si="107"/>
        <v>38075.339439043368</v>
      </c>
      <c r="J134" s="397">
        <f t="shared" si="108"/>
        <v>39685.120438952596</v>
      </c>
      <c r="K134" s="397">
        <f t="shared" si="109"/>
        <v>40995.828334468919</v>
      </c>
      <c r="L134" s="492">
        <f t="shared" si="110"/>
        <v>42052.597554436426</v>
      </c>
      <c r="M134" s="487"/>
      <c r="N134" s="487"/>
      <c r="O134" s="487"/>
      <c r="P134" s="207"/>
      <c r="R134" s="207"/>
      <c r="S134" s="207"/>
      <c r="T134" s="207"/>
      <c r="U134" s="207"/>
      <c r="V134" s="207"/>
      <c r="X134" s="207"/>
      <c r="Y134" s="207"/>
      <c r="Z134" s="207"/>
      <c r="AA134" s="207"/>
      <c r="AB134" s="207"/>
      <c r="AC134" s="207"/>
      <c r="AD134" s="207"/>
      <c r="AE134" s="207"/>
      <c r="AF134" s="207"/>
      <c r="AG134" s="207"/>
      <c r="AH134" s="207"/>
      <c r="AJ134" s="207"/>
      <c r="AK134" s="207"/>
      <c r="AL134" s="207"/>
      <c r="AM134" s="207"/>
      <c r="AN134" s="207"/>
      <c r="AP134" s="207"/>
      <c r="AQ134" s="207"/>
      <c r="AR134" s="207"/>
      <c r="AS134" s="207"/>
      <c r="AU134" s="207"/>
      <c r="AV134" s="207"/>
      <c r="AW134" s="207"/>
      <c r="AX134" s="207"/>
      <c r="AY134" s="207"/>
      <c r="AZ134" s="207"/>
      <c r="BA134" s="207"/>
      <c r="BB134" s="207"/>
      <c r="BC134" s="207"/>
    </row>
    <row r="135" spans="2:55">
      <c r="B135" s="207"/>
      <c r="C135" s="703" t="str">
        <f>'C. Masterfiles'!C65</f>
        <v>N21</v>
      </c>
      <c r="D135" s="394" t="str">
        <f>'C. Masterfiles'!E65</f>
        <v>Облужващ GPRS възел (Serving GPRS Support Node)</v>
      </c>
      <c r="E135" s="394" t="str">
        <f>'C. Masterfiles'!D65</f>
        <v>SGSN</v>
      </c>
      <c r="F135" s="397">
        <f t="shared" si="104"/>
        <v>465591.77118985029</v>
      </c>
      <c r="G135" s="397">
        <f t="shared" si="105"/>
        <v>464549.97632615909</v>
      </c>
      <c r="H135" s="397">
        <f t="shared" si="106"/>
        <v>463719.22829262406</v>
      </c>
      <c r="I135" s="397">
        <f t="shared" si="107"/>
        <v>463099.6810040985</v>
      </c>
      <c r="J135" s="397">
        <f t="shared" si="108"/>
        <v>462691.58591872198</v>
      </c>
      <c r="K135" s="397">
        <f t="shared" si="109"/>
        <v>462495.29240135115</v>
      </c>
      <c r="L135" s="492">
        <f t="shared" si="110"/>
        <v>462511.24813295086</v>
      </c>
      <c r="M135" s="487"/>
      <c r="N135" s="487"/>
      <c r="O135" s="487"/>
      <c r="P135" s="207"/>
      <c r="R135" s="207"/>
      <c r="S135" s="207"/>
      <c r="T135" s="207"/>
      <c r="U135" s="207"/>
      <c r="V135" s="207"/>
      <c r="X135" s="207"/>
      <c r="Y135" s="207"/>
      <c r="Z135" s="207"/>
      <c r="AA135" s="207"/>
      <c r="AB135" s="207"/>
      <c r="AC135" s="207"/>
      <c r="AD135" s="207"/>
      <c r="AE135" s="207"/>
      <c r="AF135" s="207"/>
      <c r="AG135" s="207"/>
      <c r="AH135" s="207"/>
      <c r="AJ135" s="207"/>
      <c r="AK135" s="207"/>
      <c r="AL135" s="207"/>
      <c r="AM135" s="207"/>
      <c r="AN135" s="207"/>
      <c r="AP135" s="207"/>
      <c r="AQ135" s="207"/>
      <c r="AR135" s="207"/>
      <c r="AS135" s="207"/>
      <c r="AU135" s="207"/>
      <c r="AV135" s="207"/>
      <c r="AW135" s="207"/>
      <c r="AX135" s="207"/>
      <c r="AY135" s="207"/>
      <c r="AZ135" s="207"/>
      <c r="BA135" s="207"/>
      <c r="BB135" s="207"/>
      <c r="BC135" s="207"/>
    </row>
    <row r="136" spans="2:55">
      <c r="B136" s="207"/>
      <c r="C136" s="703" t="str">
        <f>'C. Masterfiles'!C66</f>
        <v>N22</v>
      </c>
      <c r="D136" s="394" t="str">
        <f>'C. Masterfiles'!E66</f>
        <v>Шлюз на мрежата за пакетна комутация (Gateway GPRS Support Node )</v>
      </c>
      <c r="E136" s="394" t="str">
        <f>'C. Masterfiles'!D66</f>
        <v>GGSN</v>
      </c>
      <c r="F136" s="397">
        <f t="shared" si="104"/>
        <v>241295.3653236001</v>
      </c>
      <c r="G136" s="397">
        <f t="shared" si="105"/>
        <v>241671.35771028715</v>
      </c>
      <c r="H136" s="397">
        <f t="shared" si="106"/>
        <v>238102.20755910815</v>
      </c>
      <c r="I136" s="397">
        <f t="shared" si="107"/>
        <v>247755.5886097147</v>
      </c>
      <c r="J136" s="397">
        <f t="shared" si="108"/>
        <v>256012.5240209194</v>
      </c>
      <c r="K136" s="397">
        <f t="shared" si="109"/>
        <v>267757.88251183653</v>
      </c>
      <c r="L136" s="492">
        <f t="shared" si="110"/>
        <v>274660.00646292837</v>
      </c>
      <c r="M136" s="487"/>
      <c r="N136" s="487"/>
      <c r="O136" s="487"/>
      <c r="P136" s="207"/>
      <c r="R136" s="207"/>
      <c r="S136" s="207"/>
      <c r="T136" s="207"/>
      <c r="U136" s="207"/>
      <c r="V136" s="207"/>
      <c r="X136" s="207"/>
      <c r="Y136" s="207"/>
      <c r="Z136" s="207"/>
      <c r="AA136" s="207"/>
      <c r="AB136" s="207"/>
      <c r="AC136" s="207"/>
      <c r="AD136" s="207"/>
      <c r="AE136" s="207"/>
      <c r="AF136" s="207"/>
      <c r="AG136" s="207"/>
      <c r="AH136" s="207"/>
      <c r="AJ136" s="207"/>
      <c r="AK136" s="207"/>
      <c r="AL136" s="207"/>
      <c r="AM136" s="207"/>
      <c r="AN136" s="207"/>
      <c r="AP136" s="207"/>
      <c r="AQ136" s="207"/>
      <c r="AR136" s="207"/>
      <c r="AS136" s="207"/>
      <c r="AU136" s="207"/>
      <c r="AV136" s="207"/>
      <c r="AW136" s="207"/>
      <c r="AX136" s="207"/>
      <c r="AY136" s="207"/>
      <c r="AZ136" s="207"/>
      <c r="BA136" s="207"/>
      <c r="BB136" s="207"/>
      <c r="BC136" s="207"/>
    </row>
    <row r="137" spans="2:55">
      <c r="B137" s="207"/>
      <c r="C137" s="703" t="str">
        <f>'C. Masterfiles'!C67</f>
        <v>N23</v>
      </c>
      <c r="D137" s="394" t="str">
        <f>'C. Masterfiles'!E67</f>
        <v>IN Platform</v>
      </c>
      <c r="E137" s="394" t="str">
        <f>'C. Masterfiles'!D67</f>
        <v>IN/NGN</v>
      </c>
      <c r="F137" s="397">
        <f t="shared" si="104"/>
        <v>353178.36044227157</v>
      </c>
      <c r="G137" s="397">
        <f t="shared" si="105"/>
        <v>348633.71290018572</v>
      </c>
      <c r="H137" s="397">
        <f t="shared" si="106"/>
        <v>363558.17928949348</v>
      </c>
      <c r="I137" s="397">
        <f t="shared" si="107"/>
        <v>379396.66792470316</v>
      </c>
      <c r="J137" s="397">
        <f t="shared" si="108"/>
        <v>394797.51452007971</v>
      </c>
      <c r="K137" s="397">
        <f t="shared" si="109"/>
        <v>404788.6279567834</v>
      </c>
      <c r="L137" s="492">
        <f t="shared" si="110"/>
        <v>415223.0594586333</v>
      </c>
      <c r="M137" s="487"/>
      <c r="N137" s="487"/>
      <c r="O137" s="487"/>
      <c r="P137" s="207"/>
      <c r="R137" s="207"/>
      <c r="S137" s="207"/>
      <c r="T137" s="207"/>
      <c r="U137" s="207"/>
      <c r="V137" s="207"/>
      <c r="X137" s="207"/>
      <c r="Y137" s="207"/>
      <c r="Z137" s="207"/>
      <c r="AA137" s="207"/>
      <c r="AB137" s="207"/>
      <c r="AC137" s="207"/>
      <c r="AD137" s="207"/>
      <c r="AE137" s="207"/>
      <c r="AF137" s="207"/>
      <c r="AG137" s="207"/>
      <c r="AH137" s="207"/>
      <c r="AJ137" s="207"/>
      <c r="AK137" s="207"/>
      <c r="AL137" s="207"/>
      <c r="AM137" s="207"/>
      <c r="AN137" s="207"/>
      <c r="AP137" s="207"/>
      <c r="AQ137" s="207"/>
      <c r="AR137" s="207"/>
      <c r="AS137" s="207"/>
      <c r="AU137" s="207"/>
      <c r="AV137" s="207"/>
      <c r="AW137" s="207"/>
      <c r="AX137" s="207"/>
      <c r="AY137" s="207"/>
      <c r="AZ137" s="207"/>
      <c r="BA137" s="207"/>
      <c r="BB137" s="207"/>
      <c r="BC137" s="207"/>
    </row>
    <row r="138" spans="2:55">
      <c r="B138" s="207"/>
      <c r="C138" s="703" t="str">
        <f>'C. Masterfiles'!C68</f>
        <v>N24</v>
      </c>
      <c r="D138" s="394" t="str">
        <f>'C. Masterfiles'!E68</f>
        <v>4G базова станция (4G Base Station)</v>
      </c>
      <c r="E138" s="394" t="str">
        <f>'C. Masterfiles'!D68</f>
        <v>eNodeB</v>
      </c>
      <c r="F138" s="397">
        <f>AU49+AU74</f>
        <v>327444.38515606307</v>
      </c>
      <c r="G138" s="492">
        <f t="shared" ref="G138:L138" si="111">AV49+AV74</f>
        <v>983112.37350445031</v>
      </c>
      <c r="H138" s="492">
        <f t="shared" si="111"/>
        <v>1634145.3218545741</v>
      </c>
      <c r="I138" s="492">
        <f t="shared" si="111"/>
        <v>2287031.601264982</v>
      </c>
      <c r="J138" s="492">
        <f t="shared" si="111"/>
        <v>2285701.7163649295</v>
      </c>
      <c r="K138" s="492">
        <f t="shared" si="111"/>
        <v>2285403.9698263844</v>
      </c>
      <c r="L138" s="492">
        <f t="shared" si="111"/>
        <v>2290238.4899415001</v>
      </c>
      <c r="M138" s="325" t="s">
        <v>506</v>
      </c>
      <c r="N138" s="487"/>
      <c r="O138" s="487"/>
      <c r="P138" s="207"/>
      <c r="R138" s="207"/>
      <c r="S138" s="207"/>
      <c r="T138" s="207"/>
      <c r="U138" s="207"/>
      <c r="V138" s="207"/>
      <c r="X138" s="207"/>
      <c r="Y138" s="207"/>
      <c r="Z138" s="207"/>
      <c r="AA138" s="207"/>
      <c r="AB138" s="207"/>
      <c r="AC138" s="207"/>
      <c r="AD138" s="207"/>
      <c r="AE138" s="207"/>
      <c r="AF138" s="207"/>
      <c r="AG138" s="207"/>
      <c r="AH138" s="207"/>
      <c r="AJ138" s="207"/>
      <c r="AK138" s="207"/>
      <c r="AL138" s="207"/>
      <c r="AM138" s="207"/>
      <c r="AN138" s="207"/>
      <c r="AP138" s="207"/>
      <c r="AQ138" s="207"/>
      <c r="AR138" s="207"/>
      <c r="AS138" s="207"/>
      <c r="AU138" s="207"/>
      <c r="AV138" s="207"/>
      <c r="AW138" s="207"/>
      <c r="AX138" s="207"/>
      <c r="AY138" s="207"/>
      <c r="AZ138" s="207"/>
      <c r="BA138" s="207"/>
      <c r="BB138" s="207"/>
      <c r="BC138" s="207"/>
    </row>
    <row r="139" spans="2:55">
      <c r="B139" s="207"/>
      <c r="C139" s="703" t="str">
        <f>'C. Masterfiles'!C69</f>
        <v>N25</v>
      </c>
      <c r="D139" s="394" t="str">
        <f>'C. Masterfiles'!E69</f>
        <v>4G Приемо-предавателно устройство (4G Transceiver)</v>
      </c>
      <c r="E139" s="394" t="str">
        <f>'C. Masterfiles'!D69</f>
        <v>eNodeB Radio</v>
      </c>
      <c r="F139" s="397">
        <f t="shared" ref="F139:L144" si="112">AU50</f>
        <v>412514.28067227488</v>
      </c>
      <c r="G139" s="397">
        <f t="shared" si="112"/>
        <v>1260989.4893010762</v>
      </c>
      <c r="H139" s="397">
        <f t="shared" si="112"/>
        <v>2133809.4509967887</v>
      </c>
      <c r="I139" s="397">
        <f t="shared" si="112"/>
        <v>3038606.0898388722</v>
      </c>
      <c r="J139" s="397">
        <f t="shared" si="112"/>
        <v>3088723.6028320715</v>
      </c>
      <c r="K139" s="397">
        <f t="shared" si="112"/>
        <v>3139783.2917034142</v>
      </c>
      <c r="L139" s="492">
        <f t="shared" si="112"/>
        <v>3199569.1104998086</v>
      </c>
      <c r="M139" s="487"/>
      <c r="N139" s="487"/>
      <c r="O139" s="487"/>
      <c r="P139" s="207"/>
      <c r="R139" s="207"/>
      <c r="S139" s="207"/>
      <c r="T139" s="207"/>
      <c r="U139" s="207"/>
      <c r="V139" s="207"/>
      <c r="X139" s="207"/>
      <c r="Y139" s="207"/>
      <c r="Z139" s="207"/>
      <c r="AA139" s="207"/>
      <c r="AB139" s="207"/>
      <c r="AC139" s="207"/>
      <c r="AD139" s="207"/>
      <c r="AE139" s="207"/>
      <c r="AF139" s="207"/>
      <c r="AG139" s="207"/>
      <c r="AH139" s="207"/>
      <c r="AJ139" s="207"/>
      <c r="AK139" s="207"/>
      <c r="AL139" s="207"/>
      <c r="AM139" s="207"/>
      <c r="AN139" s="207"/>
      <c r="AP139" s="207"/>
      <c r="AQ139" s="207"/>
      <c r="AR139" s="207"/>
      <c r="AS139" s="207"/>
      <c r="AU139" s="207"/>
      <c r="AV139" s="207"/>
      <c r="AW139" s="207"/>
      <c r="AX139" s="207"/>
      <c r="AY139" s="207"/>
      <c r="AZ139" s="207"/>
      <c r="BA139" s="207"/>
      <c r="BB139" s="207"/>
      <c r="BC139" s="207"/>
    </row>
    <row r="140" spans="2:55">
      <c r="B140" s="207"/>
      <c r="C140" s="703" t="str">
        <f>'C. Masterfiles'!C70</f>
        <v>N26</v>
      </c>
      <c r="D140" s="394" t="str">
        <f>'C. Masterfiles'!E70</f>
        <v>OTHER: complete as required</v>
      </c>
      <c r="E140" s="394" t="str">
        <f>'C. Masterfiles'!D70</f>
        <v>OTHER</v>
      </c>
      <c r="F140" s="397">
        <f t="shared" si="112"/>
        <v>0</v>
      </c>
      <c r="G140" s="397">
        <f t="shared" si="112"/>
        <v>0</v>
      </c>
      <c r="H140" s="397">
        <f t="shared" si="112"/>
        <v>0</v>
      </c>
      <c r="I140" s="397">
        <f t="shared" si="112"/>
        <v>0</v>
      </c>
      <c r="J140" s="397">
        <f t="shared" si="112"/>
        <v>0</v>
      </c>
      <c r="K140" s="397">
        <f t="shared" si="112"/>
        <v>0</v>
      </c>
      <c r="L140" s="492">
        <f t="shared" si="112"/>
        <v>0</v>
      </c>
      <c r="M140" s="487"/>
      <c r="N140" s="487"/>
      <c r="O140" s="487"/>
      <c r="P140" s="207"/>
      <c r="R140" s="207"/>
      <c r="S140" s="207"/>
      <c r="T140" s="207"/>
      <c r="U140" s="207"/>
      <c r="V140" s="207"/>
      <c r="X140" s="207"/>
      <c r="Y140" s="207"/>
      <c r="Z140" s="207"/>
      <c r="AA140" s="207"/>
      <c r="AB140" s="207"/>
      <c r="AC140" s="207"/>
      <c r="AD140" s="207"/>
      <c r="AE140" s="207"/>
      <c r="AF140" s="207"/>
      <c r="AG140" s="207"/>
      <c r="AH140" s="207"/>
      <c r="AJ140" s="207"/>
      <c r="AK140" s="207"/>
      <c r="AL140" s="207"/>
      <c r="AM140" s="207"/>
      <c r="AN140" s="207"/>
      <c r="AP140" s="207"/>
      <c r="AQ140" s="207"/>
      <c r="AR140" s="207"/>
      <c r="AS140" s="207"/>
      <c r="AU140" s="207"/>
      <c r="AV140" s="207"/>
      <c r="AW140" s="207"/>
      <c r="AX140" s="207"/>
      <c r="AY140" s="207"/>
      <c r="AZ140" s="207"/>
      <c r="BA140" s="207"/>
      <c r="BB140" s="207"/>
      <c r="BC140" s="207"/>
    </row>
    <row r="141" spans="2:55">
      <c r="B141" s="207"/>
      <c r="C141" s="703" t="str">
        <f>'C. Masterfiles'!C71</f>
        <v>N27</v>
      </c>
      <c r="D141" s="394" t="str">
        <f>'C. Masterfiles'!E71</f>
        <v>OTHER: complete as required</v>
      </c>
      <c r="E141" s="394" t="str">
        <f>'C. Masterfiles'!D71</f>
        <v>OTHER</v>
      </c>
      <c r="F141" s="397">
        <f t="shared" si="112"/>
        <v>0</v>
      </c>
      <c r="G141" s="397">
        <f t="shared" si="112"/>
        <v>0</v>
      </c>
      <c r="H141" s="397">
        <f t="shared" si="112"/>
        <v>0</v>
      </c>
      <c r="I141" s="397">
        <f t="shared" si="112"/>
        <v>0</v>
      </c>
      <c r="J141" s="397">
        <f t="shared" si="112"/>
        <v>0</v>
      </c>
      <c r="K141" s="397">
        <f t="shared" si="112"/>
        <v>0</v>
      </c>
      <c r="L141" s="492">
        <f t="shared" si="112"/>
        <v>0</v>
      </c>
      <c r="M141" s="487"/>
      <c r="N141" s="487"/>
      <c r="O141" s="487"/>
      <c r="P141" s="207"/>
      <c r="R141" s="207"/>
      <c r="S141" s="207"/>
      <c r="T141" s="207"/>
      <c r="U141" s="207"/>
      <c r="V141" s="207"/>
      <c r="X141" s="207"/>
      <c r="Y141" s="207"/>
      <c r="Z141" s="207"/>
      <c r="AA141" s="207"/>
      <c r="AB141" s="207"/>
      <c r="AC141" s="207"/>
      <c r="AD141" s="207"/>
      <c r="AE141" s="207"/>
      <c r="AF141" s="207"/>
      <c r="AG141" s="207"/>
      <c r="AH141" s="207"/>
      <c r="AJ141" s="207"/>
      <c r="AK141" s="207"/>
      <c r="AL141" s="207"/>
      <c r="AM141" s="207"/>
      <c r="AN141" s="207"/>
      <c r="AP141" s="207"/>
      <c r="AQ141" s="207"/>
      <c r="AR141" s="207"/>
      <c r="AS141" s="207"/>
      <c r="AU141" s="207"/>
      <c r="AV141" s="207"/>
      <c r="AW141" s="207"/>
      <c r="AX141" s="207"/>
      <c r="AY141" s="207"/>
      <c r="AZ141" s="207"/>
      <c r="BA141" s="207"/>
      <c r="BB141" s="207"/>
      <c r="BC141" s="207"/>
    </row>
    <row r="142" spans="2:55">
      <c r="B142" s="207"/>
      <c r="C142" s="703" t="str">
        <f>'C. Masterfiles'!C72</f>
        <v>N28</v>
      </c>
      <c r="D142" s="394" t="str">
        <f>'C. Masterfiles'!E72</f>
        <v>OTHER: complete as required</v>
      </c>
      <c r="E142" s="394" t="str">
        <f>'C. Masterfiles'!D72</f>
        <v>OTHER</v>
      </c>
      <c r="F142" s="397">
        <f t="shared" si="112"/>
        <v>0</v>
      </c>
      <c r="G142" s="397">
        <f t="shared" si="112"/>
        <v>0</v>
      </c>
      <c r="H142" s="397">
        <f t="shared" si="112"/>
        <v>0</v>
      </c>
      <c r="I142" s="397">
        <f t="shared" si="112"/>
        <v>0</v>
      </c>
      <c r="J142" s="397">
        <f t="shared" si="112"/>
        <v>0</v>
      </c>
      <c r="K142" s="397">
        <f t="shared" si="112"/>
        <v>0</v>
      </c>
      <c r="L142" s="492">
        <f t="shared" si="112"/>
        <v>0</v>
      </c>
      <c r="M142" s="487"/>
      <c r="N142" s="487"/>
      <c r="O142" s="487"/>
      <c r="P142" s="207"/>
      <c r="R142" s="207"/>
      <c r="S142" s="207"/>
      <c r="T142" s="207"/>
      <c r="U142" s="207"/>
      <c r="V142" s="207"/>
      <c r="X142" s="207"/>
      <c r="Y142" s="207"/>
      <c r="Z142" s="207"/>
      <c r="AA142" s="207"/>
      <c r="AB142" s="207"/>
      <c r="AC142" s="207"/>
      <c r="AD142" s="207"/>
      <c r="AE142" s="207"/>
      <c r="AF142" s="207"/>
      <c r="AG142" s="207"/>
      <c r="AH142" s="207"/>
      <c r="AJ142" s="207"/>
      <c r="AK142" s="207"/>
      <c r="AL142" s="207"/>
      <c r="AM142" s="207"/>
      <c r="AN142" s="207"/>
      <c r="AP142" s="207"/>
      <c r="AQ142" s="207"/>
      <c r="AR142" s="207"/>
      <c r="AS142" s="207"/>
      <c r="AU142" s="207"/>
      <c r="AV142" s="207"/>
      <c r="AW142" s="207"/>
      <c r="AX142" s="207"/>
      <c r="AY142" s="207"/>
      <c r="AZ142" s="207"/>
      <c r="BA142" s="207"/>
      <c r="BB142" s="207"/>
      <c r="BC142" s="207"/>
    </row>
    <row r="143" spans="2:55">
      <c r="B143" s="207"/>
      <c r="C143" s="703" t="str">
        <f>'C. Masterfiles'!C73</f>
        <v>N29</v>
      </c>
      <c r="D143" s="394" t="str">
        <f>'C. Masterfiles'!E73</f>
        <v>OTHER: complete as required</v>
      </c>
      <c r="E143" s="394" t="str">
        <f>'C. Masterfiles'!D73</f>
        <v>OTHER</v>
      </c>
      <c r="F143" s="397">
        <f t="shared" si="112"/>
        <v>0</v>
      </c>
      <c r="G143" s="397">
        <f t="shared" si="112"/>
        <v>0</v>
      </c>
      <c r="H143" s="397">
        <f t="shared" si="112"/>
        <v>0</v>
      </c>
      <c r="I143" s="397">
        <f t="shared" si="112"/>
        <v>0</v>
      </c>
      <c r="J143" s="397">
        <f t="shared" si="112"/>
        <v>0</v>
      </c>
      <c r="K143" s="397">
        <f t="shared" si="112"/>
        <v>0</v>
      </c>
      <c r="L143" s="492">
        <f t="shared" si="112"/>
        <v>0</v>
      </c>
      <c r="M143" s="487"/>
      <c r="N143" s="487"/>
      <c r="O143" s="487"/>
      <c r="P143" s="207"/>
      <c r="R143" s="207"/>
      <c r="S143" s="207"/>
      <c r="T143" s="207"/>
      <c r="U143" s="207"/>
      <c r="V143" s="207"/>
      <c r="X143" s="207"/>
      <c r="Y143" s="207"/>
      <c r="Z143" s="207"/>
      <c r="AA143" s="207"/>
      <c r="AB143" s="207"/>
      <c r="AC143" s="207"/>
      <c r="AD143" s="207"/>
      <c r="AE143" s="207"/>
      <c r="AF143" s="207"/>
      <c r="AG143" s="207"/>
      <c r="AH143" s="207"/>
      <c r="AJ143" s="207"/>
      <c r="AK143" s="207"/>
      <c r="AL143" s="207"/>
      <c r="AM143" s="207"/>
      <c r="AN143" s="207"/>
      <c r="AP143" s="207"/>
      <c r="AQ143" s="207"/>
      <c r="AR143" s="207"/>
      <c r="AS143" s="207"/>
      <c r="AU143" s="207"/>
      <c r="AV143" s="207"/>
      <c r="AW143" s="207"/>
      <c r="AX143" s="207"/>
      <c r="AY143" s="207"/>
      <c r="AZ143" s="207"/>
      <c r="BA143" s="207"/>
      <c r="BB143" s="207"/>
      <c r="BC143" s="207"/>
    </row>
    <row r="144" spans="2:55">
      <c r="B144" s="207"/>
      <c r="C144" s="703" t="str">
        <f>'C. Masterfiles'!C74</f>
        <v>N30</v>
      </c>
      <c r="D144" s="394" t="str">
        <f>'C. Masterfiles'!E74</f>
        <v>OTHER: complete as required</v>
      </c>
      <c r="E144" s="394" t="str">
        <f>'C. Masterfiles'!D74</f>
        <v>OTHER</v>
      </c>
      <c r="F144" s="397">
        <f t="shared" si="112"/>
        <v>0</v>
      </c>
      <c r="G144" s="397">
        <f t="shared" si="112"/>
        <v>0</v>
      </c>
      <c r="H144" s="397">
        <f t="shared" si="112"/>
        <v>0</v>
      </c>
      <c r="I144" s="397">
        <f t="shared" si="112"/>
        <v>0</v>
      </c>
      <c r="J144" s="397">
        <f t="shared" si="112"/>
        <v>0</v>
      </c>
      <c r="K144" s="397">
        <f t="shared" si="112"/>
        <v>0</v>
      </c>
      <c r="L144" s="492">
        <f t="shared" si="112"/>
        <v>0</v>
      </c>
      <c r="M144" s="487"/>
      <c r="N144" s="487"/>
      <c r="O144" s="487"/>
      <c r="P144" s="207"/>
      <c r="R144" s="207"/>
      <c r="S144" s="207"/>
      <c r="T144" s="207"/>
      <c r="U144" s="207"/>
      <c r="V144" s="207"/>
      <c r="X144" s="207"/>
      <c r="Y144" s="207"/>
      <c r="Z144" s="207"/>
      <c r="AA144" s="207"/>
      <c r="AB144" s="207"/>
      <c r="AC144" s="207"/>
      <c r="AD144" s="207"/>
      <c r="AE144" s="207"/>
      <c r="AF144" s="207"/>
      <c r="AG144" s="207"/>
      <c r="AH144" s="207"/>
      <c r="AJ144" s="207"/>
      <c r="AK144" s="207"/>
      <c r="AL144" s="207"/>
      <c r="AM144" s="207"/>
      <c r="AN144" s="207"/>
      <c r="AP144" s="207"/>
      <c r="AQ144" s="207"/>
      <c r="AR144" s="207"/>
      <c r="AS144" s="207"/>
      <c r="AU144" s="207"/>
      <c r="AV144" s="207"/>
      <c r="AW144" s="207"/>
      <c r="AX144" s="207"/>
      <c r="AY144" s="207"/>
      <c r="AZ144" s="207"/>
      <c r="BA144" s="207"/>
      <c r="BB144" s="207"/>
      <c r="BC144" s="207"/>
    </row>
    <row r="145" spans="2:55">
      <c r="B145" s="207"/>
      <c r="C145" s="704" t="s">
        <v>280</v>
      </c>
      <c r="D145" s="404" t="s">
        <v>309</v>
      </c>
      <c r="E145" s="308"/>
      <c r="F145" s="308"/>
      <c r="G145" s="308"/>
      <c r="H145" s="308"/>
      <c r="I145" s="308"/>
      <c r="J145" s="308"/>
      <c r="K145" s="308"/>
      <c r="L145" s="308"/>
      <c r="M145" s="487"/>
      <c r="N145" s="487"/>
      <c r="O145" s="487"/>
      <c r="P145" s="207"/>
      <c r="R145" s="207"/>
      <c r="S145" s="207"/>
      <c r="T145" s="207"/>
      <c r="U145" s="207"/>
      <c r="V145" s="207"/>
      <c r="X145" s="207"/>
      <c r="Y145" s="207"/>
      <c r="Z145" s="207"/>
      <c r="AA145" s="207"/>
      <c r="AB145" s="207"/>
      <c r="AC145" s="207"/>
      <c r="AD145" s="207"/>
      <c r="AE145" s="207"/>
      <c r="AF145" s="207"/>
      <c r="AG145" s="207"/>
      <c r="AH145" s="207"/>
      <c r="AJ145" s="207"/>
      <c r="AK145" s="207"/>
      <c r="AL145" s="207"/>
      <c r="AM145" s="207"/>
      <c r="AN145" s="207"/>
      <c r="AP145" s="207"/>
      <c r="AQ145" s="207"/>
      <c r="AR145" s="207"/>
      <c r="AS145" s="207"/>
      <c r="AU145" s="207"/>
      <c r="AV145" s="207"/>
      <c r="AW145" s="207"/>
      <c r="AX145" s="207"/>
      <c r="AY145" s="207"/>
      <c r="AZ145" s="207"/>
      <c r="BA145" s="207"/>
      <c r="BB145" s="207"/>
      <c r="BC145" s="207"/>
    </row>
    <row r="146" spans="2:55">
      <c r="B146" s="207"/>
      <c r="C146" s="207"/>
      <c r="D146" s="207"/>
      <c r="E146" s="207"/>
      <c r="F146" s="207"/>
      <c r="G146" s="207"/>
      <c r="H146" s="207"/>
      <c r="I146" s="207"/>
      <c r="J146" s="207"/>
      <c r="L146" s="207"/>
      <c r="M146" s="487"/>
      <c r="N146" s="487"/>
      <c r="O146" s="487"/>
      <c r="P146" s="207"/>
      <c r="R146" s="207"/>
      <c r="S146" s="207"/>
      <c r="T146" s="207"/>
      <c r="U146" s="207"/>
      <c r="V146" s="207"/>
      <c r="X146" s="207"/>
      <c r="Y146" s="207"/>
      <c r="Z146" s="207"/>
      <c r="AA146" s="207"/>
      <c r="AB146" s="207"/>
      <c r="AC146" s="207"/>
      <c r="AD146" s="207"/>
      <c r="AE146" s="207"/>
      <c r="AF146" s="207"/>
      <c r="AG146" s="207"/>
      <c r="AH146" s="207"/>
      <c r="AJ146" s="207"/>
      <c r="AK146" s="207"/>
      <c r="AL146" s="207"/>
      <c r="AM146" s="207"/>
      <c r="AN146" s="207"/>
      <c r="AP146" s="207"/>
      <c r="AQ146" s="207"/>
      <c r="AR146" s="207"/>
      <c r="AS146" s="207"/>
      <c r="AU146" s="207"/>
      <c r="AV146" s="207"/>
      <c r="AW146" s="207"/>
      <c r="AX146" s="207"/>
      <c r="AY146" s="207"/>
      <c r="AZ146" s="207"/>
      <c r="BA146" s="207"/>
      <c r="BB146" s="207"/>
      <c r="BC146" s="207"/>
    </row>
    <row r="147" spans="2:55">
      <c r="B147" s="207"/>
      <c r="C147" s="207"/>
      <c r="D147" s="207"/>
      <c r="E147" s="207"/>
      <c r="F147" s="207"/>
      <c r="G147" s="207"/>
      <c r="H147" s="207"/>
      <c r="I147" s="207"/>
      <c r="J147" s="207"/>
      <c r="L147" s="207"/>
      <c r="M147" s="487"/>
      <c r="N147" s="487"/>
      <c r="O147" s="487"/>
      <c r="P147" s="207"/>
      <c r="R147" s="207"/>
      <c r="S147" s="207"/>
      <c r="T147" s="207"/>
      <c r="U147" s="207"/>
      <c r="V147" s="207"/>
      <c r="X147" s="207"/>
      <c r="Y147" s="207"/>
      <c r="Z147" s="207"/>
      <c r="AA147" s="207"/>
      <c r="AB147" s="207"/>
      <c r="AC147" s="207"/>
      <c r="AD147" s="207"/>
      <c r="AE147" s="207"/>
      <c r="AF147" s="207"/>
      <c r="AG147" s="207"/>
      <c r="AH147" s="207"/>
      <c r="AJ147" s="207"/>
      <c r="AK147" s="207"/>
      <c r="AL147" s="207"/>
      <c r="AM147" s="207"/>
      <c r="AN147" s="207"/>
      <c r="AP147" s="207"/>
      <c r="AQ147" s="207"/>
      <c r="AR147" s="207"/>
      <c r="AS147" s="207"/>
      <c r="AU147" s="207"/>
      <c r="AV147" s="207"/>
      <c r="AW147" s="207"/>
      <c r="AX147" s="207"/>
      <c r="AY147" s="207"/>
      <c r="AZ147" s="207"/>
      <c r="BA147" s="207"/>
      <c r="BB147" s="207"/>
      <c r="BC147" s="207"/>
    </row>
    <row r="148" spans="2:55">
      <c r="B148" s="207"/>
      <c r="C148" s="222" t="s">
        <v>441</v>
      </c>
      <c r="D148" s="390"/>
      <c r="E148" s="390"/>
      <c r="F148" s="900" t="s">
        <v>427</v>
      </c>
      <c r="G148" s="901"/>
      <c r="H148" s="901"/>
      <c r="I148" s="901"/>
      <c r="J148" s="901"/>
      <c r="K148" s="901"/>
      <c r="L148" s="902"/>
      <c r="M148" s="487"/>
      <c r="N148" s="487"/>
      <c r="O148" s="487"/>
      <c r="P148" s="207"/>
      <c r="R148" s="207"/>
      <c r="S148" s="207"/>
      <c r="T148" s="207"/>
      <c r="U148" s="207"/>
      <c r="V148" s="207"/>
      <c r="X148" s="207"/>
      <c r="Y148" s="207"/>
      <c r="Z148" s="207"/>
      <c r="AA148" s="207"/>
      <c r="AB148" s="207"/>
      <c r="AC148" s="207"/>
      <c r="AD148" s="207"/>
      <c r="AE148" s="207"/>
      <c r="AF148" s="207"/>
      <c r="AG148" s="207"/>
      <c r="AH148" s="207"/>
      <c r="AJ148" s="207"/>
      <c r="AK148" s="207"/>
      <c r="AL148" s="207"/>
      <c r="AM148" s="207"/>
      <c r="AN148" s="207"/>
      <c r="AP148" s="207"/>
      <c r="AQ148" s="207"/>
      <c r="AR148" s="207"/>
      <c r="AS148" s="207"/>
      <c r="AU148" s="207"/>
      <c r="AV148" s="207"/>
      <c r="AW148" s="207"/>
      <c r="AX148" s="207"/>
      <c r="AY148" s="207"/>
      <c r="AZ148" s="207"/>
      <c r="BA148" s="207"/>
      <c r="BB148" s="207"/>
      <c r="BC148" s="207"/>
    </row>
    <row r="149" spans="2:55" s="692" customFormat="1">
      <c r="C149" s="694"/>
      <c r="D149" s="694"/>
      <c r="E149" s="694"/>
      <c r="F149" s="694">
        <f t="shared" ref="F149:K150" si="113">F112</f>
        <v>2014</v>
      </c>
      <c r="G149" s="694">
        <f t="shared" si="113"/>
        <v>2015</v>
      </c>
      <c r="H149" s="694">
        <f t="shared" si="113"/>
        <v>2016</v>
      </c>
      <c r="I149" s="694">
        <f t="shared" si="113"/>
        <v>2017</v>
      </c>
      <c r="J149" s="694">
        <f t="shared" si="113"/>
        <v>2018</v>
      </c>
      <c r="K149" s="694">
        <f t="shared" si="113"/>
        <v>2019</v>
      </c>
      <c r="L149" s="694">
        <f t="shared" ref="L149" si="114">L112</f>
        <v>2020</v>
      </c>
    </row>
    <row r="150" spans="2:55" s="692" customFormat="1">
      <c r="C150" s="694" t="s">
        <v>440</v>
      </c>
      <c r="D150" s="694"/>
      <c r="E150" s="694"/>
      <c r="F150" s="694" t="str">
        <f t="shared" si="113"/>
        <v>Euro</v>
      </c>
      <c r="G150" s="694" t="str">
        <f t="shared" si="113"/>
        <v>Euro</v>
      </c>
      <c r="H150" s="694" t="str">
        <f t="shared" si="113"/>
        <v>Euro</v>
      </c>
      <c r="I150" s="702" t="str">
        <f t="shared" si="113"/>
        <v>Euro</v>
      </c>
      <c r="J150" s="702" t="str">
        <f t="shared" si="113"/>
        <v>Euro</v>
      </c>
      <c r="K150" s="694" t="str">
        <f t="shared" si="113"/>
        <v>Euro</v>
      </c>
      <c r="L150" s="694" t="str">
        <f t="shared" ref="L150" si="115">L113</f>
        <v>Euro</v>
      </c>
    </row>
    <row r="151" spans="2:55" ht="24">
      <c r="B151" s="207"/>
      <c r="C151" s="392" t="s">
        <v>0</v>
      </c>
      <c r="D151" s="392" t="s">
        <v>3</v>
      </c>
      <c r="E151" s="392"/>
      <c r="F151" s="393" t="s">
        <v>439</v>
      </c>
      <c r="G151" s="393" t="str">
        <f>F151</f>
        <v>Total Annual Cost</v>
      </c>
      <c r="H151" s="393" t="str">
        <f>G151</f>
        <v>Total Annual Cost</v>
      </c>
      <c r="I151" s="393" t="str">
        <f>H151</f>
        <v>Total Annual Cost</v>
      </c>
      <c r="J151" s="393" t="str">
        <f>I151</f>
        <v>Total Annual Cost</v>
      </c>
      <c r="K151" s="393" t="str">
        <f>I151</f>
        <v>Total Annual Cost</v>
      </c>
      <c r="L151" s="393" t="str">
        <f>J151</f>
        <v>Total Annual Cost</v>
      </c>
      <c r="M151" s="487"/>
      <c r="N151" s="487"/>
      <c r="O151" s="487"/>
      <c r="P151" s="207"/>
      <c r="R151" s="207"/>
      <c r="S151" s="207"/>
      <c r="T151" s="207"/>
      <c r="U151" s="207"/>
      <c r="V151" s="207"/>
      <c r="X151" s="207"/>
      <c r="Y151" s="207"/>
      <c r="Z151" s="207"/>
      <c r="AA151" s="207"/>
      <c r="AB151" s="207"/>
      <c r="AC151" s="207"/>
      <c r="AD151" s="207"/>
      <c r="AE151" s="207"/>
      <c r="AF151" s="207"/>
      <c r="AG151" s="207"/>
      <c r="AH151" s="207"/>
      <c r="AJ151" s="207"/>
      <c r="AK151" s="207"/>
      <c r="AL151" s="207"/>
      <c r="AM151" s="207"/>
      <c r="AN151" s="207"/>
      <c r="AP151" s="207"/>
      <c r="AQ151" s="207"/>
      <c r="AR151" s="207"/>
      <c r="AS151" s="207"/>
      <c r="AU151" s="207"/>
      <c r="AV151" s="207"/>
      <c r="AW151" s="207"/>
      <c r="AX151" s="207"/>
      <c r="AY151" s="207"/>
      <c r="AZ151" s="207"/>
      <c r="BA151" s="207"/>
      <c r="BB151" s="207"/>
      <c r="BC151" s="207"/>
    </row>
    <row r="152" spans="2:55">
      <c r="B152" s="207"/>
      <c r="C152" s="703" t="str">
        <f>'C. Masterfiles'!C81</f>
        <v>T01</v>
      </c>
      <c r="D152" s="394" t="str">
        <f>'C. Masterfiles'!D81</f>
        <v>BTS-BSC</v>
      </c>
      <c r="E152" s="394"/>
      <c r="F152" s="397">
        <f t="shared" ref="F152:F176" si="116">AU81</f>
        <v>4500165.8257240169</v>
      </c>
      <c r="G152" s="397">
        <f t="shared" ref="G152:G176" si="117">AV81</f>
        <v>5353881.7728276234</v>
      </c>
      <c r="H152" s="397">
        <f t="shared" ref="H152:H176" si="118">AW81</f>
        <v>5529934.5480078524</v>
      </c>
      <c r="I152" s="397">
        <f t="shared" ref="I152:I176" si="119">AX81</f>
        <v>5708491.8606219413</v>
      </c>
      <c r="J152" s="397">
        <f t="shared" ref="J152:J176" si="120">AY81</f>
        <v>5892151.6888631722</v>
      </c>
      <c r="K152" s="397">
        <f t="shared" ref="K152:K176" si="121">AZ81</f>
        <v>6083789.8139623366</v>
      </c>
      <c r="L152" s="492">
        <f t="shared" ref="L152:L176" si="122">BA81</f>
        <v>6276620.2093937052</v>
      </c>
      <c r="M152" s="487"/>
      <c r="N152" s="487"/>
      <c r="O152" s="487"/>
      <c r="P152" s="207"/>
      <c r="R152" s="207"/>
      <c r="S152" s="207"/>
      <c r="T152" s="207"/>
      <c r="U152" s="207"/>
      <c r="V152" s="207"/>
      <c r="X152" s="207"/>
      <c r="Y152" s="207"/>
      <c r="Z152" s="207"/>
      <c r="AA152" s="207"/>
      <c r="AB152" s="207"/>
      <c r="AC152" s="207"/>
      <c r="AD152" s="207"/>
      <c r="AE152" s="207"/>
      <c r="AF152" s="207"/>
      <c r="AG152" s="207"/>
      <c r="AH152" s="207"/>
      <c r="AJ152" s="207"/>
      <c r="AK152" s="207"/>
      <c r="AL152" s="207"/>
      <c r="AM152" s="207"/>
      <c r="AN152" s="207"/>
      <c r="AP152" s="207"/>
      <c r="AQ152" s="207"/>
      <c r="AR152" s="207"/>
      <c r="AS152" s="207"/>
      <c r="AU152" s="207"/>
      <c r="AV152" s="207"/>
      <c r="AW152" s="207"/>
      <c r="AX152" s="207"/>
      <c r="AY152" s="207"/>
      <c r="AZ152" s="207"/>
      <c r="BA152" s="207"/>
      <c r="BB152" s="207"/>
      <c r="BC152" s="207"/>
    </row>
    <row r="153" spans="2:55">
      <c r="B153" s="207"/>
      <c r="C153" s="703" t="str">
        <f>'C. Masterfiles'!C82</f>
        <v>T02</v>
      </c>
      <c r="D153" s="394" t="str">
        <f>'C. Masterfiles'!D82</f>
        <v>Node B-RNC</v>
      </c>
      <c r="E153" s="394"/>
      <c r="F153" s="397">
        <f t="shared" si="116"/>
        <v>21647566.046280678</v>
      </c>
      <c r="G153" s="397">
        <f t="shared" si="117"/>
        <v>21675106.947876014</v>
      </c>
      <c r="H153" s="397">
        <f t="shared" si="118"/>
        <v>21627902.538172528</v>
      </c>
      <c r="I153" s="397">
        <f t="shared" si="119"/>
        <v>21617928.407459021</v>
      </c>
      <c r="J153" s="397">
        <f t="shared" si="120"/>
        <v>21600391.12714529</v>
      </c>
      <c r="K153" s="397">
        <f t="shared" si="121"/>
        <v>21552369.801997464</v>
      </c>
      <c r="L153" s="492">
        <f t="shared" si="122"/>
        <v>21546216.749305554</v>
      </c>
      <c r="M153" s="487"/>
      <c r="N153" s="487"/>
      <c r="O153" s="487"/>
      <c r="P153" s="207"/>
      <c r="R153" s="207"/>
      <c r="S153" s="207"/>
      <c r="T153" s="207"/>
      <c r="U153" s="207"/>
      <c r="V153" s="207"/>
      <c r="X153" s="207"/>
      <c r="Y153" s="207"/>
      <c r="Z153" s="207"/>
      <c r="AA153" s="207"/>
      <c r="AB153" s="207"/>
      <c r="AC153" s="207"/>
      <c r="AD153" s="207"/>
      <c r="AE153" s="207"/>
      <c r="AF153" s="207"/>
      <c r="AG153" s="207"/>
      <c r="AH153" s="207"/>
      <c r="AJ153" s="207"/>
      <c r="AK153" s="207"/>
      <c r="AL153" s="207"/>
      <c r="AM153" s="207"/>
      <c r="AN153" s="207"/>
      <c r="AP153" s="207"/>
      <c r="AQ153" s="207"/>
      <c r="AR153" s="207"/>
      <c r="AS153" s="207"/>
      <c r="AU153" s="207"/>
      <c r="AV153" s="207"/>
      <c r="AW153" s="207"/>
      <c r="AX153" s="207"/>
      <c r="AY153" s="207"/>
      <c r="AZ153" s="207"/>
      <c r="BA153" s="207"/>
      <c r="BB153" s="207"/>
      <c r="BC153" s="207"/>
    </row>
    <row r="154" spans="2:55">
      <c r="B154" s="207"/>
      <c r="C154" s="703" t="str">
        <f>'C. Masterfiles'!C83</f>
        <v>T03</v>
      </c>
      <c r="D154" s="394" t="str">
        <f>'C. Masterfiles'!D83</f>
        <v>BSC-MSC</v>
      </c>
      <c r="E154" s="394"/>
      <c r="F154" s="397">
        <f t="shared" si="116"/>
        <v>5485153.0265294127</v>
      </c>
      <c r="G154" s="397">
        <f t="shared" si="117"/>
        <v>5625369.0713831484</v>
      </c>
      <c r="H154" s="397">
        <f t="shared" si="118"/>
        <v>5769715.5314326398</v>
      </c>
      <c r="I154" s="397">
        <f t="shared" si="119"/>
        <v>5918332.64704003</v>
      </c>
      <c r="J154" s="397">
        <f t="shared" si="120"/>
        <v>6071365.9680639366</v>
      </c>
      <c r="K154" s="397">
        <f t="shared" si="121"/>
        <v>6228966.5689032171</v>
      </c>
      <c r="L154" s="492">
        <f t="shared" si="122"/>
        <v>6391291.2725723172</v>
      </c>
      <c r="M154" s="487"/>
      <c r="N154" s="487"/>
      <c r="O154" s="487"/>
      <c r="P154" s="207"/>
      <c r="R154" s="207"/>
      <c r="S154" s="207"/>
      <c r="T154" s="207"/>
      <c r="U154" s="207"/>
      <c r="V154" s="207"/>
      <c r="X154" s="207"/>
      <c r="Y154" s="207"/>
      <c r="Z154" s="207"/>
      <c r="AA154" s="207"/>
      <c r="AB154" s="207"/>
      <c r="AC154" s="207"/>
      <c r="AD154" s="207"/>
      <c r="AE154" s="207"/>
      <c r="AF154" s="207"/>
      <c r="AG154" s="207"/>
      <c r="AH154" s="207"/>
      <c r="AJ154" s="207"/>
      <c r="AK154" s="207"/>
      <c r="AL154" s="207"/>
      <c r="AM154" s="207"/>
      <c r="AN154" s="207"/>
      <c r="AP154" s="207"/>
      <c r="AQ154" s="207"/>
      <c r="AR154" s="207"/>
      <c r="AS154" s="207"/>
      <c r="AU154" s="207"/>
      <c r="AV154" s="207"/>
      <c r="AW154" s="207"/>
      <c r="AX154" s="207"/>
      <c r="AY154" s="207"/>
      <c r="AZ154" s="207"/>
      <c r="BA154" s="207"/>
      <c r="BB154" s="207"/>
      <c r="BC154" s="207"/>
    </row>
    <row r="155" spans="2:55">
      <c r="B155" s="207"/>
      <c r="C155" s="703" t="str">
        <f>'C. Masterfiles'!C84</f>
        <v>T04</v>
      </c>
      <c r="D155" s="394" t="str">
        <f>'C. Masterfiles'!D84</f>
        <v>RNC-MSC</v>
      </c>
      <c r="E155" s="394"/>
      <c r="F155" s="397">
        <f t="shared" si="116"/>
        <v>2290310.5536310486</v>
      </c>
      <c r="G155" s="397">
        <f t="shared" si="117"/>
        <v>2278619.3762529823</v>
      </c>
      <c r="H155" s="397">
        <f t="shared" si="118"/>
        <v>2259119.8540275325</v>
      </c>
      <c r="I155" s="397">
        <f t="shared" si="119"/>
        <v>2242968.3782612393</v>
      </c>
      <c r="J155" s="397">
        <f t="shared" si="120"/>
        <v>2209535.8878527391</v>
      </c>
      <c r="K155" s="397">
        <f t="shared" si="121"/>
        <v>2204401.8753794441</v>
      </c>
      <c r="L155" s="492">
        <f t="shared" si="122"/>
        <v>2195916.0563550969</v>
      </c>
      <c r="M155" s="207"/>
      <c r="N155" s="207"/>
      <c r="O155" s="207"/>
      <c r="P155" s="207"/>
      <c r="R155" s="207"/>
      <c r="S155" s="207"/>
      <c r="T155" s="207"/>
      <c r="U155" s="207"/>
      <c r="V155" s="207"/>
      <c r="X155" s="207"/>
      <c r="Y155" s="207"/>
      <c r="Z155" s="207"/>
      <c r="AA155" s="207"/>
      <c r="AB155" s="207"/>
      <c r="AC155" s="207"/>
      <c r="AD155" s="207"/>
      <c r="AE155" s="207"/>
      <c r="AF155" s="207"/>
      <c r="AG155" s="207"/>
      <c r="AH155" s="207"/>
      <c r="AJ155" s="207"/>
      <c r="AK155" s="207"/>
      <c r="AL155" s="207"/>
      <c r="AM155" s="207"/>
      <c r="AN155" s="207"/>
      <c r="AP155" s="207"/>
      <c r="AQ155" s="207"/>
      <c r="AR155" s="207"/>
      <c r="AS155" s="207"/>
      <c r="AU155" s="207"/>
      <c r="AV155" s="207"/>
      <c r="AW155" s="207"/>
      <c r="AX155" s="207"/>
      <c r="AY155" s="207"/>
      <c r="AZ155" s="207"/>
      <c r="BA155" s="207"/>
      <c r="BB155" s="207"/>
      <c r="BC155" s="207"/>
    </row>
    <row r="156" spans="2:55">
      <c r="B156" s="207"/>
      <c r="C156" s="703" t="str">
        <f>'C. Masterfiles'!C85</f>
        <v>T05</v>
      </c>
      <c r="D156" s="394" t="str">
        <f>'C. Masterfiles'!D85</f>
        <v>MSC-MSC</v>
      </c>
      <c r="E156" s="394"/>
      <c r="F156" s="397">
        <f t="shared" si="116"/>
        <v>2075404.7803158814</v>
      </c>
      <c r="G156" s="397">
        <f t="shared" si="117"/>
        <v>2064491.3265504788</v>
      </c>
      <c r="H156" s="397">
        <f t="shared" si="118"/>
        <v>2168693.349435695</v>
      </c>
      <c r="I156" s="397">
        <f t="shared" si="119"/>
        <v>2278993.8923023236</v>
      </c>
      <c r="J156" s="397">
        <f t="shared" si="120"/>
        <v>2387227.4924356565</v>
      </c>
      <c r="K156" s="397">
        <f t="shared" si="121"/>
        <v>2462982.9314254266</v>
      </c>
      <c r="L156" s="492">
        <f t="shared" si="122"/>
        <v>2541394.1106417957</v>
      </c>
      <c r="M156" s="207"/>
      <c r="N156" s="207"/>
      <c r="O156" s="207"/>
      <c r="P156" s="207"/>
      <c r="R156" s="207"/>
      <c r="S156" s="207"/>
      <c r="T156" s="207"/>
      <c r="U156" s="207"/>
      <c r="V156" s="207"/>
      <c r="X156" s="207"/>
      <c r="Y156" s="207"/>
      <c r="Z156" s="207"/>
      <c r="AA156" s="207"/>
      <c r="AB156" s="207"/>
      <c r="AC156" s="207"/>
      <c r="AD156" s="207"/>
      <c r="AE156" s="207"/>
      <c r="AF156" s="207"/>
      <c r="AG156" s="207"/>
      <c r="AH156" s="207"/>
      <c r="AJ156" s="207"/>
      <c r="AK156" s="207"/>
      <c r="AL156" s="207"/>
      <c r="AM156" s="207"/>
      <c r="AN156" s="207"/>
      <c r="AP156" s="207"/>
      <c r="AQ156" s="207"/>
      <c r="AR156" s="207"/>
      <c r="AS156" s="207"/>
      <c r="AU156" s="207"/>
      <c r="AV156" s="207"/>
      <c r="AW156" s="207"/>
      <c r="AX156" s="207"/>
      <c r="AY156" s="207"/>
      <c r="AZ156" s="207"/>
      <c r="BA156" s="207"/>
      <c r="BB156" s="207"/>
      <c r="BC156" s="207"/>
    </row>
    <row r="157" spans="2:55">
      <c r="B157" s="207"/>
      <c r="C157" s="703" t="str">
        <f>'C. Masterfiles'!C86</f>
        <v>T06</v>
      </c>
      <c r="D157" s="394" t="str">
        <f>'C. Masterfiles'!D86</f>
        <v>MSC-PPP</v>
      </c>
      <c r="E157" s="394"/>
      <c r="F157" s="397">
        <f t="shared" si="116"/>
        <v>11357.936608693879</v>
      </c>
      <c r="G157" s="397">
        <f t="shared" si="117"/>
        <v>11298.21123982849</v>
      </c>
      <c r="H157" s="397">
        <f t="shared" si="118"/>
        <v>5355.4410961013573</v>
      </c>
      <c r="I157" s="397">
        <f t="shared" si="119"/>
        <v>5666.2414808178764</v>
      </c>
      <c r="J157" s="397">
        <f t="shared" si="120"/>
        <v>5976.0477943804626</v>
      </c>
      <c r="K157" s="397">
        <f t="shared" si="121"/>
        <v>6208.1600182139937</v>
      </c>
      <c r="L157" s="492">
        <f t="shared" si="122"/>
        <v>6450.1089894468223</v>
      </c>
      <c r="M157" s="207"/>
      <c r="N157" s="207"/>
      <c r="O157" s="207"/>
      <c r="P157" s="207"/>
      <c r="R157" s="207"/>
      <c r="S157" s="207"/>
      <c r="T157" s="207"/>
      <c r="U157" s="207"/>
      <c r="V157" s="207"/>
      <c r="X157" s="207"/>
      <c r="Y157" s="207"/>
      <c r="Z157" s="207"/>
      <c r="AA157" s="207"/>
      <c r="AB157" s="207"/>
      <c r="AC157" s="207"/>
      <c r="AD157" s="207"/>
      <c r="AE157" s="207"/>
      <c r="AF157" s="207"/>
      <c r="AG157" s="207"/>
      <c r="AH157" s="207"/>
      <c r="AJ157" s="207"/>
      <c r="AK157" s="207"/>
      <c r="AL157" s="207"/>
      <c r="AM157" s="207"/>
      <c r="AN157" s="207"/>
      <c r="AP157" s="207"/>
      <c r="AQ157" s="207"/>
      <c r="AR157" s="207"/>
      <c r="AS157" s="207"/>
      <c r="AU157" s="207"/>
      <c r="AV157" s="207"/>
      <c r="AW157" s="207"/>
      <c r="AX157" s="207"/>
      <c r="AY157" s="207"/>
      <c r="AZ157" s="207"/>
      <c r="BA157" s="207"/>
      <c r="BB157" s="207"/>
      <c r="BC157" s="207"/>
    </row>
    <row r="158" spans="2:55">
      <c r="B158" s="207"/>
      <c r="C158" s="703" t="str">
        <f>'C. Masterfiles'!C87</f>
        <v>T07</v>
      </c>
      <c r="D158" s="394" t="str">
        <f>'C. Masterfiles'!D87</f>
        <v>MSC-HLR</v>
      </c>
      <c r="E158" s="394"/>
      <c r="F158" s="397">
        <f t="shared" si="116"/>
        <v>1514.3915478258505</v>
      </c>
      <c r="G158" s="397">
        <f t="shared" si="117"/>
        <v>1506.4281653104656</v>
      </c>
      <c r="H158" s="397">
        <f t="shared" si="118"/>
        <v>1582.462808875134</v>
      </c>
      <c r="I158" s="397">
        <f t="shared" si="119"/>
        <v>1662.9474504361899</v>
      </c>
      <c r="J158" s="397">
        <f t="shared" si="120"/>
        <v>1741.923875077428</v>
      </c>
      <c r="K158" s="397">
        <f t="shared" si="121"/>
        <v>1797.2014756669778</v>
      </c>
      <c r="L158" s="492">
        <f t="shared" si="122"/>
        <v>1854.416929821542</v>
      </c>
      <c r="M158" s="207"/>
      <c r="N158" s="207"/>
      <c r="O158" s="207"/>
      <c r="P158" s="207"/>
      <c r="R158" s="207"/>
      <c r="S158" s="207"/>
      <c r="T158" s="207"/>
      <c r="U158" s="207"/>
      <c r="V158" s="207"/>
      <c r="X158" s="207"/>
      <c r="Y158" s="207"/>
      <c r="Z158" s="207"/>
      <c r="AA158" s="207"/>
      <c r="AB158" s="207"/>
      <c r="AC158" s="207"/>
      <c r="AD158" s="207"/>
      <c r="AE158" s="207"/>
      <c r="AF158" s="207"/>
      <c r="AG158" s="207"/>
      <c r="AH158" s="207"/>
      <c r="AJ158" s="207"/>
      <c r="AK158" s="207"/>
      <c r="AL158" s="207"/>
      <c r="AM158" s="207"/>
      <c r="AN158" s="207"/>
      <c r="AP158" s="207"/>
      <c r="AQ158" s="207"/>
      <c r="AR158" s="207"/>
      <c r="AS158" s="207"/>
      <c r="AU158" s="207"/>
      <c r="AV158" s="207"/>
      <c r="AW158" s="207"/>
      <c r="AX158" s="207"/>
      <c r="AY158" s="207"/>
      <c r="AZ158" s="207"/>
      <c r="BA158" s="207"/>
      <c r="BB158" s="207"/>
      <c r="BC158" s="207"/>
    </row>
    <row r="159" spans="2:55">
      <c r="B159" s="207"/>
      <c r="C159" s="703" t="str">
        <f>'C. Masterfiles'!C88</f>
        <v>T08</v>
      </c>
      <c r="D159" s="394" t="str">
        <f>'C. Masterfiles'!D88</f>
        <v>MSC-SMS</v>
      </c>
      <c r="E159" s="394"/>
      <c r="F159" s="397">
        <f t="shared" si="116"/>
        <v>2079.2847501856054</v>
      </c>
      <c r="G159" s="397">
        <f t="shared" si="117"/>
        <v>2132.4371567612484</v>
      </c>
      <c r="H159" s="397">
        <f t="shared" si="118"/>
        <v>2187.1553007533207</v>
      </c>
      <c r="I159" s="397">
        <f t="shared" si="119"/>
        <v>2243.4923437864727</v>
      </c>
      <c r="J159" s="397">
        <f t="shared" si="120"/>
        <v>2301.5034601830935</v>
      </c>
      <c r="K159" s="397">
        <f t="shared" si="121"/>
        <v>2361.2459184810245</v>
      </c>
      <c r="L159" s="492">
        <f t="shared" si="122"/>
        <v>2422.7791663749517</v>
      </c>
      <c r="M159" s="207"/>
      <c r="N159" s="207"/>
      <c r="O159" s="207"/>
      <c r="P159" s="207"/>
      <c r="R159" s="207"/>
      <c r="S159" s="207"/>
      <c r="T159" s="207"/>
      <c r="U159" s="207"/>
      <c r="V159" s="207"/>
      <c r="X159" s="207"/>
      <c r="Y159" s="207"/>
      <c r="Z159" s="207"/>
      <c r="AA159" s="207"/>
      <c r="AB159" s="207"/>
      <c r="AC159" s="207"/>
      <c r="AD159" s="207"/>
      <c r="AE159" s="207"/>
      <c r="AF159" s="207"/>
      <c r="AG159" s="207"/>
      <c r="AH159" s="207"/>
      <c r="AJ159" s="207"/>
      <c r="AK159" s="207"/>
      <c r="AL159" s="207"/>
      <c r="AM159" s="207"/>
      <c r="AN159" s="207"/>
      <c r="AP159" s="207"/>
      <c r="AQ159" s="207"/>
      <c r="AR159" s="207"/>
      <c r="AS159" s="207"/>
      <c r="AU159" s="207"/>
      <c r="AV159" s="207"/>
      <c r="AW159" s="207"/>
      <c r="AX159" s="207"/>
      <c r="AY159" s="207"/>
      <c r="AZ159" s="207"/>
      <c r="BA159" s="207"/>
      <c r="BB159" s="207"/>
      <c r="BC159" s="207"/>
    </row>
    <row r="160" spans="2:55">
      <c r="B160" s="207"/>
      <c r="C160" s="703" t="str">
        <f>'C. Masterfiles'!C89</f>
        <v>T09</v>
      </c>
      <c r="D160" s="394" t="str">
        <f>'C. Masterfiles'!D89</f>
        <v>MSC-MMS</v>
      </c>
      <c r="E160" s="394"/>
      <c r="F160" s="397">
        <f t="shared" si="116"/>
        <v>12088.864826660496</v>
      </c>
      <c r="G160" s="397">
        <f t="shared" si="117"/>
        <v>12397.890446286325</v>
      </c>
      <c r="H160" s="397">
        <f t="shared" si="118"/>
        <v>12716.019190426281</v>
      </c>
      <c r="I160" s="397">
        <f t="shared" si="119"/>
        <v>13043.560138293446</v>
      </c>
      <c r="J160" s="397">
        <f t="shared" si="120"/>
        <v>13380.834070831939</v>
      </c>
      <c r="K160" s="397">
        <f t="shared" si="121"/>
        <v>13728.173944657117</v>
      </c>
      <c r="L160" s="492">
        <f t="shared" si="122"/>
        <v>14085.925385900875</v>
      </c>
      <c r="M160" s="207"/>
      <c r="N160" s="207"/>
      <c r="O160" s="207"/>
      <c r="P160" s="207"/>
      <c r="R160" s="207"/>
      <c r="S160" s="207"/>
      <c r="T160" s="207"/>
      <c r="U160" s="207"/>
      <c r="V160" s="207"/>
      <c r="X160" s="207"/>
      <c r="Y160" s="207"/>
      <c r="Z160" s="207"/>
      <c r="AA160" s="207"/>
      <c r="AB160" s="207"/>
      <c r="AC160" s="207"/>
      <c r="AD160" s="207"/>
      <c r="AE160" s="207"/>
      <c r="AF160" s="207"/>
      <c r="AG160" s="207"/>
      <c r="AH160" s="207"/>
      <c r="AJ160" s="207"/>
      <c r="AK160" s="207"/>
      <c r="AL160" s="207"/>
      <c r="AM160" s="207"/>
      <c r="AN160" s="207"/>
      <c r="AP160" s="207"/>
      <c r="AQ160" s="207"/>
      <c r="AR160" s="207"/>
      <c r="AS160" s="207"/>
      <c r="AU160" s="207"/>
      <c r="AV160" s="207"/>
      <c r="AW160" s="207"/>
      <c r="AX160" s="207"/>
      <c r="AY160" s="207"/>
      <c r="AZ160" s="207"/>
      <c r="BA160" s="207"/>
      <c r="BB160" s="207"/>
      <c r="BC160" s="207"/>
    </row>
    <row r="161" spans="2:55">
      <c r="B161" s="207"/>
      <c r="C161" s="703" t="str">
        <f>'C. Masterfiles'!C90</f>
        <v>T10</v>
      </c>
      <c r="D161" s="394" t="str">
        <f>'C. Masterfiles'!D90</f>
        <v>MSC-OSS</v>
      </c>
      <c r="E161" s="394"/>
      <c r="F161" s="397">
        <f t="shared" si="116"/>
        <v>7571.9577391292532</v>
      </c>
      <c r="G161" s="397">
        <f t="shared" si="117"/>
        <v>7532.1408265523278</v>
      </c>
      <c r="H161" s="397">
        <f t="shared" si="118"/>
        <v>7912.3140443756702</v>
      </c>
      <c r="I161" s="397">
        <f t="shared" si="119"/>
        <v>8314.7372521809521</v>
      </c>
      <c r="J161" s="397">
        <f t="shared" si="120"/>
        <v>8709.6193753871357</v>
      </c>
      <c r="K161" s="397">
        <f t="shared" si="121"/>
        <v>8986.0073783348889</v>
      </c>
      <c r="L161" s="492">
        <f t="shared" si="122"/>
        <v>9272.0846491077118</v>
      </c>
      <c r="M161" s="207"/>
      <c r="N161" s="207"/>
      <c r="O161" s="207"/>
      <c r="P161" s="207"/>
      <c r="R161" s="207"/>
      <c r="S161" s="207"/>
      <c r="T161" s="207"/>
      <c r="U161" s="207"/>
      <c r="V161" s="207"/>
      <c r="X161" s="207"/>
      <c r="Y161" s="207"/>
      <c r="Z161" s="207"/>
      <c r="AA161" s="207"/>
      <c r="AB161" s="207"/>
      <c r="AC161" s="207"/>
      <c r="AD161" s="207"/>
      <c r="AE161" s="207"/>
      <c r="AF161" s="207"/>
      <c r="AG161" s="207"/>
      <c r="AH161" s="207"/>
      <c r="AJ161" s="207"/>
      <c r="AK161" s="207"/>
      <c r="AL161" s="207"/>
      <c r="AM161" s="207"/>
      <c r="AN161" s="207"/>
      <c r="AP161" s="207"/>
      <c r="AQ161" s="207"/>
      <c r="AR161" s="207"/>
      <c r="AS161" s="207"/>
      <c r="AU161" s="207"/>
      <c r="AV161" s="207"/>
      <c r="AW161" s="207"/>
      <c r="AX161" s="207"/>
      <c r="AY161" s="207"/>
      <c r="AZ161" s="207"/>
      <c r="BA161" s="207"/>
      <c r="BB161" s="207"/>
      <c r="BC161" s="207"/>
    </row>
    <row r="162" spans="2:55">
      <c r="B162" s="207"/>
      <c r="C162" s="703" t="str">
        <f>'C. Masterfiles'!C91</f>
        <v>T11</v>
      </c>
      <c r="D162" s="394" t="str">
        <f>'C. Masterfiles'!D91</f>
        <v>MSC-GPRS</v>
      </c>
      <c r="E162" s="394"/>
      <c r="F162" s="397">
        <f t="shared" si="116"/>
        <v>8260.3175335955493</v>
      </c>
      <c r="G162" s="397">
        <f t="shared" si="117"/>
        <v>8216.8809016934483</v>
      </c>
      <c r="H162" s="397">
        <f t="shared" si="118"/>
        <v>8631.6153211370947</v>
      </c>
      <c r="I162" s="397">
        <f t="shared" si="119"/>
        <v>9070.6224569246733</v>
      </c>
      <c r="J162" s="397">
        <f t="shared" si="120"/>
        <v>9501.4029549677853</v>
      </c>
      <c r="K162" s="397">
        <f t="shared" si="121"/>
        <v>9802.9171400016985</v>
      </c>
      <c r="L162" s="492">
        <f t="shared" si="122"/>
        <v>10115.001435390232</v>
      </c>
      <c r="M162" s="207"/>
      <c r="N162" s="207"/>
      <c r="O162" s="207"/>
      <c r="P162" s="207"/>
      <c r="R162" s="207"/>
      <c r="S162" s="207"/>
      <c r="T162" s="207"/>
      <c r="U162" s="207"/>
      <c r="V162" s="207"/>
      <c r="X162" s="207"/>
      <c r="Y162" s="207"/>
      <c r="Z162" s="207"/>
      <c r="AA162" s="207"/>
      <c r="AB162" s="207"/>
      <c r="AC162" s="207"/>
      <c r="AD162" s="207"/>
      <c r="AE162" s="207"/>
      <c r="AF162" s="207"/>
      <c r="AG162" s="207"/>
      <c r="AH162" s="207"/>
      <c r="AJ162" s="207"/>
      <c r="AK162" s="207"/>
      <c r="AL162" s="207"/>
      <c r="AM162" s="207"/>
      <c r="AN162" s="207"/>
      <c r="AP162" s="207"/>
      <c r="AQ162" s="207"/>
      <c r="AR162" s="207"/>
      <c r="AS162" s="207"/>
      <c r="AU162" s="207"/>
      <c r="AV162" s="207"/>
      <c r="AW162" s="207"/>
      <c r="AX162" s="207"/>
      <c r="AY162" s="207"/>
      <c r="AZ162" s="207"/>
      <c r="BA162" s="207"/>
      <c r="BB162" s="207"/>
      <c r="BC162" s="207"/>
    </row>
    <row r="163" spans="2:55">
      <c r="B163" s="207"/>
      <c r="C163" s="703" t="str">
        <f>'C. Masterfiles'!C92</f>
        <v>T12</v>
      </c>
      <c r="D163" s="394" t="str">
        <f>'C. Masterfiles'!D92</f>
        <v>MSC-BIL</v>
      </c>
      <c r="E163" s="394"/>
      <c r="F163" s="397">
        <f t="shared" si="116"/>
        <v>7571.9577391292532</v>
      </c>
      <c r="G163" s="397">
        <f t="shared" si="117"/>
        <v>7532.1408265523278</v>
      </c>
      <c r="H163" s="397">
        <f t="shared" si="118"/>
        <v>7912.3140443756702</v>
      </c>
      <c r="I163" s="397">
        <f t="shared" si="119"/>
        <v>8314.7372521809521</v>
      </c>
      <c r="J163" s="397">
        <f t="shared" si="120"/>
        <v>8709.6193753871357</v>
      </c>
      <c r="K163" s="397">
        <f t="shared" si="121"/>
        <v>8986.0073783348889</v>
      </c>
      <c r="L163" s="492">
        <f t="shared" si="122"/>
        <v>9272.0846491077118</v>
      </c>
      <c r="M163" s="207"/>
      <c r="N163" s="207"/>
      <c r="O163" s="207"/>
      <c r="P163" s="207"/>
      <c r="R163" s="207"/>
      <c r="S163" s="207"/>
      <c r="T163" s="207"/>
      <c r="U163" s="207"/>
      <c r="V163" s="207"/>
      <c r="X163" s="207"/>
      <c r="Y163" s="207"/>
      <c r="Z163" s="207"/>
      <c r="AA163" s="207"/>
      <c r="AB163" s="207"/>
      <c r="AC163" s="207"/>
      <c r="AD163" s="207"/>
      <c r="AE163" s="207"/>
      <c r="AF163" s="207"/>
      <c r="AG163" s="207"/>
      <c r="AH163" s="207"/>
      <c r="AJ163" s="207"/>
      <c r="AK163" s="207"/>
      <c r="AL163" s="207"/>
      <c r="AM163" s="207"/>
      <c r="AN163" s="207"/>
      <c r="AP163" s="207"/>
      <c r="AQ163" s="207"/>
      <c r="AR163" s="207"/>
      <c r="AS163" s="207"/>
      <c r="AU163" s="207"/>
      <c r="AV163" s="207"/>
      <c r="AW163" s="207"/>
      <c r="AX163" s="207"/>
      <c r="AY163" s="207"/>
      <c r="AZ163" s="207"/>
      <c r="BA163" s="207"/>
      <c r="BB163" s="207"/>
      <c r="BC163" s="207"/>
    </row>
    <row r="164" spans="2:55">
      <c r="B164" s="207"/>
      <c r="C164" s="703" t="str">
        <f>'C. Masterfiles'!C93</f>
        <v>T13</v>
      </c>
      <c r="D164" s="394" t="str">
        <f>'C. Masterfiles'!D93</f>
        <v>MSC-IBIL</v>
      </c>
      <c r="E164" s="394"/>
      <c r="F164" s="397">
        <f t="shared" si="116"/>
        <v>660.82540268764387</v>
      </c>
      <c r="G164" s="397">
        <f t="shared" si="117"/>
        <v>657.35047213547591</v>
      </c>
      <c r="H164" s="397">
        <f t="shared" si="118"/>
        <v>690.52922569096768</v>
      </c>
      <c r="I164" s="397">
        <f t="shared" si="119"/>
        <v>725.64979655397394</v>
      </c>
      <c r="J164" s="397">
        <f t="shared" si="120"/>
        <v>760.11223639742286</v>
      </c>
      <c r="K164" s="397">
        <f t="shared" si="121"/>
        <v>784.23337120013582</v>
      </c>
      <c r="L164" s="492">
        <f t="shared" si="122"/>
        <v>809.20011483121857</v>
      </c>
      <c r="M164" s="207"/>
      <c r="N164" s="207"/>
      <c r="O164" s="207"/>
      <c r="P164" s="207"/>
      <c r="R164" s="207"/>
      <c r="S164" s="207"/>
      <c r="T164" s="207"/>
      <c r="U164" s="207"/>
      <c r="V164" s="207"/>
      <c r="X164" s="207"/>
      <c r="Y164" s="207"/>
      <c r="Z164" s="207"/>
      <c r="AA164" s="207"/>
      <c r="AB164" s="207"/>
      <c r="AC164" s="207"/>
      <c r="AD164" s="207"/>
      <c r="AE164" s="207"/>
      <c r="AF164" s="207"/>
      <c r="AG164" s="207"/>
      <c r="AH164" s="207"/>
      <c r="AJ164" s="207"/>
      <c r="AK164" s="207"/>
      <c r="AL164" s="207"/>
      <c r="AM164" s="207"/>
      <c r="AN164" s="207"/>
      <c r="AP164" s="207"/>
      <c r="AQ164" s="207"/>
      <c r="AR164" s="207"/>
      <c r="AS164" s="207"/>
      <c r="AU164" s="207"/>
      <c r="AV164" s="207"/>
      <c r="AW164" s="207"/>
      <c r="AX164" s="207"/>
      <c r="AY164" s="207"/>
      <c r="AZ164" s="207"/>
      <c r="BA164" s="207"/>
      <c r="BB164" s="207"/>
      <c r="BC164" s="207"/>
    </row>
    <row r="165" spans="2:55">
      <c r="B165" s="207"/>
      <c r="C165" s="703" t="str">
        <f>'C. Masterfiles'!C94</f>
        <v>T14</v>
      </c>
      <c r="D165" s="394" t="str">
        <f>'C. Masterfiles'!D94</f>
        <v>MSC-IGW</v>
      </c>
      <c r="E165" s="394"/>
      <c r="F165" s="397">
        <f t="shared" si="116"/>
        <v>11324.198442308771</v>
      </c>
      <c r="G165" s="397">
        <f t="shared" si="117"/>
        <v>11359.045636159719</v>
      </c>
      <c r="H165" s="397">
        <f t="shared" si="118"/>
        <v>11614.687648620686</v>
      </c>
      <c r="I165" s="397">
        <f t="shared" si="119"/>
        <v>12203.788603275014</v>
      </c>
      <c r="J165" s="397">
        <f t="shared" si="120"/>
        <v>12804.078957491456</v>
      </c>
      <c r="K165" s="397">
        <f t="shared" si="121"/>
        <v>13309.875970705623</v>
      </c>
      <c r="L165" s="492">
        <f t="shared" si="122"/>
        <v>13733.607315641353</v>
      </c>
      <c r="M165" s="207"/>
      <c r="N165" s="207"/>
      <c r="O165" s="207"/>
      <c r="P165" s="207"/>
      <c r="R165" s="207"/>
      <c r="S165" s="207"/>
      <c r="T165" s="207"/>
      <c r="U165" s="207"/>
      <c r="V165" s="207"/>
      <c r="X165" s="207"/>
      <c r="Y165" s="207"/>
      <c r="Z165" s="207"/>
      <c r="AA165" s="207"/>
      <c r="AB165" s="207"/>
      <c r="AC165" s="207"/>
      <c r="AD165" s="207"/>
      <c r="AE165" s="207"/>
      <c r="AF165" s="207"/>
      <c r="AG165" s="207"/>
      <c r="AH165" s="207"/>
      <c r="AJ165" s="207"/>
      <c r="AK165" s="207"/>
      <c r="AL165" s="207"/>
      <c r="AM165" s="207"/>
      <c r="AN165" s="207"/>
      <c r="AP165" s="207"/>
      <c r="AQ165" s="207"/>
      <c r="AR165" s="207"/>
      <c r="AS165" s="207"/>
      <c r="AU165" s="207"/>
      <c r="AV165" s="207"/>
      <c r="AW165" s="207"/>
      <c r="AX165" s="207"/>
      <c r="AY165" s="207"/>
      <c r="AZ165" s="207"/>
      <c r="BA165" s="207"/>
      <c r="BB165" s="207"/>
      <c r="BC165" s="207"/>
    </row>
    <row r="166" spans="2:55">
      <c r="B166" s="207"/>
      <c r="C166" s="703" t="str">
        <f>'C. Masterfiles'!C95</f>
        <v>T15</v>
      </c>
      <c r="D166" s="394" t="str">
        <f>'C. Masterfiles'!D95</f>
        <v>MSC-INT</v>
      </c>
      <c r="E166" s="394"/>
      <c r="F166" s="397">
        <f t="shared" si="116"/>
        <v>2264.8396884617541</v>
      </c>
      <c r="G166" s="397">
        <f t="shared" si="117"/>
        <v>2271.8091272319443</v>
      </c>
      <c r="H166" s="397">
        <f t="shared" si="118"/>
        <v>2322.9375297241372</v>
      </c>
      <c r="I166" s="397">
        <f t="shared" si="119"/>
        <v>2440.7577206550027</v>
      </c>
      <c r="J166" s="397">
        <f t="shared" si="120"/>
        <v>2560.8157914982903</v>
      </c>
      <c r="K166" s="397">
        <f t="shared" si="121"/>
        <v>2661.975194141125</v>
      </c>
      <c r="L166" s="492">
        <f t="shared" si="122"/>
        <v>2746.7214631282704</v>
      </c>
      <c r="M166" s="207"/>
      <c r="N166" s="207"/>
      <c r="O166" s="207"/>
      <c r="P166" s="207"/>
      <c r="R166" s="207"/>
      <c r="S166" s="207"/>
      <c r="T166" s="207"/>
      <c r="U166" s="207"/>
      <c r="V166" s="207"/>
      <c r="X166" s="207"/>
      <c r="Y166" s="207"/>
      <c r="Z166" s="207"/>
      <c r="AA166" s="207"/>
      <c r="AB166" s="207"/>
      <c r="AC166" s="207"/>
      <c r="AD166" s="207"/>
      <c r="AE166" s="207"/>
      <c r="AF166" s="207"/>
      <c r="AG166" s="207"/>
      <c r="AH166" s="207"/>
      <c r="AJ166" s="207"/>
      <c r="AK166" s="207"/>
      <c r="AL166" s="207"/>
      <c r="AM166" s="207"/>
      <c r="AN166" s="207"/>
      <c r="AP166" s="207"/>
      <c r="AQ166" s="207"/>
      <c r="AR166" s="207"/>
      <c r="AS166" s="207"/>
      <c r="AU166" s="207"/>
      <c r="AV166" s="207"/>
      <c r="AW166" s="207"/>
      <c r="AX166" s="207"/>
      <c r="AY166" s="207"/>
      <c r="AZ166" s="207"/>
      <c r="BA166" s="207"/>
      <c r="BB166" s="207"/>
      <c r="BC166" s="207"/>
    </row>
    <row r="167" spans="2:55">
      <c r="B167" s="207"/>
      <c r="C167" s="703" t="str">
        <f>'C. Masterfiles'!C96</f>
        <v>T16</v>
      </c>
      <c r="D167" s="394" t="str">
        <f>'C. Masterfiles'!D96</f>
        <v>MSC-IN/NGIN</v>
      </c>
      <c r="E167" s="394"/>
      <c r="F167" s="397">
        <f t="shared" si="116"/>
        <v>1548.8095375491655</v>
      </c>
      <c r="G167" s="397">
        <f t="shared" si="117"/>
        <v>1540.6651690675212</v>
      </c>
      <c r="H167" s="397">
        <f t="shared" si="118"/>
        <v>1618.4278727132053</v>
      </c>
      <c r="I167" s="397">
        <f t="shared" si="119"/>
        <v>1700.7417106733758</v>
      </c>
      <c r="J167" s="397">
        <f t="shared" si="120"/>
        <v>1781.5130540564601</v>
      </c>
      <c r="K167" s="397">
        <f t="shared" si="121"/>
        <v>1838.0469637503184</v>
      </c>
      <c r="L167" s="492">
        <f t="shared" si="122"/>
        <v>1896.5627691356685</v>
      </c>
      <c r="M167" s="207"/>
      <c r="N167" s="207"/>
      <c r="O167" s="207"/>
      <c r="P167" s="207"/>
      <c r="R167" s="207"/>
      <c r="S167" s="207"/>
      <c r="T167" s="207"/>
      <c r="U167" s="207"/>
      <c r="V167" s="207"/>
      <c r="X167" s="207"/>
      <c r="Y167" s="207"/>
      <c r="Z167" s="207"/>
      <c r="AA167" s="207"/>
      <c r="AB167" s="207"/>
      <c r="AC167" s="207"/>
      <c r="AD167" s="207"/>
      <c r="AE167" s="207"/>
      <c r="AF167" s="207"/>
      <c r="AG167" s="207"/>
      <c r="AH167" s="207"/>
      <c r="AJ167" s="207"/>
      <c r="AK167" s="207"/>
      <c r="AL167" s="207"/>
      <c r="AM167" s="207"/>
      <c r="AN167" s="207"/>
      <c r="AP167" s="207"/>
      <c r="AQ167" s="207"/>
      <c r="AR167" s="207"/>
      <c r="AS167" s="207"/>
      <c r="AU167" s="207"/>
      <c r="AV167" s="207"/>
      <c r="AW167" s="207"/>
      <c r="AX167" s="207"/>
      <c r="AY167" s="207"/>
      <c r="AZ167" s="207"/>
      <c r="BA167" s="207"/>
      <c r="BB167" s="207"/>
      <c r="BC167" s="207"/>
    </row>
    <row r="168" spans="2:55">
      <c r="B168" s="207"/>
      <c r="C168" s="703" t="str">
        <f>'C. Masterfiles'!C97</f>
        <v>T17</v>
      </c>
      <c r="D168" s="394" t="str">
        <f>'C. Masterfiles'!D97</f>
        <v>eNodeB-MSC</v>
      </c>
      <c r="E168" s="394"/>
      <c r="F168" s="397">
        <f t="shared" si="116"/>
        <v>0</v>
      </c>
      <c r="G168" s="397">
        <f t="shared" si="117"/>
        <v>0</v>
      </c>
      <c r="H168" s="397">
        <f t="shared" si="118"/>
        <v>0</v>
      </c>
      <c r="I168" s="397">
        <f t="shared" si="119"/>
        <v>0</v>
      </c>
      <c r="J168" s="397">
        <f t="shared" si="120"/>
        <v>0</v>
      </c>
      <c r="K168" s="397">
        <f t="shared" si="121"/>
        <v>0</v>
      </c>
      <c r="L168" s="492">
        <f t="shared" si="122"/>
        <v>0</v>
      </c>
      <c r="M168" s="207"/>
      <c r="N168" s="207"/>
      <c r="O168" s="207"/>
      <c r="P168" s="207"/>
      <c r="R168" s="207"/>
      <c r="S168" s="207"/>
      <c r="T168" s="207"/>
      <c r="U168" s="207"/>
      <c r="V168" s="207"/>
      <c r="X168" s="207"/>
      <c r="Y168" s="207"/>
      <c r="Z168" s="207"/>
      <c r="AA168" s="207"/>
      <c r="AB168" s="207"/>
      <c r="AC168" s="207"/>
      <c r="AD168" s="207"/>
      <c r="AE168" s="207"/>
      <c r="AF168" s="207"/>
      <c r="AG168" s="207"/>
      <c r="AH168" s="207"/>
      <c r="AJ168" s="207"/>
      <c r="AK168" s="207"/>
      <c r="AL168" s="207"/>
      <c r="AM168" s="207"/>
      <c r="AN168" s="207"/>
      <c r="AP168" s="207"/>
      <c r="AQ168" s="207"/>
      <c r="AR168" s="207"/>
      <c r="AS168" s="207"/>
      <c r="AU168" s="207"/>
      <c r="AV168" s="207"/>
      <c r="AW168" s="207"/>
      <c r="AX168" s="207"/>
      <c r="AY168" s="207"/>
      <c r="AZ168" s="207"/>
      <c r="BA168" s="207"/>
      <c r="BB168" s="207"/>
      <c r="BC168" s="207"/>
    </row>
    <row r="169" spans="2:55">
      <c r="B169" s="207"/>
      <c r="C169" s="703" t="str">
        <f>'C. Masterfiles'!C98</f>
        <v>T18</v>
      </c>
      <c r="D169" s="394" t="str">
        <f>'C. Masterfiles'!D98</f>
        <v>OTHER: complete as required</v>
      </c>
      <c r="E169" s="394"/>
      <c r="F169" s="397">
        <f t="shared" si="116"/>
        <v>0</v>
      </c>
      <c r="G169" s="397">
        <f t="shared" si="117"/>
        <v>0</v>
      </c>
      <c r="H169" s="397">
        <f t="shared" si="118"/>
        <v>0</v>
      </c>
      <c r="I169" s="397">
        <f t="shared" si="119"/>
        <v>0</v>
      </c>
      <c r="J169" s="397">
        <f t="shared" si="120"/>
        <v>0</v>
      </c>
      <c r="K169" s="397">
        <f t="shared" si="121"/>
        <v>0</v>
      </c>
      <c r="L169" s="492">
        <f t="shared" si="122"/>
        <v>0</v>
      </c>
      <c r="M169" s="207"/>
      <c r="N169" s="207"/>
      <c r="O169" s="207"/>
      <c r="P169" s="207"/>
      <c r="R169" s="207"/>
      <c r="S169" s="207"/>
      <c r="T169" s="207"/>
      <c r="U169" s="207"/>
      <c r="V169" s="207"/>
      <c r="X169" s="207"/>
      <c r="Y169" s="207"/>
      <c r="Z169" s="207"/>
      <c r="AA169" s="207"/>
      <c r="AB169" s="207"/>
      <c r="AC169" s="207"/>
      <c r="AD169" s="207"/>
      <c r="AE169" s="207"/>
      <c r="AF169" s="207"/>
      <c r="AG169" s="207"/>
      <c r="AH169" s="207"/>
      <c r="AJ169" s="207"/>
      <c r="AK169" s="207"/>
      <c r="AL169" s="207"/>
      <c r="AM169" s="207"/>
      <c r="AN169" s="207"/>
      <c r="AP169" s="207"/>
      <c r="AQ169" s="207"/>
      <c r="AR169" s="207"/>
      <c r="AS169" s="207"/>
      <c r="AU169" s="207"/>
      <c r="AV169" s="207"/>
      <c r="AW169" s="207"/>
      <c r="AX169" s="207"/>
      <c r="AY169" s="207"/>
      <c r="AZ169" s="207"/>
      <c r="BA169" s="207"/>
      <c r="BB169" s="207"/>
      <c r="BC169" s="207"/>
    </row>
    <row r="170" spans="2:55">
      <c r="B170" s="207"/>
      <c r="C170" s="703" t="str">
        <f>'C. Masterfiles'!C99</f>
        <v>T19</v>
      </c>
      <c r="D170" s="394" t="str">
        <f>'C. Masterfiles'!D99</f>
        <v>OTHER: complete as required</v>
      </c>
      <c r="E170" s="394"/>
      <c r="F170" s="397">
        <f t="shared" si="116"/>
        <v>0</v>
      </c>
      <c r="G170" s="397">
        <f t="shared" si="117"/>
        <v>0</v>
      </c>
      <c r="H170" s="397">
        <f t="shared" si="118"/>
        <v>0</v>
      </c>
      <c r="I170" s="397">
        <f t="shared" si="119"/>
        <v>0</v>
      </c>
      <c r="J170" s="397">
        <f t="shared" si="120"/>
        <v>0</v>
      </c>
      <c r="K170" s="397">
        <f t="shared" si="121"/>
        <v>0</v>
      </c>
      <c r="L170" s="492">
        <f t="shared" si="122"/>
        <v>0</v>
      </c>
      <c r="M170" s="207"/>
      <c r="N170" s="207"/>
      <c r="O170" s="207"/>
      <c r="P170" s="207"/>
      <c r="R170" s="207"/>
      <c r="S170" s="207"/>
      <c r="T170" s="207"/>
      <c r="U170" s="207"/>
      <c r="V170" s="207"/>
      <c r="X170" s="207"/>
      <c r="Y170" s="207"/>
      <c r="Z170" s="207"/>
      <c r="AA170" s="207"/>
      <c r="AB170" s="207"/>
      <c r="AC170" s="207"/>
      <c r="AD170" s="207"/>
      <c r="AE170" s="207"/>
      <c r="AF170" s="207"/>
      <c r="AG170" s="207"/>
      <c r="AH170" s="207"/>
      <c r="AJ170" s="207"/>
      <c r="AK170" s="207"/>
      <c r="AL170" s="207"/>
      <c r="AM170" s="207"/>
      <c r="AN170" s="207"/>
      <c r="AP170" s="207"/>
      <c r="AQ170" s="207"/>
      <c r="AR170" s="207"/>
      <c r="AS170" s="207"/>
      <c r="AU170" s="207"/>
      <c r="AV170" s="207"/>
      <c r="AW170" s="207"/>
      <c r="AX170" s="207"/>
      <c r="AY170" s="207"/>
      <c r="AZ170" s="207"/>
      <c r="BA170" s="207"/>
      <c r="BB170" s="207"/>
      <c r="BC170" s="207"/>
    </row>
    <row r="171" spans="2:55">
      <c r="B171" s="207"/>
      <c r="C171" s="703" t="str">
        <f>'C. Masterfiles'!C100</f>
        <v>T20</v>
      </c>
      <c r="D171" s="394" t="str">
        <f>'C. Masterfiles'!D100</f>
        <v>OTHER: complete as required</v>
      </c>
      <c r="E171" s="394"/>
      <c r="F171" s="397">
        <f t="shared" si="116"/>
        <v>0</v>
      </c>
      <c r="G171" s="397">
        <f t="shared" si="117"/>
        <v>0</v>
      </c>
      <c r="H171" s="397">
        <f t="shared" si="118"/>
        <v>0</v>
      </c>
      <c r="I171" s="397">
        <f t="shared" si="119"/>
        <v>0</v>
      </c>
      <c r="J171" s="397">
        <f t="shared" si="120"/>
        <v>0</v>
      </c>
      <c r="K171" s="397">
        <f t="shared" si="121"/>
        <v>0</v>
      </c>
      <c r="L171" s="492">
        <f t="shared" si="122"/>
        <v>0</v>
      </c>
      <c r="M171" s="207"/>
      <c r="N171" s="207"/>
      <c r="O171" s="207"/>
      <c r="P171" s="207"/>
      <c r="R171" s="207"/>
      <c r="S171" s="207"/>
      <c r="T171" s="207"/>
      <c r="U171" s="207"/>
      <c r="V171" s="207"/>
      <c r="X171" s="207"/>
      <c r="Y171" s="207"/>
      <c r="Z171" s="207"/>
      <c r="AA171" s="207"/>
      <c r="AB171" s="207"/>
      <c r="AC171" s="207"/>
      <c r="AD171" s="207"/>
      <c r="AE171" s="207"/>
      <c r="AF171" s="207"/>
      <c r="AG171" s="207"/>
      <c r="AH171" s="207"/>
      <c r="AJ171" s="207"/>
      <c r="AK171" s="207"/>
      <c r="AL171" s="207"/>
      <c r="AM171" s="207"/>
      <c r="AN171" s="207"/>
      <c r="AP171" s="207"/>
      <c r="AQ171" s="207"/>
      <c r="AR171" s="207"/>
      <c r="AS171" s="207"/>
      <c r="AU171" s="207"/>
      <c r="AV171" s="207"/>
      <c r="AW171" s="207"/>
      <c r="AX171" s="207"/>
      <c r="AY171" s="207"/>
      <c r="AZ171" s="207"/>
      <c r="BA171" s="207"/>
      <c r="BB171" s="207"/>
      <c r="BC171" s="207"/>
    </row>
    <row r="172" spans="2:55">
      <c r="B172" s="207"/>
      <c r="C172" s="703" t="str">
        <f>'C. Masterfiles'!C101</f>
        <v>T21</v>
      </c>
      <c r="D172" s="394" t="str">
        <f>'C. Masterfiles'!D101</f>
        <v>OTHER: complete as required</v>
      </c>
      <c r="E172" s="394"/>
      <c r="F172" s="397">
        <f t="shared" si="116"/>
        <v>0</v>
      </c>
      <c r="G172" s="397">
        <f t="shared" si="117"/>
        <v>0</v>
      </c>
      <c r="H172" s="397">
        <f t="shared" si="118"/>
        <v>0</v>
      </c>
      <c r="I172" s="397">
        <f t="shared" si="119"/>
        <v>0</v>
      </c>
      <c r="J172" s="397">
        <f t="shared" si="120"/>
        <v>0</v>
      </c>
      <c r="K172" s="397">
        <f t="shared" si="121"/>
        <v>0</v>
      </c>
      <c r="L172" s="492">
        <f t="shared" si="122"/>
        <v>0</v>
      </c>
      <c r="M172" s="207"/>
      <c r="N172" s="207"/>
      <c r="O172" s="207"/>
      <c r="P172" s="207"/>
      <c r="R172" s="207"/>
      <c r="S172" s="207"/>
      <c r="T172" s="207"/>
      <c r="U172" s="207"/>
      <c r="V172" s="207"/>
      <c r="X172" s="207"/>
      <c r="Y172" s="207"/>
      <c r="Z172" s="207"/>
      <c r="AA172" s="207"/>
      <c r="AB172" s="207"/>
      <c r="AC172" s="207"/>
      <c r="AD172" s="207"/>
      <c r="AE172" s="207"/>
      <c r="AF172" s="207"/>
      <c r="AG172" s="207"/>
      <c r="AH172" s="207"/>
      <c r="AJ172" s="207"/>
      <c r="AK172" s="207"/>
      <c r="AL172" s="207"/>
      <c r="AM172" s="207"/>
      <c r="AN172" s="207"/>
      <c r="AP172" s="207"/>
      <c r="AQ172" s="207"/>
      <c r="AR172" s="207"/>
      <c r="AS172" s="207"/>
      <c r="AU172" s="207"/>
      <c r="AV172" s="207"/>
      <c r="AW172" s="207"/>
      <c r="AX172" s="207"/>
      <c r="AY172" s="207"/>
      <c r="AZ172" s="207"/>
      <c r="BA172" s="207"/>
      <c r="BB172" s="207"/>
      <c r="BC172" s="207"/>
    </row>
    <row r="173" spans="2:55">
      <c r="B173" s="207"/>
      <c r="C173" s="703" t="str">
        <f>'C. Masterfiles'!C102</f>
        <v>T22</v>
      </c>
      <c r="D173" s="394" t="str">
        <f>'C. Masterfiles'!D102</f>
        <v>OTHER: complete as required</v>
      </c>
      <c r="E173" s="394"/>
      <c r="F173" s="397">
        <f t="shared" si="116"/>
        <v>0</v>
      </c>
      <c r="G173" s="397">
        <f t="shared" si="117"/>
        <v>0</v>
      </c>
      <c r="H173" s="397">
        <f t="shared" si="118"/>
        <v>0</v>
      </c>
      <c r="I173" s="397">
        <f t="shared" si="119"/>
        <v>0</v>
      </c>
      <c r="J173" s="397">
        <f t="shared" si="120"/>
        <v>0</v>
      </c>
      <c r="K173" s="397">
        <f t="shared" si="121"/>
        <v>0</v>
      </c>
      <c r="L173" s="492">
        <f t="shared" si="122"/>
        <v>0</v>
      </c>
      <c r="M173" s="207"/>
      <c r="N173" s="207"/>
      <c r="O173" s="207"/>
      <c r="P173" s="207"/>
      <c r="R173" s="207"/>
      <c r="S173" s="207"/>
      <c r="T173" s="207"/>
      <c r="U173" s="207"/>
      <c r="V173" s="207"/>
      <c r="X173" s="207"/>
      <c r="Y173" s="207"/>
      <c r="Z173" s="207"/>
      <c r="AA173" s="207"/>
      <c r="AB173" s="207"/>
      <c r="AC173" s="207"/>
      <c r="AD173" s="207"/>
      <c r="AE173" s="207"/>
      <c r="AF173" s="207"/>
      <c r="AG173" s="207"/>
      <c r="AH173" s="207"/>
      <c r="AJ173" s="207"/>
      <c r="AK173" s="207"/>
      <c r="AL173" s="207"/>
      <c r="AM173" s="207"/>
      <c r="AN173" s="207"/>
      <c r="AP173" s="207"/>
      <c r="AQ173" s="207"/>
      <c r="AR173" s="207"/>
      <c r="AS173" s="207"/>
      <c r="AU173" s="207"/>
      <c r="AV173" s="207"/>
      <c r="AW173" s="207"/>
      <c r="AX173" s="207"/>
      <c r="AY173" s="207"/>
      <c r="AZ173" s="207"/>
      <c r="BA173" s="207"/>
      <c r="BB173" s="207"/>
      <c r="BC173" s="207"/>
    </row>
    <row r="174" spans="2:55">
      <c r="B174" s="207"/>
      <c r="C174" s="703" t="str">
        <f>'C. Masterfiles'!C103</f>
        <v>T23</v>
      </c>
      <c r="D174" s="394" t="str">
        <f>'C. Masterfiles'!D103</f>
        <v>OTHER: complete as required</v>
      </c>
      <c r="E174" s="394"/>
      <c r="F174" s="397">
        <f t="shared" si="116"/>
        <v>0</v>
      </c>
      <c r="G174" s="397">
        <f t="shared" si="117"/>
        <v>0</v>
      </c>
      <c r="H174" s="397">
        <f t="shared" si="118"/>
        <v>0</v>
      </c>
      <c r="I174" s="397">
        <f t="shared" si="119"/>
        <v>0</v>
      </c>
      <c r="J174" s="397">
        <f t="shared" si="120"/>
        <v>0</v>
      </c>
      <c r="K174" s="397">
        <f t="shared" si="121"/>
        <v>0</v>
      </c>
      <c r="L174" s="492">
        <f t="shared" si="122"/>
        <v>0</v>
      </c>
      <c r="M174" s="207"/>
      <c r="N174" s="207"/>
      <c r="O174" s="207"/>
      <c r="P174" s="207"/>
      <c r="R174" s="207"/>
      <c r="S174" s="207"/>
      <c r="T174" s="207"/>
      <c r="U174" s="207"/>
      <c r="V174" s="207"/>
      <c r="X174" s="207"/>
      <c r="Y174" s="207"/>
      <c r="Z174" s="207"/>
      <c r="AA174" s="207"/>
      <c r="AB174" s="207"/>
      <c r="AC174" s="207"/>
      <c r="AD174" s="207"/>
      <c r="AE174" s="207"/>
      <c r="AF174" s="207"/>
      <c r="AG174" s="207"/>
      <c r="AH174" s="207"/>
      <c r="AJ174" s="207"/>
      <c r="AK174" s="207"/>
      <c r="AL174" s="207"/>
      <c r="AM174" s="207"/>
      <c r="AN174" s="207"/>
      <c r="AP174" s="207"/>
      <c r="AQ174" s="207"/>
      <c r="AR174" s="207"/>
      <c r="AS174" s="207"/>
      <c r="AU174" s="207"/>
      <c r="AV174" s="207"/>
      <c r="AW174" s="207"/>
      <c r="AX174" s="207"/>
      <c r="AY174" s="207"/>
      <c r="AZ174" s="207"/>
      <c r="BA174" s="207"/>
      <c r="BB174" s="207"/>
      <c r="BC174" s="207"/>
    </row>
    <row r="175" spans="2:55">
      <c r="B175" s="207"/>
      <c r="C175" s="703" t="str">
        <f>'C. Masterfiles'!C104</f>
        <v>T24</v>
      </c>
      <c r="D175" s="394" t="str">
        <f>'C. Masterfiles'!D104</f>
        <v>OTHER: complete as required</v>
      </c>
      <c r="E175" s="394"/>
      <c r="F175" s="397">
        <f t="shared" si="116"/>
        <v>0</v>
      </c>
      <c r="G175" s="397">
        <f t="shared" si="117"/>
        <v>0</v>
      </c>
      <c r="H175" s="397">
        <f t="shared" si="118"/>
        <v>0</v>
      </c>
      <c r="I175" s="397">
        <f t="shared" si="119"/>
        <v>0</v>
      </c>
      <c r="J175" s="397">
        <f t="shared" si="120"/>
        <v>0</v>
      </c>
      <c r="K175" s="397">
        <f t="shared" si="121"/>
        <v>0</v>
      </c>
      <c r="L175" s="492">
        <f t="shared" si="122"/>
        <v>0</v>
      </c>
      <c r="M175" s="207"/>
      <c r="N175" s="207"/>
      <c r="O175" s="207"/>
      <c r="P175" s="207"/>
      <c r="R175" s="207"/>
      <c r="S175" s="207"/>
      <c r="T175" s="207"/>
      <c r="U175" s="207"/>
      <c r="V175" s="207"/>
      <c r="X175" s="207"/>
      <c r="Y175" s="207"/>
      <c r="Z175" s="207"/>
      <c r="AA175" s="207"/>
      <c r="AB175" s="207"/>
      <c r="AC175" s="207"/>
      <c r="AD175" s="207"/>
      <c r="AE175" s="207"/>
      <c r="AF175" s="207"/>
      <c r="AG175" s="207"/>
      <c r="AH175" s="207"/>
      <c r="AJ175" s="207"/>
      <c r="AK175" s="207"/>
      <c r="AL175" s="207"/>
      <c r="AM175" s="207"/>
      <c r="AN175" s="207"/>
      <c r="AP175" s="207"/>
      <c r="AQ175" s="207"/>
      <c r="AR175" s="207"/>
      <c r="AS175" s="207"/>
      <c r="AU175" s="207"/>
      <c r="AV175" s="207"/>
      <c r="AW175" s="207"/>
      <c r="AX175" s="207"/>
      <c r="AY175" s="207"/>
      <c r="AZ175" s="207"/>
      <c r="BA175" s="207"/>
      <c r="BB175" s="207"/>
      <c r="BC175" s="207"/>
    </row>
    <row r="176" spans="2:55">
      <c r="B176" s="207"/>
      <c r="C176" s="703" t="str">
        <f>'C. Masterfiles'!C105</f>
        <v>T25</v>
      </c>
      <c r="D176" s="394" t="str">
        <f>'C. Masterfiles'!D105</f>
        <v>OTHER: complete as required</v>
      </c>
      <c r="E176" s="394"/>
      <c r="F176" s="397">
        <f t="shared" si="116"/>
        <v>0</v>
      </c>
      <c r="G176" s="397">
        <f t="shared" si="117"/>
        <v>0</v>
      </c>
      <c r="H176" s="397">
        <f t="shared" si="118"/>
        <v>0</v>
      </c>
      <c r="I176" s="397">
        <f t="shared" si="119"/>
        <v>0</v>
      </c>
      <c r="J176" s="397">
        <f t="shared" si="120"/>
        <v>0</v>
      </c>
      <c r="K176" s="397">
        <f t="shared" si="121"/>
        <v>0</v>
      </c>
      <c r="L176" s="492">
        <f t="shared" si="122"/>
        <v>0</v>
      </c>
      <c r="M176" s="207"/>
      <c r="N176" s="207"/>
      <c r="O176" s="207"/>
      <c r="P176" s="207"/>
      <c r="R176" s="207"/>
      <c r="S176" s="207"/>
      <c r="T176" s="207"/>
      <c r="U176" s="207"/>
      <c r="V176" s="207"/>
      <c r="X176" s="207"/>
      <c r="Y176" s="207"/>
      <c r="Z176" s="207"/>
      <c r="AA176" s="207"/>
      <c r="AB176" s="207"/>
      <c r="AC176" s="207"/>
      <c r="AD176" s="207"/>
      <c r="AE176" s="207"/>
      <c r="AF176" s="207"/>
      <c r="AG176" s="207"/>
      <c r="AH176" s="207"/>
      <c r="AJ176" s="207"/>
      <c r="AK176" s="207"/>
      <c r="AL176" s="207"/>
      <c r="AM176" s="207"/>
      <c r="AN176" s="207"/>
      <c r="AP176" s="207"/>
      <c r="AQ176" s="207"/>
      <c r="AR176" s="207"/>
      <c r="AS176" s="207"/>
      <c r="AU176" s="207"/>
      <c r="AV176" s="207"/>
      <c r="AW176" s="207"/>
      <c r="AX176" s="207"/>
      <c r="AY176" s="207"/>
      <c r="AZ176" s="207"/>
      <c r="BA176" s="207"/>
      <c r="BB176" s="207"/>
      <c r="BC176" s="207"/>
    </row>
    <row r="177" spans="2:55">
      <c r="B177" s="207"/>
      <c r="C177" s="705" t="s">
        <v>280</v>
      </c>
      <c r="D177" s="179" t="s">
        <v>309</v>
      </c>
      <c r="E177" s="308"/>
      <c r="F177" s="308"/>
      <c r="G177" s="308"/>
      <c r="H177" s="308"/>
      <c r="I177" s="308"/>
      <c r="J177" s="308"/>
      <c r="K177" s="308"/>
      <c r="L177" s="308"/>
      <c r="M177" s="207"/>
      <c r="N177" s="207"/>
      <c r="O177" s="207"/>
      <c r="P177" s="207"/>
      <c r="R177" s="207"/>
      <c r="S177" s="207"/>
      <c r="T177" s="207"/>
      <c r="U177" s="207"/>
      <c r="V177" s="207"/>
      <c r="X177" s="207"/>
      <c r="Y177" s="207"/>
      <c r="Z177" s="207"/>
      <c r="AA177" s="207"/>
      <c r="AB177" s="207"/>
      <c r="AC177" s="207"/>
      <c r="AD177" s="207"/>
      <c r="AE177" s="207"/>
      <c r="AF177" s="207"/>
      <c r="AG177" s="207"/>
      <c r="AH177" s="207"/>
      <c r="AJ177" s="207"/>
      <c r="AK177" s="207"/>
      <c r="AL177" s="207"/>
      <c r="AM177" s="207"/>
      <c r="AN177" s="207"/>
      <c r="AP177" s="207"/>
      <c r="AQ177" s="207"/>
      <c r="AR177" s="207"/>
      <c r="AS177" s="207"/>
      <c r="AU177" s="207"/>
      <c r="AV177" s="207"/>
      <c r="AW177" s="207"/>
      <c r="AX177" s="207"/>
      <c r="AY177" s="207"/>
      <c r="AZ177" s="207"/>
      <c r="BA177" s="207"/>
      <c r="BB177" s="207"/>
      <c r="BC177" s="207"/>
    </row>
    <row r="178" spans="2:55">
      <c r="B178" s="207"/>
      <c r="C178" s="405"/>
      <c r="D178" s="405"/>
      <c r="E178" s="207"/>
      <c r="F178" s="207"/>
      <c r="G178" s="207"/>
      <c r="H178" s="207"/>
      <c r="I178" s="207"/>
      <c r="J178" s="207"/>
      <c r="L178" s="207"/>
      <c r="M178" s="207"/>
      <c r="N178" s="207"/>
      <c r="O178" s="207"/>
      <c r="P178" s="207"/>
      <c r="R178" s="207"/>
      <c r="S178" s="207"/>
      <c r="T178" s="207"/>
      <c r="U178" s="207"/>
      <c r="V178" s="207"/>
      <c r="X178" s="207"/>
      <c r="Y178" s="207"/>
      <c r="Z178" s="207"/>
      <c r="AA178" s="207"/>
      <c r="AB178" s="207"/>
      <c r="AC178" s="207"/>
      <c r="AD178" s="207"/>
      <c r="AE178" s="207"/>
      <c r="AF178" s="207"/>
      <c r="AG178" s="207"/>
      <c r="AH178" s="207"/>
      <c r="AJ178" s="207"/>
      <c r="AK178" s="207"/>
      <c r="AL178" s="207"/>
      <c r="AM178" s="207"/>
      <c r="AN178" s="207"/>
      <c r="AP178" s="207"/>
      <c r="AQ178" s="207"/>
      <c r="AR178" s="207"/>
      <c r="AS178" s="207"/>
      <c r="AU178" s="207"/>
      <c r="AV178" s="207"/>
      <c r="AW178" s="207"/>
      <c r="AX178" s="207"/>
      <c r="AY178" s="207"/>
      <c r="AZ178" s="207"/>
      <c r="BA178" s="207"/>
      <c r="BB178" s="207"/>
      <c r="BC178" s="207"/>
    </row>
    <row r="179" spans="2:55">
      <c r="B179" s="207"/>
      <c r="C179" s="207"/>
      <c r="D179" s="207"/>
      <c r="E179" s="207"/>
      <c r="F179" s="207"/>
      <c r="G179" s="207"/>
      <c r="H179" s="207"/>
      <c r="I179" s="207"/>
      <c r="J179" s="207"/>
      <c r="L179" s="207"/>
      <c r="M179" s="207"/>
      <c r="N179" s="207"/>
      <c r="O179" s="207"/>
      <c r="P179" s="207"/>
      <c r="R179" s="207"/>
      <c r="S179" s="207"/>
      <c r="T179" s="207"/>
      <c r="U179" s="207"/>
      <c r="V179" s="207"/>
      <c r="X179" s="207"/>
      <c r="Y179" s="207"/>
      <c r="Z179" s="207"/>
      <c r="AA179" s="207"/>
      <c r="AB179" s="207"/>
      <c r="AC179" s="207"/>
      <c r="AD179" s="207"/>
      <c r="AE179" s="207"/>
      <c r="AF179" s="207"/>
      <c r="AG179" s="207"/>
      <c r="AH179" s="207"/>
      <c r="AJ179" s="207"/>
      <c r="AK179" s="207"/>
      <c r="AL179" s="207"/>
      <c r="AM179" s="207"/>
      <c r="AN179" s="207"/>
      <c r="AP179" s="207"/>
      <c r="AQ179" s="207"/>
      <c r="AR179" s="207"/>
      <c r="AS179" s="207"/>
      <c r="AU179" s="207"/>
      <c r="AV179" s="207"/>
      <c r="AW179" s="207"/>
      <c r="AX179" s="207"/>
      <c r="AY179" s="207"/>
      <c r="AZ179" s="207"/>
      <c r="BA179" s="207"/>
      <c r="BB179" s="207"/>
      <c r="BC179" s="207"/>
    </row>
    <row r="180" spans="2:55">
      <c r="B180" s="207"/>
      <c r="C180" s="222" t="s">
        <v>442</v>
      </c>
      <c r="D180" s="390"/>
      <c r="E180" s="390"/>
      <c r="F180" s="900" t="s">
        <v>427</v>
      </c>
      <c r="G180" s="901"/>
      <c r="H180" s="901"/>
      <c r="I180" s="901"/>
      <c r="J180" s="901"/>
      <c r="K180" s="901"/>
      <c r="L180" s="902"/>
      <c r="N180" s="900" t="s">
        <v>427</v>
      </c>
      <c r="O180" s="901"/>
      <c r="P180" s="901"/>
      <c r="Q180" s="901"/>
      <c r="R180" s="901"/>
      <c r="S180" s="901"/>
      <c r="T180" s="902"/>
      <c r="U180" s="207"/>
      <c r="V180" s="207"/>
      <c r="X180" s="207"/>
      <c r="Y180" s="207"/>
      <c r="Z180" s="207"/>
      <c r="AA180" s="207"/>
      <c r="AB180" s="207"/>
      <c r="AC180" s="207"/>
      <c r="AD180" s="207"/>
      <c r="AE180" s="207"/>
      <c r="AF180" s="207"/>
      <c r="AG180" s="207"/>
      <c r="AH180" s="207"/>
      <c r="AJ180" s="207"/>
      <c r="AK180" s="207"/>
      <c r="AL180" s="207"/>
      <c r="AM180" s="207"/>
      <c r="AN180" s="207"/>
      <c r="AP180" s="207"/>
      <c r="AQ180" s="207"/>
      <c r="AR180" s="207"/>
      <c r="AS180" s="207"/>
      <c r="AU180" s="207"/>
      <c r="AV180" s="207"/>
      <c r="AW180" s="207"/>
      <c r="AX180" s="207"/>
      <c r="AY180" s="207"/>
      <c r="AZ180" s="207"/>
      <c r="BA180" s="207"/>
      <c r="BB180" s="207"/>
      <c r="BC180" s="207"/>
    </row>
    <row r="181" spans="2:55" s="692" customFormat="1">
      <c r="C181" s="694"/>
      <c r="D181" s="694"/>
      <c r="E181" s="694"/>
      <c r="F181" s="694">
        <f t="shared" ref="F181:K182" si="123">F149</f>
        <v>2014</v>
      </c>
      <c r="G181" s="694">
        <f t="shared" si="123"/>
        <v>2015</v>
      </c>
      <c r="H181" s="694">
        <f t="shared" si="123"/>
        <v>2016</v>
      </c>
      <c r="I181" s="694">
        <f t="shared" si="123"/>
        <v>2017</v>
      </c>
      <c r="J181" s="694">
        <f t="shared" si="123"/>
        <v>2018</v>
      </c>
      <c r="K181" s="694">
        <f t="shared" si="123"/>
        <v>2019</v>
      </c>
      <c r="L181" s="694">
        <f t="shared" ref="L181" si="124">L149</f>
        <v>2020</v>
      </c>
      <c r="N181" s="694">
        <f t="shared" ref="N181:T181" si="125">F181</f>
        <v>2014</v>
      </c>
      <c r="O181" s="694">
        <f t="shared" si="125"/>
        <v>2015</v>
      </c>
      <c r="P181" s="694">
        <f t="shared" si="125"/>
        <v>2016</v>
      </c>
      <c r="Q181" s="694">
        <f t="shared" si="125"/>
        <v>2017</v>
      </c>
      <c r="R181" s="694">
        <f t="shared" si="125"/>
        <v>2018</v>
      </c>
      <c r="S181" s="694">
        <f t="shared" si="125"/>
        <v>2019</v>
      </c>
      <c r="T181" s="694">
        <f t="shared" si="125"/>
        <v>2020</v>
      </c>
    </row>
    <row r="182" spans="2:55" s="692" customFormat="1">
      <c r="C182" s="694" t="s">
        <v>440</v>
      </c>
      <c r="D182" s="694"/>
      <c r="E182" s="694"/>
      <c r="F182" s="694" t="str">
        <f t="shared" si="123"/>
        <v>Euro</v>
      </c>
      <c r="G182" s="694" t="str">
        <f t="shared" si="123"/>
        <v>Euro</v>
      </c>
      <c r="H182" s="694" t="str">
        <f t="shared" si="123"/>
        <v>Euro</v>
      </c>
      <c r="I182" s="702" t="str">
        <f t="shared" si="123"/>
        <v>Euro</v>
      </c>
      <c r="J182" s="702" t="str">
        <f t="shared" si="123"/>
        <v>Euro</v>
      </c>
      <c r="K182" s="694" t="str">
        <f t="shared" si="123"/>
        <v>Euro</v>
      </c>
      <c r="L182" s="694" t="str">
        <f t="shared" ref="L182" si="126">L150</f>
        <v>Euro</v>
      </c>
      <c r="N182" s="694" t="s">
        <v>10</v>
      </c>
      <c r="O182" s="694" t="s">
        <v>10</v>
      </c>
      <c r="P182" s="694" t="s">
        <v>10</v>
      </c>
      <c r="Q182" s="694" t="s">
        <v>10</v>
      </c>
      <c r="R182" s="694" t="s">
        <v>10</v>
      </c>
      <c r="S182" s="694" t="s">
        <v>10</v>
      </c>
      <c r="T182" s="694" t="s">
        <v>10</v>
      </c>
    </row>
    <row r="183" spans="2:55" ht="36">
      <c r="B183" s="207"/>
      <c r="C183" s="392" t="s">
        <v>0</v>
      </c>
      <c r="D183" s="392" t="s">
        <v>3</v>
      </c>
      <c r="E183" s="392" t="s">
        <v>308</v>
      </c>
      <c r="F183" s="393" t="s">
        <v>439</v>
      </c>
      <c r="G183" s="393" t="str">
        <f>F183</f>
        <v>Total Annual Cost</v>
      </c>
      <c r="H183" s="393" t="str">
        <f>G183</f>
        <v>Total Annual Cost</v>
      </c>
      <c r="I183" s="393" t="str">
        <f>H183</f>
        <v>Total Annual Cost</v>
      </c>
      <c r="J183" s="393" t="str">
        <f>I183</f>
        <v>Total Annual Cost</v>
      </c>
      <c r="K183" s="393" t="str">
        <f>I183</f>
        <v>Total Annual Cost</v>
      </c>
      <c r="L183" s="393" t="str">
        <f>J183</f>
        <v>Total Annual Cost</v>
      </c>
      <c r="N183" s="393" t="s">
        <v>439</v>
      </c>
      <c r="O183" s="393" t="str">
        <f>N183</f>
        <v>Total Annual Cost</v>
      </c>
      <c r="P183" s="393" t="str">
        <f>O183</f>
        <v>Total Annual Cost</v>
      </c>
      <c r="Q183" s="393" t="str">
        <f>P183</f>
        <v>Total Annual Cost</v>
      </c>
      <c r="R183" s="393" t="str">
        <f>Q183</f>
        <v>Total Annual Cost</v>
      </c>
      <c r="S183" s="393" t="str">
        <f>Q183</f>
        <v>Total Annual Cost</v>
      </c>
      <c r="T183" s="393" t="str">
        <f>R183</f>
        <v>Total Annual Cost</v>
      </c>
      <c r="U183" s="207"/>
      <c r="V183" s="207"/>
      <c r="X183" s="207"/>
      <c r="Y183" s="207"/>
      <c r="Z183" s="207"/>
      <c r="AA183" s="207"/>
      <c r="AB183" s="207"/>
      <c r="AC183" s="207"/>
      <c r="AD183" s="207"/>
      <c r="AE183" s="207"/>
      <c r="AF183" s="207"/>
      <c r="AG183" s="207"/>
      <c r="AH183" s="207"/>
      <c r="AJ183" s="207"/>
      <c r="AK183" s="207"/>
      <c r="AL183" s="207"/>
      <c r="AM183" s="207"/>
      <c r="AN183" s="207"/>
      <c r="AP183" s="207"/>
      <c r="AQ183" s="207"/>
      <c r="AR183" s="207"/>
      <c r="AS183" s="207"/>
      <c r="AU183" s="207"/>
      <c r="AV183" s="207"/>
      <c r="AW183" s="207"/>
      <c r="AX183" s="207"/>
      <c r="AY183" s="207"/>
      <c r="AZ183" s="207"/>
      <c r="BA183" s="207"/>
      <c r="BB183" s="207"/>
      <c r="BC183" s="207"/>
    </row>
    <row r="184" spans="2:55">
      <c r="B184" s="207"/>
      <c r="C184" s="703" t="str">
        <f>'C. Masterfiles'!C45</f>
        <v>N01</v>
      </c>
      <c r="D184" s="394" t="str">
        <f>'C. Masterfiles'!E45</f>
        <v>Приемо-предавателно устройство (Transceiver)</v>
      </c>
      <c r="E184" s="394" t="str">
        <f>'C. Masterfiles'!D45</f>
        <v>TRX</v>
      </c>
      <c r="F184" s="397">
        <f t="shared" ref="F184:K193" si="127">F115</f>
        <v>9993647.9661699701</v>
      </c>
      <c r="G184" s="397">
        <f t="shared" si="127"/>
        <v>10352769.995885167</v>
      </c>
      <c r="H184" s="397">
        <f t="shared" si="127"/>
        <v>10725228.371302772</v>
      </c>
      <c r="I184" s="397">
        <f t="shared" si="127"/>
        <v>11111534.102856196</v>
      </c>
      <c r="J184" s="397">
        <f t="shared" si="127"/>
        <v>11512218.338160343</v>
      </c>
      <c r="K184" s="397">
        <f t="shared" si="127"/>
        <v>11927833.174619254</v>
      </c>
      <c r="L184" s="492">
        <f t="shared" ref="L184" si="128">L115</f>
        <v>12358952.505460646</v>
      </c>
      <c r="N184" s="428">
        <f t="shared" ref="N184:N215" si="129">F184/F$239</f>
        <v>9.5591734196291162E-2</v>
      </c>
      <c r="O184" s="428">
        <f t="shared" ref="O184:O215" si="130">G184/G$239</f>
        <v>9.6194166432613998E-2</v>
      </c>
      <c r="P184" s="428">
        <f t="shared" ref="P184:P215" si="131">H184/H$239</f>
        <v>9.6961071991967643E-2</v>
      </c>
      <c r="Q184" s="428">
        <f t="shared" ref="Q184:Q215" si="132">I184/I$239</f>
        <v>9.7635136597760006E-2</v>
      </c>
      <c r="R184" s="428">
        <f t="shared" ref="R184:R215" si="133">J184/J$239</f>
        <v>9.969003474384848E-2</v>
      </c>
      <c r="S184" s="428">
        <f t="shared" ref="S184:S215" si="134">K184/K$239</f>
        <v>0.10194890282115453</v>
      </c>
      <c r="T184" s="428">
        <f t="shared" ref="T184:T215" si="135">L184/L$239</f>
        <v>0.10416038565766962</v>
      </c>
      <c r="U184" s="207"/>
      <c r="V184" s="207"/>
      <c r="X184" s="207"/>
      <c r="Y184" s="207"/>
      <c r="Z184" s="207"/>
      <c r="AA184" s="207"/>
      <c r="AB184" s="207"/>
      <c r="AC184" s="207"/>
      <c r="AD184" s="207"/>
      <c r="AE184" s="207"/>
      <c r="AF184" s="207"/>
      <c r="AG184" s="207"/>
      <c r="AH184" s="207"/>
      <c r="AJ184" s="207"/>
      <c r="AK184" s="207"/>
      <c r="AL184" s="207"/>
      <c r="AM184" s="207"/>
      <c r="AN184" s="207"/>
      <c r="AP184" s="207"/>
      <c r="AQ184" s="207"/>
      <c r="AR184" s="207"/>
      <c r="AS184" s="207"/>
      <c r="AU184" s="207"/>
      <c r="AV184" s="207"/>
      <c r="AW184" s="207"/>
      <c r="AX184" s="207"/>
      <c r="AY184" s="207"/>
      <c r="AZ184" s="207"/>
      <c r="BA184" s="207"/>
      <c r="BB184" s="207"/>
      <c r="BC184" s="207"/>
    </row>
    <row r="185" spans="2:55">
      <c r="B185" s="207"/>
      <c r="C185" s="703" t="str">
        <f>'C. Masterfiles'!C46</f>
        <v>N02</v>
      </c>
      <c r="D185" s="394" t="str">
        <f>'C. Masterfiles'!E46</f>
        <v>3G Приемо-предавателно устройство (3G Transceiver)</v>
      </c>
      <c r="E185" s="394" t="str">
        <f>'C. Masterfiles'!D46</f>
        <v>Radio</v>
      </c>
      <c r="F185" s="397">
        <f t="shared" si="127"/>
        <v>9431800.4563840739</v>
      </c>
      <c r="G185" s="397">
        <f t="shared" si="127"/>
        <v>9506734.2265239432</v>
      </c>
      <c r="H185" s="397">
        <f t="shared" si="127"/>
        <v>9552897.1018177252</v>
      </c>
      <c r="I185" s="397">
        <f t="shared" si="127"/>
        <v>9611574.8289781958</v>
      </c>
      <c r="J185" s="397">
        <f t="shared" si="127"/>
        <v>9665913.3552665301</v>
      </c>
      <c r="K185" s="397">
        <f t="shared" si="127"/>
        <v>9697389.3354956619</v>
      </c>
      <c r="L185" s="492">
        <f t="shared" ref="L185" si="136">L116</f>
        <v>9753711.3168919273</v>
      </c>
      <c r="N185" s="428">
        <f t="shared" si="129"/>
        <v>9.0217522697536037E-2</v>
      </c>
      <c r="O185" s="428">
        <f t="shared" si="130"/>
        <v>8.8333110344414878E-2</v>
      </c>
      <c r="P185" s="428">
        <f t="shared" si="131"/>
        <v>8.6362649964598998E-2</v>
      </c>
      <c r="Q185" s="428">
        <f t="shared" si="132"/>
        <v>8.4455252772491343E-2</v>
      </c>
      <c r="R185" s="428">
        <f t="shared" si="133"/>
        <v>8.3701959944892101E-2</v>
      </c>
      <c r="S185" s="428">
        <f t="shared" si="134"/>
        <v>8.2884979066192022E-2</v>
      </c>
      <c r="T185" s="428">
        <f t="shared" si="135"/>
        <v>8.2203595483691286E-2</v>
      </c>
      <c r="U185" s="207"/>
      <c r="V185" s="207"/>
      <c r="X185" s="207"/>
      <c r="Y185" s="207"/>
      <c r="Z185" s="207"/>
      <c r="AA185" s="207"/>
      <c r="AB185" s="207"/>
      <c r="AC185" s="207"/>
      <c r="AD185" s="207"/>
      <c r="AE185" s="207"/>
      <c r="AF185" s="207"/>
      <c r="AG185" s="207"/>
      <c r="AH185" s="207"/>
      <c r="AJ185" s="207"/>
      <c r="AK185" s="207"/>
      <c r="AL185" s="207"/>
      <c r="AM185" s="207"/>
      <c r="AN185" s="207"/>
      <c r="AP185" s="207"/>
      <c r="AQ185" s="207"/>
      <c r="AR185" s="207"/>
      <c r="AS185" s="207"/>
      <c r="AU185" s="207"/>
      <c r="AV185" s="207"/>
      <c r="AW185" s="207"/>
      <c r="AX185" s="207"/>
      <c r="AY185" s="207"/>
      <c r="AZ185" s="207"/>
      <c r="BA185" s="207"/>
      <c r="BB185" s="207"/>
      <c r="BC185" s="207"/>
    </row>
    <row r="186" spans="2:55">
      <c r="B186" s="207"/>
      <c r="C186" s="703" t="str">
        <f>'C. Masterfiles'!C47</f>
        <v>N03</v>
      </c>
      <c r="D186" s="394" t="str">
        <f>'C. Masterfiles'!E47</f>
        <v>GSM базова станция (2G Base Station)</v>
      </c>
      <c r="E186" s="394" t="str">
        <f>'C. Masterfiles'!D47</f>
        <v>BTS</v>
      </c>
      <c r="F186" s="397">
        <f t="shared" si="127"/>
        <v>13905171.569869492</v>
      </c>
      <c r="G186" s="397">
        <f t="shared" si="127"/>
        <v>14072330.665364804</v>
      </c>
      <c r="H186" s="397">
        <f t="shared" si="127"/>
        <v>14245952.21795843</v>
      </c>
      <c r="I186" s="397">
        <f t="shared" si="127"/>
        <v>14424878.325776909</v>
      </c>
      <c r="J186" s="397">
        <f t="shared" si="127"/>
        <v>14609594.369514819</v>
      </c>
      <c r="K186" s="397">
        <f t="shared" si="127"/>
        <v>14803334.744610406</v>
      </c>
      <c r="L186" s="492">
        <f t="shared" ref="L186" si="137">L117</f>
        <v>15000335.122018596</v>
      </c>
      <c r="N186" s="428">
        <f t="shared" si="129"/>
        <v>0.13300643260202888</v>
      </c>
      <c r="O186" s="428">
        <f t="shared" si="130"/>
        <v>0.13075496883026613</v>
      </c>
      <c r="P186" s="428">
        <f t="shared" si="131"/>
        <v>0.12879005936092849</v>
      </c>
      <c r="Q186" s="428">
        <f t="shared" si="132"/>
        <v>0.12674892167961543</v>
      </c>
      <c r="R186" s="428">
        <f t="shared" si="133"/>
        <v>0.12651175711832474</v>
      </c>
      <c r="S186" s="428">
        <f t="shared" si="134"/>
        <v>0.12652622762352483</v>
      </c>
      <c r="T186" s="428">
        <f t="shared" si="135"/>
        <v>0.12642177325411674</v>
      </c>
      <c r="U186" s="207"/>
      <c r="V186" s="207"/>
      <c r="X186" s="207"/>
      <c r="Y186" s="207"/>
      <c r="Z186" s="207"/>
      <c r="AA186" s="207"/>
      <c r="AB186" s="207"/>
      <c r="AC186" s="207"/>
      <c r="AD186" s="207"/>
      <c r="AE186" s="207"/>
      <c r="AF186" s="207"/>
      <c r="AG186" s="207"/>
      <c r="AH186" s="207"/>
      <c r="AJ186" s="207"/>
      <c r="AK186" s="207"/>
      <c r="AL186" s="207"/>
      <c r="AM186" s="207"/>
      <c r="AN186" s="207"/>
      <c r="AP186" s="207"/>
      <c r="AQ186" s="207"/>
      <c r="AR186" s="207"/>
      <c r="AS186" s="207"/>
      <c r="AU186" s="207"/>
      <c r="AV186" s="207"/>
      <c r="AW186" s="207"/>
      <c r="AX186" s="207"/>
      <c r="AY186" s="207"/>
      <c r="AZ186" s="207"/>
      <c r="BA186" s="207"/>
      <c r="BB186" s="207"/>
      <c r="BC186" s="207"/>
    </row>
    <row r="187" spans="2:55">
      <c r="B187" s="207"/>
      <c r="C187" s="703" t="str">
        <f>'C. Masterfiles'!C48</f>
        <v>N04</v>
      </c>
      <c r="D187" s="394" t="str">
        <f>'C. Masterfiles'!E48</f>
        <v>UMTS базова станция (3G Base Station)</v>
      </c>
      <c r="E187" s="394" t="str">
        <f>'C. Masterfiles'!D48</f>
        <v>Node B</v>
      </c>
      <c r="F187" s="397">
        <f t="shared" si="127"/>
        <v>5416054.2902599853</v>
      </c>
      <c r="G187" s="397">
        <f t="shared" si="127"/>
        <v>5336798.0747416932</v>
      </c>
      <c r="H187" s="397">
        <f t="shared" si="127"/>
        <v>5243173.4359604269</v>
      </c>
      <c r="I187" s="397">
        <f t="shared" si="127"/>
        <v>5161388.3632879797</v>
      </c>
      <c r="J187" s="397">
        <f t="shared" si="127"/>
        <v>5081676.4778741319</v>
      </c>
      <c r="K187" s="397">
        <f t="shared" si="127"/>
        <v>4993622.7932297718</v>
      </c>
      <c r="L187" s="492">
        <f t="shared" ref="L187" si="138">L118</f>
        <v>4923801.8341986686</v>
      </c>
      <c r="N187" s="428">
        <f t="shared" si="129"/>
        <v>5.1805909499695241E-2</v>
      </c>
      <c r="O187" s="428">
        <f t="shared" si="130"/>
        <v>4.9587583074191838E-2</v>
      </c>
      <c r="P187" s="428">
        <f t="shared" si="131"/>
        <v>4.7400735852935402E-2</v>
      </c>
      <c r="Q187" s="428">
        <f t="shared" si="132"/>
        <v>4.5352230683805936E-2</v>
      </c>
      <c r="R187" s="428">
        <f t="shared" si="133"/>
        <v>4.4004768651497231E-2</v>
      </c>
      <c r="S187" s="428">
        <f t="shared" si="134"/>
        <v>4.2681211031335112E-2</v>
      </c>
      <c r="T187" s="428">
        <f t="shared" si="135"/>
        <v>4.1497456821318106E-2</v>
      </c>
      <c r="U187" s="207"/>
      <c r="V187" s="207"/>
      <c r="X187" s="207"/>
      <c r="Y187" s="207"/>
      <c r="Z187" s="207"/>
      <c r="AA187" s="207"/>
      <c r="AB187" s="207"/>
      <c r="AC187" s="207"/>
      <c r="AD187" s="207"/>
      <c r="AE187" s="207"/>
      <c r="AF187" s="207"/>
      <c r="AG187" s="207"/>
      <c r="AH187" s="207"/>
      <c r="AJ187" s="207"/>
      <c r="AK187" s="207"/>
      <c r="AL187" s="207"/>
      <c r="AM187" s="207"/>
      <c r="AN187" s="207"/>
      <c r="AP187" s="207"/>
      <c r="AQ187" s="207"/>
      <c r="AR187" s="207"/>
      <c r="AS187" s="207"/>
      <c r="AU187" s="207"/>
      <c r="AV187" s="207"/>
      <c r="AW187" s="207"/>
      <c r="AX187" s="207"/>
      <c r="AY187" s="207"/>
      <c r="AZ187" s="207"/>
      <c r="BA187" s="207"/>
      <c r="BB187" s="207"/>
      <c r="BC187" s="207"/>
    </row>
    <row r="188" spans="2:55">
      <c r="B188" s="207"/>
      <c r="C188" s="703" t="str">
        <f>'C. Masterfiles'!C49</f>
        <v>N05</v>
      </c>
      <c r="D188" s="394" t="str">
        <f>'C. Masterfiles'!E49</f>
        <v>Контролер на GSM базова станция (Base station controller)</v>
      </c>
      <c r="E188" s="394" t="str">
        <f>'C. Masterfiles'!D49</f>
        <v>BSC</v>
      </c>
      <c r="F188" s="397">
        <f t="shared" si="127"/>
        <v>14575196.421002038</v>
      </c>
      <c r="G188" s="397">
        <f t="shared" si="127"/>
        <v>14747953.733558759</v>
      </c>
      <c r="H188" s="397">
        <f t="shared" si="127"/>
        <v>14928236.101585887</v>
      </c>
      <c r="I188" s="397">
        <f t="shared" si="127"/>
        <v>15116368.734919798</v>
      </c>
      <c r="J188" s="397">
        <f t="shared" si="127"/>
        <v>15312690.95789348</v>
      </c>
      <c r="K188" s="397">
        <f t="shared" si="127"/>
        <v>15517556.822543997</v>
      </c>
      <c r="L188" s="492">
        <f t="shared" ref="L188" si="139">L119</f>
        <v>15731335.748467444</v>
      </c>
      <c r="N188" s="428">
        <f t="shared" si="129"/>
        <v>0.13941538733919664</v>
      </c>
      <c r="O188" s="428">
        <f t="shared" si="130"/>
        <v>0.13703261219464052</v>
      </c>
      <c r="P188" s="428">
        <f t="shared" si="131"/>
        <v>0.13495822422130296</v>
      </c>
      <c r="Q188" s="428">
        <f t="shared" si="132"/>
        <v>0.13282492882028135</v>
      </c>
      <c r="R188" s="428">
        <f t="shared" si="133"/>
        <v>0.13260022080663164</v>
      </c>
      <c r="S188" s="428">
        <f t="shared" si="134"/>
        <v>0.13263078627638336</v>
      </c>
      <c r="T188" s="428">
        <f t="shared" si="135"/>
        <v>0.13258259530867741</v>
      </c>
      <c r="U188" s="207"/>
      <c r="V188" s="207"/>
      <c r="X188" s="207"/>
      <c r="Y188" s="207"/>
      <c r="Z188" s="207"/>
      <c r="AA188" s="207"/>
      <c r="AB188" s="207"/>
      <c r="AC188" s="207"/>
      <c r="AD188" s="207"/>
      <c r="AE188" s="207"/>
      <c r="AF188" s="207"/>
      <c r="AG188" s="207"/>
      <c r="AH188" s="207"/>
      <c r="AJ188" s="207"/>
      <c r="AK188" s="207"/>
      <c r="AL188" s="207"/>
      <c r="AM188" s="207"/>
      <c r="AN188" s="207"/>
      <c r="AP188" s="207"/>
      <c r="AQ188" s="207"/>
      <c r="AR188" s="207"/>
      <c r="AS188" s="207"/>
      <c r="AU188" s="207"/>
      <c r="AV188" s="207"/>
      <c r="AW188" s="207"/>
      <c r="AX188" s="207"/>
      <c r="AY188" s="207"/>
      <c r="AZ188" s="207"/>
      <c r="BA188" s="207"/>
      <c r="BB188" s="207"/>
      <c r="BC188" s="207"/>
    </row>
    <row r="189" spans="2:55">
      <c r="B189" s="207"/>
      <c r="C189" s="703" t="str">
        <f>'C. Masterfiles'!C50</f>
        <v>N06</v>
      </c>
      <c r="D189" s="394" t="str">
        <f>'C. Masterfiles'!E50</f>
        <v>Контролер на UMTS базова станция (Radio Network Controler)</v>
      </c>
      <c r="E189" s="394" t="str">
        <f>'C. Masterfiles'!D50</f>
        <v>RNC</v>
      </c>
      <c r="F189" s="397">
        <f t="shared" si="127"/>
        <v>1221120.615943298</v>
      </c>
      <c r="G189" s="397">
        <f t="shared" si="127"/>
        <v>1196375.7478436972</v>
      </c>
      <c r="H189" s="397">
        <f t="shared" si="127"/>
        <v>1168332.9870358843</v>
      </c>
      <c r="I189" s="397">
        <f t="shared" si="127"/>
        <v>1142837.8224958808</v>
      </c>
      <c r="J189" s="397">
        <f t="shared" si="127"/>
        <v>1109434.6392580117</v>
      </c>
      <c r="K189" s="397">
        <f t="shared" si="127"/>
        <v>1091034.0709244427</v>
      </c>
      <c r="L189" s="492">
        <f t="shared" ref="L189" si="140">L120</f>
        <v>1071569.4929642593</v>
      </c>
      <c r="N189" s="428">
        <f t="shared" si="129"/>
        <v>1.1680323114843426E-2</v>
      </c>
      <c r="O189" s="428">
        <f t="shared" si="130"/>
        <v>1.1116287510469305E-2</v>
      </c>
      <c r="P189" s="428">
        <f t="shared" si="131"/>
        <v>1.0562275687265085E-2</v>
      </c>
      <c r="Q189" s="428">
        <f t="shared" si="132"/>
        <v>1.0041919133361632E-2</v>
      </c>
      <c r="R189" s="428">
        <f t="shared" si="133"/>
        <v>9.6071473355441982E-3</v>
      </c>
      <c r="S189" s="428">
        <f t="shared" si="134"/>
        <v>9.3252248621254856E-3</v>
      </c>
      <c r="T189" s="428">
        <f t="shared" si="135"/>
        <v>9.0311125960582054E-3</v>
      </c>
      <c r="U189" s="207"/>
      <c r="V189" s="207"/>
      <c r="X189" s="207"/>
      <c r="Y189" s="207"/>
      <c r="Z189" s="207"/>
      <c r="AA189" s="207"/>
      <c r="AB189" s="207"/>
      <c r="AC189" s="207"/>
      <c r="AD189" s="207"/>
      <c r="AE189" s="207"/>
      <c r="AF189" s="207"/>
      <c r="AG189" s="207"/>
      <c r="AH189" s="207"/>
      <c r="AJ189" s="207"/>
      <c r="AK189" s="207"/>
      <c r="AL189" s="207"/>
      <c r="AM189" s="207"/>
      <c r="AN189" s="207"/>
      <c r="AP189" s="207"/>
      <c r="AQ189" s="207"/>
      <c r="AR189" s="207"/>
      <c r="AS189" s="207"/>
      <c r="AU189" s="207"/>
      <c r="AV189" s="207"/>
      <c r="AW189" s="207"/>
      <c r="AX189" s="207"/>
      <c r="AY189" s="207"/>
      <c r="AZ189" s="207"/>
      <c r="BA189" s="207"/>
      <c r="BB189" s="207"/>
      <c r="BC189" s="207"/>
    </row>
    <row r="190" spans="2:55">
      <c r="B190" s="207"/>
      <c r="C190" s="703" t="str">
        <f>'C. Masterfiles'!C51</f>
        <v>N07</v>
      </c>
      <c r="D190" s="394" t="str">
        <f>'C. Masterfiles'!E51</f>
        <v>Мобилна централа (Mobile Switching Centre)</v>
      </c>
      <c r="E190" s="394" t="str">
        <f>'C. Masterfiles'!D51</f>
        <v>MSC</v>
      </c>
      <c r="F190" s="397">
        <f t="shared" si="127"/>
        <v>452792.76979778404</v>
      </c>
      <c r="G190" s="397">
        <f t="shared" si="127"/>
        <v>446966.29858998163</v>
      </c>
      <c r="H190" s="397">
        <f t="shared" si="127"/>
        <v>466100.22985832498</v>
      </c>
      <c r="I190" s="397">
        <f t="shared" si="127"/>
        <v>486405.98451885028</v>
      </c>
      <c r="J190" s="397">
        <f t="shared" si="127"/>
        <v>506150.65964112774</v>
      </c>
      <c r="K190" s="397">
        <f t="shared" si="127"/>
        <v>518959.77943177358</v>
      </c>
      <c r="L190" s="492">
        <f t="shared" ref="L190" si="141">L121</f>
        <v>532337.25571619649</v>
      </c>
      <c r="N190" s="428">
        <f t="shared" si="129"/>
        <v>4.3310757236028974E-3</v>
      </c>
      <c r="O190" s="428">
        <f t="shared" si="130"/>
        <v>4.1530479797603189E-3</v>
      </c>
      <c r="P190" s="428">
        <f t="shared" si="131"/>
        <v>4.2137636960429721E-3</v>
      </c>
      <c r="Q190" s="428">
        <f t="shared" si="132"/>
        <v>4.2739656199460886E-3</v>
      </c>
      <c r="R190" s="428">
        <f t="shared" si="133"/>
        <v>4.383010759793241E-3</v>
      </c>
      <c r="S190" s="428">
        <f t="shared" si="134"/>
        <v>4.4356237505029086E-3</v>
      </c>
      <c r="T190" s="428">
        <f t="shared" si="135"/>
        <v>4.4865010874380598E-3</v>
      </c>
      <c r="U190" s="207"/>
      <c r="V190" s="207"/>
      <c r="X190" s="207"/>
      <c r="Y190" s="207"/>
      <c r="Z190" s="207"/>
      <c r="AA190" s="207"/>
      <c r="AB190" s="207"/>
      <c r="AC190" s="207"/>
      <c r="AD190" s="207"/>
      <c r="AE190" s="207"/>
      <c r="AF190" s="207"/>
      <c r="AG190" s="207"/>
      <c r="AH190" s="207"/>
      <c r="AJ190" s="207"/>
      <c r="AK190" s="207"/>
      <c r="AL190" s="207"/>
      <c r="AM190" s="207"/>
      <c r="AN190" s="207"/>
      <c r="AP190" s="207"/>
      <c r="AQ190" s="207"/>
      <c r="AR190" s="207"/>
      <c r="AS190" s="207"/>
      <c r="AU190" s="207"/>
      <c r="AV190" s="207"/>
      <c r="AW190" s="207"/>
      <c r="AX190" s="207"/>
      <c r="AY190" s="207"/>
      <c r="AZ190" s="207"/>
      <c r="BA190" s="207"/>
      <c r="BB190" s="207"/>
      <c r="BC190" s="207"/>
    </row>
    <row r="191" spans="2:55">
      <c r="B191" s="207"/>
      <c r="C191" s="703" t="str">
        <f>'C. Masterfiles'!C52</f>
        <v>N08</v>
      </c>
      <c r="D191" s="394" t="str">
        <f>'C. Masterfiles'!E52</f>
        <v>Регистър на "домашните" потребители (Home location register)</v>
      </c>
      <c r="E191" s="394" t="str">
        <f>'C. Masterfiles'!D52</f>
        <v>HLR</v>
      </c>
      <c r="F191" s="397">
        <f t="shared" si="127"/>
        <v>60372.369306371213</v>
      </c>
      <c r="G191" s="397">
        <f t="shared" si="127"/>
        <v>59595.506478664218</v>
      </c>
      <c r="H191" s="397">
        <f t="shared" si="127"/>
        <v>62146.697314443329</v>
      </c>
      <c r="I191" s="397">
        <f t="shared" si="127"/>
        <v>64854.131269180034</v>
      </c>
      <c r="J191" s="397">
        <f t="shared" si="127"/>
        <v>67486.754618817038</v>
      </c>
      <c r="K191" s="397">
        <f t="shared" si="127"/>
        <v>69194.637257569804</v>
      </c>
      <c r="L191" s="492">
        <f t="shared" ref="L191" si="142">L122</f>
        <v>70978.300762159517</v>
      </c>
      <c r="N191" s="428">
        <f t="shared" si="129"/>
        <v>5.7747676314705309E-4</v>
      </c>
      <c r="O191" s="428">
        <f t="shared" si="130"/>
        <v>5.5373973063470912E-4</v>
      </c>
      <c r="P191" s="428">
        <f t="shared" si="131"/>
        <v>5.6183515947239623E-4</v>
      </c>
      <c r="Q191" s="428">
        <f t="shared" si="132"/>
        <v>5.6986208265947841E-4</v>
      </c>
      <c r="R191" s="428">
        <f t="shared" si="133"/>
        <v>5.8440143463909893E-4</v>
      </c>
      <c r="S191" s="428">
        <f t="shared" si="134"/>
        <v>5.9141650006705449E-4</v>
      </c>
      <c r="T191" s="428">
        <f t="shared" si="135"/>
        <v>5.9820014499174117E-4</v>
      </c>
      <c r="U191" s="207"/>
      <c r="V191" s="207"/>
      <c r="X191" s="207"/>
      <c r="Y191" s="207"/>
      <c r="Z191" s="207"/>
      <c r="AA191" s="207"/>
      <c r="AB191" s="207"/>
      <c r="AC191" s="207"/>
      <c r="AD191" s="207"/>
      <c r="AE191" s="207"/>
      <c r="AF191" s="207"/>
      <c r="AG191" s="207"/>
      <c r="AH191" s="207"/>
      <c r="AJ191" s="207"/>
      <c r="AK191" s="207"/>
      <c r="AL191" s="207"/>
      <c r="AM191" s="207"/>
      <c r="AN191" s="207"/>
      <c r="AP191" s="207"/>
      <c r="AQ191" s="207"/>
      <c r="AR191" s="207"/>
      <c r="AS191" s="207"/>
      <c r="AU191" s="207"/>
      <c r="AV191" s="207"/>
      <c r="AW191" s="207"/>
      <c r="AX191" s="207"/>
      <c r="AY191" s="207"/>
      <c r="AZ191" s="207"/>
      <c r="BA191" s="207"/>
      <c r="BB191" s="207"/>
      <c r="BC191" s="207"/>
    </row>
    <row r="192" spans="2:55">
      <c r="B192" s="207"/>
      <c r="C192" s="703" t="str">
        <f>'C. Masterfiles'!C53</f>
        <v>N09</v>
      </c>
      <c r="D192" s="394" t="str">
        <f>'C. Masterfiles'!E53</f>
        <v>Предплатена платформа (Pre-paid platform)</v>
      </c>
      <c r="E192" s="394" t="str">
        <f>'C. Masterfiles'!D53</f>
        <v>PPP</v>
      </c>
      <c r="F192" s="397">
        <f t="shared" si="127"/>
        <v>1811171.0791911362</v>
      </c>
      <c r="G192" s="397">
        <f t="shared" si="127"/>
        <v>1787865.1943599265</v>
      </c>
      <c r="H192" s="397">
        <f t="shared" si="127"/>
        <v>1864400.9194332999</v>
      </c>
      <c r="I192" s="397">
        <f t="shared" si="127"/>
        <v>1945623.9380754011</v>
      </c>
      <c r="J192" s="397">
        <f t="shared" si="127"/>
        <v>2024602.638564511</v>
      </c>
      <c r="K192" s="397">
        <f t="shared" si="127"/>
        <v>2075839.1177270943</v>
      </c>
      <c r="L192" s="492">
        <f t="shared" ref="L192" si="143">L123</f>
        <v>2129349.022864786</v>
      </c>
      <c r="N192" s="428">
        <f t="shared" si="129"/>
        <v>1.732430289441159E-2</v>
      </c>
      <c r="O192" s="428">
        <f t="shared" si="130"/>
        <v>1.6612191919041275E-2</v>
      </c>
      <c r="P192" s="428">
        <f t="shared" si="131"/>
        <v>1.6855054784171888E-2</v>
      </c>
      <c r="Q192" s="428">
        <f t="shared" si="132"/>
        <v>1.7095862479784354E-2</v>
      </c>
      <c r="R192" s="428">
        <f t="shared" si="133"/>
        <v>1.7532043039172964E-2</v>
      </c>
      <c r="S192" s="428">
        <f t="shared" si="134"/>
        <v>1.7742495002011634E-2</v>
      </c>
      <c r="T192" s="428">
        <f t="shared" si="135"/>
        <v>1.7946004349752239E-2</v>
      </c>
      <c r="U192" s="207"/>
      <c r="V192" s="207"/>
      <c r="X192" s="207"/>
      <c r="Y192" s="207"/>
      <c r="Z192" s="207"/>
      <c r="AA192" s="207"/>
      <c r="AB192" s="207"/>
      <c r="AC192" s="207"/>
      <c r="AD192" s="207"/>
      <c r="AE192" s="207"/>
      <c r="AF192" s="207"/>
      <c r="AG192" s="207"/>
      <c r="AH192" s="207"/>
      <c r="AJ192" s="207"/>
      <c r="AK192" s="207"/>
      <c r="AL192" s="207"/>
      <c r="AM192" s="207"/>
      <c r="AN192" s="207"/>
      <c r="AP192" s="207"/>
      <c r="AQ192" s="207"/>
      <c r="AR192" s="207"/>
      <c r="AS192" s="207"/>
      <c r="AU192" s="207"/>
      <c r="AV192" s="207"/>
      <c r="AW192" s="207"/>
      <c r="AX192" s="207"/>
      <c r="AY192" s="207"/>
      <c r="AZ192" s="207"/>
      <c r="BA192" s="207"/>
      <c r="BB192" s="207"/>
      <c r="BC192" s="207"/>
    </row>
    <row r="193" spans="2:55">
      <c r="B193" s="207"/>
      <c r="C193" s="703" t="str">
        <f>'C. Masterfiles'!C54</f>
        <v>N10</v>
      </c>
      <c r="D193" s="394" t="str">
        <f>'C. Masterfiles'!E54</f>
        <v>SMS шлюз (SMS Gateway)</v>
      </c>
      <c r="E193" s="394" t="str">
        <f>'C. Masterfiles'!D54</f>
        <v>SMSG</v>
      </c>
      <c r="F193" s="397">
        <f t="shared" si="127"/>
        <v>121575.32329309372</v>
      </c>
      <c r="G193" s="397">
        <f t="shared" si="127"/>
        <v>123729.35561465242</v>
      </c>
      <c r="H193" s="397">
        <f t="shared" si="127"/>
        <v>125978.25403339753</v>
      </c>
      <c r="I193" s="397">
        <f t="shared" si="127"/>
        <v>128326.14092917182</v>
      </c>
      <c r="J193" s="397">
        <f t="shared" si="127"/>
        <v>130777.31784064627</v>
      </c>
      <c r="K193" s="397">
        <f t="shared" si="127"/>
        <v>133336.27325156267</v>
      </c>
      <c r="L193" s="492">
        <f t="shared" ref="L193" si="144">L124</f>
        <v>136007.6907153666</v>
      </c>
      <c r="N193" s="428">
        <f t="shared" si="129"/>
        <v>1.1628982758250506E-3</v>
      </c>
      <c r="O193" s="428">
        <f t="shared" si="130"/>
        <v>1.1496480875482183E-3</v>
      </c>
      <c r="P193" s="428">
        <f t="shared" si="131"/>
        <v>1.1389022346077016E-3</v>
      </c>
      <c r="Q193" s="428">
        <f t="shared" si="132"/>
        <v>1.127579700759997E-3</v>
      </c>
      <c r="R193" s="428">
        <f t="shared" si="133"/>
        <v>1.1324659571497226E-3</v>
      </c>
      <c r="S193" s="428">
        <f t="shared" si="134"/>
        <v>1.1396442727907605E-3</v>
      </c>
      <c r="T193" s="428">
        <f t="shared" si="135"/>
        <v>1.1462632865578454E-3</v>
      </c>
      <c r="U193" s="207"/>
      <c r="V193" s="207"/>
      <c r="X193" s="207"/>
      <c r="Y193" s="207"/>
      <c r="Z193" s="207"/>
      <c r="AA193" s="207"/>
      <c r="AB193" s="207"/>
      <c r="AC193" s="207"/>
      <c r="AD193" s="207"/>
      <c r="AE193" s="207"/>
      <c r="AF193" s="207"/>
      <c r="AG193" s="207"/>
      <c r="AH193" s="207"/>
      <c r="AJ193" s="207"/>
      <c r="AK193" s="207"/>
      <c r="AL193" s="207"/>
      <c r="AM193" s="207"/>
      <c r="AN193" s="207"/>
      <c r="AP193" s="207"/>
      <c r="AQ193" s="207"/>
      <c r="AR193" s="207"/>
      <c r="AS193" s="207"/>
      <c r="AU193" s="207"/>
      <c r="AV193" s="207"/>
      <c r="AW193" s="207"/>
      <c r="AX193" s="207"/>
      <c r="AY193" s="207"/>
      <c r="AZ193" s="207"/>
      <c r="BA193" s="207"/>
      <c r="BB193" s="207"/>
      <c r="BC193" s="207"/>
    </row>
    <row r="194" spans="2:55">
      <c r="B194" s="207"/>
      <c r="C194" s="703" t="str">
        <f>'C. Masterfiles'!C55</f>
        <v>N11</v>
      </c>
      <c r="D194" s="394" t="str">
        <f>'C. Masterfiles'!E55</f>
        <v>Централа за кратки съобщения SMS (SMS Control Centre)</v>
      </c>
      <c r="E194" s="394" t="str">
        <f>'C. Masterfiles'!D55</f>
        <v>SMSC</v>
      </c>
      <c r="F194" s="397">
        <f t="shared" ref="F194:K203" si="145">F125</f>
        <v>162824.09369610762</v>
      </c>
      <c r="G194" s="397">
        <f t="shared" si="145"/>
        <v>165708.95841248092</v>
      </c>
      <c r="H194" s="397">
        <f t="shared" si="145"/>
        <v>168720.87593758595</v>
      </c>
      <c r="I194" s="397">
        <f t="shared" si="145"/>
        <v>171865.36731585511</v>
      </c>
      <c r="J194" s="397">
        <f t="shared" si="145"/>
        <v>175148.19353657978</v>
      </c>
      <c r="K194" s="397">
        <f t="shared" si="145"/>
        <v>178575.36596191433</v>
      </c>
      <c r="L194" s="492">
        <f t="shared" ref="L194" si="146">L125</f>
        <v>182153.15720808023</v>
      </c>
      <c r="N194" s="428">
        <f t="shared" si="129"/>
        <v>1.5574530479799779E-3</v>
      </c>
      <c r="O194" s="428">
        <f t="shared" si="130"/>
        <v>1.5397072601092208E-3</v>
      </c>
      <c r="P194" s="428">
        <f t="shared" si="131"/>
        <v>1.5253154927781713E-3</v>
      </c>
      <c r="Q194" s="428">
        <f t="shared" si="132"/>
        <v>1.5101513849464245E-3</v>
      </c>
      <c r="R194" s="428">
        <f t="shared" si="133"/>
        <v>1.5166954783255211E-3</v>
      </c>
      <c r="S194" s="428">
        <f t="shared" si="134"/>
        <v>1.5263092939161976E-3</v>
      </c>
      <c r="T194" s="428">
        <f t="shared" si="135"/>
        <v>1.5351740444971139E-3</v>
      </c>
      <c r="U194" s="207"/>
      <c r="V194" s="207"/>
      <c r="X194" s="207"/>
      <c r="Y194" s="207"/>
      <c r="Z194" s="207"/>
      <c r="AA194" s="207"/>
      <c r="AB194" s="207"/>
      <c r="AC194" s="207"/>
      <c r="AD194" s="207"/>
      <c r="AE194" s="207"/>
      <c r="AF194" s="207"/>
      <c r="AG194" s="207"/>
      <c r="AH194" s="207"/>
      <c r="AJ194" s="207"/>
      <c r="AK194" s="207"/>
      <c r="AL194" s="207"/>
      <c r="AM194" s="207"/>
      <c r="AN194" s="207"/>
      <c r="AP194" s="207"/>
      <c r="AQ194" s="207"/>
      <c r="AR194" s="207"/>
      <c r="AS194" s="207"/>
      <c r="AU194" s="207"/>
      <c r="AV194" s="207"/>
      <c r="AW194" s="207"/>
      <c r="AX194" s="207"/>
      <c r="AY194" s="207"/>
      <c r="AZ194" s="207"/>
      <c r="BA194" s="207"/>
      <c r="BB194" s="207"/>
      <c r="BC194" s="207"/>
    </row>
    <row r="195" spans="2:55">
      <c r="B195" s="207"/>
      <c r="C195" s="703" t="str">
        <f>'C. Masterfiles'!C56</f>
        <v>N12</v>
      </c>
      <c r="D195" s="394" t="str">
        <f>'C. Masterfiles'!E56</f>
        <v>Централа за мултимедийни съобщения MMS (MMS Control Centre)</v>
      </c>
      <c r="E195" s="394" t="str">
        <f>'C. Masterfiles'!D56</f>
        <v>MMSC</v>
      </c>
      <c r="F195" s="397">
        <f t="shared" si="145"/>
        <v>1767083.1873996183</v>
      </c>
      <c r="G195" s="397">
        <f t="shared" si="145"/>
        <v>1798391.7967245984</v>
      </c>
      <c r="H195" s="397">
        <f t="shared" si="145"/>
        <v>1831079.2737412429</v>
      </c>
      <c r="I195" s="397">
        <f t="shared" si="145"/>
        <v>1865205.5367612182</v>
      </c>
      <c r="J195" s="397">
        <f t="shared" si="145"/>
        <v>1900833.1081489283</v>
      </c>
      <c r="K195" s="397">
        <f t="shared" si="145"/>
        <v>1938027.2274936435</v>
      </c>
      <c r="L195" s="492">
        <f t="shared" ref="L195" si="147">L126</f>
        <v>1976855.9697000948</v>
      </c>
      <c r="N195" s="428">
        <f t="shared" si="129"/>
        <v>1.6902591218387365E-2</v>
      </c>
      <c r="O195" s="428">
        <f t="shared" si="130"/>
        <v>1.6710001272503164E-2</v>
      </c>
      <c r="P195" s="428">
        <f t="shared" si="131"/>
        <v>1.6553811549530541E-2</v>
      </c>
      <c r="Q195" s="428">
        <f t="shared" si="132"/>
        <v>1.6389239836627864E-2</v>
      </c>
      <c r="R195" s="428">
        <f t="shared" si="133"/>
        <v>1.6460261005083177E-2</v>
      </c>
      <c r="S195" s="428">
        <f t="shared" si="134"/>
        <v>1.6564596988237798E-2</v>
      </c>
      <c r="T195" s="428">
        <f t="shared" si="135"/>
        <v>1.6660803583689602E-2</v>
      </c>
      <c r="U195" s="207"/>
      <c r="V195" s="207"/>
      <c r="X195" s="207"/>
      <c r="Y195" s="207"/>
      <c r="Z195" s="207"/>
      <c r="AA195" s="207"/>
      <c r="AB195" s="207"/>
      <c r="AC195" s="207"/>
      <c r="AD195" s="207"/>
      <c r="AE195" s="207"/>
      <c r="AF195" s="207"/>
      <c r="AG195" s="207"/>
      <c r="AH195" s="207"/>
      <c r="AJ195" s="207"/>
      <c r="AK195" s="207"/>
      <c r="AL195" s="207"/>
      <c r="AM195" s="207"/>
      <c r="AN195" s="207"/>
      <c r="AP195" s="207"/>
      <c r="AQ195" s="207"/>
      <c r="AR195" s="207"/>
      <c r="AS195" s="207"/>
      <c r="AU195" s="207"/>
      <c r="AV195" s="207"/>
      <c r="AW195" s="207"/>
      <c r="AX195" s="207"/>
      <c r="AY195" s="207"/>
      <c r="AZ195" s="207"/>
      <c r="BA195" s="207"/>
      <c r="BB195" s="207"/>
      <c r="BC195" s="207"/>
    </row>
    <row r="196" spans="2:55">
      <c r="B196" s="207"/>
      <c r="C196" s="703" t="str">
        <f>'C. Masterfiles'!C57</f>
        <v>N13</v>
      </c>
      <c r="D196" s="394" t="str">
        <f>'C. Masterfiles'!E57</f>
        <v>Система за гласова поща (Voice mail system)</v>
      </c>
      <c r="E196" s="394" t="str">
        <f>'C. Masterfiles'!D57</f>
        <v>VMS</v>
      </c>
      <c r="F196" s="397">
        <f t="shared" si="145"/>
        <v>226396.38489889202</v>
      </c>
      <c r="G196" s="397">
        <f t="shared" si="145"/>
        <v>223483.14929499081</v>
      </c>
      <c r="H196" s="397">
        <f t="shared" si="145"/>
        <v>233050.11492916249</v>
      </c>
      <c r="I196" s="397">
        <f t="shared" si="145"/>
        <v>243202.99225942514</v>
      </c>
      <c r="J196" s="397">
        <f t="shared" si="145"/>
        <v>253075.32982056387</v>
      </c>
      <c r="K196" s="397">
        <f t="shared" si="145"/>
        <v>259479.88971588679</v>
      </c>
      <c r="L196" s="492">
        <f t="shared" ref="L196" si="148">L127</f>
        <v>266168.62785809825</v>
      </c>
      <c r="N196" s="428">
        <f t="shared" si="129"/>
        <v>2.1655378618014487E-3</v>
      </c>
      <c r="O196" s="428">
        <f t="shared" si="130"/>
        <v>2.0765239898801594E-3</v>
      </c>
      <c r="P196" s="428">
        <f t="shared" si="131"/>
        <v>2.1068818480214861E-3</v>
      </c>
      <c r="Q196" s="428">
        <f t="shared" si="132"/>
        <v>2.1369828099730443E-3</v>
      </c>
      <c r="R196" s="428">
        <f t="shared" si="133"/>
        <v>2.1915053798966205E-3</v>
      </c>
      <c r="S196" s="428">
        <f t="shared" si="134"/>
        <v>2.2178118752514543E-3</v>
      </c>
      <c r="T196" s="428">
        <f t="shared" si="135"/>
        <v>2.2432505437190299E-3</v>
      </c>
      <c r="U196" s="207"/>
      <c r="V196" s="207"/>
      <c r="X196" s="207"/>
      <c r="Y196" s="207"/>
      <c r="Z196" s="207"/>
      <c r="AA196" s="207"/>
      <c r="AB196" s="207"/>
      <c r="AC196" s="207"/>
      <c r="AD196" s="207"/>
      <c r="AE196" s="207"/>
      <c r="AF196" s="207"/>
      <c r="AG196" s="207"/>
      <c r="AH196" s="207"/>
      <c r="AJ196" s="207"/>
      <c r="AK196" s="207"/>
      <c r="AL196" s="207"/>
      <c r="AM196" s="207"/>
      <c r="AN196" s="207"/>
      <c r="AP196" s="207"/>
      <c r="AQ196" s="207"/>
      <c r="AR196" s="207"/>
      <c r="AS196" s="207"/>
      <c r="AU196" s="207"/>
      <c r="AV196" s="207"/>
      <c r="AW196" s="207"/>
      <c r="AX196" s="207"/>
      <c r="AY196" s="207"/>
      <c r="AZ196" s="207"/>
      <c r="BA196" s="207"/>
      <c r="BB196" s="207"/>
      <c r="BC196" s="207"/>
    </row>
    <row r="197" spans="2:55">
      <c r="B197" s="207"/>
      <c r="C197" s="703" t="str">
        <f>'C. Masterfiles'!C58</f>
        <v>N14</v>
      </c>
      <c r="D197" s="394" t="str">
        <f>'C. Masterfiles'!E58</f>
        <v>Система за управление на мрежата (Network management system)</v>
      </c>
      <c r="E197" s="394" t="str">
        <f>'C. Masterfiles'!D58</f>
        <v>NMS</v>
      </c>
      <c r="F197" s="397">
        <f t="shared" si="145"/>
        <v>321985.96963397978</v>
      </c>
      <c r="G197" s="397">
        <f t="shared" si="145"/>
        <v>317842.70121954253</v>
      </c>
      <c r="H197" s="397">
        <f t="shared" si="145"/>
        <v>331449.05234369787</v>
      </c>
      <c r="I197" s="397">
        <f t="shared" si="145"/>
        <v>345888.70010229363</v>
      </c>
      <c r="J197" s="397">
        <f t="shared" si="145"/>
        <v>359929.35796702409</v>
      </c>
      <c r="K197" s="397">
        <f t="shared" si="145"/>
        <v>369038.0653737057</v>
      </c>
      <c r="L197" s="492">
        <f t="shared" ref="L197" si="149">L128</f>
        <v>378550.93739818421</v>
      </c>
      <c r="N197" s="428">
        <f t="shared" si="129"/>
        <v>3.0798760701176162E-3</v>
      </c>
      <c r="O197" s="428">
        <f t="shared" si="130"/>
        <v>2.9532785633851161E-3</v>
      </c>
      <c r="P197" s="428">
        <f t="shared" si="131"/>
        <v>2.996454183852781E-3</v>
      </c>
      <c r="Q197" s="428">
        <f t="shared" si="132"/>
        <v>3.0392644408505525E-3</v>
      </c>
      <c r="R197" s="428">
        <f t="shared" si="133"/>
        <v>3.1168076514085266E-3</v>
      </c>
      <c r="S197" s="428">
        <f t="shared" si="134"/>
        <v>3.1542213336909577E-3</v>
      </c>
      <c r="T197" s="428">
        <f t="shared" si="135"/>
        <v>3.1904007732892871E-3</v>
      </c>
      <c r="U197" s="207"/>
      <c r="V197" s="207"/>
      <c r="X197" s="207"/>
      <c r="Y197" s="207"/>
      <c r="Z197" s="207"/>
      <c r="AA197" s="207"/>
      <c r="AB197" s="207"/>
      <c r="AC197" s="207"/>
      <c r="AD197" s="207"/>
      <c r="AE197" s="207"/>
      <c r="AF197" s="207"/>
      <c r="AG197" s="207"/>
      <c r="AH197" s="207"/>
      <c r="AJ197" s="207"/>
      <c r="AK197" s="207"/>
      <c r="AL197" s="207"/>
      <c r="AM197" s="207"/>
      <c r="AN197" s="207"/>
      <c r="AP197" s="207"/>
      <c r="AQ197" s="207"/>
      <c r="AR197" s="207"/>
      <c r="AS197" s="207"/>
      <c r="AU197" s="207"/>
      <c r="AV197" s="207"/>
      <c r="AW197" s="207"/>
      <c r="AX197" s="207"/>
      <c r="AY197" s="207"/>
      <c r="AZ197" s="207"/>
      <c r="BA197" s="207"/>
      <c r="BB197" s="207"/>
      <c r="BC197" s="207"/>
    </row>
    <row r="198" spans="2:55">
      <c r="B198" s="207"/>
      <c r="C198" s="703" t="str">
        <f>'C. Masterfiles'!C59</f>
        <v>N15</v>
      </c>
      <c r="D198" s="394" t="str">
        <f>'C. Masterfiles'!E59</f>
        <v>Система/и за оперативна поддръжка на мрежата (Operational Support System)</v>
      </c>
      <c r="E198" s="394" t="str">
        <f>'C. Masterfiles'!D59</f>
        <v>OSS</v>
      </c>
      <c r="F198" s="397">
        <f t="shared" si="145"/>
        <v>301861.84653185605</v>
      </c>
      <c r="G198" s="397">
        <f t="shared" si="145"/>
        <v>297977.53239332116</v>
      </c>
      <c r="H198" s="397">
        <f t="shared" si="145"/>
        <v>310733.48657221667</v>
      </c>
      <c r="I198" s="397">
        <f t="shared" si="145"/>
        <v>324270.65634590026</v>
      </c>
      <c r="J198" s="397">
        <f t="shared" si="145"/>
        <v>337433.77309408505</v>
      </c>
      <c r="K198" s="397">
        <f t="shared" si="145"/>
        <v>345973.18628784909</v>
      </c>
      <c r="L198" s="492">
        <f t="shared" ref="L198" si="150">L129</f>
        <v>354891.50381079764</v>
      </c>
      <c r="N198" s="428">
        <f t="shared" si="129"/>
        <v>2.8873838157352652E-3</v>
      </c>
      <c r="O198" s="428">
        <f t="shared" si="130"/>
        <v>2.7686986531735465E-3</v>
      </c>
      <c r="P198" s="428">
        <f t="shared" si="131"/>
        <v>2.8091757973619813E-3</v>
      </c>
      <c r="Q198" s="428">
        <f t="shared" si="132"/>
        <v>2.8493104132973927E-3</v>
      </c>
      <c r="R198" s="428">
        <f t="shared" si="133"/>
        <v>2.922007173195493E-3</v>
      </c>
      <c r="S198" s="428">
        <f t="shared" si="134"/>
        <v>2.957082500335273E-3</v>
      </c>
      <c r="T198" s="428">
        <f t="shared" si="135"/>
        <v>2.9910007249587065E-3</v>
      </c>
      <c r="U198" s="207"/>
      <c r="V198" s="207"/>
      <c r="X198" s="207"/>
      <c r="Y198" s="207"/>
      <c r="Z198" s="207"/>
      <c r="AA198" s="207"/>
      <c r="AB198" s="207"/>
      <c r="AC198" s="207"/>
      <c r="AD198" s="207"/>
      <c r="AE198" s="207"/>
      <c r="AF198" s="207"/>
      <c r="AG198" s="207"/>
      <c r="AH198" s="207"/>
      <c r="AJ198" s="207"/>
      <c r="AK198" s="207"/>
      <c r="AL198" s="207"/>
      <c r="AM198" s="207"/>
      <c r="AN198" s="207"/>
      <c r="AP198" s="207"/>
      <c r="AQ198" s="207"/>
      <c r="AR198" s="207"/>
      <c r="AS198" s="207"/>
      <c r="AU198" s="207"/>
      <c r="AV198" s="207"/>
      <c r="AW198" s="207"/>
      <c r="AX198" s="207"/>
      <c r="AY198" s="207"/>
      <c r="AZ198" s="207"/>
      <c r="BA198" s="207"/>
      <c r="BB198" s="207"/>
      <c r="BC198" s="207"/>
    </row>
    <row r="199" spans="2:55">
      <c r="B199" s="207"/>
      <c r="C199" s="703" t="str">
        <f>'C. Masterfiles'!C60</f>
        <v>N16</v>
      </c>
      <c r="D199" s="394" t="str">
        <f>'C. Masterfiles'!E60</f>
        <v>GPRS System</v>
      </c>
      <c r="E199" s="394" t="str">
        <f>'C. Masterfiles'!D60</f>
        <v>GPRS</v>
      </c>
      <c r="F199" s="397">
        <f t="shared" si="145"/>
        <v>4829789.5445096968</v>
      </c>
      <c r="G199" s="397">
        <f t="shared" si="145"/>
        <v>4767640.5182931386</v>
      </c>
      <c r="H199" s="397">
        <f t="shared" si="145"/>
        <v>4971735.7851554668</v>
      </c>
      <c r="I199" s="397">
        <f t="shared" si="145"/>
        <v>5188330.5015344042</v>
      </c>
      <c r="J199" s="397">
        <f t="shared" si="145"/>
        <v>5398940.3695053607</v>
      </c>
      <c r="K199" s="397">
        <f t="shared" si="145"/>
        <v>5535570.9806055855</v>
      </c>
      <c r="L199" s="492">
        <f t="shared" ref="L199" si="151">L130</f>
        <v>5678264.0609727623</v>
      </c>
      <c r="N199" s="428">
        <f t="shared" si="129"/>
        <v>4.6198141051764244E-2</v>
      </c>
      <c r="O199" s="428">
        <f t="shared" si="130"/>
        <v>4.4299178450776744E-2</v>
      </c>
      <c r="P199" s="428">
        <f t="shared" si="131"/>
        <v>4.49468127577917E-2</v>
      </c>
      <c r="Q199" s="428">
        <f t="shared" si="132"/>
        <v>4.5588966612758283E-2</v>
      </c>
      <c r="R199" s="428">
        <f t="shared" si="133"/>
        <v>4.6752114771127888E-2</v>
      </c>
      <c r="S199" s="428">
        <f t="shared" si="134"/>
        <v>4.7313320005364368E-2</v>
      </c>
      <c r="T199" s="428">
        <f t="shared" si="135"/>
        <v>4.7856011599339304E-2</v>
      </c>
      <c r="U199" s="207"/>
      <c r="V199" s="207"/>
      <c r="X199" s="207"/>
      <c r="Y199" s="207"/>
      <c r="Z199" s="207"/>
      <c r="AA199" s="207"/>
      <c r="AB199" s="207"/>
      <c r="AC199" s="207"/>
      <c r="AD199" s="207"/>
      <c r="AE199" s="207"/>
      <c r="AF199" s="207"/>
      <c r="AG199" s="207"/>
      <c r="AH199" s="207"/>
      <c r="AJ199" s="207"/>
      <c r="AK199" s="207"/>
      <c r="AL199" s="207"/>
      <c r="AM199" s="207"/>
      <c r="AN199" s="207"/>
      <c r="AP199" s="207"/>
      <c r="AQ199" s="207"/>
      <c r="AR199" s="207"/>
      <c r="AS199" s="207"/>
      <c r="AU199" s="207"/>
      <c r="AV199" s="207"/>
      <c r="AW199" s="207"/>
      <c r="AX199" s="207"/>
      <c r="AY199" s="207"/>
      <c r="AZ199" s="207"/>
      <c r="BA199" s="207"/>
      <c r="BB199" s="207"/>
      <c r="BC199" s="207"/>
    </row>
    <row r="200" spans="2:55">
      <c r="B200" s="207"/>
      <c r="C200" s="703" t="str">
        <f>'C. Masterfiles'!C61</f>
        <v>N17</v>
      </c>
      <c r="D200" s="394" t="str">
        <f>'C. Masterfiles'!E61</f>
        <v>Retail Billing system</v>
      </c>
      <c r="E200" s="394" t="str">
        <f>'C. Masterfiles'!D61</f>
        <v>BIL</v>
      </c>
      <c r="F200" s="397">
        <f t="shared" si="145"/>
        <v>1207447.3861274242</v>
      </c>
      <c r="G200" s="397">
        <f t="shared" si="145"/>
        <v>1191910.1295732846</v>
      </c>
      <c r="H200" s="397">
        <f t="shared" si="145"/>
        <v>1242933.9462888667</v>
      </c>
      <c r="I200" s="397">
        <f t="shared" si="145"/>
        <v>1297082.6253836011</v>
      </c>
      <c r="J200" s="397">
        <f t="shared" si="145"/>
        <v>1349735.0923763402</v>
      </c>
      <c r="K200" s="397">
        <f t="shared" si="145"/>
        <v>1383892.7451513964</v>
      </c>
      <c r="L200" s="492">
        <f t="shared" ref="L200" si="152">L131</f>
        <v>1419566.0152431906</v>
      </c>
      <c r="N200" s="428">
        <f t="shared" si="129"/>
        <v>1.1549535262941061E-2</v>
      </c>
      <c r="O200" s="428">
        <f t="shared" si="130"/>
        <v>1.1074794612694186E-2</v>
      </c>
      <c r="P200" s="428">
        <f t="shared" si="131"/>
        <v>1.1236703189447925E-2</v>
      </c>
      <c r="Q200" s="428">
        <f t="shared" si="132"/>
        <v>1.1397241653189571E-2</v>
      </c>
      <c r="R200" s="428">
        <f t="shared" si="133"/>
        <v>1.1688028692781972E-2</v>
      </c>
      <c r="S200" s="428">
        <f t="shared" si="134"/>
        <v>1.1828330001341092E-2</v>
      </c>
      <c r="T200" s="428">
        <f t="shared" si="135"/>
        <v>1.1964002899834826E-2</v>
      </c>
      <c r="U200" s="207"/>
      <c r="V200" s="207"/>
      <c r="X200" s="207"/>
      <c r="Y200" s="207"/>
      <c r="Z200" s="207"/>
      <c r="AA200" s="207"/>
      <c r="AB200" s="207"/>
      <c r="AC200" s="207"/>
      <c r="AD200" s="207"/>
      <c r="AE200" s="207"/>
      <c r="AF200" s="207"/>
      <c r="AG200" s="207"/>
      <c r="AH200" s="207"/>
      <c r="AJ200" s="207"/>
      <c r="AK200" s="207"/>
      <c r="AL200" s="207"/>
      <c r="AM200" s="207"/>
      <c r="AN200" s="207"/>
      <c r="AP200" s="207"/>
      <c r="AQ200" s="207"/>
      <c r="AR200" s="207"/>
      <c r="AS200" s="207"/>
      <c r="AU200" s="207"/>
      <c r="AV200" s="207"/>
      <c r="AW200" s="207"/>
      <c r="AX200" s="207"/>
      <c r="AY200" s="207"/>
      <c r="AZ200" s="207"/>
      <c r="BA200" s="207"/>
      <c r="BB200" s="207"/>
      <c r="BC200" s="207"/>
    </row>
    <row r="201" spans="2:55">
      <c r="B201" s="207"/>
      <c r="C201" s="703" t="str">
        <f>'C. Masterfiles'!C62</f>
        <v>N18</v>
      </c>
      <c r="D201" s="394" t="str">
        <f>'C. Masterfiles'!E62</f>
        <v>Система за таксуване (Interconnection Billing System)</v>
      </c>
      <c r="E201" s="394" t="str">
        <f>'C. Masterfiles'!D62</f>
        <v>IBIL</v>
      </c>
      <c r="F201" s="397">
        <f t="shared" si="145"/>
        <v>386383.16356077569</v>
      </c>
      <c r="G201" s="397">
        <f t="shared" si="145"/>
        <v>381411.24146345106</v>
      </c>
      <c r="H201" s="397">
        <f t="shared" si="145"/>
        <v>397738.86281243741</v>
      </c>
      <c r="I201" s="397">
        <f t="shared" si="145"/>
        <v>415066.44012275228</v>
      </c>
      <c r="J201" s="397">
        <f t="shared" si="145"/>
        <v>431915.22956042888</v>
      </c>
      <c r="K201" s="397">
        <f t="shared" si="145"/>
        <v>442845.67844844685</v>
      </c>
      <c r="L201" s="492">
        <f t="shared" ref="L201" si="153">L132</f>
        <v>454261.12487782096</v>
      </c>
      <c r="N201" s="428">
        <f t="shared" si="129"/>
        <v>3.695851284141139E-3</v>
      </c>
      <c r="O201" s="428">
        <f t="shared" si="130"/>
        <v>3.5439342760621392E-3</v>
      </c>
      <c r="P201" s="428">
        <f t="shared" si="131"/>
        <v>3.5957450206233368E-3</v>
      </c>
      <c r="Q201" s="428">
        <f t="shared" si="132"/>
        <v>3.6471173290206623E-3</v>
      </c>
      <c r="R201" s="428">
        <f t="shared" si="133"/>
        <v>3.7401691816902317E-3</v>
      </c>
      <c r="S201" s="428">
        <f t="shared" si="134"/>
        <v>3.7850656004291493E-3</v>
      </c>
      <c r="T201" s="428">
        <f t="shared" si="135"/>
        <v>3.828480927947144E-3</v>
      </c>
      <c r="U201" s="207"/>
      <c r="V201" s="207"/>
      <c r="X201" s="207"/>
      <c r="Y201" s="207"/>
      <c r="Z201" s="207"/>
      <c r="AA201" s="207"/>
      <c r="AB201" s="207"/>
      <c r="AC201" s="207"/>
      <c r="AD201" s="207"/>
      <c r="AE201" s="207"/>
      <c r="AF201" s="207"/>
      <c r="AG201" s="207"/>
      <c r="AH201" s="207"/>
      <c r="AJ201" s="207"/>
      <c r="AK201" s="207"/>
      <c r="AL201" s="207"/>
      <c r="AM201" s="207"/>
      <c r="AN201" s="207"/>
      <c r="AP201" s="207"/>
      <c r="AQ201" s="207"/>
      <c r="AR201" s="207"/>
      <c r="AS201" s="207"/>
      <c r="AU201" s="207"/>
      <c r="AV201" s="207"/>
      <c r="AW201" s="207"/>
      <c r="AX201" s="207"/>
      <c r="AY201" s="207"/>
      <c r="AZ201" s="207"/>
      <c r="BA201" s="207"/>
      <c r="BB201" s="207"/>
      <c r="BC201" s="207"/>
    </row>
    <row r="202" spans="2:55">
      <c r="B202" s="207"/>
      <c r="C202" s="703" t="str">
        <f>'C. Masterfiles'!C63</f>
        <v>N19</v>
      </c>
      <c r="D202" s="394" t="str">
        <f>'C. Masterfiles'!E63</f>
        <v>Шлюз за взаимниосвързване (Interconnect Gateway)</v>
      </c>
      <c r="E202" s="394" t="str">
        <f>'C. Masterfiles'!D63</f>
        <v>IGW</v>
      </c>
      <c r="F202" s="397">
        <f t="shared" si="145"/>
        <v>451447.77216910222</v>
      </c>
      <c r="G202" s="397">
        <f t="shared" si="145"/>
        <v>449372.9561022144</v>
      </c>
      <c r="H202" s="397">
        <f t="shared" si="145"/>
        <v>456133.61252623855</v>
      </c>
      <c r="I202" s="397">
        <f t="shared" si="145"/>
        <v>475941.74298804207</v>
      </c>
      <c r="J202" s="397">
        <f t="shared" si="145"/>
        <v>496064.00548690755</v>
      </c>
      <c r="K202" s="397">
        <f t="shared" si="145"/>
        <v>512447.85418086144</v>
      </c>
      <c r="L202" s="492">
        <f t="shared" ref="L202" si="154">L133</f>
        <v>525657.46943045536</v>
      </c>
      <c r="N202" s="428">
        <f t="shared" si="129"/>
        <v>4.3182104859788755E-3</v>
      </c>
      <c r="O202" s="428">
        <f t="shared" si="130"/>
        <v>4.1754097644198865E-3</v>
      </c>
      <c r="P202" s="428">
        <f t="shared" si="131"/>
        <v>4.1236608220343836E-3</v>
      </c>
      <c r="Q202" s="428">
        <f t="shared" si="132"/>
        <v>4.182018131705937E-3</v>
      </c>
      <c r="R202" s="428">
        <f t="shared" si="133"/>
        <v>4.2956653956291281E-3</v>
      </c>
      <c r="S202" s="428">
        <f t="shared" si="134"/>
        <v>4.379965390357789E-3</v>
      </c>
      <c r="T202" s="428">
        <f t="shared" si="135"/>
        <v>4.4302043167104279E-3</v>
      </c>
      <c r="U202" s="207"/>
      <c r="V202" s="207"/>
      <c r="X202" s="207"/>
      <c r="Y202" s="207"/>
      <c r="Z202" s="207"/>
      <c r="AA202" s="207"/>
      <c r="AB202" s="207"/>
      <c r="AC202" s="207"/>
      <c r="AD202" s="207"/>
      <c r="AE202" s="207"/>
      <c r="AF202" s="207"/>
      <c r="AG202" s="207"/>
      <c r="AH202" s="207"/>
      <c r="AJ202" s="207"/>
      <c r="AK202" s="207"/>
      <c r="AL202" s="207"/>
      <c r="AM202" s="207"/>
      <c r="AN202" s="207"/>
      <c r="AP202" s="207"/>
      <c r="AQ202" s="207"/>
      <c r="AR202" s="207"/>
      <c r="AS202" s="207"/>
      <c r="AU202" s="207"/>
      <c r="AV202" s="207"/>
      <c r="AW202" s="207"/>
      <c r="AX202" s="207"/>
      <c r="AY202" s="207"/>
      <c r="AZ202" s="207"/>
      <c r="BA202" s="207"/>
      <c r="BB202" s="207"/>
      <c r="BC202" s="207"/>
    </row>
    <row r="203" spans="2:55">
      <c r="B203" s="207"/>
      <c r="C203" s="703" t="str">
        <f>'C. Masterfiles'!C64</f>
        <v>N20</v>
      </c>
      <c r="D203" s="394" t="str">
        <f>'C. Masterfiles'!E64</f>
        <v>Международен шлюз за взаимниосвързване  (International Gateway)</v>
      </c>
      <c r="E203" s="394" t="str">
        <f>'C. Masterfiles'!D64</f>
        <v>INT</v>
      </c>
      <c r="F203" s="397">
        <f t="shared" si="145"/>
        <v>36115.821773528172</v>
      </c>
      <c r="G203" s="397">
        <f t="shared" si="145"/>
        <v>35949.836488177149</v>
      </c>
      <c r="H203" s="397">
        <f t="shared" si="145"/>
        <v>36490.689002099083</v>
      </c>
      <c r="I203" s="397">
        <f t="shared" si="145"/>
        <v>38075.339439043368</v>
      </c>
      <c r="J203" s="397">
        <f t="shared" si="145"/>
        <v>39685.120438952596</v>
      </c>
      <c r="K203" s="397">
        <f t="shared" si="145"/>
        <v>40995.828334468919</v>
      </c>
      <c r="L203" s="492">
        <f t="shared" ref="L203" si="155">L134</f>
        <v>42052.597554436426</v>
      </c>
      <c r="N203" s="428">
        <f t="shared" si="129"/>
        <v>3.4545683887831003E-4</v>
      </c>
      <c r="O203" s="428">
        <f t="shared" si="130"/>
        <v>3.3403278115359087E-4</v>
      </c>
      <c r="P203" s="428">
        <f t="shared" si="131"/>
        <v>3.2989286576275069E-4</v>
      </c>
      <c r="Q203" s="428">
        <f t="shared" si="132"/>
        <v>3.3456145053647497E-4</v>
      </c>
      <c r="R203" s="428">
        <f t="shared" si="133"/>
        <v>3.4365323165033018E-4</v>
      </c>
      <c r="S203" s="428">
        <f t="shared" si="134"/>
        <v>3.5039723122862318E-4</v>
      </c>
      <c r="T203" s="428">
        <f t="shared" si="135"/>
        <v>3.5441634533683419E-4</v>
      </c>
      <c r="U203" s="207"/>
      <c r="V203" s="207"/>
      <c r="X203" s="207"/>
      <c r="Y203" s="207"/>
      <c r="Z203" s="207"/>
      <c r="AA203" s="207"/>
      <c r="AB203" s="207"/>
      <c r="AC203" s="207"/>
      <c r="AD203" s="207"/>
      <c r="AE203" s="207"/>
      <c r="AF203" s="207"/>
      <c r="AG203" s="207"/>
      <c r="AH203" s="207"/>
      <c r="AJ203" s="207"/>
      <c r="AK203" s="207"/>
      <c r="AL203" s="207"/>
      <c r="AM203" s="207"/>
      <c r="AN203" s="207"/>
      <c r="AP203" s="207"/>
      <c r="AQ203" s="207"/>
      <c r="AR203" s="207"/>
      <c r="AS203" s="207"/>
      <c r="AU203" s="207"/>
      <c r="AV203" s="207"/>
      <c r="AW203" s="207"/>
      <c r="AX203" s="207"/>
      <c r="AY203" s="207"/>
      <c r="AZ203" s="207"/>
      <c r="BA203" s="207"/>
      <c r="BB203" s="207"/>
      <c r="BC203" s="207"/>
    </row>
    <row r="204" spans="2:55">
      <c r="B204" s="207"/>
      <c r="C204" s="703" t="str">
        <f>'C. Masterfiles'!C65</f>
        <v>N21</v>
      </c>
      <c r="D204" s="394" t="str">
        <f>'C. Masterfiles'!E65</f>
        <v>Облужващ GPRS възел (Serving GPRS Support Node)</v>
      </c>
      <c r="E204" s="394" t="str">
        <f>'C. Masterfiles'!D65</f>
        <v>SGSN</v>
      </c>
      <c r="F204" s="397">
        <f t="shared" ref="F204:K213" si="156">F135</f>
        <v>465591.77118985029</v>
      </c>
      <c r="G204" s="397">
        <f t="shared" si="156"/>
        <v>464549.97632615909</v>
      </c>
      <c r="H204" s="397">
        <f t="shared" si="156"/>
        <v>463719.22829262406</v>
      </c>
      <c r="I204" s="397">
        <f t="shared" si="156"/>
        <v>463099.6810040985</v>
      </c>
      <c r="J204" s="397">
        <f t="shared" si="156"/>
        <v>462691.58591872198</v>
      </c>
      <c r="K204" s="397">
        <f t="shared" si="156"/>
        <v>462495.29240135115</v>
      </c>
      <c r="L204" s="492">
        <f t="shared" ref="L204" si="157">L135</f>
        <v>462511.24813295086</v>
      </c>
      <c r="N204" s="428">
        <f t="shared" si="129"/>
        <v>4.4535013626878462E-3</v>
      </c>
      <c r="O204" s="428">
        <f t="shared" si="130"/>
        <v>4.3164291060988338E-3</v>
      </c>
      <c r="P204" s="428">
        <f t="shared" si="131"/>
        <v>4.1922383302202141E-3</v>
      </c>
      <c r="Q204" s="428">
        <f t="shared" si="132"/>
        <v>4.0691771446385496E-3</v>
      </c>
      <c r="R204" s="428">
        <f t="shared" si="133"/>
        <v>4.0066769862266757E-3</v>
      </c>
      <c r="S204" s="428">
        <f t="shared" si="134"/>
        <v>3.9530136723069896E-3</v>
      </c>
      <c r="T204" s="428">
        <f t="shared" si="135"/>
        <v>3.8980123886108169E-3</v>
      </c>
      <c r="U204" s="207"/>
      <c r="V204" s="207"/>
      <c r="X204" s="207"/>
      <c r="Y204" s="207"/>
      <c r="Z204" s="207"/>
      <c r="AA204" s="207"/>
      <c r="AB204" s="207"/>
      <c r="AC204" s="207"/>
      <c r="AD204" s="207"/>
      <c r="AE204" s="207"/>
      <c r="AF204" s="207"/>
      <c r="AG204" s="207"/>
      <c r="AH204" s="207"/>
      <c r="AJ204" s="207"/>
      <c r="AK204" s="207"/>
      <c r="AL204" s="207"/>
      <c r="AM204" s="207"/>
      <c r="AN204" s="207"/>
      <c r="AP204" s="207"/>
      <c r="AQ204" s="207"/>
      <c r="AR204" s="207"/>
      <c r="AS204" s="207"/>
      <c r="AU204" s="207"/>
      <c r="AV204" s="207"/>
      <c r="AW204" s="207"/>
      <c r="AX204" s="207"/>
      <c r="AY204" s="207"/>
      <c r="AZ204" s="207"/>
      <c r="BA204" s="207"/>
      <c r="BB204" s="207"/>
      <c r="BC204" s="207"/>
    </row>
    <row r="205" spans="2:55">
      <c r="B205" s="207"/>
      <c r="C205" s="703" t="str">
        <f>'C. Masterfiles'!C66</f>
        <v>N22</v>
      </c>
      <c r="D205" s="394" t="str">
        <f>'C. Masterfiles'!E66</f>
        <v>Шлюз на мрежата за пакетна комутация (Gateway GPRS Support Node )</v>
      </c>
      <c r="E205" s="394" t="str">
        <f>'C. Masterfiles'!D66</f>
        <v>GGSN</v>
      </c>
      <c r="F205" s="397">
        <f t="shared" si="156"/>
        <v>241295.3653236001</v>
      </c>
      <c r="G205" s="397">
        <f t="shared" si="156"/>
        <v>241671.35771028715</v>
      </c>
      <c r="H205" s="397">
        <f t="shared" si="156"/>
        <v>238102.20755910815</v>
      </c>
      <c r="I205" s="397">
        <f t="shared" si="156"/>
        <v>247755.5886097147</v>
      </c>
      <c r="J205" s="397">
        <f t="shared" si="156"/>
        <v>256012.5240209194</v>
      </c>
      <c r="K205" s="397">
        <f t="shared" si="156"/>
        <v>267757.88251183653</v>
      </c>
      <c r="L205" s="492">
        <f t="shared" ref="L205" si="158">L136</f>
        <v>274660.00646292837</v>
      </c>
      <c r="N205" s="428">
        <f t="shared" si="129"/>
        <v>2.3080503238549089E-3</v>
      </c>
      <c r="O205" s="428">
        <f t="shared" si="130"/>
        <v>2.245522195008592E-3</v>
      </c>
      <c r="P205" s="428">
        <f t="shared" si="131"/>
        <v>2.1525551241740894E-3</v>
      </c>
      <c r="Q205" s="428">
        <f t="shared" si="132"/>
        <v>2.1769856900812671E-3</v>
      </c>
      <c r="R205" s="428">
        <f t="shared" si="133"/>
        <v>2.2169400079832232E-3</v>
      </c>
      <c r="S205" s="428">
        <f t="shared" si="134"/>
        <v>2.2885650682877442E-3</v>
      </c>
      <c r="T205" s="428">
        <f t="shared" si="135"/>
        <v>2.314815287563915E-3</v>
      </c>
      <c r="U205" s="207"/>
      <c r="V205" s="207"/>
      <c r="X205" s="207"/>
      <c r="Y205" s="207"/>
      <c r="Z205" s="207"/>
      <c r="AA205" s="207"/>
      <c r="AB205" s="207"/>
      <c r="AC205" s="207"/>
      <c r="AD205" s="207"/>
      <c r="AE205" s="207"/>
      <c r="AF205" s="207"/>
      <c r="AG205" s="207"/>
      <c r="AH205" s="207"/>
      <c r="AJ205" s="207"/>
      <c r="AK205" s="207"/>
      <c r="AL205" s="207"/>
      <c r="AM205" s="207"/>
      <c r="AN205" s="207"/>
      <c r="AP205" s="207"/>
      <c r="AQ205" s="207"/>
      <c r="AR205" s="207"/>
      <c r="AS205" s="207"/>
      <c r="AU205" s="207"/>
      <c r="AV205" s="207"/>
      <c r="AW205" s="207"/>
      <c r="AX205" s="207"/>
      <c r="AY205" s="207"/>
      <c r="AZ205" s="207"/>
      <c r="BA205" s="207"/>
      <c r="BB205" s="207"/>
      <c r="BC205" s="207"/>
    </row>
    <row r="206" spans="2:55">
      <c r="B206" s="207"/>
      <c r="C206" s="703" t="str">
        <f>'C. Masterfiles'!C67</f>
        <v>N23</v>
      </c>
      <c r="D206" s="394" t="str">
        <f>'C. Masterfiles'!E67</f>
        <v>IN Platform</v>
      </c>
      <c r="E206" s="394" t="str">
        <f>'C. Masterfiles'!D67</f>
        <v>IN/NGN</v>
      </c>
      <c r="F206" s="397">
        <f t="shared" si="156"/>
        <v>353178.36044227157</v>
      </c>
      <c r="G206" s="397">
        <f t="shared" si="156"/>
        <v>348633.71290018572</v>
      </c>
      <c r="H206" s="397">
        <f t="shared" si="156"/>
        <v>363558.17928949348</v>
      </c>
      <c r="I206" s="397">
        <f t="shared" si="156"/>
        <v>379396.66792470316</v>
      </c>
      <c r="J206" s="397">
        <f t="shared" si="156"/>
        <v>394797.51452007971</v>
      </c>
      <c r="K206" s="397">
        <f t="shared" si="156"/>
        <v>404788.6279567834</v>
      </c>
      <c r="L206" s="492">
        <f t="shared" ref="L206" si="159">L137</f>
        <v>415223.0594586333</v>
      </c>
      <c r="N206" s="428">
        <f t="shared" si="129"/>
        <v>3.37823906441026E-3</v>
      </c>
      <c r="O206" s="428">
        <f t="shared" si="130"/>
        <v>3.2393774242130491E-3</v>
      </c>
      <c r="P206" s="428">
        <f t="shared" si="131"/>
        <v>3.2867356829135181E-3</v>
      </c>
      <c r="Q206" s="428">
        <f t="shared" si="132"/>
        <v>3.3336931835579483E-3</v>
      </c>
      <c r="R206" s="428">
        <f t="shared" si="133"/>
        <v>3.4187483926387289E-3</v>
      </c>
      <c r="S206" s="428">
        <f t="shared" si="134"/>
        <v>3.459786525392269E-3</v>
      </c>
      <c r="T206" s="428">
        <f t="shared" si="135"/>
        <v>3.499470848201687E-3</v>
      </c>
      <c r="U206" s="207"/>
      <c r="V206" s="207"/>
      <c r="X206" s="207"/>
      <c r="Y206" s="207"/>
      <c r="Z206" s="207"/>
      <c r="AA206" s="207"/>
      <c r="AB206" s="207"/>
      <c r="AC206" s="207"/>
      <c r="AD206" s="207"/>
      <c r="AE206" s="207"/>
      <c r="AF206" s="207"/>
      <c r="AG206" s="207"/>
      <c r="AH206" s="207"/>
      <c r="AJ206" s="207"/>
      <c r="AK206" s="207"/>
      <c r="AL206" s="207"/>
      <c r="AM206" s="207"/>
      <c r="AN206" s="207"/>
      <c r="AP206" s="207"/>
      <c r="AQ206" s="207"/>
      <c r="AR206" s="207"/>
      <c r="AS206" s="207"/>
      <c r="AU206" s="207"/>
      <c r="AV206" s="207"/>
      <c r="AW206" s="207"/>
      <c r="AX206" s="207"/>
      <c r="AY206" s="207"/>
      <c r="AZ206" s="207"/>
      <c r="BA206" s="207"/>
      <c r="BB206" s="207"/>
      <c r="BC206" s="207"/>
    </row>
    <row r="207" spans="2:55">
      <c r="B207" s="207"/>
      <c r="C207" s="703" t="str">
        <f>'C. Masterfiles'!C68</f>
        <v>N24</v>
      </c>
      <c r="D207" s="394" t="str">
        <f>'C. Masterfiles'!E68</f>
        <v>4G базова станция (4G Base Station)</v>
      </c>
      <c r="E207" s="394" t="str">
        <f>'C. Masterfiles'!D68</f>
        <v>eNodeB</v>
      </c>
      <c r="F207" s="397">
        <f t="shared" si="156"/>
        <v>327444.38515606307</v>
      </c>
      <c r="G207" s="397">
        <f t="shared" si="156"/>
        <v>983112.37350445031</v>
      </c>
      <c r="H207" s="397">
        <f t="shared" si="156"/>
        <v>1634145.3218545741</v>
      </c>
      <c r="I207" s="397">
        <f t="shared" si="156"/>
        <v>2287031.601264982</v>
      </c>
      <c r="J207" s="397">
        <f t="shared" si="156"/>
        <v>2285701.7163649295</v>
      </c>
      <c r="K207" s="397">
        <f t="shared" si="156"/>
        <v>2285403.9698263844</v>
      </c>
      <c r="L207" s="492">
        <f t="shared" ref="L207" si="160">L138</f>
        <v>2290238.4899415001</v>
      </c>
      <c r="N207" s="428">
        <f t="shared" si="129"/>
        <v>3.1320871753602862E-3</v>
      </c>
      <c r="O207" s="428">
        <f t="shared" si="130"/>
        <v>9.1347219455698448E-3</v>
      </c>
      <c r="P207" s="428">
        <f t="shared" si="131"/>
        <v>1.4773436677734076E-2</v>
      </c>
      <c r="Q207" s="428">
        <f t="shared" si="132"/>
        <v>2.0095752820981118E-2</v>
      </c>
      <c r="R207" s="428">
        <f t="shared" si="133"/>
        <v>1.9793030050792651E-2</v>
      </c>
      <c r="S207" s="428">
        <f t="shared" si="134"/>
        <v>1.9533675883620684E-2</v>
      </c>
      <c r="T207" s="428">
        <f t="shared" si="135"/>
        <v>1.9301969503883468E-2</v>
      </c>
      <c r="U207" s="207"/>
      <c r="V207" s="207"/>
      <c r="X207" s="207"/>
      <c r="Y207" s="207"/>
      <c r="Z207" s="207"/>
      <c r="AA207" s="207"/>
      <c r="AB207" s="207"/>
      <c r="AC207" s="207"/>
      <c r="AD207" s="207"/>
      <c r="AE207" s="207"/>
      <c r="AF207" s="207"/>
      <c r="AG207" s="207"/>
      <c r="AH207" s="207"/>
      <c r="AJ207" s="207"/>
      <c r="AK207" s="207"/>
      <c r="AL207" s="207"/>
      <c r="AM207" s="207"/>
      <c r="AN207" s="207"/>
      <c r="AP207" s="207"/>
      <c r="AQ207" s="207"/>
      <c r="AR207" s="207"/>
      <c r="AS207" s="207"/>
      <c r="AU207" s="207"/>
      <c r="AV207" s="207"/>
      <c r="AW207" s="207"/>
      <c r="AX207" s="207"/>
      <c r="AY207" s="207"/>
      <c r="AZ207" s="207"/>
      <c r="BA207" s="207"/>
      <c r="BB207" s="207"/>
      <c r="BC207" s="207"/>
    </row>
    <row r="208" spans="2:55">
      <c r="B208" s="207"/>
      <c r="C208" s="703" t="str">
        <f>'C. Masterfiles'!C69</f>
        <v>N25</v>
      </c>
      <c r="D208" s="394" t="str">
        <f>'C. Masterfiles'!E69</f>
        <v>4G Приемо-предавателно устройство (4G Transceiver)</v>
      </c>
      <c r="E208" s="394" t="str">
        <f>'C. Masterfiles'!D69</f>
        <v>eNodeB Radio</v>
      </c>
      <c r="F208" s="397">
        <f t="shared" si="156"/>
        <v>412514.28067227488</v>
      </c>
      <c r="G208" s="397">
        <f t="shared" si="156"/>
        <v>1260989.4893010762</v>
      </c>
      <c r="H208" s="397">
        <f t="shared" si="156"/>
        <v>2133809.4509967887</v>
      </c>
      <c r="I208" s="397">
        <f t="shared" si="156"/>
        <v>3038606.0898388722</v>
      </c>
      <c r="J208" s="397">
        <f t="shared" si="156"/>
        <v>3088723.6028320715</v>
      </c>
      <c r="K208" s="397">
        <f t="shared" si="156"/>
        <v>3139783.2917034142</v>
      </c>
      <c r="L208" s="492">
        <f t="shared" ref="L208" si="161">L139</f>
        <v>3199569.1104998086</v>
      </c>
      <c r="N208" s="428">
        <f t="shared" si="129"/>
        <v>3.9458019337568172E-3</v>
      </c>
      <c r="O208" s="428">
        <f t="shared" si="130"/>
        <v>1.171665485196877E-2</v>
      </c>
      <c r="P208" s="428">
        <f t="shared" si="131"/>
        <v>1.9290633693994644E-2</v>
      </c>
      <c r="Q208" s="428">
        <f t="shared" si="132"/>
        <v>2.6699708420275116E-2</v>
      </c>
      <c r="R208" s="428">
        <f t="shared" si="133"/>
        <v>2.674679668468475E-2</v>
      </c>
      <c r="S208" s="428">
        <f t="shared" si="134"/>
        <v>2.683617862517379E-2</v>
      </c>
      <c r="T208" s="428">
        <f t="shared" si="135"/>
        <v>2.6965744252255733E-2</v>
      </c>
      <c r="U208" s="207"/>
      <c r="V208" s="207"/>
      <c r="X208" s="207"/>
      <c r="Y208" s="207"/>
      <c r="Z208" s="207"/>
      <c r="AA208" s="207"/>
      <c r="AB208" s="207"/>
      <c r="AC208" s="207"/>
      <c r="AD208" s="207"/>
      <c r="AE208" s="207"/>
      <c r="AF208" s="207"/>
      <c r="AG208" s="207"/>
      <c r="AH208" s="207"/>
      <c r="AJ208" s="207"/>
      <c r="AK208" s="207"/>
      <c r="AL208" s="207"/>
      <c r="AM208" s="207"/>
      <c r="AN208" s="207"/>
      <c r="AP208" s="207"/>
      <c r="AQ208" s="207"/>
      <c r="AR208" s="207"/>
      <c r="AS208" s="207"/>
      <c r="AU208" s="207"/>
      <c r="AV208" s="207"/>
      <c r="AW208" s="207"/>
      <c r="AX208" s="207"/>
      <c r="AY208" s="207"/>
      <c r="AZ208" s="207"/>
      <c r="BA208" s="207"/>
      <c r="BB208" s="207"/>
      <c r="BC208" s="207"/>
    </row>
    <row r="209" spans="2:55">
      <c r="B209" s="207"/>
      <c r="C209" s="703" t="str">
        <f>'C. Masterfiles'!C70</f>
        <v>N26</v>
      </c>
      <c r="D209" s="394" t="str">
        <f>'C. Masterfiles'!E70</f>
        <v>OTHER: complete as required</v>
      </c>
      <c r="E209" s="394" t="str">
        <f>'C. Masterfiles'!D70</f>
        <v>OTHER</v>
      </c>
      <c r="F209" s="397">
        <f t="shared" si="156"/>
        <v>0</v>
      </c>
      <c r="G209" s="397">
        <f t="shared" si="156"/>
        <v>0</v>
      </c>
      <c r="H209" s="397">
        <f t="shared" si="156"/>
        <v>0</v>
      </c>
      <c r="I209" s="397">
        <f t="shared" si="156"/>
        <v>0</v>
      </c>
      <c r="J209" s="397">
        <f t="shared" si="156"/>
        <v>0</v>
      </c>
      <c r="K209" s="397">
        <f t="shared" si="156"/>
        <v>0</v>
      </c>
      <c r="L209" s="492">
        <f t="shared" ref="L209" si="162">L140</f>
        <v>0</v>
      </c>
      <c r="N209" s="428">
        <f t="shared" si="129"/>
        <v>0</v>
      </c>
      <c r="O209" s="428">
        <f t="shared" si="130"/>
        <v>0</v>
      </c>
      <c r="P209" s="428">
        <f t="shared" si="131"/>
        <v>0</v>
      </c>
      <c r="Q209" s="428">
        <f t="shared" si="132"/>
        <v>0</v>
      </c>
      <c r="R209" s="428">
        <f t="shared" si="133"/>
        <v>0</v>
      </c>
      <c r="S209" s="428">
        <f t="shared" si="134"/>
        <v>0</v>
      </c>
      <c r="T209" s="428">
        <f t="shared" si="135"/>
        <v>0</v>
      </c>
      <c r="U209" s="207"/>
      <c r="V209" s="207"/>
      <c r="X209" s="207"/>
      <c r="Y209" s="207"/>
      <c r="Z209" s="207"/>
      <c r="AA209" s="207"/>
      <c r="AB209" s="207"/>
      <c r="AC209" s="207"/>
      <c r="AD209" s="207"/>
      <c r="AE209" s="207"/>
      <c r="AF209" s="207"/>
      <c r="AG209" s="207"/>
      <c r="AH209" s="207"/>
      <c r="AJ209" s="207"/>
      <c r="AK209" s="207"/>
      <c r="AL209" s="207"/>
      <c r="AM209" s="207"/>
      <c r="AN209" s="207"/>
      <c r="AP209" s="207"/>
      <c r="AQ209" s="207"/>
      <c r="AR209" s="207"/>
      <c r="AS209" s="207"/>
      <c r="AU209" s="207"/>
      <c r="AV209" s="207"/>
      <c r="AW209" s="207"/>
      <c r="AX209" s="207"/>
      <c r="AY209" s="207"/>
      <c r="AZ209" s="207"/>
      <c r="BA209" s="207"/>
      <c r="BB209" s="207"/>
      <c r="BC209" s="207"/>
    </row>
    <row r="210" spans="2:55">
      <c r="B210" s="207"/>
      <c r="C210" s="703" t="str">
        <f>'C. Masterfiles'!C71</f>
        <v>N27</v>
      </c>
      <c r="D210" s="394" t="str">
        <f>'C. Masterfiles'!E71</f>
        <v>OTHER: complete as required</v>
      </c>
      <c r="E210" s="394" t="str">
        <f>'C. Masterfiles'!D71</f>
        <v>OTHER</v>
      </c>
      <c r="F210" s="397">
        <f t="shared" si="156"/>
        <v>0</v>
      </c>
      <c r="G210" s="397">
        <f t="shared" si="156"/>
        <v>0</v>
      </c>
      <c r="H210" s="397">
        <f t="shared" si="156"/>
        <v>0</v>
      </c>
      <c r="I210" s="397">
        <f t="shared" si="156"/>
        <v>0</v>
      </c>
      <c r="J210" s="397">
        <f t="shared" si="156"/>
        <v>0</v>
      </c>
      <c r="K210" s="397">
        <f t="shared" si="156"/>
        <v>0</v>
      </c>
      <c r="L210" s="492">
        <f t="shared" ref="L210" si="163">L141</f>
        <v>0</v>
      </c>
      <c r="N210" s="428">
        <f t="shared" si="129"/>
        <v>0</v>
      </c>
      <c r="O210" s="428">
        <f t="shared" si="130"/>
        <v>0</v>
      </c>
      <c r="P210" s="428">
        <f t="shared" si="131"/>
        <v>0</v>
      </c>
      <c r="Q210" s="428">
        <f t="shared" si="132"/>
        <v>0</v>
      </c>
      <c r="R210" s="428">
        <f t="shared" si="133"/>
        <v>0</v>
      </c>
      <c r="S210" s="428">
        <f t="shared" si="134"/>
        <v>0</v>
      </c>
      <c r="T210" s="428">
        <f t="shared" si="135"/>
        <v>0</v>
      </c>
      <c r="U210" s="207"/>
      <c r="V210" s="207"/>
      <c r="X210" s="207"/>
      <c r="Y210" s="207"/>
      <c r="Z210" s="207"/>
      <c r="AA210" s="207"/>
      <c r="AB210" s="207"/>
      <c r="AC210" s="207"/>
      <c r="AD210" s="207"/>
      <c r="AE210" s="207"/>
      <c r="AF210" s="207"/>
      <c r="AG210" s="207"/>
      <c r="AH210" s="207"/>
      <c r="AJ210" s="207"/>
      <c r="AK210" s="207"/>
      <c r="AL210" s="207"/>
      <c r="AM210" s="207"/>
      <c r="AN210" s="207"/>
      <c r="AP210" s="207"/>
      <c r="AQ210" s="207"/>
      <c r="AR210" s="207"/>
      <c r="AS210" s="207"/>
      <c r="AU210" s="207"/>
      <c r="AV210" s="207"/>
      <c r="AW210" s="207"/>
      <c r="AX210" s="207"/>
      <c r="AY210" s="207"/>
      <c r="AZ210" s="207"/>
      <c r="BA210" s="207"/>
      <c r="BB210" s="207"/>
      <c r="BC210" s="207"/>
    </row>
    <row r="211" spans="2:55">
      <c r="B211" s="207"/>
      <c r="C211" s="703" t="str">
        <f>'C. Masterfiles'!C72</f>
        <v>N28</v>
      </c>
      <c r="D211" s="394" t="str">
        <f>'C. Masterfiles'!E72</f>
        <v>OTHER: complete as required</v>
      </c>
      <c r="E211" s="394" t="str">
        <f>'C. Masterfiles'!D72</f>
        <v>OTHER</v>
      </c>
      <c r="F211" s="397">
        <f t="shared" si="156"/>
        <v>0</v>
      </c>
      <c r="G211" s="397">
        <f t="shared" si="156"/>
        <v>0</v>
      </c>
      <c r="H211" s="397">
        <f t="shared" si="156"/>
        <v>0</v>
      </c>
      <c r="I211" s="397">
        <f t="shared" si="156"/>
        <v>0</v>
      </c>
      <c r="J211" s="397">
        <f t="shared" si="156"/>
        <v>0</v>
      </c>
      <c r="K211" s="397">
        <f t="shared" si="156"/>
        <v>0</v>
      </c>
      <c r="L211" s="492">
        <f t="shared" ref="L211" si="164">L142</f>
        <v>0</v>
      </c>
      <c r="N211" s="428">
        <f t="shared" si="129"/>
        <v>0</v>
      </c>
      <c r="O211" s="428">
        <f t="shared" si="130"/>
        <v>0</v>
      </c>
      <c r="P211" s="428">
        <f t="shared" si="131"/>
        <v>0</v>
      </c>
      <c r="Q211" s="428">
        <f t="shared" si="132"/>
        <v>0</v>
      </c>
      <c r="R211" s="428">
        <f t="shared" si="133"/>
        <v>0</v>
      </c>
      <c r="S211" s="428">
        <f t="shared" si="134"/>
        <v>0</v>
      </c>
      <c r="T211" s="428">
        <f t="shared" si="135"/>
        <v>0</v>
      </c>
      <c r="U211" s="207"/>
      <c r="V211" s="207"/>
      <c r="X211" s="207"/>
      <c r="Y211" s="207"/>
      <c r="Z211" s="207"/>
      <c r="AA211" s="207"/>
      <c r="AB211" s="207"/>
      <c r="AC211" s="207"/>
      <c r="AD211" s="207"/>
      <c r="AE211" s="207"/>
      <c r="AF211" s="207"/>
      <c r="AG211" s="207"/>
      <c r="AH211" s="207"/>
      <c r="AJ211" s="207"/>
      <c r="AK211" s="207"/>
      <c r="AL211" s="207"/>
      <c r="AM211" s="207"/>
      <c r="AN211" s="207"/>
      <c r="AP211" s="207"/>
      <c r="AQ211" s="207"/>
      <c r="AR211" s="207"/>
      <c r="AS211" s="207"/>
      <c r="AU211" s="207"/>
      <c r="AV211" s="207"/>
      <c r="AW211" s="207"/>
      <c r="AX211" s="207"/>
      <c r="AY211" s="207"/>
      <c r="AZ211" s="207"/>
      <c r="BA211" s="207"/>
      <c r="BB211" s="207"/>
      <c r="BC211" s="207"/>
    </row>
    <row r="212" spans="2:55">
      <c r="B212" s="207"/>
      <c r="C212" s="703" t="str">
        <f>'C. Masterfiles'!C73</f>
        <v>N29</v>
      </c>
      <c r="D212" s="394" t="str">
        <f>'C. Masterfiles'!E73</f>
        <v>OTHER: complete as required</v>
      </c>
      <c r="E212" s="394" t="str">
        <f>'C. Masterfiles'!D73</f>
        <v>OTHER</v>
      </c>
      <c r="F212" s="397">
        <f t="shared" si="156"/>
        <v>0</v>
      </c>
      <c r="G212" s="397">
        <f t="shared" si="156"/>
        <v>0</v>
      </c>
      <c r="H212" s="397">
        <f t="shared" si="156"/>
        <v>0</v>
      </c>
      <c r="I212" s="397">
        <f t="shared" si="156"/>
        <v>0</v>
      </c>
      <c r="J212" s="397">
        <f t="shared" si="156"/>
        <v>0</v>
      </c>
      <c r="K212" s="397">
        <f t="shared" si="156"/>
        <v>0</v>
      </c>
      <c r="L212" s="492">
        <f t="shared" ref="L212" si="165">L143</f>
        <v>0</v>
      </c>
      <c r="N212" s="428">
        <f t="shared" si="129"/>
        <v>0</v>
      </c>
      <c r="O212" s="428">
        <f t="shared" si="130"/>
        <v>0</v>
      </c>
      <c r="P212" s="428">
        <f t="shared" si="131"/>
        <v>0</v>
      </c>
      <c r="Q212" s="428">
        <f t="shared" si="132"/>
        <v>0</v>
      </c>
      <c r="R212" s="428">
        <f t="shared" si="133"/>
        <v>0</v>
      </c>
      <c r="S212" s="428">
        <f t="shared" si="134"/>
        <v>0</v>
      </c>
      <c r="T212" s="428">
        <f t="shared" si="135"/>
        <v>0</v>
      </c>
      <c r="U212" s="207"/>
      <c r="V212" s="207"/>
      <c r="X212" s="207"/>
      <c r="Y212" s="207"/>
      <c r="Z212" s="207"/>
      <c r="AA212" s="207"/>
      <c r="AB212" s="207"/>
      <c r="AC212" s="207"/>
      <c r="AD212" s="207"/>
      <c r="AE212" s="207"/>
      <c r="AF212" s="207"/>
      <c r="AG212" s="207"/>
      <c r="AH212" s="207"/>
      <c r="AJ212" s="207"/>
      <c r="AK212" s="207"/>
      <c r="AL212" s="207"/>
      <c r="AM212" s="207"/>
      <c r="AN212" s="207"/>
      <c r="AP212" s="207"/>
      <c r="AQ212" s="207"/>
      <c r="AR212" s="207"/>
      <c r="AS212" s="207"/>
      <c r="AU212" s="207"/>
      <c r="AV212" s="207"/>
      <c r="AW212" s="207"/>
      <c r="AX212" s="207"/>
      <c r="AY212" s="207"/>
      <c r="AZ212" s="207"/>
      <c r="BA212" s="207"/>
      <c r="BB212" s="207"/>
      <c r="BC212" s="207"/>
    </row>
    <row r="213" spans="2:55">
      <c r="B213" s="207"/>
      <c r="C213" s="703" t="str">
        <f>'C. Masterfiles'!C74</f>
        <v>N30</v>
      </c>
      <c r="D213" s="394" t="str">
        <f>'C. Masterfiles'!E74</f>
        <v>OTHER: complete as required</v>
      </c>
      <c r="E213" s="394" t="str">
        <f>'C. Masterfiles'!D74</f>
        <v>OTHER</v>
      </c>
      <c r="F213" s="397">
        <f t="shared" si="156"/>
        <v>0</v>
      </c>
      <c r="G213" s="397">
        <f t="shared" si="156"/>
        <v>0</v>
      </c>
      <c r="H213" s="397">
        <f t="shared" si="156"/>
        <v>0</v>
      </c>
      <c r="I213" s="397">
        <f t="shared" si="156"/>
        <v>0</v>
      </c>
      <c r="J213" s="397">
        <f t="shared" si="156"/>
        <v>0</v>
      </c>
      <c r="K213" s="397">
        <f t="shared" si="156"/>
        <v>0</v>
      </c>
      <c r="L213" s="492">
        <f t="shared" ref="L213" si="166">L144</f>
        <v>0</v>
      </c>
      <c r="N213" s="428">
        <f t="shared" si="129"/>
        <v>0</v>
      </c>
      <c r="O213" s="428">
        <f t="shared" si="130"/>
        <v>0</v>
      </c>
      <c r="P213" s="428">
        <f t="shared" si="131"/>
        <v>0</v>
      </c>
      <c r="Q213" s="428">
        <f t="shared" si="132"/>
        <v>0</v>
      </c>
      <c r="R213" s="428">
        <f t="shared" si="133"/>
        <v>0</v>
      </c>
      <c r="S213" s="428">
        <f t="shared" si="134"/>
        <v>0</v>
      </c>
      <c r="T213" s="428">
        <f t="shared" si="135"/>
        <v>0</v>
      </c>
      <c r="U213" s="207"/>
      <c r="V213" s="207"/>
      <c r="X213" s="207"/>
      <c r="Y213" s="207"/>
      <c r="Z213" s="207"/>
      <c r="AA213" s="207"/>
      <c r="AB213" s="207"/>
      <c r="AC213" s="207"/>
      <c r="AD213" s="207"/>
      <c r="AE213" s="207"/>
      <c r="AF213" s="207"/>
      <c r="AG213" s="207"/>
      <c r="AH213" s="207"/>
      <c r="AJ213" s="207"/>
      <c r="AK213" s="207"/>
      <c r="AL213" s="207"/>
      <c r="AM213" s="207"/>
      <c r="AN213" s="207"/>
      <c r="AP213" s="207"/>
      <c r="AQ213" s="207"/>
      <c r="AR213" s="207"/>
      <c r="AS213" s="207"/>
      <c r="AU213" s="207"/>
      <c r="AV213" s="207"/>
      <c r="AW213" s="207"/>
      <c r="AX213" s="207"/>
      <c r="AY213" s="207"/>
      <c r="AZ213" s="207"/>
      <c r="BA213" s="207"/>
      <c r="BB213" s="207"/>
      <c r="BC213" s="207"/>
    </row>
    <row r="214" spans="2:55">
      <c r="B214" s="207"/>
      <c r="C214" s="703" t="str">
        <f>'C. Masterfiles'!C81</f>
        <v>T01</v>
      </c>
      <c r="D214" s="394" t="str">
        <f>'C. Masterfiles'!D81</f>
        <v>BTS-BSC</v>
      </c>
      <c r="E214" s="394"/>
      <c r="F214" s="397">
        <f t="shared" ref="F214:K223" si="167">F152</f>
        <v>4500165.8257240169</v>
      </c>
      <c r="G214" s="397">
        <f t="shared" si="167"/>
        <v>5353881.7728276234</v>
      </c>
      <c r="H214" s="397">
        <f t="shared" si="167"/>
        <v>5529934.5480078524</v>
      </c>
      <c r="I214" s="397">
        <f t="shared" si="167"/>
        <v>5708491.8606219413</v>
      </c>
      <c r="J214" s="397">
        <f t="shared" si="167"/>
        <v>5892151.6888631722</v>
      </c>
      <c r="K214" s="397">
        <f t="shared" si="167"/>
        <v>6083789.8139623366</v>
      </c>
      <c r="L214" s="492">
        <f t="shared" ref="L214" si="168">L152</f>
        <v>6276620.2093937052</v>
      </c>
      <c r="N214" s="428">
        <f t="shared" si="129"/>
        <v>4.3045208006932408E-2</v>
      </c>
      <c r="O214" s="428">
        <f t="shared" si="130"/>
        <v>4.9746318571804136E-2</v>
      </c>
      <c r="P214" s="428">
        <f t="shared" si="131"/>
        <v>4.999319019210112E-2</v>
      </c>
      <c r="Q214" s="428">
        <f t="shared" si="132"/>
        <v>5.0159534895884351E-2</v>
      </c>
      <c r="R214" s="428">
        <f t="shared" si="133"/>
        <v>5.1023077336167004E-2</v>
      </c>
      <c r="S214" s="428">
        <f t="shared" si="134"/>
        <v>5.1999025090973781E-2</v>
      </c>
      <c r="T214" s="428">
        <f t="shared" si="135"/>
        <v>5.2898915288193654E-2</v>
      </c>
      <c r="U214" s="207"/>
      <c r="V214" s="207"/>
      <c r="X214" s="207"/>
      <c r="Y214" s="207"/>
      <c r="Z214" s="207"/>
      <c r="AA214" s="207"/>
      <c r="AB214" s="207"/>
      <c r="AC214" s="207"/>
      <c r="AD214" s="207"/>
      <c r="AE214" s="207"/>
      <c r="AF214" s="207"/>
      <c r="AG214" s="207"/>
      <c r="AH214" s="207"/>
      <c r="AJ214" s="207"/>
      <c r="AK214" s="207"/>
      <c r="AL214" s="207"/>
      <c r="AM214" s="207"/>
      <c r="AN214" s="207"/>
      <c r="AP214" s="207"/>
      <c r="AQ214" s="207"/>
      <c r="AR214" s="207"/>
      <c r="AS214" s="207"/>
      <c r="AU214" s="207"/>
      <c r="AV214" s="207"/>
      <c r="AW214" s="207"/>
      <c r="AX214" s="207"/>
      <c r="AY214" s="207"/>
      <c r="AZ214" s="207"/>
      <c r="BA214" s="207"/>
      <c r="BB214" s="207"/>
      <c r="BC214" s="207"/>
    </row>
    <row r="215" spans="2:55">
      <c r="B215" s="207"/>
      <c r="C215" s="703" t="str">
        <f>'C. Masterfiles'!C82</f>
        <v>T02</v>
      </c>
      <c r="D215" s="394" t="str">
        <f>'C. Masterfiles'!D82</f>
        <v>Node B-RNC</v>
      </c>
      <c r="E215" s="394"/>
      <c r="F215" s="397">
        <f t="shared" si="167"/>
        <v>21647566.046280678</v>
      </c>
      <c r="G215" s="397">
        <f t="shared" si="167"/>
        <v>21675106.947876014</v>
      </c>
      <c r="H215" s="397">
        <f t="shared" si="167"/>
        <v>21627902.538172528</v>
      </c>
      <c r="I215" s="397">
        <f t="shared" si="167"/>
        <v>21617928.407459021</v>
      </c>
      <c r="J215" s="397">
        <f t="shared" si="167"/>
        <v>21600391.12714529</v>
      </c>
      <c r="K215" s="397">
        <f t="shared" si="167"/>
        <v>21552369.801997464</v>
      </c>
      <c r="L215" s="492">
        <f t="shared" ref="L215" si="169">L153</f>
        <v>21546216.749305554</v>
      </c>
      <c r="N215" s="428">
        <f t="shared" si="129"/>
        <v>0.20706436593501332</v>
      </c>
      <c r="O215" s="428">
        <f t="shared" si="130"/>
        <v>0.20139719572804274</v>
      </c>
      <c r="P215" s="428">
        <f t="shared" si="131"/>
        <v>0.19552633682375192</v>
      </c>
      <c r="Q215" s="428">
        <f t="shared" si="132"/>
        <v>0.18995301400193829</v>
      </c>
      <c r="R215" s="428">
        <f t="shared" si="133"/>
        <v>0.18704854952307443</v>
      </c>
      <c r="S215" s="428">
        <f t="shared" si="134"/>
        <v>0.1842111993303899</v>
      </c>
      <c r="T215" s="428">
        <f t="shared" si="135"/>
        <v>0.18159000490371724</v>
      </c>
      <c r="U215" s="207"/>
      <c r="V215" s="207"/>
      <c r="X215" s="207"/>
      <c r="Y215" s="207"/>
      <c r="Z215" s="207"/>
      <c r="AA215" s="207"/>
      <c r="AB215" s="207"/>
      <c r="AC215" s="207"/>
      <c r="AD215" s="207"/>
      <c r="AE215" s="207"/>
      <c r="AF215" s="207"/>
      <c r="AG215" s="207"/>
      <c r="AH215" s="207"/>
      <c r="AJ215" s="207"/>
      <c r="AK215" s="207"/>
      <c r="AL215" s="207"/>
      <c r="AM215" s="207"/>
      <c r="AN215" s="207"/>
      <c r="AP215" s="207"/>
      <c r="AQ215" s="207"/>
      <c r="AR215" s="207"/>
      <c r="AS215" s="207"/>
      <c r="AU215" s="207"/>
      <c r="AV215" s="207"/>
      <c r="AW215" s="207"/>
      <c r="AX215" s="207"/>
      <c r="AY215" s="207"/>
      <c r="AZ215" s="207"/>
      <c r="BA215" s="207"/>
      <c r="BB215" s="207"/>
      <c r="BC215" s="207"/>
    </row>
    <row r="216" spans="2:55">
      <c r="B216" s="207"/>
      <c r="C216" s="703" t="str">
        <f>'C. Masterfiles'!C83</f>
        <v>T03</v>
      </c>
      <c r="D216" s="394" t="str">
        <f>'C. Masterfiles'!D83</f>
        <v>BSC-MSC</v>
      </c>
      <c r="E216" s="394"/>
      <c r="F216" s="397">
        <f t="shared" si="167"/>
        <v>5485153.0265294127</v>
      </c>
      <c r="G216" s="397">
        <f t="shared" si="167"/>
        <v>5625369.0713831484</v>
      </c>
      <c r="H216" s="397">
        <f t="shared" si="167"/>
        <v>5769715.5314326398</v>
      </c>
      <c r="I216" s="397">
        <f t="shared" si="167"/>
        <v>5918332.64704003</v>
      </c>
      <c r="J216" s="397">
        <f t="shared" si="167"/>
        <v>6071365.9680639366</v>
      </c>
      <c r="K216" s="397">
        <f t="shared" si="167"/>
        <v>6228966.5689032171</v>
      </c>
      <c r="L216" s="492">
        <f t="shared" ref="L216" si="170">L154</f>
        <v>6391291.2725723172</v>
      </c>
      <c r="N216" s="428">
        <f t="shared" ref="N216:N238" si="171">F216/F$239</f>
        <v>5.2466856138312749E-2</v>
      </c>
      <c r="O216" s="428">
        <f t="shared" ref="O216:O238" si="172">G216/G$239</f>
        <v>5.2268879624736912E-2</v>
      </c>
      <c r="P216" s="428">
        <f t="shared" ref="P216:P238" si="173">H216/H$239</f>
        <v>5.2160922233906726E-2</v>
      </c>
      <c r="Q216" s="428">
        <f t="shared" ref="Q216:Q238" si="174">I216/I$239</f>
        <v>5.2003369748575404E-2</v>
      </c>
      <c r="R216" s="428">
        <f t="shared" ref="R216:R238" si="175">J216/J$239</f>
        <v>5.2574983076253315E-2</v>
      </c>
      <c r="S216" s="428">
        <f t="shared" ref="S216:S238" si="176">K216/K$239</f>
        <v>5.3239871660898316E-2</v>
      </c>
      <c r="T216" s="428">
        <f t="shared" ref="T216:T238" si="177">L216/L$239</f>
        <v>5.3865354973044115E-2</v>
      </c>
      <c r="U216" s="207"/>
      <c r="V216" s="207"/>
      <c r="X216" s="207"/>
      <c r="Y216" s="207"/>
      <c r="Z216" s="207"/>
      <c r="AA216" s="207"/>
      <c r="AB216" s="207"/>
      <c r="AC216" s="207"/>
      <c r="AD216" s="207"/>
      <c r="AE216" s="207"/>
      <c r="AF216" s="207"/>
      <c r="AG216" s="207"/>
      <c r="AH216" s="207"/>
      <c r="AJ216" s="207"/>
      <c r="AK216" s="207"/>
      <c r="AL216" s="207"/>
      <c r="AM216" s="207"/>
      <c r="AN216" s="207"/>
      <c r="AP216" s="207"/>
      <c r="AQ216" s="207"/>
      <c r="AR216" s="207"/>
      <c r="AS216" s="207"/>
      <c r="AU216" s="207"/>
      <c r="AV216" s="207"/>
      <c r="AW216" s="207"/>
      <c r="AX216" s="207"/>
      <c r="AY216" s="207"/>
      <c r="AZ216" s="207"/>
      <c r="BA216" s="207"/>
      <c r="BB216" s="207"/>
      <c r="BC216" s="207"/>
    </row>
    <row r="217" spans="2:55">
      <c r="B217" s="207"/>
      <c r="C217" s="703" t="str">
        <f>'C. Masterfiles'!C84</f>
        <v>T04</v>
      </c>
      <c r="D217" s="394" t="str">
        <f>'C. Masterfiles'!D84</f>
        <v>RNC-MSC</v>
      </c>
      <c r="E217" s="394"/>
      <c r="F217" s="397">
        <f t="shared" si="167"/>
        <v>2290310.5536310486</v>
      </c>
      <c r="G217" s="397">
        <f t="shared" si="167"/>
        <v>2278619.3762529823</v>
      </c>
      <c r="H217" s="397">
        <f t="shared" si="167"/>
        <v>2259119.8540275325</v>
      </c>
      <c r="I217" s="397">
        <f t="shared" si="167"/>
        <v>2242968.3782612393</v>
      </c>
      <c r="J217" s="397">
        <f t="shared" si="167"/>
        <v>2209535.8878527391</v>
      </c>
      <c r="K217" s="397">
        <f t="shared" si="167"/>
        <v>2204401.8753794441</v>
      </c>
      <c r="L217" s="492">
        <f t="shared" ref="L217" si="178">L155</f>
        <v>2195916.0563550969</v>
      </c>
      <c r="N217" s="428">
        <f t="shared" si="171"/>
        <v>2.1907391416106248E-2</v>
      </c>
      <c r="O217" s="428">
        <f t="shared" si="172"/>
        <v>2.1172100954911403E-2</v>
      </c>
      <c r="P217" s="428">
        <f t="shared" si="173"/>
        <v>2.042349824372456E-2</v>
      </c>
      <c r="Q217" s="428">
        <f t="shared" si="174"/>
        <v>1.9708576868760253E-2</v>
      </c>
      <c r="R217" s="428">
        <f t="shared" si="175"/>
        <v>1.9133472190818325E-2</v>
      </c>
      <c r="S217" s="428">
        <f t="shared" si="176"/>
        <v>1.8841339351562778E-2</v>
      </c>
      <c r="T217" s="428">
        <f t="shared" si="177"/>
        <v>1.8507026643298091E-2</v>
      </c>
      <c r="U217" s="207"/>
      <c r="V217" s="207"/>
      <c r="X217" s="207"/>
      <c r="Y217" s="207"/>
      <c r="Z217" s="207"/>
      <c r="AA217" s="207"/>
      <c r="AB217" s="207"/>
      <c r="AC217" s="207"/>
      <c r="AD217" s="207"/>
      <c r="AE217" s="207"/>
      <c r="AF217" s="207"/>
      <c r="AG217" s="207"/>
      <c r="AH217" s="207"/>
      <c r="AJ217" s="207"/>
      <c r="AK217" s="207"/>
      <c r="AL217" s="207"/>
      <c r="AM217" s="207"/>
      <c r="AN217" s="207"/>
      <c r="AP217" s="207"/>
      <c r="AQ217" s="207"/>
      <c r="AR217" s="207"/>
      <c r="AS217" s="207"/>
      <c r="AU217" s="207"/>
      <c r="AV217" s="207"/>
      <c r="AW217" s="207"/>
      <c r="AX217" s="207"/>
      <c r="AY217" s="207"/>
      <c r="AZ217" s="207"/>
      <c r="BA217" s="207"/>
      <c r="BB217" s="207"/>
      <c r="BC217" s="207"/>
    </row>
    <row r="218" spans="2:55">
      <c r="B218" s="207"/>
      <c r="C218" s="703" t="str">
        <f>'C. Masterfiles'!C85</f>
        <v>T05</v>
      </c>
      <c r="D218" s="394" t="str">
        <f>'C. Masterfiles'!D85</f>
        <v>MSC-MSC</v>
      </c>
      <c r="E218" s="394"/>
      <c r="F218" s="397">
        <f t="shared" si="167"/>
        <v>2075404.7803158814</v>
      </c>
      <c r="G218" s="397">
        <f t="shared" si="167"/>
        <v>2064491.3265504788</v>
      </c>
      <c r="H218" s="397">
        <f t="shared" si="167"/>
        <v>2168693.349435695</v>
      </c>
      <c r="I218" s="397">
        <f t="shared" si="167"/>
        <v>2278993.8923023236</v>
      </c>
      <c r="J218" s="397">
        <f t="shared" si="167"/>
        <v>2387227.4924356565</v>
      </c>
      <c r="K218" s="397">
        <f t="shared" si="167"/>
        <v>2462982.9314254266</v>
      </c>
      <c r="L218" s="492">
        <f t="shared" ref="L218" si="179">L156</f>
        <v>2541394.1106417957</v>
      </c>
      <c r="N218" s="428">
        <f t="shared" si="171"/>
        <v>1.9851764118693549E-2</v>
      </c>
      <c r="O218" s="428">
        <f t="shared" si="172"/>
        <v>1.9182501141609212E-2</v>
      </c>
      <c r="P218" s="428">
        <f t="shared" si="173"/>
        <v>1.9606000422869661E-2</v>
      </c>
      <c r="Q218" s="428">
        <f t="shared" si="174"/>
        <v>2.0025126856533917E-2</v>
      </c>
      <c r="R218" s="428">
        <f t="shared" si="175"/>
        <v>2.0672192332690818E-2</v>
      </c>
      <c r="S218" s="428">
        <f t="shared" si="176"/>
        <v>2.1051468766377042E-2</v>
      </c>
      <c r="T218" s="428">
        <f t="shared" si="177"/>
        <v>2.1418691475318791E-2</v>
      </c>
      <c r="U218" s="207"/>
      <c r="V218" s="207"/>
      <c r="X218" s="207"/>
      <c r="Y218" s="207"/>
      <c r="Z218" s="207"/>
      <c r="AA218" s="207"/>
      <c r="AB218" s="207"/>
      <c r="AC218" s="207"/>
      <c r="AD218" s="207"/>
      <c r="AE218" s="207"/>
      <c r="AF218" s="207"/>
      <c r="AG218" s="207"/>
      <c r="AH218" s="207"/>
      <c r="AJ218" s="207"/>
      <c r="AK218" s="207"/>
      <c r="AL218" s="207"/>
      <c r="AM218" s="207"/>
      <c r="AN218" s="207"/>
      <c r="AP218" s="207"/>
      <c r="AQ218" s="207"/>
      <c r="AR218" s="207"/>
      <c r="AS218" s="207"/>
      <c r="AU218" s="207"/>
      <c r="AV218" s="207"/>
      <c r="AW218" s="207"/>
      <c r="AX218" s="207"/>
      <c r="AY218" s="207"/>
      <c r="AZ218" s="207"/>
      <c r="BA218" s="207"/>
      <c r="BB218" s="207"/>
      <c r="BC218" s="207"/>
    </row>
    <row r="219" spans="2:55">
      <c r="B219" s="207"/>
      <c r="C219" s="703" t="str">
        <f>'C. Masterfiles'!C86</f>
        <v>T06</v>
      </c>
      <c r="D219" s="394" t="str">
        <f>'C. Masterfiles'!D86</f>
        <v>MSC-PPP</v>
      </c>
      <c r="E219" s="394"/>
      <c r="F219" s="397">
        <f t="shared" si="167"/>
        <v>11357.936608693879</v>
      </c>
      <c r="G219" s="397">
        <f t="shared" si="167"/>
        <v>11298.21123982849</v>
      </c>
      <c r="H219" s="397">
        <f t="shared" si="167"/>
        <v>5355.4410961013573</v>
      </c>
      <c r="I219" s="397">
        <f t="shared" si="167"/>
        <v>5666.2414808178764</v>
      </c>
      <c r="J219" s="397">
        <f t="shared" si="167"/>
        <v>5976.0477943804626</v>
      </c>
      <c r="K219" s="397">
        <f t="shared" si="167"/>
        <v>6208.1600182139937</v>
      </c>
      <c r="L219" s="492">
        <f t="shared" ref="L219" si="180">L157</f>
        <v>6450.1089894468223</v>
      </c>
      <c r="N219" s="428">
        <f t="shared" si="171"/>
        <v>1.0864149517692989E-4</v>
      </c>
      <c r="O219" s="428">
        <f t="shared" si="172"/>
        <v>1.0497886196900562E-4</v>
      </c>
      <c r="P219" s="428">
        <f t="shared" si="173"/>
        <v>4.8415687917398741E-5</v>
      </c>
      <c r="Q219" s="428">
        <f t="shared" si="174"/>
        <v>4.9788288084661702E-5</v>
      </c>
      <c r="R219" s="428">
        <f t="shared" si="175"/>
        <v>5.1749575516467215E-5</v>
      </c>
      <c r="S219" s="428">
        <f t="shared" si="176"/>
        <v>5.3062035084614482E-5</v>
      </c>
      <c r="T219" s="428">
        <f t="shared" si="177"/>
        <v>5.4361066569188303E-5</v>
      </c>
      <c r="U219" s="207"/>
      <c r="V219" s="207"/>
      <c r="X219" s="207"/>
      <c r="Y219" s="207"/>
      <c r="Z219" s="207"/>
      <c r="AA219" s="207"/>
      <c r="AB219" s="207"/>
      <c r="AC219" s="207"/>
      <c r="AD219" s="207"/>
      <c r="AE219" s="207"/>
      <c r="AF219" s="207"/>
      <c r="AG219" s="207"/>
      <c r="AH219" s="207"/>
      <c r="AJ219" s="207"/>
      <c r="AK219" s="207"/>
      <c r="AL219" s="207"/>
      <c r="AM219" s="207"/>
      <c r="AN219" s="207"/>
      <c r="AP219" s="207"/>
      <c r="AQ219" s="207"/>
      <c r="AR219" s="207"/>
      <c r="AS219" s="207"/>
      <c r="AU219" s="207"/>
      <c r="AV219" s="207"/>
      <c r="AW219" s="207"/>
      <c r="AX219" s="207"/>
      <c r="AY219" s="207"/>
      <c r="AZ219" s="207"/>
      <c r="BA219" s="207"/>
      <c r="BB219" s="207"/>
      <c r="BC219" s="207"/>
    </row>
    <row r="220" spans="2:55">
      <c r="B220" s="207"/>
      <c r="C220" s="703" t="str">
        <f>'C. Masterfiles'!C87</f>
        <v>T07</v>
      </c>
      <c r="D220" s="394" t="str">
        <f>'C. Masterfiles'!D87</f>
        <v>MSC-HLR</v>
      </c>
      <c r="E220" s="394"/>
      <c r="F220" s="397">
        <f t="shared" si="167"/>
        <v>1514.3915478258505</v>
      </c>
      <c r="G220" s="397">
        <f t="shared" si="167"/>
        <v>1506.4281653104656</v>
      </c>
      <c r="H220" s="397">
        <f t="shared" si="167"/>
        <v>1582.462808875134</v>
      </c>
      <c r="I220" s="397">
        <f t="shared" si="167"/>
        <v>1662.9474504361899</v>
      </c>
      <c r="J220" s="397">
        <f t="shared" si="167"/>
        <v>1741.923875077428</v>
      </c>
      <c r="K220" s="397">
        <f t="shared" si="167"/>
        <v>1797.2014756669778</v>
      </c>
      <c r="L220" s="492">
        <f t="shared" ref="L220" si="181">L158</f>
        <v>1854.416929821542</v>
      </c>
      <c r="N220" s="428">
        <f t="shared" si="171"/>
        <v>1.4485532690257318E-5</v>
      </c>
      <c r="O220" s="428">
        <f t="shared" si="172"/>
        <v>1.3997181595867419E-5</v>
      </c>
      <c r="P220" s="428">
        <f t="shared" si="173"/>
        <v>1.4306202630286321E-5</v>
      </c>
      <c r="Q220" s="428">
        <f t="shared" si="174"/>
        <v>1.4612032863805845E-5</v>
      </c>
      <c r="R220" s="428">
        <f t="shared" si="175"/>
        <v>1.5084186776756155E-5</v>
      </c>
      <c r="S220" s="428">
        <f t="shared" si="176"/>
        <v>1.5360939066676445E-5</v>
      </c>
      <c r="T220" s="428">
        <f t="shared" si="177"/>
        <v>1.5628895935555996E-5</v>
      </c>
      <c r="U220" s="207"/>
      <c r="V220" s="207"/>
      <c r="X220" s="207"/>
      <c r="Y220" s="207"/>
      <c r="Z220" s="207"/>
      <c r="AA220" s="207"/>
      <c r="AB220" s="207"/>
      <c r="AC220" s="207"/>
      <c r="AD220" s="207"/>
      <c r="AE220" s="207"/>
      <c r="AF220" s="207"/>
      <c r="AG220" s="207"/>
      <c r="AH220" s="207"/>
      <c r="AJ220" s="207"/>
      <c r="AK220" s="207"/>
      <c r="AL220" s="207"/>
      <c r="AM220" s="207"/>
      <c r="AN220" s="207"/>
      <c r="AP220" s="207"/>
      <c r="AQ220" s="207"/>
      <c r="AR220" s="207"/>
      <c r="AS220" s="207"/>
      <c r="AU220" s="207"/>
      <c r="AV220" s="207"/>
      <c r="AW220" s="207"/>
      <c r="AX220" s="207"/>
      <c r="AY220" s="207"/>
      <c r="AZ220" s="207"/>
      <c r="BA220" s="207"/>
      <c r="BB220" s="207"/>
      <c r="BC220" s="207"/>
    </row>
    <row r="221" spans="2:55">
      <c r="B221" s="207"/>
      <c r="C221" s="703" t="str">
        <f>'C. Masterfiles'!C88</f>
        <v>T08</v>
      </c>
      <c r="D221" s="394" t="str">
        <f>'C. Masterfiles'!D88</f>
        <v>MSC-SMS</v>
      </c>
      <c r="E221" s="394"/>
      <c r="F221" s="397">
        <f t="shared" si="167"/>
        <v>2079.2847501856054</v>
      </c>
      <c r="G221" s="397">
        <f t="shared" si="167"/>
        <v>2132.4371567612484</v>
      </c>
      <c r="H221" s="397">
        <f t="shared" si="167"/>
        <v>2187.1553007533207</v>
      </c>
      <c r="I221" s="397">
        <f t="shared" si="167"/>
        <v>2243.4923437864727</v>
      </c>
      <c r="J221" s="397">
        <f t="shared" si="167"/>
        <v>2301.5034601830935</v>
      </c>
      <c r="K221" s="397">
        <f t="shared" si="167"/>
        <v>2361.2459184810245</v>
      </c>
      <c r="L221" s="492">
        <f t="shared" ref="L221" si="182">L159</f>
        <v>2422.7791663749517</v>
      </c>
      <c r="N221" s="428">
        <f t="shared" si="171"/>
        <v>1.9888876997767518E-5</v>
      </c>
      <c r="O221" s="428">
        <f t="shared" si="172"/>
        <v>1.9813829037650051E-5</v>
      </c>
      <c r="P221" s="428">
        <f t="shared" si="173"/>
        <v>1.9772905082504714E-5</v>
      </c>
      <c r="Q221" s="428">
        <f t="shared" si="174"/>
        <v>1.971318086359617E-5</v>
      </c>
      <c r="R221" s="428">
        <f t="shared" si="175"/>
        <v>1.9929865223995066E-5</v>
      </c>
      <c r="S221" s="428">
        <f t="shared" si="176"/>
        <v>2.0181907908663715E-5</v>
      </c>
      <c r="T221" s="428">
        <f t="shared" si="177"/>
        <v>2.0419013037025695E-5</v>
      </c>
      <c r="U221" s="207"/>
      <c r="V221" s="207"/>
      <c r="X221" s="207"/>
      <c r="Y221" s="207"/>
      <c r="Z221" s="207"/>
      <c r="AA221" s="207"/>
      <c r="AB221" s="207"/>
      <c r="AC221" s="207"/>
      <c r="AD221" s="207"/>
      <c r="AE221" s="207"/>
      <c r="AF221" s="207"/>
      <c r="AG221" s="207"/>
      <c r="AH221" s="207"/>
      <c r="AJ221" s="207"/>
      <c r="AK221" s="207"/>
      <c r="AL221" s="207"/>
      <c r="AM221" s="207"/>
      <c r="AN221" s="207"/>
      <c r="AP221" s="207"/>
      <c r="AQ221" s="207"/>
      <c r="AR221" s="207"/>
      <c r="AS221" s="207"/>
      <c r="AU221" s="207"/>
      <c r="AV221" s="207"/>
      <c r="AW221" s="207"/>
      <c r="AX221" s="207"/>
      <c r="AY221" s="207"/>
      <c r="AZ221" s="207"/>
      <c r="BA221" s="207"/>
      <c r="BB221" s="207"/>
      <c r="BC221" s="207"/>
    </row>
    <row r="222" spans="2:55">
      <c r="B222" s="207"/>
      <c r="C222" s="703" t="str">
        <f>'C. Masterfiles'!C89</f>
        <v>T09</v>
      </c>
      <c r="D222" s="394" t="str">
        <f>'C. Masterfiles'!D89</f>
        <v>MSC-MMS</v>
      </c>
      <c r="E222" s="394"/>
      <c r="F222" s="397">
        <f t="shared" si="167"/>
        <v>12088.864826660496</v>
      </c>
      <c r="G222" s="397">
        <f t="shared" si="167"/>
        <v>12397.890446286325</v>
      </c>
      <c r="H222" s="397">
        <f t="shared" si="167"/>
        <v>12716.019190426281</v>
      </c>
      <c r="I222" s="397">
        <f t="shared" si="167"/>
        <v>13043.560138293446</v>
      </c>
      <c r="J222" s="397">
        <f t="shared" si="167"/>
        <v>13380.834070831939</v>
      </c>
      <c r="K222" s="397">
        <f t="shared" si="167"/>
        <v>13728.173944657117</v>
      </c>
      <c r="L222" s="492">
        <f t="shared" ref="L222" si="183">L160</f>
        <v>14085.925385900875</v>
      </c>
      <c r="N222" s="428">
        <f t="shared" si="171"/>
        <v>1.1563300580097394E-4</v>
      </c>
      <c r="O222" s="428">
        <f t="shared" si="172"/>
        <v>1.1519668045145375E-4</v>
      </c>
      <c r="P222" s="428">
        <f t="shared" si="173"/>
        <v>1.1495875047967856E-4</v>
      </c>
      <c r="Q222" s="428">
        <f t="shared" si="174"/>
        <v>1.1461151664881495E-4</v>
      </c>
      <c r="R222" s="428">
        <f t="shared" si="175"/>
        <v>1.1587130944183178E-4</v>
      </c>
      <c r="S222" s="428">
        <f t="shared" si="176"/>
        <v>1.1733667388757972E-4</v>
      </c>
      <c r="T222" s="428">
        <f t="shared" si="177"/>
        <v>1.1871519207573072E-4</v>
      </c>
      <c r="U222" s="207"/>
      <c r="V222" s="207"/>
      <c r="X222" s="207"/>
      <c r="Y222" s="207"/>
      <c r="Z222" s="207"/>
      <c r="AA222" s="207"/>
      <c r="AB222" s="207"/>
      <c r="AC222" s="207"/>
      <c r="AD222" s="207"/>
      <c r="AE222" s="207"/>
      <c r="AF222" s="207"/>
      <c r="AG222" s="207"/>
      <c r="AH222" s="207"/>
      <c r="AJ222" s="207"/>
      <c r="AK222" s="207"/>
      <c r="AL222" s="207"/>
      <c r="AM222" s="207"/>
      <c r="AN222" s="207"/>
      <c r="AP222" s="207"/>
      <c r="AQ222" s="207"/>
      <c r="AR222" s="207"/>
      <c r="AS222" s="207"/>
      <c r="AU222" s="207"/>
      <c r="AV222" s="207"/>
      <c r="AW222" s="207"/>
      <c r="AX222" s="207"/>
      <c r="AY222" s="207"/>
      <c r="AZ222" s="207"/>
      <c r="BA222" s="207"/>
      <c r="BB222" s="207"/>
      <c r="BC222" s="207"/>
    </row>
    <row r="223" spans="2:55">
      <c r="B223" s="207"/>
      <c r="C223" s="703" t="str">
        <f>'C. Masterfiles'!C90</f>
        <v>T10</v>
      </c>
      <c r="D223" s="394" t="str">
        <f>'C. Masterfiles'!D90</f>
        <v>MSC-OSS</v>
      </c>
      <c r="E223" s="394"/>
      <c r="F223" s="397">
        <f t="shared" si="167"/>
        <v>7571.9577391292532</v>
      </c>
      <c r="G223" s="397">
        <f t="shared" si="167"/>
        <v>7532.1408265523278</v>
      </c>
      <c r="H223" s="397">
        <f t="shared" si="167"/>
        <v>7912.3140443756702</v>
      </c>
      <c r="I223" s="397">
        <f t="shared" si="167"/>
        <v>8314.7372521809521</v>
      </c>
      <c r="J223" s="397">
        <f t="shared" si="167"/>
        <v>8709.6193753871357</v>
      </c>
      <c r="K223" s="397">
        <f t="shared" si="167"/>
        <v>8986.0073783348889</v>
      </c>
      <c r="L223" s="492">
        <f t="shared" ref="L223" si="184">L161</f>
        <v>9272.0846491077118</v>
      </c>
      <c r="N223" s="428">
        <f t="shared" si="171"/>
        <v>7.2427663451286601E-5</v>
      </c>
      <c r="O223" s="428">
        <f t="shared" si="172"/>
        <v>6.9985907979337091E-5</v>
      </c>
      <c r="P223" s="428">
        <f t="shared" si="173"/>
        <v>7.1531013151431607E-5</v>
      </c>
      <c r="Q223" s="428">
        <f t="shared" si="174"/>
        <v>7.3060164319029244E-5</v>
      </c>
      <c r="R223" s="428">
        <f t="shared" si="175"/>
        <v>7.5420933883780738E-5</v>
      </c>
      <c r="S223" s="428">
        <f t="shared" si="176"/>
        <v>7.6804695333382227E-5</v>
      </c>
      <c r="T223" s="428">
        <f t="shared" si="177"/>
        <v>7.8144479677779989E-5</v>
      </c>
      <c r="U223" s="207"/>
      <c r="V223" s="207"/>
      <c r="X223" s="207"/>
      <c r="Y223" s="207"/>
      <c r="Z223" s="207"/>
      <c r="AA223" s="207"/>
      <c r="AB223" s="207"/>
      <c r="AC223" s="207"/>
      <c r="AD223" s="207"/>
      <c r="AE223" s="207"/>
      <c r="AF223" s="207"/>
      <c r="AG223" s="207"/>
      <c r="AH223" s="207"/>
      <c r="AJ223" s="207"/>
      <c r="AK223" s="207"/>
      <c r="AL223" s="207"/>
      <c r="AM223" s="207"/>
      <c r="AN223" s="207"/>
      <c r="AP223" s="207"/>
      <c r="AQ223" s="207"/>
      <c r="AR223" s="207"/>
      <c r="AS223" s="207"/>
      <c r="AU223" s="207"/>
      <c r="AV223" s="207"/>
      <c r="AW223" s="207"/>
      <c r="AX223" s="207"/>
      <c r="AY223" s="207"/>
      <c r="AZ223" s="207"/>
      <c r="BA223" s="207"/>
      <c r="BB223" s="207"/>
      <c r="BC223" s="207"/>
    </row>
    <row r="224" spans="2:55">
      <c r="B224" s="207"/>
      <c r="C224" s="703" t="str">
        <f>'C. Masterfiles'!C91</f>
        <v>T11</v>
      </c>
      <c r="D224" s="394" t="str">
        <f>'C. Masterfiles'!D91</f>
        <v>MSC-GPRS</v>
      </c>
      <c r="E224" s="394"/>
      <c r="F224" s="397">
        <f t="shared" ref="F224:K233" si="185">F162</f>
        <v>8260.3175335955493</v>
      </c>
      <c r="G224" s="397">
        <f t="shared" si="185"/>
        <v>8216.8809016934483</v>
      </c>
      <c r="H224" s="397">
        <f t="shared" si="185"/>
        <v>8631.6153211370947</v>
      </c>
      <c r="I224" s="397">
        <f t="shared" si="185"/>
        <v>9070.6224569246733</v>
      </c>
      <c r="J224" s="397">
        <f t="shared" si="185"/>
        <v>9501.4029549677853</v>
      </c>
      <c r="K224" s="397">
        <f t="shared" si="185"/>
        <v>9802.9171400016985</v>
      </c>
      <c r="L224" s="492">
        <f t="shared" ref="L224" si="186">L162</f>
        <v>10115.001435390232</v>
      </c>
      <c r="N224" s="428">
        <f t="shared" si="171"/>
        <v>7.901199649231265E-5</v>
      </c>
      <c r="O224" s="428">
        <f t="shared" si="172"/>
        <v>7.6348263250185914E-5</v>
      </c>
      <c r="P224" s="428">
        <f t="shared" si="173"/>
        <v>7.8033832528834476E-5</v>
      </c>
      <c r="Q224" s="428">
        <f t="shared" si="174"/>
        <v>7.9701997438940986E-5</v>
      </c>
      <c r="R224" s="428">
        <f t="shared" si="175"/>
        <v>8.2277382418669904E-5</v>
      </c>
      <c r="S224" s="428">
        <f t="shared" si="176"/>
        <v>8.3786940363689722E-5</v>
      </c>
      <c r="T224" s="428">
        <f t="shared" si="177"/>
        <v>8.524852328485091E-5</v>
      </c>
      <c r="U224" s="207"/>
      <c r="V224" s="207"/>
      <c r="X224" s="207"/>
      <c r="Y224" s="207"/>
      <c r="Z224" s="207"/>
      <c r="AA224" s="207"/>
      <c r="AB224" s="207"/>
      <c r="AC224" s="207"/>
      <c r="AD224" s="207"/>
      <c r="AE224" s="207"/>
      <c r="AF224" s="207"/>
      <c r="AG224" s="207"/>
      <c r="AH224" s="207"/>
      <c r="AJ224" s="207"/>
      <c r="AK224" s="207"/>
      <c r="AL224" s="207"/>
      <c r="AM224" s="207"/>
      <c r="AN224" s="207"/>
      <c r="AP224" s="207"/>
      <c r="AQ224" s="207"/>
      <c r="AR224" s="207"/>
      <c r="AS224" s="207"/>
      <c r="AU224" s="207"/>
      <c r="AV224" s="207"/>
      <c r="AW224" s="207"/>
      <c r="AX224" s="207"/>
      <c r="AY224" s="207"/>
      <c r="AZ224" s="207"/>
      <c r="BA224" s="207"/>
      <c r="BB224" s="207"/>
      <c r="BC224" s="207"/>
    </row>
    <row r="225" spans="2:55">
      <c r="B225" s="207"/>
      <c r="C225" s="703" t="str">
        <f>'C. Masterfiles'!C92</f>
        <v>T12</v>
      </c>
      <c r="D225" s="394" t="str">
        <f>'C. Masterfiles'!D92</f>
        <v>MSC-BIL</v>
      </c>
      <c r="E225" s="394"/>
      <c r="F225" s="397">
        <f t="shared" si="185"/>
        <v>7571.9577391292532</v>
      </c>
      <c r="G225" s="397">
        <f t="shared" si="185"/>
        <v>7532.1408265523278</v>
      </c>
      <c r="H225" s="397">
        <f t="shared" si="185"/>
        <v>7912.3140443756702</v>
      </c>
      <c r="I225" s="397">
        <f t="shared" si="185"/>
        <v>8314.7372521809521</v>
      </c>
      <c r="J225" s="397">
        <f t="shared" si="185"/>
        <v>8709.6193753871357</v>
      </c>
      <c r="K225" s="397">
        <f t="shared" si="185"/>
        <v>8986.0073783348889</v>
      </c>
      <c r="L225" s="492">
        <f t="shared" ref="L225" si="187">L163</f>
        <v>9272.0846491077118</v>
      </c>
      <c r="N225" s="428">
        <f t="shared" si="171"/>
        <v>7.2427663451286601E-5</v>
      </c>
      <c r="O225" s="428">
        <f t="shared" si="172"/>
        <v>6.9985907979337091E-5</v>
      </c>
      <c r="P225" s="428">
        <f t="shared" si="173"/>
        <v>7.1531013151431607E-5</v>
      </c>
      <c r="Q225" s="428">
        <f t="shared" si="174"/>
        <v>7.3060164319029244E-5</v>
      </c>
      <c r="R225" s="428">
        <f t="shared" si="175"/>
        <v>7.5420933883780738E-5</v>
      </c>
      <c r="S225" s="428">
        <f t="shared" si="176"/>
        <v>7.6804695333382227E-5</v>
      </c>
      <c r="T225" s="428">
        <f t="shared" si="177"/>
        <v>7.8144479677779989E-5</v>
      </c>
      <c r="U225" s="207"/>
      <c r="V225" s="207"/>
      <c r="X225" s="207"/>
      <c r="Y225" s="207"/>
      <c r="Z225" s="207"/>
      <c r="AA225" s="207"/>
      <c r="AB225" s="207"/>
      <c r="AC225" s="207"/>
      <c r="AD225" s="207"/>
      <c r="AE225" s="207"/>
      <c r="AF225" s="207"/>
      <c r="AG225" s="207"/>
      <c r="AH225" s="207"/>
      <c r="AJ225" s="207"/>
      <c r="AK225" s="207"/>
      <c r="AL225" s="207"/>
      <c r="AM225" s="207"/>
      <c r="AN225" s="207"/>
      <c r="AP225" s="207"/>
      <c r="AQ225" s="207"/>
      <c r="AR225" s="207"/>
      <c r="AS225" s="207"/>
      <c r="AU225" s="207"/>
      <c r="AV225" s="207"/>
      <c r="AW225" s="207"/>
      <c r="AX225" s="207"/>
      <c r="AY225" s="207"/>
      <c r="AZ225" s="207"/>
      <c r="BA225" s="207"/>
      <c r="BB225" s="207"/>
      <c r="BC225" s="207"/>
    </row>
    <row r="226" spans="2:55">
      <c r="B226" s="207"/>
      <c r="C226" s="703" t="str">
        <f>'C. Masterfiles'!C93</f>
        <v>T13</v>
      </c>
      <c r="D226" s="394" t="str">
        <f>'C. Masterfiles'!D93</f>
        <v>MSC-IBIL</v>
      </c>
      <c r="E226" s="394"/>
      <c r="F226" s="397">
        <f t="shared" si="185"/>
        <v>660.82540268764387</v>
      </c>
      <c r="G226" s="397">
        <f t="shared" si="185"/>
        <v>657.35047213547591</v>
      </c>
      <c r="H226" s="397">
        <f t="shared" si="185"/>
        <v>690.52922569096768</v>
      </c>
      <c r="I226" s="397">
        <f t="shared" si="185"/>
        <v>725.64979655397394</v>
      </c>
      <c r="J226" s="397">
        <f t="shared" si="185"/>
        <v>760.11223639742286</v>
      </c>
      <c r="K226" s="397">
        <f t="shared" si="185"/>
        <v>784.23337120013582</v>
      </c>
      <c r="L226" s="492">
        <f t="shared" ref="L226" si="188">L164</f>
        <v>809.20011483121857</v>
      </c>
      <c r="N226" s="428">
        <f t="shared" si="171"/>
        <v>6.3209597193850114E-6</v>
      </c>
      <c r="O226" s="428">
        <f t="shared" si="172"/>
        <v>6.1078610600148741E-6</v>
      </c>
      <c r="P226" s="428">
        <f t="shared" si="173"/>
        <v>6.2427066023067593E-6</v>
      </c>
      <c r="Q226" s="428">
        <f t="shared" si="174"/>
        <v>6.3761597951152795E-6</v>
      </c>
      <c r="R226" s="428">
        <f t="shared" si="175"/>
        <v>6.5821905934935927E-6</v>
      </c>
      <c r="S226" s="428">
        <f t="shared" si="176"/>
        <v>6.702955229095177E-6</v>
      </c>
      <c r="T226" s="428">
        <f t="shared" si="177"/>
        <v>6.8198818627880729E-6</v>
      </c>
      <c r="U226" s="207"/>
      <c r="V226" s="207"/>
      <c r="X226" s="207"/>
      <c r="Y226" s="207"/>
      <c r="Z226" s="207"/>
      <c r="AA226" s="207"/>
      <c r="AB226" s="207"/>
      <c r="AC226" s="207"/>
      <c r="AD226" s="207"/>
      <c r="AE226" s="207"/>
      <c r="AF226" s="207"/>
      <c r="AG226" s="207"/>
      <c r="AH226" s="207"/>
      <c r="AJ226" s="207"/>
      <c r="AK226" s="207"/>
      <c r="AL226" s="207"/>
      <c r="AM226" s="207"/>
      <c r="AN226" s="207"/>
      <c r="AP226" s="207"/>
      <c r="AQ226" s="207"/>
      <c r="AR226" s="207"/>
      <c r="AS226" s="207"/>
      <c r="AU226" s="207"/>
      <c r="AV226" s="207"/>
      <c r="AW226" s="207"/>
      <c r="AX226" s="207"/>
      <c r="AY226" s="207"/>
      <c r="AZ226" s="207"/>
      <c r="BA226" s="207"/>
      <c r="BB226" s="207"/>
      <c r="BC226" s="207"/>
    </row>
    <row r="227" spans="2:55">
      <c r="B227" s="207"/>
      <c r="C227" s="703" t="str">
        <f>'C. Masterfiles'!C94</f>
        <v>T14</v>
      </c>
      <c r="D227" s="394" t="str">
        <f>'C. Masterfiles'!D94</f>
        <v>MSC-IGW</v>
      </c>
      <c r="E227" s="394"/>
      <c r="F227" s="397">
        <f t="shared" si="185"/>
        <v>11324.198442308771</v>
      </c>
      <c r="G227" s="397">
        <f t="shared" si="185"/>
        <v>11359.045636159719</v>
      </c>
      <c r="H227" s="397">
        <f t="shared" si="185"/>
        <v>11614.687648620686</v>
      </c>
      <c r="I227" s="397">
        <f t="shared" si="185"/>
        <v>12203.788603275014</v>
      </c>
      <c r="J227" s="397">
        <f t="shared" si="185"/>
        <v>12804.078957491456</v>
      </c>
      <c r="K227" s="397">
        <f t="shared" si="185"/>
        <v>13309.875970705623</v>
      </c>
      <c r="L227" s="492">
        <f t="shared" ref="L227" si="189">L165</f>
        <v>13733.607315641353</v>
      </c>
      <c r="N227" s="428">
        <f t="shared" si="171"/>
        <v>1.0831878120458736E-4</v>
      </c>
      <c r="O227" s="428">
        <f t="shared" si="172"/>
        <v>1.0554411301272047E-4</v>
      </c>
      <c r="P227" s="428">
        <f t="shared" si="173"/>
        <v>1.0500219913968449E-4</v>
      </c>
      <c r="Q227" s="428">
        <f t="shared" si="174"/>
        <v>1.072325887911972E-4</v>
      </c>
      <c r="R227" s="428">
        <f t="shared" si="175"/>
        <v>1.1087689953761578E-4</v>
      </c>
      <c r="S227" s="428">
        <f t="shared" si="176"/>
        <v>1.1376142104220883E-4</v>
      </c>
      <c r="T227" s="428">
        <f t="shared" si="177"/>
        <v>1.1574588006840782E-4</v>
      </c>
      <c r="U227" s="207"/>
      <c r="V227" s="207"/>
      <c r="X227" s="207"/>
      <c r="Y227" s="207"/>
      <c r="Z227" s="207"/>
      <c r="AA227" s="207"/>
      <c r="AB227" s="207"/>
      <c r="AC227" s="207"/>
      <c r="AD227" s="207"/>
      <c r="AE227" s="207"/>
      <c r="AF227" s="207"/>
      <c r="AG227" s="207"/>
      <c r="AH227" s="207"/>
      <c r="AJ227" s="207"/>
      <c r="AK227" s="207"/>
      <c r="AL227" s="207"/>
      <c r="AM227" s="207"/>
      <c r="AN227" s="207"/>
      <c r="AP227" s="207"/>
      <c r="AQ227" s="207"/>
      <c r="AR227" s="207"/>
      <c r="AS227" s="207"/>
      <c r="AU227" s="207"/>
      <c r="AV227" s="207"/>
      <c r="AW227" s="207"/>
      <c r="AX227" s="207"/>
      <c r="AY227" s="207"/>
      <c r="AZ227" s="207"/>
      <c r="BA227" s="207"/>
      <c r="BB227" s="207"/>
      <c r="BC227" s="207"/>
    </row>
    <row r="228" spans="2:55">
      <c r="B228" s="207"/>
      <c r="C228" s="703" t="str">
        <f>'C. Masterfiles'!C95</f>
        <v>T15</v>
      </c>
      <c r="D228" s="394" t="str">
        <f>'C. Masterfiles'!D95</f>
        <v>MSC-INT</v>
      </c>
      <c r="E228" s="394"/>
      <c r="F228" s="397">
        <f t="shared" si="185"/>
        <v>2264.8396884617541</v>
      </c>
      <c r="G228" s="397">
        <f t="shared" si="185"/>
        <v>2271.8091272319443</v>
      </c>
      <c r="H228" s="397">
        <f t="shared" si="185"/>
        <v>2322.9375297241372</v>
      </c>
      <c r="I228" s="397">
        <f t="shared" si="185"/>
        <v>2440.7577206550027</v>
      </c>
      <c r="J228" s="397">
        <f t="shared" si="185"/>
        <v>2560.8157914982903</v>
      </c>
      <c r="K228" s="397">
        <f t="shared" si="185"/>
        <v>2661.975194141125</v>
      </c>
      <c r="L228" s="492">
        <f t="shared" ref="L228" si="190">L166</f>
        <v>2746.7214631282704</v>
      </c>
      <c r="N228" s="428">
        <f t="shared" si="171"/>
        <v>2.1663756240917472E-5</v>
      </c>
      <c r="O228" s="428">
        <f t="shared" si="172"/>
        <v>2.1108822602544101E-5</v>
      </c>
      <c r="P228" s="428">
        <f t="shared" si="173"/>
        <v>2.1000439827936898E-5</v>
      </c>
      <c r="Q228" s="428">
        <f t="shared" si="174"/>
        <v>2.1446517758239437E-5</v>
      </c>
      <c r="R228" s="428">
        <f t="shared" si="175"/>
        <v>2.2175379907523148E-5</v>
      </c>
      <c r="S228" s="428">
        <f t="shared" si="176"/>
        <v>2.2752284208441769E-5</v>
      </c>
      <c r="T228" s="428">
        <f t="shared" si="177"/>
        <v>2.314917601368156E-5</v>
      </c>
      <c r="U228" s="207"/>
      <c r="V228" s="207"/>
      <c r="X228" s="207"/>
      <c r="Y228" s="207"/>
      <c r="Z228" s="207"/>
      <c r="AA228" s="207"/>
      <c r="AB228" s="207"/>
      <c r="AC228" s="207"/>
      <c r="AD228" s="207"/>
      <c r="AE228" s="207"/>
      <c r="AF228" s="207"/>
      <c r="AG228" s="207"/>
      <c r="AH228" s="207"/>
      <c r="AJ228" s="207"/>
      <c r="AK228" s="207"/>
      <c r="AL228" s="207"/>
      <c r="AM228" s="207"/>
      <c r="AN228" s="207"/>
      <c r="AP228" s="207"/>
      <c r="AQ228" s="207"/>
      <c r="AR228" s="207"/>
      <c r="AS228" s="207"/>
      <c r="AU228" s="207"/>
      <c r="AV228" s="207"/>
      <c r="AW228" s="207"/>
      <c r="AX228" s="207"/>
      <c r="AY228" s="207"/>
      <c r="AZ228" s="207"/>
      <c r="BA228" s="207"/>
      <c r="BB228" s="207"/>
      <c r="BC228" s="207"/>
    </row>
    <row r="229" spans="2:55">
      <c r="B229" s="207"/>
      <c r="C229" s="703" t="str">
        <f>'C. Masterfiles'!C96</f>
        <v>T16</v>
      </c>
      <c r="D229" s="394" t="str">
        <f>'C. Masterfiles'!D96</f>
        <v>MSC-IN/NGIN</v>
      </c>
      <c r="E229" s="394"/>
      <c r="F229" s="397">
        <f t="shared" si="185"/>
        <v>1548.8095375491655</v>
      </c>
      <c r="G229" s="397">
        <f t="shared" si="185"/>
        <v>1540.6651690675212</v>
      </c>
      <c r="H229" s="397">
        <f t="shared" si="185"/>
        <v>1618.4278727132053</v>
      </c>
      <c r="I229" s="397">
        <f t="shared" si="185"/>
        <v>1700.7417106733758</v>
      </c>
      <c r="J229" s="397">
        <f t="shared" si="185"/>
        <v>1781.5130540564601</v>
      </c>
      <c r="K229" s="397">
        <f t="shared" si="185"/>
        <v>1838.0469637503184</v>
      </c>
      <c r="L229" s="492">
        <f t="shared" ref="L229" si="191">L167</f>
        <v>1896.5627691356685</v>
      </c>
      <c r="N229" s="428">
        <f t="shared" si="171"/>
        <v>1.4814749342308623E-5</v>
      </c>
      <c r="O229" s="428">
        <f t="shared" si="172"/>
        <v>1.4315299359409856E-5</v>
      </c>
      <c r="P229" s="428">
        <f t="shared" si="173"/>
        <v>1.4631343599156464E-5</v>
      </c>
      <c r="Q229" s="428">
        <f t="shared" si="174"/>
        <v>1.494412451980143E-5</v>
      </c>
      <c r="R229" s="428">
        <f t="shared" si="175"/>
        <v>1.5427009203500612E-5</v>
      </c>
      <c r="S229" s="428">
        <f t="shared" si="176"/>
        <v>1.5710051318191819E-5</v>
      </c>
      <c r="T229" s="428">
        <f t="shared" si="177"/>
        <v>1.5984098115909547E-5</v>
      </c>
      <c r="U229" s="207"/>
      <c r="V229" s="207"/>
      <c r="X229" s="207"/>
      <c r="Y229" s="207"/>
      <c r="Z229" s="207"/>
      <c r="AA229" s="207"/>
      <c r="AB229" s="207"/>
      <c r="AC229" s="207"/>
      <c r="AD229" s="207"/>
      <c r="AE229" s="207"/>
      <c r="AF229" s="207"/>
      <c r="AG229" s="207"/>
      <c r="AH229" s="207"/>
      <c r="AJ229" s="207"/>
      <c r="AK229" s="207"/>
      <c r="AL229" s="207"/>
      <c r="AM229" s="207"/>
      <c r="AN229" s="207"/>
      <c r="AP229" s="207"/>
      <c r="AQ229" s="207"/>
      <c r="AR229" s="207"/>
      <c r="AS229" s="207"/>
      <c r="AU229" s="207"/>
      <c r="AV229" s="207"/>
      <c r="AW229" s="207"/>
      <c r="AX229" s="207"/>
      <c r="AY229" s="207"/>
      <c r="AZ229" s="207"/>
      <c r="BA229" s="207"/>
      <c r="BB229" s="207"/>
      <c r="BC229" s="207"/>
    </row>
    <row r="230" spans="2:55">
      <c r="B230" s="207"/>
      <c r="C230" s="703" t="str">
        <f>'C. Masterfiles'!C97</f>
        <v>T17</v>
      </c>
      <c r="D230" s="394" t="str">
        <f>'C. Masterfiles'!D97</f>
        <v>eNodeB-MSC</v>
      </c>
      <c r="E230" s="394"/>
      <c r="F230" s="397">
        <f t="shared" si="185"/>
        <v>0</v>
      </c>
      <c r="G230" s="397">
        <f t="shared" si="185"/>
        <v>0</v>
      </c>
      <c r="H230" s="397">
        <f t="shared" si="185"/>
        <v>0</v>
      </c>
      <c r="I230" s="397">
        <f t="shared" si="185"/>
        <v>0</v>
      </c>
      <c r="J230" s="397">
        <f t="shared" si="185"/>
        <v>0</v>
      </c>
      <c r="K230" s="397">
        <f t="shared" si="185"/>
        <v>0</v>
      </c>
      <c r="L230" s="492">
        <f t="shared" ref="L230" si="192">L168</f>
        <v>0</v>
      </c>
      <c r="N230" s="428">
        <f t="shared" si="171"/>
        <v>0</v>
      </c>
      <c r="O230" s="428">
        <f t="shared" si="172"/>
        <v>0</v>
      </c>
      <c r="P230" s="428">
        <f t="shared" si="173"/>
        <v>0</v>
      </c>
      <c r="Q230" s="428">
        <f t="shared" si="174"/>
        <v>0</v>
      </c>
      <c r="R230" s="428">
        <f t="shared" si="175"/>
        <v>0</v>
      </c>
      <c r="S230" s="428">
        <f t="shared" si="176"/>
        <v>0</v>
      </c>
      <c r="T230" s="428">
        <f t="shared" si="177"/>
        <v>0</v>
      </c>
      <c r="U230" s="207"/>
      <c r="V230" s="207"/>
      <c r="X230" s="207"/>
      <c r="Y230" s="207"/>
      <c r="Z230" s="207"/>
      <c r="AA230" s="207"/>
      <c r="AB230" s="207"/>
      <c r="AC230" s="207"/>
      <c r="AD230" s="207"/>
      <c r="AE230" s="207"/>
      <c r="AF230" s="207"/>
      <c r="AG230" s="207"/>
      <c r="AH230" s="207"/>
      <c r="AJ230" s="207"/>
      <c r="AK230" s="207"/>
      <c r="AL230" s="207"/>
      <c r="AM230" s="207"/>
      <c r="AN230" s="207"/>
      <c r="AP230" s="207"/>
      <c r="AQ230" s="207"/>
      <c r="AR230" s="207"/>
      <c r="AS230" s="207"/>
      <c r="AU230" s="207"/>
      <c r="AV230" s="207"/>
      <c r="AW230" s="207"/>
      <c r="AX230" s="207"/>
      <c r="AY230" s="207"/>
      <c r="AZ230" s="207"/>
      <c r="BA230" s="207"/>
      <c r="BB230" s="207"/>
      <c r="BC230" s="207"/>
    </row>
    <row r="231" spans="2:55">
      <c r="B231" s="207"/>
      <c r="C231" s="703" t="str">
        <f>'C. Masterfiles'!C98</f>
        <v>T18</v>
      </c>
      <c r="D231" s="394" t="str">
        <f>'C. Masterfiles'!D98</f>
        <v>OTHER: complete as required</v>
      </c>
      <c r="E231" s="394"/>
      <c r="F231" s="397">
        <f t="shared" si="185"/>
        <v>0</v>
      </c>
      <c r="G231" s="397">
        <f t="shared" si="185"/>
        <v>0</v>
      </c>
      <c r="H231" s="397">
        <f t="shared" si="185"/>
        <v>0</v>
      </c>
      <c r="I231" s="397">
        <f t="shared" si="185"/>
        <v>0</v>
      </c>
      <c r="J231" s="397">
        <f t="shared" si="185"/>
        <v>0</v>
      </c>
      <c r="K231" s="397">
        <f t="shared" si="185"/>
        <v>0</v>
      </c>
      <c r="L231" s="492">
        <f t="shared" ref="L231" si="193">L169</f>
        <v>0</v>
      </c>
      <c r="N231" s="428">
        <f t="shared" si="171"/>
        <v>0</v>
      </c>
      <c r="O231" s="428">
        <f t="shared" si="172"/>
        <v>0</v>
      </c>
      <c r="P231" s="428">
        <f t="shared" si="173"/>
        <v>0</v>
      </c>
      <c r="Q231" s="428">
        <f t="shared" si="174"/>
        <v>0</v>
      </c>
      <c r="R231" s="428">
        <f t="shared" si="175"/>
        <v>0</v>
      </c>
      <c r="S231" s="428">
        <f t="shared" si="176"/>
        <v>0</v>
      </c>
      <c r="T231" s="428">
        <f t="shared" si="177"/>
        <v>0</v>
      </c>
      <c r="U231" s="207"/>
      <c r="V231" s="207"/>
      <c r="X231" s="207"/>
      <c r="Y231" s="207"/>
      <c r="Z231" s="207"/>
      <c r="AA231" s="207"/>
      <c r="AB231" s="207"/>
      <c r="AC231" s="207"/>
      <c r="AD231" s="207"/>
      <c r="AE231" s="207"/>
      <c r="AF231" s="207"/>
      <c r="AG231" s="207"/>
      <c r="AH231" s="207"/>
      <c r="AJ231" s="207"/>
      <c r="AK231" s="207"/>
      <c r="AL231" s="207"/>
      <c r="AM231" s="207"/>
      <c r="AN231" s="207"/>
      <c r="AP231" s="207"/>
      <c r="AQ231" s="207"/>
      <c r="AR231" s="207"/>
      <c r="AS231" s="207"/>
      <c r="AU231" s="207"/>
      <c r="AV231" s="207"/>
      <c r="AW231" s="207"/>
      <c r="AX231" s="207"/>
      <c r="AY231" s="207"/>
      <c r="AZ231" s="207"/>
      <c r="BA231" s="207"/>
      <c r="BB231" s="207"/>
      <c r="BC231" s="207"/>
    </row>
    <row r="232" spans="2:55">
      <c r="B232" s="207"/>
      <c r="C232" s="703" t="str">
        <f>'C. Masterfiles'!C99</f>
        <v>T19</v>
      </c>
      <c r="D232" s="394" t="str">
        <f>'C. Masterfiles'!D99</f>
        <v>OTHER: complete as required</v>
      </c>
      <c r="E232" s="394"/>
      <c r="F232" s="397">
        <f t="shared" si="185"/>
        <v>0</v>
      </c>
      <c r="G232" s="397">
        <f t="shared" si="185"/>
        <v>0</v>
      </c>
      <c r="H232" s="397">
        <f t="shared" si="185"/>
        <v>0</v>
      </c>
      <c r="I232" s="397">
        <f t="shared" si="185"/>
        <v>0</v>
      </c>
      <c r="J232" s="397">
        <f t="shared" si="185"/>
        <v>0</v>
      </c>
      <c r="K232" s="397">
        <f t="shared" si="185"/>
        <v>0</v>
      </c>
      <c r="L232" s="492">
        <f t="shared" ref="L232" si="194">L170</f>
        <v>0</v>
      </c>
      <c r="N232" s="428">
        <f t="shared" si="171"/>
        <v>0</v>
      </c>
      <c r="O232" s="428">
        <f t="shared" si="172"/>
        <v>0</v>
      </c>
      <c r="P232" s="428">
        <f t="shared" si="173"/>
        <v>0</v>
      </c>
      <c r="Q232" s="428">
        <f t="shared" si="174"/>
        <v>0</v>
      </c>
      <c r="R232" s="428">
        <f t="shared" si="175"/>
        <v>0</v>
      </c>
      <c r="S232" s="428">
        <f t="shared" si="176"/>
        <v>0</v>
      </c>
      <c r="T232" s="428">
        <f t="shared" si="177"/>
        <v>0</v>
      </c>
      <c r="U232" s="207"/>
      <c r="V232" s="207"/>
      <c r="X232" s="207"/>
      <c r="Y232" s="207"/>
      <c r="Z232" s="207"/>
      <c r="AA232" s="207"/>
      <c r="AB232" s="207"/>
      <c r="AC232" s="207"/>
      <c r="AD232" s="207"/>
      <c r="AE232" s="207"/>
      <c r="AF232" s="207"/>
      <c r="AG232" s="207"/>
      <c r="AH232" s="207"/>
      <c r="AJ232" s="207"/>
      <c r="AK232" s="207"/>
      <c r="AL232" s="207"/>
      <c r="AM232" s="207"/>
      <c r="AN232" s="207"/>
      <c r="AP232" s="207"/>
      <c r="AQ232" s="207"/>
      <c r="AR232" s="207"/>
      <c r="AS232" s="207"/>
      <c r="AU232" s="207"/>
      <c r="AV232" s="207"/>
      <c r="AW232" s="207"/>
      <c r="AX232" s="207"/>
      <c r="AY232" s="207"/>
      <c r="AZ232" s="207"/>
      <c r="BA232" s="207"/>
      <c r="BB232" s="207"/>
      <c r="BC232" s="207"/>
    </row>
    <row r="233" spans="2:55">
      <c r="B233" s="207"/>
      <c r="C233" s="703" t="str">
        <f>'C. Masterfiles'!C100</f>
        <v>T20</v>
      </c>
      <c r="D233" s="394" t="str">
        <f>'C. Masterfiles'!D100</f>
        <v>OTHER: complete as required</v>
      </c>
      <c r="E233" s="394"/>
      <c r="F233" s="397">
        <f t="shared" si="185"/>
        <v>0</v>
      </c>
      <c r="G233" s="397">
        <f t="shared" si="185"/>
        <v>0</v>
      </c>
      <c r="H233" s="397">
        <f t="shared" si="185"/>
        <v>0</v>
      </c>
      <c r="I233" s="397">
        <f t="shared" si="185"/>
        <v>0</v>
      </c>
      <c r="J233" s="397">
        <f t="shared" si="185"/>
        <v>0</v>
      </c>
      <c r="K233" s="397">
        <f t="shared" si="185"/>
        <v>0</v>
      </c>
      <c r="L233" s="492">
        <f t="shared" ref="L233" si="195">L171</f>
        <v>0</v>
      </c>
      <c r="N233" s="428">
        <f t="shared" si="171"/>
        <v>0</v>
      </c>
      <c r="O233" s="428">
        <f t="shared" si="172"/>
        <v>0</v>
      </c>
      <c r="P233" s="428">
        <f t="shared" si="173"/>
        <v>0</v>
      </c>
      <c r="Q233" s="428">
        <f t="shared" si="174"/>
        <v>0</v>
      </c>
      <c r="R233" s="428">
        <f t="shared" si="175"/>
        <v>0</v>
      </c>
      <c r="S233" s="428">
        <f t="shared" si="176"/>
        <v>0</v>
      </c>
      <c r="T233" s="428">
        <f t="shared" si="177"/>
        <v>0</v>
      </c>
      <c r="U233" s="207"/>
      <c r="V233" s="207"/>
      <c r="X233" s="207"/>
      <c r="Y233" s="207"/>
      <c r="Z233" s="207"/>
      <c r="AA233" s="207"/>
      <c r="AB233" s="207"/>
      <c r="AC233" s="207"/>
      <c r="AD233" s="207"/>
      <c r="AE233" s="207"/>
      <c r="AF233" s="207"/>
      <c r="AG233" s="207"/>
      <c r="AH233" s="207"/>
      <c r="AJ233" s="207"/>
      <c r="AK233" s="207"/>
      <c r="AL233" s="207"/>
      <c r="AM233" s="207"/>
      <c r="AN233" s="207"/>
      <c r="AP233" s="207"/>
      <c r="AQ233" s="207"/>
      <c r="AR233" s="207"/>
      <c r="AS233" s="207"/>
      <c r="AU233" s="207"/>
      <c r="AV233" s="207"/>
      <c r="AW233" s="207"/>
      <c r="AX233" s="207"/>
      <c r="AY233" s="207"/>
      <c r="AZ233" s="207"/>
      <c r="BA233" s="207"/>
      <c r="BB233" s="207"/>
      <c r="BC233" s="207"/>
    </row>
    <row r="234" spans="2:55">
      <c r="B234" s="207"/>
      <c r="C234" s="703" t="str">
        <f>'C. Masterfiles'!C101</f>
        <v>T21</v>
      </c>
      <c r="D234" s="394" t="str">
        <f>'C. Masterfiles'!D101</f>
        <v>OTHER: complete as required</v>
      </c>
      <c r="E234" s="394"/>
      <c r="F234" s="397">
        <f t="shared" ref="F234:K238" si="196">F172</f>
        <v>0</v>
      </c>
      <c r="G234" s="397">
        <f t="shared" si="196"/>
        <v>0</v>
      </c>
      <c r="H234" s="397">
        <f t="shared" si="196"/>
        <v>0</v>
      </c>
      <c r="I234" s="397">
        <f t="shared" si="196"/>
        <v>0</v>
      </c>
      <c r="J234" s="397">
        <f t="shared" si="196"/>
        <v>0</v>
      </c>
      <c r="K234" s="397">
        <f t="shared" si="196"/>
        <v>0</v>
      </c>
      <c r="L234" s="492">
        <f t="shared" ref="L234" si="197">L172</f>
        <v>0</v>
      </c>
      <c r="N234" s="428">
        <f t="shared" si="171"/>
        <v>0</v>
      </c>
      <c r="O234" s="428">
        <f t="shared" si="172"/>
        <v>0</v>
      </c>
      <c r="P234" s="428">
        <f t="shared" si="173"/>
        <v>0</v>
      </c>
      <c r="Q234" s="428">
        <f t="shared" si="174"/>
        <v>0</v>
      </c>
      <c r="R234" s="428">
        <f t="shared" si="175"/>
        <v>0</v>
      </c>
      <c r="S234" s="428">
        <f t="shared" si="176"/>
        <v>0</v>
      </c>
      <c r="T234" s="428">
        <f t="shared" si="177"/>
        <v>0</v>
      </c>
      <c r="U234" s="207"/>
      <c r="V234" s="207"/>
      <c r="X234" s="207"/>
      <c r="Y234" s="207"/>
      <c r="Z234" s="207"/>
      <c r="AA234" s="207"/>
      <c r="AB234" s="207"/>
      <c r="AC234" s="207"/>
      <c r="AD234" s="207"/>
      <c r="AE234" s="207"/>
      <c r="AF234" s="207"/>
      <c r="AG234" s="207"/>
      <c r="AH234" s="207"/>
      <c r="AJ234" s="207"/>
      <c r="AK234" s="207"/>
      <c r="AL234" s="207"/>
      <c r="AM234" s="207"/>
      <c r="AN234" s="207"/>
      <c r="AP234" s="207"/>
      <c r="AQ234" s="207"/>
      <c r="AR234" s="207"/>
      <c r="AS234" s="207"/>
      <c r="AU234" s="207"/>
      <c r="AV234" s="207"/>
      <c r="AW234" s="207"/>
      <c r="AX234" s="207"/>
      <c r="AY234" s="207"/>
      <c r="AZ234" s="207"/>
      <c r="BA234" s="207"/>
      <c r="BB234" s="207"/>
      <c r="BC234" s="207"/>
    </row>
    <row r="235" spans="2:55">
      <c r="B235" s="207"/>
      <c r="C235" s="703" t="str">
        <f>'C. Masterfiles'!C102</f>
        <v>T22</v>
      </c>
      <c r="D235" s="394" t="str">
        <f>'C. Masterfiles'!D102</f>
        <v>OTHER: complete as required</v>
      </c>
      <c r="E235" s="394"/>
      <c r="F235" s="397">
        <f t="shared" si="196"/>
        <v>0</v>
      </c>
      <c r="G235" s="397">
        <f t="shared" si="196"/>
        <v>0</v>
      </c>
      <c r="H235" s="397">
        <f t="shared" si="196"/>
        <v>0</v>
      </c>
      <c r="I235" s="397">
        <f t="shared" si="196"/>
        <v>0</v>
      </c>
      <c r="J235" s="397">
        <f t="shared" si="196"/>
        <v>0</v>
      </c>
      <c r="K235" s="397">
        <f t="shared" si="196"/>
        <v>0</v>
      </c>
      <c r="L235" s="492">
        <f t="shared" ref="L235" si="198">L173</f>
        <v>0</v>
      </c>
      <c r="N235" s="428">
        <f t="shared" si="171"/>
        <v>0</v>
      </c>
      <c r="O235" s="428">
        <f t="shared" si="172"/>
        <v>0</v>
      </c>
      <c r="P235" s="428">
        <f t="shared" si="173"/>
        <v>0</v>
      </c>
      <c r="Q235" s="428">
        <f t="shared" si="174"/>
        <v>0</v>
      </c>
      <c r="R235" s="428">
        <f t="shared" si="175"/>
        <v>0</v>
      </c>
      <c r="S235" s="428">
        <f t="shared" si="176"/>
        <v>0</v>
      </c>
      <c r="T235" s="428">
        <f t="shared" si="177"/>
        <v>0</v>
      </c>
      <c r="U235" s="207"/>
      <c r="V235" s="207"/>
      <c r="X235" s="207"/>
      <c r="Y235" s="207"/>
      <c r="Z235" s="207"/>
      <c r="AA235" s="207"/>
      <c r="AB235" s="207"/>
      <c r="AC235" s="207"/>
      <c r="AD235" s="207"/>
      <c r="AE235" s="207"/>
      <c r="AF235" s="207"/>
      <c r="AG235" s="207"/>
      <c r="AH235" s="207"/>
      <c r="AJ235" s="207"/>
      <c r="AK235" s="207"/>
      <c r="AL235" s="207"/>
      <c r="AM235" s="207"/>
      <c r="AN235" s="207"/>
      <c r="AP235" s="207"/>
      <c r="AQ235" s="207"/>
      <c r="AR235" s="207"/>
      <c r="AS235" s="207"/>
      <c r="AU235" s="207"/>
      <c r="AV235" s="207"/>
      <c r="AW235" s="207"/>
      <c r="AX235" s="207"/>
      <c r="AY235" s="207"/>
      <c r="AZ235" s="207"/>
      <c r="BA235" s="207"/>
      <c r="BB235" s="207"/>
      <c r="BC235" s="207"/>
    </row>
    <row r="236" spans="2:55">
      <c r="B236" s="207"/>
      <c r="C236" s="703" t="str">
        <f>'C. Masterfiles'!C103</f>
        <v>T23</v>
      </c>
      <c r="D236" s="394" t="str">
        <f>'C. Masterfiles'!D103</f>
        <v>OTHER: complete as required</v>
      </c>
      <c r="E236" s="394"/>
      <c r="F236" s="397">
        <f t="shared" si="196"/>
        <v>0</v>
      </c>
      <c r="G236" s="397">
        <f t="shared" si="196"/>
        <v>0</v>
      </c>
      <c r="H236" s="397">
        <f t="shared" si="196"/>
        <v>0</v>
      </c>
      <c r="I236" s="397">
        <f t="shared" si="196"/>
        <v>0</v>
      </c>
      <c r="J236" s="397">
        <f t="shared" si="196"/>
        <v>0</v>
      </c>
      <c r="K236" s="397">
        <f t="shared" si="196"/>
        <v>0</v>
      </c>
      <c r="L236" s="492">
        <f t="shared" ref="L236" si="199">L174</f>
        <v>0</v>
      </c>
      <c r="N236" s="428">
        <f t="shared" si="171"/>
        <v>0</v>
      </c>
      <c r="O236" s="428">
        <f t="shared" si="172"/>
        <v>0</v>
      </c>
      <c r="P236" s="428">
        <f t="shared" si="173"/>
        <v>0</v>
      </c>
      <c r="Q236" s="428">
        <f t="shared" si="174"/>
        <v>0</v>
      </c>
      <c r="R236" s="428">
        <f t="shared" si="175"/>
        <v>0</v>
      </c>
      <c r="S236" s="428">
        <f t="shared" si="176"/>
        <v>0</v>
      </c>
      <c r="T236" s="428">
        <f t="shared" si="177"/>
        <v>0</v>
      </c>
      <c r="U236" s="207"/>
      <c r="V236" s="207"/>
      <c r="X236" s="207"/>
      <c r="Y236" s="207"/>
      <c r="Z236" s="207"/>
      <c r="AA236" s="207"/>
      <c r="AB236" s="207"/>
      <c r="AC236" s="207"/>
      <c r="AD236" s="207"/>
      <c r="AE236" s="207"/>
      <c r="AF236" s="207"/>
      <c r="AG236" s="207"/>
      <c r="AH236" s="207"/>
      <c r="AJ236" s="207"/>
      <c r="AK236" s="207"/>
      <c r="AL236" s="207"/>
      <c r="AM236" s="207"/>
      <c r="AN236" s="207"/>
      <c r="AP236" s="207"/>
      <c r="AQ236" s="207"/>
      <c r="AR236" s="207"/>
      <c r="AS236" s="207"/>
      <c r="AU236" s="207"/>
      <c r="AV236" s="207"/>
      <c r="AW236" s="207"/>
      <c r="AX236" s="207"/>
      <c r="AY236" s="207"/>
      <c r="AZ236" s="207"/>
      <c r="BA236" s="207"/>
      <c r="BB236" s="207"/>
      <c r="BC236" s="207"/>
    </row>
    <row r="237" spans="2:55">
      <c r="B237" s="207"/>
      <c r="C237" s="703" t="str">
        <f>'C. Masterfiles'!C104</f>
        <v>T24</v>
      </c>
      <c r="D237" s="394" t="str">
        <f>'C. Masterfiles'!D104</f>
        <v>OTHER: complete as required</v>
      </c>
      <c r="E237" s="394"/>
      <c r="F237" s="397">
        <f t="shared" si="196"/>
        <v>0</v>
      </c>
      <c r="G237" s="397">
        <f t="shared" si="196"/>
        <v>0</v>
      </c>
      <c r="H237" s="397">
        <f t="shared" si="196"/>
        <v>0</v>
      </c>
      <c r="I237" s="397">
        <f t="shared" si="196"/>
        <v>0</v>
      </c>
      <c r="J237" s="397">
        <f t="shared" si="196"/>
        <v>0</v>
      </c>
      <c r="K237" s="397">
        <f t="shared" si="196"/>
        <v>0</v>
      </c>
      <c r="L237" s="492">
        <f t="shared" ref="L237" si="200">L175</f>
        <v>0</v>
      </c>
      <c r="N237" s="428">
        <f t="shared" si="171"/>
        <v>0</v>
      </c>
      <c r="O237" s="428">
        <f t="shared" si="172"/>
        <v>0</v>
      </c>
      <c r="P237" s="428">
        <f t="shared" si="173"/>
        <v>0</v>
      </c>
      <c r="Q237" s="428">
        <f t="shared" si="174"/>
        <v>0</v>
      </c>
      <c r="R237" s="428">
        <f t="shared" si="175"/>
        <v>0</v>
      </c>
      <c r="S237" s="428">
        <f t="shared" si="176"/>
        <v>0</v>
      </c>
      <c r="T237" s="428">
        <f t="shared" si="177"/>
        <v>0</v>
      </c>
      <c r="U237" s="207"/>
      <c r="V237" s="207"/>
      <c r="X237" s="207"/>
      <c r="Y237" s="207"/>
      <c r="Z237" s="207"/>
      <c r="AA237" s="207"/>
      <c r="AB237" s="207"/>
      <c r="AC237" s="207"/>
      <c r="AD237" s="207"/>
      <c r="AE237" s="207"/>
      <c r="AF237" s="207"/>
      <c r="AG237" s="207"/>
      <c r="AH237" s="207"/>
      <c r="AJ237" s="207"/>
      <c r="AK237" s="207"/>
      <c r="AL237" s="207"/>
      <c r="AM237" s="207"/>
      <c r="AN237" s="207"/>
      <c r="AP237" s="207"/>
      <c r="AQ237" s="207"/>
      <c r="AR237" s="207"/>
      <c r="AS237" s="207"/>
      <c r="AU237" s="207"/>
      <c r="AV237" s="207"/>
      <c r="AW237" s="207"/>
      <c r="AX237" s="207"/>
      <c r="AY237" s="207"/>
      <c r="AZ237" s="207"/>
      <c r="BA237" s="207"/>
      <c r="BB237" s="207"/>
      <c r="BC237" s="207"/>
    </row>
    <row r="238" spans="2:55">
      <c r="B238" s="207"/>
      <c r="C238" s="703" t="str">
        <f>'C. Masterfiles'!C105</f>
        <v>T25</v>
      </c>
      <c r="D238" s="394" t="str">
        <f>'C. Masterfiles'!D105</f>
        <v>OTHER: complete as required</v>
      </c>
      <c r="E238" s="394"/>
      <c r="F238" s="397">
        <f t="shared" si="196"/>
        <v>0</v>
      </c>
      <c r="G238" s="397">
        <f t="shared" si="196"/>
        <v>0</v>
      </c>
      <c r="H238" s="397">
        <f t="shared" si="196"/>
        <v>0</v>
      </c>
      <c r="I238" s="397">
        <f t="shared" si="196"/>
        <v>0</v>
      </c>
      <c r="J238" s="397">
        <f t="shared" si="196"/>
        <v>0</v>
      </c>
      <c r="K238" s="397">
        <f t="shared" si="196"/>
        <v>0</v>
      </c>
      <c r="L238" s="492">
        <f t="shared" ref="L238" si="201">L176</f>
        <v>0</v>
      </c>
      <c r="N238" s="428">
        <f t="shared" si="171"/>
        <v>0</v>
      </c>
      <c r="O238" s="428">
        <f t="shared" si="172"/>
        <v>0</v>
      </c>
      <c r="P238" s="428">
        <f t="shared" si="173"/>
        <v>0</v>
      </c>
      <c r="Q238" s="428">
        <f t="shared" si="174"/>
        <v>0</v>
      </c>
      <c r="R238" s="428">
        <f t="shared" si="175"/>
        <v>0</v>
      </c>
      <c r="S238" s="428">
        <f t="shared" si="176"/>
        <v>0</v>
      </c>
      <c r="T238" s="428">
        <f t="shared" si="177"/>
        <v>0</v>
      </c>
      <c r="U238" s="207"/>
      <c r="V238" s="207"/>
      <c r="X238" s="207"/>
      <c r="Y238" s="207"/>
      <c r="Z238" s="207"/>
      <c r="AA238" s="207"/>
      <c r="AB238" s="207"/>
      <c r="AC238" s="207"/>
      <c r="AD238" s="207"/>
      <c r="AE238" s="207"/>
      <c r="AF238" s="207"/>
      <c r="AG238" s="207"/>
      <c r="AH238" s="207"/>
      <c r="AJ238" s="207"/>
      <c r="AK238" s="207"/>
      <c r="AL238" s="207"/>
      <c r="AM238" s="207"/>
      <c r="AN238" s="207"/>
      <c r="AP238" s="207"/>
      <c r="AQ238" s="207"/>
      <c r="AR238" s="207"/>
      <c r="AS238" s="207"/>
      <c r="AU238" s="207"/>
      <c r="AV238" s="207"/>
      <c r="AW238" s="207"/>
      <c r="AX238" s="207"/>
      <c r="AY238" s="207"/>
      <c r="AZ238" s="207"/>
      <c r="BA238" s="207"/>
      <c r="BB238" s="207"/>
      <c r="BC238" s="207"/>
    </row>
    <row r="239" spans="2:55">
      <c r="B239" s="207"/>
      <c r="C239" s="704" t="s">
        <v>179</v>
      </c>
      <c r="D239" s="308"/>
      <c r="E239" s="308"/>
      <c r="F239" s="416">
        <f t="shared" ref="F239:K239" si="202">SUM(F184:F238)</f>
        <v>104545105.81059958</v>
      </c>
      <c r="G239" s="416">
        <f t="shared" si="202"/>
        <v>107623678.02352647</v>
      </c>
      <c r="H239" s="416">
        <f t="shared" si="202"/>
        <v>110613756.12876126</v>
      </c>
      <c r="I239" s="416">
        <f t="shared" si="202"/>
        <v>113806714.36589277</v>
      </c>
      <c r="J239" s="416">
        <f t="shared" si="202"/>
        <v>115480131.6675308</v>
      </c>
      <c r="K239" s="416">
        <f t="shared" si="202"/>
        <v>116998151.47146648</v>
      </c>
      <c r="L239" s="416">
        <f t="shared" ref="L239" si="203">SUM(L184:L238)</f>
        <v>118653098.55974618</v>
      </c>
      <c r="N239" s="429">
        <f t="shared" ref="N239:S239" si="204">SUM(N184:N238)</f>
        <v>0.99999999999999978</v>
      </c>
      <c r="O239" s="429">
        <f t="shared" si="204"/>
        <v>1.0000000000000004</v>
      </c>
      <c r="P239" s="429">
        <f t="shared" si="204"/>
        <v>0.99999999999999956</v>
      </c>
      <c r="Q239" s="429">
        <f t="shared" si="204"/>
        <v>1.0000000000000004</v>
      </c>
      <c r="R239" s="429">
        <f t="shared" si="204"/>
        <v>0.99999999999999956</v>
      </c>
      <c r="S239" s="429">
        <f t="shared" si="204"/>
        <v>0.99999999999999922</v>
      </c>
      <c r="T239" s="429">
        <f t="shared" ref="T239" si="205">SUM(T184:T238)</f>
        <v>0.99999999999999989</v>
      </c>
      <c r="U239" s="207"/>
      <c r="V239" s="207"/>
      <c r="X239" s="207"/>
      <c r="Y239" s="207"/>
      <c r="Z239" s="207"/>
      <c r="AA239" s="207"/>
      <c r="AB239" s="207"/>
      <c r="AC239" s="207"/>
      <c r="AD239" s="207"/>
      <c r="AE239" s="207"/>
      <c r="AF239" s="207"/>
      <c r="AG239" s="207"/>
      <c r="AH239" s="207"/>
      <c r="AJ239" s="207"/>
      <c r="AK239" s="207"/>
      <c r="AL239" s="207"/>
      <c r="AM239" s="207"/>
      <c r="AN239" s="207"/>
      <c r="AP239" s="207"/>
      <c r="AQ239" s="207"/>
      <c r="AR239" s="207"/>
      <c r="AS239" s="207"/>
      <c r="AU239" s="207"/>
      <c r="AV239" s="207"/>
      <c r="AW239" s="207"/>
      <c r="AX239" s="207"/>
      <c r="AY239" s="207"/>
      <c r="AZ239" s="207"/>
      <c r="BA239" s="207"/>
      <c r="BB239" s="207"/>
      <c r="BC239" s="207"/>
    </row>
    <row r="240" spans="2:55">
      <c r="B240" s="207"/>
      <c r="C240" s="207"/>
      <c r="D240" s="207"/>
      <c r="E240" s="207"/>
      <c r="F240" s="207"/>
      <c r="G240" s="207"/>
      <c r="H240" s="207"/>
      <c r="I240" s="207"/>
      <c r="J240" s="207"/>
      <c r="L240" s="207"/>
      <c r="M240" s="207"/>
      <c r="N240" s="207"/>
      <c r="O240" s="207"/>
      <c r="P240" s="207"/>
      <c r="R240" s="207"/>
      <c r="S240" s="207"/>
      <c r="T240" s="207"/>
      <c r="U240" s="207"/>
      <c r="V240" s="207"/>
      <c r="X240" s="207"/>
      <c r="Y240" s="207"/>
      <c r="Z240" s="207"/>
      <c r="AA240" s="207"/>
      <c r="AB240" s="207"/>
      <c r="AC240" s="207"/>
      <c r="AD240" s="207"/>
      <c r="AE240" s="207"/>
      <c r="AF240" s="207"/>
      <c r="AG240" s="207"/>
      <c r="AH240" s="207"/>
      <c r="AJ240" s="207"/>
      <c r="AK240" s="207"/>
      <c r="AL240" s="207"/>
      <c r="AM240" s="207"/>
      <c r="AN240" s="207"/>
      <c r="AP240" s="207"/>
      <c r="AQ240" s="207"/>
      <c r="AR240" s="207"/>
      <c r="AS240" s="207"/>
      <c r="AU240" s="207"/>
      <c r="AV240" s="207"/>
      <c r="AW240" s="207"/>
      <c r="AX240" s="207"/>
      <c r="AY240" s="207"/>
      <c r="AZ240" s="207"/>
      <c r="BA240" s="207"/>
      <c r="BB240" s="207"/>
      <c r="BC240" s="207"/>
    </row>
    <row r="241" spans="2:55">
      <c r="B241" s="209">
        <f>B109+0.01</f>
        <v>7.0299999999999994</v>
      </c>
      <c r="C241" s="209" t="s">
        <v>511</v>
      </c>
      <c r="D241" s="207"/>
      <c r="E241" s="207"/>
      <c r="F241" s="207"/>
      <c r="G241" s="207"/>
      <c r="H241" s="207"/>
      <c r="I241" s="207"/>
      <c r="J241" s="207"/>
      <c r="L241" s="207"/>
      <c r="M241" s="207"/>
      <c r="N241" s="207"/>
      <c r="O241" s="207"/>
      <c r="P241" s="207"/>
      <c r="R241" s="207"/>
      <c r="S241" s="207"/>
      <c r="T241" s="207"/>
      <c r="U241" s="207"/>
      <c r="V241" s="207"/>
      <c r="X241" s="207"/>
      <c r="Y241" s="207"/>
      <c r="Z241" s="207"/>
      <c r="AA241" s="207"/>
      <c r="AB241" s="207"/>
      <c r="AC241" s="207"/>
      <c r="AD241" s="207"/>
      <c r="AE241" s="207"/>
      <c r="AF241" s="207"/>
      <c r="AG241" s="207"/>
      <c r="AH241" s="207"/>
      <c r="AJ241" s="207"/>
      <c r="AK241" s="207"/>
      <c r="AL241" s="207"/>
      <c r="AM241" s="207"/>
      <c r="AN241" s="207"/>
      <c r="AP241" s="207"/>
      <c r="AQ241" s="207"/>
      <c r="AR241" s="207"/>
      <c r="AS241" s="207"/>
      <c r="AU241" s="207"/>
      <c r="AV241" s="207"/>
      <c r="AW241" s="207"/>
      <c r="AX241" s="207"/>
      <c r="AY241" s="207"/>
      <c r="AZ241" s="207"/>
      <c r="BA241" s="207"/>
      <c r="BB241" s="207"/>
      <c r="BC241" s="207"/>
    </row>
    <row r="242" spans="2:55" s="207" customFormat="1"/>
    <row r="243" spans="2:55" s="207" customFormat="1">
      <c r="C243" s="222" t="s">
        <v>443</v>
      </c>
      <c r="D243" s="390"/>
      <c r="E243" s="390"/>
      <c r="F243" s="900" t="s">
        <v>427</v>
      </c>
      <c r="G243" s="901"/>
      <c r="H243" s="901"/>
      <c r="I243" s="901"/>
      <c r="J243" s="901"/>
      <c r="K243" s="901"/>
      <c r="L243" s="902"/>
    </row>
    <row r="244" spans="2:55" s="207" customFormat="1">
      <c r="C244" s="390"/>
      <c r="D244" s="390"/>
      <c r="E244" s="390"/>
      <c r="F244" s="214">
        <f t="shared" ref="F244:K244" si="206">F307</f>
        <v>2014</v>
      </c>
      <c r="G244" s="214">
        <f t="shared" si="206"/>
        <v>2015</v>
      </c>
      <c r="H244" s="214">
        <f t="shared" si="206"/>
        <v>2016</v>
      </c>
      <c r="I244" s="214">
        <f t="shared" si="206"/>
        <v>2017</v>
      </c>
      <c r="J244" s="214">
        <f t="shared" si="206"/>
        <v>2018</v>
      </c>
      <c r="K244" s="214">
        <f t="shared" si="206"/>
        <v>2019</v>
      </c>
      <c r="L244" s="214">
        <f t="shared" ref="L244" si="207">L307</f>
        <v>2020</v>
      </c>
    </row>
    <row r="245" spans="2:55" s="207" customFormat="1">
      <c r="C245" s="392" t="s">
        <v>0</v>
      </c>
      <c r="D245" s="392" t="s">
        <v>3</v>
      </c>
      <c r="E245" s="390"/>
      <c r="F245" s="214" t="str">
        <f t="shared" ref="F245:K245" si="208">F308</f>
        <v>Euro</v>
      </c>
      <c r="G245" s="214" t="str">
        <f t="shared" si="208"/>
        <v>Euro</v>
      </c>
      <c r="H245" s="214" t="str">
        <f t="shared" si="208"/>
        <v>Euro</v>
      </c>
      <c r="I245" s="214" t="str">
        <f t="shared" si="208"/>
        <v>Euro</v>
      </c>
      <c r="J245" s="214" t="str">
        <f t="shared" si="208"/>
        <v>Euro</v>
      </c>
      <c r="K245" s="214" t="str">
        <f t="shared" si="208"/>
        <v>Euro</v>
      </c>
      <c r="L245" s="214" t="str">
        <f t="shared" ref="L245" si="209">L308</f>
        <v>Euro</v>
      </c>
    </row>
    <row r="246" spans="2:55" s="207" customFormat="1">
      <c r="C246" s="703" t="str">
        <f>C184</f>
        <v>N01</v>
      </c>
      <c r="D246" s="394" t="str">
        <f>D184</f>
        <v>Приемо-предавателно устройство (Transceiver)</v>
      </c>
      <c r="E246" s="394" t="str">
        <f>E184</f>
        <v>TRX</v>
      </c>
      <c r="F246" s="170">
        <f t="shared" ref="F246:L246" si="210">F184-AU18</f>
        <v>9743501.3405806217</v>
      </c>
      <c r="G246" s="170">
        <f t="shared" si="210"/>
        <v>10097943.719058538</v>
      </c>
      <c r="H246" s="170">
        <f t="shared" si="210"/>
        <v>10466639.327034114</v>
      </c>
      <c r="I246" s="170">
        <f t="shared" si="210"/>
        <v>10848621.441175224</v>
      </c>
      <c r="J246" s="170">
        <f t="shared" si="210"/>
        <v>11245085.921440532</v>
      </c>
      <c r="K246" s="170">
        <f t="shared" si="210"/>
        <v>11656403.911044065</v>
      </c>
      <c r="L246" s="170">
        <f t="shared" si="210"/>
        <v>12083144.496989675</v>
      </c>
      <c r="M246" s="269" t="s">
        <v>507</v>
      </c>
    </row>
    <row r="247" spans="2:55" s="207" customFormat="1">
      <c r="C247" s="703" t="str">
        <f t="shared" ref="C247:K247" si="211">C185</f>
        <v>N02</v>
      </c>
      <c r="D247" s="394" t="str">
        <f t="shared" si="211"/>
        <v>3G Приемо-предавателно устройство (3G Transceiver)</v>
      </c>
      <c r="E247" s="394" t="str">
        <f t="shared" si="211"/>
        <v>Radio</v>
      </c>
      <c r="F247" s="170">
        <f t="shared" si="211"/>
        <v>9431800.4563840739</v>
      </c>
      <c r="G247" s="170">
        <f t="shared" si="211"/>
        <v>9506734.2265239432</v>
      </c>
      <c r="H247" s="170">
        <f t="shared" si="211"/>
        <v>9552897.1018177252</v>
      </c>
      <c r="I247" s="170">
        <f t="shared" si="211"/>
        <v>9611574.8289781958</v>
      </c>
      <c r="J247" s="170">
        <f t="shared" si="211"/>
        <v>9665913.3552665301</v>
      </c>
      <c r="K247" s="170">
        <f t="shared" si="211"/>
        <v>9697389.3354956619</v>
      </c>
      <c r="L247" s="170">
        <f t="shared" ref="L247" si="212">L185</f>
        <v>9753711.3168919273</v>
      </c>
      <c r="M247" s="269"/>
    </row>
    <row r="248" spans="2:55" s="207" customFormat="1">
      <c r="C248" s="703" t="str">
        <f>C186</f>
        <v>N03</v>
      </c>
      <c r="D248" s="394" t="str">
        <f>D186</f>
        <v>GSM базова станция (2G Base Station)</v>
      </c>
      <c r="E248" s="394" t="str">
        <f>E186</f>
        <v>BTS</v>
      </c>
      <c r="F248" s="170">
        <f t="shared" ref="F248:L248" si="213">F186-AU19-AU63</f>
        <v>11988073.174083702</v>
      </c>
      <c r="G248" s="170">
        <f t="shared" si="213"/>
        <v>12168101.015383348</v>
      </c>
      <c r="H248" s="170">
        <f t="shared" si="213"/>
        <v>12361280.537575111</v>
      </c>
      <c r="I248" s="170">
        <f t="shared" si="213"/>
        <v>12555420.29132401</v>
      </c>
      <c r="J248" s="170">
        <f t="shared" si="213"/>
        <v>12755889.301386967</v>
      </c>
      <c r="K248" s="170">
        <f t="shared" si="213"/>
        <v>12964618.481128845</v>
      </c>
      <c r="L248" s="170">
        <f t="shared" si="213"/>
        <v>13175825.949305963</v>
      </c>
      <c r="M248" s="269" t="s">
        <v>508</v>
      </c>
    </row>
    <row r="249" spans="2:55" s="207" customFormat="1">
      <c r="C249" s="703" t="str">
        <f t="shared" ref="C249:K249" si="214">C187</f>
        <v>N04</v>
      </c>
      <c r="D249" s="394" t="str">
        <f t="shared" si="214"/>
        <v>UMTS базова станция (3G Base Station)</v>
      </c>
      <c r="E249" s="394" t="str">
        <f t="shared" si="214"/>
        <v>Node B</v>
      </c>
      <c r="F249" s="170">
        <f t="shared" si="214"/>
        <v>5416054.2902599853</v>
      </c>
      <c r="G249" s="170">
        <f t="shared" si="214"/>
        <v>5336798.0747416932</v>
      </c>
      <c r="H249" s="170">
        <f t="shared" si="214"/>
        <v>5243173.4359604269</v>
      </c>
      <c r="I249" s="170">
        <f t="shared" si="214"/>
        <v>5161388.3632879797</v>
      </c>
      <c r="J249" s="170">
        <f t="shared" si="214"/>
        <v>5081676.4778741319</v>
      </c>
      <c r="K249" s="170">
        <f t="shared" si="214"/>
        <v>4993622.7932297718</v>
      </c>
      <c r="L249" s="170">
        <f t="shared" ref="L249" si="215">L187</f>
        <v>4923801.8341986686</v>
      </c>
    </row>
    <row r="250" spans="2:55" s="207" customFormat="1">
      <c r="C250" s="703" t="str">
        <f t="shared" ref="C250:K250" si="216">C188</f>
        <v>N05</v>
      </c>
      <c r="D250" s="394" t="str">
        <f t="shared" si="216"/>
        <v>Контролер на GSM базова станция (Base station controller)</v>
      </c>
      <c r="E250" s="394" t="str">
        <f t="shared" si="216"/>
        <v>BSC</v>
      </c>
      <c r="F250" s="170">
        <f t="shared" si="216"/>
        <v>14575196.421002038</v>
      </c>
      <c r="G250" s="170">
        <f t="shared" si="216"/>
        <v>14747953.733558759</v>
      </c>
      <c r="H250" s="170">
        <f t="shared" si="216"/>
        <v>14928236.101585887</v>
      </c>
      <c r="I250" s="170">
        <f t="shared" si="216"/>
        <v>15116368.734919798</v>
      </c>
      <c r="J250" s="170">
        <f t="shared" si="216"/>
        <v>15312690.95789348</v>
      </c>
      <c r="K250" s="170">
        <f t="shared" si="216"/>
        <v>15517556.822543997</v>
      </c>
      <c r="L250" s="170">
        <f t="shared" ref="L250" si="217">L188</f>
        <v>15731335.748467444</v>
      </c>
    </row>
    <row r="251" spans="2:55" s="207" customFormat="1">
      <c r="C251" s="703" t="str">
        <f t="shared" ref="C251:K251" si="218">C189</f>
        <v>N06</v>
      </c>
      <c r="D251" s="394" t="str">
        <f t="shared" si="218"/>
        <v>Контролер на UMTS базова станция (Radio Network Controler)</v>
      </c>
      <c r="E251" s="394" t="str">
        <f t="shared" si="218"/>
        <v>RNC</v>
      </c>
      <c r="F251" s="170">
        <f t="shared" si="218"/>
        <v>1221120.615943298</v>
      </c>
      <c r="G251" s="170">
        <f t="shared" si="218"/>
        <v>1196375.7478436972</v>
      </c>
      <c r="H251" s="170">
        <f t="shared" si="218"/>
        <v>1168332.9870358843</v>
      </c>
      <c r="I251" s="170">
        <f t="shared" si="218"/>
        <v>1142837.8224958808</v>
      </c>
      <c r="J251" s="170">
        <f t="shared" si="218"/>
        <v>1109434.6392580117</v>
      </c>
      <c r="K251" s="170">
        <f t="shared" si="218"/>
        <v>1091034.0709244427</v>
      </c>
      <c r="L251" s="170">
        <f t="shared" ref="L251" si="219">L189</f>
        <v>1071569.4929642593</v>
      </c>
    </row>
    <row r="252" spans="2:55" s="207" customFormat="1">
      <c r="C252" s="703" t="str">
        <f t="shared" ref="C252:K252" si="220">C190</f>
        <v>N07</v>
      </c>
      <c r="D252" s="394" t="str">
        <f t="shared" si="220"/>
        <v>Мобилна централа (Mobile Switching Centre)</v>
      </c>
      <c r="E252" s="394" t="str">
        <f t="shared" si="220"/>
        <v>MSC</v>
      </c>
      <c r="F252" s="170">
        <f t="shared" si="220"/>
        <v>452792.76979778404</v>
      </c>
      <c r="G252" s="170">
        <f t="shared" si="220"/>
        <v>446966.29858998163</v>
      </c>
      <c r="H252" s="170">
        <f t="shared" si="220"/>
        <v>466100.22985832498</v>
      </c>
      <c r="I252" s="170">
        <f t="shared" si="220"/>
        <v>486405.98451885028</v>
      </c>
      <c r="J252" s="170">
        <f t="shared" si="220"/>
        <v>506150.65964112774</v>
      </c>
      <c r="K252" s="170">
        <f t="shared" si="220"/>
        <v>518959.77943177358</v>
      </c>
      <c r="L252" s="170">
        <f t="shared" ref="L252" si="221">L190</f>
        <v>532337.25571619649</v>
      </c>
    </row>
    <row r="253" spans="2:55" s="207" customFormat="1">
      <c r="C253" s="703" t="str">
        <f t="shared" ref="C253:K253" si="222">C191</f>
        <v>N08</v>
      </c>
      <c r="D253" s="394" t="str">
        <f t="shared" si="222"/>
        <v>Регистър на "домашните" потребители (Home location register)</v>
      </c>
      <c r="E253" s="394" t="str">
        <f t="shared" si="222"/>
        <v>HLR</v>
      </c>
      <c r="F253" s="170">
        <f t="shared" si="222"/>
        <v>60372.369306371213</v>
      </c>
      <c r="G253" s="170">
        <f t="shared" si="222"/>
        <v>59595.506478664218</v>
      </c>
      <c r="H253" s="170">
        <f t="shared" si="222"/>
        <v>62146.697314443329</v>
      </c>
      <c r="I253" s="170">
        <f t="shared" si="222"/>
        <v>64854.131269180034</v>
      </c>
      <c r="J253" s="170">
        <f t="shared" si="222"/>
        <v>67486.754618817038</v>
      </c>
      <c r="K253" s="170">
        <f t="shared" si="222"/>
        <v>69194.637257569804</v>
      </c>
      <c r="L253" s="170">
        <f t="shared" ref="L253" si="223">L191</f>
        <v>70978.300762159517</v>
      </c>
    </row>
    <row r="254" spans="2:55" s="207" customFormat="1">
      <c r="C254" s="703" t="str">
        <f t="shared" ref="C254:K254" si="224">C192</f>
        <v>N09</v>
      </c>
      <c r="D254" s="394" t="str">
        <f t="shared" si="224"/>
        <v>Предплатена платформа (Pre-paid platform)</v>
      </c>
      <c r="E254" s="394" t="str">
        <f t="shared" si="224"/>
        <v>PPP</v>
      </c>
      <c r="F254" s="170">
        <f t="shared" si="224"/>
        <v>1811171.0791911362</v>
      </c>
      <c r="G254" s="170">
        <f t="shared" si="224"/>
        <v>1787865.1943599265</v>
      </c>
      <c r="H254" s="170">
        <f t="shared" si="224"/>
        <v>1864400.9194332999</v>
      </c>
      <c r="I254" s="170">
        <f t="shared" si="224"/>
        <v>1945623.9380754011</v>
      </c>
      <c r="J254" s="170">
        <f t="shared" si="224"/>
        <v>2024602.638564511</v>
      </c>
      <c r="K254" s="170">
        <f t="shared" si="224"/>
        <v>2075839.1177270943</v>
      </c>
      <c r="L254" s="170">
        <f t="shared" ref="L254" si="225">L192</f>
        <v>2129349.022864786</v>
      </c>
    </row>
    <row r="255" spans="2:55" s="207" customFormat="1">
      <c r="C255" s="703" t="str">
        <f t="shared" ref="C255:K255" si="226">C193</f>
        <v>N10</v>
      </c>
      <c r="D255" s="394" t="str">
        <f t="shared" si="226"/>
        <v>SMS шлюз (SMS Gateway)</v>
      </c>
      <c r="E255" s="394" t="str">
        <f t="shared" si="226"/>
        <v>SMSG</v>
      </c>
      <c r="F255" s="170">
        <f t="shared" si="226"/>
        <v>121575.32329309372</v>
      </c>
      <c r="G255" s="170">
        <f t="shared" si="226"/>
        <v>123729.35561465242</v>
      </c>
      <c r="H255" s="170">
        <f t="shared" si="226"/>
        <v>125978.25403339753</v>
      </c>
      <c r="I255" s="170">
        <f t="shared" si="226"/>
        <v>128326.14092917182</v>
      </c>
      <c r="J255" s="170">
        <f t="shared" si="226"/>
        <v>130777.31784064627</v>
      </c>
      <c r="K255" s="170">
        <f t="shared" si="226"/>
        <v>133336.27325156267</v>
      </c>
      <c r="L255" s="170">
        <f t="shared" ref="L255" si="227">L193</f>
        <v>136007.6907153666</v>
      </c>
    </row>
    <row r="256" spans="2:55" s="207" customFormat="1">
      <c r="C256" s="703" t="str">
        <f t="shared" ref="C256:K256" si="228">C194</f>
        <v>N11</v>
      </c>
      <c r="D256" s="394" t="str">
        <f t="shared" si="228"/>
        <v>Централа за кратки съобщения SMS (SMS Control Centre)</v>
      </c>
      <c r="E256" s="394" t="str">
        <f t="shared" si="228"/>
        <v>SMSC</v>
      </c>
      <c r="F256" s="170">
        <f t="shared" si="228"/>
        <v>162824.09369610762</v>
      </c>
      <c r="G256" s="170">
        <f t="shared" si="228"/>
        <v>165708.95841248092</v>
      </c>
      <c r="H256" s="170">
        <f t="shared" si="228"/>
        <v>168720.87593758595</v>
      </c>
      <c r="I256" s="170">
        <f t="shared" si="228"/>
        <v>171865.36731585511</v>
      </c>
      <c r="J256" s="170">
        <f t="shared" si="228"/>
        <v>175148.19353657978</v>
      </c>
      <c r="K256" s="170">
        <f t="shared" si="228"/>
        <v>178575.36596191433</v>
      </c>
      <c r="L256" s="170">
        <f t="shared" ref="L256" si="229">L194</f>
        <v>182153.15720808023</v>
      </c>
    </row>
    <row r="257" spans="3:12" s="207" customFormat="1">
      <c r="C257" s="703" t="str">
        <f t="shared" ref="C257:K257" si="230">C195</f>
        <v>N12</v>
      </c>
      <c r="D257" s="394" t="str">
        <f t="shared" si="230"/>
        <v>Централа за мултимедийни съобщения MMS (MMS Control Centre)</v>
      </c>
      <c r="E257" s="394" t="str">
        <f t="shared" si="230"/>
        <v>MMSC</v>
      </c>
      <c r="F257" s="170">
        <f t="shared" si="230"/>
        <v>1767083.1873996183</v>
      </c>
      <c r="G257" s="170">
        <f t="shared" si="230"/>
        <v>1798391.7967245984</v>
      </c>
      <c r="H257" s="170">
        <f t="shared" si="230"/>
        <v>1831079.2737412429</v>
      </c>
      <c r="I257" s="170">
        <f t="shared" si="230"/>
        <v>1865205.5367612182</v>
      </c>
      <c r="J257" s="170">
        <f t="shared" si="230"/>
        <v>1900833.1081489283</v>
      </c>
      <c r="K257" s="170">
        <f t="shared" si="230"/>
        <v>1938027.2274936435</v>
      </c>
      <c r="L257" s="170">
        <f t="shared" ref="L257" si="231">L195</f>
        <v>1976855.9697000948</v>
      </c>
    </row>
    <row r="258" spans="3:12" s="207" customFormat="1">
      <c r="C258" s="703" t="str">
        <f t="shared" ref="C258:K258" si="232">C196</f>
        <v>N13</v>
      </c>
      <c r="D258" s="394" t="str">
        <f t="shared" si="232"/>
        <v>Система за гласова поща (Voice mail system)</v>
      </c>
      <c r="E258" s="394" t="str">
        <f t="shared" si="232"/>
        <v>VMS</v>
      </c>
      <c r="F258" s="170">
        <f t="shared" si="232"/>
        <v>226396.38489889202</v>
      </c>
      <c r="G258" s="170">
        <f t="shared" si="232"/>
        <v>223483.14929499081</v>
      </c>
      <c r="H258" s="170">
        <f t="shared" si="232"/>
        <v>233050.11492916249</v>
      </c>
      <c r="I258" s="170">
        <f t="shared" si="232"/>
        <v>243202.99225942514</v>
      </c>
      <c r="J258" s="170">
        <f t="shared" si="232"/>
        <v>253075.32982056387</v>
      </c>
      <c r="K258" s="170">
        <f t="shared" si="232"/>
        <v>259479.88971588679</v>
      </c>
      <c r="L258" s="170">
        <f t="shared" ref="L258" si="233">L196</f>
        <v>266168.62785809825</v>
      </c>
    </row>
    <row r="259" spans="3:12" s="207" customFormat="1">
      <c r="C259" s="703" t="str">
        <f t="shared" ref="C259:K259" si="234">C197</f>
        <v>N14</v>
      </c>
      <c r="D259" s="394" t="str">
        <f t="shared" si="234"/>
        <v>Система за управление на мрежата (Network management system)</v>
      </c>
      <c r="E259" s="394" t="str">
        <f t="shared" si="234"/>
        <v>NMS</v>
      </c>
      <c r="F259" s="170">
        <f t="shared" si="234"/>
        <v>321985.96963397978</v>
      </c>
      <c r="G259" s="170">
        <f t="shared" si="234"/>
        <v>317842.70121954253</v>
      </c>
      <c r="H259" s="170">
        <f t="shared" si="234"/>
        <v>331449.05234369787</v>
      </c>
      <c r="I259" s="170">
        <f t="shared" si="234"/>
        <v>345888.70010229363</v>
      </c>
      <c r="J259" s="170">
        <f t="shared" si="234"/>
        <v>359929.35796702409</v>
      </c>
      <c r="K259" s="170">
        <f t="shared" si="234"/>
        <v>369038.0653737057</v>
      </c>
      <c r="L259" s="170">
        <f t="shared" ref="L259" si="235">L197</f>
        <v>378550.93739818421</v>
      </c>
    </row>
    <row r="260" spans="3:12" s="207" customFormat="1">
      <c r="C260" s="703" t="str">
        <f t="shared" ref="C260:K260" si="236">C198</f>
        <v>N15</v>
      </c>
      <c r="D260" s="394" t="str">
        <f t="shared" si="236"/>
        <v>Система/и за оперативна поддръжка на мрежата (Operational Support System)</v>
      </c>
      <c r="E260" s="394" t="str">
        <f t="shared" si="236"/>
        <v>OSS</v>
      </c>
      <c r="F260" s="170">
        <f t="shared" si="236"/>
        <v>301861.84653185605</v>
      </c>
      <c r="G260" s="170">
        <f t="shared" si="236"/>
        <v>297977.53239332116</v>
      </c>
      <c r="H260" s="170">
        <f t="shared" si="236"/>
        <v>310733.48657221667</v>
      </c>
      <c r="I260" s="170">
        <f t="shared" si="236"/>
        <v>324270.65634590026</v>
      </c>
      <c r="J260" s="170">
        <f t="shared" si="236"/>
        <v>337433.77309408505</v>
      </c>
      <c r="K260" s="170">
        <f t="shared" si="236"/>
        <v>345973.18628784909</v>
      </c>
      <c r="L260" s="170">
        <f t="shared" ref="L260" si="237">L198</f>
        <v>354891.50381079764</v>
      </c>
    </row>
    <row r="261" spans="3:12" s="207" customFormat="1">
      <c r="C261" s="703" t="str">
        <f t="shared" ref="C261:K261" si="238">C199</f>
        <v>N16</v>
      </c>
      <c r="D261" s="394" t="str">
        <f t="shared" si="238"/>
        <v>GPRS System</v>
      </c>
      <c r="E261" s="394" t="str">
        <f t="shared" si="238"/>
        <v>GPRS</v>
      </c>
      <c r="F261" s="170">
        <f t="shared" si="238"/>
        <v>4829789.5445096968</v>
      </c>
      <c r="G261" s="170">
        <f t="shared" si="238"/>
        <v>4767640.5182931386</v>
      </c>
      <c r="H261" s="170">
        <f t="shared" si="238"/>
        <v>4971735.7851554668</v>
      </c>
      <c r="I261" s="170">
        <f t="shared" si="238"/>
        <v>5188330.5015344042</v>
      </c>
      <c r="J261" s="170">
        <f t="shared" si="238"/>
        <v>5398940.3695053607</v>
      </c>
      <c r="K261" s="170">
        <f t="shared" si="238"/>
        <v>5535570.9806055855</v>
      </c>
      <c r="L261" s="170">
        <f t="shared" ref="L261" si="239">L199</f>
        <v>5678264.0609727623</v>
      </c>
    </row>
    <row r="262" spans="3:12" s="207" customFormat="1">
      <c r="C262" s="703" t="str">
        <f t="shared" ref="C262:K262" si="240">C200</f>
        <v>N17</v>
      </c>
      <c r="D262" s="394" t="str">
        <f t="shared" si="240"/>
        <v>Retail Billing system</v>
      </c>
      <c r="E262" s="394" t="str">
        <f t="shared" si="240"/>
        <v>BIL</v>
      </c>
      <c r="F262" s="170">
        <f t="shared" si="240"/>
        <v>1207447.3861274242</v>
      </c>
      <c r="G262" s="170">
        <f t="shared" si="240"/>
        <v>1191910.1295732846</v>
      </c>
      <c r="H262" s="170">
        <f t="shared" si="240"/>
        <v>1242933.9462888667</v>
      </c>
      <c r="I262" s="170">
        <f t="shared" si="240"/>
        <v>1297082.6253836011</v>
      </c>
      <c r="J262" s="170">
        <f t="shared" si="240"/>
        <v>1349735.0923763402</v>
      </c>
      <c r="K262" s="170">
        <f t="shared" si="240"/>
        <v>1383892.7451513964</v>
      </c>
      <c r="L262" s="170">
        <f t="shared" ref="L262" si="241">L200</f>
        <v>1419566.0152431906</v>
      </c>
    </row>
    <row r="263" spans="3:12" s="207" customFormat="1">
      <c r="C263" s="703" t="str">
        <f t="shared" ref="C263:K263" si="242">C201</f>
        <v>N18</v>
      </c>
      <c r="D263" s="394" t="str">
        <f t="shared" si="242"/>
        <v>Система за таксуване (Interconnection Billing System)</v>
      </c>
      <c r="E263" s="394" t="str">
        <f t="shared" si="242"/>
        <v>IBIL</v>
      </c>
      <c r="F263" s="170">
        <f t="shared" si="242"/>
        <v>386383.16356077569</v>
      </c>
      <c r="G263" s="170">
        <f t="shared" si="242"/>
        <v>381411.24146345106</v>
      </c>
      <c r="H263" s="170">
        <f t="shared" si="242"/>
        <v>397738.86281243741</v>
      </c>
      <c r="I263" s="170">
        <f t="shared" si="242"/>
        <v>415066.44012275228</v>
      </c>
      <c r="J263" s="170">
        <f t="shared" si="242"/>
        <v>431915.22956042888</v>
      </c>
      <c r="K263" s="170">
        <f t="shared" si="242"/>
        <v>442845.67844844685</v>
      </c>
      <c r="L263" s="170">
        <f t="shared" ref="L263" si="243">L201</f>
        <v>454261.12487782096</v>
      </c>
    </row>
    <row r="264" spans="3:12" s="207" customFormat="1">
      <c r="C264" s="703" t="str">
        <f t="shared" ref="C264:K264" si="244">C202</f>
        <v>N19</v>
      </c>
      <c r="D264" s="394" t="str">
        <f t="shared" si="244"/>
        <v>Шлюз за взаимниосвързване (Interconnect Gateway)</v>
      </c>
      <c r="E264" s="394" t="str">
        <f t="shared" si="244"/>
        <v>IGW</v>
      </c>
      <c r="F264" s="170">
        <f t="shared" si="244"/>
        <v>451447.77216910222</v>
      </c>
      <c r="G264" s="170">
        <f t="shared" si="244"/>
        <v>449372.9561022144</v>
      </c>
      <c r="H264" s="170">
        <f t="shared" si="244"/>
        <v>456133.61252623855</v>
      </c>
      <c r="I264" s="170">
        <f t="shared" si="244"/>
        <v>475941.74298804207</v>
      </c>
      <c r="J264" s="170">
        <f t="shared" si="244"/>
        <v>496064.00548690755</v>
      </c>
      <c r="K264" s="170">
        <f t="shared" si="244"/>
        <v>512447.85418086144</v>
      </c>
      <c r="L264" s="170">
        <f t="shared" ref="L264" si="245">L202</f>
        <v>525657.46943045536</v>
      </c>
    </row>
    <row r="265" spans="3:12" s="207" customFormat="1">
      <c r="C265" s="703" t="str">
        <f t="shared" ref="C265:K265" si="246">C203</f>
        <v>N20</v>
      </c>
      <c r="D265" s="394" t="str">
        <f t="shared" si="246"/>
        <v>Международен шлюз за взаимниосвързване  (International Gateway)</v>
      </c>
      <c r="E265" s="394" t="str">
        <f t="shared" si="246"/>
        <v>INT</v>
      </c>
      <c r="F265" s="170">
        <f t="shared" si="246"/>
        <v>36115.821773528172</v>
      </c>
      <c r="G265" s="170">
        <f t="shared" si="246"/>
        <v>35949.836488177149</v>
      </c>
      <c r="H265" s="170">
        <f t="shared" si="246"/>
        <v>36490.689002099083</v>
      </c>
      <c r="I265" s="170">
        <f t="shared" si="246"/>
        <v>38075.339439043368</v>
      </c>
      <c r="J265" s="170">
        <f t="shared" si="246"/>
        <v>39685.120438952596</v>
      </c>
      <c r="K265" s="170">
        <f t="shared" si="246"/>
        <v>40995.828334468919</v>
      </c>
      <c r="L265" s="170">
        <f t="shared" ref="L265" si="247">L203</f>
        <v>42052.597554436426</v>
      </c>
    </row>
    <row r="266" spans="3:12" s="207" customFormat="1">
      <c r="C266" s="703" t="str">
        <f t="shared" ref="C266:K266" si="248">C204</f>
        <v>N21</v>
      </c>
      <c r="D266" s="394" t="str">
        <f t="shared" si="248"/>
        <v>Облужващ GPRS възел (Serving GPRS Support Node)</v>
      </c>
      <c r="E266" s="394" t="str">
        <f t="shared" si="248"/>
        <v>SGSN</v>
      </c>
      <c r="F266" s="170">
        <f t="shared" si="248"/>
        <v>465591.77118985029</v>
      </c>
      <c r="G266" s="170">
        <f t="shared" si="248"/>
        <v>464549.97632615909</v>
      </c>
      <c r="H266" s="170">
        <f t="shared" si="248"/>
        <v>463719.22829262406</v>
      </c>
      <c r="I266" s="170">
        <f t="shared" si="248"/>
        <v>463099.6810040985</v>
      </c>
      <c r="J266" s="170">
        <f t="shared" si="248"/>
        <v>462691.58591872198</v>
      </c>
      <c r="K266" s="170">
        <f t="shared" si="248"/>
        <v>462495.29240135115</v>
      </c>
      <c r="L266" s="170">
        <f t="shared" ref="L266" si="249">L204</f>
        <v>462511.24813295086</v>
      </c>
    </row>
    <row r="267" spans="3:12" s="207" customFormat="1">
      <c r="C267" s="703" t="str">
        <f t="shared" ref="C267:K267" si="250">C205</f>
        <v>N22</v>
      </c>
      <c r="D267" s="394" t="str">
        <f t="shared" si="250"/>
        <v>Шлюз на мрежата за пакетна комутация (Gateway GPRS Support Node )</v>
      </c>
      <c r="E267" s="394" t="str">
        <f t="shared" si="250"/>
        <v>GGSN</v>
      </c>
      <c r="F267" s="170">
        <f t="shared" si="250"/>
        <v>241295.3653236001</v>
      </c>
      <c r="G267" s="170">
        <f t="shared" si="250"/>
        <v>241671.35771028715</v>
      </c>
      <c r="H267" s="170">
        <f t="shared" si="250"/>
        <v>238102.20755910815</v>
      </c>
      <c r="I267" s="170">
        <f t="shared" si="250"/>
        <v>247755.5886097147</v>
      </c>
      <c r="J267" s="170">
        <f t="shared" si="250"/>
        <v>256012.5240209194</v>
      </c>
      <c r="K267" s="170">
        <f t="shared" si="250"/>
        <v>267757.88251183653</v>
      </c>
      <c r="L267" s="170">
        <f t="shared" ref="L267" si="251">L205</f>
        <v>274660.00646292837</v>
      </c>
    </row>
    <row r="268" spans="3:12" s="207" customFormat="1">
      <c r="C268" s="703" t="str">
        <f t="shared" ref="C268:K268" si="252">C206</f>
        <v>N23</v>
      </c>
      <c r="D268" s="394" t="str">
        <f t="shared" si="252"/>
        <v>IN Platform</v>
      </c>
      <c r="E268" s="394" t="str">
        <f t="shared" si="252"/>
        <v>IN/NGN</v>
      </c>
      <c r="F268" s="170">
        <f t="shared" si="252"/>
        <v>353178.36044227157</v>
      </c>
      <c r="G268" s="170">
        <f t="shared" si="252"/>
        <v>348633.71290018572</v>
      </c>
      <c r="H268" s="170">
        <f t="shared" si="252"/>
        <v>363558.17928949348</v>
      </c>
      <c r="I268" s="170">
        <f t="shared" si="252"/>
        <v>379396.66792470316</v>
      </c>
      <c r="J268" s="170">
        <f t="shared" si="252"/>
        <v>394797.51452007971</v>
      </c>
      <c r="K268" s="170">
        <f t="shared" si="252"/>
        <v>404788.6279567834</v>
      </c>
      <c r="L268" s="170">
        <f t="shared" ref="L268" si="253">L206</f>
        <v>415223.0594586333</v>
      </c>
    </row>
    <row r="269" spans="3:12" s="207" customFormat="1">
      <c r="C269" s="703" t="str">
        <f t="shared" ref="C269:K269" si="254">C207</f>
        <v>N24</v>
      </c>
      <c r="D269" s="394" t="str">
        <f t="shared" si="254"/>
        <v>4G базова станция (4G Base Station)</v>
      </c>
      <c r="E269" s="394" t="str">
        <f t="shared" si="254"/>
        <v>eNodeB</v>
      </c>
      <c r="F269" s="170">
        <f>F207</f>
        <v>327444.38515606307</v>
      </c>
      <c r="G269" s="170">
        <f t="shared" si="254"/>
        <v>983112.37350445031</v>
      </c>
      <c r="H269" s="170">
        <f t="shared" si="254"/>
        <v>1634145.3218545741</v>
      </c>
      <c r="I269" s="170">
        <f t="shared" si="254"/>
        <v>2287031.601264982</v>
      </c>
      <c r="J269" s="170">
        <f t="shared" si="254"/>
        <v>2285701.7163649295</v>
      </c>
      <c r="K269" s="170">
        <f t="shared" si="254"/>
        <v>2285403.9698263844</v>
      </c>
      <c r="L269" s="170">
        <f t="shared" ref="L269" si="255">L207</f>
        <v>2290238.4899415001</v>
      </c>
    </row>
    <row r="270" spans="3:12" s="207" customFormat="1">
      <c r="C270" s="703" t="str">
        <f t="shared" ref="C270:K270" si="256">C208</f>
        <v>N25</v>
      </c>
      <c r="D270" s="394" t="str">
        <f t="shared" si="256"/>
        <v>4G Приемо-предавателно устройство (4G Transceiver)</v>
      </c>
      <c r="E270" s="394" t="str">
        <f t="shared" si="256"/>
        <v>eNodeB Radio</v>
      </c>
      <c r="F270" s="170">
        <f t="shared" si="256"/>
        <v>412514.28067227488</v>
      </c>
      <c r="G270" s="170">
        <f t="shared" si="256"/>
        <v>1260989.4893010762</v>
      </c>
      <c r="H270" s="170">
        <f t="shared" si="256"/>
        <v>2133809.4509967887</v>
      </c>
      <c r="I270" s="170">
        <f t="shared" si="256"/>
        <v>3038606.0898388722</v>
      </c>
      <c r="J270" s="170">
        <f t="shared" si="256"/>
        <v>3088723.6028320715</v>
      </c>
      <c r="K270" s="170">
        <f t="shared" si="256"/>
        <v>3139783.2917034142</v>
      </c>
      <c r="L270" s="170">
        <f t="shared" ref="L270" si="257">L208</f>
        <v>3199569.1104998086</v>
      </c>
    </row>
    <row r="271" spans="3:12" s="207" customFormat="1">
      <c r="C271" s="703" t="str">
        <f t="shared" ref="C271:K271" si="258">C209</f>
        <v>N26</v>
      </c>
      <c r="D271" s="394" t="str">
        <f t="shared" si="258"/>
        <v>OTHER: complete as required</v>
      </c>
      <c r="E271" s="394" t="str">
        <f t="shared" si="258"/>
        <v>OTHER</v>
      </c>
      <c r="F271" s="170">
        <f t="shared" si="258"/>
        <v>0</v>
      </c>
      <c r="G271" s="170">
        <f t="shared" si="258"/>
        <v>0</v>
      </c>
      <c r="H271" s="170">
        <f t="shared" si="258"/>
        <v>0</v>
      </c>
      <c r="I271" s="170">
        <f t="shared" si="258"/>
        <v>0</v>
      </c>
      <c r="J271" s="170">
        <f t="shared" si="258"/>
        <v>0</v>
      </c>
      <c r="K271" s="170">
        <f t="shared" si="258"/>
        <v>0</v>
      </c>
      <c r="L271" s="170">
        <f t="shared" ref="L271" si="259">L209</f>
        <v>0</v>
      </c>
    </row>
    <row r="272" spans="3:12" s="207" customFormat="1">
      <c r="C272" s="703" t="str">
        <f t="shared" ref="C272:K272" si="260">C210</f>
        <v>N27</v>
      </c>
      <c r="D272" s="394" t="str">
        <f t="shared" si="260"/>
        <v>OTHER: complete as required</v>
      </c>
      <c r="E272" s="394" t="str">
        <f t="shared" si="260"/>
        <v>OTHER</v>
      </c>
      <c r="F272" s="170">
        <f t="shared" si="260"/>
        <v>0</v>
      </c>
      <c r="G272" s="170">
        <f t="shared" si="260"/>
        <v>0</v>
      </c>
      <c r="H272" s="170">
        <f t="shared" si="260"/>
        <v>0</v>
      </c>
      <c r="I272" s="170">
        <f t="shared" si="260"/>
        <v>0</v>
      </c>
      <c r="J272" s="170">
        <f t="shared" si="260"/>
        <v>0</v>
      </c>
      <c r="K272" s="170">
        <f t="shared" si="260"/>
        <v>0</v>
      </c>
      <c r="L272" s="170">
        <f t="shared" ref="L272" si="261">L210</f>
        <v>0</v>
      </c>
    </row>
    <row r="273" spans="3:12" s="207" customFormat="1">
      <c r="C273" s="703" t="str">
        <f t="shared" ref="C273:K273" si="262">C211</f>
        <v>N28</v>
      </c>
      <c r="D273" s="394" t="str">
        <f t="shared" si="262"/>
        <v>OTHER: complete as required</v>
      </c>
      <c r="E273" s="394" t="str">
        <f t="shared" si="262"/>
        <v>OTHER</v>
      </c>
      <c r="F273" s="170">
        <f t="shared" si="262"/>
        <v>0</v>
      </c>
      <c r="G273" s="170">
        <f t="shared" si="262"/>
        <v>0</v>
      </c>
      <c r="H273" s="170">
        <f t="shared" si="262"/>
        <v>0</v>
      </c>
      <c r="I273" s="170">
        <f t="shared" si="262"/>
        <v>0</v>
      </c>
      <c r="J273" s="170">
        <f t="shared" si="262"/>
        <v>0</v>
      </c>
      <c r="K273" s="170">
        <f t="shared" si="262"/>
        <v>0</v>
      </c>
      <c r="L273" s="170">
        <f t="shared" ref="L273" si="263">L211</f>
        <v>0</v>
      </c>
    </row>
    <row r="274" spans="3:12" s="207" customFormat="1">
      <c r="C274" s="703" t="str">
        <f t="shared" ref="C274:K274" si="264">C212</f>
        <v>N29</v>
      </c>
      <c r="D274" s="394" t="str">
        <f t="shared" si="264"/>
        <v>OTHER: complete as required</v>
      </c>
      <c r="E274" s="394" t="str">
        <f t="shared" si="264"/>
        <v>OTHER</v>
      </c>
      <c r="F274" s="170">
        <f t="shared" si="264"/>
        <v>0</v>
      </c>
      <c r="G274" s="170">
        <f t="shared" si="264"/>
        <v>0</v>
      </c>
      <c r="H274" s="170">
        <f t="shared" si="264"/>
        <v>0</v>
      </c>
      <c r="I274" s="170">
        <f t="shared" si="264"/>
        <v>0</v>
      </c>
      <c r="J274" s="170">
        <f t="shared" si="264"/>
        <v>0</v>
      </c>
      <c r="K274" s="170">
        <f t="shared" si="264"/>
        <v>0</v>
      </c>
      <c r="L274" s="170">
        <f t="shared" ref="L274" si="265">L212</f>
        <v>0</v>
      </c>
    </row>
    <row r="275" spans="3:12" s="207" customFormat="1">
      <c r="C275" s="703" t="str">
        <f t="shared" ref="C275:K275" si="266">C213</f>
        <v>N30</v>
      </c>
      <c r="D275" s="394" t="str">
        <f t="shared" si="266"/>
        <v>OTHER: complete as required</v>
      </c>
      <c r="E275" s="394" t="str">
        <f t="shared" si="266"/>
        <v>OTHER</v>
      </c>
      <c r="F275" s="170">
        <f t="shared" si="266"/>
        <v>0</v>
      </c>
      <c r="G275" s="170">
        <f t="shared" si="266"/>
        <v>0</v>
      </c>
      <c r="H275" s="170">
        <f t="shared" si="266"/>
        <v>0</v>
      </c>
      <c r="I275" s="170">
        <f t="shared" si="266"/>
        <v>0</v>
      </c>
      <c r="J275" s="170">
        <f t="shared" si="266"/>
        <v>0</v>
      </c>
      <c r="K275" s="170">
        <f t="shared" si="266"/>
        <v>0</v>
      </c>
      <c r="L275" s="170">
        <f t="shared" ref="L275" si="267">L213</f>
        <v>0</v>
      </c>
    </row>
    <row r="276" spans="3:12" s="207" customFormat="1">
      <c r="C276" s="703" t="str">
        <f t="shared" ref="C276:K276" si="268">C214</f>
        <v>T01</v>
      </c>
      <c r="D276" s="394" t="str">
        <f t="shared" si="268"/>
        <v>BTS-BSC</v>
      </c>
      <c r="E276" s="394">
        <f t="shared" si="268"/>
        <v>0</v>
      </c>
      <c r="F276" s="170">
        <f t="shared" si="268"/>
        <v>4500165.8257240169</v>
      </c>
      <c r="G276" s="170">
        <f t="shared" si="268"/>
        <v>5353881.7728276234</v>
      </c>
      <c r="H276" s="170">
        <f t="shared" si="268"/>
        <v>5529934.5480078524</v>
      </c>
      <c r="I276" s="170">
        <f t="shared" si="268"/>
        <v>5708491.8606219413</v>
      </c>
      <c r="J276" s="170">
        <f t="shared" si="268"/>
        <v>5892151.6888631722</v>
      </c>
      <c r="K276" s="170">
        <f t="shared" si="268"/>
        <v>6083789.8139623366</v>
      </c>
      <c r="L276" s="170">
        <f t="shared" ref="L276" si="269">L214</f>
        <v>6276620.2093937052</v>
      </c>
    </row>
    <row r="277" spans="3:12" s="207" customFormat="1">
      <c r="C277" s="703" t="str">
        <f t="shared" ref="C277:K277" si="270">C215</f>
        <v>T02</v>
      </c>
      <c r="D277" s="394" t="str">
        <f t="shared" si="270"/>
        <v>Node B-RNC</v>
      </c>
      <c r="E277" s="394">
        <f t="shared" si="270"/>
        <v>0</v>
      </c>
      <c r="F277" s="170">
        <f t="shared" si="270"/>
        <v>21647566.046280678</v>
      </c>
      <c r="G277" s="170">
        <f t="shared" si="270"/>
        <v>21675106.947876014</v>
      </c>
      <c r="H277" s="170">
        <f t="shared" si="270"/>
        <v>21627902.538172528</v>
      </c>
      <c r="I277" s="170">
        <f t="shared" si="270"/>
        <v>21617928.407459021</v>
      </c>
      <c r="J277" s="170">
        <f t="shared" si="270"/>
        <v>21600391.12714529</v>
      </c>
      <c r="K277" s="170">
        <f t="shared" si="270"/>
        <v>21552369.801997464</v>
      </c>
      <c r="L277" s="170">
        <f t="shared" ref="L277" si="271">L215</f>
        <v>21546216.749305554</v>
      </c>
    </row>
    <row r="278" spans="3:12" s="207" customFormat="1">
      <c r="C278" s="703" t="str">
        <f t="shared" ref="C278:K278" si="272">C216</f>
        <v>T03</v>
      </c>
      <c r="D278" s="394" t="str">
        <f t="shared" si="272"/>
        <v>BSC-MSC</v>
      </c>
      <c r="E278" s="394">
        <f t="shared" si="272"/>
        <v>0</v>
      </c>
      <c r="F278" s="170">
        <f t="shared" si="272"/>
        <v>5485153.0265294127</v>
      </c>
      <c r="G278" s="170">
        <f t="shared" si="272"/>
        <v>5625369.0713831484</v>
      </c>
      <c r="H278" s="170">
        <f t="shared" si="272"/>
        <v>5769715.5314326398</v>
      </c>
      <c r="I278" s="170">
        <f t="shared" si="272"/>
        <v>5918332.64704003</v>
      </c>
      <c r="J278" s="170">
        <f t="shared" si="272"/>
        <v>6071365.9680639366</v>
      </c>
      <c r="K278" s="170">
        <f t="shared" si="272"/>
        <v>6228966.5689032171</v>
      </c>
      <c r="L278" s="170">
        <f t="shared" ref="L278" si="273">L216</f>
        <v>6391291.2725723172</v>
      </c>
    </row>
    <row r="279" spans="3:12" s="207" customFormat="1">
      <c r="C279" s="703" t="str">
        <f t="shared" ref="C279:K279" si="274">C217</f>
        <v>T04</v>
      </c>
      <c r="D279" s="394" t="str">
        <f t="shared" si="274"/>
        <v>RNC-MSC</v>
      </c>
      <c r="E279" s="394">
        <f t="shared" si="274"/>
        <v>0</v>
      </c>
      <c r="F279" s="170">
        <f t="shared" si="274"/>
        <v>2290310.5536310486</v>
      </c>
      <c r="G279" s="170">
        <f t="shared" si="274"/>
        <v>2278619.3762529823</v>
      </c>
      <c r="H279" s="170">
        <f t="shared" si="274"/>
        <v>2259119.8540275325</v>
      </c>
      <c r="I279" s="170">
        <f t="shared" si="274"/>
        <v>2242968.3782612393</v>
      </c>
      <c r="J279" s="170">
        <f t="shared" si="274"/>
        <v>2209535.8878527391</v>
      </c>
      <c r="K279" s="170">
        <f t="shared" si="274"/>
        <v>2204401.8753794441</v>
      </c>
      <c r="L279" s="170">
        <f t="shared" ref="L279" si="275">L217</f>
        <v>2195916.0563550969</v>
      </c>
    </row>
    <row r="280" spans="3:12" s="207" customFormat="1">
      <c r="C280" s="703" t="str">
        <f t="shared" ref="C280:K280" si="276">C218</f>
        <v>T05</v>
      </c>
      <c r="D280" s="394" t="str">
        <f t="shared" si="276"/>
        <v>MSC-MSC</v>
      </c>
      <c r="E280" s="394">
        <f t="shared" si="276"/>
        <v>0</v>
      </c>
      <c r="F280" s="170">
        <f t="shared" si="276"/>
        <v>2075404.7803158814</v>
      </c>
      <c r="G280" s="170">
        <f t="shared" si="276"/>
        <v>2064491.3265504788</v>
      </c>
      <c r="H280" s="170">
        <f t="shared" si="276"/>
        <v>2168693.349435695</v>
      </c>
      <c r="I280" s="170">
        <f t="shared" si="276"/>
        <v>2278993.8923023236</v>
      </c>
      <c r="J280" s="170">
        <f t="shared" si="276"/>
        <v>2387227.4924356565</v>
      </c>
      <c r="K280" s="170">
        <f t="shared" si="276"/>
        <v>2462982.9314254266</v>
      </c>
      <c r="L280" s="170">
        <f t="shared" ref="L280" si="277">L218</f>
        <v>2541394.1106417957</v>
      </c>
    </row>
    <row r="281" spans="3:12" s="207" customFormat="1">
      <c r="C281" s="703" t="str">
        <f t="shared" ref="C281:K281" si="278">C219</f>
        <v>T06</v>
      </c>
      <c r="D281" s="394" t="str">
        <f t="shared" si="278"/>
        <v>MSC-PPP</v>
      </c>
      <c r="E281" s="394">
        <f t="shared" si="278"/>
        <v>0</v>
      </c>
      <c r="F281" s="170">
        <f t="shared" si="278"/>
        <v>11357.936608693879</v>
      </c>
      <c r="G281" s="170">
        <f t="shared" si="278"/>
        <v>11298.21123982849</v>
      </c>
      <c r="H281" s="170">
        <f t="shared" si="278"/>
        <v>5355.4410961013573</v>
      </c>
      <c r="I281" s="170">
        <f t="shared" si="278"/>
        <v>5666.2414808178764</v>
      </c>
      <c r="J281" s="170">
        <f t="shared" si="278"/>
        <v>5976.0477943804626</v>
      </c>
      <c r="K281" s="170">
        <f t="shared" si="278"/>
        <v>6208.1600182139937</v>
      </c>
      <c r="L281" s="170">
        <f t="shared" ref="L281" si="279">L219</f>
        <v>6450.1089894468223</v>
      </c>
    </row>
    <row r="282" spans="3:12" s="207" customFormat="1">
      <c r="C282" s="703" t="str">
        <f t="shared" ref="C282:K282" si="280">C220</f>
        <v>T07</v>
      </c>
      <c r="D282" s="394" t="str">
        <f t="shared" si="280"/>
        <v>MSC-HLR</v>
      </c>
      <c r="E282" s="394">
        <f t="shared" si="280"/>
        <v>0</v>
      </c>
      <c r="F282" s="170">
        <f t="shared" si="280"/>
        <v>1514.3915478258505</v>
      </c>
      <c r="G282" s="170">
        <f t="shared" si="280"/>
        <v>1506.4281653104656</v>
      </c>
      <c r="H282" s="170">
        <f t="shared" si="280"/>
        <v>1582.462808875134</v>
      </c>
      <c r="I282" s="170">
        <f t="shared" si="280"/>
        <v>1662.9474504361899</v>
      </c>
      <c r="J282" s="170">
        <f t="shared" si="280"/>
        <v>1741.923875077428</v>
      </c>
      <c r="K282" s="170">
        <f t="shared" si="280"/>
        <v>1797.2014756669778</v>
      </c>
      <c r="L282" s="170">
        <f t="shared" ref="L282" si="281">L220</f>
        <v>1854.416929821542</v>
      </c>
    </row>
    <row r="283" spans="3:12" s="207" customFormat="1">
      <c r="C283" s="703" t="str">
        <f t="shared" ref="C283:K283" si="282">C221</f>
        <v>T08</v>
      </c>
      <c r="D283" s="394" t="str">
        <f t="shared" si="282"/>
        <v>MSC-SMS</v>
      </c>
      <c r="E283" s="394">
        <f t="shared" si="282"/>
        <v>0</v>
      </c>
      <c r="F283" s="170">
        <f t="shared" si="282"/>
        <v>2079.2847501856054</v>
      </c>
      <c r="G283" s="170">
        <f t="shared" si="282"/>
        <v>2132.4371567612484</v>
      </c>
      <c r="H283" s="170">
        <f t="shared" si="282"/>
        <v>2187.1553007533207</v>
      </c>
      <c r="I283" s="170">
        <f t="shared" si="282"/>
        <v>2243.4923437864727</v>
      </c>
      <c r="J283" s="170">
        <f t="shared" si="282"/>
        <v>2301.5034601830935</v>
      </c>
      <c r="K283" s="170">
        <f t="shared" si="282"/>
        <v>2361.2459184810245</v>
      </c>
      <c r="L283" s="170">
        <f t="shared" ref="L283" si="283">L221</f>
        <v>2422.7791663749517</v>
      </c>
    </row>
    <row r="284" spans="3:12" s="207" customFormat="1">
      <c r="C284" s="703" t="str">
        <f t="shared" ref="C284:K284" si="284">C222</f>
        <v>T09</v>
      </c>
      <c r="D284" s="394" t="str">
        <f t="shared" si="284"/>
        <v>MSC-MMS</v>
      </c>
      <c r="E284" s="394">
        <f t="shared" si="284"/>
        <v>0</v>
      </c>
      <c r="F284" s="170">
        <f t="shared" si="284"/>
        <v>12088.864826660496</v>
      </c>
      <c r="G284" s="170">
        <f t="shared" si="284"/>
        <v>12397.890446286325</v>
      </c>
      <c r="H284" s="170">
        <f t="shared" si="284"/>
        <v>12716.019190426281</v>
      </c>
      <c r="I284" s="170">
        <f t="shared" si="284"/>
        <v>13043.560138293446</v>
      </c>
      <c r="J284" s="170">
        <f t="shared" si="284"/>
        <v>13380.834070831939</v>
      </c>
      <c r="K284" s="170">
        <f t="shared" si="284"/>
        <v>13728.173944657117</v>
      </c>
      <c r="L284" s="170">
        <f t="shared" ref="L284" si="285">L222</f>
        <v>14085.925385900875</v>
      </c>
    </row>
    <row r="285" spans="3:12" s="207" customFormat="1">
      <c r="C285" s="703" t="str">
        <f t="shared" ref="C285:K285" si="286">C223</f>
        <v>T10</v>
      </c>
      <c r="D285" s="394" t="str">
        <f t="shared" si="286"/>
        <v>MSC-OSS</v>
      </c>
      <c r="E285" s="394">
        <f t="shared" si="286"/>
        <v>0</v>
      </c>
      <c r="F285" s="170">
        <f t="shared" si="286"/>
        <v>7571.9577391292532</v>
      </c>
      <c r="G285" s="170">
        <f t="shared" si="286"/>
        <v>7532.1408265523278</v>
      </c>
      <c r="H285" s="170">
        <f t="shared" si="286"/>
        <v>7912.3140443756702</v>
      </c>
      <c r="I285" s="170">
        <f t="shared" si="286"/>
        <v>8314.7372521809521</v>
      </c>
      <c r="J285" s="170">
        <f t="shared" si="286"/>
        <v>8709.6193753871357</v>
      </c>
      <c r="K285" s="170">
        <f t="shared" si="286"/>
        <v>8986.0073783348889</v>
      </c>
      <c r="L285" s="170">
        <f t="shared" ref="L285" si="287">L223</f>
        <v>9272.0846491077118</v>
      </c>
    </row>
    <row r="286" spans="3:12" s="207" customFormat="1">
      <c r="C286" s="703" t="str">
        <f t="shared" ref="C286:K286" si="288">C224</f>
        <v>T11</v>
      </c>
      <c r="D286" s="394" t="str">
        <f t="shared" si="288"/>
        <v>MSC-GPRS</v>
      </c>
      <c r="E286" s="394">
        <f t="shared" si="288"/>
        <v>0</v>
      </c>
      <c r="F286" s="170">
        <f t="shared" si="288"/>
        <v>8260.3175335955493</v>
      </c>
      <c r="G286" s="170">
        <f t="shared" si="288"/>
        <v>8216.8809016934483</v>
      </c>
      <c r="H286" s="170">
        <f t="shared" si="288"/>
        <v>8631.6153211370947</v>
      </c>
      <c r="I286" s="170">
        <f t="shared" si="288"/>
        <v>9070.6224569246733</v>
      </c>
      <c r="J286" s="170">
        <f t="shared" si="288"/>
        <v>9501.4029549677853</v>
      </c>
      <c r="K286" s="170">
        <f t="shared" si="288"/>
        <v>9802.9171400016985</v>
      </c>
      <c r="L286" s="170">
        <f t="shared" ref="L286" si="289">L224</f>
        <v>10115.001435390232</v>
      </c>
    </row>
    <row r="287" spans="3:12" s="207" customFormat="1">
      <c r="C287" s="703" t="str">
        <f t="shared" ref="C287:K287" si="290">C225</f>
        <v>T12</v>
      </c>
      <c r="D287" s="394" t="str">
        <f t="shared" si="290"/>
        <v>MSC-BIL</v>
      </c>
      <c r="E287" s="394">
        <f t="shared" si="290"/>
        <v>0</v>
      </c>
      <c r="F287" s="170">
        <f t="shared" si="290"/>
        <v>7571.9577391292532</v>
      </c>
      <c r="G287" s="170">
        <f t="shared" si="290"/>
        <v>7532.1408265523278</v>
      </c>
      <c r="H287" s="170">
        <f t="shared" si="290"/>
        <v>7912.3140443756702</v>
      </c>
      <c r="I287" s="170">
        <f t="shared" si="290"/>
        <v>8314.7372521809521</v>
      </c>
      <c r="J287" s="170">
        <f t="shared" si="290"/>
        <v>8709.6193753871357</v>
      </c>
      <c r="K287" s="170">
        <f t="shared" si="290"/>
        <v>8986.0073783348889</v>
      </c>
      <c r="L287" s="170">
        <f t="shared" ref="L287" si="291">L225</f>
        <v>9272.0846491077118</v>
      </c>
    </row>
    <row r="288" spans="3:12" s="207" customFormat="1">
      <c r="C288" s="703" t="str">
        <f t="shared" ref="C288:K288" si="292">C226</f>
        <v>T13</v>
      </c>
      <c r="D288" s="394" t="str">
        <f t="shared" si="292"/>
        <v>MSC-IBIL</v>
      </c>
      <c r="E288" s="394">
        <f t="shared" si="292"/>
        <v>0</v>
      </c>
      <c r="F288" s="170">
        <f t="shared" si="292"/>
        <v>660.82540268764387</v>
      </c>
      <c r="G288" s="170">
        <f t="shared" si="292"/>
        <v>657.35047213547591</v>
      </c>
      <c r="H288" s="170">
        <f t="shared" si="292"/>
        <v>690.52922569096768</v>
      </c>
      <c r="I288" s="170">
        <f t="shared" si="292"/>
        <v>725.64979655397394</v>
      </c>
      <c r="J288" s="170">
        <f t="shared" si="292"/>
        <v>760.11223639742286</v>
      </c>
      <c r="K288" s="170">
        <f t="shared" si="292"/>
        <v>784.23337120013582</v>
      </c>
      <c r="L288" s="170">
        <f t="shared" ref="L288" si="293">L226</f>
        <v>809.20011483121857</v>
      </c>
    </row>
    <row r="289" spans="2:12" s="207" customFormat="1">
      <c r="C289" s="703" t="str">
        <f t="shared" ref="C289:K289" si="294">C227</f>
        <v>T14</v>
      </c>
      <c r="D289" s="394" t="str">
        <f t="shared" si="294"/>
        <v>MSC-IGW</v>
      </c>
      <c r="E289" s="394">
        <f t="shared" si="294"/>
        <v>0</v>
      </c>
      <c r="F289" s="170">
        <f t="shared" si="294"/>
        <v>11324.198442308771</v>
      </c>
      <c r="G289" s="170">
        <f t="shared" si="294"/>
        <v>11359.045636159719</v>
      </c>
      <c r="H289" s="170">
        <f t="shared" si="294"/>
        <v>11614.687648620686</v>
      </c>
      <c r="I289" s="170">
        <f t="shared" si="294"/>
        <v>12203.788603275014</v>
      </c>
      <c r="J289" s="170">
        <f t="shared" si="294"/>
        <v>12804.078957491456</v>
      </c>
      <c r="K289" s="170">
        <f t="shared" si="294"/>
        <v>13309.875970705623</v>
      </c>
      <c r="L289" s="170">
        <f t="shared" ref="L289" si="295">L227</f>
        <v>13733.607315641353</v>
      </c>
    </row>
    <row r="290" spans="2:12" s="207" customFormat="1">
      <c r="C290" s="703" t="str">
        <f t="shared" ref="C290:K290" si="296">C228</f>
        <v>T15</v>
      </c>
      <c r="D290" s="394" t="str">
        <f t="shared" si="296"/>
        <v>MSC-INT</v>
      </c>
      <c r="E290" s="394">
        <f t="shared" si="296"/>
        <v>0</v>
      </c>
      <c r="F290" s="170">
        <f t="shared" si="296"/>
        <v>2264.8396884617541</v>
      </c>
      <c r="G290" s="170">
        <f t="shared" si="296"/>
        <v>2271.8091272319443</v>
      </c>
      <c r="H290" s="170">
        <f t="shared" si="296"/>
        <v>2322.9375297241372</v>
      </c>
      <c r="I290" s="170">
        <f t="shared" si="296"/>
        <v>2440.7577206550027</v>
      </c>
      <c r="J290" s="170">
        <f t="shared" si="296"/>
        <v>2560.8157914982903</v>
      </c>
      <c r="K290" s="170">
        <f t="shared" si="296"/>
        <v>2661.975194141125</v>
      </c>
      <c r="L290" s="170">
        <f t="shared" ref="L290" si="297">L228</f>
        <v>2746.7214631282704</v>
      </c>
    </row>
    <row r="291" spans="2:12" s="207" customFormat="1">
      <c r="C291" s="703" t="str">
        <f t="shared" ref="C291:K291" si="298">C229</f>
        <v>T16</v>
      </c>
      <c r="D291" s="394" t="str">
        <f t="shared" si="298"/>
        <v>MSC-IN/NGIN</v>
      </c>
      <c r="E291" s="394">
        <f t="shared" si="298"/>
        <v>0</v>
      </c>
      <c r="F291" s="170">
        <f t="shared" si="298"/>
        <v>1548.8095375491655</v>
      </c>
      <c r="G291" s="170">
        <f t="shared" si="298"/>
        <v>1540.6651690675212</v>
      </c>
      <c r="H291" s="170">
        <f t="shared" si="298"/>
        <v>1618.4278727132053</v>
      </c>
      <c r="I291" s="170">
        <f t="shared" si="298"/>
        <v>1700.7417106733758</v>
      </c>
      <c r="J291" s="170">
        <f t="shared" si="298"/>
        <v>1781.5130540564601</v>
      </c>
      <c r="K291" s="170">
        <f t="shared" si="298"/>
        <v>1838.0469637503184</v>
      </c>
      <c r="L291" s="170">
        <f t="shared" ref="L291" si="299">L229</f>
        <v>1896.5627691356685</v>
      </c>
    </row>
    <row r="292" spans="2:12" s="207" customFormat="1">
      <c r="C292" s="703" t="str">
        <f t="shared" ref="C292:K292" si="300">C230</f>
        <v>T17</v>
      </c>
      <c r="D292" s="394" t="str">
        <f t="shared" si="300"/>
        <v>eNodeB-MSC</v>
      </c>
      <c r="E292" s="394">
        <f t="shared" si="300"/>
        <v>0</v>
      </c>
      <c r="F292" s="170">
        <f t="shared" si="300"/>
        <v>0</v>
      </c>
      <c r="G292" s="170">
        <f t="shared" si="300"/>
        <v>0</v>
      </c>
      <c r="H292" s="170">
        <f t="shared" si="300"/>
        <v>0</v>
      </c>
      <c r="I292" s="170">
        <f t="shared" si="300"/>
        <v>0</v>
      </c>
      <c r="J292" s="170">
        <f t="shared" si="300"/>
        <v>0</v>
      </c>
      <c r="K292" s="170">
        <f t="shared" si="300"/>
        <v>0</v>
      </c>
      <c r="L292" s="170">
        <f t="shared" ref="L292" si="301">L230</f>
        <v>0</v>
      </c>
    </row>
    <row r="293" spans="2:12" s="207" customFormat="1">
      <c r="C293" s="703" t="str">
        <f t="shared" ref="C293:K293" si="302">C231</f>
        <v>T18</v>
      </c>
      <c r="D293" s="394" t="str">
        <f t="shared" si="302"/>
        <v>OTHER: complete as required</v>
      </c>
      <c r="E293" s="394">
        <f t="shared" si="302"/>
        <v>0</v>
      </c>
      <c r="F293" s="170">
        <f t="shared" si="302"/>
        <v>0</v>
      </c>
      <c r="G293" s="170">
        <f t="shared" si="302"/>
        <v>0</v>
      </c>
      <c r="H293" s="170">
        <f t="shared" si="302"/>
        <v>0</v>
      </c>
      <c r="I293" s="170">
        <f t="shared" si="302"/>
        <v>0</v>
      </c>
      <c r="J293" s="170">
        <f t="shared" si="302"/>
        <v>0</v>
      </c>
      <c r="K293" s="170">
        <f t="shared" si="302"/>
        <v>0</v>
      </c>
      <c r="L293" s="170">
        <f t="shared" ref="L293" si="303">L231</f>
        <v>0</v>
      </c>
    </row>
    <row r="294" spans="2:12" s="207" customFormat="1">
      <c r="C294" s="703" t="str">
        <f t="shared" ref="C294:K294" si="304">C232</f>
        <v>T19</v>
      </c>
      <c r="D294" s="394" t="str">
        <f t="shared" si="304"/>
        <v>OTHER: complete as required</v>
      </c>
      <c r="E294" s="394">
        <f t="shared" si="304"/>
        <v>0</v>
      </c>
      <c r="F294" s="170">
        <f t="shared" si="304"/>
        <v>0</v>
      </c>
      <c r="G294" s="170">
        <f t="shared" si="304"/>
        <v>0</v>
      </c>
      <c r="H294" s="170">
        <f t="shared" si="304"/>
        <v>0</v>
      </c>
      <c r="I294" s="170">
        <f t="shared" si="304"/>
        <v>0</v>
      </c>
      <c r="J294" s="170">
        <f t="shared" si="304"/>
        <v>0</v>
      </c>
      <c r="K294" s="170">
        <f t="shared" si="304"/>
        <v>0</v>
      </c>
      <c r="L294" s="170">
        <f t="shared" ref="L294" si="305">L232</f>
        <v>0</v>
      </c>
    </row>
    <row r="295" spans="2:12" s="207" customFormat="1">
      <c r="C295" s="703" t="str">
        <f t="shared" ref="C295:K295" si="306">C233</f>
        <v>T20</v>
      </c>
      <c r="D295" s="394" t="str">
        <f t="shared" si="306"/>
        <v>OTHER: complete as required</v>
      </c>
      <c r="E295" s="394">
        <f t="shared" si="306"/>
        <v>0</v>
      </c>
      <c r="F295" s="170">
        <f t="shared" si="306"/>
        <v>0</v>
      </c>
      <c r="G295" s="170">
        <f t="shared" si="306"/>
        <v>0</v>
      </c>
      <c r="H295" s="170">
        <f t="shared" si="306"/>
        <v>0</v>
      </c>
      <c r="I295" s="170">
        <f t="shared" si="306"/>
        <v>0</v>
      </c>
      <c r="J295" s="170">
        <f t="shared" si="306"/>
        <v>0</v>
      </c>
      <c r="K295" s="170">
        <f t="shared" si="306"/>
        <v>0</v>
      </c>
      <c r="L295" s="170">
        <f t="shared" ref="L295" si="307">L233</f>
        <v>0</v>
      </c>
    </row>
    <row r="296" spans="2:12" s="207" customFormat="1">
      <c r="C296" s="703" t="str">
        <f t="shared" ref="C296:K296" si="308">C234</f>
        <v>T21</v>
      </c>
      <c r="D296" s="394" t="str">
        <f t="shared" si="308"/>
        <v>OTHER: complete as required</v>
      </c>
      <c r="E296" s="394">
        <f t="shared" si="308"/>
        <v>0</v>
      </c>
      <c r="F296" s="170">
        <f t="shared" si="308"/>
        <v>0</v>
      </c>
      <c r="G296" s="170">
        <f t="shared" si="308"/>
        <v>0</v>
      </c>
      <c r="H296" s="170">
        <f t="shared" si="308"/>
        <v>0</v>
      </c>
      <c r="I296" s="170">
        <f t="shared" si="308"/>
        <v>0</v>
      </c>
      <c r="J296" s="170">
        <f t="shared" si="308"/>
        <v>0</v>
      </c>
      <c r="K296" s="170">
        <f t="shared" si="308"/>
        <v>0</v>
      </c>
      <c r="L296" s="170">
        <f t="shared" ref="L296" si="309">L234</f>
        <v>0</v>
      </c>
    </row>
    <row r="297" spans="2:12" s="207" customFormat="1">
      <c r="C297" s="703" t="str">
        <f t="shared" ref="C297:K297" si="310">C235</f>
        <v>T22</v>
      </c>
      <c r="D297" s="394" t="str">
        <f t="shared" si="310"/>
        <v>OTHER: complete as required</v>
      </c>
      <c r="E297" s="394">
        <f t="shared" si="310"/>
        <v>0</v>
      </c>
      <c r="F297" s="170">
        <f t="shared" si="310"/>
        <v>0</v>
      </c>
      <c r="G297" s="170">
        <f t="shared" si="310"/>
        <v>0</v>
      </c>
      <c r="H297" s="170">
        <f t="shared" si="310"/>
        <v>0</v>
      </c>
      <c r="I297" s="170">
        <f t="shared" si="310"/>
        <v>0</v>
      </c>
      <c r="J297" s="170">
        <f t="shared" si="310"/>
        <v>0</v>
      </c>
      <c r="K297" s="170">
        <f t="shared" si="310"/>
        <v>0</v>
      </c>
      <c r="L297" s="170">
        <f t="shared" ref="L297" si="311">L235</f>
        <v>0</v>
      </c>
    </row>
    <row r="298" spans="2:12" s="207" customFormat="1">
      <c r="C298" s="703" t="str">
        <f t="shared" ref="C298:K298" si="312">C236</f>
        <v>T23</v>
      </c>
      <c r="D298" s="394" t="str">
        <f t="shared" si="312"/>
        <v>OTHER: complete as required</v>
      </c>
      <c r="E298" s="394">
        <f t="shared" si="312"/>
        <v>0</v>
      </c>
      <c r="F298" s="170">
        <f t="shared" si="312"/>
        <v>0</v>
      </c>
      <c r="G298" s="170">
        <f t="shared" si="312"/>
        <v>0</v>
      </c>
      <c r="H298" s="170">
        <f t="shared" si="312"/>
        <v>0</v>
      </c>
      <c r="I298" s="170">
        <f t="shared" si="312"/>
        <v>0</v>
      </c>
      <c r="J298" s="170">
        <f t="shared" si="312"/>
        <v>0</v>
      </c>
      <c r="K298" s="170">
        <f t="shared" si="312"/>
        <v>0</v>
      </c>
      <c r="L298" s="170">
        <f t="shared" ref="L298" si="313">L236</f>
        <v>0</v>
      </c>
    </row>
    <row r="299" spans="2:12" s="207" customFormat="1">
      <c r="C299" s="703" t="str">
        <f t="shared" ref="C299:K299" si="314">C237</f>
        <v>T24</v>
      </c>
      <c r="D299" s="394" t="str">
        <f t="shared" si="314"/>
        <v>OTHER: complete as required</v>
      </c>
      <c r="E299" s="394">
        <f t="shared" si="314"/>
        <v>0</v>
      </c>
      <c r="F299" s="170">
        <f t="shared" si="314"/>
        <v>0</v>
      </c>
      <c r="G299" s="170">
        <f t="shared" si="314"/>
        <v>0</v>
      </c>
      <c r="H299" s="170">
        <f t="shared" si="314"/>
        <v>0</v>
      </c>
      <c r="I299" s="170">
        <f t="shared" si="314"/>
        <v>0</v>
      </c>
      <c r="J299" s="170">
        <f t="shared" si="314"/>
        <v>0</v>
      </c>
      <c r="K299" s="170">
        <f t="shared" si="314"/>
        <v>0</v>
      </c>
      <c r="L299" s="170">
        <f t="shared" ref="L299" si="315">L237</f>
        <v>0</v>
      </c>
    </row>
    <row r="300" spans="2:12" s="207" customFormat="1">
      <c r="C300" s="703" t="str">
        <f t="shared" ref="C300:K300" si="316">C238</f>
        <v>T25</v>
      </c>
      <c r="D300" s="394" t="str">
        <f t="shared" si="316"/>
        <v>OTHER: complete as required</v>
      </c>
      <c r="E300" s="394">
        <f t="shared" si="316"/>
        <v>0</v>
      </c>
      <c r="F300" s="170">
        <f t="shared" si="316"/>
        <v>0</v>
      </c>
      <c r="G300" s="170">
        <f t="shared" si="316"/>
        <v>0</v>
      </c>
      <c r="H300" s="170">
        <f t="shared" si="316"/>
        <v>0</v>
      </c>
      <c r="I300" s="170">
        <f t="shared" si="316"/>
        <v>0</v>
      </c>
      <c r="J300" s="170">
        <f t="shared" si="316"/>
        <v>0</v>
      </c>
      <c r="K300" s="170">
        <f t="shared" si="316"/>
        <v>0</v>
      </c>
      <c r="L300" s="170">
        <f t="shared" ref="L300" si="317">L238</f>
        <v>0</v>
      </c>
    </row>
    <row r="301" spans="2:12" s="207" customFormat="1">
      <c r="C301" s="704" t="s">
        <v>179</v>
      </c>
      <c r="D301" s="308"/>
      <c r="E301" s="308"/>
      <c r="F301" s="406">
        <f t="shared" ref="F301:K301" si="318">SUM(F246:F300)</f>
        <v>102377860.78922445</v>
      </c>
      <c r="G301" s="406">
        <f t="shared" si="318"/>
        <v>105464622.09671839</v>
      </c>
      <c r="H301" s="406">
        <f t="shared" si="318"/>
        <v>108470495.40410928</v>
      </c>
      <c r="I301" s="406">
        <f t="shared" si="318"/>
        <v>111674343.6697589</v>
      </c>
      <c r="J301" s="406">
        <f t="shared" si="318"/>
        <v>113359294.18268314</v>
      </c>
      <c r="K301" s="406">
        <f t="shared" si="318"/>
        <v>114888005.94440973</v>
      </c>
      <c r="L301" s="406">
        <f t="shared" ref="L301" si="319">SUM(L246:L300)</f>
        <v>116552781.37856257</v>
      </c>
    </row>
    <row r="302" spans="2:12" s="207" customFormat="1">
      <c r="F302" s="430" t="str">
        <f t="shared" ref="F302:L302" si="320">IF(F301=F239-SUM(AU18:AU19)-SUM(AU63:AU63),"OK","ERROR")</f>
        <v>OK</v>
      </c>
      <c r="G302" s="430" t="str">
        <f t="shared" si="320"/>
        <v>OK</v>
      </c>
      <c r="H302" s="430" t="str">
        <f t="shared" si="320"/>
        <v>OK</v>
      </c>
      <c r="I302" s="430" t="str">
        <f t="shared" si="320"/>
        <v>OK</v>
      </c>
      <c r="J302" s="430" t="str">
        <f t="shared" si="320"/>
        <v>OK</v>
      </c>
      <c r="K302" s="430" t="str">
        <f t="shared" si="320"/>
        <v>OK</v>
      </c>
      <c r="L302" s="430" t="str">
        <f t="shared" si="320"/>
        <v>OK</v>
      </c>
    </row>
    <row r="303" spans="2:12" s="207" customFormat="1"/>
    <row r="304" spans="2:12" ht="15.75">
      <c r="B304" s="357">
        <f>B241+0.01</f>
        <v>7.0399999999999991</v>
      </c>
      <c r="C304" s="292" t="s">
        <v>512</v>
      </c>
      <c r="D304" s="207"/>
      <c r="E304" s="207"/>
      <c r="F304" s="207"/>
      <c r="G304" s="207"/>
      <c r="H304" s="207"/>
      <c r="I304" s="207"/>
      <c r="J304" s="207"/>
    </row>
    <row r="305" spans="2:12">
      <c r="B305" s="207"/>
      <c r="C305" s="269"/>
      <c r="D305" s="207"/>
      <c r="E305" s="207"/>
      <c r="F305" s="207"/>
      <c r="G305" s="207"/>
      <c r="H305" s="207"/>
      <c r="I305" s="207"/>
      <c r="J305" s="207"/>
    </row>
    <row r="306" spans="2:12">
      <c r="B306" s="207"/>
      <c r="C306" s="222" t="s">
        <v>443</v>
      </c>
      <c r="D306" s="390"/>
      <c r="E306" s="390"/>
      <c r="F306" s="900" t="s">
        <v>427</v>
      </c>
      <c r="G306" s="901"/>
      <c r="H306" s="901"/>
      <c r="I306" s="901"/>
      <c r="J306" s="901"/>
      <c r="K306" s="901"/>
      <c r="L306" s="902"/>
    </row>
    <row r="307" spans="2:12">
      <c r="B307" s="207"/>
      <c r="C307" s="390"/>
      <c r="D307" s="390"/>
      <c r="E307" s="390"/>
      <c r="F307" s="214">
        <f t="shared" ref="F307:K307" si="321">F181</f>
        <v>2014</v>
      </c>
      <c r="G307" s="214">
        <f t="shared" si="321"/>
        <v>2015</v>
      </c>
      <c r="H307" s="214">
        <f t="shared" si="321"/>
        <v>2016</v>
      </c>
      <c r="I307" s="214">
        <f t="shared" si="321"/>
        <v>2017</v>
      </c>
      <c r="J307" s="214">
        <f t="shared" si="321"/>
        <v>2018</v>
      </c>
      <c r="K307" s="214">
        <f t="shared" si="321"/>
        <v>2019</v>
      </c>
      <c r="L307" s="214">
        <f t="shared" ref="L307" si="322">L181</f>
        <v>2020</v>
      </c>
    </row>
    <row r="308" spans="2:12">
      <c r="B308" s="207"/>
      <c r="C308" s="392" t="s">
        <v>0</v>
      </c>
      <c r="D308" s="392" t="s">
        <v>3</v>
      </c>
      <c r="E308" s="390"/>
      <c r="F308" s="214" t="str">
        <f>F182</f>
        <v>Euro</v>
      </c>
      <c r="G308" s="214" t="str">
        <f t="shared" ref="G308:L308" si="323">F308</f>
        <v>Euro</v>
      </c>
      <c r="H308" s="214" t="str">
        <f t="shared" si="323"/>
        <v>Euro</v>
      </c>
      <c r="I308" s="214" t="str">
        <f t="shared" si="323"/>
        <v>Euro</v>
      </c>
      <c r="J308" s="214" t="str">
        <f t="shared" si="323"/>
        <v>Euro</v>
      </c>
      <c r="K308" s="214" t="str">
        <f t="shared" si="323"/>
        <v>Euro</v>
      </c>
      <c r="L308" s="214" t="str">
        <f t="shared" si="323"/>
        <v>Euro</v>
      </c>
    </row>
    <row r="309" spans="2:12">
      <c r="B309" s="207"/>
      <c r="C309" s="394" t="str">
        <f t="shared" ref="C309:E328" si="324">C184</f>
        <v>N01</v>
      </c>
      <c r="D309" s="394" t="str">
        <f t="shared" si="324"/>
        <v>Приемо-предавателно устройство (Transceiver)</v>
      </c>
      <c r="E309" s="394" t="str">
        <f t="shared" si="324"/>
        <v>TRX</v>
      </c>
      <c r="F309" s="170">
        <f>F184+N184*'5. Unit inv. &amp; direct opex'!F$232</f>
        <v>10973290.490524996</v>
      </c>
      <c r="G309" s="170">
        <f>G184+O184*'5. Unit inv. &amp; direct opex'!G$232</f>
        <v>11338586.361960988</v>
      </c>
      <c r="H309" s="170">
        <f>H184+P184*'5. Unit inv. &amp; direct opex'!H$232</f>
        <v>11718904.133428093</v>
      </c>
      <c r="I309" s="170">
        <f>I184+Q184*'5. Unit inv. &amp; direct opex'!I$232</f>
        <v>12112117.809037022</v>
      </c>
      <c r="J309" s="170">
        <f>J184+R184*'5. Unit inv. &amp; direct opex'!J$232</f>
        <v>12533861.036774479</v>
      </c>
      <c r="K309" s="170">
        <f>K184+S184*'5. Unit inv. &amp; direct opex'!K$232</f>
        <v>12972625.188851966</v>
      </c>
      <c r="L309" s="170">
        <f>L184+T184*'5. Unit inv. &amp; direct opex'!L$232</f>
        <v>13426408.222227333</v>
      </c>
    </row>
    <row r="310" spans="2:12">
      <c r="B310" s="207"/>
      <c r="C310" s="394" t="str">
        <f t="shared" si="324"/>
        <v>N02</v>
      </c>
      <c r="D310" s="394" t="str">
        <f t="shared" si="324"/>
        <v>3G Приемо-предавателно устройство (3G Transceiver)</v>
      </c>
      <c r="E310" s="394" t="str">
        <f t="shared" si="324"/>
        <v>Radio</v>
      </c>
      <c r="F310" s="170">
        <f>F185+N185*'5. Unit inv. &amp; direct opex'!F$232</f>
        <v>10356367.025026785</v>
      </c>
      <c r="G310" s="170">
        <f>G185+O185*'5. Unit inv. &amp; direct opex'!G$232</f>
        <v>10411988.974013304</v>
      </c>
      <c r="H310" s="170">
        <f>H185+P185*'5. Unit inv. &amp; direct opex'!H$232</f>
        <v>10437958.191384107</v>
      </c>
      <c r="I310" s="170">
        <f>I185+Q185*'5. Unit inv. &amp; direct opex'!I$232</f>
        <v>10477088.54432928</v>
      </c>
      <c r="J310" s="170">
        <f>J185+R185*'5. Unit inv. &amp; direct opex'!J$232</f>
        <v>10523707.180467986</v>
      </c>
      <c r="K310" s="170">
        <f>K185+S185*'5. Unit inv. &amp; direct opex'!K$232</f>
        <v>10546810.583119269</v>
      </c>
      <c r="L310" s="170">
        <f>L185+T185*'5. Unit inv. &amp; direct opex'!L$232</f>
        <v>10596149.614175452</v>
      </c>
    </row>
    <row r="311" spans="2:12">
      <c r="B311" s="207"/>
      <c r="C311" s="394" t="str">
        <f t="shared" si="324"/>
        <v>N03</v>
      </c>
      <c r="D311" s="394" t="str">
        <f t="shared" si="324"/>
        <v>GSM базова станция (2G Base Station)</v>
      </c>
      <c r="E311" s="394" t="str">
        <f t="shared" si="324"/>
        <v>BTS</v>
      </c>
      <c r="F311" s="170">
        <f>F186+N186*'5. Unit inv. &amp; direct opex'!F$232</f>
        <v>15268247.137911271</v>
      </c>
      <c r="G311" s="170">
        <f>G186+O186*'5. Unit inv. &amp; direct opex'!G$232</f>
        <v>15412332.798538934</v>
      </c>
      <c r="H311" s="170">
        <f>H186+P186*'5. Unit inv. &amp; direct opex'!H$232</f>
        <v>15565817.580010507</v>
      </c>
      <c r="I311" s="170">
        <f>I186+Q186*'5. Unit inv. &amp; direct opex'!I$232</f>
        <v>15723825.715292033</v>
      </c>
      <c r="J311" s="170">
        <f>J186+R186*'5. Unit inv. &amp; direct opex'!J$232</f>
        <v>15906111.250874989</v>
      </c>
      <c r="K311" s="170">
        <f>K186+S186*'5. Unit inv. &amp; direct opex'!K$232</f>
        <v>16099999.922498116</v>
      </c>
      <c r="L311" s="170">
        <f>L186+T186*'5. Unit inv. &amp; direct opex'!L$232</f>
        <v>16295929.831387378</v>
      </c>
    </row>
    <row r="312" spans="2:12">
      <c r="B312" s="207"/>
      <c r="C312" s="394" t="str">
        <f t="shared" si="324"/>
        <v>N04</v>
      </c>
      <c r="D312" s="394" t="str">
        <f t="shared" si="324"/>
        <v>UMTS базова станция (3G Base Station)</v>
      </c>
      <c r="E312" s="394" t="str">
        <f t="shared" si="324"/>
        <v>Node B</v>
      </c>
      <c r="F312" s="170">
        <f>F187+N187*'5. Unit inv. &amp; direct opex'!F$232</f>
        <v>5946971.2401980963</v>
      </c>
      <c r="G312" s="170">
        <f>G187+O187*'5. Unit inv. &amp; direct opex'!G$232</f>
        <v>5844981.1877262741</v>
      </c>
      <c r="H312" s="170">
        <f>H187+P187*'5. Unit inv. &amp; direct opex'!H$232</f>
        <v>5728945.3169465251</v>
      </c>
      <c r="I312" s="170">
        <f>I187+Q187*'5. Unit inv. &amp; direct opex'!I$232</f>
        <v>5626166.7683013594</v>
      </c>
      <c r="J312" s="170">
        <f>J187+R187*'5. Unit inv. &amp; direct opex'!J$232</f>
        <v>5532645.8321583671</v>
      </c>
      <c r="K312" s="170">
        <f>K187+S187*'5. Unit inv. &amp; direct opex'!K$232</f>
        <v>5431028.0738098687</v>
      </c>
      <c r="L312" s="170">
        <f>L187+T187*'5. Unit inv. &amp; direct opex'!L$232</f>
        <v>5349075.7733791452</v>
      </c>
    </row>
    <row r="313" spans="2:12">
      <c r="B313" s="207"/>
      <c r="C313" s="394" t="str">
        <f t="shared" si="324"/>
        <v>N05</v>
      </c>
      <c r="D313" s="394" t="str">
        <f t="shared" si="324"/>
        <v>Контролер на GSM базова станция (Base station controller)</v>
      </c>
      <c r="E313" s="394" t="str">
        <f t="shared" si="324"/>
        <v>BSC</v>
      </c>
      <c r="F313" s="170">
        <f>F188+N188*'5. Unit inv. &amp; direct opex'!F$232</f>
        <v>16003952.192985965</v>
      </c>
      <c r="G313" s="170">
        <f>G188+O188*'5. Unit inv. &amp; direct opex'!G$232</f>
        <v>16152290.366406765</v>
      </c>
      <c r="H313" s="170">
        <f>H188+P188*'5. Unit inv. &amp; direct opex'!H$232</f>
        <v>16311314.006492842</v>
      </c>
      <c r="I313" s="170">
        <f>I188+Q188*'5. Unit inv. &amp; direct opex'!I$232</f>
        <v>16477584.217208073</v>
      </c>
      <c r="J313" s="170">
        <f>J188+R188*'5. Unit inv. &amp; direct opex'!J$232</f>
        <v>16671603.589128938</v>
      </c>
      <c r="K313" s="170">
        <f>K188+S188*'5. Unit inv. &amp; direct opex'!K$232</f>
        <v>16876782.694607206</v>
      </c>
      <c r="L313" s="170">
        <f>L188+T188*'5. Unit inv. &amp; direct opex'!L$232</f>
        <v>17090067.750201259</v>
      </c>
    </row>
    <row r="314" spans="2:12">
      <c r="B314" s="207"/>
      <c r="C314" s="394" t="str">
        <f t="shared" si="324"/>
        <v>N06</v>
      </c>
      <c r="D314" s="394" t="str">
        <f t="shared" si="324"/>
        <v>Контролер на UMTS базова станция (Radio Network Controler)</v>
      </c>
      <c r="E314" s="394" t="str">
        <f t="shared" si="324"/>
        <v>RNC</v>
      </c>
      <c r="F314" s="170">
        <f>F189+N189*'5. Unit inv. &amp; direct opex'!F$232</f>
        <v>1340822.819462392</v>
      </c>
      <c r="G314" s="170">
        <f>G189+O189*'5. Unit inv. &amp; direct opex'!G$232</f>
        <v>1310297.6057299715</v>
      </c>
      <c r="H314" s="170">
        <f>H189+P189*'5. Unit inv. &amp; direct opex'!H$232</f>
        <v>1276577.2249315868</v>
      </c>
      <c r="I314" s="170">
        <f>I189+Q189*'5. Unit inv. &amp; direct opex'!I$232</f>
        <v>1245749.3460903247</v>
      </c>
      <c r="J314" s="170">
        <f>J189+R189*'5. Unit inv. &amp; direct opex'!J$232</f>
        <v>1207890.5376342998</v>
      </c>
      <c r="K314" s="170">
        <f>K189+S189*'5. Unit inv. &amp; direct opex'!K$232</f>
        <v>1186600.7734319207</v>
      </c>
      <c r="L314" s="170">
        <f>L189+T189*'5. Unit inv. &amp; direct opex'!L$232</f>
        <v>1164122.0762573888</v>
      </c>
    </row>
    <row r="315" spans="2:12">
      <c r="B315" s="207"/>
      <c r="C315" s="394" t="str">
        <f t="shared" si="324"/>
        <v>N07</v>
      </c>
      <c r="D315" s="394" t="str">
        <f t="shared" si="324"/>
        <v>Мобилна централа (Mobile Switching Centre)</v>
      </c>
      <c r="E315" s="394" t="str">
        <f t="shared" si="324"/>
        <v>MSC</v>
      </c>
      <c r="F315" s="170">
        <f>F190+N190*'5. Unit inv. &amp; direct opex'!F$232</f>
        <v>497178.46894548018</v>
      </c>
      <c r="G315" s="170">
        <f>G190+O190*'5. Unit inv. &amp; direct opex'!G$232</f>
        <v>489527.53509088606</v>
      </c>
      <c r="H315" s="170">
        <f>H190+P190*'5. Unit inv. &amp; direct opex'!H$232</f>
        <v>509283.69272709743</v>
      </c>
      <c r="I315" s="170">
        <f>I190+Q190*'5. Unit inv. &amp; direct opex'!I$232</f>
        <v>530206.40831211407</v>
      </c>
      <c r="J315" s="170">
        <f>J190+R190*'5. Unit inv. &amp; direct opex'!J$232</f>
        <v>551068.59905398637</v>
      </c>
      <c r="K315" s="170">
        <f>K190+S190*'5. Unit inv. &amp; direct opex'!K$232</f>
        <v>564416.90691843419</v>
      </c>
      <c r="L315" s="170">
        <f>L190+T190*'5. Unit inv. &amp; direct opex'!L$232</f>
        <v>578315.78396210331</v>
      </c>
    </row>
    <row r="316" spans="2:12">
      <c r="B316" s="207"/>
      <c r="C316" s="394" t="str">
        <f t="shared" si="324"/>
        <v>N08</v>
      </c>
      <c r="D316" s="394" t="str">
        <f t="shared" si="324"/>
        <v>Регистър на "домашните" потребители (Home location register)</v>
      </c>
      <c r="E316" s="394" t="str">
        <f t="shared" si="324"/>
        <v>HLR</v>
      </c>
      <c r="F316" s="170">
        <f>F191+N191*'5. Unit inv. &amp; direct opex'!F$232</f>
        <v>66290.462526064031</v>
      </c>
      <c r="G316" s="170">
        <f>G191+O191*'5. Unit inv. &amp; direct opex'!G$232</f>
        <v>65270.33801211814</v>
      </c>
      <c r="H316" s="170">
        <f>H191+P191*'5. Unit inv. &amp; direct opex'!H$232</f>
        <v>67904.492363612982</v>
      </c>
      <c r="I316" s="170">
        <f>I191+Q191*'5. Unit inv. &amp; direct opex'!I$232</f>
        <v>70694.187774948543</v>
      </c>
      <c r="J316" s="170">
        <f>J191+R191*'5. Unit inv. &amp; direct opex'!J$232</f>
        <v>73475.813207198196</v>
      </c>
      <c r="K316" s="170">
        <f>K191+S191*'5. Unit inv. &amp; direct opex'!K$232</f>
        <v>75255.587589124552</v>
      </c>
      <c r="L316" s="170">
        <f>L191+T191*'5. Unit inv. &amp; direct opex'!L$232</f>
        <v>77108.771194947098</v>
      </c>
    </row>
    <row r="317" spans="2:12">
      <c r="B317" s="207"/>
      <c r="C317" s="394" t="str">
        <f t="shared" si="324"/>
        <v>N09</v>
      </c>
      <c r="D317" s="394" t="str">
        <f t="shared" si="324"/>
        <v>Предплатена платформа (Pre-paid platform)</v>
      </c>
      <c r="E317" s="394" t="str">
        <f t="shared" si="324"/>
        <v>PPP</v>
      </c>
      <c r="F317" s="170">
        <f>F192+N192*'5. Unit inv. &amp; direct opex'!F$232</f>
        <v>1988713.8757819207</v>
      </c>
      <c r="G317" s="170">
        <f>G192+O192*'5. Unit inv. &amp; direct opex'!G$232</f>
        <v>1958110.1403635442</v>
      </c>
      <c r="H317" s="170">
        <f>H192+P192*'5. Unit inv. &amp; direct opex'!H$232</f>
        <v>2037134.7709083897</v>
      </c>
      <c r="I317" s="170">
        <f>I192+Q192*'5. Unit inv. &amp; direct opex'!I$232</f>
        <v>2120825.6332484563</v>
      </c>
      <c r="J317" s="170">
        <f>J192+R192*'5. Unit inv. &amp; direct opex'!J$232</f>
        <v>2204274.3962159455</v>
      </c>
      <c r="K317" s="170">
        <f>K192+S192*'5. Unit inv. &amp; direct opex'!K$232</f>
        <v>2257667.6276737368</v>
      </c>
      <c r="L317" s="170">
        <f>L192+T192*'5. Unit inv. &amp; direct opex'!L$232</f>
        <v>2313263.1358484132</v>
      </c>
    </row>
    <row r="318" spans="2:12">
      <c r="B318" s="207"/>
      <c r="C318" s="394" t="str">
        <f t="shared" si="324"/>
        <v>N10</v>
      </c>
      <c r="D318" s="394" t="str">
        <f t="shared" si="324"/>
        <v>SMS шлюз (SMS Gateway)</v>
      </c>
      <c r="E318" s="394" t="str">
        <f t="shared" si="324"/>
        <v>SMSG</v>
      </c>
      <c r="F318" s="170">
        <f>F193+N193*'5. Unit inv. &amp; direct opex'!F$232</f>
        <v>133492.92905760513</v>
      </c>
      <c r="G318" s="170">
        <f>G193+O193*'5. Unit inv. &amp; direct opex'!G$232</f>
        <v>135511.17089475811</v>
      </c>
      <c r="H318" s="170">
        <f>H193+P193*'5. Unit inv. &amp; direct opex'!H$232</f>
        <v>137649.94374051824</v>
      </c>
      <c r="I318" s="170">
        <f>I193+Q193*'5. Unit inv. &amp; direct opex'!I$232</f>
        <v>139881.79512617315</v>
      </c>
      <c r="J318" s="170">
        <f>J193+R193*'5. Unit inv. &amp; direct opex'!J$232</f>
        <v>142383.04733531349</v>
      </c>
      <c r="K318" s="170">
        <f>K193+S193*'5. Unit inv. &amp; direct opex'!K$232</f>
        <v>145015.56750906559</v>
      </c>
      <c r="L318" s="170">
        <f>L193+T193*'5. Unit inv. &amp; direct opex'!L$232</f>
        <v>147754.81790225452</v>
      </c>
    </row>
    <row r="319" spans="2:12">
      <c r="B319" s="207"/>
      <c r="C319" s="394" t="str">
        <f t="shared" si="324"/>
        <v>N11</v>
      </c>
      <c r="D319" s="394" t="str">
        <f t="shared" si="324"/>
        <v>Централа за кратки съобщения SMS (SMS Control Centre)</v>
      </c>
      <c r="E319" s="394" t="str">
        <f t="shared" si="324"/>
        <v>SMSC</v>
      </c>
      <c r="F319" s="170">
        <f>F194+N194*'5. Unit inv. &amp; direct opex'!F$232</f>
        <v>178785.1728450068</v>
      </c>
      <c r="G319" s="170">
        <f>G194+O194*'5. Unit inv. &amp; direct opex'!G$232</f>
        <v>181488.17530547961</v>
      </c>
      <c r="H319" s="170">
        <f>H194+P194*'5. Unit inv. &amp; direct opex'!H$232</f>
        <v>184352.60322390831</v>
      </c>
      <c r="I319" s="170">
        <f>I194+Q194*'5. Unit inv. &amp; direct opex'!I$232</f>
        <v>187341.68990112477</v>
      </c>
      <c r="J319" s="170">
        <f>J194+R194*'5. Unit inv. &amp; direct opex'!J$232</f>
        <v>190691.58125265196</v>
      </c>
      <c r="K319" s="170">
        <f>K194+S194*'5. Unit inv. &amp; direct opex'!K$232</f>
        <v>194217.27791392719</v>
      </c>
      <c r="L319" s="170">
        <f>L194+T194*'5. Unit inv. &amp; direct opex'!L$232</f>
        <v>197885.91683337657</v>
      </c>
    </row>
    <row r="320" spans="2:12">
      <c r="B320" s="207"/>
      <c r="C320" s="394" t="str">
        <f t="shared" si="324"/>
        <v>N12</v>
      </c>
      <c r="D320" s="394" t="str">
        <f t="shared" si="324"/>
        <v>Централа за мултимедийни съобщения MMS (MMS Control Centre)</v>
      </c>
      <c r="E320" s="394" t="str">
        <f t="shared" si="324"/>
        <v>MMSC</v>
      </c>
      <c r="F320" s="170">
        <f>F195+N195*'5. Unit inv. &amp; direct opex'!F$232</f>
        <v>1940304.2014186792</v>
      </c>
      <c r="G320" s="170">
        <f>G195+O195*'5. Unit inv. &amp; direct opex'!G$232</f>
        <v>1969639.1118424137</v>
      </c>
      <c r="H320" s="170">
        <f>H195+P195*'5. Unit inv. &amp; direct opex'!H$232</f>
        <v>2000725.9264610205</v>
      </c>
      <c r="I320" s="170">
        <f>I195+Q195*'5. Unit inv. &amp; direct opex'!I$232</f>
        <v>2033165.6268339122</v>
      </c>
      <c r="J320" s="170">
        <f>J195+R195*'5. Unit inv. &amp; direct opex'!J$232</f>
        <v>2069521.0368504866</v>
      </c>
      <c r="K320" s="170">
        <f>K195+S195*'5. Unit inv. &amp; direct opex'!K$232</f>
        <v>2107784.4114689766</v>
      </c>
      <c r="L320" s="170">
        <f>L195+T195*'5. Unit inv. &amp; direct opex'!L$232</f>
        <v>2147599.0974164889</v>
      </c>
    </row>
    <row r="321" spans="2:12">
      <c r="B321" s="207"/>
      <c r="C321" s="394" t="str">
        <f t="shared" si="324"/>
        <v>N13</v>
      </c>
      <c r="D321" s="394" t="str">
        <f t="shared" si="324"/>
        <v>Система за гласова поща (Voice mail system)</v>
      </c>
      <c r="E321" s="394" t="str">
        <f t="shared" si="324"/>
        <v>VMS</v>
      </c>
      <c r="F321" s="170">
        <f>F196+N196*'5. Unit inv. &amp; direct opex'!F$232</f>
        <v>248589.23447274009</v>
      </c>
      <c r="G321" s="170">
        <f>G196+O196*'5. Unit inv. &amp; direct opex'!G$232</f>
        <v>244763.76754544303</v>
      </c>
      <c r="H321" s="170">
        <f>H196+P196*'5. Unit inv. &amp; direct opex'!H$232</f>
        <v>254641.84636354871</v>
      </c>
      <c r="I321" s="170">
        <f>I196+Q196*'5. Unit inv. &amp; direct opex'!I$232</f>
        <v>265103.20415605704</v>
      </c>
      <c r="J321" s="170">
        <f>J196+R196*'5. Unit inv. &amp; direct opex'!J$232</f>
        <v>275534.29952699319</v>
      </c>
      <c r="K321" s="170">
        <f>K196+S196*'5. Unit inv. &amp; direct opex'!K$232</f>
        <v>282208.4534592171</v>
      </c>
      <c r="L321" s="170">
        <f>L196+T196*'5. Unit inv. &amp; direct opex'!L$232</f>
        <v>289157.89198105165</v>
      </c>
    </row>
    <row r="322" spans="2:12">
      <c r="B322" s="207"/>
      <c r="C322" s="394" t="str">
        <f t="shared" si="324"/>
        <v>N14</v>
      </c>
      <c r="D322" s="394" t="str">
        <f t="shared" si="324"/>
        <v>Система за управление на мрежата (Network management system)</v>
      </c>
      <c r="E322" s="394" t="str">
        <f t="shared" si="324"/>
        <v>NMS</v>
      </c>
      <c r="F322" s="170">
        <f>F197+N197*'5. Unit inv. &amp; direct opex'!F$232</f>
        <v>353549.13347234146</v>
      </c>
      <c r="G322" s="170">
        <f>G197+O197*'5. Unit inv. &amp; direct opex'!G$232</f>
        <v>348108.46939796349</v>
      </c>
      <c r="H322" s="170">
        <f>H197+P197*'5. Unit inv. &amp; direct opex'!H$232</f>
        <v>362157.29260593606</v>
      </c>
      <c r="I322" s="170">
        <f>I197+Q197*'5. Unit inv. &amp; direct opex'!I$232</f>
        <v>377035.66813305905</v>
      </c>
      <c r="J322" s="170">
        <f>J197+R197*'5. Unit inv. &amp; direct opex'!J$232</f>
        <v>391871.00377172354</v>
      </c>
      <c r="K322" s="170">
        <f>K197+S197*'5. Unit inv. &amp; direct opex'!K$232</f>
        <v>401363.13380866434</v>
      </c>
      <c r="L322" s="170">
        <f>L197+T197*'5. Unit inv. &amp; direct opex'!L$232</f>
        <v>411246.77970638464</v>
      </c>
    </row>
    <row r="323" spans="2:12">
      <c r="B323" s="207"/>
      <c r="C323" s="394" t="str">
        <f t="shared" si="324"/>
        <v>N15</v>
      </c>
      <c r="D323" s="394" t="str">
        <f t="shared" si="324"/>
        <v>Система/и за оперативна поддръжка на мрежата (Operational Support System)</v>
      </c>
      <c r="E323" s="394" t="str">
        <f t="shared" si="324"/>
        <v>OSS</v>
      </c>
      <c r="F323" s="170">
        <f>F198+N198*'5. Unit inv. &amp; direct opex'!F$232</f>
        <v>331452.31263032014</v>
      </c>
      <c r="G323" s="170">
        <f>G198+O198*'5. Unit inv. &amp; direct opex'!G$232</f>
        <v>326351.6900605908</v>
      </c>
      <c r="H323" s="170">
        <f>H198+P198*'5. Unit inv. &amp; direct opex'!H$232</f>
        <v>339522.46181806497</v>
      </c>
      <c r="I323" s="170">
        <f>I198+Q198*'5. Unit inv. &amp; direct opex'!I$232</f>
        <v>353470.93887474283</v>
      </c>
      <c r="J323" s="170">
        <f>J198+R198*'5. Unit inv. &amp; direct opex'!J$232</f>
        <v>367379.06603599078</v>
      </c>
      <c r="K323" s="170">
        <f>K198+S198*'5. Unit inv. &amp; direct opex'!K$232</f>
        <v>376277.93794562283</v>
      </c>
      <c r="L323" s="170">
        <f>L198+T198*'5. Unit inv. &amp; direct opex'!L$232</f>
        <v>385543.85597473552</v>
      </c>
    </row>
    <row r="324" spans="2:12">
      <c r="B324" s="207"/>
      <c r="C324" s="394" t="str">
        <f t="shared" si="324"/>
        <v>N16</v>
      </c>
      <c r="D324" s="394" t="str">
        <f t="shared" si="324"/>
        <v>GPRS System</v>
      </c>
      <c r="E324" s="394" t="str">
        <f t="shared" si="324"/>
        <v>GPRS</v>
      </c>
      <c r="F324" s="170">
        <f>F199+N199*'5. Unit inv. &amp; direct opex'!F$232</f>
        <v>5303237.0020851223</v>
      </c>
      <c r="G324" s="170">
        <f>G199+O199*'5. Unit inv. &amp; direct opex'!G$232</f>
        <v>5221627.0409694528</v>
      </c>
      <c r="H324" s="170">
        <f>H199+P199*'5. Unit inv. &amp; direct opex'!H$232</f>
        <v>5432359.3890890395</v>
      </c>
      <c r="I324" s="170">
        <f>I199+Q199*'5. Unit inv. &amp; direct opex'!I$232</f>
        <v>5655535.0219958853</v>
      </c>
      <c r="J324" s="170">
        <f>J199+R199*'5. Unit inv. &amp; direct opex'!J$232</f>
        <v>5878065.0565758524</v>
      </c>
      <c r="K324" s="170">
        <f>K199+S199*'5. Unit inv. &amp; direct opex'!K$232</f>
        <v>6020447.0071299654</v>
      </c>
      <c r="L324" s="170">
        <f>L199+T199*'5. Unit inv. &amp; direct opex'!L$232</f>
        <v>6168701.6955957683</v>
      </c>
    </row>
    <row r="325" spans="2:12">
      <c r="B325" s="207"/>
      <c r="C325" s="394" t="str">
        <f t="shared" si="324"/>
        <v>N17</v>
      </c>
      <c r="D325" s="394" t="str">
        <f t="shared" si="324"/>
        <v>Retail Billing system</v>
      </c>
      <c r="E325" s="394" t="str">
        <f t="shared" si="324"/>
        <v>BIL</v>
      </c>
      <c r="F325" s="170">
        <f>F200+N200*'5. Unit inv. &amp; direct opex'!F$232</f>
        <v>1325809.2505212806</v>
      </c>
      <c r="G325" s="170">
        <f>G200+O200*'5. Unit inv. &amp; direct opex'!G$232</f>
        <v>1305406.7602423632</v>
      </c>
      <c r="H325" s="170">
        <f>H200+P200*'5. Unit inv. &amp; direct opex'!H$232</f>
        <v>1358089.8472722599</v>
      </c>
      <c r="I325" s="170">
        <f>I200+Q200*'5. Unit inv. &amp; direct opex'!I$232</f>
        <v>1413883.7554989713</v>
      </c>
      <c r="J325" s="170">
        <f>J200+R200*'5. Unit inv. &amp; direct opex'!J$232</f>
        <v>1469516.2641439631</v>
      </c>
      <c r="K325" s="170">
        <f>K200+S200*'5. Unit inv. &amp; direct opex'!K$232</f>
        <v>1505111.7517824913</v>
      </c>
      <c r="L325" s="170">
        <f>L200+T200*'5. Unit inv. &amp; direct opex'!L$232</f>
        <v>1542175.4238989421</v>
      </c>
    </row>
    <row r="326" spans="2:12">
      <c r="B326" s="207"/>
      <c r="C326" s="394" t="str">
        <f t="shared" si="324"/>
        <v>N18</v>
      </c>
      <c r="D326" s="394" t="str">
        <f t="shared" si="324"/>
        <v>Система за таксуване (Interconnection Billing System)</v>
      </c>
      <c r="E326" s="394" t="str">
        <f t="shared" si="324"/>
        <v>IBIL</v>
      </c>
      <c r="F326" s="170">
        <f>F201+N201*'5. Unit inv. &amp; direct opex'!F$232</f>
        <v>424258.96016680973</v>
      </c>
      <c r="G326" s="170">
        <f>G201+O201*'5. Unit inv. &amp; direct opex'!G$232</f>
        <v>417730.16327755619</v>
      </c>
      <c r="H326" s="170">
        <f>H201+P201*'5. Unit inv. &amp; direct opex'!H$232</f>
        <v>434588.75112712325</v>
      </c>
      <c r="I326" s="170">
        <f>I201+Q201*'5. Unit inv. &amp; direct opex'!I$232</f>
        <v>452442.80175967072</v>
      </c>
      <c r="J326" s="170">
        <f>J201+R201*'5. Unit inv. &amp; direct opex'!J$232</f>
        <v>470245.20452606824</v>
      </c>
      <c r="K326" s="170">
        <f>K201+S201*'5. Unit inv. &amp; direct opex'!K$232</f>
        <v>481635.76057039725</v>
      </c>
      <c r="L326" s="170">
        <f>L201+T201*'5. Unit inv. &amp; direct opex'!L$232</f>
        <v>493496.13564766146</v>
      </c>
    </row>
    <row r="327" spans="2:12">
      <c r="B327" s="207"/>
      <c r="C327" s="394" t="str">
        <f t="shared" si="324"/>
        <v>N19</v>
      </c>
      <c r="D327" s="394" t="str">
        <f t="shared" si="324"/>
        <v>Шлюз за взаимниосвързване (Interconnect Gateway)</v>
      </c>
      <c r="E327" s="394" t="str">
        <f t="shared" si="324"/>
        <v>IGW</v>
      </c>
      <c r="F327" s="170">
        <f>F202+N202*'5. Unit inv. &amp; direct opex'!F$232</f>
        <v>495701.62588091008</v>
      </c>
      <c r="G327" s="170">
        <f>G202+O202*'5. Unit inv. &amp; direct opex'!G$232</f>
        <v>492163.36048418266</v>
      </c>
      <c r="H327" s="170">
        <f>H202+P202*'5. Unit inv. &amp; direct opex'!H$232</f>
        <v>498393.68376823957</v>
      </c>
      <c r="I327" s="170">
        <f>I202+Q202*'5. Unit inv. &amp; direct opex'!I$232</f>
        <v>518799.87119220482</v>
      </c>
      <c r="J327" s="170">
        <f>J202+R202*'5. Unit inv. &amp; direct opex'!J$232</f>
        <v>540086.81276559306</v>
      </c>
      <c r="K327" s="170">
        <f>K202+S202*'5. Unit inv. &amp; direct opex'!K$232</f>
        <v>557334.5840605275</v>
      </c>
      <c r="L327" s="170">
        <f>L202+T202*'5. Unit inv. &amp; direct opex'!L$232</f>
        <v>571059.05751461757</v>
      </c>
    </row>
    <row r="328" spans="2:12">
      <c r="B328" s="207"/>
      <c r="C328" s="394" t="str">
        <f t="shared" si="324"/>
        <v>N20</v>
      </c>
      <c r="D328" s="394" t="str">
        <f t="shared" si="324"/>
        <v>Международен шлюз за взаимниосвързване  (International Gateway)</v>
      </c>
      <c r="E328" s="394" t="str">
        <f t="shared" si="324"/>
        <v>INT</v>
      </c>
      <c r="F328" s="170">
        <f>F203+N203*'5. Unit inv. &amp; direct opex'!F$232</f>
        <v>39656.130070472806</v>
      </c>
      <c r="G328" s="170">
        <f>G203+O203*'5. Unit inv. &amp; direct opex'!G$232</f>
        <v>39373.068838734609</v>
      </c>
      <c r="H328" s="170">
        <f>H203+P203*'5. Unit inv. &amp; direct opex'!H$232</f>
        <v>39871.49470145916</v>
      </c>
      <c r="I328" s="170">
        <f>I203+Q203*'5. Unit inv. &amp; direct opex'!I$232</f>
        <v>41503.989695376389</v>
      </c>
      <c r="J328" s="170">
        <f>J203+R203*'5. Unit inv. &amp; direct opex'!J$232</f>
        <v>43206.945021247433</v>
      </c>
      <c r="K328" s="170">
        <f>K203+S203*'5. Unit inv. &amp; direct opex'!K$232</f>
        <v>44586.7667248422</v>
      </c>
      <c r="L328" s="170">
        <f>L203+T203*'5. Unit inv. &amp; direct opex'!L$232</f>
        <v>45684.724601169408</v>
      </c>
    </row>
    <row r="329" spans="2:12">
      <c r="B329" s="207"/>
      <c r="C329" s="394" t="str">
        <f t="shared" ref="C329:E348" si="325">C204</f>
        <v>N21</v>
      </c>
      <c r="D329" s="394" t="str">
        <f t="shared" si="325"/>
        <v>Облужващ GPRS възел (Serving GPRS Support Node)</v>
      </c>
      <c r="E329" s="394" t="str">
        <f t="shared" si="325"/>
        <v>SGSN</v>
      </c>
      <c r="F329" s="170">
        <f>F204+N204*'5. Unit inv. &amp; direct opex'!F$232</f>
        <v>511232.11189340189</v>
      </c>
      <c r="G329" s="170">
        <f>G204+O204*'5. Unit inv. &amp; direct opex'!G$232</f>
        <v>508785.5741134648</v>
      </c>
      <c r="H329" s="170">
        <f>H204+P204*'5. Unit inv. &amp; direct opex'!H$232</f>
        <v>506682.0950618533</v>
      </c>
      <c r="I329" s="170">
        <f>I204+Q204*'5. Unit inv. &amp; direct opex'!I$232</f>
        <v>504801.39301442576</v>
      </c>
      <c r="J329" s="170">
        <f>J204+R204*'5. Unit inv. &amp; direct opex'!J$232</f>
        <v>503752.78425415902</v>
      </c>
      <c r="K329" s="170">
        <f>K204+S204*'5. Unit inv. &amp; direct opex'!K$232</f>
        <v>503006.53874820319</v>
      </c>
      <c r="L329" s="170">
        <f>L204+T204*'5. Unit inv. &amp; direct opex'!L$232</f>
        <v>502458.83071895677</v>
      </c>
    </row>
    <row r="330" spans="2:12">
      <c r="B330" s="207"/>
      <c r="C330" s="394" t="str">
        <f t="shared" si="325"/>
        <v>N22</v>
      </c>
      <c r="D330" s="394" t="str">
        <f t="shared" si="325"/>
        <v>Шлюз на мрежата за пакетна комутация (Gateway GPRS Support Node )</v>
      </c>
      <c r="E330" s="394" t="str">
        <f t="shared" si="325"/>
        <v>GGSN</v>
      </c>
      <c r="F330" s="170">
        <f>F205+N205*'5. Unit inv. &amp; direct opex'!F$232</f>
        <v>264948.71008829196</v>
      </c>
      <c r="G330" s="170">
        <f>G205+O205*'5. Unit inv. &amp; direct opex'!G$232</f>
        <v>264683.90215368324</v>
      </c>
      <c r="H330" s="170">
        <f>H205+P205*'5. Unit inv. &amp; direct opex'!H$232</f>
        <v>260162.00753437701</v>
      </c>
      <c r="I330" s="170">
        <f>I205+Q205*'5. Unit inv. &amp; direct opex'!I$232</f>
        <v>270065.75773518212</v>
      </c>
      <c r="J330" s="170">
        <f>J205+R205*'5. Unit inv. &amp; direct opex'!J$232</f>
        <v>278732.15270036855</v>
      </c>
      <c r="K330" s="170">
        <f>K205+S205*'5. Unit inv. &amp; direct opex'!K$232</f>
        <v>291211.53862026526</v>
      </c>
      <c r="L330" s="170">
        <f>L205+T205*'5. Unit inv. &amp; direct opex'!L$232</f>
        <v>298382.67988015257</v>
      </c>
    </row>
    <row r="331" spans="2:12">
      <c r="B331" s="207"/>
      <c r="C331" s="394" t="str">
        <f t="shared" si="325"/>
        <v>N23</v>
      </c>
      <c r="D331" s="394" t="str">
        <f t="shared" si="325"/>
        <v>IN Platform</v>
      </c>
      <c r="E331" s="394" t="str">
        <f t="shared" si="325"/>
        <v>IN/NGN</v>
      </c>
      <c r="F331" s="170">
        <f>F206+N206*'5. Unit inv. &amp; direct opex'!F$232</f>
        <v>387799.20577747456</v>
      </c>
      <c r="G331" s="170">
        <f>G206+O206*'5. Unit inv. &amp; direct opex'!G$232</f>
        <v>381831.4773708912</v>
      </c>
      <c r="H331" s="170">
        <f>H206+P206*'5. Unit inv. &amp; direct opex'!H$232</f>
        <v>397241.28032713599</v>
      </c>
      <c r="I331" s="170">
        <f>I206+Q206*'5. Unit inv. &amp; direct opex'!I$232</f>
        <v>413560.99848344893</v>
      </c>
      <c r="J331" s="170">
        <f>J206+R206*'5. Unit inv. &amp; direct opex'!J$232</f>
        <v>429833.50726210943</v>
      </c>
      <c r="K331" s="170">
        <f>K206+S206*'5. Unit inv. &amp; direct opex'!K$232</f>
        <v>440245.18739637866</v>
      </c>
      <c r="L331" s="170">
        <f>L206+T206*'5. Unit inv. &amp; direct opex'!L$232</f>
        <v>451086.31149044062</v>
      </c>
    </row>
    <row r="332" spans="2:12">
      <c r="B332" s="207"/>
      <c r="C332" s="394" t="str">
        <f t="shared" si="325"/>
        <v>N24</v>
      </c>
      <c r="D332" s="394" t="str">
        <f t="shared" si="325"/>
        <v>4G базова станция (4G Base Station)</v>
      </c>
      <c r="E332" s="394" t="str">
        <f t="shared" si="325"/>
        <v>eNodeB</v>
      </c>
      <c r="F332" s="170">
        <f>F207+N207*'5. Unit inv. &amp; direct opex'!F$232</f>
        <v>359542.61846846808</v>
      </c>
      <c r="G332" s="170">
        <f>G207+O207*'5. Unit inv. &amp; direct opex'!G$232</f>
        <v>1076726.7653896695</v>
      </c>
      <c r="H332" s="170">
        <f>H207+P207*'5. Unit inv. &amp; direct opex'!H$232</f>
        <v>1785546.3495904645</v>
      </c>
      <c r="I332" s="170">
        <f>I207+Q207*'5. Unit inv. &amp; direct opex'!I$232</f>
        <v>2492976.7511033076</v>
      </c>
      <c r="J332" s="170">
        <f>J207+R207*'5. Unit inv. &amp; direct opex'!J$232</f>
        <v>2488544.5048823673</v>
      </c>
      <c r="K332" s="170">
        <f>K207+S207*'5. Unit inv. &amp; direct opex'!K$232</f>
        <v>2485588.8468291233</v>
      </c>
      <c r="L332" s="170">
        <f>L207+T207*'5. Unit inv. &amp; direct opex'!L$232</f>
        <v>2488048.795286309</v>
      </c>
    </row>
    <row r="333" spans="2:12">
      <c r="B333" s="207"/>
      <c r="C333" s="394" t="str">
        <f t="shared" si="325"/>
        <v>N25</v>
      </c>
      <c r="D333" s="394" t="str">
        <f t="shared" si="325"/>
        <v>4G Приемо-предавателно устройство (4G Transceiver)</v>
      </c>
      <c r="E333" s="394" t="str">
        <f t="shared" si="325"/>
        <v>eNodeB Radio</v>
      </c>
      <c r="F333" s="170">
        <f>F208+N208*'5. Unit inv. &amp; direct opex'!F$232</f>
        <v>452951.61973187374</v>
      </c>
      <c r="G333" s="170">
        <f>G208+O208*'5. Unit inv. &amp; direct opex'!G$232</f>
        <v>1381064.0274678352</v>
      </c>
      <c r="H333" s="170">
        <f>H208+P208*'5. Unit inv. &amp; direct opex'!H$232</f>
        <v>2331503.5847760485</v>
      </c>
      <c r="I333" s="170">
        <f>I208+Q208*'5. Unit inv. &amp; direct opex'!I$232</f>
        <v>3312229.8500551223</v>
      </c>
      <c r="J333" s="170">
        <f>J208+R208*'5. Unit inv. &amp; direct opex'!J$232</f>
        <v>3362829.9326617047</v>
      </c>
      <c r="K333" s="170">
        <f>K208+S208*'5. Unit inv. &amp; direct opex'!K$232</f>
        <v>3414805.6248940979</v>
      </c>
      <c r="L333" s="170">
        <f>L208+T208*'5. Unit inv. &amp; direct opex'!L$232</f>
        <v>3475919.2572200969</v>
      </c>
    </row>
    <row r="334" spans="2:12">
      <c r="B334" s="207"/>
      <c r="C334" s="394" t="str">
        <f t="shared" si="325"/>
        <v>N26</v>
      </c>
      <c r="D334" s="394" t="str">
        <f t="shared" si="325"/>
        <v>OTHER: complete as required</v>
      </c>
      <c r="E334" s="394" t="str">
        <f t="shared" si="325"/>
        <v>OTHER</v>
      </c>
      <c r="F334" s="170">
        <f>F209+N209*'5. Unit inv. &amp; direct opex'!F$232</f>
        <v>0</v>
      </c>
      <c r="G334" s="170">
        <f>G209+O209*'5. Unit inv. &amp; direct opex'!G$232</f>
        <v>0</v>
      </c>
      <c r="H334" s="170">
        <f>H209+P209*'5. Unit inv. &amp; direct opex'!H$232</f>
        <v>0</v>
      </c>
      <c r="I334" s="170">
        <f>I209+Q209*'5. Unit inv. &amp; direct opex'!I$232</f>
        <v>0</v>
      </c>
      <c r="J334" s="170">
        <f>J209+R209*'5. Unit inv. &amp; direct opex'!J$232</f>
        <v>0</v>
      </c>
      <c r="K334" s="170">
        <f>K209+S209*'5. Unit inv. &amp; direct opex'!K$232</f>
        <v>0</v>
      </c>
      <c r="L334" s="170">
        <f>L209+T209*'5. Unit inv. &amp; direct opex'!L$232</f>
        <v>0</v>
      </c>
    </row>
    <row r="335" spans="2:12">
      <c r="B335" s="207"/>
      <c r="C335" s="394" t="str">
        <f t="shared" si="325"/>
        <v>N27</v>
      </c>
      <c r="D335" s="394" t="str">
        <f t="shared" si="325"/>
        <v>OTHER: complete as required</v>
      </c>
      <c r="E335" s="394" t="str">
        <f t="shared" si="325"/>
        <v>OTHER</v>
      </c>
      <c r="F335" s="170">
        <f>F210+N210*'5. Unit inv. &amp; direct opex'!F$232</f>
        <v>0</v>
      </c>
      <c r="G335" s="170">
        <f>G210+O210*'5. Unit inv. &amp; direct opex'!G$232</f>
        <v>0</v>
      </c>
      <c r="H335" s="170">
        <f>H210+P210*'5. Unit inv. &amp; direct opex'!H$232</f>
        <v>0</v>
      </c>
      <c r="I335" s="170">
        <f>I210+Q210*'5. Unit inv. &amp; direct opex'!I$232</f>
        <v>0</v>
      </c>
      <c r="J335" s="170">
        <f>J210+R210*'5. Unit inv. &amp; direct opex'!J$232</f>
        <v>0</v>
      </c>
      <c r="K335" s="170">
        <f>K210+S210*'5. Unit inv. &amp; direct opex'!K$232</f>
        <v>0</v>
      </c>
      <c r="L335" s="170">
        <f>L210+T210*'5. Unit inv. &amp; direct opex'!L$232</f>
        <v>0</v>
      </c>
    </row>
    <row r="336" spans="2:12">
      <c r="B336" s="207"/>
      <c r="C336" s="394" t="str">
        <f t="shared" si="325"/>
        <v>N28</v>
      </c>
      <c r="D336" s="394" t="str">
        <f t="shared" si="325"/>
        <v>OTHER: complete as required</v>
      </c>
      <c r="E336" s="394" t="str">
        <f t="shared" si="325"/>
        <v>OTHER</v>
      </c>
      <c r="F336" s="170">
        <f>F211+N211*'5. Unit inv. &amp; direct opex'!F$232</f>
        <v>0</v>
      </c>
      <c r="G336" s="170">
        <f>G211+O211*'5. Unit inv. &amp; direct opex'!G$232</f>
        <v>0</v>
      </c>
      <c r="H336" s="170">
        <f>H211+P211*'5. Unit inv. &amp; direct opex'!H$232</f>
        <v>0</v>
      </c>
      <c r="I336" s="170">
        <f>I211+Q211*'5. Unit inv. &amp; direct opex'!I$232</f>
        <v>0</v>
      </c>
      <c r="J336" s="170">
        <f>J211+R211*'5. Unit inv. &amp; direct opex'!J$232</f>
        <v>0</v>
      </c>
      <c r="K336" s="170">
        <f>K211+S211*'5. Unit inv. &amp; direct opex'!K$232</f>
        <v>0</v>
      </c>
      <c r="L336" s="170">
        <f>L211+T211*'5. Unit inv. &amp; direct opex'!L$232</f>
        <v>0</v>
      </c>
    </row>
    <row r="337" spans="2:12">
      <c r="B337" s="207"/>
      <c r="C337" s="394" t="str">
        <f t="shared" si="325"/>
        <v>N29</v>
      </c>
      <c r="D337" s="394" t="str">
        <f t="shared" si="325"/>
        <v>OTHER: complete as required</v>
      </c>
      <c r="E337" s="394" t="str">
        <f t="shared" si="325"/>
        <v>OTHER</v>
      </c>
      <c r="F337" s="170">
        <f>F212+N212*'5. Unit inv. &amp; direct opex'!F$232</f>
        <v>0</v>
      </c>
      <c r="G337" s="170">
        <f>G212+O212*'5. Unit inv. &amp; direct opex'!G$232</f>
        <v>0</v>
      </c>
      <c r="H337" s="170">
        <f>H212+P212*'5. Unit inv. &amp; direct opex'!H$232</f>
        <v>0</v>
      </c>
      <c r="I337" s="170">
        <f>I212+Q212*'5. Unit inv. &amp; direct opex'!I$232</f>
        <v>0</v>
      </c>
      <c r="J337" s="170">
        <f>J212+R212*'5. Unit inv. &amp; direct opex'!J$232</f>
        <v>0</v>
      </c>
      <c r="K337" s="170">
        <f>K212+S212*'5. Unit inv. &amp; direct opex'!K$232</f>
        <v>0</v>
      </c>
      <c r="L337" s="170">
        <f>L212+T212*'5. Unit inv. &amp; direct opex'!L$232</f>
        <v>0</v>
      </c>
    </row>
    <row r="338" spans="2:12">
      <c r="B338" s="207"/>
      <c r="C338" s="394" t="str">
        <f t="shared" si="325"/>
        <v>N30</v>
      </c>
      <c r="D338" s="394" t="str">
        <f t="shared" si="325"/>
        <v>OTHER: complete as required</v>
      </c>
      <c r="E338" s="394" t="str">
        <f t="shared" si="325"/>
        <v>OTHER</v>
      </c>
      <c r="F338" s="170">
        <f>F213+N213*'5. Unit inv. &amp; direct opex'!F$232</f>
        <v>0</v>
      </c>
      <c r="G338" s="170">
        <f>G213+O213*'5. Unit inv. &amp; direct opex'!G$232</f>
        <v>0</v>
      </c>
      <c r="H338" s="170">
        <f>H213+P213*'5. Unit inv. &amp; direct opex'!H$232</f>
        <v>0</v>
      </c>
      <c r="I338" s="170">
        <f>I213+Q213*'5. Unit inv. &amp; direct opex'!I$232</f>
        <v>0</v>
      </c>
      <c r="J338" s="170">
        <f>J213+R213*'5. Unit inv. &amp; direct opex'!J$232</f>
        <v>0</v>
      </c>
      <c r="K338" s="170">
        <f>K213+S213*'5. Unit inv. &amp; direct opex'!K$232</f>
        <v>0</v>
      </c>
      <c r="L338" s="170">
        <f>L213+T213*'5. Unit inv. &amp; direct opex'!L$232</f>
        <v>0</v>
      </c>
    </row>
    <row r="339" spans="2:12">
      <c r="B339" s="207"/>
      <c r="C339" s="394" t="str">
        <f t="shared" si="325"/>
        <v>T01</v>
      </c>
      <c r="D339" s="394" t="str">
        <f t="shared" si="325"/>
        <v>BTS-BSC</v>
      </c>
      <c r="E339" s="394">
        <f t="shared" si="325"/>
        <v>0</v>
      </c>
      <c r="F339" s="170">
        <f>F214+N214*'5. Unit inv. &amp; direct opex'!F$232</f>
        <v>4941301.4174971245</v>
      </c>
      <c r="G339" s="170">
        <f>G214+O214*'5. Unit inv. &amp; direct opex'!G$232</f>
        <v>5863691.6377996346</v>
      </c>
      <c r="H339" s="170">
        <f>H214+P214*'5. Unit inv. &amp; direct opex'!H$232</f>
        <v>6042274.4009472616</v>
      </c>
      <c r="I339" s="170">
        <f>I214+Q214*'5. Unit inv. &amp; direct opex'!I$232</f>
        <v>6222536.446160852</v>
      </c>
      <c r="J339" s="170">
        <f>J214+R214*'5. Unit inv. &amp; direct opex'!J$232</f>
        <v>6415046.0238411827</v>
      </c>
      <c r="K339" s="170">
        <f>K214+S214*'5. Unit inv. &amp; direct opex'!K$232</f>
        <v>6616685.8497170508</v>
      </c>
      <c r="L339" s="170">
        <f>L214+T214*'5. Unit inv. &amp; direct opex'!L$232</f>
        <v>6818738.4934093058</v>
      </c>
    </row>
    <row r="340" spans="2:12">
      <c r="B340" s="207"/>
      <c r="C340" s="394" t="str">
        <f t="shared" si="325"/>
        <v>T02</v>
      </c>
      <c r="D340" s="394" t="str">
        <f t="shared" si="325"/>
        <v>Node B-RNC</v>
      </c>
      <c r="E340" s="394">
        <f t="shared" si="325"/>
        <v>0</v>
      </c>
      <c r="F340" s="170">
        <f>F215+N215*'5. Unit inv. &amp; direct opex'!F$232</f>
        <v>23769601.59521227</v>
      </c>
      <c r="G340" s="170">
        <f>G215+O215*'5. Unit inv. &amp; direct opex'!G$232</f>
        <v>23739064.24376424</v>
      </c>
      <c r="H340" s="170">
        <f>H215+P215*'5. Unit inv. &amp; direct opex'!H$232</f>
        <v>23631694.139971331</v>
      </c>
      <c r="I340" s="170">
        <f>I215+Q215*'5. Unit inv. &amp; direct opex'!I$232</f>
        <v>23564603.522313505</v>
      </c>
      <c r="J340" s="170">
        <f>J215+R215*'5. Unit inv. &amp; direct opex'!J$232</f>
        <v>23517300.72997202</v>
      </c>
      <c r="K340" s="170">
        <f>K215+S215*'5. Unit inv. &amp; direct opex'!K$232</f>
        <v>23440201.6929424</v>
      </c>
      <c r="L340" s="170">
        <f>L215+T215*'5. Unit inv. &amp; direct opex'!L$232</f>
        <v>23407186.134338651</v>
      </c>
    </row>
    <row r="341" spans="2:12">
      <c r="B341" s="207"/>
      <c r="C341" s="394" t="str">
        <f t="shared" si="325"/>
        <v>T03</v>
      </c>
      <c r="D341" s="394" t="str">
        <f t="shared" si="325"/>
        <v>BSC-MSC</v>
      </c>
      <c r="E341" s="394">
        <f t="shared" si="325"/>
        <v>0</v>
      </c>
      <c r="F341" s="170">
        <f>F216+N216*'5. Unit inv. &amp; direct opex'!F$232</f>
        <v>6022843.4850659724</v>
      </c>
      <c r="G341" s="170">
        <f>G216+O216*'5. Unit inv. &amp; direct opex'!G$232</f>
        <v>6161030.628434103</v>
      </c>
      <c r="H341" s="170">
        <f>H216+P216*'5. Unit inv. &amp; direct opex'!H$232</f>
        <v>6304270.7203256683</v>
      </c>
      <c r="I341" s="170">
        <f>I216+Q216*'5. Unit inv. &amp; direct opex'!I$232</f>
        <v>6451273.2076835968</v>
      </c>
      <c r="J341" s="170">
        <f>J216+R216*'5. Unit inv. &amp; direct opex'!J$232</f>
        <v>6610164.5323099019</v>
      </c>
      <c r="K341" s="170">
        <f>K216+S216*'5. Unit inv. &amp; direct opex'!K$232</f>
        <v>6774579.0395706203</v>
      </c>
      <c r="L341" s="170">
        <f>L216+T216*'5. Unit inv. &amp; direct opex'!L$232</f>
        <v>6943313.8168303315</v>
      </c>
    </row>
    <row r="342" spans="2:12">
      <c r="B342" s="207"/>
      <c r="C342" s="394" t="str">
        <f t="shared" si="325"/>
        <v>T04</v>
      </c>
      <c r="D342" s="394" t="str">
        <f t="shared" si="325"/>
        <v>RNC-MSC</v>
      </c>
      <c r="E342" s="394">
        <f t="shared" si="325"/>
        <v>0</v>
      </c>
      <c r="F342" s="170">
        <f>F217+N217*'5. Unit inv. &amp; direct opex'!F$232</f>
        <v>2514821.7251183074</v>
      </c>
      <c r="G342" s="170">
        <f>G217+O217*'5. Unit inv. &amp; direct opex'!G$232</f>
        <v>2495595.1493127998</v>
      </c>
      <c r="H342" s="170">
        <f>H217+P217*'5. Unit inv. &amp; direct opex'!H$232</f>
        <v>2468423.8021550793</v>
      </c>
      <c r="I342" s="170">
        <f>I217+Q217*'5. Unit inv. &amp; direct opex'!I$232</f>
        <v>2444945.6742846696</v>
      </c>
      <c r="J342" s="170">
        <f>J217+R217*'5. Unit inv. &amp; direct opex'!J$232</f>
        <v>2405619.4002430523</v>
      </c>
      <c r="K342" s="170">
        <f>K217+S217*'5. Unit inv. &amp; direct opex'!K$232</f>
        <v>2397491.554103055</v>
      </c>
      <c r="L342" s="170">
        <f>L217+T217*'5. Unit inv. &amp; direct opex'!L$232</f>
        <v>2385579.6339811394</v>
      </c>
    </row>
    <row r="343" spans="2:12">
      <c r="B343" s="207"/>
      <c r="C343" s="394" t="str">
        <f t="shared" si="325"/>
        <v>T05</v>
      </c>
      <c r="D343" s="394" t="str">
        <f t="shared" si="325"/>
        <v>MSC-MSC</v>
      </c>
      <c r="E343" s="394">
        <f t="shared" si="325"/>
        <v>0</v>
      </c>
      <c r="F343" s="170">
        <f>F218+N218*'5. Unit inv. &amp; direct opex'!F$232</f>
        <v>2278849.4868864631</v>
      </c>
      <c r="G343" s="170">
        <f>G218+O218*'5. Unit inv. &amp; direct opex'!G$232</f>
        <v>2261077.29708242</v>
      </c>
      <c r="H343" s="170">
        <f>H218+P218*'5. Unit inv. &amp; direct opex'!H$232</f>
        <v>2369619.4222625121</v>
      </c>
      <c r="I343" s="170">
        <f>I218+Q218*'5. Unit inv. &amp; direct opex'!I$232</f>
        <v>2484215.2536386647</v>
      </c>
      <c r="J343" s="170">
        <f>J218+R218*'5. Unit inv. &amp; direct opex'!J$232</f>
        <v>2599080.1055409387</v>
      </c>
      <c r="K343" s="170">
        <f>K218+S218*'5. Unit inv. &amp; direct opex'!K$232</f>
        <v>2678722.4425564501</v>
      </c>
      <c r="L343" s="170">
        <f>L218+T218*'5. Unit inv. &amp; direct opex'!L$232</f>
        <v>2760896.9909031405</v>
      </c>
    </row>
    <row r="344" spans="2:12">
      <c r="B344" s="207"/>
      <c r="C344" s="394" t="str">
        <f t="shared" si="325"/>
        <v>T06</v>
      </c>
      <c r="D344" s="394" t="str">
        <f t="shared" si="325"/>
        <v>MSC-PPP</v>
      </c>
      <c r="E344" s="394">
        <f t="shared" si="325"/>
        <v>0</v>
      </c>
      <c r="F344" s="170">
        <f>F219+N219*'5. Unit inv. &amp; direct opex'!F$232</f>
        <v>12471.315599876167</v>
      </c>
      <c r="G344" s="170">
        <f>G219+O219*'5. Unit inv. &amp; direct opex'!G$232</f>
        <v>12374.054859655032</v>
      </c>
      <c r="H344" s="170">
        <f>H219+P219*'5. Unit inv. &amp; direct opex'!H$232</f>
        <v>5851.6144015504588</v>
      </c>
      <c r="I344" s="170">
        <f>I219+Q219*'5. Unit inv. &amp; direct opex'!I$232</f>
        <v>6176.4814574503507</v>
      </c>
      <c r="J344" s="170">
        <f>J219+R219*'5. Unit inv. &amp; direct opex'!J$232</f>
        <v>6506.3874227959495</v>
      </c>
      <c r="K344" s="170">
        <f>K219+S219*'5. Unit inv. &amp; direct opex'!K$232</f>
        <v>6751.9499853566085</v>
      </c>
      <c r="L344" s="170">
        <f>L219+T219*'5. Unit inv. &amp; direct opex'!L$232</f>
        <v>7007.211681726857</v>
      </c>
    </row>
    <row r="345" spans="2:12">
      <c r="B345" s="207"/>
      <c r="C345" s="394" t="str">
        <f t="shared" si="325"/>
        <v>T07</v>
      </c>
      <c r="D345" s="394" t="str">
        <f t="shared" si="325"/>
        <v>MSC-HLR</v>
      </c>
      <c r="E345" s="394">
        <f t="shared" si="325"/>
        <v>0</v>
      </c>
      <c r="F345" s="170">
        <f>F220+N220*'5. Unit inv. &amp; direct opex'!F$232</f>
        <v>1662.8420799834889</v>
      </c>
      <c r="G345" s="170">
        <f>G220+O220*'5. Unit inv. &amp; direct opex'!G$232</f>
        <v>1649.873981287338</v>
      </c>
      <c r="H345" s="170">
        <f>H220+P220*'5. Unit inv. &amp; direct opex'!H$232</f>
        <v>1729.0755319991797</v>
      </c>
      <c r="I345" s="170">
        <f>I220+Q220*'5. Unit inv. &amp; direct opex'!I$232</f>
        <v>1812.6943807645316</v>
      </c>
      <c r="J345" s="170">
        <f>J220+R220*'5. Unit inv. &amp; direct opex'!J$232</f>
        <v>1896.509529747949</v>
      </c>
      <c r="K345" s="170">
        <f>K220+S220*'5. Unit inv. &amp; direct opex'!K$232</f>
        <v>1954.6233411688854</v>
      </c>
      <c r="L345" s="170">
        <f>L220+T220*'5. Unit inv. &amp; direct opex'!L$232</f>
        <v>2014.5848689840489</v>
      </c>
    </row>
    <row r="346" spans="2:12">
      <c r="B346" s="207"/>
      <c r="C346" s="394" t="str">
        <f t="shared" si="325"/>
        <v>T08</v>
      </c>
      <c r="D346" s="394" t="str">
        <f t="shared" si="325"/>
        <v>MSC-SMS</v>
      </c>
      <c r="E346" s="394">
        <f t="shared" si="325"/>
        <v>0</v>
      </c>
      <c r="F346" s="170">
        <f>F221+N221*'5. Unit inv. &amp; direct opex'!F$232</f>
        <v>2283.1097966971638</v>
      </c>
      <c r="G346" s="170">
        <f>G221+O221*'5. Unit inv. &amp; direct opex'!G$232</f>
        <v>2335.4930973065298</v>
      </c>
      <c r="H346" s="170">
        <f>H221+P221*'5. Unit inv. &amp; direct opex'!H$232</f>
        <v>2389.7918447151815</v>
      </c>
      <c r="I346" s="170">
        <f>I221+Q221*'5. Unit inv. &amp; direct opex'!I$232</f>
        <v>2445.5168224367389</v>
      </c>
      <c r="J346" s="170">
        <f>J221+R221*'5. Unit inv. &amp; direct opex'!J$232</f>
        <v>2505.7485619405161</v>
      </c>
      <c r="K346" s="170">
        <f>K221+S221*'5. Unit inv. &amp; direct opex'!K$232</f>
        <v>2568.0740022706277</v>
      </c>
      <c r="L346" s="170">
        <f>L221+T221*'5. Unit inv. &amp; direct opex'!L$232</f>
        <v>2632.0371492393965</v>
      </c>
    </row>
    <row r="347" spans="2:12">
      <c r="B347" s="207"/>
      <c r="C347" s="394" t="str">
        <f t="shared" si="325"/>
        <v>T09</v>
      </c>
      <c r="D347" s="394" t="str">
        <f t="shared" si="325"/>
        <v>MSC-MMS</v>
      </c>
      <c r="E347" s="394">
        <f t="shared" si="325"/>
        <v>0</v>
      </c>
      <c r="F347" s="170">
        <f>F222+N222*'5. Unit inv. &amp; direct opex'!F$232</f>
        <v>13273.894166843977</v>
      </c>
      <c r="G347" s="170">
        <f>G222+O222*'5. Unit inv. &amp; direct opex'!G$232</f>
        <v>13578.448240154239</v>
      </c>
      <c r="H347" s="170">
        <f>H222+P222*'5. Unit inv. &amp; direct opex'!H$232</f>
        <v>13894.138632065005</v>
      </c>
      <c r="I347" s="170">
        <f>I222+Q222*'5. Unit inv. &amp; direct opex'!I$232</f>
        <v>14218.121060678715</v>
      </c>
      <c r="J347" s="170">
        <f>J222+R222*'5. Unit inv. &amp; direct opex'!J$232</f>
        <v>14568.30559267742</v>
      </c>
      <c r="K347" s="170">
        <f>K222+S222*'5. Unit inv. &amp; direct opex'!K$232</f>
        <v>14930.662803898997</v>
      </c>
      <c r="L347" s="170">
        <f>L222+T222*'5. Unit inv. &amp; direct opex'!L$232</f>
        <v>15302.54156534532</v>
      </c>
    </row>
    <row r="348" spans="2:12">
      <c r="B348" s="207"/>
      <c r="C348" s="394" t="str">
        <f t="shared" si="325"/>
        <v>T10</v>
      </c>
      <c r="D348" s="394" t="str">
        <f t="shared" si="325"/>
        <v>MSC-OSS</v>
      </c>
      <c r="E348" s="394">
        <f t="shared" si="325"/>
        <v>0</v>
      </c>
      <c r="F348" s="170">
        <f>F223+N223*'5. Unit inv. &amp; direct opex'!F$232</f>
        <v>8314.2103999174451</v>
      </c>
      <c r="G348" s="170">
        <f>G223+O223*'5. Unit inv. &amp; direct opex'!G$232</f>
        <v>8249.3699064366901</v>
      </c>
      <c r="H348" s="170">
        <f>H223+P223*'5. Unit inv. &amp; direct opex'!H$232</f>
        <v>8645.3776599958983</v>
      </c>
      <c r="I348" s="170">
        <f>I223+Q223*'5. Unit inv. &amp; direct opex'!I$232</f>
        <v>9063.4719038226613</v>
      </c>
      <c r="J348" s="170">
        <f>J223+R223*'5. Unit inv. &amp; direct opex'!J$232</f>
        <v>9482.5476487397409</v>
      </c>
      <c r="K348" s="170">
        <f>K223+S223*'5. Unit inv. &amp; direct opex'!K$232</f>
        <v>9773.116705844428</v>
      </c>
      <c r="L348" s="170">
        <f>L223+T223*'5. Unit inv. &amp; direct opex'!L$232</f>
        <v>10072.924344920246</v>
      </c>
    </row>
    <row r="349" spans="2:12">
      <c r="B349" s="207"/>
      <c r="C349" s="394" t="str">
        <f t="shared" ref="C349:E363" si="326">C224</f>
        <v>T11</v>
      </c>
      <c r="D349" s="394" t="str">
        <f t="shared" si="326"/>
        <v>MSC-GPRS</v>
      </c>
      <c r="E349" s="394">
        <f t="shared" si="326"/>
        <v>0</v>
      </c>
      <c r="F349" s="170">
        <f>F224+N224*'5. Unit inv. &amp; direct opex'!F$232</f>
        <v>9070.0477090008499</v>
      </c>
      <c r="G349" s="170">
        <f>G224+O224*'5. Unit inv. &amp; direct opex'!G$232</f>
        <v>8999.3126252036618</v>
      </c>
      <c r="H349" s="170">
        <f>H224+P224*'5. Unit inv. &amp; direct opex'!H$232</f>
        <v>9431.3210836318904</v>
      </c>
      <c r="I349" s="170">
        <f>I224+Q224*'5. Unit inv. &amp; direct opex'!I$232</f>
        <v>9887.4238950792642</v>
      </c>
      <c r="J349" s="170">
        <f>J224+R224*'5. Unit inv. &amp; direct opex'!J$232</f>
        <v>10344.597434988809</v>
      </c>
      <c r="K349" s="170">
        <f>K224+S224*'5. Unit inv. &amp; direct opex'!K$232</f>
        <v>10661.581860921195</v>
      </c>
      <c r="L349" s="170">
        <f>L224+T224*'5. Unit inv. &amp; direct opex'!L$232</f>
        <v>10988.644739912997</v>
      </c>
    </row>
    <row r="350" spans="2:12">
      <c r="B350" s="207"/>
      <c r="C350" s="394" t="str">
        <f t="shared" si="326"/>
        <v>T12</v>
      </c>
      <c r="D350" s="394" t="str">
        <f t="shared" si="326"/>
        <v>MSC-BIL</v>
      </c>
      <c r="E350" s="394">
        <f t="shared" si="326"/>
        <v>0</v>
      </c>
      <c r="F350" s="170">
        <f>F225+N225*'5. Unit inv. &amp; direct opex'!F$232</f>
        <v>8314.2103999174451</v>
      </c>
      <c r="G350" s="170">
        <f>G225+O225*'5. Unit inv. &amp; direct opex'!G$232</f>
        <v>8249.3699064366901</v>
      </c>
      <c r="H350" s="170">
        <f>H225+P225*'5. Unit inv. &amp; direct opex'!H$232</f>
        <v>8645.3776599958983</v>
      </c>
      <c r="I350" s="170">
        <f>I225+Q225*'5. Unit inv. &amp; direct opex'!I$232</f>
        <v>9063.4719038226613</v>
      </c>
      <c r="J350" s="170">
        <f>J225+R225*'5. Unit inv. &amp; direct opex'!J$232</f>
        <v>9482.5476487397409</v>
      </c>
      <c r="K350" s="170">
        <f>K225+S225*'5. Unit inv. &amp; direct opex'!K$232</f>
        <v>9773.116705844428</v>
      </c>
      <c r="L350" s="170">
        <f>L225+T225*'5. Unit inv. &amp; direct opex'!L$232</f>
        <v>10072.924344920246</v>
      </c>
    </row>
    <row r="351" spans="2:12">
      <c r="B351" s="207"/>
      <c r="C351" s="394" t="str">
        <f t="shared" si="326"/>
        <v>T13</v>
      </c>
      <c r="D351" s="394" t="str">
        <f t="shared" si="326"/>
        <v>MSC-IBIL</v>
      </c>
      <c r="E351" s="394">
        <f t="shared" si="326"/>
        <v>0</v>
      </c>
      <c r="F351" s="170">
        <f>F226+N226*'5. Unit inv. &amp; direct opex'!F$232</f>
        <v>725.60381672006793</v>
      </c>
      <c r="G351" s="170">
        <f>G226+O226*'5. Unit inv. &amp; direct opex'!G$232</f>
        <v>719.94501001629294</v>
      </c>
      <c r="H351" s="170">
        <f>H226+P226*'5. Unit inv. &amp; direct opex'!H$232</f>
        <v>754.50568669055133</v>
      </c>
      <c r="I351" s="170">
        <f>I226+Q226*'5. Unit inv. &amp; direct opex'!I$232</f>
        <v>790.99391160634127</v>
      </c>
      <c r="J351" s="170">
        <f>J226+R226*'5. Unit inv. &amp; direct opex'!J$232</f>
        <v>827.56779479910483</v>
      </c>
      <c r="K351" s="170">
        <f>K226+S226*'5. Unit inv. &amp; direct opex'!K$232</f>
        <v>852.92654887369554</v>
      </c>
      <c r="L351" s="170">
        <f>L226+T226*'5. Unit inv. &amp; direct opex'!L$232</f>
        <v>879.09157919303982</v>
      </c>
    </row>
    <row r="352" spans="2:12">
      <c r="B352" s="207"/>
      <c r="C352" s="394" t="str">
        <f t="shared" si="326"/>
        <v>T14</v>
      </c>
      <c r="D352" s="394" t="str">
        <f t="shared" si="326"/>
        <v>MSC-IGW</v>
      </c>
      <c r="E352" s="394">
        <f t="shared" si="326"/>
        <v>0</v>
      </c>
      <c r="F352" s="170">
        <f>F227+N227*'5. Unit inv. &amp; direct opex'!F$232</f>
        <v>12434.270198475726</v>
      </c>
      <c r="G352" s="170">
        <f>G227+O227*'5. Unit inv. &amp; direct opex'!G$232</f>
        <v>12440.682057675809</v>
      </c>
      <c r="H352" s="170">
        <f>H227+P227*'5. Unit inv. &amp; direct opex'!H$232</f>
        <v>12690.770432272295</v>
      </c>
      <c r="I352" s="170">
        <f>I227+Q227*'5. Unit inv. &amp; direct opex'!I$232</f>
        <v>13302.728850146366</v>
      </c>
      <c r="J352" s="170">
        <f>J227+R227*'5. Unit inv. &amp; direct opex'!J$232</f>
        <v>13940.366803600047</v>
      </c>
      <c r="K352" s="170">
        <f>K227+S227*'5. Unit inv. &amp; direct opex'!K$232</f>
        <v>14475.724949396172</v>
      </c>
      <c r="L352" s="170">
        <f>L227+T227*'5. Unit inv. &amp; direct opex'!L$232</f>
        <v>14919.793413082281</v>
      </c>
    </row>
    <row r="353" spans="2:12">
      <c r="B353" s="207"/>
      <c r="C353" s="394" t="str">
        <f t="shared" si="326"/>
        <v>T15</v>
      </c>
      <c r="D353" s="394" t="str">
        <f t="shared" si="326"/>
        <v>MSC-INT</v>
      </c>
      <c r="E353" s="394">
        <f t="shared" si="326"/>
        <v>0</v>
      </c>
      <c r="F353" s="170">
        <f>F228+N228*'5. Unit inv. &amp; direct opex'!F$232</f>
        <v>2486.8540396951453</v>
      </c>
      <c r="G353" s="170">
        <f>G228+O228*'5. Unit inv. &amp; direct opex'!G$232</f>
        <v>2488.1364115351626</v>
      </c>
      <c r="H353" s="170">
        <f>H228+P228*'5. Unit inv. &amp; direct opex'!H$232</f>
        <v>2538.154086454459</v>
      </c>
      <c r="I353" s="170">
        <f>I228+Q228*'5. Unit inv. &amp; direct opex'!I$232</f>
        <v>2660.5457700292732</v>
      </c>
      <c r="J353" s="170">
        <f>J228+R228*'5. Unit inv. &amp; direct opex'!J$232</f>
        <v>2788.0733607200082</v>
      </c>
      <c r="K353" s="170">
        <f>K228+S228*'5. Unit inv. &amp; direct opex'!K$232</f>
        <v>2895.1449898792348</v>
      </c>
      <c r="L353" s="170">
        <f>L228+T228*'5. Unit inv. &amp; direct opex'!L$232</f>
        <v>2983.9586826164564</v>
      </c>
    </row>
    <row r="354" spans="2:12">
      <c r="B354" s="207"/>
      <c r="C354" s="394" t="str">
        <f t="shared" si="326"/>
        <v>T16</v>
      </c>
      <c r="D354" s="394" t="str">
        <f t="shared" si="326"/>
        <v>MSC-IN/NGIN</v>
      </c>
      <c r="E354" s="394">
        <f t="shared" si="326"/>
        <v>0</v>
      </c>
      <c r="F354" s="170">
        <f>F229+N229*'5. Unit inv. &amp; direct opex'!F$232</f>
        <v>1700.6339454376593</v>
      </c>
      <c r="G354" s="170">
        <f>G229+O229*'5. Unit inv. &amp; direct opex'!G$232</f>
        <v>1687.371117225686</v>
      </c>
      <c r="H354" s="170">
        <f>H229+P229*'5. Unit inv. &amp; direct opex'!H$232</f>
        <v>1768.3727031809794</v>
      </c>
      <c r="I354" s="170">
        <f>I229+Q229*'5. Unit inv. &amp; direct opex'!I$232</f>
        <v>1853.8919803273616</v>
      </c>
      <c r="J354" s="170">
        <f>J229+R229*'5. Unit inv. &amp; direct opex'!J$232</f>
        <v>1939.6120190604022</v>
      </c>
      <c r="K354" s="170">
        <f>K229+S229*'5. Unit inv. &amp; direct opex'!K$232</f>
        <v>1999.0465989227239</v>
      </c>
      <c r="L354" s="170">
        <f>L229+T229*'5. Unit inv. &amp; direct opex'!L$232</f>
        <v>2060.370888733687</v>
      </c>
    </row>
    <row r="355" spans="2:12">
      <c r="B355" s="207"/>
      <c r="C355" s="394" t="str">
        <f t="shared" si="326"/>
        <v>T17</v>
      </c>
      <c r="D355" s="394" t="str">
        <f t="shared" si="326"/>
        <v>eNodeB-MSC</v>
      </c>
      <c r="E355" s="394">
        <f t="shared" si="326"/>
        <v>0</v>
      </c>
      <c r="F355" s="170">
        <f>F230+N230*'5. Unit inv. &amp; direct opex'!F$232</f>
        <v>0</v>
      </c>
      <c r="G355" s="170">
        <f>G230+O230*'5. Unit inv. &amp; direct opex'!G$232</f>
        <v>0</v>
      </c>
      <c r="H355" s="170">
        <f>H230+P230*'5. Unit inv. &amp; direct opex'!H$232</f>
        <v>0</v>
      </c>
      <c r="I355" s="170">
        <f>I230+Q230*'5. Unit inv. &amp; direct opex'!I$232</f>
        <v>0</v>
      </c>
      <c r="J355" s="170">
        <f>J230+R230*'5. Unit inv. &amp; direct opex'!J$232</f>
        <v>0</v>
      </c>
      <c r="K355" s="170">
        <f>K230+S230*'5. Unit inv. &amp; direct opex'!K$232</f>
        <v>0</v>
      </c>
      <c r="L355" s="170">
        <f>L230+T230*'5. Unit inv. &amp; direct opex'!L$232</f>
        <v>0</v>
      </c>
    </row>
    <row r="356" spans="2:12">
      <c r="B356" s="207"/>
      <c r="C356" s="394" t="str">
        <f t="shared" si="326"/>
        <v>T18</v>
      </c>
      <c r="D356" s="394" t="str">
        <f t="shared" si="326"/>
        <v>OTHER: complete as required</v>
      </c>
      <c r="E356" s="394">
        <f t="shared" si="326"/>
        <v>0</v>
      </c>
      <c r="F356" s="170">
        <f>F231+N231*'5. Unit inv. &amp; direct opex'!F$232</f>
        <v>0</v>
      </c>
      <c r="G356" s="170">
        <f>G231+O231*'5. Unit inv. &amp; direct opex'!G$232</f>
        <v>0</v>
      </c>
      <c r="H356" s="170">
        <f>H231+P231*'5. Unit inv. &amp; direct opex'!H$232</f>
        <v>0</v>
      </c>
      <c r="I356" s="170">
        <f>I231+Q231*'5. Unit inv. &amp; direct opex'!I$232</f>
        <v>0</v>
      </c>
      <c r="J356" s="170">
        <f>J231+R231*'5. Unit inv. &amp; direct opex'!J$232</f>
        <v>0</v>
      </c>
      <c r="K356" s="170">
        <f>K231+S231*'5. Unit inv. &amp; direct opex'!K$232</f>
        <v>0</v>
      </c>
      <c r="L356" s="170">
        <f>L231+T231*'5. Unit inv. &amp; direct opex'!L$232</f>
        <v>0</v>
      </c>
    </row>
    <row r="357" spans="2:12">
      <c r="B357" s="207"/>
      <c r="C357" s="394" t="str">
        <f t="shared" si="326"/>
        <v>T19</v>
      </c>
      <c r="D357" s="394" t="str">
        <f t="shared" si="326"/>
        <v>OTHER: complete as required</v>
      </c>
      <c r="E357" s="394">
        <f t="shared" si="326"/>
        <v>0</v>
      </c>
      <c r="F357" s="170">
        <f>F232+N232*'5. Unit inv. &amp; direct opex'!F$232</f>
        <v>0</v>
      </c>
      <c r="G357" s="170">
        <f>G232+O232*'5. Unit inv. &amp; direct opex'!G$232</f>
        <v>0</v>
      </c>
      <c r="H357" s="170">
        <f>H232+P232*'5. Unit inv. &amp; direct opex'!H$232</f>
        <v>0</v>
      </c>
      <c r="I357" s="170">
        <f>I232+Q232*'5. Unit inv. &amp; direct opex'!I$232</f>
        <v>0</v>
      </c>
      <c r="J357" s="170">
        <f>J232+R232*'5. Unit inv. &amp; direct opex'!J$232</f>
        <v>0</v>
      </c>
      <c r="K357" s="170">
        <f>K232+S232*'5. Unit inv. &amp; direct opex'!K$232</f>
        <v>0</v>
      </c>
      <c r="L357" s="170">
        <f>L232+T232*'5. Unit inv. &amp; direct opex'!L$232</f>
        <v>0</v>
      </c>
    </row>
    <row r="358" spans="2:12">
      <c r="B358" s="207"/>
      <c r="C358" s="394" t="str">
        <f t="shared" si="326"/>
        <v>T20</v>
      </c>
      <c r="D358" s="394" t="str">
        <f t="shared" si="326"/>
        <v>OTHER: complete as required</v>
      </c>
      <c r="E358" s="394">
        <f t="shared" si="326"/>
        <v>0</v>
      </c>
      <c r="F358" s="170">
        <f>F233+N233*'5. Unit inv. &amp; direct opex'!F$232</f>
        <v>0</v>
      </c>
      <c r="G358" s="170">
        <f>G233+O233*'5. Unit inv. &amp; direct opex'!G$232</f>
        <v>0</v>
      </c>
      <c r="H358" s="170">
        <f>H233+P233*'5. Unit inv. &amp; direct opex'!H$232</f>
        <v>0</v>
      </c>
      <c r="I358" s="170">
        <f>I233+Q233*'5. Unit inv. &amp; direct opex'!I$232</f>
        <v>0</v>
      </c>
      <c r="J358" s="170">
        <f>J233+R233*'5. Unit inv. &amp; direct opex'!J$232</f>
        <v>0</v>
      </c>
      <c r="K358" s="170">
        <f>K233+S233*'5. Unit inv. &amp; direct opex'!K$232</f>
        <v>0</v>
      </c>
      <c r="L358" s="170">
        <f>L233+T233*'5. Unit inv. &amp; direct opex'!L$232</f>
        <v>0</v>
      </c>
    </row>
    <row r="359" spans="2:12">
      <c r="B359" s="207"/>
      <c r="C359" s="394" t="str">
        <f t="shared" si="326"/>
        <v>T21</v>
      </c>
      <c r="D359" s="394" t="str">
        <f t="shared" si="326"/>
        <v>OTHER: complete as required</v>
      </c>
      <c r="E359" s="394">
        <f t="shared" si="326"/>
        <v>0</v>
      </c>
      <c r="F359" s="170">
        <f>F234+N234*'5. Unit inv. &amp; direct opex'!F$232</f>
        <v>0</v>
      </c>
      <c r="G359" s="170">
        <f>G234+O234*'5. Unit inv. &amp; direct opex'!G$232</f>
        <v>0</v>
      </c>
      <c r="H359" s="170">
        <f>H234+P234*'5. Unit inv. &amp; direct opex'!H$232</f>
        <v>0</v>
      </c>
      <c r="I359" s="170">
        <f>I234+Q234*'5. Unit inv. &amp; direct opex'!I$232</f>
        <v>0</v>
      </c>
      <c r="J359" s="170">
        <f>J234+R234*'5. Unit inv. &amp; direct opex'!J$232</f>
        <v>0</v>
      </c>
      <c r="K359" s="170">
        <f>K234+S234*'5. Unit inv. &amp; direct opex'!K$232</f>
        <v>0</v>
      </c>
      <c r="L359" s="170">
        <f>L234+T234*'5. Unit inv. &amp; direct opex'!L$232</f>
        <v>0</v>
      </c>
    </row>
    <row r="360" spans="2:12">
      <c r="B360" s="207"/>
      <c r="C360" s="394" t="str">
        <f t="shared" si="326"/>
        <v>T22</v>
      </c>
      <c r="D360" s="394" t="str">
        <f t="shared" si="326"/>
        <v>OTHER: complete as required</v>
      </c>
      <c r="E360" s="394">
        <f t="shared" si="326"/>
        <v>0</v>
      </c>
      <c r="F360" s="170">
        <f>F235+N235*'5. Unit inv. &amp; direct opex'!F$232</f>
        <v>0</v>
      </c>
      <c r="G360" s="170">
        <f>G235+O235*'5. Unit inv. &amp; direct opex'!G$232</f>
        <v>0</v>
      </c>
      <c r="H360" s="170">
        <f>H235+P235*'5. Unit inv. &amp; direct opex'!H$232</f>
        <v>0</v>
      </c>
      <c r="I360" s="170">
        <f>I235+Q235*'5. Unit inv. &amp; direct opex'!I$232</f>
        <v>0</v>
      </c>
      <c r="J360" s="170">
        <f>J235+R235*'5. Unit inv. &amp; direct opex'!J$232</f>
        <v>0</v>
      </c>
      <c r="K360" s="170">
        <f>K235+S235*'5. Unit inv. &amp; direct opex'!K$232</f>
        <v>0</v>
      </c>
      <c r="L360" s="170">
        <f>L235+T235*'5. Unit inv. &amp; direct opex'!L$232</f>
        <v>0</v>
      </c>
    </row>
    <row r="361" spans="2:12">
      <c r="B361" s="207"/>
      <c r="C361" s="394" t="str">
        <f t="shared" si="326"/>
        <v>T23</v>
      </c>
      <c r="D361" s="394" t="str">
        <f t="shared" si="326"/>
        <v>OTHER: complete as required</v>
      </c>
      <c r="E361" s="394">
        <f t="shared" si="326"/>
        <v>0</v>
      </c>
      <c r="F361" s="170">
        <f>F236+N236*'5. Unit inv. &amp; direct opex'!F$232</f>
        <v>0</v>
      </c>
      <c r="G361" s="170">
        <f>G236+O236*'5. Unit inv. &amp; direct opex'!G$232</f>
        <v>0</v>
      </c>
      <c r="H361" s="170">
        <f>H236+P236*'5. Unit inv. &amp; direct opex'!H$232</f>
        <v>0</v>
      </c>
      <c r="I361" s="170">
        <f>I236+Q236*'5. Unit inv. &amp; direct opex'!I$232</f>
        <v>0</v>
      </c>
      <c r="J361" s="170">
        <f>J236+R236*'5. Unit inv. &amp; direct opex'!J$232</f>
        <v>0</v>
      </c>
      <c r="K361" s="170">
        <f>K236+S236*'5. Unit inv. &amp; direct opex'!K$232</f>
        <v>0</v>
      </c>
      <c r="L361" s="170">
        <f>L236+T236*'5. Unit inv. &amp; direct opex'!L$232</f>
        <v>0</v>
      </c>
    </row>
    <row r="362" spans="2:12">
      <c r="B362" s="207"/>
      <c r="C362" s="394" t="str">
        <f t="shared" si="326"/>
        <v>T24</v>
      </c>
      <c r="D362" s="394" t="str">
        <f t="shared" si="326"/>
        <v>OTHER: complete as required</v>
      </c>
      <c r="E362" s="394">
        <f t="shared" si="326"/>
        <v>0</v>
      </c>
      <c r="F362" s="170">
        <f>F237+N237*'5. Unit inv. &amp; direct opex'!F$232</f>
        <v>0</v>
      </c>
      <c r="G362" s="170">
        <f>G237+O237*'5. Unit inv. &amp; direct opex'!G$232</f>
        <v>0</v>
      </c>
      <c r="H362" s="170">
        <f>H237+P237*'5. Unit inv. &amp; direct opex'!H$232</f>
        <v>0</v>
      </c>
      <c r="I362" s="170">
        <f>I237+Q237*'5. Unit inv. &amp; direct opex'!I$232</f>
        <v>0</v>
      </c>
      <c r="J362" s="170">
        <f>J237+R237*'5. Unit inv. &amp; direct opex'!J$232</f>
        <v>0</v>
      </c>
      <c r="K362" s="170">
        <f>K237+S237*'5. Unit inv. &amp; direct opex'!K$232</f>
        <v>0</v>
      </c>
      <c r="L362" s="170">
        <f>L237+T237*'5. Unit inv. &amp; direct opex'!L$232</f>
        <v>0</v>
      </c>
    </row>
    <row r="363" spans="2:12">
      <c r="B363" s="207"/>
      <c r="C363" s="394" t="str">
        <f t="shared" si="326"/>
        <v>T25</v>
      </c>
      <c r="D363" s="394" t="str">
        <f t="shared" si="326"/>
        <v>OTHER: complete as required</v>
      </c>
      <c r="E363" s="394">
        <f t="shared" si="326"/>
        <v>0</v>
      </c>
      <c r="F363" s="170">
        <f>F238+N238*'5. Unit inv. &amp; direct opex'!F$232</f>
        <v>0</v>
      </c>
      <c r="G363" s="170">
        <f>G238+O238*'5. Unit inv. &amp; direct opex'!G$232</f>
        <v>0</v>
      </c>
      <c r="H363" s="170">
        <f>H238+P238*'5. Unit inv. &amp; direct opex'!H$232</f>
        <v>0</v>
      </c>
      <c r="I363" s="170">
        <f>I238+Q238*'5. Unit inv. &amp; direct opex'!I$232</f>
        <v>0</v>
      </c>
      <c r="J363" s="170">
        <f>J238+R238*'5. Unit inv. &amp; direct opex'!J$232</f>
        <v>0</v>
      </c>
      <c r="K363" s="170">
        <f>K238+S238*'5. Unit inv. &amp; direct opex'!K$232</f>
        <v>0</v>
      </c>
      <c r="L363" s="170">
        <f>L238+T238*'5. Unit inv. &amp; direct opex'!L$232</f>
        <v>0</v>
      </c>
    </row>
    <row r="364" spans="2:12">
      <c r="B364" s="207"/>
      <c r="C364" s="404" t="s">
        <v>179</v>
      </c>
      <c r="D364" s="308"/>
      <c r="E364" s="308"/>
      <c r="F364" s="406">
        <f t="shared" ref="F364:K364" si="327">SUM(F309:F363)</f>
        <v>114793298.63387647</v>
      </c>
      <c r="G364" s="406">
        <f t="shared" si="327"/>
        <v>117871870.84680338</v>
      </c>
      <c r="H364" s="406">
        <f t="shared" si="327"/>
        <v>120861948.95203814</v>
      </c>
      <c r="I364" s="406">
        <f t="shared" si="327"/>
        <v>124054907.18916973</v>
      </c>
      <c r="J364" s="406">
        <f t="shared" si="327"/>
        <v>125728324.49080768</v>
      </c>
      <c r="K364" s="406">
        <f t="shared" si="327"/>
        <v>127246344.29474334</v>
      </c>
      <c r="L364" s="406">
        <f t="shared" ref="L364" si="328">SUM(L309:L363)</f>
        <v>128901291.38302305</v>
      </c>
    </row>
    <row r="365" spans="2:12">
      <c r="B365" s="207"/>
      <c r="C365" s="207"/>
      <c r="D365" s="207"/>
      <c r="E365" s="207"/>
      <c r="F365" s="430" t="str">
        <f>IF(ROUNDDOWN(F364,0)=ROUNDDOWN((F239+'5. Unit inv. &amp; direct opex'!F232),0),"OK","ERROR")</f>
        <v>OK</v>
      </c>
      <c r="G365" s="430" t="str">
        <f>IF(G364=(G239+'5. Unit inv. &amp; direct opex'!G232),"OK","ERROR")</f>
        <v>OK</v>
      </c>
      <c r="H365" s="430" t="str">
        <f>IF(H364=(H239+'5. Unit inv. &amp; direct opex'!H232),"OK","ERROR")</f>
        <v>OK</v>
      </c>
      <c r="I365" s="430" t="str">
        <f>IF(I364=(I239+'5. Unit inv. &amp; direct opex'!I232),"OK","ERROR")</f>
        <v>OK</v>
      </c>
      <c r="J365" s="430" t="str">
        <f>IF(J364=(J239+'5. Unit inv. &amp; direct opex'!J232),"OK","ERROR")</f>
        <v>OK</v>
      </c>
      <c r="K365" s="430" t="str">
        <f>IF(K364=(K239+'5. Unit inv. &amp; direct opex'!K232),"OK","ERROR")</f>
        <v>OK</v>
      </c>
      <c r="L365" s="430" t="str">
        <f>IF(L364=(L239+'5. Unit inv. &amp; direct opex'!L232),"OK","ERROR")</f>
        <v>OK</v>
      </c>
    </row>
    <row r="367" spans="2:12">
      <c r="F367" s="424"/>
      <c r="G367" s="424"/>
      <c r="H367" s="424"/>
      <c r="I367" s="424"/>
      <c r="J367" s="424"/>
      <c r="K367" s="424"/>
      <c r="L367" s="424"/>
    </row>
    <row r="368" spans="2:12">
      <c r="F368" s="607"/>
      <c r="G368" s="607"/>
      <c r="H368" s="607"/>
      <c r="I368" s="607"/>
      <c r="J368" s="607"/>
      <c r="K368" s="607"/>
      <c r="L368" s="607"/>
    </row>
  </sheetData>
  <mergeCells count="41">
    <mergeCell ref="F306:L306"/>
    <mergeCell ref="F111:L111"/>
    <mergeCell ref="F148:L148"/>
    <mergeCell ref="F180:L180"/>
    <mergeCell ref="N180:T180"/>
    <mergeCell ref="F243:L243"/>
    <mergeCell ref="AU14:BA14"/>
    <mergeCell ref="AU22:BA22"/>
    <mergeCell ref="AU59:BA59"/>
    <mergeCell ref="AU66:BA66"/>
    <mergeCell ref="AU77:BA77"/>
    <mergeCell ref="AN14:AT14"/>
    <mergeCell ref="AN22:AT22"/>
    <mergeCell ref="AN59:AT59"/>
    <mergeCell ref="AN66:AT66"/>
    <mergeCell ref="AN77:AT77"/>
    <mergeCell ref="AA77:AF77"/>
    <mergeCell ref="AG14:AM14"/>
    <mergeCell ref="AG22:AM22"/>
    <mergeCell ref="AG59:AM59"/>
    <mergeCell ref="AG66:AM66"/>
    <mergeCell ref="AG77:AM77"/>
    <mergeCell ref="AA14:AF14"/>
    <mergeCell ref="AA22:AF22"/>
    <mergeCell ref="AA59:AF59"/>
    <mergeCell ref="AA66:AF66"/>
    <mergeCell ref="M14:S14"/>
    <mergeCell ref="T14:Z14"/>
    <mergeCell ref="T22:Z22"/>
    <mergeCell ref="T59:Z59"/>
    <mergeCell ref="T66:Z66"/>
    <mergeCell ref="F14:L14"/>
    <mergeCell ref="F22:L22"/>
    <mergeCell ref="F59:L59"/>
    <mergeCell ref="F66:L66"/>
    <mergeCell ref="F77:L77"/>
    <mergeCell ref="M77:S77"/>
    <mergeCell ref="M66:S66"/>
    <mergeCell ref="M59:S59"/>
    <mergeCell ref="M22:S22"/>
    <mergeCell ref="T77:Z77"/>
  </mergeCells>
  <pageMargins left="0.7" right="0.7" top="0.75" bottom="0.75" header="0.3" footer="0.3"/>
  <pageSetup paperSize="9" orientation="portrait" horizontalDpi="0" verticalDpi="0"/>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sheetPr enableFormatConditionsCalculation="0">
    <tabColor theme="4" tint="0.59999389629810485"/>
  </sheetPr>
  <dimension ref="A1:BK284"/>
  <sheetViews>
    <sheetView showGridLines="0" zoomScale="80" zoomScaleNormal="80" zoomScalePageLayoutView="80" workbookViewId="0">
      <selection activeCell="D10" sqref="D10"/>
    </sheetView>
  </sheetViews>
  <sheetFormatPr defaultColWidth="8.85546875" defaultRowHeight="12.75"/>
  <cols>
    <col min="1" max="1" width="3.42578125" style="207" bestFit="1" customWidth="1"/>
    <col min="3" max="3" width="18.140625" customWidth="1"/>
    <col min="4" max="4" width="91.7109375" customWidth="1"/>
    <col min="5" max="5" width="12.140625" bestFit="1" customWidth="1"/>
    <col min="6" max="10" width="10.7109375" bestFit="1" customWidth="1"/>
    <col min="14" max="15" width="10.7109375" bestFit="1" customWidth="1"/>
    <col min="17" max="17" width="10.7109375" bestFit="1" customWidth="1"/>
    <col min="26" max="26" width="7.85546875" bestFit="1" customWidth="1"/>
    <col min="29" max="29" width="13.28515625" customWidth="1"/>
    <col min="33" max="33" width="8.85546875" style="207"/>
    <col min="35" max="35" width="12.140625" style="207" bestFit="1" customWidth="1"/>
    <col min="36" max="36" width="12.42578125" style="207" bestFit="1" customWidth="1"/>
    <col min="37" max="37" width="9.85546875" style="207" bestFit="1" customWidth="1"/>
    <col min="38" max="38" width="10.140625" style="207" bestFit="1" customWidth="1"/>
    <col min="39" max="39" width="10" style="207" bestFit="1" customWidth="1"/>
    <col min="40" max="40" width="9.7109375" style="207" bestFit="1" customWidth="1"/>
    <col min="41" max="42" width="9.85546875" style="207" bestFit="1" customWidth="1"/>
    <col min="43" max="43" width="10.140625" style="207" bestFit="1" customWidth="1"/>
    <col min="44" max="44" width="9.85546875" style="207" bestFit="1" customWidth="1"/>
    <col min="45" max="45" width="11.28515625" style="207" bestFit="1" customWidth="1"/>
    <col min="46" max="46" width="8.7109375" style="207" bestFit="1" customWidth="1"/>
    <col min="47" max="47" width="8.85546875" style="207"/>
    <col min="48" max="48" width="9.42578125" style="207" bestFit="1" customWidth="1"/>
    <col min="49" max="49" width="8.85546875" style="207" bestFit="1" customWidth="1"/>
    <col min="50" max="50" width="8.85546875" style="207"/>
    <col min="51" max="51" width="12.7109375" style="207" customWidth="1"/>
    <col min="52" max="59" width="8.85546875" style="207"/>
    <col min="61" max="61" width="9.85546875" bestFit="1" customWidth="1"/>
  </cols>
  <sheetData>
    <row r="1" spans="1:59" ht="23.25">
      <c r="A1" s="437">
        <v>8</v>
      </c>
      <c r="B1" s="452" t="s">
        <v>470</v>
      </c>
      <c r="C1" s="437"/>
      <c r="D1" s="438"/>
    </row>
    <row r="2" spans="1:59">
      <c r="B2" s="249"/>
      <c r="C2" s="387"/>
      <c r="D2" s="249"/>
    </row>
    <row r="3" spans="1:59">
      <c r="B3" s="105" t="s">
        <v>1027</v>
      </c>
      <c r="C3" s="105"/>
      <c r="D3" s="450" t="s">
        <v>1073</v>
      </c>
      <c r="E3" s="251"/>
      <c r="F3" s="251"/>
      <c r="G3" s="251"/>
      <c r="H3" s="251"/>
      <c r="I3" s="251"/>
      <c r="J3" s="251"/>
      <c r="K3" s="251"/>
      <c r="L3" s="251"/>
      <c r="M3" s="251"/>
      <c r="N3" s="251"/>
      <c r="O3" s="251"/>
      <c r="P3" s="251"/>
    </row>
    <row r="4" spans="1:59">
      <c r="B4" s="107" t="s">
        <v>1028</v>
      </c>
      <c r="C4" s="107"/>
      <c r="D4" s="449" t="s">
        <v>1025</v>
      </c>
      <c r="E4" s="255"/>
      <c r="F4" s="255"/>
      <c r="G4" s="255"/>
      <c r="H4" s="255"/>
      <c r="I4" s="255"/>
      <c r="J4" s="255"/>
      <c r="K4" s="255"/>
      <c r="L4" s="255"/>
      <c r="M4" s="255"/>
      <c r="N4" s="255"/>
      <c r="O4" s="255"/>
      <c r="P4" s="255"/>
    </row>
    <row r="5" spans="1:59">
      <c r="B5" s="109" t="s">
        <v>1069</v>
      </c>
      <c r="C5" s="109"/>
      <c r="D5" s="339" t="s">
        <v>1074</v>
      </c>
      <c r="E5" s="252"/>
      <c r="F5" s="252"/>
      <c r="G5" s="252"/>
      <c r="H5" s="252"/>
      <c r="I5" s="252"/>
      <c r="J5" s="252"/>
      <c r="K5" s="252"/>
      <c r="L5" s="252"/>
      <c r="M5" s="252"/>
      <c r="N5" s="252"/>
      <c r="O5" s="252"/>
      <c r="P5" s="252"/>
    </row>
    <row r="6" spans="1:59">
      <c r="B6" s="109" t="s">
        <v>1059</v>
      </c>
      <c r="C6" s="109"/>
      <c r="D6" s="339" t="s">
        <v>1075</v>
      </c>
      <c r="E6" s="252"/>
      <c r="F6" s="252"/>
      <c r="G6" s="252"/>
      <c r="H6" s="252"/>
      <c r="I6" s="252"/>
      <c r="J6" s="252"/>
      <c r="K6" s="252"/>
      <c r="L6" s="252"/>
      <c r="M6" s="252"/>
      <c r="N6" s="252"/>
      <c r="O6" s="252"/>
      <c r="P6" s="252"/>
    </row>
    <row r="7" spans="1:59">
      <c r="B7" s="111" t="s">
        <v>1030</v>
      </c>
      <c r="C7" s="111"/>
      <c r="D7" s="340" t="s">
        <v>1076</v>
      </c>
      <c r="E7" s="253"/>
      <c r="F7" s="253"/>
      <c r="G7" s="253"/>
      <c r="H7" s="253"/>
      <c r="I7" s="253"/>
      <c r="J7" s="253"/>
      <c r="K7" s="253"/>
      <c r="L7" s="253"/>
      <c r="M7" s="253"/>
      <c r="N7" s="253"/>
      <c r="O7" s="253"/>
      <c r="P7" s="253"/>
    </row>
    <row r="8" spans="1:59">
      <c r="B8" s="113" t="s">
        <v>1031</v>
      </c>
      <c r="C8" s="113"/>
      <c r="D8" s="341" t="s">
        <v>1077</v>
      </c>
      <c r="E8" s="254"/>
      <c r="F8" s="254"/>
      <c r="G8" s="254"/>
      <c r="H8" s="254"/>
      <c r="I8" s="254"/>
      <c r="J8" s="254"/>
      <c r="K8" s="254"/>
      <c r="L8" s="254"/>
      <c r="M8" s="254"/>
      <c r="N8" s="254"/>
      <c r="O8" s="254"/>
      <c r="P8" s="254"/>
    </row>
    <row r="9" spans="1:59">
      <c r="B9" s="216"/>
      <c r="C9" s="439"/>
      <c r="D9" s="249"/>
    </row>
    <row r="10" spans="1:59">
      <c r="B10" s="216"/>
      <c r="C10" s="216"/>
      <c r="D10" s="216"/>
    </row>
    <row r="11" spans="1:59">
      <c r="B11" s="440">
        <f>A1+0.01</f>
        <v>8.01</v>
      </c>
      <c r="C11" s="218" t="s">
        <v>470</v>
      </c>
      <c r="D11" s="441"/>
    </row>
    <row r="13" spans="1:59" s="684" customFormat="1">
      <c r="C13" s="698" t="s">
        <v>0</v>
      </c>
      <c r="D13" s="698"/>
      <c r="E13" s="685" t="s">
        <v>96</v>
      </c>
      <c r="F13" s="685" t="s">
        <v>97</v>
      </c>
      <c r="G13" s="685" t="s">
        <v>98</v>
      </c>
      <c r="H13" s="685" t="s">
        <v>99</v>
      </c>
      <c r="I13" s="685" t="s">
        <v>100</v>
      </c>
      <c r="J13" s="685" t="s">
        <v>101</v>
      </c>
      <c r="K13" s="685" t="s">
        <v>102</v>
      </c>
      <c r="L13" s="685" t="s">
        <v>103</v>
      </c>
      <c r="M13" s="685" t="s">
        <v>104</v>
      </c>
      <c r="N13" s="685" t="s">
        <v>105</v>
      </c>
      <c r="O13" s="685" t="s">
        <v>106</v>
      </c>
      <c r="P13" s="685" t="s">
        <v>107</v>
      </c>
      <c r="Q13" s="685" t="s">
        <v>108</v>
      </c>
      <c r="R13" s="685" t="s">
        <v>109</v>
      </c>
      <c r="S13" s="685" t="s">
        <v>110</v>
      </c>
      <c r="T13" s="685" t="s">
        <v>111</v>
      </c>
      <c r="U13" s="685" t="s">
        <v>126</v>
      </c>
      <c r="V13" s="685" t="s">
        <v>127</v>
      </c>
      <c r="W13" s="685" t="s">
        <v>128</v>
      </c>
      <c r="X13" s="685" t="s">
        <v>129</v>
      </c>
      <c r="Y13" s="685" t="s">
        <v>130</v>
      </c>
      <c r="Z13" s="685" t="s">
        <v>131</v>
      </c>
      <c r="AA13" s="685" t="s">
        <v>132</v>
      </c>
      <c r="AB13" s="685" t="s">
        <v>133</v>
      </c>
      <c r="AC13" s="685" t="s">
        <v>204</v>
      </c>
      <c r="AD13" s="685" t="s">
        <v>205</v>
      </c>
      <c r="AE13" s="685" t="s">
        <v>230</v>
      </c>
      <c r="AF13" s="685" t="s">
        <v>231</v>
      </c>
      <c r="AG13" s="685" t="s">
        <v>232</v>
      </c>
      <c r="AH13" s="685" t="s">
        <v>233</v>
      </c>
      <c r="AI13" s="699" t="s">
        <v>81</v>
      </c>
      <c r="AJ13" s="699" t="s">
        <v>82</v>
      </c>
      <c r="AK13" s="699" t="s">
        <v>83</v>
      </c>
      <c r="AL13" s="699" t="s">
        <v>84</v>
      </c>
      <c r="AM13" s="699" t="s">
        <v>85</v>
      </c>
      <c r="AN13" s="699" t="s">
        <v>86</v>
      </c>
      <c r="AO13" s="699" t="s">
        <v>87</v>
      </c>
      <c r="AP13" s="699" t="s">
        <v>88</v>
      </c>
      <c r="AQ13" s="699" t="s">
        <v>89</v>
      </c>
      <c r="AR13" s="699" t="s">
        <v>90</v>
      </c>
      <c r="AS13" s="699" t="s">
        <v>91</v>
      </c>
      <c r="AT13" s="699" t="s">
        <v>92</v>
      </c>
      <c r="AU13" s="699" t="s">
        <v>93</v>
      </c>
      <c r="AV13" s="699" t="s">
        <v>94</v>
      </c>
      <c r="AW13" s="699" t="s">
        <v>95</v>
      </c>
      <c r="AX13" s="699" t="s">
        <v>134</v>
      </c>
      <c r="AY13" s="699" t="s">
        <v>207</v>
      </c>
      <c r="AZ13" s="699" t="s">
        <v>208</v>
      </c>
      <c r="BA13" s="699" t="s">
        <v>135</v>
      </c>
      <c r="BB13" s="699" t="s">
        <v>234</v>
      </c>
      <c r="BC13" s="699" t="s">
        <v>235</v>
      </c>
      <c r="BD13" s="699" t="s">
        <v>236</v>
      </c>
      <c r="BE13" s="699" t="s">
        <v>237</v>
      </c>
      <c r="BF13" s="699" t="s">
        <v>238</v>
      </c>
      <c r="BG13" s="699" t="s">
        <v>239</v>
      </c>
    </row>
    <row r="14" spans="1:59" s="696" customFormat="1">
      <c r="C14" s="700"/>
      <c r="D14" s="698" t="s">
        <v>55</v>
      </c>
      <c r="E14" s="686" t="str">
        <f>'3. Network design parameters'!E761</f>
        <v>TRX</v>
      </c>
      <c r="F14" s="686" t="str">
        <f>'3. Network design parameters'!F761</f>
        <v>Radio</v>
      </c>
      <c r="G14" s="686" t="str">
        <f>'3. Network design parameters'!G761</f>
        <v>BTS</v>
      </c>
      <c r="H14" s="686" t="str">
        <f>'3. Network design parameters'!H761</f>
        <v>Node B</v>
      </c>
      <c r="I14" s="686" t="str">
        <f>'3. Network design parameters'!I761</f>
        <v>BSC</v>
      </c>
      <c r="J14" s="686" t="str">
        <f>'3. Network design parameters'!J761</f>
        <v>RNC</v>
      </c>
      <c r="K14" s="686" t="str">
        <f>'3. Network design parameters'!K761</f>
        <v>MSC</v>
      </c>
      <c r="L14" s="686" t="str">
        <f>'3. Network design parameters'!L761</f>
        <v>HLR</v>
      </c>
      <c r="M14" s="686" t="str">
        <f>'3. Network design parameters'!M761</f>
        <v>PPP</v>
      </c>
      <c r="N14" s="686" t="str">
        <f>'3. Network design parameters'!N761</f>
        <v>SMSG</v>
      </c>
      <c r="O14" s="686" t="str">
        <f>'3. Network design parameters'!O761</f>
        <v>SMSC</v>
      </c>
      <c r="P14" s="686" t="str">
        <f>'3. Network design parameters'!P761</f>
        <v>MMSC</v>
      </c>
      <c r="Q14" s="686" t="str">
        <f>'3. Network design parameters'!Q761</f>
        <v>VMS</v>
      </c>
      <c r="R14" s="686" t="str">
        <f>'3. Network design parameters'!R761</f>
        <v>NMS</v>
      </c>
      <c r="S14" s="686" t="str">
        <f>'3. Network design parameters'!S761</f>
        <v>OSS</v>
      </c>
      <c r="T14" s="686" t="str">
        <f>'3. Network design parameters'!T761</f>
        <v>GPRS</v>
      </c>
      <c r="U14" s="686" t="str">
        <f>'3. Network design parameters'!U761</f>
        <v>BIL</v>
      </c>
      <c r="V14" s="686" t="str">
        <f>'3. Network design parameters'!V761</f>
        <v>IBIL</v>
      </c>
      <c r="W14" s="686" t="str">
        <f>'3. Network design parameters'!W761</f>
        <v>IGW</v>
      </c>
      <c r="X14" s="686" t="str">
        <f>'3. Network design parameters'!X761</f>
        <v>INT</v>
      </c>
      <c r="Y14" s="686" t="str">
        <f>'3. Network design parameters'!Y761</f>
        <v>SGSN</v>
      </c>
      <c r="Z14" s="686" t="str">
        <f>'3. Network design parameters'!Z761</f>
        <v>GGSN</v>
      </c>
      <c r="AA14" s="686" t="str">
        <f>'3. Network design parameters'!AA761</f>
        <v>IN/NGN</v>
      </c>
      <c r="AB14" s="686" t="str">
        <f>'3. Network design parameters'!AB761</f>
        <v>eNodeB</v>
      </c>
      <c r="AC14" s="686" t="str">
        <f>'3. Network design parameters'!AC761</f>
        <v>eNodeB Radio</v>
      </c>
      <c r="AD14" s="686" t="str">
        <f>'3. Network design parameters'!AD761</f>
        <v>OTHER</v>
      </c>
      <c r="AE14" s="686" t="str">
        <f>'3. Network design parameters'!AE761</f>
        <v>OTHER</v>
      </c>
      <c r="AF14" s="686" t="str">
        <f>'3. Network design parameters'!AF761</f>
        <v>OTHER</v>
      </c>
      <c r="AG14" s="686" t="str">
        <f>'3. Network design parameters'!AG761</f>
        <v>OTHER</v>
      </c>
      <c r="AH14" s="686" t="str">
        <f>'3. Network design parameters'!AH761</f>
        <v>OTHER</v>
      </c>
      <c r="AI14" s="700" t="str">
        <f>'3. Network design parameters'!E941</f>
        <v>BTS-BSC</v>
      </c>
      <c r="AJ14" s="700" t="str">
        <f>'3. Network design parameters'!F941</f>
        <v>Node B-RNC</v>
      </c>
      <c r="AK14" s="700" t="str">
        <f>'3. Network design parameters'!G941</f>
        <v>BSC-MSC</v>
      </c>
      <c r="AL14" s="700" t="str">
        <f>'3. Network design parameters'!H941</f>
        <v>RNC-MSC</v>
      </c>
      <c r="AM14" s="700" t="str">
        <f>'3. Network design parameters'!I941</f>
        <v>MSC-MSC</v>
      </c>
      <c r="AN14" s="700" t="str">
        <f>'3. Network design parameters'!J941</f>
        <v>MSC-PPP</v>
      </c>
      <c r="AO14" s="700" t="str">
        <f>'3. Network design parameters'!K941</f>
        <v>MSC-HLR</v>
      </c>
      <c r="AP14" s="700" t="str">
        <f>'3. Network design parameters'!L941</f>
        <v>MSC-SMS</v>
      </c>
      <c r="AQ14" s="700" t="str">
        <f>'3. Network design parameters'!M941</f>
        <v>MSC-MMS</v>
      </c>
      <c r="AR14" s="700" t="str">
        <f>'3. Network design parameters'!N941</f>
        <v>MSC-OSS</v>
      </c>
      <c r="AS14" s="700" t="str">
        <f>'3. Network design parameters'!O941</f>
        <v>MSC-GPRS</v>
      </c>
      <c r="AT14" s="700" t="str">
        <f>'3. Network design parameters'!P941</f>
        <v>MSC-BIL</v>
      </c>
      <c r="AU14" s="700" t="str">
        <f>'3. Network design parameters'!Q941</f>
        <v>MSC-IBIL</v>
      </c>
      <c r="AV14" s="700" t="str">
        <f>'3. Network design parameters'!R941</f>
        <v>MSC-IGW</v>
      </c>
      <c r="AW14" s="700" t="str">
        <f>'3. Network design parameters'!S941</f>
        <v>MSC-INT</v>
      </c>
      <c r="AX14" s="701" t="str">
        <f>'3. Network design parameters'!T941</f>
        <v>MSC-IN/NGIN</v>
      </c>
      <c r="AY14" s="701" t="str">
        <f>'3. Network design parameters'!U941</f>
        <v>eNodeB-MSC</v>
      </c>
      <c r="AZ14" s="701" t="str">
        <f>'3. Network design parameters'!V941</f>
        <v>OTHER: complete as required</v>
      </c>
      <c r="BA14" s="701" t="str">
        <f>'3. Network design parameters'!W941</f>
        <v>OTHER: complete as required</v>
      </c>
      <c r="BB14" s="701" t="str">
        <f>'3. Network design parameters'!X941</f>
        <v>OTHER: complete as required</v>
      </c>
      <c r="BC14" s="701" t="str">
        <f>'3. Network design parameters'!Y941</f>
        <v>OTHER: complete as required</v>
      </c>
      <c r="BD14" s="701" t="str">
        <f>'3. Network design parameters'!Z941</f>
        <v>OTHER: complete as required</v>
      </c>
      <c r="BE14" s="701" t="str">
        <f>'3. Network design parameters'!AA941</f>
        <v>OTHER: complete as required</v>
      </c>
      <c r="BF14" s="701" t="str">
        <f>'3. Network design parameters'!AB941</f>
        <v>OTHER: complete as required</v>
      </c>
      <c r="BG14" s="701" t="str">
        <f>'3. Network design parameters'!AC941</f>
        <v>OTHER: complete as required</v>
      </c>
    </row>
    <row r="15" spans="1:59">
      <c r="C15" s="240" t="str">
        <f>'C. Masterfiles'!C110</f>
        <v>S01</v>
      </c>
      <c r="D15" s="240" t="str">
        <f>'C. Masterfiles'!D110</f>
        <v>Повиквания в мрежата (On Net calls)</v>
      </c>
      <c r="E15" s="584">
        <f>'3. Network design parameters'!E762</f>
        <v>2</v>
      </c>
      <c r="F15" s="584">
        <f>'3. Network design parameters'!F762</f>
        <v>2</v>
      </c>
      <c r="G15" s="584">
        <f>'3. Network design parameters'!G762</f>
        <v>2</v>
      </c>
      <c r="H15" s="584">
        <f>'3. Network design parameters'!H762</f>
        <v>2</v>
      </c>
      <c r="I15" s="584">
        <f>'3. Network design parameters'!I762</f>
        <v>2</v>
      </c>
      <c r="J15" s="584">
        <f>'3. Network design parameters'!J762</f>
        <v>2</v>
      </c>
      <c r="K15" s="584">
        <f>'3. Network design parameters'!K762</f>
        <v>2</v>
      </c>
      <c r="L15" s="584">
        <f>'3. Network design parameters'!L762</f>
        <v>1</v>
      </c>
      <c r="M15" s="584">
        <f>'3. Network design parameters'!M762</f>
        <v>1</v>
      </c>
      <c r="N15" s="584">
        <f>'3. Network design parameters'!N762</f>
        <v>0</v>
      </c>
      <c r="O15" s="584">
        <f>'3. Network design parameters'!O762</f>
        <v>0</v>
      </c>
      <c r="P15" s="584">
        <f>'3. Network design parameters'!P762</f>
        <v>0</v>
      </c>
      <c r="Q15" s="584">
        <f>'3. Network design parameters'!Q762</f>
        <v>0</v>
      </c>
      <c r="R15" s="584">
        <f>'3. Network design parameters'!R762</f>
        <v>1</v>
      </c>
      <c r="S15" s="584">
        <f>'3. Network design parameters'!S762</f>
        <v>1</v>
      </c>
      <c r="T15" s="584">
        <f>'3. Network design parameters'!T762</f>
        <v>0</v>
      </c>
      <c r="U15" s="584">
        <f>'3. Network design parameters'!U762</f>
        <v>1</v>
      </c>
      <c r="V15" s="584">
        <f>'3. Network design parameters'!V762</f>
        <v>0</v>
      </c>
      <c r="W15" s="584">
        <f>'3. Network design parameters'!W762</f>
        <v>0</v>
      </c>
      <c r="X15" s="584">
        <f>'3. Network design parameters'!X762</f>
        <v>0</v>
      </c>
      <c r="Y15" s="584">
        <f>'3. Network design parameters'!Y762</f>
        <v>0</v>
      </c>
      <c r="Z15" s="584">
        <f>'3. Network design parameters'!Z762</f>
        <v>0</v>
      </c>
      <c r="AA15" s="584">
        <f>'3. Network design parameters'!AA762</f>
        <v>0</v>
      </c>
      <c r="AB15" s="584">
        <f>'3. Network design parameters'!AB762</f>
        <v>2</v>
      </c>
      <c r="AC15" s="584">
        <f>'3. Network design parameters'!AC762</f>
        <v>2</v>
      </c>
      <c r="AD15" s="584">
        <f>'3. Network design parameters'!AD762</f>
        <v>0</v>
      </c>
      <c r="AE15" s="584">
        <f>'3. Network design parameters'!AE762</f>
        <v>0</v>
      </c>
      <c r="AF15" s="584">
        <f>'3. Network design parameters'!AF762</f>
        <v>0</v>
      </c>
      <c r="AG15" s="584">
        <f>'3. Network design parameters'!AG762</f>
        <v>0</v>
      </c>
      <c r="AH15" s="584">
        <f>'3. Network design parameters'!AH762</f>
        <v>0</v>
      </c>
      <c r="AI15" s="584">
        <f>'3. Network design parameters'!E942</f>
        <v>2</v>
      </c>
      <c r="AJ15" s="584">
        <f>'3. Network design parameters'!F942</f>
        <v>2</v>
      </c>
      <c r="AK15" s="584">
        <f>'3. Network design parameters'!G942</f>
        <v>2</v>
      </c>
      <c r="AL15" s="584">
        <f>'3. Network design parameters'!H942</f>
        <v>2</v>
      </c>
      <c r="AM15" s="584">
        <f>'3. Network design parameters'!I942</f>
        <v>1</v>
      </c>
      <c r="AN15" s="584">
        <f>'3. Network design parameters'!J942</f>
        <v>1</v>
      </c>
      <c r="AO15" s="584">
        <f>'3. Network design parameters'!K942</f>
        <v>1</v>
      </c>
      <c r="AP15" s="584">
        <f>'3. Network design parameters'!L942</f>
        <v>0</v>
      </c>
      <c r="AQ15" s="584">
        <f>'3. Network design parameters'!M942</f>
        <v>0</v>
      </c>
      <c r="AR15" s="584">
        <f>'3. Network design parameters'!N942</f>
        <v>1</v>
      </c>
      <c r="AS15" s="584">
        <f>'3. Network design parameters'!O942</f>
        <v>0</v>
      </c>
      <c r="AT15" s="584">
        <f>'3. Network design parameters'!P942</f>
        <v>1</v>
      </c>
      <c r="AU15" s="584">
        <f>'3. Network design parameters'!Q942</f>
        <v>0</v>
      </c>
      <c r="AV15" s="584">
        <f>'3. Network design parameters'!R942</f>
        <v>0</v>
      </c>
      <c r="AW15" s="584">
        <f>'3. Network design parameters'!S942</f>
        <v>0</v>
      </c>
      <c r="AX15" s="584">
        <f>'3. Network design parameters'!T942</f>
        <v>0</v>
      </c>
      <c r="AY15" s="584">
        <f>'3. Network design parameters'!U942</f>
        <v>2</v>
      </c>
      <c r="AZ15" s="584">
        <f>'3. Network design parameters'!V942</f>
        <v>0</v>
      </c>
      <c r="BA15" s="584">
        <f>'3. Network design parameters'!W942</f>
        <v>0</v>
      </c>
      <c r="BB15" s="584">
        <f>'3. Network design parameters'!X942</f>
        <v>0</v>
      </c>
      <c r="BC15" s="584">
        <f>'3. Network design parameters'!Y942</f>
        <v>0</v>
      </c>
      <c r="BD15" s="584">
        <f>'3. Network design parameters'!Z942</f>
        <v>0</v>
      </c>
      <c r="BE15" s="584">
        <f>'3. Network design parameters'!AA942</f>
        <v>0</v>
      </c>
      <c r="BF15" s="584">
        <f>'3. Network design parameters'!AB942</f>
        <v>0</v>
      </c>
      <c r="BG15" s="584">
        <f>'3. Network design parameters'!AC942</f>
        <v>0</v>
      </c>
    </row>
    <row r="16" spans="1:59">
      <c r="C16" s="240" t="str">
        <f>'C. Masterfiles'!C111</f>
        <v>S02</v>
      </c>
      <c r="D16" s="240" t="str">
        <f>'C. Masterfiles'!D111</f>
        <v>Изходящи повиквания към фиксирана линия (Outgoing Calls to Fixed Line)</v>
      </c>
      <c r="E16" s="584">
        <f>'3. Network design parameters'!E763</f>
        <v>1</v>
      </c>
      <c r="F16" s="584">
        <f>'3. Network design parameters'!F763</f>
        <v>1</v>
      </c>
      <c r="G16" s="584">
        <f>'3. Network design parameters'!G763</f>
        <v>1</v>
      </c>
      <c r="H16" s="584">
        <f>'3. Network design parameters'!H763</f>
        <v>1</v>
      </c>
      <c r="I16" s="584">
        <f>'3. Network design parameters'!I763</f>
        <v>1</v>
      </c>
      <c r="J16" s="584">
        <f>'3. Network design parameters'!J763</f>
        <v>1</v>
      </c>
      <c r="K16" s="584">
        <f>'3. Network design parameters'!K763</f>
        <v>1.5</v>
      </c>
      <c r="L16" s="584">
        <f>'3. Network design parameters'!L763</f>
        <v>1</v>
      </c>
      <c r="M16" s="584">
        <f>'3. Network design parameters'!M763</f>
        <v>1</v>
      </c>
      <c r="N16" s="584">
        <f>'3. Network design parameters'!N763</f>
        <v>0</v>
      </c>
      <c r="O16" s="584">
        <f>'3. Network design parameters'!O763</f>
        <v>0</v>
      </c>
      <c r="P16" s="584">
        <f>'3. Network design parameters'!P763</f>
        <v>0</v>
      </c>
      <c r="Q16" s="584">
        <f>'3. Network design parameters'!Q763</f>
        <v>0</v>
      </c>
      <c r="R16" s="584">
        <f>'3. Network design parameters'!R763</f>
        <v>1</v>
      </c>
      <c r="S16" s="584">
        <f>'3. Network design parameters'!S763</f>
        <v>1</v>
      </c>
      <c r="T16" s="584">
        <f>'3. Network design parameters'!T763</f>
        <v>0</v>
      </c>
      <c r="U16" s="584">
        <f>'3. Network design parameters'!U763</f>
        <v>1</v>
      </c>
      <c r="V16" s="584">
        <f>'3. Network design parameters'!V763</f>
        <v>0</v>
      </c>
      <c r="W16" s="584">
        <f>'3. Network design parameters'!W763</f>
        <v>1</v>
      </c>
      <c r="X16" s="584">
        <f>'3. Network design parameters'!X763</f>
        <v>0</v>
      </c>
      <c r="Y16" s="584">
        <f>'3. Network design parameters'!Y763</f>
        <v>0</v>
      </c>
      <c r="Z16" s="584">
        <f>'3. Network design parameters'!Z763</f>
        <v>0</v>
      </c>
      <c r="AA16" s="584">
        <f>'3. Network design parameters'!AA763</f>
        <v>0</v>
      </c>
      <c r="AB16" s="584">
        <f>'3. Network design parameters'!AB763</f>
        <v>1</v>
      </c>
      <c r="AC16" s="584">
        <f>'3. Network design parameters'!AC763</f>
        <v>1</v>
      </c>
      <c r="AD16" s="584">
        <f>'3. Network design parameters'!AD763</f>
        <v>0</v>
      </c>
      <c r="AE16" s="584">
        <f>'3. Network design parameters'!AE763</f>
        <v>0</v>
      </c>
      <c r="AF16" s="584">
        <f>'3. Network design parameters'!AF763</f>
        <v>0</v>
      </c>
      <c r="AG16" s="584">
        <f>'3. Network design parameters'!AG763</f>
        <v>0</v>
      </c>
      <c r="AH16" s="584">
        <f>'3. Network design parameters'!AH763</f>
        <v>0</v>
      </c>
      <c r="AI16" s="584">
        <f>'3. Network design parameters'!E943</f>
        <v>1</v>
      </c>
      <c r="AJ16" s="584">
        <f>'3. Network design parameters'!F943</f>
        <v>1</v>
      </c>
      <c r="AK16" s="584">
        <f>'3. Network design parameters'!G943</f>
        <v>1</v>
      </c>
      <c r="AL16" s="584">
        <f>'3. Network design parameters'!H943</f>
        <v>1</v>
      </c>
      <c r="AM16" s="584">
        <f>'3. Network design parameters'!I943</f>
        <v>0.5</v>
      </c>
      <c r="AN16" s="584">
        <f>'3. Network design parameters'!J943</f>
        <v>1</v>
      </c>
      <c r="AO16" s="584">
        <f>'3. Network design parameters'!K943</f>
        <v>1</v>
      </c>
      <c r="AP16" s="584">
        <f>'3. Network design parameters'!L943</f>
        <v>0</v>
      </c>
      <c r="AQ16" s="584">
        <f>'3. Network design parameters'!M943</f>
        <v>0</v>
      </c>
      <c r="AR16" s="584">
        <f>'3. Network design parameters'!N943</f>
        <v>1</v>
      </c>
      <c r="AS16" s="584">
        <f>'3. Network design parameters'!O943</f>
        <v>0</v>
      </c>
      <c r="AT16" s="584">
        <f>'3. Network design parameters'!P943</f>
        <v>1</v>
      </c>
      <c r="AU16" s="584">
        <f>'3. Network design parameters'!Q943</f>
        <v>0</v>
      </c>
      <c r="AV16" s="584">
        <f>'3. Network design parameters'!R943</f>
        <v>1</v>
      </c>
      <c r="AW16" s="584">
        <f>'3. Network design parameters'!S943</f>
        <v>0</v>
      </c>
      <c r="AX16" s="584">
        <f>'3. Network design parameters'!T943</f>
        <v>0</v>
      </c>
      <c r="AY16" s="584">
        <f>'3. Network design parameters'!U943</f>
        <v>1</v>
      </c>
      <c r="AZ16" s="584">
        <f>'3. Network design parameters'!V943</f>
        <v>0</v>
      </c>
      <c r="BA16" s="584">
        <f>'3. Network design parameters'!W943</f>
        <v>0</v>
      </c>
      <c r="BB16" s="584">
        <f>'3. Network design parameters'!X943</f>
        <v>0</v>
      </c>
      <c r="BC16" s="584">
        <f>'3. Network design parameters'!Y943</f>
        <v>0</v>
      </c>
      <c r="BD16" s="584">
        <f>'3. Network design parameters'!Z943</f>
        <v>0</v>
      </c>
      <c r="BE16" s="584">
        <f>'3. Network design parameters'!AA943</f>
        <v>0</v>
      </c>
      <c r="BF16" s="584">
        <f>'3. Network design parameters'!AB943</f>
        <v>0</v>
      </c>
      <c r="BG16" s="584">
        <f>'3. Network design parameters'!AC943</f>
        <v>0</v>
      </c>
    </row>
    <row r="17" spans="3:59">
      <c r="C17" s="240" t="str">
        <f>'C. Masterfiles'!C112</f>
        <v>S03</v>
      </c>
      <c r="D17" s="240" t="str">
        <f>'C. Masterfiles'!D112</f>
        <v>Изходящи повиквания към други мобилни мрежи (Outgoing Calls to Other Mobile)</v>
      </c>
      <c r="E17" s="584">
        <f>'3. Network design parameters'!E764</f>
        <v>1</v>
      </c>
      <c r="F17" s="584">
        <f>'3. Network design parameters'!F764</f>
        <v>1</v>
      </c>
      <c r="G17" s="584">
        <f>'3. Network design parameters'!G764</f>
        <v>1</v>
      </c>
      <c r="H17" s="584">
        <f>'3. Network design parameters'!H764</f>
        <v>1</v>
      </c>
      <c r="I17" s="584">
        <f>'3. Network design parameters'!I764</f>
        <v>1</v>
      </c>
      <c r="J17" s="584">
        <f>'3. Network design parameters'!J764</f>
        <v>1</v>
      </c>
      <c r="K17" s="584">
        <f>'3. Network design parameters'!K764</f>
        <v>1.5</v>
      </c>
      <c r="L17" s="584">
        <f>'3. Network design parameters'!L764</f>
        <v>1</v>
      </c>
      <c r="M17" s="584">
        <f>'3. Network design parameters'!M764</f>
        <v>1</v>
      </c>
      <c r="N17" s="584">
        <f>'3. Network design parameters'!N764</f>
        <v>0</v>
      </c>
      <c r="O17" s="584">
        <f>'3. Network design parameters'!O764</f>
        <v>0</v>
      </c>
      <c r="P17" s="584">
        <f>'3. Network design parameters'!P764</f>
        <v>0</v>
      </c>
      <c r="Q17" s="584">
        <f>'3. Network design parameters'!Q764</f>
        <v>0</v>
      </c>
      <c r="R17" s="584">
        <f>'3. Network design parameters'!R764</f>
        <v>1</v>
      </c>
      <c r="S17" s="584">
        <f>'3. Network design parameters'!S764</f>
        <v>1</v>
      </c>
      <c r="T17" s="584">
        <f>'3. Network design parameters'!T764</f>
        <v>0</v>
      </c>
      <c r="U17" s="584">
        <f>'3. Network design parameters'!U764</f>
        <v>1</v>
      </c>
      <c r="V17" s="584">
        <f>'3. Network design parameters'!V764</f>
        <v>0</v>
      </c>
      <c r="W17" s="584">
        <f>'3. Network design parameters'!W764</f>
        <v>1</v>
      </c>
      <c r="X17" s="584">
        <f>'3. Network design parameters'!X764</f>
        <v>0</v>
      </c>
      <c r="Y17" s="584">
        <f>'3. Network design parameters'!Y764</f>
        <v>0</v>
      </c>
      <c r="Z17" s="584">
        <f>'3. Network design parameters'!Z764</f>
        <v>0</v>
      </c>
      <c r="AA17" s="584">
        <f>'3. Network design parameters'!AA764</f>
        <v>0</v>
      </c>
      <c r="AB17" s="584">
        <f>'3. Network design parameters'!AB764</f>
        <v>1</v>
      </c>
      <c r="AC17" s="584">
        <f>'3. Network design parameters'!AC764</f>
        <v>1</v>
      </c>
      <c r="AD17" s="584">
        <f>'3. Network design parameters'!AD764</f>
        <v>0</v>
      </c>
      <c r="AE17" s="584">
        <f>'3. Network design parameters'!AE764</f>
        <v>0</v>
      </c>
      <c r="AF17" s="584">
        <f>'3. Network design parameters'!AF764</f>
        <v>0</v>
      </c>
      <c r="AG17" s="584">
        <f>'3. Network design parameters'!AG764</f>
        <v>0</v>
      </c>
      <c r="AH17" s="584">
        <f>'3. Network design parameters'!AH764</f>
        <v>0</v>
      </c>
      <c r="AI17" s="584">
        <f>'3. Network design parameters'!E944</f>
        <v>1</v>
      </c>
      <c r="AJ17" s="584">
        <f>'3. Network design parameters'!F944</f>
        <v>1</v>
      </c>
      <c r="AK17" s="584">
        <f>'3. Network design parameters'!G944</f>
        <v>1</v>
      </c>
      <c r="AL17" s="584">
        <f>'3. Network design parameters'!H944</f>
        <v>1</v>
      </c>
      <c r="AM17" s="584">
        <f>'3. Network design parameters'!I944</f>
        <v>0.5</v>
      </c>
      <c r="AN17" s="584">
        <f>'3. Network design parameters'!J944</f>
        <v>1</v>
      </c>
      <c r="AO17" s="584">
        <f>'3. Network design parameters'!K944</f>
        <v>1</v>
      </c>
      <c r="AP17" s="584">
        <f>'3. Network design parameters'!L944</f>
        <v>0</v>
      </c>
      <c r="AQ17" s="584">
        <f>'3. Network design parameters'!M944</f>
        <v>0</v>
      </c>
      <c r="AR17" s="584">
        <f>'3. Network design parameters'!N944</f>
        <v>1</v>
      </c>
      <c r="AS17" s="584">
        <f>'3. Network design parameters'!O944</f>
        <v>0</v>
      </c>
      <c r="AT17" s="584">
        <f>'3. Network design parameters'!P944</f>
        <v>1</v>
      </c>
      <c r="AU17" s="584">
        <f>'3. Network design parameters'!Q944</f>
        <v>0</v>
      </c>
      <c r="AV17" s="584">
        <f>'3. Network design parameters'!R944</f>
        <v>1</v>
      </c>
      <c r="AW17" s="584">
        <f>'3. Network design parameters'!S944</f>
        <v>0</v>
      </c>
      <c r="AX17" s="584">
        <f>'3. Network design parameters'!T944</f>
        <v>0</v>
      </c>
      <c r="AY17" s="584">
        <f>'3. Network design parameters'!U944</f>
        <v>1</v>
      </c>
      <c r="AZ17" s="584">
        <f>'3. Network design parameters'!V944</f>
        <v>0</v>
      </c>
      <c r="BA17" s="584">
        <f>'3. Network design parameters'!W944</f>
        <v>0</v>
      </c>
      <c r="BB17" s="584">
        <f>'3. Network design parameters'!X944</f>
        <v>0</v>
      </c>
      <c r="BC17" s="584">
        <f>'3. Network design parameters'!Y944</f>
        <v>0</v>
      </c>
      <c r="BD17" s="584">
        <f>'3. Network design parameters'!Z944</f>
        <v>0</v>
      </c>
      <c r="BE17" s="584">
        <f>'3. Network design parameters'!AA944</f>
        <v>0</v>
      </c>
      <c r="BF17" s="584">
        <f>'3. Network design parameters'!AB944</f>
        <v>0</v>
      </c>
      <c r="BG17" s="584">
        <f>'3. Network design parameters'!AC944</f>
        <v>0</v>
      </c>
    </row>
    <row r="18" spans="3:59">
      <c r="C18" s="240" t="str">
        <f>'C. Masterfiles'!C113</f>
        <v>S04</v>
      </c>
      <c r="D18" s="240" t="str">
        <f>'C. Masterfiles'!D113</f>
        <v>Изходящи международни повиквания (Outgoing Calls to International)</v>
      </c>
      <c r="E18" s="584">
        <f>'3. Network design parameters'!E765</f>
        <v>1</v>
      </c>
      <c r="F18" s="584">
        <f>'3. Network design parameters'!F765</f>
        <v>1</v>
      </c>
      <c r="G18" s="584">
        <f>'3. Network design parameters'!G765</f>
        <v>1</v>
      </c>
      <c r="H18" s="584">
        <f>'3. Network design parameters'!H765</f>
        <v>1</v>
      </c>
      <c r="I18" s="584">
        <f>'3. Network design parameters'!I765</f>
        <v>1</v>
      </c>
      <c r="J18" s="584">
        <f>'3. Network design parameters'!J765</f>
        <v>1</v>
      </c>
      <c r="K18" s="584">
        <f>'3. Network design parameters'!K765</f>
        <v>1.5</v>
      </c>
      <c r="L18" s="584">
        <f>'3. Network design parameters'!L765</f>
        <v>1</v>
      </c>
      <c r="M18" s="584">
        <f>'3. Network design parameters'!M765</f>
        <v>1</v>
      </c>
      <c r="N18" s="584">
        <f>'3. Network design parameters'!N765</f>
        <v>0</v>
      </c>
      <c r="O18" s="584">
        <f>'3. Network design parameters'!O765</f>
        <v>0</v>
      </c>
      <c r="P18" s="584">
        <f>'3. Network design parameters'!P765</f>
        <v>0</v>
      </c>
      <c r="Q18" s="584">
        <f>'3. Network design parameters'!Q765</f>
        <v>0</v>
      </c>
      <c r="R18" s="584">
        <f>'3. Network design parameters'!R765</f>
        <v>1</v>
      </c>
      <c r="S18" s="584">
        <f>'3. Network design parameters'!S765</f>
        <v>1</v>
      </c>
      <c r="T18" s="584">
        <f>'3. Network design parameters'!T765</f>
        <v>0</v>
      </c>
      <c r="U18" s="584">
        <f>'3. Network design parameters'!U765</f>
        <v>1</v>
      </c>
      <c r="V18" s="584">
        <f>'3. Network design parameters'!V765</f>
        <v>0</v>
      </c>
      <c r="W18" s="584">
        <f>'3. Network design parameters'!W765</f>
        <v>0</v>
      </c>
      <c r="X18" s="584">
        <f>'3. Network design parameters'!X765</f>
        <v>1</v>
      </c>
      <c r="Y18" s="584">
        <f>'3. Network design parameters'!Y765</f>
        <v>0</v>
      </c>
      <c r="Z18" s="584">
        <f>'3. Network design parameters'!Z765</f>
        <v>0</v>
      </c>
      <c r="AA18" s="584">
        <f>'3. Network design parameters'!AA765</f>
        <v>0</v>
      </c>
      <c r="AB18" s="584">
        <f>'3. Network design parameters'!AB765</f>
        <v>1</v>
      </c>
      <c r="AC18" s="584">
        <f>'3. Network design parameters'!AC765</f>
        <v>1</v>
      </c>
      <c r="AD18" s="584">
        <f>'3. Network design parameters'!AD765</f>
        <v>0</v>
      </c>
      <c r="AE18" s="584">
        <f>'3. Network design parameters'!AE765</f>
        <v>0</v>
      </c>
      <c r="AF18" s="584">
        <f>'3. Network design parameters'!AF765</f>
        <v>0</v>
      </c>
      <c r="AG18" s="584">
        <f>'3. Network design parameters'!AG765</f>
        <v>0</v>
      </c>
      <c r="AH18" s="584">
        <f>'3. Network design parameters'!AH765</f>
        <v>0</v>
      </c>
      <c r="AI18" s="584">
        <f>'3. Network design parameters'!E945</f>
        <v>1</v>
      </c>
      <c r="AJ18" s="584">
        <f>'3. Network design parameters'!F945</f>
        <v>1</v>
      </c>
      <c r="AK18" s="584">
        <f>'3. Network design parameters'!G945</f>
        <v>1</v>
      </c>
      <c r="AL18" s="584">
        <f>'3. Network design parameters'!H945</f>
        <v>1</v>
      </c>
      <c r="AM18" s="584">
        <f>'3. Network design parameters'!I945</f>
        <v>0.5</v>
      </c>
      <c r="AN18" s="584">
        <f>'3. Network design parameters'!J945</f>
        <v>1</v>
      </c>
      <c r="AO18" s="584">
        <f>'3. Network design parameters'!K945</f>
        <v>1</v>
      </c>
      <c r="AP18" s="584">
        <f>'3. Network design parameters'!L945</f>
        <v>0</v>
      </c>
      <c r="AQ18" s="584">
        <f>'3. Network design parameters'!M945</f>
        <v>0</v>
      </c>
      <c r="AR18" s="584">
        <f>'3. Network design parameters'!N945</f>
        <v>1</v>
      </c>
      <c r="AS18" s="584">
        <f>'3. Network design parameters'!O945</f>
        <v>0</v>
      </c>
      <c r="AT18" s="584">
        <f>'3. Network design parameters'!P945</f>
        <v>1</v>
      </c>
      <c r="AU18" s="584">
        <f>'3. Network design parameters'!Q945</f>
        <v>0</v>
      </c>
      <c r="AV18" s="584">
        <f>'3. Network design parameters'!R945</f>
        <v>0</v>
      </c>
      <c r="AW18" s="584">
        <f>'3. Network design parameters'!S945</f>
        <v>1</v>
      </c>
      <c r="AX18" s="584">
        <f>'3. Network design parameters'!T945</f>
        <v>0</v>
      </c>
      <c r="AY18" s="584">
        <f>'3. Network design parameters'!U945</f>
        <v>1</v>
      </c>
      <c r="AZ18" s="584">
        <f>'3. Network design parameters'!V945</f>
        <v>0</v>
      </c>
      <c r="BA18" s="584">
        <f>'3. Network design parameters'!W945</f>
        <v>0</v>
      </c>
      <c r="BB18" s="584">
        <f>'3. Network design parameters'!X945</f>
        <v>0</v>
      </c>
      <c r="BC18" s="584">
        <f>'3. Network design parameters'!Y945</f>
        <v>0</v>
      </c>
      <c r="BD18" s="584">
        <f>'3. Network design parameters'!Z945</f>
        <v>0</v>
      </c>
      <c r="BE18" s="584">
        <f>'3. Network design parameters'!AA945</f>
        <v>0</v>
      </c>
      <c r="BF18" s="584">
        <f>'3. Network design parameters'!AB945</f>
        <v>0</v>
      </c>
      <c r="BG18" s="584">
        <f>'3. Network design parameters'!AC945</f>
        <v>0</v>
      </c>
    </row>
    <row r="19" spans="3:59">
      <c r="C19" s="240" t="str">
        <f>'C. Masterfiles'!C114</f>
        <v>S05</v>
      </c>
      <c r="D19" s="240" t="str">
        <f>'C. Masterfiles'!D114</f>
        <v>Входящи повиквания от фиксирана линия (Incoming calls from fixed)</v>
      </c>
      <c r="E19" s="584">
        <f>'3. Network design parameters'!E766</f>
        <v>1</v>
      </c>
      <c r="F19" s="584">
        <f>'3. Network design parameters'!F766</f>
        <v>1</v>
      </c>
      <c r="G19" s="584">
        <f>'3. Network design parameters'!G766</f>
        <v>1</v>
      </c>
      <c r="H19" s="584">
        <f>'3. Network design parameters'!H766</f>
        <v>1</v>
      </c>
      <c r="I19" s="584">
        <f>'3. Network design parameters'!I766</f>
        <v>1</v>
      </c>
      <c r="J19" s="584">
        <f>'3. Network design parameters'!J766</f>
        <v>1</v>
      </c>
      <c r="K19" s="584">
        <f>'3. Network design parameters'!K766</f>
        <v>1.5</v>
      </c>
      <c r="L19" s="584">
        <f>'3. Network design parameters'!L766</f>
        <v>1</v>
      </c>
      <c r="M19" s="584">
        <f>'3. Network design parameters'!M766</f>
        <v>1</v>
      </c>
      <c r="N19" s="584">
        <f>'3. Network design parameters'!N766</f>
        <v>0</v>
      </c>
      <c r="O19" s="584">
        <f>'3. Network design parameters'!O766</f>
        <v>0</v>
      </c>
      <c r="P19" s="584">
        <f>'3. Network design parameters'!P766</f>
        <v>0</v>
      </c>
      <c r="Q19" s="584">
        <f>'3. Network design parameters'!Q766</f>
        <v>0</v>
      </c>
      <c r="R19" s="584">
        <f>'3. Network design parameters'!R766</f>
        <v>1</v>
      </c>
      <c r="S19" s="584">
        <f>'3. Network design parameters'!S766</f>
        <v>1</v>
      </c>
      <c r="T19" s="584">
        <f>'3. Network design parameters'!T766</f>
        <v>0</v>
      </c>
      <c r="U19" s="584">
        <f>'3. Network design parameters'!U766</f>
        <v>0</v>
      </c>
      <c r="V19" s="584">
        <f>'3. Network design parameters'!V766</f>
        <v>1</v>
      </c>
      <c r="W19" s="584">
        <f>'3. Network design parameters'!W766</f>
        <v>1</v>
      </c>
      <c r="X19" s="584">
        <f>'3. Network design parameters'!X766</f>
        <v>0</v>
      </c>
      <c r="Y19" s="584">
        <f>'3. Network design parameters'!Y766</f>
        <v>0</v>
      </c>
      <c r="Z19" s="584">
        <f>'3. Network design parameters'!Z766</f>
        <v>0</v>
      </c>
      <c r="AA19" s="584">
        <f>'3. Network design parameters'!AA766</f>
        <v>0</v>
      </c>
      <c r="AB19" s="584">
        <f>'3. Network design parameters'!AB766</f>
        <v>1</v>
      </c>
      <c r="AC19" s="584">
        <f>'3. Network design parameters'!AC766</f>
        <v>1</v>
      </c>
      <c r="AD19" s="584">
        <f>'3. Network design parameters'!AD766</f>
        <v>0</v>
      </c>
      <c r="AE19" s="584">
        <f>'3. Network design parameters'!AE766</f>
        <v>0</v>
      </c>
      <c r="AF19" s="584">
        <f>'3. Network design parameters'!AF766</f>
        <v>0</v>
      </c>
      <c r="AG19" s="584">
        <f>'3. Network design parameters'!AG766</f>
        <v>0</v>
      </c>
      <c r="AH19" s="584">
        <f>'3. Network design parameters'!AH766</f>
        <v>0</v>
      </c>
      <c r="AI19" s="584">
        <f>'3. Network design parameters'!E946</f>
        <v>1</v>
      </c>
      <c r="AJ19" s="584">
        <f>'3. Network design parameters'!F946</f>
        <v>1</v>
      </c>
      <c r="AK19" s="584">
        <f>'3. Network design parameters'!G946</f>
        <v>1</v>
      </c>
      <c r="AL19" s="584">
        <f>'3. Network design parameters'!H946</f>
        <v>1</v>
      </c>
      <c r="AM19" s="584">
        <f>'3. Network design parameters'!I946</f>
        <v>0.5</v>
      </c>
      <c r="AN19" s="584">
        <f>'3. Network design parameters'!J946</f>
        <v>1</v>
      </c>
      <c r="AO19" s="584">
        <f>'3. Network design parameters'!K946</f>
        <v>1</v>
      </c>
      <c r="AP19" s="584">
        <f>'3. Network design parameters'!L946</f>
        <v>0</v>
      </c>
      <c r="AQ19" s="584">
        <f>'3. Network design parameters'!M946</f>
        <v>0</v>
      </c>
      <c r="AR19" s="584">
        <f>'3. Network design parameters'!N946</f>
        <v>1</v>
      </c>
      <c r="AS19" s="584">
        <f>'3. Network design parameters'!O946</f>
        <v>0</v>
      </c>
      <c r="AT19" s="584">
        <f>'3. Network design parameters'!P946</f>
        <v>0</v>
      </c>
      <c r="AU19" s="584">
        <f>'3. Network design parameters'!Q946</f>
        <v>1</v>
      </c>
      <c r="AV19" s="584">
        <f>'3. Network design parameters'!R946</f>
        <v>1</v>
      </c>
      <c r="AW19" s="584">
        <f>'3. Network design parameters'!S946</f>
        <v>0</v>
      </c>
      <c r="AX19" s="584">
        <f>'3. Network design parameters'!T946</f>
        <v>0</v>
      </c>
      <c r="AY19" s="584">
        <f>'3. Network design parameters'!U946</f>
        <v>1</v>
      </c>
      <c r="AZ19" s="584">
        <f>'3. Network design parameters'!V946</f>
        <v>0</v>
      </c>
      <c r="BA19" s="584">
        <f>'3. Network design parameters'!W946</f>
        <v>0</v>
      </c>
      <c r="BB19" s="584">
        <f>'3. Network design parameters'!X946</f>
        <v>0</v>
      </c>
      <c r="BC19" s="584">
        <f>'3. Network design parameters'!Y946</f>
        <v>0</v>
      </c>
      <c r="BD19" s="584">
        <f>'3. Network design parameters'!Z946</f>
        <v>0</v>
      </c>
      <c r="BE19" s="584">
        <f>'3. Network design parameters'!AA946</f>
        <v>0</v>
      </c>
      <c r="BF19" s="584">
        <f>'3. Network design parameters'!AB946</f>
        <v>0</v>
      </c>
      <c r="BG19" s="584">
        <f>'3. Network design parameters'!AC946</f>
        <v>0</v>
      </c>
    </row>
    <row r="20" spans="3:59">
      <c r="C20" s="240" t="str">
        <f>'C. Masterfiles'!C115</f>
        <v>S06</v>
      </c>
      <c r="D20" s="240" t="str">
        <f>'C. Masterfiles'!D115</f>
        <v>Входящи повиквания от други мобилни мрежи (Incoming calls from other mobile)</v>
      </c>
      <c r="E20" s="584">
        <f>'3. Network design parameters'!E767</f>
        <v>1</v>
      </c>
      <c r="F20" s="584">
        <f>'3. Network design parameters'!F767</f>
        <v>1</v>
      </c>
      <c r="G20" s="584">
        <f>'3. Network design parameters'!G767</f>
        <v>1</v>
      </c>
      <c r="H20" s="584">
        <f>'3. Network design parameters'!H767</f>
        <v>1</v>
      </c>
      <c r="I20" s="584">
        <f>'3. Network design parameters'!I767</f>
        <v>1</v>
      </c>
      <c r="J20" s="584">
        <f>'3. Network design parameters'!J767</f>
        <v>1</v>
      </c>
      <c r="K20" s="584">
        <f>'3. Network design parameters'!K767</f>
        <v>1.5</v>
      </c>
      <c r="L20" s="584">
        <f>'3. Network design parameters'!L767</f>
        <v>1</v>
      </c>
      <c r="M20" s="584">
        <f>'3. Network design parameters'!M767</f>
        <v>1</v>
      </c>
      <c r="N20" s="584">
        <f>'3. Network design parameters'!N767</f>
        <v>0</v>
      </c>
      <c r="O20" s="584">
        <f>'3. Network design parameters'!O767</f>
        <v>0</v>
      </c>
      <c r="P20" s="584">
        <f>'3. Network design parameters'!P767</f>
        <v>0</v>
      </c>
      <c r="Q20" s="584">
        <f>'3. Network design parameters'!Q767</f>
        <v>0</v>
      </c>
      <c r="R20" s="584">
        <f>'3. Network design parameters'!R767</f>
        <v>1</v>
      </c>
      <c r="S20" s="584">
        <f>'3. Network design parameters'!S767</f>
        <v>1</v>
      </c>
      <c r="T20" s="584">
        <f>'3. Network design parameters'!T767</f>
        <v>0</v>
      </c>
      <c r="U20" s="584">
        <f>'3. Network design parameters'!U767</f>
        <v>0</v>
      </c>
      <c r="V20" s="584">
        <f>'3. Network design parameters'!V767</f>
        <v>1</v>
      </c>
      <c r="W20" s="584">
        <f>'3. Network design parameters'!W767</f>
        <v>1</v>
      </c>
      <c r="X20" s="584">
        <f>'3. Network design parameters'!X767</f>
        <v>0</v>
      </c>
      <c r="Y20" s="584">
        <f>'3. Network design parameters'!Y767</f>
        <v>0</v>
      </c>
      <c r="Z20" s="584">
        <f>'3. Network design parameters'!Z767</f>
        <v>0</v>
      </c>
      <c r="AA20" s="584">
        <f>'3. Network design parameters'!AA767</f>
        <v>0</v>
      </c>
      <c r="AB20" s="584">
        <f>'3. Network design parameters'!AB767</f>
        <v>1</v>
      </c>
      <c r="AC20" s="584">
        <f>'3. Network design parameters'!AC767</f>
        <v>1</v>
      </c>
      <c r="AD20" s="584">
        <f>'3. Network design parameters'!AD767</f>
        <v>0</v>
      </c>
      <c r="AE20" s="584">
        <f>'3. Network design parameters'!AE767</f>
        <v>0</v>
      </c>
      <c r="AF20" s="584">
        <f>'3. Network design parameters'!AF767</f>
        <v>0</v>
      </c>
      <c r="AG20" s="584">
        <f>'3. Network design parameters'!AG767</f>
        <v>0</v>
      </c>
      <c r="AH20" s="584">
        <f>'3. Network design parameters'!AH767</f>
        <v>0</v>
      </c>
      <c r="AI20" s="584">
        <f>'3. Network design parameters'!E947</f>
        <v>1</v>
      </c>
      <c r="AJ20" s="584">
        <f>'3. Network design parameters'!F947</f>
        <v>1</v>
      </c>
      <c r="AK20" s="584">
        <f>'3. Network design parameters'!G947</f>
        <v>1</v>
      </c>
      <c r="AL20" s="584">
        <f>'3. Network design parameters'!H947</f>
        <v>1</v>
      </c>
      <c r="AM20" s="584">
        <f>'3. Network design parameters'!I947</f>
        <v>0.5</v>
      </c>
      <c r="AN20" s="584">
        <f>'3. Network design parameters'!J947</f>
        <v>1</v>
      </c>
      <c r="AO20" s="584">
        <f>'3. Network design parameters'!K947</f>
        <v>1</v>
      </c>
      <c r="AP20" s="584">
        <f>'3. Network design parameters'!L947</f>
        <v>0</v>
      </c>
      <c r="AQ20" s="584">
        <f>'3. Network design parameters'!M947</f>
        <v>0</v>
      </c>
      <c r="AR20" s="584">
        <f>'3. Network design parameters'!N947</f>
        <v>1</v>
      </c>
      <c r="AS20" s="584">
        <f>'3. Network design parameters'!O947</f>
        <v>0</v>
      </c>
      <c r="AT20" s="584">
        <f>'3. Network design parameters'!P947</f>
        <v>0</v>
      </c>
      <c r="AU20" s="584">
        <f>'3. Network design parameters'!Q947</f>
        <v>1</v>
      </c>
      <c r="AV20" s="584">
        <f>'3. Network design parameters'!R947</f>
        <v>1</v>
      </c>
      <c r="AW20" s="584">
        <f>'3. Network design parameters'!S947</f>
        <v>0</v>
      </c>
      <c r="AX20" s="584">
        <f>'3. Network design parameters'!T947</f>
        <v>0</v>
      </c>
      <c r="AY20" s="584">
        <f>'3. Network design parameters'!U947</f>
        <v>1</v>
      </c>
      <c r="AZ20" s="584">
        <f>'3. Network design parameters'!V947</f>
        <v>0</v>
      </c>
      <c r="BA20" s="584">
        <f>'3. Network design parameters'!W947</f>
        <v>0</v>
      </c>
      <c r="BB20" s="584">
        <f>'3. Network design parameters'!X947</f>
        <v>0</v>
      </c>
      <c r="BC20" s="584">
        <f>'3. Network design parameters'!Y947</f>
        <v>0</v>
      </c>
      <c r="BD20" s="584">
        <f>'3. Network design parameters'!Z947</f>
        <v>0</v>
      </c>
      <c r="BE20" s="584">
        <f>'3. Network design parameters'!AA947</f>
        <v>0</v>
      </c>
      <c r="BF20" s="584">
        <f>'3. Network design parameters'!AB947</f>
        <v>0</v>
      </c>
      <c r="BG20" s="584">
        <f>'3. Network design parameters'!AC947</f>
        <v>0</v>
      </c>
    </row>
    <row r="21" spans="3:59">
      <c r="C21" s="240" t="str">
        <f>'C. Masterfiles'!C116</f>
        <v>S07</v>
      </c>
      <c r="D21" s="240" t="str">
        <f>'C. Masterfiles'!D116</f>
        <v>Входящи международни повиквания (Incoming calls from international)</v>
      </c>
      <c r="E21" s="584">
        <f>'3. Network design parameters'!E768</f>
        <v>1</v>
      </c>
      <c r="F21" s="584">
        <f>'3. Network design parameters'!F768</f>
        <v>1</v>
      </c>
      <c r="G21" s="584">
        <f>'3. Network design parameters'!G768</f>
        <v>1</v>
      </c>
      <c r="H21" s="584">
        <f>'3. Network design parameters'!H768</f>
        <v>1</v>
      </c>
      <c r="I21" s="584">
        <f>'3. Network design parameters'!I768</f>
        <v>1</v>
      </c>
      <c r="J21" s="584">
        <f>'3. Network design parameters'!J768</f>
        <v>1</v>
      </c>
      <c r="K21" s="584">
        <f>'3. Network design parameters'!K768</f>
        <v>1.5</v>
      </c>
      <c r="L21" s="584">
        <f>'3. Network design parameters'!L768</f>
        <v>1</v>
      </c>
      <c r="M21" s="584">
        <f>'3. Network design parameters'!M768</f>
        <v>1</v>
      </c>
      <c r="N21" s="584">
        <f>'3. Network design parameters'!N768</f>
        <v>0</v>
      </c>
      <c r="O21" s="584">
        <f>'3. Network design parameters'!O768</f>
        <v>0</v>
      </c>
      <c r="P21" s="584">
        <f>'3. Network design parameters'!P768</f>
        <v>0</v>
      </c>
      <c r="Q21" s="584">
        <f>'3. Network design parameters'!Q768</f>
        <v>0</v>
      </c>
      <c r="R21" s="584">
        <f>'3. Network design parameters'!R768</f>
        <v>1</v>
      </c>
      <c r="S21" s="584">
        <f>'3. Network design parameters'!S768</f>
        <v>1</v>
      </c>
      <c r="T21" s="584">
        <f>'3. Network design parameters'!T768</f>
        <v>0</v>
      </c>
      <c r="U21" s="584">
        <f>'3. Network design parameters'!U768</f>
        <v>0</v>
      </c>
      <c r="V21" s="584">
        <f>'3. Network design parameters'!V768</f>
        <v>1</v>
      </c>
      <c r="W21" s="584">
        <f>'3. Network design parameters'!W768</f>
        <v>0</v>
      </c>
      <c r="X21" s="584">
        <f>'3. Network design parameters'!X768</f>
        <v>1</v>
      </c>
      <c r="Y21" s="584">
        <f>'3. Network design parameters'!Y768</f>
        <v>0</v>
      </c>
      <c r="Z21" s="584">
        <f>'3. Network design parameters'!Z768</f>
        <v>0</v>
      </c>
      <c r="AA21" s="584">
        <f>'3. Network design parameters'!AA768</f>
        <v>0</v>
      </c>
      <c r="AB21" s="584">
        <f>'3. Network design parameters'!AB768</f>
        <v>1</v>
      </c>
      <c r="AC21" s="584">
        <f>'3. Network design parameters'!AC768</f>
        <v>1</v>
      </c>
      <c r="AD21" s="584">
        <f>'3. Network design parameters'!AD768</f>
        <v>0</v>
      </c>
      <c r="AE21" s="584">
        <f>'3. Network design parameters'!AE768</f>
        <v>0</v>
      </c>
      <c r="AF21" s="584">
        <f>'3. Network design parameters'!AF768</f>
        <v>0</v>
      </c>
      <c r="AG21" s="584">
        <f>'3. Network design parameters'!AG768</f>
        <v>0</v>
      </c>
      <c r="AH21" s="584">
        <f>'3. Network design parameters'!AH768</f>
        <v>0</v>
      </c>
      <c r="AI21" s="584">
        <f>'3. Network design parameters'!E948</f>
        <v>1</v>
      </c>
      <c r="AJ21" s="584">
        <f>'3. Network design parameters'!F948</f>
        <v>1</v>
      </c>
      <c r="AK21" s="584">
        <f>'3. Network design parameters'!G948</f>
        <v>1</v>
      </c>
      <c r="AL21" s="584">
        <f>'3. Network design parameters'!H948</f>
        <v>1</v>
      </c>
      <c r="AM21" s="584">
        <f>'3. Network design parameters'!I948</f>
        <v>0.5</v>
      </c>
      <c r="AN21" s="584">
        <f>'3. Network design parameters'!J948</f>
        <v>1</v>
      </c>
      <c r="AO21" s="584">
        <f>'3. Network design parameters'!K948</f>
        <v>1</v>
      </c>
      <c r="AP21" s="584">
        <f>'3. Network design parameters'!L948</f>
        <v>0</v>
      </c>
      <c r="AQ21" s="584">
        <f>'3. Network design parameters'!M948</f>
        <v>0</v>
      </c>
      <c r="AR21" s="584">
        <f>'3. Network design parameters'!N948</f>
        <v>1</v>
      </c>
      <c r="AS21" s="584">
        <f>'3. Network design parameters'!O948</f>
        <v>0</v>
      </c>
      <c r="AT21" s="584">
        <f>'3. Network design parameters'!P948</f>
        <v>0</v>
      </c>
      <c r="AU21" s="584">
        <f>'3. Network design parameters'!Q948</f>
        <v>1</v>
      </c>
      <c r="AV21" s="584">
        <f>'3. Network design parameters'!R948</f>
        <v>0</v>
      </c>
      <c r="AW21" s="584">
        <f>'3. Network design parameters'!S948</f>
        <v>1</v>
      </c>
      <c r="AX21" s="584">
        <f>'3. Network design parameters'!T948</f>
        <v>0</v>
      </c>
      <c r="AY21" s="584">
        <f>'3. Network design parameters'!U948</f>
        <v>1</v>
      </c>
      <c r="AZ21" s="584">
        <f>'3. Network design parameters'!V948</f>
        <v>0</v>
      </c>
      <c r="BA21" s="584">
        <f>'3. Network design parameters'!W948</f>
        <v>0</v>
      </c>
      <c r="BB21" s="584">
        <f>'3. Network design parameters'!X948</f>
        <v>0</v>
      </c>
      <c r="BC21" s="584">
        <f>'3. Network design parameters'!Y948</f>
        <v>0</v>
      </c>
      <c r="BD21" s="584">
        <f>'3. Network design parameters'!Z948</f>
        <v>0</v>
      </c>
      <c r="BE21" s="584">
        <f>'3. Network design parameters'!AA948</f>
        <v>0</v>
      </c>
      <c r="BF21" s="584">
        <f>'3. Network design parameters'!AB948</f>
        <v>0</v>
      </c>
      <c r="BG21" s="584">
        <f>'3. Network design parameters'!AC948</f>
        <v>0</v>
      </c>
    </row>
    <row r="22" spans="3:59">
      <c r="C22" s="240" t="str">
        <f>'C. Masterfiles'!C117</f>
        <v>S08</v>
      </c>
      <c r="D22" s="240" t="str">
        <f>'C. Masterfiles'!D117</f>
        <v>Изходящи повиквания от чужди абонати в роуминг в мрежата на предприятието (Roaming Calls Outbound)</v>
      </c>
      <c r="E22" s="584">
        <f>'3. Network design parameters'!E769</f>
        <v>1</v>
      </c>
      <c r="F22" s="584">
        <f>'3. Network design parameters'!F769</f>
        <v>1</v>
      </c>
      <c r="G22" s="584">
        <f>'3. Network design parameters'!G769</f>
        <v>1</v>
      </c>
      <c r="H22" s="584">
        <f>'3. Network design parameters'!H769</f>
        <v>1</v>
      </c>
      <c r="I22" s="584">
        <f>'3. Network design parameters'!I769</f>
        <v>1</v>
      </c>
      <c r="J22" s="584">
        <f>'3. Network design parameters'!J769</f>
        <v>1</v>
      </c>
      <c r="K22" s="584">
        <f>'3. Network design parameters'!K769</f>
        <v>1.5</v>
      </c>
      <c r="L22" s="584">
        <f>'3. Network design parameters'!L769</f>
        <v>1</v>
      </c>
      <c r="M22" s="584">
        <f>'3. Network design parameters'!M769</f>
        <v>1</v>
      </c>
      <c r="N22" s="584">
        <f>'3. Network design parameters'!N769</f>
        <v>0</v>
      </c>
      <c r="O22" s="584">
        <f>'3. Network design parameters'!O769</f>
        <v>0</v>
      </c>
      <c r="P22" s="584">
        <f>'3. Network design parameters'!P769</f>
        <v>0</v>
      </c>
      <c r="Q22" s="584">
        <f>'3. Network design parameters'!Q769</f>
        <v>0</v>
      </c>
      <c r="R22" s="584">
        <f>'3. Network design parameters'!R769</f>
        <v>1</v>
      </c>
      <c r="S22" s="584">
        <f>'3. Network design parameters'!S769</f>
        <v>1</v>
      </c>
      <c r="T22" s="584">
        <f>'3. Network design parameters'!T769</f>
        <v>0</v>
      </c>
      <c r="U22" s="584">
        <f>'3. Network design parameters'!U769</f>
        <v>0</v>
      </c>
      <c r="V22" s="584">
        <f>'3. Network design parameters'!V769</f>
        <v>1</v>
      </c>
      <c r="W22" s="584">
        <f>'3. Network design parameters'!W769</f>
        <v>0</v>
      </c>
      <c r="X22" s="584">
        <f>'3. Network design parameters'!X769</f>
        <v>1</v>
      </c>
      <c r="Y22" s="584">
        <f>'3. Network design parameters'!Y769</f>
        <v>0</v>
      </c>
      <c r="Z22" s="584">
        <f>'3. Network design parameters'!Z769</f>
        <v>0</v>
      </c>
      <c r="AA22" s="584">
        <f>'3. Network design parameters'!AA769</f>
        <v>0</v>
      </c>
      <c r="AB22" s="584">
        <f>'3. Network design parameters'!AB769</f>
        <v>1</v>
      </c>
      <c r="AC22" s="584">
        <f>'3. Network design parameters'!AC769</f>
        <v>1</v>
      </c>
      <c r="AD22" s="584">
        <f>'3. Network design parameters'!AD769</f>
        <v>0</v>
      </c>
      <c r="AE22" s="584">
        <f>'3. Network design parameters'!AE769</f>
        <v>0</v>
      </c>
      <c r="AF22" s="584">
        <f>'3. Network design parameters'!AF769</f>
        <v>0</v>
      </c>
      <c r="AG22" s="584">
        <f>'3. Network design parameters'!AG769</f>
        <v>0</v>
      </c>
      <c r="AH22" s="584">
        <f>'3. Network design parameters'!AH769</f>
        <v>0</v>
      </c>
      <c r="AI22" s="584">
        <f>'3. Network design parameters'!E949</f>
        <v>1</v>
      </c>
      <c r="AJ22" s="584">
        <f>'3. Network design parameters'!F949</f>
        <v>1</v>
      </c>
      <c r="AK22" s="584">
        <f>'3. Network design parameters'!G949</f>
        <v>1</v>
      </c>
      <c r="AL22" s="584">
        <f>'3. Network design parameters'!H949</f>
        <v>1</v>
      </c>
      <c r="AM22" s="584">
        <f>'3. Network design parameters'!I949</f>
        <v>0.5</v>
      </c>
      <c r="AN22" s="584">
        <f>'3. Network design parameters'!J949</f>
        <v>1</v>
      </c>
      <c r="AO22" s="584">
        <f>'3. Network design parameters'!K949</f>
        <v>1</v>
      </c>
      <c r="AP22" s="584">
        <f>'3. Network design parameters'!L949</f>
        <v>0</v>
      </c>
      <c r="AQ22" s="584">
        <f>'3. Network design parameters'!M949</f>
        <v>0</v>
      </c>
      <c r="AR22" s="584">
        <f>'3. Network design parameters'!N949</f>
        <v>1</v>
      </c>
      <c r="AS22" s="584">
        <f>'3. Network design parameters'!O949</f>
        <v>0</v>
      </c>
      <c r="AT22" s="584">
        <f>'3. Network design parameters'!P949</f>
        <v>0</v>
      </c>
      <c r="AU22" s="584">
        <f>'3. Network design parameters'!Q949</f>
        <v>1</v>
      </c>
      <c r="AV22" s="584">
        <f>'3. Network design parameters'!R949</f>
        <v>0</v>
      </c>
      <c r="AW22" s="584">
        <f>'3. Network design parameters'!S949</f>
        <v>1</v>
      </c>
      <c r="AX22" s="584">
        <f>'3. Network design parameters'!T949</f>
        <v>0</v>
      </c>
      <c r="AY22" s="584">
        <f>'3. Network design parameters'!U949</f>
        <v>1</v>
      </c>
      <c r="AZ22" s="584">
        <f>'3. Network design parameters'!V949</f>
        <v>0</v>
      </c>
      <c r="BA22" s="584">
        <f>'3. Network design parameters'!W949</f>
        <v>0</v>
      </c>
      <c r="BB22" s="584">
        <f>'3. Network design parameters'!X949</f>
        <v>0</v>
      </c>
      <c r="BC22" s="584">
        <f>'3. Network design parameters'!Y949</f>
        <v>0</v>
      </c>
      <c r="BD22" s="584">
        <f>'3. Network design parameters'!Z949</f>
        <v>0</v>
      </c>
      <c r="BE22" s="584">
        <f>'3. Network design parameters'!AA949</f>
        <v>0</v>
      </c>
      <c r="BF22" s="584">
        <f>'3. Network design parameters'!AB949</f>
        <v>0</v>
      </c>
      <c r="BG22" s="584">
        <f>'3. Network design parameters'!AC949</f>
        <v>0</v>
      </c>
    </row>
    <row r="23" spans="3:59">
      <c r="C23" s="240" t="str">
        <f>'C. Masterfiles'!C118</f>
        <v>S09</v>
      </c>
      <c r="D23" s="240" t="str">
        <f>'C. Masterfiles'!D118</f>
        <v>Входящи повиквания от чужди абонати в роуминг в мрежата на предприятието (Roaming Calls Inbound)</v>
      </c>
      <c r="E23" s="584">
        <f>'3. Network design parameters'!E770</f>
        <v>1</v>
      </c>
      <c r="F23" s="584">
        <f>'3. Network design parameters'!F770</f>
        <v>1</v>
      </c>
      <c r="G23" s="584">
        <f>'3. Network design parameters'!G770</f>
        <v>1</v>
      </c>
      <c r="H23" s="584">
        <f>'3. Network design parameters'!H770</f>
        <v>1</v>
      </c>
      <c r="I23" s="584">
        <f>'3. Network design parameters'!I770</f>
        <v>1</v>
      </c>
      <c r="J23" s="584">
        <f>'3. Network design parameters'!J770</f>
        <v>1</v>
      </c>
      <c r="K23" s="584">
        <f>'3. Network design parameters'!K770</f>
        <v>1.5</v>
      </c>
      <c r="L23" s="584">
        <f>'3. Network design parameters'!L770</f>
        <v>1</v>
      </c>
      <c r="M23" s="584">
        <f>'3. Network design parameters'!M770</f>
        <v>1</v>
      </c>
      <c r="N23" s="584">
        <f>'3. Network design parameters'!N770</f>
        <v>0</v>
      </c>
      <c r="O23" s="584">
        <f>'3. Network design parameters'!O770</f>
        <v>0</v>
      </c>
      <c r="P23" s="584">
        <f>'3. Network design parameters'!P770</f>
        <v>0</v>
      </c>
      <c r="Q23" s="584">
        <f>'3. Network design parameters'!Q770</f>
        <v>0</v>
      </c>
      <c r="R23" s="584">
        <f>'3. Network design parameters'!R770</f>
        <v>1</v>
      </c>
      <c r="S23" s="584">
        <f>'3. Network design parameters'!S770</f>
        <v>1</v>
      </c>
      <c r="T23" s="584">
        <f>'3. Network design parameters'!T770</f>
        <v>0</v>
      </c>
      <c r="U23" s="584">
        <f>'3. Network design parameters'!U770</f>
        <v>0</v>
      </c>
      <c r="V23" s="584">
        <f>'3. Network design parameters'!V770</f>
        <v>1</v>
      </c>
      <c r="W23" s="584">
        <f>'3. Network design parameters'!W770</f>
        <v>0</v>
      </c>
      <c r="X23" s="584">
        <f>'3. Network design parameters'!X770</f>
        <v>1</v>
      </c>
      <c r="Y23" s="584">
        <f>'3. Network design parameters'!Y770</f>
        <v>0</v>
      </c>
      <c r="Z23" s="584">
        <f>'3. Network design parameters'!Z770</f>
        <v>0</v>
      </c>
      <c r="AA23" s="584">
        <f>'3. Network design parameters'!AA770</f>
        <v>0</v>
      </c>
      <c r="AB23" s="584">
        <f>'3. Network design parameters'!AB770</f>
        <v>1</v>
      </c>
      <c r="AC23" s="584">
        <f>'3. Network design parameters'!AC770</f>
        <v>1</v>
      </c>
      <c r="AD23" s="584">
        <f>'3. Network design parameters'!AD770</f>
        <v>0</v>
      </c>
      <c r="AE23" s="584">
        <f>'3. Network design parameters'!AE770</f>
        <v>0</v>
      </c>
      <c r="AF23" s="584">
        <f>'3. Network design parameters'!AF770</f>
        <v>0</v>
      </c>
      <c r="AG23" s="584">
        <f>'3. Network design parameters'!AG770</f>
        <v>0</v>
      </c>
      <c r="AH23" s="584">
        <f>'3. Network design parameters'!AH770</f>
        <v>0</v>
      </c>
      <c r="AI23" s="584">
        <f>'3. Network design parameters'!E950</f>
        <v>1</v>
      </c>
      <c r="AJ23" s="584">
        <f>'3. Network design parameters'!F950</f>
        <v>1</v>
      </c>
      <c r="AK23" s="584">
        <f>'3. Network design parameters'!G950</f>
        <v>1</v>
      </c>
      <c r="AL23" s="584">
        <f>'3. Network design parameters'!H950</f>
        <v>1</v>
      </c>
      <c r="AM23" s="584">
        <f>'3. Network design parameters'!I950</f>
        <v>0.5</v>
      </c>
      <c r="AN23" s="584">
        <f>'3. Network design parameters'!J950</f>
        <v>1</v>
      </c>
      <c r="AO23" s="584">
        <f>'3. Network design parameters'!K950</f>
        <v>1</v>
      </c>
      <c r="AP23" s="584">
        <f>'3. Network design parameters'!L950</f>
        <v>0</v>
      </c>
      <c r="AQ23" s="584">
        <f>'3. Network design parameters'!M950</f>
        <v>0</v>
      </c>
      <c r="AR23" s="584">
        <f>'3. Network design parameters'!N950</f>
        <v>1</v>
      </c>
      <c r="AS23" s="584">
        <f>'3. Network design parameters'!O950</f>
        <v>0</v>
      </c>
      <c r="AT23" s="584">
        <f>'3. Network design parameters'!P950</f>
        <v>0</v>
      </c>
      <c r="AU23" s="584">
        <f>'3. Network design parameters'!Q950</f>
        <v>1</v>
      </c>
      <c r="AV23" s="584">
        <f>'3. Network design parameters'!R950</f>
        <v>0</v>
      </c>
      <c r="AW23" s="584">
        <f>'3. Network design parameters'!S950</f>
        <v>1</v>
      </c>
      <c r="AX23" s="584">
        <f>'3. Network design parameters'!T950</f>
        <v>0</v>
      </c>
      <c r="AY23" s="584">
        <f>'3. Network design parameters'!U950</f>
        <v>1</v>
      </c>
      <c r="AZ23" s="584">
        <f>'3. Network design parameters'!V950</f>
        <v>0</v>
      </c>
      <c r="BA23" s="584">
        <f>'3. Network design parameters'!W950</f>
        <v>0</v>
      </c>
      <c r="BB23" s="584">
        <f>'3. Network design parameters'!X950</f>
        <v>0</v>
      </c>
      <c r="BC23" s="584">
        <f>'3. Network design parameters'!Y950</f>
        <v>0</v>
      </c>
      <c r="BD23" s="584">
        <f>'3. Network design parameters'!Z950</f>
        <v>0</v>
      </c>
      <c r="BE23" s="584">
        <f>'3. Network design parameters'!AA950</f>
        <v>0</v>
      </c>
      <c r="BF23" s="584">
        <f>'3. Network design parameters'!AB950</f>
        <v>0</v>
      </c>
      <c r="BG23" s="584">
        <f>'3. Network design parameters'!AC950</f>
        <v>0</v>
      </c>
    </row>
    <row r="24" spans="3:59">
      <c r="C24" s="240" t="str">
        <f>'C. Masterfiles'!C119</f>
        <v>S10</v>
      </c>
      <c r="D24" s="240" t="str">
        <f>'C. Masterfiles'!D119</f>
        <v>Гласова поща (Voice mail)</v>
      </c>
      <c r="E24" s="584">
        <f>'3. Network design parameters'!E771</f>
        <v>1</v>
      </c>
      <c r="F24" s="584">
        <f>'3. Network design parameters'!F771</f>
        <v>1</v>
      </c>
      <c r="G24" s="584">
        <f>'3. Network design parameters'!G771</f>
        <v>1</v>
      </c>
      <c r="H24" s="584">
        <f>'3. Network design parameters'!H771</f>
        <v>1</v>
      </c>
      <c r="I24" s="584">
        <f>'3. Network design parameters'!I771</f>
        <v>1</v>
      </c>
      <c r="J24" s="584">
        <f>'3. Network design parameters'!J771</f>
        <v>1</v>
      </c>
      <c r="K24" s="584">
        <f>'3. Network design parameters'!K771</f>
        <v>1</v>
      </c>
      <c r="L24" s="584">
        <f>'3. Network design parameters'!L771</f>
        <v>1</v>
      </c>
      <c r="M24" s="584">
        <f>'3. Network design parameters'!M771</f>
        <v>1</v>
      </c>
      <c r="N24" s="584">
        <f>'3. Network design parameters'!N771</f>
        <v>0</v>
      </c>
      <c r="O24" s="584">
        <f>'3. Network design parameters'!O771</f>
        <v>0</v>
      </c>
      <c r="P24" s="584">
        <f>'3. Network design parameters'!P771</f>
        <v>0</v>
      </c>
      <c r="Q24" s="584">
        <f>'3. Network design parameters'!Q771</f>
        <v>1</v>
      </c>
      <c r="R24" s="584">
        <f>'3. Network design parameters'!R771</f>
        <v>1</v>
      </c>
      <c r="S24" s="584">
        <f>'3. Network design parameters'!S771</f>
        <v>1</v>
      </c>
      <c r="T24" s="584">
        <f>'3. Network design parameters'!T771</f>
        <v>0</v>
      </c>
      <c r="U24" s="584">
        <f>'3. Network design parameters'!U771</f>
        <v>1</v>
      </c>
      <c r="V24" s="584">
        <f>'3. Network design parameters'!V771</f>
        <v>0</v>
      </c>
      <c r="W24" s="584">
        <f>'3. Network design parameters'!W771</f>
        <v>0</v>
      </c>
      <c r="X24" s="584">
        <f>'3. Network design parameters'!X771</f>
        <v>0</v>
      </c>
      <c r="Y24" s="584">
        <f>'3. Network design parameters'!Y771</f>
        <v>0</v>
      </c>
      <c r="Z24" s="584">
        <f>'3. Network design parameters'!Z771</f>
        <v>0</v>
      </c>
      <c r="AA24" s="584">
        <f>'3. Network design parameters'!AA771</f>
        <v>0</v>
      </c>
      <c r="AB24" s="584">
        <f>'3. Network design parameters'!AB771</f>
        <v>1</v>
      </c>
      <c r="AC24" s="584">
        <f>'3. Network design parameters'!AC771</f>
        <v>1</v>
      </c>
      <c r="AD24" s="584">
        <f>'3. Network design parameters'!AD771</f>
        <v>0</v>
      </c>
      <c r="AE24" s="584">
        <f>'3. Network design parameters'!AE771</f>
        <v>0</v>
      </c>
      <c r="AF24" s="584">
        <f>'3. Network design parameters'!AF771</f>
        <v>0</v>
      </c>
      <c r="AG24" s="584">
        <f>'3. Network design parameters'!AG771</f>
        <v>0</v>
      </c>
      <c r="AH24" s="584">
        <f>'3. Network design parameters'!AH771</f>
        <v>0</v>
      </c>
      <c r="AI24" s="584">
        <f>'3. Network design parameters'!E951</f>
        <v>1</v>
      </c>
      <c r="AJ24" s="584">
        <f>'3. Network design parameters'!F951</f>
        <v>1</v>
      </c>
      <c r="AK24" s="584">
        <f>'3. Network design parameters'!G951</f>
        <v>1</v>
      </c>
      <c r="AL24" s="584">
        <f>'3. Network design parameters'!H951</f>
        <v>1</v>
      </c>
      <c r="AM24" s="584">
        <f>'3. Network design parameters'!I951</f>
        <v>0.5</v>
      </c>
      <c r="AN24" s="584">
        <f>'3. Network design parameters'!J951</f>
        <v>1</v>
      </c>
      <c r="AO24" s="584">
        <f>'3. Network design parameters'!K951</f>
        <v>1</v>
      </c>
      <c r="AP24" s="584">
        <f>'3. Network design parameters'!L951</f>
        <v>0</v>
      </c>
      <c r="AQ24" s="584">
        <f>'3. Network design parameters'!M951</f>
        <v>0</v>
      </c>
      <c r="AR24" s="584">
        <f>'3. Network design parameters'!N951</f>
        <v>1</v>
      </c>
      <c r="AS24" s="584">
        <f>'3. Network design parameters'!O951</f>
        <v>0</v>
      </c>
      <c r="AT24" s="584">
        <f>'3. Network design parameters'!P951</f>
        <v>1</v>
      </c>
      <c r="AU24" s="584">
        <f>'3. Network design parameters'!Q951</f>
        <v>0</v>
      </c>
      <c r="AV24" s="584">
        <f>'3. Network design parameters'!R951</f>
        <v>0</v>
      </c>
      <c r="AW24" s="584">
        <f>'3. Network design parameters'!S951</f>
        <v>0</v>
      </c>
      <c r="AX24" s="584">
        <f>'3. Network design parameters'!T951</f>
        <v>0</v>
      </c>
      <c r="AY24" s="584">
        <f>'3. Network design parameters'!U951</f>
        <v>1</v>
      </c>
      <c r="AZ24" s="584">
        <f>'3. Network design parameters'!V951</f>
        <v>0</v>
      </c>
      <c r="BA24" s="584">
        <f>'3. Network design parameters'!W951</f>
        <v>0</v>
      </c>
      <c r="BB24" s="584">
        <f>'3. Network design parameters'!X951</f>
        <v>0</v>
      </c>
      <c r="BC24" s="584">
        <f>'3. Network design parameters'!Y951</f>
        <v>0</v>
      </c>
      <c r="BD24" s="584">
        <f>'3. Network design parameters'!Z951</f>
        <v>0</v>
      </c>
      <c r="BE24" s="584">
        <f>'3. Network design parameters'!AA951</f>
        <v>0</v>
      </c>
      <c r="BF24" s="584">
        <f>'3. Network design parameters'!AB951</f>
        <v>0</v>
      </c>
      <c r="BG24" s="584">
        <f>'3. Network design parameters'!AC951</f>
        <v>0</v>
      </c>
    </row>
    <row r="25" spans="3:59">
      <c r="C25" s="240" t="str">
        <f>'C. Masterfiles'!C120</f>
        <v>S11</v>
      </c>
      <c r="D25" s="240" t="str">
        <f>'C. Masterfiles'!D120</f>
        <v>Повиквания към центъра за обслужване на клиенти (Help desk call)</v>
      </c>
      <c r="E25" s="584">
        <f>'3. Network design parameters'!E772</f>
        <v>1</v>
      </c>
      <c r="F25" s="584">
        <f>'3. Network design parameters'!F772</f>
        <v>1</v>
      </c>
      <c r="G25" s="584">
        <f>'3. Network design parameters'!G772</f>
        <v>1</v>
      </c>
      <c r="H25" s="584">
        <f>'3. Network design parameters'!H772</f>
        <v>1</v>
      </c>
      <c r="I25" s="584">
        <f>'3. Network design parameters'!I772</f>
        <v>1</v>
      </c>
      <c r="J25" s="584">
        <f>'3. Network design parameters'!J772</f>
        <v>1</v>
      </c>
      <c r="K25" s="584">
        <f>'3. Network design parameters'!K772</f>
        <v>1</v>
      </c>
      <c r="L25" s="584">
        <f>'3. Network design parameters'!L772</f>
        <v>1</v>
      </c>
      <c r="M25" s="584">
        <f>'3. Network design parameters'!M772</f>
        <v>1</v>
      </c>
      <c r="N25" s="584">
        <f>'3. Network design parameters'!N772</f>
        <v>0</v>
      </c>
      <c r="O25" s="584">
        <f>'3. Network design parameters'!O772</f>
        <v>0</v>
      </c>
      <c r="P25" s="584">
        <f>'3. Network design parameters'!P772</f>
        <v>0</v>
      </c>
      <c r="Q25" s="584">
        <f>'3. Network design parameters'!Q772</f>
        <v>0</v>
      </c>
      <c r="R25" s="584">
        <f>'3. Network design parameters'!R772</f>
        <v>1</v>
      </c>
      <c r="S25" s="584">
        <f>'3. Network design parameters'!S772</f>
        <v>1</v>
      </c>
      <c r="T25" s="584">
        <f>'3. Network design parameters'!T772</f>
        <v>0</v>
      </c>
      <c r="U25" s="584">
        <f>'3. Network design parameters'!U772</f>
        <v>1</v>
      </c>
      <c r="V25" s="584">
        <f>'3. Network design parameters'!V772</f>
        <v>0</v>
      </c>
      <c r="W25" s="584">
        <f>'3. Network design parameters'!W772</f>
        <v>0</v>
      </c>
      <c r="X25" s="584">
        <f>'3. Network design parameters'!X772</f>
        <v>0</v>
      </c>
      <c r="Y25" s="584">
        <f>'3. Network design parameters'!Y772</f>
        <v>0</v>
      </c>
      <c r="Z25" s="584">
        <f>'3. Network design parameters'!Z772</f>
        <v>0</v>
      </c>
      <c r="AA25" s="584">
        <f>'3. Network design parameters'!AA772</f>
        <v>0</v>
      </c>
      <c r="AB25" s="584">
        <f>'3. Network design parameters'!AB772</f>
        <v>1</v>
      </c>
      <c r="AC25" s="584">
        <f>'3. Network design parameters'!AC772</f>
        <v>1</v>
      </c>
      <c r="AD25" s="584">
        <f>'3. Network design parameters'!AD772</f>
        <v>0</v>
      </c>
      <c r="AE25" s="584">
        <f>'3. Network design parameters'!AE772</f>
        <v>0</v>
      </c>
      <c r="AF25" s="584">
        <f>'3. Network design parameters'!AF772</f>
        <v>0</v>
      </c>
      <c r="AG25" s="584">
        <f>'3. Network design parameters'!AG772</f>
        <v>0</v>
      </c>
      <c r="AH25" s="584">
        <f>'3. Network design parameters'!AH772</f>
        <v>0</v>
      </c>
      <c r="AI25" s="584">
        <f>'3. Network design parameters'!E952</f>
        <v>1</v>
      </c>
      <c r="AJ25" s="584">
        <f>'3. Network design parameters'!F952</f>
        <v>1</v>
      </c>
      <c r="AK25" s="584">
        <f>'3. Network design parameters'!G952</f>
        <v>1</v>
      </c>
      <c r="AL25" s="584">
        <f>'3. Network design parameters'!H952</f>
        <v>1</v>
      </c>
      <c r="AM25" s="584">
        <f>'3. Network design parameters'!I952</f>
        <v>0.5</v>
      </c>
      <c r="AN25" s="584">
        <f>'3. Network design parameters'!J952</f>
        <v>1</v>
      </c>
      <c r="AO25" s="584">
        <f>'3. Network design parameters'!K952</f>
        <v>1</v>
      </c>
      <c r="AP25" s="584">
        <f>'3. Network design parameters'!L952</f>
        <v>0</v>
      </c>
      <c r="AQ25" s="584">
        <f>'3. Network design parameters'!M952</f>
        <v>0</v>
      </c>
      <c r="AR25" s="584">
        <f>'3. Network design parameters'!N952</f>
        <v>1</v>
      </c>
      <c r="AS25" s="584">
        <f>'3. Network design parameters'!O952</f>
        <v>0</v>
      </c>
      <c r="AT25" s="584">
        <f>'3. Network design parameters'!P952</f>
        <v>1</v>
      </c>
      <c r="AU25" s="584">
        <f>'3. Network design parameters'!Q952</f>
        <v>0</v>
      </c>
      <c r="AV25" s="584">
        <f>'3. Network design parameters'!R952</f>
        <v>0</v>
      </c>
      <c r="AW25" s="584">
        <f>'3. Network design parameters'!S952</f>
        <v>0</v>
      </c>
      <c r="AX25" s="584">
        <f>'3. Network design parameters'!T952</f>
        <v>0</v>
      </c>
      <c r="AY25" s="584">
        <f>'3. Network design parameters'!U952</f>
        <v>1</v>
      </c>
      <c r="AZ25" s="584">
        <f>'3. Network design parameters'!V952</f>
        <v>0</v>
      </c>
      <c r="BA25" s="584">
        <f>'3. Network design parameters'!W952</f>
        <v>0</v>
      </c>
      <c r="BB25" s="584">
        <f>'3. Network design parameters'!X952</f>
        <v>0</v>
      </c>
      <c r="BC25" s="584">
        <f>'3. Network design parameters'!Y952</f>
        <v>0</v>
      </c>
      <c r="BD25" s="584">
        <f>'3. Network design parameters'!Z952</f>
        <v>0</v>
      </c>
      <c r="BE25" s="584">
        <f>'3. Network design parameters'!AA952</f>
        <v>0</v>
      </c>
      <c r="BF25" s="584">
        <f>'3. Network design parameters'!AB952</f>
        <v>0</v>
      </c>
      <c r="BG25" s="584">
        <f>'3. Network design parameters'!AC952</f>
        <v>0</v>
      </c>
    </row>
    <row r="26" spans="3:59">
      <c r="C26" s="240" t="str">
        <f>'C. Masterfiles'!C121</f>
        <v>S12</v>
      </c>
      <c r="D26" s="240" t="str">
        <f>'C. Masterfiles'!D121</f>
        <v>Видеоразговори (Video call)</v>
      </c>
      <c r="E26" s="584">
        <f>'3. Network design parameters'!E773</f>
        <v>1</v>
      </c>
      <c r="F26" s="584">
        <f>'3. Network design parameters'!F773</f>
        <v>1</v>
      </c>
      <c r="G26" s="584">
        <f>'3. Network design parameters'!G773</f>
        <v>1</v>
      </c>
      <c r="H26" s="584">
        <f>'3. Network design parameters'!H773</f>
        <v>1</v>
      </c>
      <c r="I26" s="584">
        <f>'3. Network design parameters'!I773</f>
        <v>1</v>
      </c>
      <c r="J26" s="584">
        <f>'3. Network design parameters'!J773</f>
        <v>1</v>
      </c>
      <c r="K26" s="584">
        <f>'3. Network design parameters'!K773</f>
        <v>1.5</v>
      </c>
      <c r="L26" s="584">
        <f>'3. Network design parameters'!L773</f>
        <v>1</v>
      </c>
      <c r="M26" s="584">
        <f>'3. Network design parameters'!M773</f>
        <v>1</v>
      </c>
      <c r="N26" s="584">
        <f>'3. Network design parameters'!N773</f>
        <v>0</v>
      </c>
      <c r="O26" s="584">
        <f>'3. Network design parameters'!O773</f>
        <v>0</v>
      </c>
      <c r="P26" s="584">
        <f>'3. Network design parameters'!P773</f>
        <v>0</v>
      </c>
      <c r="Q26" s="584">
        <f>'3. Network design parameters'!Q773</f>
        <v>0</v>
      </c>
      <c r="R26" s="584">
        <f>'3. Network design parameters'!R773</f>
        <v>1</v>
      </c>
      <c r="S26" s="584">
        <f>'3. Network design parameters'!S773</f>
        <v>1</v>
      </c>
      <c r="T26" s="584">
        <f>'3. Network design parameters'!T773</f>
        <v>0</v>
      </c>
      <c r="U26" s="584">
        <f>'3. Network design parameters'!U773</f>
        <v>1</v>
      </c>
      <c r="V26" s="584">
        <f>'3. Network design parameters'!V773</f>
        <v>0</v>
      </c>
      <c r="W26" s="584">
        <f>'3. Network design parameters'!W773</f>
        <v>1</v>
      </c>
      <c r="X26" s="584">
        <f>'3. Network design parameters'!X773</f>
        <v>0</v>
      </c>
      <c r="Y26" s="584">
        <f>'3. Network design parameters'!Y773</f>
        <v>0</v>
      </c>
      <c r="Z26" s="584">
        <f>'3. Network design parameters'!Z773</f>
        <v>0</v>
      </c>
      <c r="AA26" s="584">
        <f>'3. Network design parameters'!AA773</f>
        <v>0</v>
      </c>
      <c r="AB26" s="584">
        <f>'3. Network design parameters'!AB773</f>
        <v>1</v>
      </c>
      <c r="AC26" s="584">
        <f>'3. Network design parameters'!AC773</f>
        <v>1</v>
      </c>
      <c r="AD26" s="584">
        <f>'3. Network design parameters'!AD773</f>
        <v>0</v>
      </c>
      <c r="AE26" s="584">
        <f>'3. Network design parameters'!AE773</f>
        <v>0</v>
      </c>
      <c r="AF26" s="584">
        <f>'3. Network design parameters'!AF773</f>
        <v>0</v>
      </c>
      <c r="AG26" s="584">
        <f>'3. Network design parameters'!AG773</f>
        <v>0</v>
      </c>
      <c r="AH26" s="584">
        <f>'3. Network design parameters'!AH773</f>
        <v>0</v>
      </c>
      <c r="AI26" s="584">
        <f>'3. Network design parameters'!E953</f>
        <v>1</v>
      </c>
      <c r="AJ26" s="584">
        <f>'3. Network design parameters'!F953</f>
        <v>1</v>
      </c>
      <c r="AK26" s="584">
        <f>'3. Network design parameters'!G953</f>
        <v>1</v>
      </c>
      <c r="AL26" s="584">
        <f>'3. Network design parameters'!H953</f>
        <v>1</v>
      </c>
      <c r="AM26" s="584">
        <f>'3. Network design parameters'!I953</f>
        <v>0.5</v>
      </c>
      <c r="AN26" s="584">
        <f>'3. Network design parameters'!J953</f>
        <v>1</v>
      </c>
      <c r="AO26" s="584">
        <f>'3. Network design parameters'!K953</f>
        <v>1</v>
      </c>
      <c r="AP26" s="584">
        <f>'3. Network design parameters'!L953</f>
        <v>0</v>
      </c>
      <c r="AQ26" s="584">
        <f>'3. Network design parameters'!M953</f>
        <v>0</v>
      </c>
      <c r="AR26" s="584">
        <f>'3. Network design parameters'!N953</f>
        <v>1</v>
      </c>
      <c r="AS26" s="584">
        <f>'3. Network design parameters'!O953</f>
        <v>0</v>
      </c>
      <c r="AT26" s="584">
        <f>'3. Network design parameters'!P953</f>
        <v>1</v>
      </c>
      <c r="AU26" s="584">
        <f>'3. Network design parameters'!Q953</f>
        <v>0</v>
      </c>
      <c r="AV26" s="584">
        <f>'3. Network design parameters'!R953</f>
        <v>1</v>
      </c>
      <c r="AW26" s="584">
        <f>'3. Network design parameters'!S953</f>
        <v>0</v>
      </c>
      <c r="AX26" s="584">
        <f>'3. Network design parameters'!T953</f>
        <v>0</v>
      </c>
      <c r="AY26" s="584">
        <f>'3. Network design parameters'!U953</f>
        <v>1</v>
      </c>
      <c r="AZ26" s="584">
        <f>'3. Network design parameters'!V953</f>
        <v>0</v>
      </c>
      <c r="BA26" s="584">
        <f>'3. Network design parameters'!W953</f>
        <v>0</v>
      </c>
      <c r="BB26" s="584">
        <f>'3. Network design parameters'!X953</f>
        <v>0</v>
      </c>
      <c r="BC26" s="584">
        <f>'3. Network design parameters'!Y953</f>
        <v>0</v>
      </c>
      <c r="BD26" s="584">
        <f>'3. Network design parameters'!Z953</f>
        <v>0</v>
      </c>
      <c r="BE26" s="584">
        <f>'3. Network design parameters'!AA953</f>
        <v>0</v>
      </c>
      <c r="BF26" s="584">
        <f>'3. Network design parameters'!AB953</f>
        <v>0</v>
      </c>
      <c r="BG26" s="584">
        <f>'3. Network design parameters'!AC953</f>
        <v>0</v>
      </c>
    </row>
    <row r="27" spans="3:59">
      <c r="C27" s="240" t="str">
        <f>'C. Masterfiles'!C122</f>
        <v>S13</v>
      </c>
      <c r="D27" s="240" t="str">
        <f>'C. Masterfiles'!D122</f>
        <v>MMS в мрежата (MMS on net)</v>
      </c>
      <c r="E27" s="584">
        <f>'3. Network design parameters'!E774</f>
        <v>2</v>
      </c>
      <c r="F27" s="584">
        <f>'3. Network design parameters'!F774</f>
        <v>2</v>
      </c>
      <c r="G27" s="584">
        <f>'3. Network design parameters'!G774</f>
        <v>2</v>
      </c>
      <c r="H27" s="584">
        <f>'3. Network design parameters'!H774</f>
        <v>2</v>
      </c>
      <c r="I27" s="584">
        <f>'3. Network design parameters'!I774</f>
        <v>2</v>
      </c>
      <c r="J27" s="584">
        <f>'3. Network design parameters'!J774</f>
        <v>2</v>
      </c>
      <c r="K27" s="584">
        <f>'3. Network design parameters'!K774</f>
        <v>2</v>
      </c>
      <c r="L27" s="584">
        <f>'3. Network design parameters'!L774</f>
        <v>1</v>
      </c>
      <c r="M27" s="584">
        <f>'3. Network design parameters'!M774</f>
        <v>1</v>
      </c>
      <c r="N27" s="584">
        <f>'3. Network design parameters'!N774</f>
        <v>0</v>
      </c>
      <c r="O27" s="584">
        <f>'3. Network design parameters'!O774</f>
        <v>0</v>
      </c>
      <c r="P27" s="584">
        <f>'3. Network design parameters'!P774</f>
        <v>1</v>
      </c>
      <c r="Q27" s="584">
        <f>'3. Network design parameters'!Q774</f>
        <v>0</v>
      </c>
      <c r="R27" s="584">
        <f>'3. Network design parameters'!R774</f>
        <v>1</v>
      </c>
      <c r="S27" s="584">
        <f>'3. Network design parameters'!S774</f>
        <v>1</v>
      </c>
      <c r="T27" s="584">
        <f>'3. Network design parameters'!T774</f>
        <v>1</v>
      </c>
      <c r="U27" s="584">
        <f>'3. Network design parameters'!U774</f>
        <v>1</v>
      </c>
      <c r="V27" s="584">
        <f>'3. Network design parameters'!V774</f>
        <v>0</v>
      </c>
      <c r="W27" s="584">
        <f>'3. Network design parameters'!W774</f>
        <v>0</v>
      </c>
      <c r="X27" s="584">
        <f>'3. Network design parameters'!X774</f>
        <v>0</v>
      </c>
      <c r="Y27" s="584">
        <f>'3. Network design parameters'!Y774</f>
        <v>0</v>
      </c>
      <c r="Z27" s="584">
        <f>'3. Network design parameters'!Z774</f>
        <v>0</v>
      </c>
      <c r="AA27" s="584">
        <f>'3. Network design parameters'!AA774</f>
        <v>0</v>
      </c>
      <c r="AB27" s="584">
        <f>'3. Network design parameters'!AB774</f>
        <v>2</v>
      </c>
      <c r="AC27" s="584">
        <f>'3. Network design parameters'!AC774</f>
        <v>2</v>
      </c>
      <c r="AD27" s="584">
        <f>'3. Network design parameters'!AD774</f>
        <v>0</v>
      </c>
      <c r="AE27" s="584">
        <f>'3. Network design parameters'!AE774</f>
        <v>0</v>
      </c>
      <c r="AF27" s="584">
        <f>'3. Network design parameters'!AF774</f>
        <v>0</v>
      </c>
      <c r="AG27" s="584">
        <f>'3. Network design parameters'!AG774</f>
        <v>0</v>
      </c>
      <c r="AH27" s="584">
        <f>'3. Network design parameters'!AH774</f>
        <v>0</v>
      </c>
      <c r="AI27" s="584">
        <f>'3. Network design parameters'!E954</f>
        <v>2</v>
      </c>
      <c r="AJ27" s="584">
        <f>'3. Network design parameters'!F954</f>
        <v>2</v>
      </c>
      <c r="AK27" s="584">
        <f>'3. Network design parameters'!G954</f>
        <v>2</v>
      </c>
      <c r="AL27" s="584">
        <f>'3. Network design parameters'!H954</f>
        <v>2</v>
      </c>
      <c r="AM27" s="584">
        <f>'3. Network design parameters'!I954</f>
        <v>1</v>
      </c>
      <c r="AN27" s="584">
        <f>'3. Network design parameters'!J954</f>
        <v>1</v>
      </c>
      <c r="AO27" s="584">
        <f>'3. Network design parameters'!K954</f>
        <v>1</v>
      </c>
      <c r="AP27" s="584">
        <f>'3. Network design parameters'!L954</f>
        <v>0</v>
      </c>
      <c r="AQ27" s="584">
        <f>'3. Network design parameters'!M954</f>
        <v>1</v>
      </c>
      <c r="AR27" s="584">
        <f>'3. Network design parameters'!N954</f>
        <v>1</v>
      </c>
      <c r="AS27" s="584">
        <f>'3. Network design parameters'!O954</f>
        <v>1</v>
      </c>
      <c r="AT27" s="584">
        <f>'3. Network design parameters'!P954</f>
        <v>1</v>
      </c>
      <c r="AU27" s="584">
        <f>'3. Network design parameters'!Q954</f>
        <v>0</v>
      </c>
      <c r="AV27" s="584">
        <f>'3. Network design parameters'!R954</f>
        <v>0</v>
      </c>
      <c r="AW27" s="584">
        <f>'3. Network design parameters'!S954</f>
        <v>0</v>
      </c>
      <c r="AX27" s="584">
        <f>'3. Network design parameters'!T954</f>
        <v>0</v>
      </c>
      <c r="AY27" s="584">
        <f>'3. Network design parameters'!U954</f>
        <v>2</v>
      </c>
      <c r="AZ27" s="584">
        <f>'3. Network design parameters'!V954</f>
        <v>0</v>
      </c>
      <c r="BA27" s="584">
        <f>'3. Network design parameters'!W954</f>
        <v>0</v>
      </c>
      <c r="BB27" s="584">
        <f>'3. Network design parameters'!X954</f>
        <v>0</v>
      </c>
      <c r="BC27" s="584">
        <f>'3. Network design parameters'!Y954</f>
        <v>0</v>
      </c>
      <c r="BD27" s="584">
        <f>'3. Network design parameters'!Z954</f>
        <v>0</v>
      </c>
      <c r="BE27" s="584">
        <f>'3. Network design parameters'!AA954</f>
        <v>0</v>
      </c>
      <c r="BF27" s="584">
        <f>'3. Network design parameters'!AB954</f>
        <v>0</v>
      </c>
      <c r="BG27" s="584">
        <f>'3. Network design parameters'!AC954</f>
        <v>0</v>
      </c>
    </row>
    <row r="28" spans="3:59">
      <c r="C28" s="240" t="str">
        <f>'C. Masterfiles'!C123</f>
        <v>S14</v>
      </c>
      <c r="D28" s="240" t="str">
        <f>'C. Masterfiles'!D123</f>
        <v>Изходящи MMS към други мрежи (MMS outgoing to other network)</v>
      </c>
      <c r="E28" s="584">
        <f>'3. Network design parameters'!E775</f>
        <v>1</v>
      </c>
      <c r="F28" s="584">
        <f>'3. Network design parameters'!F775</f>
        <v>1</v>
      </c>
      <c r="G28" s="584">
        <f>'3. Network design parameters'!G775</f>
        <v>1</v>
      </c>
      <c r="H28" s="584">
        <f>'3. Network design parameters'!H775</f>
        <v>1</v>
      </c>
      <c r="I28" s="584">
        <f>'3. Network design parameters'!I775</f>
        <v>1</v>
      </c>
      <c r="J28" s="584">
        <f>'3. Network design parameters'!J775</f>
        <v>1</v>
      </c>
      <c r="K28" s="584">
        <f>'3. Network design parameters'!K775</f>
        <v>1.5</v>
      </c>
      <c r="L28" s="584">
        <f>'3. Network design parameters'!L775</f>
        <v>1</v>
      </c>
      <c r="M28" s="584">
        <f>'3. Network design parameters'!M775</f>
        <v>1</v>
      </c>
      <c r="N28" s="584">
        <f>'3. Network design parameters'!N775</f>
        <v>0</v>
      </c>
      <c r="O28" s="584">
        <f>'3. Network design parameters'!O775</f>
        <v>0</v>
      </c>
      <c r="P28" s="584">
        <f>'3. Network design parameters'!P775</f>
        <v>1</v>
      </c>
      <c r="Q28" s="584">
        <f>'3. Network design parameters'!Q775</f>
        <v>0</v>
      </c>
      <c r="R28" s="584">
        <f>'3. Network design parameters'!R775</f>
        <v>1</v>
      </c>
      <c r="S28" s="584">
        <f>'3. Network design parameters'!S775</f>
        <v>1</v>
      </c>
      <c r="T28" s="584">
        <f>'3. Network design parameters'!T775</f>
        <v>1</v>
      </c>
      <c r="U28" s="584">
        <f>'3. Network design parameters'!U775</f>
        <v>1</v>
      </c>
      <c r="V28" s="584">
        <f>'3. Network design parameters'!V775</f>
        <v>0</v>
      </c>
      <c r="W28" s="584">
        <f>'3. Network design parameters'!W775</f>
        <v>1</v>
      </c>
      <c r="X28" s="584">
        <f>'3. Network design parameters'!X775</f>
        <v>0</v>
      </c>
      <c r="Y28" s="584">
        <f>'3. Network design parameters'!Y775</f>
        <v>0</v>
      </c>
      <c r="Z28" s="584">
        <f>'3. Network design parameters'!Z775</f>
        <v>0</v>
      </c>
      <c r="AA28" s="584">
        <f>'3. Network design parameters'!AA775</f>
        <v>0</v>
      </c>
      <c r="AB28" s="584">
        <f>'3. Network design parameters'!AB775</f>
        <v>1</v>
      </c>
      <c r="AC28" s="584">
        <f>'3. Network design parameters'!AC775</f>
        <v>1</v>
      </c>
      <c r="AD28" s="584">
        <f>'3. Network design parameters'!AD775</f>
        <v>0</v>
      </c>
      <c r="AE28" s="584">
        <f>'3. Network design parameters'!AE775</f>
        <v>0</v>
      </c>
      <c r="AF28" s="584">
        <f>'3. Network design parameters'!AF775</f>
        <v>0</v>
      </c>
      <c r="AG28" s="584">
        <f>'3. Network design parameters'!AG775</f>
        <v>0</v>
      </c>
      <c r="AH28" s="584">
        <f>'3. Network design parameters'!AH775</f>
        <v>0</v>
      </c>
      <c r="AI28" s="584">
        <f>'3. Network design parameters'!E955</f>
        <v>1</v>
      </c>
      <c r="AJ28" s="584">
        <f>'3. Network design parameters'!F955</f>
        <v>1</v>
      </c>
      <c r="AK28" s="584">
        <f>'3. Network design parameters'!G955</f>
        <v>1</v>
      </c>
      <c r="AL28" s="584">
        <f>'3. Network design parameters'!H955</f>
        <v>1</v>
      </c>
      <c r="AM28" s="584">
        <f>'3. Network design parameters'!I955</f>
        <v>0.5</v>
      </c>
      <c r="AN28" s="584">
        <f>'3. Network design parameters'!J955</f>
        <v>1</v>
      </c>
      <c r="AO28" s="584">
        <f>'3. Network design parameters'!K955</f>
        <v>1</v>
      </c>
      <c r="AP28" s="584">
        <f>'3. Network design parameters'!L955</f>
        <v>0</v>
      </c>
      <c r="AQ28" s="584">
        <f>'3. Network design parameters'!M955</f>
        <v>1</v>
      </c>
      <c r="AR28" s="584">
        <f>'3. Network design parameters'!N955</f>
        <v>1</v>
      </c>
      <c r="AS28" s="584">
        <f>'3. Network design parameters'!O955</f>
        <v>1</v>
      </c>
      <c r="AT28" s="584">
        <f>'3. Network design parameters'!P955</f>
        <v>1</v>
      </c>
      <c r="AU28" s="584">
        <f>'3. Network design parameters'!Q955</f>
        <v>0</v>
      </c>
      <c r="AV28" s="584">
        <f>'3. Network design parameters'!R955</f>
        <v>1</v>
      </c>
      <c r="AW28" s="584">
        <f>'3. Network design parameters'!S955</f>
        <v>0</v>
      </c>
      <c r="AX28" s="584">
        <f>'3. Network design parameters'!T955</f>
        <v>0</v>
      </c>
      <c r="AY28" s="584">
        <f>'3. Network design parameters'!U955</f>
        <v>1</v>
      </c>
      <c r="AZ28" s="584">
        <f>'3. Network design parameters'!V955</f>
        <v>0</v>
      </c>
      <c r="BA28" s="584">
        <f>'3. Network design parameters'!W955</f>
        <v>0</v>
      </c>
      <c r="BB28" s="584">
        <f>'3. Network design parameters'!X955</f>
        <v>0</v>
      </c>
      <c r="BC28" s="584">
        <f>'3. Network design parameters'!Y955</f>
        <v>0</v>
      </c>
      <c r="BD28" s="584">
        <f>'3. Network design parameters'!Z955</f>
        <v>0</v>
      </c>
      <c r="BE28" s="584">
        <f>'3. Network design parameters'!AA955</f>
        <v>0</v>
      </c>
      <c r="BF28" s="584">
        <f>'3. Network design parameters'!AB955</f>
        <v>0</v>
      </c>
      <c r="BG28" s="584">
        <f>'3. Network design parameters'!AC955</f>
        <v>0</v>
      </c>
    </row>
    <row r="29" spans="3:59">
      <c r="C29" s="240" t="str">
        <f>'C. Masterfiles'!C124</f>
        <v>S15</v>
      </c>
      <c r="D29" s="240" t="str">
        <f>'C. Masterfiles'!D124</f>
        <v>Входящи MMS от други мрежи (MMS incoming from other network)</v>
      </c>
      <c r="E29" s="584">
        <f>'3. Network design parameters'!E776</f>
        <v>1</v>
      </c>
      <c r="F29" s="584">
        <f>'3. Network design parameters'!F776</f>
        <v>1</v>
      </c>
      <c r="G29" s="584">
        <f>'3. Network design parameters'!G776</f>
        <v>1</v>
      </c>
      <c r="H29" s="584">
        <f>'3. Network design parameters'!H776</f>
        <v>1</v>
      </c>
      <c r="I29" s="584">
        <f>'3. Network design parameters'!I776</f>
        <v>1</v>
      </c>
      <c r="J29" s="584">
        <f>'3. Network design parameters'!J776</f>
        <v>1</v>
      </c>
      <c r="K29" s="584">
        <f>'3. Network design parameters'!K776</f>
        <v>1.5</v>
      </c>
      <c r="L29" s="584">
        <f>'3. Network design parameters'!L776</f>
        <v>1</v>
      </c>
      <c r="M29" s="584">
        <f>'3. Network design parameters'!M776</f>
        <v>1</v>
      </c>
      <c r="N29" s="584">
        <f>'3. Network design parameters'!N776</f>
        <v>0</v>
      </c>
      <c r="O29" s="584">
        <f>'3. Network design parameters'!O776</f>
        <v>0</v>
      </c>
      <c r="P29" s="584">
        <f>'3. Network design parameters'!P776</f>
        <v>1</v>
      </c>
      <c r="Q29" s="584">
        <f>'3. Network design parameters'!Q776</f>
        <v>0</v>
      </c>
      <c r="R29" s="584">
        <f>'3. Network design parameters'!R776</f>
        <v>1</v>
      </c>
      <c r="S29" s="584">
        <f>'3. Network design parameters'!S776</f>
        <v>1</v>
      </c>
      <c r="T29" s="584">
        <f>'3. Network design parameters'!T776</f>
        <v>1</v>
      </c>
      <c r="U29" s="584">
        <f>'3. Network design parameters'!U776</f>
        <v>0</v>
      </c>
      <c r="V29" s="584">
        <f>'3. Network design parameters'!V776</f>
        <v>1</v>
      </c>
      <c r="W29" s="584">
        <f>'3. Network design parameters'!W776</f>
        <v>1</v>
      </c>
      <c r="X29" s="584">
        <f>'3. Network design parameters'!X776</f>
        <v>0</v>
      </c>
      <c r="Y29" s="584">
        <f>'3. Network design parameters'!Y776</f>
        <v>0</v>
      </c>
      <c r="Z29" s="584">
        <f>'3. Network design parameters'!Z776</f>
        <v>0</v>
      </c>
      <c r="AA29" s="584">
        <f>'3. Network design parameters'!AA776</f>
        <v>0</v>
      </c>
      <c r="AB29" s="584">
        <f>'3. Network design parameters'!AB776</f>
        <v>1</v>
      </c>
      <c r="AC29" s="584">
        <f>'3. Network design parameters'!AC776</f>
        <v>1</v>
      </c>
      <c r="AD29" s="584">
        <f>'3. Network design parameters'!AD776</f>
        <v>0</v>
      </c>
      <c r="AE29" s="584">
        <f>'3. Network design parameters'!AE776</f>
        <v>0</v>
      </c>
      <c r="AF29" s="584">
        <f>'3. Network design parameters'!AF776</f>
        <v>0</v>
      </c>
      <c r="AG29" s="584">
        <f>'3. Network design parameters'!AG776</f>
        <v>0</v>
      </c>
      <c r="AH29" s="584">
        <f>'3. Network design parameters'!AH776</f>
        <v>0</v>
      </c>
      <c r="AI29" s="584">
        <f>'3. Network design parameters'!E956</f>
        <v>1</v>
      </c>
      <c r="AJ29" s="584">
        <f>'3. Network design parameters'!F956</f>
        <v>1</v>
      </c>
      <c r="AK29" s="584">
        <f>'3. Network design parameters'!G956</f>
        <v>1</v>
      </c>
      <c r="AL29" s="584">
        <f>'3. Network design parameters'!H956</f>
        <v>1</v>
      </c>
      <c r="AM29" s="584">
        <f>'3. Network design parameters'!I956</f>
        <v>0.5</v>
      </c>
      <c r="AN29" s="584">
        <f>'3. Network design parameters'!J956</f>
        <v>1</v>
      </c>
      <c r="AO29" s="584">
        <f>'3. Network design parameters'!K956</f>
        <v>1</v>
      </c>
      <c r="AP29" s="584">
        <f>'3. Network design parameters'!L956</f>
        <v>0</v>
      </c>
      <c r="AQ29" s="584">
        <f>'3. Network design parameters'!M956</f>
        <v>1</v>
      </c>
      <c r="AR29" s="584">
        <f>'3. Network design parameters'!N956</f>
        <v>1</v>
      </c>
      <c r="AS29" s="584">
        <f>'3. Network design parameters'!O956</f>
        <v>1</v>
      </c>
      <c r="AT29" s="584">
        <f>'3. Network design parameters'!P956</f>
        <v>0</v>
      </c>
      <c r="AU29" s="584">
        <f>'3. Network design parameters'!Q956</f>
        <v>1</v>
      </c>
      <c r="AV29" s="584">
        <f>'3. Network design parameters'!R956</f>
        <v>1</v>
      </c>
      <c r="AW29" s="584">
        <f>'3. Network design parameters'!S956</f>
        <v>0</v>
      </c>
      <c r="AX29" s="584">
        <f>'3. Network design parameters'!T956</f>
        <v>0</v>
      </c>
      <c r="AY29" s="584">
        <f>'3. Network design parameters'!U956</f>
        <v>1</v>
      </c>
      <c r="AZ29" s="584">
        <f>'3. Network design parameters'!V956</f>
        <v>0</v>
      </c>
      <c r="BA29" s="584">
        <f>'3. Network design parameters'!W956</f>
        <v>0</v>
      </c>
      <c r="BB29" s="584">
        <f>'3. Network design parameters'!X956</f>
        <v>0</v>
      </c>
      <c r="BC29" s="584">
        <f>'3. Network design parameters'!Y956</f>
        <v>0</v>
      </c>
      <c r="BD29" s="584">
        <f>'3. Network design parameters'!Z956</f>
        <v>0</v>
      </c>
      <c r="BE29" s="584">
        <f>'3. Network design parameters'!AA956</f>
        <v>0</v>
      </c>
      <c r="BF29" s="584">
        <f>'3. Network design parameters'!AB956</f>
        <v>0</v>
      </c>
      <c r="BG29" s="584">
        <f>'3. Network design parameters'!AC956</f>
        <v>0</v>
      </c>
    </row>
    <row r="30" spans="3:59">
      <c r="C30" s="240" t="str">
        <f>'C. Masterfiles'!C125</f>
        <v>S16</v>
      </c>
      <c r="D30" s="240" t="str">
        <f>'C. Masterfiles'!D125</f>
        <v>SMS в мрежата (SMS on net)</v>
      </c>
      <c r="E30" s="584">
        <f>'3. Network design parameters'!E777</f>
        <v>2</v>
      </c>
      <c r="F30" s="584">
        <f>'3. Network design parameters'!F777</f>
        <v>2</v>
      </c>
      <c r="G30" s="584">
        <f>'3. Network design parameters'!G777</f>
        <v>2</v>
      </c>
      <c r="H30" s="584">
        <f>'3. Network design parameters'!H777</f>
        <v>2</v>
      </c>
      <c r="I30" s="584">
        <f>'3. Network design parameters'!I777</f>
        <v>2</v>
      </c>
      <c r="J30" s="584">
        <f>'3. Network design parameters'!J777</f>
        <v>2</v>
      </c>
      <c r="K30" s="584">
        <f>'3. Network design parameters'!K777</f>
        <v>2</v>
      </c>
      <c r="L30" s="584">
        <f>'3. Network design parameters'!L777</f>
        <v>1</v>
      </c>
      <c r="M30" s="584">
        <f>'3. Network design parameters'!M777</f>
        <v>1</v>
      </c>
      <c r="N30" s="584">
        <f>'3. Network design parameters'!N777</f>
        <v>1</v>
      </c>
      <c r="O30" s="584">
        <f>'3. Network design parameters'!O777</f>
        <v>1</v>
      </c>
      <c r="P30" s="584">
        <f>'3. Network design parameters'!P777</f>
        <v>0</v>
      </c>
      <c r="Q30" s="584">
        <f>'3. Network design parameters'!Q777</f>
        <v>0</v>
      </c>
      <c r="R30" s="584">
        <f>'3. Network design parameters'!R777</f>
        <v>1</v>
      </c>
      <c r="S30" s="584">
        <f>'3. Network design parameters'!S777</f>
        <v>1</v>
      </c>
      <c r="T30" s="584">
        <f>'3. Network design parameters'!T777</f>
        <v>1</v>
      </c>
      <c r="U30" s="584">
        <f>'3. Network design parameters'!U777</f>
        <v>1</v>
      </c>
      <c r="V30" s="584">
        <f>'3. Network design parameters'!V777</f>
        <v>0</v>
      </c>
      <c r="W30" s="584">
        <f>'3. Network design parameters'!W777</f>
        <v>0</v>
      </c>
      <c r="X30" s="584">
        <f>'3. Network design parameters'!X777</f>
        <v>0</v>
      </c>
      <c r="Y30" s="584">
        <f>'3. Network design parameters'!Y777</f>
        <v>0</v>
      </c>
      <c r="Z30" s="584">
        <f>'3. Network design parameters'!Z777</f>
        <v>0</v>
      </c>
      <c r="AA30" s="584">
        <f>'3. Network design parameters'!AA777</f>
        <v>0</v>
      </c>
      <c r="AB30" s="584">
        <f>'3. Network design parameters'!AB777</f>
        <v>2</v>
      </c>
      <c r="AC30" s="584">
        <f>'3. Network design parameters'!AC777</f>
        <v>2</v>
      </c>
      <c r="AD30" s="584">
        <f>'3. Network design parameters'!AD777</f>
        <v>0</v>
      </c>
      <c r="AE30" s="584">
        <f>'3. Network design parameters'!AE777</f>
        <v>0</v>
      </c>
      <c r="AF30" s="584">
        <f>'3. Network design parameters'!AF777</f>
        <v>0</v>
      </c>
      <c r="AG30" s="584">
        <f>'3. Network design parameters'!AG777</f>
        <v>0</v>
      </c>
      <c r="AH30" s="584">
        <f>'3. Network design parameters'!AH777</f>
        <v>0</v>
      </c>
      <c r="AI30" s="584">
        <f>'3. Network design parameters'!E957</f>
        <v>2</v>
      </c>
      <c r="AJ30" s="584">
        <f>'3. Network design parameters'!F957</f>
        <v>2</v>
      </c>
      <c r="AK30" s="584">
        <f>'3. Network design parameters'!G957</f>
        <v>2</v>
      </c>
      <c r="AL30" s="584">
        <f>'3. Network design parameters'!H957</f>
        <v>2</v>
      </c>
      <c r="AM30" s="584">
        <f>'3. Network design parameters'!I957</f>
        <v>1</v>
      </c>
      <c r="AN30" s="584">
        <f>'3. Network design parameters'!J957</f>
        <v>1</v>
      </c>
      <c r="AO30" s="584">
        <f>'3. Network design parameters'!K957</f>
        <v>1</v>
      </c>
      <c r="AP30" s="584">
        <f>'3. Network design parameters'!L957</f>
        <v>1</v>
      </c>
      <c r="AQ30" s="584">
        <f>'3. Network design parameters'!M957</f>
        <v>0</v>
      </c>
      <c r="AR30" s="584">
        <f>'3. Network design parameters'!N957</f>
        <v>1</v>
      </c>
      <c r="AS30" s="584">
        <f>'3. Network design parameters'!O957</f>
        <v>1</v>
      </c>
      <c r="AT30" s="584">
        <f>'3. Network design parameters'!P957</f>
        <v>1</v>
      </c>
      <c r="AU30" s="584">
        <f>'3. Network design parameters'!Q957</f>
        <v>0</v>
      </c>
      <c r="AV30" s="584">
        <f>'3. Network design parameters'!R957</f>
        <v>0</v>
      </c>
      <c r="AW30" s="584">
        <f>'3. Network design parameters'!S957</f>
        <v>0</v>
      </c>
      <c r="AX30" s="584">
        <f>'3. Network design parameters'!T957</f>
        <v>0</v>
      </c>
      <c r="AY30" s="584">
        <f>'3. Network design parameters'!U957</f>
        <v>2</v>
      </c>
      <c r="AZ30" s="584">
        <f>'3. Network design parameters'!V957</f>
        <v>0</v>
      </c>
      <c r="BA30" s="584">
        <f>'3. Network design parameters'!W957</f>
        <v>0</v>
      </c>
      <c r="BB30" s="584">
        <f>'3. Network design parameters'!X957</f>
        <v>0</v>
      </c>
      <c r="BC30" s="584">
        <f>'3. Network design parameters'!Y957</f>
        <v>0</v>
      </c>
      <c r="BD30" s="584">
        <f>'3. Network design parameters'!Z957</f>
        <v>0</v>
      </c>
      <c r="BE30" s="584">
        <f>'3. Network design parameters'!AA957</f>
        <v>0</v>
      </c>
      <c r="BF30" s="584">
        <f>'3. Network design parameters'!AB957</f>
        <v>0</v>
      </c>
      <c r="BG30" s="584">
        <f>'3. Network design parameters'!AC957</f>
        <v>0</v>
      </c>
    </row>
    <row r="31" spans="3:59">
      <c r="C31" s="240" t="str">
        <f>'C. Masterfiles'!C126</f>
        <v>S17</v>
      </c>
      <c r="D31" s="240" t="str">
        <f>'C. Masterfiles'!D126</f>
        <v>Изходящи SMS към други мрежи (SMS outgoing to other network)</v>
      </c>
      <c r="E31" s="584">
        <f>'3. Network design parameters'!E778</f>
        <v>1</v>
      </c>
      <c r="F31" s="584">
        <f>'3. Network design parameters'!F778</f>
        <v>1</v>
      </c>
      <c r="G31" s="584">
        <f>'3. Network design parameters'!G778</f>
        <v>1</v>
      </c>
      <c r="H31" s="584">
        <f>'3. Network design parameters'!H778</f>
        <v>1</v>
      </c>
      <c r="I31" s="584">
        <f>'3. Network design parameters'!I778</f>
        <v>1</v>
      </c>
      <c r="J31" s="584">
        <f>'3. Network design parameters'!J778</f>
        <v>1</v>
      </c>
      <c r="K31" s="584">
        <f>'3. Network design parameters'!K778</f>
        <v>1.5</v>
      </c>
      <c r="L31" s="584">
        <f>'3. Network design parameters'!L778</f>
        <v>1</v>
      </c>
      <c r="M31" s="584">
        <f>'3. Network design parameters'!M778</f>
        <v>1</v>
      </c>
      <c r="N31" s="584">
        <f>'3. Network design parameters'!N778</f>
        <v>1</v>
      </c>
      <c r="O31" s="584">
        <f>'3. Network design parameters'!O778</f>
        <v>1</v>
      </c>
      <c r="P31" s="584">
        <f>'3. Network design parameters'!P778</f>
        <v>0</v>
      </c>
      <c r="Q31" s="584">
        <f>'3. Network design parameters'!Q778</f>
        <v>0</v>
      </c>
      <c r="R31" s="584">
        <f>'3. Network design parameters'!R778</f>
        <v>1</v>
      </c>
      <c r="S31" s="584">
        <f>'3. Network design parameters'!S778</f>
        <v>1</v>
      </c>
      <c r="T31" s="584">
        <f>'3. Network design parameters'!T778</f>
        <v>1</v>
      </c>
      <c r="U31" s="584">
        <f>'3. Network design parameters'!U778</f>
        <v>1</v>
      </c>
      <c r="V31" s="584">
        <f>'3. Network design parameters'!V778</f>
        <v>0</v>
      </c>
      <c r="W31" s="584">
        <f>'3. Network design parameters'!W778</f>
        <v>1</v>
      </c>
      <c r="X31" s="584">
        <f>'3. Network design parameters'!X778</f>
        <v>0</v>
      </c>
      <c r="Y31" s="584">
        <f>'3. Network design parameters'!Y778</f>
        <v>0</v>
      </c>
      <c r="Z31" s="584">
        <f>'3. Network design parameters'!Z778</f>
        <v>0</v>
      </c>
      <c r="AA31" s="584">
        <f>'3. Network design parameters'!AA778</f>
        <v>0</v>
      </c>
      <c r="AB31" s="584">
        <f>'3. Network design parameters'!AB778</f>
        <v>1</v>
      </c>
      <c r="AC31" s="584">
        <f>'3. Network design parameters'!AC778</f>
        <v>1</v>
      </c>
      <c r="AD31" s="584">
        <f>'3. Network design parameters'!AD778</f>
        <v>0</v>
      </c>
      <c r="AE31" s="584">
        <f>'3. Network design parameters'!AE778</f>
        <v>0</v>
      </c>
      <c r="AF31" s="584">
        <f>'3. Network design parameters'!AF778</f>
        <v>0</v>
      </c>
      <c r="AG31" s="584">
        <f>'3. Network design parameters'!AG778</f>
        <v>0</v>
      </c>
      <c r="AH31" s="584">
        <f>'3. Network design parameters'!AH778</f>
        <v>0</v>
      </c>
      <c r="AI31" s="584">
        <f>'3. Network design parameters'!E958</f>
        <v>1</v>
      </c>
      <c r="AJ31" s="584">
        <f>'3. Network design parameters'!F958</f>
        <v>1</v>
      </c>
      <c r="AK31" s="584">
        <f>'3. Network design parameters'!G958</f>
        <v>1</v>
      </c>
      <c r="AL31" s="584">
        <f>'3. Network design parameters'!H958</f>
        <v>1</v>
      </c>
      <c r="AM31" s="584">
        <f>'3. Network design parameters'!I958</f>
        <v>0.5</v>
      </c>
      <c r="AN31" s="584">
        <f>'3. Network design parameters'!J958</f>
        <v>1</v>
      </c>
      <c r="AO31" s="584">
        <f>'3. Network design parameters'!K958</f>
        <v>1</v>
      </c>
      <c r="AP31" s="584">
        <f>'3. Network design parameters'!L958</f>
        <v>1</v>
      </c>
      <c r="AQ31" s="584">
        <f>'3. Network design parameters'!M958</f>
        <v>0</v>
      </c>
      <c r="AR31" s="584">
        <f>'3. Network design parameters'!N958</f>
        <v>1</v>
      </c>
      <c r="AS31" s="584">
        <f>'3. Network design parameters'!O958</f>
        <v>1</v>
      </c>
      <c r="AT31" s="584">
        <f>'3. Network design parameters'!P958</f>
        <v>1</v>
      </c>
      <c r="AU31" s="584">
        <f>'3. Network design parameters'!Q958</f>
        <v>0</v>
      </c>
      <c r="AV31" s="584">
        <f>'3. Network design parameters'!R958</f>
        <v>1</v>
      </c>
      <c r="AW31" s="584">
        <f>'3. Network design parameters'!S958</f>
        <v>0</v>
      </c>
      <c r="AX31" s="584">
        <f>'3. Network design parameters'!T958</f>
        <v>0</v>
      </c>
      <c r="AY31" s="584">
        <f>'3. Network design parameters'!U958</f>
        <v>1</v>
      </c>
      <c r="AZ31" s="584">
        <f>'3. Network design parameters'!V958</f>
        <v>0</v>
      </c>
      <c r="BA31" s="584">
        <f>'3. Network design parameters'!W958</f>
        <v>0</v>
      </c>
      <c r="BB31" s="584">
        <f>'3. Network design parameters'!X958</f>
        <v>0</v>
      </c>
      <c r="BC31" s="584">
        <f>'3. Network design parameters'!Y958</f>
        <v>0</v>
      </c>
      <c r="BD31" s="584">
        <f>'3. Network design parameters'!Z958</f>
        <v>0</v>
      </c>
      <c r="BE31" s="584">
        <f>'3. Network design parameters'!AA958</f>
        <v>0</v>
      </c>
      <c r="BF31" s="584">
        <f>'3. Network design parameters'!AB958</f>
        <v>0</v>
      </c>
      <c r="BG31" s="584">
        <f>'3. Network design parameters'!AC958</f>
        <v>0</v>
      </c>
    </row>
    <row r="32" spans="3:59">
      <c r="C32" s="240" t="str">
        <f>'C. Masterfiles'!C127</f>
        <v>S18</v>
      </c>
      <c r="D32" s="240" t="str">
        <f>'C. Masterfiles'!D127</f>
        <v>Входящи SMS от други мрежи (SMS incoming from other network)</v>
      </c>
      <c r="E32" s="584">
        <f>'3. Network design parameters'!E779</f>
        <v>1</v>
      </c>
      <c r="F32" s="584">
        <f>'3. Network design parameters'!F779</f>
        <v>1</v>
      </c>
      <c r="G32" s="584">
        <f>'3. Network design parameters'!G779</f>
        <v>1</v>
      </c>
      <c r="H32" s="584">
        <f>'3. Network design parameters'!H779</f>
        <v>1</v>
      </c>
      <c r="I32" s="584">
        <f>'3. Network design parameters'!I779</f>
        <v>1</v>
      </c>
      <c r="J32" s="584">
        <f>'3. Network design parameters'!J779</f>
        <v>1</v>
      </c>
      <c r="K32" s="584">
        <f>'3. Network design parameters'!K779</f>
        <v>1.5</v>
      </c>
      <c r="L32" s="584">
        <f>'3. Network design parameters'!L779</f>
        <v>1</v>
      </c>
      <c r="M32" s="584">
        <f>'3. Network design parameters'!M779</f>
        <v>1</v>
      </c>
      <c r="N32" s="584">
        <f>'3. Network design parameters'!N779</f>
        <v>1</v>
      </c>
      <c r="O32" s="584">
        <f>'3. Network design parameters'!O779</f>
        <v>1</v>
      </c>
      <c r="P32" s="584">
        <f>'3. Network design parameters'!P779</f>
        <v>0</v>
      </c>
      <c r="Q32" s="584">
        <f>'3. Network design parameters'!Q779</f>
        <v>0</v>
      </c>
      <c r="R32" s="584">
        <f>'3. Network design parameters'!R779</f>
        <v>1</v>
      </c>
      <c r="S32" s="584">
        <f>'3. Network design parameters'!S779</f>
        <v>1</v>
      </c>
      <c r="T32" s="584">
        <f>'3. Network design parameters'!T779</f>
        <v>1</v>
      </c>
      <c r="U32" s="584">
        <f>'3. Network design parameters'!U779</f>
        <v>0</v>
      </c>
      <c r="V32" s="584">
        <f>'3. Network design parameters'!V779</f>
        <v>1</v>
      </c>
      <c r="W32" s="584">
        <f>'3. Network design parameters'!W779</f>
        <v>1</v>
      </c>
      <c r="X32" s="584">
        <f>'3. Network design parameters'!X779</f>
        <v>0</v>
      </c>
      <c r="Y32" s="584">
        <f>'3. Network design parameters'!Y779</f>
        <v>0</v>
      </c>
      <c r="Z32" s="584">
        <f>'3. Network design parameters'!Z779</f>
        <v>0</v>
      </c>
      <c r="AA32" s="584">
        <f>'3. Network design parameters'!AA779</f>
        <v>0</v>
      </c>
      <c r="AB32" s="584">
        <f>'3. Network design parameters'!AB779</f>
        <v>1</v>
      </c>
      <c r="AC32" s="584">
        <f>'3. Network design parameters'!AC779</f>
        <v>1</v>
      </c>
      <c r="AD32" s="584">
        <f>'3. Network design parameters'!AD779</f>
        <v>0</v>
      </c>
      <c r="AE32" s="584">
        <f>'3. Network design parameters'!AE779</f>
        <v>0</v>
      </c>
      <c r="AF32" s="584">
        <f>'3. Network design parameters'!AF779</f>
        <v>0</v>
      </c>
      <c r="AG32" s="584">
        <f>'3. Network design parameters'!AG779</f>
        <v>0</v>
      </c>
      <c r="AH32" s="584">
        <f>'3. Network design parameters'!AH779</f>
        <v>0</v>
      </c>
      <c r="AI32" s="584">
        <f>'3. Network design parameters'!E959</f>
        <v>1</v>
      </c>
      <c r="AJ32" s="584">
        <f>'3. Network design parameters'!F959</f>
        <v>1</v>
      </c>
      <c r="AK32" s="584">
        <f>'3. Network design parameters'!G959</f>
        <v>1</v>
      </c>
      <c r="AL32" s="584">
        <f>'3. Network design parameters'!H959</f>
        <v>1</v>
      </c>
      <c r="AM32" s="584">
        <f>'3. Network design parameters'!I959</f>
        <v>0.5</v>
      </c>
      <c r="AN32" s="584">
        <f>'3. Network design parameters'!J959</f>
        <v>1</v>
      </c>
      <c r="AO32" s="584">
        <f>'3. Network design parameters'!K959</f>
        <v>1</v>
      </c>
      <c r="AP32" s="584">
        <f>'3. Network design parameters'!L959</f>
        <v>1</v>
      </c>
      <c r="AQ32" s="584">
        <f>'3. Network design parameters'!M959</f>
        <v>0</v>
      </c>
      <c r="AR32" s="584">
        <f>'3. Network design parameters'!N959</f>
        <v>1</v>
      </c>
      <c r="AS32" s="584">
        <f>'3. Network design parameters'!O959</f>
        <v>1</v>
      </c>
      <c r="AT32" s="584">
        <f>'3. Network design parameters'!P959</f>
        <v>0</v>
      </c>
      <c r="AU32" s="584">
        <f>'3. Network design parameters'!Q959</f>
        <v>1</v>
      </c>
      <c r="AV32" s="584">
        <f>'3. Network design parameters'!R959</f>
        <v>1</v>
      </c>
      <c r="AW32" s="584">
        <f>'3. Network design parameters'!S959</f>
        <v>0</v>
      </c>
      <c r="AX32" s="584">
        <f>'3. Network design parameters'!T959</f>
        <v>0</v>
      </c>
      <c r="AY32" s="584">
        <f>'3. Network design parameters'!U959</f>
        <v>1</v>
      </c>
      <c r="AZ32" s="584">
        <f>'3. Network design parameters'!V959</f>
        <v>0</v>
      </c>
      <c r="BA32" s="584">
        <f>'3. Network design parameters'!W959</f>
        <v>0</v>
      </c>
      <c r="BB32" s="584">
        <f>'3. Network design parameters'!X959</f>
        <v>0</v>
      </c>
      <c r="BC32" s="584">
        <f>'3. Network design parameters'!Y959</f>
        <v>0</v>
      </c>
      <c r="BD32" s="584">
        <f>'3. Network design parameters'!Z959</f>
        <v>0</v>
      </c>
      <c r="BE32" s="584">
        <f>'3. Network design parameters'!AA959</f>
        <v>0</v>
      </c>
      <c r="BF32" s="584">
        <f>'3. Network design parameters'!AB959</f>
        <v>0</v>
      </c>
      <c r="BG32" s="584">
        <f>'3. Network design parameters'!AC959</f>
        <v>0</v>
      </c>
    </row>
    <row r="33" spans="3:62">
      <c r="C33" s="240" t="str">
        <f>'C. Masterfiles'!C128</f>
        <v>S19</v>
      </c>
      <c r="D33" s="240" t="str">
        <f>'C. Masterfiles'!D128</f>
        <v>Пренос на данни (Data services)</v>
      </c>
      <c r="E33" s="584">
        <f>'3. Network design parameters'!E780</f>
        <v>0</v>
      </c>
      <c r="F33" s="584">
        <f>'3. Network design parameters'!F780</f>
        <v>1</v>
      </c>
      <c r="G33" s="584">
        <f>'3. Network design parameters'!G780</f>
        <v>0</v>
      </c>
      <c r="H33" s="584">
        <f>'3. Network design parameters'!H780</f>
        <v>1</v>
      </c>
      <c r="I33" s="584">
        <f>'3. Network design parameters'!I780</f>
        <v>0</v>
      </c>
      <c r="J33" s="584">
        <f>'3. Network design parameters'!J780</f>
        <v>1</v>
      </c>
      <c r="K33" s="584">
        <f>'3. Network design parameters'!K780</f>
        <v>1</v>
      </c>
      <c r="L33" s="584">
        <f>'3. Network design parameters'!L780</f>
        <v>1</v>
      </c>
      <c r="M33" s="584">
        <f>'3. Network design parameters'!M780</f>
        <v>1</v>
      </c>
      <c r="N33" s="584">
        <f>'3. Network design parameters'!N780</f>
        <v>0</v>
      </c>
      <c r="O33" s="584">
        <f>'3. Network design parameters'!O780</f>
        <v>0</v>
      </c>
      <c r="P33" s="584">
        <f>'3. Network design parameters'!P780</f>
        <v>0</v>
      </c>
      <c r="Q33" s="584">
        <f>'3. Network design parameters'!Q780</f>
        <v>0</v>
      </c>
      <c r="R33" s="584">
        <f>'3. Network design parameters'!R780</f>
        <v>1</v>
      </c>
      <c r="S33" s="584">
        <f>'3. Network design parameters'!S780</f>
        <v>1</v>
      </c>
      <c r="T33" s="584">
        <f>'3. Network design parameters'!T780</f>
        <v>1</v>
      </c>
      <c r="U33" s="584">
        <f>'3. Network design parameters'!U780</f>
        <v>1</v>
      </c>
      <c r="V33" s="584">
        <f>'3. Network design parameters'!V780</f>
        <v>0</v>
      </c>
      <c r="W33" s="584">
        <f>'3. Network design parameters'!W780</f>
        <v>0</v>
      </c>
      <c r="X33" s="584">
        <f>'3. Network design parameters'!X780</f>
        <v>0</v>
      </c>
      <c r="Y33" s="584">
        <f>'3. Network design parameters'!Y780</f>
        <v>1</v>
      </c>
      <c r="Z33" s="584">
        <f>'3. Network design parameters'!Z780</f>
        <v>1</v>
      </c>
      <c r="AA33" s="584">
        <f>'3. Network design parameters'!AA780</f>
        <v>1</v>
      </c>
      <c r="AB33" s="584">
        <f>'3. Network design parameters'!AB780</f>
        <v>1</v>
      </c>
      <c r="AC33" s="584">
        <f>'3. Network design parameters'!AC780</f>
        <v>1</v>
      </c>
      <c r="AD33" s="584">
        <f>'3. Network design parameters'!AD780</f>
        <v>0</v>
      </c>
      <c r="AE33" s="584">
        <f>'3. Network design parameters'!AE780</f>
        <v>0</v>
      </c>
      <c r="AF33" s="584">
        <f>'3. Network design parameters'!AF780</f>
        <v>0</v>
      </c>
      <c r="AG33" s="584">
        <f>'3. Network design parameters'!AG780</f>
        <v>0</v>
      </c>
      <c r="AH33" s="584">
        <f>'3. Network design parameters'!AH780</f>
        <v>0</v>
      </c>
      <c r="AI33" s="584">
        <f>'3. Network design parameters'!E960</f>
        <v>0</v>
      </c>
      <c r="AJ33" s="584">
        <f>'3. Network design parameters'!F960</f>
        <v>1</v>
      </c>
      <c r="AK33" s="584">
        <f>'3. Network design parameters'!G960</f>
        <v>0</v>
      </c>
      <c r="AL33" s="584">
        <f>'3. Network design parameters'!H960</f>
        <v>1</v>
      </c>
      <c r="AM33" s="584">
        <f>'3. Network design parameters'!I960</f>
        <v>0</v>
      </c>
      <c r="AN33" s="584">
        <f>'3. Network design parameters'!J960</f>
        <v>1</v>
      </c>
      <c r="AO33" s="584">
        <f>'3. Network design parameters'!K960</f>
        <v>1</v>
      </c>
      <c r="AP33" s="584">
        <f>'3. Network design parameters'!L960</f>
        <v>0</v>
      </c>
      <c r="AQ33" s="584">
        <f>'3. Network design parameters'!M960</f>
        <v>0</v>
      </c>
      <c r="AR33" s="584">
        <f>'3. Network design parameters'!N960</f>
        <v>1</v>
      </c>
      <c r="AS33" s="584">
        <f>'3. Network design parameters'!O960</f>
        <v>1</v>
      </c>
      <c r="AT33" s="584">
        <f>'3. Network design parameters'!P960</f>
        <v>1</v>
      </c>
      <c r="AU33" s="584">
        <f>'3. Network design parameters'!Q960</f>
        <v>0</v>
      </c>
      <c r="AV33" s="584">
        <f>'3. Network design parameters'!R960</f>
        <v>0</v>
      </c>
      <c r="AW33" s="584">
        <f>'3. Network design parameters'!S960</f>
        <v>0</v>
      </c>
      <c r="AX33" s="584">
        <f>'3. Network design parameters'!T960</f>
        <v>1</v>
      </c>
      <c r="AY33" s="584">
        <f>'3. Network design parameters'!U960</f>
        <v>1</v>
      </c>
      <c r="AZ33" s="584">
        <f>'3. Network design parameters'!V960</f>
        <v>0</v>
      </c>
      <c r="BA33" s="584">
        <f>'3. Network design parameters'!W960</f>
        <v>0</v>
      </c>
      <c r="BB33" s="584">
        <f>'3. Network design parameters'!X960</f>
        <v>0</v>
      </c>
      <c r="BC33" s="584">
        <f>'3. Network design parameters'!Y960</f>
        <v>0</v>
      </c>
      <c r="BD33" s="584">
        <f>'3. Network design parameters'!Z960</f>
        <v>0</v>
      </c>
      <c r="BE33" s="584">
        <f>'3. Network design parameters'!AA960</f>
        <v>0</v>
      </c>
      <c r="BF33" s="584">
        <f>'3. Network design parameters'!AB960</f>
        <v>0</v>
      </c>
      <c r="BG33" s="584">
        <f>'3. Network design parameters'!AC960</f>
        <v>0</v>
      </c>
    </row>
    <row r="34" spans="3:62">
      <c r="C34" s="240" t="str">
        <f>'C. Masterfiles'!C129</f>
        <v>S20</v>
      </c>
      <c r="D34" s="240" t="str">
        <f>'C. Masterfiles'!D129</f>
        <v>Subscribers</v>
      </c>
      <c r="E34" s="584">
        <f>'3. Network design parameters'!E781</f>
        <v>0</v>
      </c>
      <c r="F34" s="584">
        <f>'3. Network design parameters'!F781</f>
        <v>0</v>
      </c>
      <c r="G34" s="584">
        <f>'3. Network design parameters'!G781</f>
        <v>0</v>
      </c>
      <c r="H34" s="584">
        <f>'3. Network design parameters'!H781</f>
        <v>0</v>
      </c>
      <c r="I34" s="584">
        <f>'3. Network design parameters'!I781</f>
        <v>0</v>
      </c>
      <c r="J34" s="584">
        <f>'3. Network design parameters'!J781</f>
        <v>0</v>
      </c>
      <c r="K34" s="584">
        <f>'3. Network design parameters'!K781</f>
        <v>0</v>
      </c>
      <c r="L34" s="584">
        <f>'3. Network design parameters'!L781</f>
        <v>0</v>
      </c>
      <c r="M34" s="584">
        <f>'3. Network design parameters'!M781</f>
        <v>0</v>
      </c>
      <c r="N34" s="584">
        <f>'3. Network design parameters'!N781</f>
        <v>0</v>
      </c>
      <c r="O34" s="584">
        <f>'3. Network design parameters'!O781</f>
        <v>0</v>
      </c>
      <c r="P34" s="584">
        <f>'3. Network design parameters'!P781</f>
        <v>0</v>
      </c>
      <c r="Q34" s="584">
        <f>'3. Network design parameters'!Q781</f>
        <v>0</v>
      </c>
      <c r="R34" s="584">
        <f>'3. Network design parameters'!R781</f>
        <v>0</v>
      </c>
      <c r="S34" s="584">
        <f>'3. Network design parameters'!S781</f>
        <v>0</v>
      </c>
      <c r="T34" s="584">
        <f>'3. Network design parameters'!T781</f>
        <v>0</v>
      </c>
      <c r="U34" s="584">
        <f>'3. Network design parameters'!U781</f>
        <v>0</v>
      </c>
      <c r="V34" s="584">
        <f>'3. Network design parameters'!V781</f>
        <v>0</v>
      </c>
      <c r="W34" s="584">
        <f>'3. Network design parameters'!W781</f>
        <v>0</v>
      </c>
      <c r="X34" s="584">
        <f>'3. Network design parameters'!X781</f>
        <v>0</v>
      </c>
      <c r="Y34" s="584">
        <f>'3. Network design parameters'!Y781</f>
        <v>0</v>
      </c>
      <c r="Z34" s="584">
        <f>'3. Network design parameters'!Z781</f>
        <v>0</v>
      </c>
      <c r="AA34" s="584">
        <f>'3. Network design parameters'!AA781</f>
        <v>0</v>
      </c>
      <c r="AB34" s="584">
        <f>'3. Network design parameters'!AB781</f>
        <v>0</v>
      </c>
      <c r="AC34" s="584">
        <f>'3. Network design parameters'!AC781</f>
        <v>0</v>
      </c>
      <c r="AD34" s="584">
        <f>'3. Network design parameters'!AD781</f>
        <v>0</v>
      </c>
      <c r="AE34" s="584">
        <f>'3. Network design parameters'!AE781</f>
        <v>0</v>
      </c>
      <c r="AF34" s="584">
        <f>'3. Network design parameters'!AF781</f>
        <v>0</v>
      </c>
      <c r="AG34" s="584">
        <f>'3. Network design parameters'!AG781</f>
        <v>0</v>
      </c>
      <c r="AH34" s="584">
        <f>'3. Network design parameters'!AH781</f>
        <v>0</v>
      </c>
      <c r="AI34" s="584">
        <f>'3. Network design parameters'!E961</f>
        <v>0</v>
      </c>
      <c r="AJ34" s="584">
        <f>'3. Network design parameters'!F961</f>
        <v>0</v>
      </c>
      <c r="AK34" s="584">
        <f>'3. Network design parameters'!G961</f>
        <v>0</v>
      </c>
      <c r="AL34" s="584">
        <f>'3. Network design parameters'!H961</f>
        <v>0</v>
      </c>
      <c r="AM34" s="584">
        <f>'3. Network design parameters'!I961</f>
        <v>0</v>
      </c>
      <c r="AN34" s="584">
        <f>'3. Network design parameters'!J961</f>
        <v>0</v>
      </c>
      <c r="AO34" s="584">
        <f>'3. Network design parameters'!K961</f>
        <v>0</v>
      </c>
      <c r="AP34" s="584">
        <f>'3. Network design parameters'!L961</f>
        <v>0</v>
      </c>
      <c r="AQ34" s="584">
        <f>'3. Network design parameters'!M961</f>
        <v>0</v>
      </c>
      <c r="AR34" s="584">
        <f>'3. Network design parameters'!N961</f>
        <v>0</v>
      </c>
      <c r="AS34" s="584">
        <f>'3. Network design parameters'!O961</f>
        <v>0</v>
      </c>
      <c r="AT34" s="584">
        <f>'3. Network design parameters'!P961</f>
        <v>0</v>
      </c>
      <c r="AU34" s="584">
        <f>'3. Network design parameters'!Q961</f>
        <v>0</v>
      </c>
      <c r="AV34" s="584">
        <f>'3. Network design parameters'!R961</f>
        <v>0</v>
      </c>
      <c r="AW34" s="584">
        <f>'3. Network design parameters'!S961</f>
        <v>0</v>
      </c>
      <c r="AX34" s="584">
        <f>'3. Network design parameters'!T961</f>
        <v>0</v>
      </c>
      <c r="AY34" s="584">
        <f>'3. Network design parameters'!U961</f>
        <v>0</v>
      </c>
      <c r="AZ34" s="584">
        <f>'3. Network design parameters'!V961</f>
        <v>0</v>
      </c>
      <c r="BA34" s="584">
        <f>'3. Network design parameters'!W961</f>
        <v>0</v>
      </c>
      <c r="BB34" s="584">
        <f>'3. Network design parameters'!X961</f>
        <v>0</v>
      </c>
      <c r="BC34" s="584">
        <f>'3. Network design parameters'!Y961</f>
        <v>0</v>
      </c>
      <c r="BD34" s="584">
        <f>'3. Network design parameters'!Z961</f>
        <v>0</v>
      </c>
      <c r="BE34" s="584">
        <f>'3. Network design parameters'!AA961</f>
        <v>0</v>
      </c>
      <c r="BF34" s="584">
        <f>'3. Network design parameters'!AB961</f>
        <v>0</v>
      </c>
      <c r="BG34" s="584">
        <f>'3. Network design parameters'!AC961</f>
        <v>0</v>
      </c>
    </row>
    <row r="35" spans="3:62" s="207" customFormat="1">
      <c r="C35" s="240" t="str">
        <f>'C. Masterfiles'!C130</f>
        <v>S21</v>
      </c>
      <c r="D35" s="240" t="str">
        <f>'C. Masterfiles'!D130</f>
        <v>OTHER: complete as required</v>
      </c>
      <c r="E35" s="584">
        <f>'3. Network design parameters'!E782</f>
        <v>0</v>
      </c>
      <c r="F35" s="584">
        <f>'3. Network design parameters'!F782</f>
        <v>0</v>
      </c>
      <c r="G35" s="584">
        <f>'3. Network design parameters'!G782</f>
        <v>0</v>
      </c>
      <c r="H35" s="584">
        <f>'3. Network design parameters'!H782</f>
        <v>0</v>
      </c>
      <c r="I35" s="584">
        <f>'3. Network design parameters'!I782</f>
        <v>0</v>
      </c>
      <c r="J35" s="584">
        <f>'3. Network design parameters'!J782</f>
        <v>0</v>
      </c>
      <c r="K35" s="584">
        <f>'3. Network design parameters'!K782</f>
        <v>0</v>
      </c>
      <c r="L35" s="584">
        <f>'3. Network design parameters'!L782</f>
        <v>0</v>
      </c>
      <c r="M35" s="584">
        <f>'3. Network design parameters'!M782</f>
        <v>0</v>
      </c>
      <c r="N35" s="584">
        <f>'3. Network design parameters'!N782</f>
        <v>0</v>
      </c>
      <c r="O35" s="584">
        <f>'3. Network design parameters'!O782</f>
        <v>0</v>
      </c>
      <c r="P35" s="584">
        <f>'3. Network design parameters'!P782</f>
        <v>0</v>
      </c>
      <c r="Q35" s="584">
        <f>'3. Network design parameters'!Q782</f>
        <v>0</v>
      </c>
      <c r="R35" s="584">
        <f>'3. Network design parameters'!R782</f>
        <v>0</v>
      </c>
      <c r="S35" s="584">
        <f>'3. Network design parameters'!S782</f>
        <v>0</v>
      </c>
      <c r="T35" s="584">
        <f>'3. Network design parameters'!T782</f>
        <v>0</v>
      </c>
      <c r="U35" s="584">
        <f>'3. Network design parameters'!U782</f>
        <v>0</v>
      </c>
      <c r="V35" s="584">
        <f>'3. Network design parameters'!V782</f>
        <v>0</v>
      </c>
      <c r="W35" s="584">
        <f>'3. Network design parameters'!W782</f>
        <v>0</v>
      </c>
      <c r="X35" s="584">
        <f>'3. Network design parameters'!X782</f>
        <v>0</v>
      </c>
      <c r="Y35" s="584">
        <f>'3. Network design parameters'!Y782</f>
        <v>0</v>
      </c>
      <c r="Z35" s="584">
        <f>'3. Network design parameters'!Z782</f>
        <v>0</v>
      </c>
      <c r="AA35" s="584">
        <f>'3. Network design parameters'!AA782</f>
        <v>0</v>
      </c>
      <c r="AB35" s="584">
        <f>'3. Network design parameters'!AB782</f>
        <v>0</v>
      </c>
      <c r="AC35" s="584">
        <f>'3. Network design parameters'!AC782</f>
        <v>0</v>
      </c>
      <c r="AD35" s="584">
        <f>'3. Network design parameters'!AD782</f>
        <v>0</v>
      </c>
      <c r="AE35" s="584">
        <f>'3. Network design parameters'!AE782</f>
        <v>0</v>
      </c>
      <c r="AF35" s="584">
        <f>'3. Network design parameters'!AF782</f>
        <v>0</v>
      </c>
      <c r="AG35" s="584">
        <f>'3. Network design parameters'!AG782</f>
        <v>0</v>
      </c>
      <c r="AH35" s="584">
        <f>'3. Network design parameters'!AH782</f>
        <v>0</v>
      </c>
      <c r="AI35" s="584">
        <f>'3. Network design parameters'!E962</f>
        <v>0</v>
      </c>
      <c r="AJ35" s="584">
        <f>'3. Network design parameters'!F962</f>
        <v>0</v>
      </c>
      <c r="AK35" s="584">
        <f>'3. Network design parameters'!G962</f>
        <v>0</v>
      </c>
      <c r="AL35" s="584">
        <f>'3. Network design parameters'!H962</f>
        <v>0</v>
      </c>
      <c r="AM35" s="584">
        <f>'3. Network design parameters'!I962</f>
        <v>0</v>
      </c>
      <c r="AN35" s="584">
        <f>'3. Network design parameters'!J962</f>
        <v>0</v>
      </c>
      <c r="AO35" s="584">
        <f>'3. Network design parameters'!K962</f>
        <v>0</v>
      </c>
      <c r="AP35" s="584">
        <f>'3. Network design parameters'!L962</f>
        <v>0</v>
      </c>
      <c r="AQ35" s="584">
        <f>'3. Network design parameters'!M962</f>
        <v>0</v>
      </c>
      <c r="AR35" s="584">
        <f>'3. Network design parameters'!N962</f>
        <v>0</v>
      </c>
      <c r="AS35" s="584">
        <f>'3. Network design parameters'!O962</f>
        <v>0</v>
      </c>
      <c r="AT35" s="584">
        <f>'3. Network design parameters'!P962</f>
        <v>0</v>
      </c>
      <c r="AU35" s="584">
        <f>'3. Network design parameters'!Q962</f>
        <v>0</v>
      </c>
      <c r="AV35" s="584">
        <f>'3. Network design parameters'!R962</f>
        <v>0</v>
      </c>
      <c r="AW35" s="584">
        <f>'3. Network design parameters'!S962</f>
        <v>0</v>
      </c>
      <c r="AX35" s="584">
        <f>'3. Network design parameters'!T962</f>
        <v>0</v>
      </c>
      <c r="AY35" s="584">
        <f>'3. Network design parameters'!U962</f>
        <v>0</v>
      </c>
      <c r="AZ35" s="584">
        <f>'3. Network design parameters'!V962</f>
        <v>0</v>
      </c>
      <c r="BA35" s="584">
        <f>'3. Network design parameters'!W962</f>
        <v>0</v>
      </c>
      <c r="BB35" s="584">
        <f>'3. Network design parameters'!X962</f>
        <v>0</v>
      </c>
      <c r="BC35" s="584">
        <f>'3. Network design parameters'!Y962</f>
        <v>0</v>
      </c>
      <c r="BD35" s="584">
        <f>'3. Network design parameters'!Z962</f>
        <v>0</v>
      </c>
      <c r="BE35" s="584">
        <f>'3. Network design parameters'!AA962</f>
        <v>0</v>
      </c>
      <c r="BF35" s="584">
        <f>'3. Network design parameters'!AB962</f>
        <v>0</v>
      </c>
      <c r="BG35" s="584">
        <f>'3. Network design parameters'!AC962</f>
        <v>0</v>
      </c>
    </row>
    <row r="36" spans="3:62" s="207" customFormat="1">
      <c r="C36" s="240" t="str">
        <f>'C. Masterfiles'!C131</f>
        <v>S22</v>
      </c>
      <c r="D36" s="240" t="str">
        <f>'C. Masterfiles'!D131</f>
        <v>OTHER: complete as required</v>
      </c>
      <c r="E36" s="584">
        <f>'3. Network design parameters'!E783</f>
        <v>0</v>
      </c>
      <c r="F36" s="584">
        <f>'3. Network design parameters'!F783</f>
        <v>0</v>
      </c>
      <c r="G36" s="584">
        <f>'3. Network design parameters'!G783</f>
        <v>0</v>
      </c>
      <c r="H36" s="584">
        <f>'3. Network design parameters'!H783</f>
        <v>0</v>
      </c>
      <c r="I36" s="584">
        <f>'3. Network design parameters'!I783</f>
        <v>0</v>
      </c>
      <c r="J36" s="584">
        <f>'3. Network design parameters'!J783</f>
        <v>0</v>
      </c>
      <c r="K36" s="584">
        <f>'3. Network design parameters'!K783</f>
        <v>0</v>
      </c>
      <c r="L36" s="584">
        <f>'3. Network design parameters'!L783</f>
        <v>0</v>
      </c>
      <c r="M36" s="584">
        <f>'3. Network design parameters'!M783</f>
        <v>0</v>
      </c>
      <c r="N36" s="584">
        <f>'3. Network design parameters'!N783</f>
        <v>0</v>
      </c>
      <c r="O36" s="584">
        <f>'3. Network design parameters'!O783</f>
        <v>0</v>
      </c>
      <c r="P36" s="584">
        <f>'3. Network design parameters'!P783</f>
        <v>0</v>
      </c>
      <c r="Q36" s="584">
        <f>'3. Network design parameters'!Q783</f>
        <v>0</v>
      </c>
      <c r="R36" s="584">
        <f>'3. Network design parameters'!R783</f>
        <v>0</v>
      </c>
      <c r="S36" s="584">
        <f>'3. Network design parameters'!S783</f>
        <v>0</v>
      </c>
      <c r="T36" s="584">
        <f>'3. Network design parameters'!T783</f>
        <v>0</v>
      </c>
      <c r="U36" s="584">
        <f>'3. Network design parameters'!U783</f>
        <v>0</v>
      </c>
      <c r="V36" s="584">
        <f>'3. Network design parameters'!V783</f>
        <v>0</v>
      </c>
      <c r="W36" s="584">
        <f>'3. Network design parameters'!W783</f>
        <v>0</v>
      </c>
      <c r="X36" s="584">
        <f>'3. Network design parameters'!X783</f>
        <v>0</v>
      </c>
      <c r="Y36" s="584">
        <f>'3. Network design parameters'!Y783</f>
        <v>0</v>
      </c>
      <c r="Z36" s="584">
        <f>'3. Network design parameters'!Z783</f>
        <v>0</v>
      </c>
      <c r="AA36" s="584">
        <f>'3. Network design parameters'!AA783</f>
        <v>0</v>
      </c>
      <c r="AB36" s="584">
        <f>'3. Network design parameters'!AB783</f>
        <v>0</v>
      </c>
      <c r="AC36" s="584">
        <f>'3. Network design parameters'!AC783</f>
        <v>0</v>
      </c>
      <c r="AD36" s="584">
        <f>'3. Network design parameters'!AD783</f>
        <v>0</v>
      </c>
      <c r="AE36" s="584">
        <f>'3. Network design parameters'!AE783</f>
        <v>0</v>
      </c>
      <c r="AF36" s="584">
        <f>'3. Network design parameters'!AF783</f>
        <v>0</v>
      </c>
      <c r="AG36" s="584">
        <f>'3. Network design parameters'!AG783</f>
        <v>0</v>
      </c>
      <c r="AH36" s="584">
        <f>'3. Network design parameters'!AH783</f>
        <v>0</v>
      </c>
      <c r="AI36" s="584">
        <f>'3. Network design parameters'!E963</f>
        <v>0</v>
      </c>
      <c r="AJ36" s="584">
        <f>'3. Network design parameters'!F963</f>
        <v>0</v>
      </c>
      <c r="AK36" s="584">
        <f>'3. Network design parameters'!G963</f>
        <v>0</v>
      </c>
      <c r="AL36" s="584">
        <f>'3. Network design parameters'!H963</f>
        <v>0</v>
      </c>
      <c r="AM36" s="584">
        <f>'3. Network design parameters'!I963</f>
        <v>0</v>
      </c>
      <c r="AN36" s="584">
        <f>'3. Network design parameters'!J963</f>
        <v>0</v>
      </c>
      <c r="AO36" s="584">
        <f>'3. Network design parameters'!K963</f>
        <v>0</v>
      </c>
      <c r="AP36" s="584">
        <f>'3. Network design parameters'!L963</f>
        <v>0</v>
      </c>
      <c r="AQ36" s="584">
        <f>'3. Network design parameters'!M963</f>
        <v>0</v>
      </c>
      <c r="AR36" s="584">
        <f>'3. Network design parameters'!N963</f>
        <v>0</v>
      </c>
      <c r="AS36" s="584">
        <f>'3. Network design parameters'!O963</f>
        <v>0</v>
      </c>
      <c r="AT36" s="584">
        <f>'3. Network design parameters'!P963</f>
        <v>0</v>
      </c>
      <c r="AU36" s="584">
        <f>'3. Network design parameters'!Q963</f>
        <v>0</v>
      </c>
      <c r="AV36" s="584">
        <f>'3. Network design parameters'!R963</f>
        <v>0</v>
      </c>
      <c r="AW36" s="584">
        <f>'3. Network design parameters'!S963</f>
        <v>0</v>
      </c>
      <c r="AX36" s="584">
        <f>'3. Network design parameters'!T963</f>
        <v>0</v>
      </c>
      <c r="AY36" s="584">
        <f>'3. Network design parameters'!U963</f>
        <v>0</v>
      </c>
      <c r="AZ36" s="584">
        <f>'3. Network design parameters'!V963</f>
        <v>0</v>
      </c>
      <c r="BA36" s="584">
        <f>'3. Network design parameters'!W963</f>
        <v>0</v>
      </c>
      <c r="BB36" s="584">
        <f>'3. Network design parameters'!X963</f>
        <v>0</v>
      </c>
      <c r="BC36" s="584">
        <f>'3. Network design parameters'!Y963</f>
        <v>0</v>
      </c>
      <c r="BD36" s="584">
        <f>'3. Network design parameters'!Z963</f>
        <v>0</v>
      </c>
      <c r="BE36" s="584">
        <f>'3. Network design parameters'!AA963</f>
        <v>0</v>
      </c>
      <c r="BF36" s="584">
        <f>'3. Network design parameters'!AB963</f>
        <v>0</v>
      </c>
      <c r="BG36" s="584">
        <f>'3. Network design parameters'!AC963</f>
        <v>0</v>
      </c>
    </row>
    <row r="37" spans="3:62" s="207" customFormat="1">
      <c r="C37" s="240" t="str">
        <f>'C. Masterfiles'!C132</f>
        <v>S23</v>
      </c>
      <c r="D37" s="240" t="str">
        <f>'C. Masterfiles'!D132</f>
        <v>OTHER: complete as required</v>
      </c>
      <c r="E37" s="584">
        <f>'3. Network design parameters'!E784</f>
        <v>0</v>
      </c>
      <c r="F37" s="584">
        <f>'3. Network design parameters'!F784</f>
        <v>0</v>
      </c>
      <c r="G37" s="584">
        <f>'3. Network design parameters'!G784</f>
        <v>0</v>
      </c>
      <c r="H37" s="584">
        <f>'3. Network design parameters'!H784</f>
        <v>0</v>
      </c>
      <c r="I37" s="584">
        <f>'3. Network design parameters'!I784</f>
        <v>0</v>
      </c>
      <c r="J37" s="584">
        <f>'3. Network design parameters'!J784</f>
        <v>0</v>
      </c>
      <c r="K37" s="584">
        <f>'3. Network design parameters'!K784</f>
        <v>0</v>
      </c>
      <c r="L37" s="584">
        <f>'3. Network design parameters'!L784</f>
        <v>0</v>
      </c>
      <c r="M37" s="584">
        <f>'3. Network design parameters'!M784</f>
        <v>0</v>
      </c>
      <c r="N37" s="584">
        <f>'3. Network design parameters'!N784</f>
        <v>0</v>
      </c>
      <c r="O37" s="584">
        <f>'3. Network design parameters'!O784</f>
        <v>0</v>
      </c>
      <c r="P37" s="584">
        <f>'3. Network design parameters'!P784</f>
        <v>0</v>
      </c>
      <c r="Q37" s="584">
        <f>'3. Network design parameters'!Q784</f>
        <v>0</v>
      </c>
      <c r="R37" s="584">
        <f>'3. Network design parameters'!R784</f>
        <v>0</v>
      </c>
      <c r="S37" s="584">
        <f>'3. Network design parameters'!S784</f>
        <v>0</v>
      </c>
      <c r="T37" s="584">
        <f>'3. Network design parameters'!T784</f>
        <v>0</v>
      </c>
      <c r="U37" s="584">
        <f>'3. Network design parameters'!U784</f>
        <v>0</v>
      </c>
      <c r="V37" s="584">
        <f>'3. Network design parameters'!V784</f>
        <v>0</v>
      </c>
      <c r="W37" s="584">
        <f>'3. Network design parameters'!W784</f>
        <v>0</v>
      </c>
      <c r="X37" s="584">
        <f>'3. Network design parameters'!X784</f>
        <v>0</v>
      </c>
      <c r="Y37" s="584">
        <f>'3. Network design parameters'!Y784</f>
        <v>0</v>
      </c>
      <c r="Z37" s="584">
        <f>'3. Network design parameters'!Z784</f>
        <v>0</v>
      </c>
      <c r="AA37" s="584">
        <f>'3. Network design parameters'!AA784</f>
        <v>0</v>
      </c>
      <c r="AB37" s="584">
        <f>'3. Network design parameters'!AB784</f>
        <v>0</v>
      </c>
      <c r="AC37" s="584">
        <f>'3. Network design parameters'!AC784</f>
        <v>0</v>
      </c>
      <c r="AD37" s="584">
        <f>'3. Network design parameters'!AD784</f>
        <v>0</v>
      </c>
      <c r="AE37" s="584">
        <f>'3. Network design parameters'!AE784</f>
        <v>0</v>
      </c>
      <c r="AF37" s="584">
        <f>'3. Network design parameters'!AF784</f>
        <v>0</v>
      </c>
      <c r="AG37" s="584">
        <f>'3. Network design parameters'!AG784</f>
        <v>0</v>
      </c>
      <c r="AH37" s="584">
        <f>'3. Network design parameters'!AH784</f>
        <v>0</v>
      </c>
      <c r="AI37" s="584">
        <f>'3. Network design parameters'!E964</f>
        <v>0</v>
      </c>
      <c r="AJ37" s="584">
        <f>'3. Network design parameters'!F964</f>
        <v>0</v>
      </c>
      <c r="AK37" s="584">
        <f>'3. Network design parameters'!G964</f>
        <v>0</v>
      </c>
      <c r="AL37" s="584">
        <f>'3. Network design parameters'!H964</f>
        <v>0</v>
      </c>
      <c r="AM37" s="584">
        <f>'3. Network design parameters'!I964</f>
        <v>0</v>
      </c>
      <c r="AN37" s="584">
        <f>'3. Network design parameters'!J964</f>
        <v>0</v>
      </c>
      <c r="AO37" s="584">
        <f>'3. Network design parameters'!K964</f>
        <v>0</v>
      </c>
      <c r="AP37" s="584">
        <f>'3. Network design parameters'!L964</f>
        <v>0</v>
      </c>
      <c r="AQ37" s="584">
        <f>'3. Network design parameters'!M964</f>
        <v>0</v>
      </c>
      <c r="AR37" s="584">
        <f>'3. Network design parameters'!N964</f>
        <v>0</v>
      </c>
      <c r="AS37" s="584">
        <f>'3. Network design parameters'!O964</f>
        <v>0</v>
      </c>
      <c r="AT37" s="584">
        <f>'3. Network design parameters'!P964</f>
        <v>0</v>
      </c>
      <c r="AU37" s="584">
        <f>'3. Network design parameters'!Q964</f>
        <v>0</v>
      </c>
      <c r="AV37" s="584">
        <f>'3. Network design parameters'!R964</f>
        <v>0</v>
      </c>
      <c r="AW37" s="584">
        <f>'3. Network design parameters'!S964</f>
        <v>0</v>
      </c>
      <c r="AX37" s="584">
        <f>'3. Network design parameters'!T964</f>
        <v>0</v>
      </c>
      <c r="AY37" s="584">
        <f>'3. Network design parameters'!U964</f>
        <v>0</v>
      </c>
      <c r="AZ37" s="584">
        <f>'3. Network design parameters'!V964</f>
        <v>0</v>
      </c>
      <c r="BA37" s="584">
        <f>'3. Network design parameters'!W964</f>
        <v>0</v>
      </c>
      <c r="BB37" s="584">
        <f>'3. Network design parameters'!X964</f>
        <v>0</v>
      </c>
      <c r="BC37" s="584">
        <f>'3. Network design parameters'!Y964</f>
        <v>0</v>
      </c>
      <c r="BD37" s="584">
        <f>'3. Network design parameters'!Z964</f>
        <v>0</v>
      </c>
      <c r="BE37" s="584">
        <f>'3. Network design parameters'!AA964</f>
        <v>0</v>
      </c>
      <c r="BF37" s="584">
        <f>'3. Network design parameters'!AB964</f>
        <v>0</v>
      </c>
      <c r="BG37" s="584">
        <f>'3. Network design parameters'!AC964</f>
        <v>0</v>
      </c>
    </row>
    <row r="38" spans="3:62" s="207" customFormat="1">
      <c r="C38" s="240" t="str">
        <f>'C. Masterfiles'!C133</f>
        <v>S24</v>
      </c>
      <c r="D38" s="240" t="str">
        <f>'C. Masterfiles'!D133</f>
        <v>OTHER: complete as required</v>
      </c>
      <c r="E38" s="584">
        <f>'3. Network design parameters'!E785</f>
        <v>0</v>
      </c>
      <c r="F38" s="584">
        <f>'3. Network design parameters'!F785</f>
        <v>0</v>
      </c>
      <c r="G38" s="584">
        <f>'3. Network design parameters'!G785</f>
        <v>0</v>
      </c>
      <c r="H38" s="584">
        <f>'3. Network design parameters'!H785</f>
        <v>0</v>
      </c>
      <c r="I38" s="584">
        <f>'3. Network design parameters'!I785</f>
        <v>0</v>
      </c>
      <c r="J38" s="584">
        <f>'3. Network design parameters'!J785</f>
        <v>0</v>
      </c>
      <c r="K38" s="584">
        <f>'3. Network design parameters'!K785</f>
        <v>0</v>
      </c>
      <c r="L38" s="584">
        <f>'3. Network design parameters'!L785</f>
        <v>0</v>
      </c>
      <c r="M38" s="584">
        <f>'3. Network design parameters'!M785</f>
        <v>0</v>
      </c>
      <c r="N38" s="584">
        <f>'3. Network design parameters'!N785</f>
        <v>0</v>
      </c>
      <c r="O38" s="584">
        <f>'3. Network design parameters'!O785</f>
        <v>0</v>
      </c>
      <c r="P38" s="584">
        <f>'3. Network design parameters'!P785</f>
        <v>0</v>
      </c>
      <c r="Q38" s="584">
        <f>'3. Network design parameters'!Q785</f>
        <v>0</v>
      </c>
      <c r="R38" s="584">
        <f>'3. Network design parameters'!R785</f>
        <v>0</v>
      </c>
      <c r="S38" s="584">
        <f>'3. Network design parameters'!S785</f>
        <v>0</v>
      </c>
      <c r="T38" s="584">
        <f>'3. Network design parameters'!T785</f>
        <v>0</v>
      </c>
      <c r="U38" s="584">
        <f>'3. Network design parameters'!U785</f>
        <v>0</v>
      </c>
      <c r="V38" s="584">
        <f>'3. Network design parameters'!V785</f>
        <v>0</v>
      </c>
      <c r="W38" s="584">
        <f>'3. Network design parameters'!W785</f>
        <v>0</v>
      </c>
      <c r="X38" s="584">
        <f>'3. Network design parameters'!X785</f>
        <v>0</v>
      </c>
      <c r="Y38" s="584">
        <f>'3. Network design parameters'!Y785</f>
        <v>0</v>
      </c>
      <c r="Z38" s="584">
        <f>'3. Network design parameters'!Z785</f>
        <v>0</v>
      </c>
      <c r="AA38" s="584">
        <f>'3. Network design parameters'!AA785</f>
        <v>0</v>
      </c>
      <c r="AB38" s="584">
        <f>'3. Network design parameters'!AB785</f>
        <v>0</v>
      </c>
      <c r="AC38" s="584">
        <f>'3. Network design parameters'!AC785</f>
        <v>0</v>
      </c>
      <c r="AD38" s="584">
        <f>'3. Network design parameters'!AD785</f>
        <v>0</v>
      </c>
      <c r="AE38" s="584">
        <f>'3. Network design parameters'!AE785</f>
        <v>0</v>
      </c>
      <c r="AF38" s="584">
        <f>'3. Network design parameters'!AF785</f>
        <v>0</v>
      </c>
      <c r="AG38" s="584">
        <f>'3. Network design parameters'!AG785</f>
        <v>0</v>
      </c>
      <c r="AH38" s="584">
        <f>'3. Network design parameters'!AH785</f>
        <v>0</v>
      </c>
      <c r="AI38" s="584">
        <f>'3. Network design parameters'!E965</f>
        <v>0</v>
      </c>
      <c r="AJ38" s="584">
        <f>'3. Network design parameters'!F965</f>
        <v>0</v>
      </c>
      <c r="AK38" s="584">
        <f>'3. Network design parameters'!G965</f>
        <v>0</v>
      </c>
      <c r="AL38" s="584">
        <f>'3. Network design parameters'!H965</f>
        <v>0</v>
      </c>
      <c r="AM38" s="584">
        <f>'3. Network design parameters'!I965</f>
        <v>0</v>
      </c>
      <c r="AN38" s="584">
        <f>'3. Network design parameters'!J965</f>
        <v>0</v>
      </c>
      <c r="AO38" s="584">
        <f>'3. Network design parameters'!K965</f>
        <v>0</v>
      </c>
      <c r="AP38" s="584">
        <f>'3. Network design parameters'!L965</f>
        <v>0</v>
      </c>
      <c r="AQ38" s="584">
        <f>'3. Network design parameters'!M965</f>
        <v>0</v>
      </c>
      <c r="AR38" s="584">
        <f>'3. Network design parameters'!N965</f>
        <v>0</v>
      </c>
      <c r="AS38" s="584">
        <f>'3. Network design parameters'!O965</f>
        <v>0</v>
      </c>
      <c r="AT38" s="584">
        <f>'3. Network design parameters'!P965</f>
        <v>0</v>
      </c>
      <c r="AU38" s="584">
        <f>'3. Network design parameters'!Q965</f>
        <v>0</v>
      </c>
      <c r="AV38" s="584">
        <f>'3. Network design parameters'!R965</f>
        <v>0</v>
      </c>
      <c r="AW38" s="584">
        <f>'3. Network design parameters'!S965</f>
        <v>0</v>
      </c>
      <c r="AX38" s="584">
        <f>'3. Network design parameters'!T965</f>
        <v>0</v>
      </c>
      <c r="AY38" s="584">
        <f>'3. Network design parameters'!U965</f>
        <v>0</v>
      </c>
      <c r="AZ38" s="584">
        <f>'3. Network design parameters'!V965</f>
        <v>0</v>
      </c>
      <c r="BA38" s="584">
        <f>'3. Network design parameters'!W965</f>
        <v>0</v>
      </c>
      <c r="BB38" s="584">
        <f>'3. Network design parameters'!X965</f>
        <v>0</v>
      </c>
      <c r="BC38" s="584">
        <f>'3. Network design parameters'!Y965</f>
        <v>0</v>
      </c>
      <c r="BD38" s="584">
        <f>'3. Network design parameters'!Z965</f>
        <v>0</v>
      </c>
      <c r="BE38" s="584">
        <f>'3. Network design parameters'!AA965</f>
        <v>0</v>
      </c>
      <c r="BF38" s="584">
        <f>'3. Network design parameters'!AB965</f>
        <v>0</v>
      </c>
      <c r="BG38" s="584">
        <f>'3. Network design parameters'!AC965</f>
        <v>0</v>
      </c>
    </row>
    <row r="39" spans="3:62" s="207" customFormat="1">
      <c r="C39" s="240" t="str">
        <f>'C. Masterfiles'!C134</f>
        <v>S25</v>
      </c>
      <c r="D39" s="240" t="str">
        <f>'C. Masterfiles'!D134</f>
        <v>OTHER: complete as required</v>
      </c>
      <c r="E39" s="584">
        <f>'3. Network design parameters'!E786</f>
        <v>0</v>
      </c>
      <c r="F39" s="584">
        <f>'3. Network design parameters'!F786</f>
        <v>0</v>
      </c>
      <c r="G39" s="584">
        <f>'3. Network design parameters'!G786</f>
        <v>0</v>
      </c>
      <c r="H39" s="584">
        <f>'3. Network design parameters'!H786</f>
        <v>0</v>
      </c>
      <c r="I39" s="584">
        <f>'3. Network design parameters'!I786</f>
        <v>0</v>
      </c>
      <c r="J39" s="584">
        <f>'3. Network design parameters'!J786</f>
        <v>0</v>
      </c>
      <c r="K39" s="584">
        <f>'3. Network design parameters'!K786</f>
        <v>0</v>
      </c>
      <c r="L39" s="584">
        <f>'3. Network design parameters'!L786</f>
        <v>0</v>
      </c>
      <c r="M39" s="584">
        <f>'3. Network design parameters'!M786</f>
        <v>0</v>
      </c>
      <c r="N39" s="584">
        <f>'3. Network design parameters'!N786</f>
        <v>0</v>
      </c>
      <c r="O39" s="584">
        <f>'3. Network design parameters'!O786</f>
        <v>0</v>
      </c>
      <c r="P39" s="584">
        <f>'3. Network design parameters'!P786</f>
        <v>0</v>
      </c>
      <c r="Q39" s="584">
        <f>'3. Network design parameters'!Q786</f>
        <v>0</v>
      </c>
      <c r="R39" s="584">
        <f>'3. Network design parameters'!R786</f>
        <v>0</v>
      </c>
      <c r="S39" s="584">
        <f>'3. Network design parameters'!S786</f>
        <v>0</v>
      </c>
      <c r="T39" s="584">
        <f>'3. Network design parameters'!T786</f>
        <v>0</v>
      </c>
      <c r="U39" s="584">
        <f>'3. Network design parameters'!U786</f>
        <v>0</v>
      </c>
      <c r="V39" s="584">
        <f>'3. Network design parameters'!V786</f>
        <v>0</v>
      </c>
      <c r="W39" s="584">
        <f>'3. Network design parameters'!W786</f>
        <v>0</v>
      </c>
      <c r="X39" s="584">
        <f>'3. Network design parameters'!X786</f>
        <v>0</v>
      </c>
      <c r="Y39" s="584">
        <f>'3. Network design parameters'!Y786</f>
        <v>0</v>
      </c>
      <c r="Z39" s="584">
        <f>'3. Network design parameters'!Z786</f>
        <v>0</v>
      </c>
      <c r="AA39" s="584">
        <f>'3. Network design parameters'!AA786</f>
        <v>0</v>
      </c>
      <c r="AB39" s="584">
        <f>'3. Network design parameters'!AB786</f>
        <v>0</v>
      </c>
      <c r="AC39" s="584">
        <f>'3. Network design parameters'!AC786</f>
        <v>0</v>
      </c>
      <c r="AD39" s="584">
        <f>'3. Network design parameters'!AD786</f>
        <v>0</v>
      </c>
      <c r="AE39" s="584">
        <f>'3. Network design parameters'!AE786</f>
        <v>0</v>
      </c>
      <c r="AF39" s="584">
        <f>'3. Network design parameters'!AF786</f>
        <v>0</v>
      </c>
      <c r="AG39" s="584">
        <f>'3. Network design parameters'!AG786</f>
        <v>0</v>
      </c>
      <c r="AH39" s="584">
        <f>'3. Network design parameters'!AH786</f>
        <v>0</v>
      </c>
      <c r="AI39" s="584">
        <f>'3. Network design parameters'!E966</f>
        <v>0</v>
      </c>
      <c r="AJ39" s="584">
        <f>'3. Network design parameters'!F966</f>
        <v>0</v>
      </c>
      <c r="AK39" s="584">
        <f>'3. Network design parameters'!G966</f>
        <v>0</v>
      </c>
      <c r="AL39" s="584">
        <f>'3. Network design parameters'!H966</f>
        <v>0</v>
      </c>
      <c r="AM39" s="584">
        <f>'3. Network design parameters'!I966</f>
        <v>0</v>
      </c>
      <c r="AN39" s="584">
        <f>'3. Network design parameters'!J966</f>
        <v>0</v>
      </c>
      <c r="AO39" s="584">
        <f>'3. Network design parameters'!K966</f>
        <v>0</v>
      </c>
      <c r="AP39" s="584">
        <f>'3. Network design parameters'!L966</f>
        <v>0</v>
      </c>
      <c r="AQ39" s="584">
        <f>'3. Network design parameters'!M966</f>
        <v>0</v>
      </c>
      <c r="AR39" s="584">
        <f>'3. Network design parameters'!N966</f>
        <v>0</v>
      </c>
      <c r="AS39" s="584">
        <f>'3. Network design parameters'!O966</f>
        <v>0</v>
      </c>
      <c r="AT39" s="584">
        <f>'3. Network design parameters'!P966</f>
        <v>0</v>
      </c>
      <c r="AU39" s="584">
        <f>'3. Network design parameters'!Q966</f>
        <v>0</v>
      </c>
      <c r="AV39" s="584">
        <f>'3. Network design parameters'!R966</f>
        <v>0</v>
      </c>
      <c r="AW39" s="584">
        <f>'3. Network design parameters'!S966</f>
        <v>0</v>
      </c>
      <c r="AX39" s="584">
        <f>'3. Network design parameters'!T966</f>
        <v>0</v>
      </c>
      <c r="AY39" s="584">
        <f>'3. Network design parameters'!U966</f>
        <v>0</v>
      </c>
      <c r="AZ39" s="584">
        <f>'3. Network design parameters'!V966</f>
        <v>0</v>
      </c>
      <c r="BA39" s="584">
        <f>'3. Network design parameters'!W966</f>
        <v>0</v>
      </c>
      <c r="BB39" s="584">
        <f>'3. Network design parameters'!X966</f>
        <v>0</v>
      </c>
      <c r="BC39" s="584">
        <f>'3. Network design parameters'!Y966</f>
        <v>0</v>
      </c>
      <c r="BD39" s="584">
        <f>'3. Network design parameters'!Z966</f>
        <v>0</v>
      </c>
      <c r="BE39" s="584">
        <f>'3. Network design parameters'!AA966</f>
        <v>0</v>
      </c>
      <c r="BF39" s="584">
        <f>'3. Network design parameters'!AB966</f>
        <v>0</v>
      </c>
      <c r="BG39" s="584">
        <f>'3. Network design parameters'!AC966</f>
        <v>0</v>
      </c>
    </row>
    <row r="40" spans="3:62" s="207" customFormat="1">
      <c r="C40" s="240" t="str">
        <f>'C. Masterfiles'!C135</f>
        <v>S26</v>
      </c>
      <c r="D40" s="240" t="str">
        <f>'C. Masterfiles'!D135</f>
        <v>OTHER: complete as required</v>
      </c>
      <c r="E40" s="584">
        <f>'3. Network design parameters'!E787</f>
        <v>0</v>
      </c>
      <c r="F40" s="584">
        <f>'3. Network design parameters'!F787</f>
        <v>0</v>
      </c>
      <c r="G40" s="584">
        <f>'3. Network design parameters'!G787</f>
        <v>0</v>
      </c>
      <c r="H40" s="584">
        <f>'3. Network design parameters'!H787</f>
        <v>0</v>
      </c>
      <c r="I40" s="584">
        <f>'3. Network design parameters'!I787</f>
        <v>0</v>
      </c>
      <c r="J40" s="584">
        <f>'3. Network design parameters'!J787</f>
        <v>0</v>
      </c>
      <c r="K40" s="584">
        <f>'3. Network design parameters'!K787</f>
        <v>0</v>
      </c>
      <c r="L40" s="584">
        <f>'3. Network design parameters'!L787</f>
        <v>0</v>
      </c>
      <c r="M40" s="584">
        <f>'3. Network design parameters'!M787</f>
        <v>0</v>
      </c>
      <c r="N40" s="584">
        <f>'3. Network design parameters'!N787</f>
        <v>0</v>
      </c>
      <c r="O40" s="584">
        <f>'3. Network design parameters'!O787</f>
        <v>0</v>
      </c>
      <c r="P40" s="584">
        <f>'3. Network design parameters'!P787</f>
        <v>0</v>
      </c>
      <c r="Q40" s="584">
        <f>'3. Network design parameters'!Q787</f>
        <v>0</v>
      </c>
      <c r="R40" s="584">
        <f>'3. Network design parameters'!R787</f>
        <v>0</v>
      </c>
      <c r="S40" s="584">
        <f>'3. Network design parameters'!S787</f>
        <v>0</v>
      </c>
      <c r="T40" s="584">
        <f>'3. Network design parameters'!T787</f>
        <v>0</v>
      </c>
      <c r="U40" s="584">
        <f>'3. Network design parameters'!U787</f>
        <v>0</v>
      </c>
      <c r="V40" s="584">
        <f>'3. Network design parameters'!V787</f>
        <v>0</v>
      </c>
      <c r="W40" s="584">
        <f>'3. Network design parameters'!W787</f>
        <v>0</v>
      </c>
      <c r="X40" s="584">
        <f>'3. Network design parameters'!X787</f>
        <v>0</v>
      </c>
      <c r="Y40" s="584">
        <f>'3. Network design parameters'!Y787</f>
        <v>0</v>
      </c>
      <c r="Z40" s="584">
        <f>'3. Network design parameters'!Z787</f>
        <v>0</v>
      </c>
      <c r="AA40" s="584">
        <f>'3. Network design parameters'!AA787</f>
        <v>0</v>
      </c>
      <c r="AB40" s="584">
        <f>'3. Network design parameters'!AB787</f>
        <v>0</v>
      </c>
      <c r="AC40" s="584">
        <f>'3. Network design parameters'!AC787</f>
        <v>0</v>
      </c>
      <c r="AD40" s="584">
        <f>'3. Network design parameters'!AD787</f>
        <v>0</v>
      </c>
      <c r="AE40" s="584">
        <f>'3. Network design parameters'!AE787</f>
        <v>0</v>
      </c>
      <c r="AF40" s="584">
        <f>'3. Network design parameters'!AF787</f>
        <v>0</v>
      </c>
      <c r="AG40" s="584">
        <f>'3. Network design parameters'!AG787</f>
        <v>0</v>
      </c>
      <c r="AH40" s="584">
        <f>'3. Network design parameters'!AH787</f>
        <v>0</v>
      </c>
      <c r="AI40" s="584">
        <f>'3. Network design parameters'!E967</f>
        <v>0</v>
      </c>
      <c r="AJ40" s="584">
        <f>'3. Network design parameters'!F967</f>
        <v>0</v>
      </c>
      <c r="AK40" s="584">
        <f>'3. Network design parameters'!G967</f>
        <v>0</v>
      </c>
      <c r="AL40" s="584">
        <f>'3. Network design parameters'!H967</f>
        <v>0</v>
      </c>
      <c r="AM40" s="584">
        <f>'3. Network design parameters'!I967</f>
        <v>0</v>
      </c>
      <c r="AN40" s="584">
        <f>'3. Network design parameters'!J967</f>
        <v>0</v>
      </c>
      <c r="AO40" s="584">
        <f>'3. Network design parameters'!K967</f>
        <v>0</v>
      </c>
      <c r="AP40" s="584">
        <f>'3. Network design parameters'!L967</f>
        <v>0</v>
      </c>
      <c r="AQ40" s="584">
        <f>'3. Network design parameters'!M967</f>
        <v>0</v>
      </c>
      <c r="AR40" s="584">
        <f>'3. Network design parameters'!N967</f>
        <v>0</v>
      </c>
      <c r="AS40" s="584">
        <f>'3. Network design parameters'!O967</f>
        <v>0</v>
      </c>
      <c r="AT40" s="584">
        <f>'3. Network design parameters'!P967</f>
        <v>0</v>
      </c>
      <c r="AU40" s="584">
        <f>'3. Network design parameters'!Q967</f>
        <v>0</v>
      </c>
      <c r="AV40" s="584">
        <f>'3. Network design parameters'!R967</f>
        <v>0</v>
      </c>
      <c r="AW40" s="584">
        <f>'3. Network design parameters'!S967</f>
        <v>0</v>
      </c>
      <c r="AX40" s="584">
        <f>'3. Network design parameters'!T967</f>
        <v>0</v>
      </c>
      <c r="AY40" s="584">
        <f>'3. Network design parameters'!U967</f>
        <v>0</v>
      </c>
      <c r="AZ40" s="584">
        <f>'3. Network design parameters'!V967</f>
        <v>0</v>
      </c>
      <c r="BA40" s="584">
        <f>'3. Network design parameters'!W967</f>
        <v>0</v>
      </c>
      <c r="BB40" s="584">
        <f>'3. Network design parameters'!X967</f>
        <v>0</v>
      </c>
      <c r="BC40" s="584">
        <f>'3. Network design parameters'!Y967</f>
        <v>0</v>
      </c>
      <c r="BD40" s="584">
        <f>'3. Network design parameters'!Z967</f>
        <v>0</v>
      </c>
      <c r="BE40" s="584">
        <f>'3. Network design parameters'!AA967</f>
        <v>0</v>
      </c>
      <c r="BF40" s="584">
        <f>'3. Network design parameters'!AB967</f>
        <v>0</v>
      </c>
      <c r="BG40" s="584">
        <f>'3. Network design parameters'!AC967</f>
        <v>0</v>
      </c>
    </row>
    <row r="41" spans="3:62" s="207" customFormat="1">
      <c r="C41" s="240" t="str">
        <f>'C. Masterfiles'!C136</f>
        <v>S27</v>
      </c>
      <c r="D41" s="240" t="str">
        <f>'C. Masterfiles'!D136</f>
        <v>OTHER: complete as required</v>
      </c>
      <c r="E41" s="584">
        <f>'3. Network design parameters'!E788</f>
        <v>0</v>
      </c>
      <c r="F41" s="584">
        <f>'3. Network design parameters'!F788</f>
        <v>0</v>
      </c>
      <c r="G41" s="584">
        <f>'3. Network design parameters'!G788</f>
        <v>0</v>
      </c>
      <c r="H41" s="584">
        <f>'3. Network design parameters'!H788</f>
        <v>0</v>
      </c>
      <c r="I41" s="584">
        <f>'3. Network design parameters'!I788</f>
        <v>0</v>
      </c>
      <c r="J41" s="584">
        <f>'3. Network design parameters'!J788</f>
        <v>0</v>
      </c>
      <c r="K41" s="584">
        <f>'3. Network design parameters'!K788</f>
        <v>0</v>
      </c>
      <c r="L41" s="584">
        <f>'3. Network design parameters'!L788</f>
        <v>0</v>
      </c>
      <c r="M41" s="584">
        <f>'3. Network design parameters'!M788</f>
        <v>0</v>
      </c>
      <c r="N41" s="584">
        <f>'3. Network design parameters'!N788</f>
        <v>0</v>
      </c>
      <c r="O41" s="584">
        <f>'3. Network design parameters'!O788</f>
        <v>0</v>
      </c>
      <c r="P41" s="584">
        <f>'3. Network design parameters'!P788</f>
        <v>0</v>
      </c>
      <c r="Q41" s="584">
        <f>'3. Network design parameters'!Q788</f>
        <v>0</v>
      </c>
      <c r="R41" s="584">
        <f>'3. Network design parameters'!R788</f>
        <v>0</v>
      </c>
      <c r="S41" s="584">
        <f>'3. Network design parameters'!S788</f>
        <v>0</v>
      </c>
      <c r="T41" s="584">
        <f>'3. Network design parameters'!T788</f>
        <v>0</v>
      </c>
      <c r="U41" s="584">
        <f>'3. Network design parameters'!U788</f>
        <v>0</v>
      </c>
      <c r="V41" s="584">
        <f>'3. Network design parameters'!V788</f>
        <v>0</v>
      </c>
      <c r="W41" s="584">
        <f>'3. Network design parameters'!W788</f>
        <v>0</v>
      </c>
      <c r="X41" s="584">
        <f>'3. Network design parameters'!X788</f>
        <v>0</v>
      </c>
      <c r="Y41" s="584">
        <f>'3. Network design parameters'!Y788</f>
        <v>0</v>
      </c>
      <c r="Z41" s="584">
        <f>'3. Network design parameters'!Z788</f>
        <v>0</v>
      </c>
      <c r="AA41" s="584">
        <f>'3. Network design parameters'!AA788</f>
        <v>0</v>
      </c>
      <c r="AB41" s="584">
        <f>'3. Network design parameters'!AB788</f>
        <v>0</v>
      </c>
      <c r="AC41" s="584">
        <f>'3. Network design parameters'!AC788</f>
        <v>0</v>
      </c>
      <c r="AD41" s="584">
        <f>'3. Network design parameters'!AD788</f>
        <v>0</v>
      </c>
      <c r="AE41" s="584">
        <f>'3. Network design parameters'!AE788</f>
        <v>0</v>
      </c>
      <c r="AF41" s="584">
        <f>'3. Network design parameters'!AF788</f>
        <v>0</v>
      </c>
      <c r="AG41" s="584">
        <f>'3. Network design parameters'!AG788</f>
        <v>0</v>
      </c>
      <c r="AH41" s="584">
        <f>'3. Network design parameters'!AH788</f>
        <v>0</v>
      </c>
      <c r="AI41" s="584">
        <f>'3. Network design parameters'!E968</f>
        <v>0</v>
      </c>
      <c r="AJ41" s="584">
        <f>'3. Network design parameters'!F968</f>
        <v>0</v>
      </c>
      <c r="AK41" s="584">
        <f>'3. Network design parameters'!G968</f>
        <v>0</v>
      </c>
      <c r="AL41" s="584">
        <f>'3. Network design parameters'!H968</f>
        <v>0</v>
      </c>
      <c r="AM41" s="584">
        <f>'3. Network design parameters'!I968</f>
        <v>0</v>
      </c>
      <c r="AN41" s="584">
        <f>'3. Network design parameters'!J968</f>
        <v>0</v>
      </c>
      <c r="AO41" s="584">
        <f>'3. Network design parameters'!K968</f>
        <v>0</v>
      </c>
      <c r="AP41" s="584">
        <f>'3. Network design parameters'!L968</f>
        <v>0</v>
      </c>
      <c r="AQ41" s="584">
        <f>'3. Network design parameters'!M968</f>
        <v>0</v>
      </c>
      <c r="AR41" s="584">
        <f>'3. Network design parameters'!N968</f>
        <v>0</v>
      </c>
      <c r="AS41" s="584">
        <f>'3. Network design parameters'!O968</f>
        <v>0</v>
      </c>
      <c r="AT41" s="584">
        <f>'3. Network design parameters'!P968</f>
        <v>0</v>
      </c>
      <c r="AU41" s="584">
        <f>'3. Network design parameters'!Q968</f>
        <v>0</v>
      </c>
      <c r="AV41" s="584">
        <f>'3. Network design parameters'!R968</f>
        <v>0</v>
      </c>
      <c r="AW41" s="584">
        <f>'3. Network design parameters'!S968</f>
        <v>0</v>
      </c>
      <c r="AX41" s="584">
        <f>'3. Network design parameters'!T968</f>
        <v>0</v>
      </c>
      <c r="AY41" s="584">
        <f>'3. Network design parameters'!U968</f>
        <v>0</v>
      </c>
      <c r="AZ41" s="584">
        <f>'3. Network design parameters'!V968</f>
        <v>0</v>
      </c>
      <c r="BA41" s="584">
        <f>'3. Network design parameters'!W968</f>
        <v>0</v>
      </c>
      <c r="BB41" s="584">
        <f>'3. Network design parameters'!X968</f>
        <v>0</v>
      </c>
      <c r="BC41" s="584">
        <f>'3. Network design parameters'!Y968</f>
        <v>0</v>
      </c>
      <c r="BD41" s="584">
        <f>'3. Network design parameters'!Z968</f>
        <v>0</v>
      </c>
      <c r="BE41" s="584">
        <f>'3. Network design parameters'!AA968</f>
        <v>0</v>
      </c>
      <c r="BF41" s="584">
        <f>'3. Network design parameters'!AB968</f>
        <v>0</v>
      </c>
      <c r="BG41" s="584">
        <f>'3. Network design parameters'!AC968</f>
        <v>0</v>
      </c>
    </row>
    <row r="42" spans="3:62" s="207" customFormat="1">
      <c r="C42" s="240" t="str">
        <f>'C. Masterfiles'!C137</f>
        <v>S28</v>
      </c>
      <c r="D42" s="240" t="str">
        <f>'C. Masterfiles'!D137</f>
        <v>OTHER: complete as required</v>
      </c>
      <c r="E42" s="584">
        <f>'3. Network design parameters'!E789</f>
        <v>0</v>
      </c>
      <c r="F42" s="584">
        <f>'3. Network design parameters'!F789</f>
        <v>0</v>
      </c>
      <c r="G42" s="584">
        <f>'3. Network design parameters'!G789</f>
        <v>0</v>
      </c>
      <c r="H42" s="584">
        <f>'3. Network design parameters'!H789</f>
        <v>0</v>
      </c>
      <c r="I42" s="584">
        <f>'3. Network design parameters'!I789</f>
        <v>0</v>
      </c>
      <c r="J42" s="584">
        <f>'3. Network design parameters'!J789</f>
        <v>0</v>
      </c>
      <c r="K42" s="584">
        <f>'3. Network design parameters'!K789</f>
        <v>0</v>
      </c>
      <c r="L42" s="584">
        <f>'3. Network design parameters'!L789</f>
        <v>0</v>
      </c>
      <c r="M42" s="584">
        <f>'3. Network design parameters'!M789</f>
        <v>0</v>
      </c>
      <c r="N42" s="584">
        <f>'3. Network design parameters'!N789</f>
        <v>0</v>
      </c>
      <c r="O42" s="584">
        <f>'3. Network design parameters'!O789</f>
        <v>0</v>
      </c>
      <c r="P42" s="584">
        <f>'3. Network design parameters'!P789</f>
        <v>0</v>
      </c>
      <c r="Q42" s="584">
        <f>'3. Network design parameters'!Q789</f>
        <v>0</v>
      </c>
      <c r="R42" s="584">
        <f>'3. Network design parameters'!R789</f>
        <v>0</v>
      </c>
      <c r="S42" s="584">
        <f>'3. Network design parameters'!S789</f>
        <v>0</v>
      </c>
      <c r="T42" s="584">
        <f>'3. Network design parameters'!T789</f>
        <v>0</v>
      </c>
      <c r="U42" s="584">
        <f>'3. Network design parameters'!U789</f>
        <v>0</v>
      </c>
      <c r="V42" s="584">
        <f>'3. Network design parameters'!V789</f>
        <v>0</v>
      </c>
      <c r="W42" s="584">
        <f>'3. Network design parameters'!W789</f>
        <v>0</v>
      </c>
      <c r="X42" s="584">
        <f>'3. Network design parameters'!X789</f>
        <v>0</v>
      </c>
      <c r="Y42" s="584">
        <f>'3. Network design parameters'!Y789</f>
        <v>0</v>
      </c>
      <c r="Z42" s="584">
        <f>'3. Network design parameters'!Z789</f>
        <v>0</v>
      </c>
      <c r="AA42" s="584">
        <f>'3. Network design parameters'!AA789</f>
        <v>0</v>
      </c>
      <c r="AB42" s="584">
        <f>'3. Network design parameters'!AB789</f>
        <v>0</v>
      </c>
      <c r="AC42" s="584">
        <f>'3. Network design parameters'!AC789</f>
        <v>0</v>
      </c>
      <c r="AD42" s="584">
        <f>'3. Network design parameters'!AD789</f>
        <v>0</v>
      </c>
      <c r="AE42" s="584">
        <f>'3. Network design parameters'!AE789</f>
        <v>0</v>
      </c>
      <c r="AF42" s="584">
        <f>'3. Network design parameters'!AF789</f>
        <v>0</v>
      </c>
      <c r="AG42" s="584">
        <f>'3. Network design parameters'!AG789</f>
        <v>0</v>
      </c>
      <c r="AH42" s="584">
        <f>'3. Network design parameters'!AH789</f>
        <v>0</v>
      </c>
      <c r="AI42" s="584">
        <f>'3. Network design parameters'!E969</f>
        <v>0</v>
      </c>
      <c r="AJ42" s="584">
        <f>'3. Network design parameters'!F969</f>
        <v>0</v>
      </c>
      <c r="AK42" s="584">
        <f>'3. Network design parameters'!G969</f>
        <v>0</v>
      </c>
      <c r="AL42" s="584">
        <f>'3. Network design parameters'!H969</f>
        <v>0</v>
      </c>
      <c r="AM42" s="584">
        <f>'3. Network design parameters'!I969</f>
        <v>0</v>
      </c>
      <c r="AN42" s="584">
        <f>'3. Network design parameters'!J969</f>
        <v>0</v>
      </c>
      <c r="AO42" s="584">
        <f>'3. Network design parameters'!K969</f>
        <v>0</v>
      </c>
      <c r="AP42" s="584">
        <f>'3. Network design parameters'!L969</f>
        <v>0</v>
      </c>
      <c r="AQ42" s="584">
        <f>'3. Network design parameters'!M969</f>
        <v>0</v>
      </c>
      <c r="AR42" s="584">
        <f>'3. Network design parameters'!N969</f>
        <v>0</v>
      </c>
      <c r="AS42" s="584">
        <f>'3. Network design parameters'!O969</f>
        <v>0</v>
      </c>
      <c r="AT42" s="584">
        <f>'3. Network design parameters'!P969</f>
        <v>0</v>
      </c>
      <c r="AU42" s="584">
        <f>'3. Network design parameters'!Q969</f>
        <v>0</v>
      </c>
      <c r="AV42" s="584">
        <f>'3. Network design parameters'!R969</f>
        <v>0</v>
      </c>
      <c r="AW42" s="584">
        <f>'3. Network design parameters'!S969</f>
        <v>0</v>
      </c>
      <c r="AX42" s="584">
        <f>'3. Network design parameters'!T969</f>
        <v>0</v>
      </c>
      <c r="AY42" s="584">
        <f>'3. Network design parameters'!U969</f>
        <v>0</v>
      </c>
      <c r="AZ42" s="584">
        <f>'3. Network design parameters'!V969</f>
        <v>0</v>
      </c>
      <c r="BA42" s="584">
        <f>'3. Network design parameters'!W969</f>
        <v>0</v>
      </c>
      <c r="BB42" s="584">
        <f>'3. Network design parameters'!X969</f>
        <v>0</v>
      </c>
      <c r="BC42" s="584">
        <f>'3. Network design parameters'!Y969</f>
        <v>0</v>
      </c>
      <c r="BD42" s="584">
        <f>'3. Network design parameters'!Z969</f>
        <v>0</v>
      </c>
      <c r="BE42" s="584">
        <f>'3. Network design parameters'!AA969</f>
        <v>0</v>
      </c>
      <c r="BF42" s="584">
        <f>'3. Network design parameters'!AB969</f>
        <v>0</v>
      </c>
      <c r="BG42" s="584">
        <f>'3. Network design parameters'!AC969</f>
        <v>0</v>
      </c>
    </row>
    <row r="43" spans="3:62" s="207" customFormat="1">
      <c r="C43" s="240" t="str">
        <f>'C. Masterfiles'!C138</f>
        <v>S29</v>
      </c>
      <c r="D43" s="240" t="str">
        <f>'C. Masterfiles'!D138</f>
        <v>OTHER: complete as required</v>
      </c>
      <c r="E43" s="584">
        <f>'3. Network design parameters'!E790</f>
        <v>0</v>
      </c>
      <c r="F43" s="584">
        <f>'3. Network design parameters'!F790</f>
        <v>0</v>
      </c>
      <c r="G43" s="584">
        <f>'3. Network design parameters'!G790</f>
        <v>0</v>
      </c>
      <c r="H43" s="584">
        <f>'3. Network design parameters'!H790</f>
        <v>0</v>
      </c>
      <c r="I43" s="584">
        <f>'3. Network design parameters'!I790</f>
        <v>0</v>
      </c>
      <c r="J43" s="584">
        <f>'3. Network design parameters'!J790</f>
        <v>0</v>
      </c>
      <c r="K43" s="584">
        <f>'3. Network design parameters'!K790</f>
        <v>0</v>
      </c>
      <c r="L43" s="584">
        <f>'3. Network design parameters'!L790</f>
        <v>0</v>
      </c>
      <c r="M43" s="584">
        <f>'3. Network design parameters'!M790</f>
        <v>0</v>
      </c>
      <c r="N43" s="584">
        <f>'3. Network design parameters'!N790</f>
        <v>0</v>
      </c>
      <c r="O43" s="584">
        <f>'3. Network design parameters'!O790</f>
        <v>0</v>
      </c>
      <c r="P43" s="584">
        <f>'3. Network design parameters'!P790</f>
        <v>0</v>
      </c>
      <c r="Q43" s="584">
        <f>'3. Network design parameters'!Q790</f>
        <v>0</v>
      </c>
      <c r="R43" s="584">
        <f>'3. Network design parameters'!R790</f>
        <v>0</v>
      </c>
      <c r="S43" s="584">
        <f>'3. Network design parameters'!S790</f>
        <v>0</v>
      </c>
      <c r="T43" s="584">
        <f>'3. Network design parameters'!T790</f>
        <v>0</v>
      </c>
      <c r="U43" s="584">
        <f>'3. Network design parameters'!U790</f>
        <v>0</v>
      </c>
      <c r="V43" s="584">
        <f>'3. Network design parameters'!V790</f>
        <v>0</v>
      </c>
      <c r="W43" s="584">
        <f>'3. Network design parameters'!W790</f>
        <v>0</v>
      </c>
      <c r="X43" s="584">
        <f>'3. Network design parameters'!X790</f>
        <v>0</v>
      </c>
      <c r="Y43" s="584">
        <f>'3. Network design parameters'!Y790</f>
        <v>0</v>
      </c>
      <c r="Z43" s="584">
        <f>'3. Network design parameters'!Z790</f>
        <v>0</v>
      </c>
      <c r="AA43" s="584">
        <f>'3. Network design parameters'!AA790</f>
        <v>0</v>
      </c>
      <c r="AB43" s="584">
        <f>'3. Network design parameters'!AB790</f>
        <v>0</v>
      </c>
      <c r="AC43" s="584">
        <f>'3. Network design parameters'!AC790</f>
        <v>0</v>
      </c>
      <c r="AD43" s="584">
        <f>'3. Network design parameters'!AD790</f>
        <v>0</v>
      </c>
      <c r="AE43" s="584">
        <f>'3. Network design parameters'!AE790</f>
        <v>0</v>
      </c>
      <c r="AF43" s="584">
        <f>'3. Network design parameters'!AF790</f>
        <v>0</v>
      </c>
      <c r="AG43" s="584">
        <f>'3. Network design parameters'!AG790</f>
        <v>0</v>
      </c>
      <c r="AH43" s="584">
        <f>'3. Network design parameters'!AH790</f>
        <v>0</v>
      </c>
      <c r="AI43" s="584">
        <f>'3. Network design parameters'!E970</f>
        <v>0</v>
      </c>
      <c r="AJ43" s="584">
        <f>'3. Network design parameters'!F970</f>
        <v>0</v>
      </c>
      <c r="AK43" s="584">
        <f>'3. Network design parameters'!G970</f>
        <v>0</v>
      </c>
      <c r="AL43" s="584">
        <f>'3. Network design parameters'!H970</f>
        <v>0</v>
      </c>
      <c r="AM43" s="584">
        <f>'3. Network design parameters'!I970</f>
        <v>0</v>
      </c>
      <c r="AN43" s="584">
        <f>'3. Network design parameters'!J970</f>
        <v>0</v>
      </c>
      <c r="AO43" s="584">
        <f>'3. Network design parameters'!K970</f>
        <v>0</v>
      </c>
      <c r="AP43" s="584">
        <f>'3. Network design parameters'!L970</f>
        <v>0</v>
      </c>
      <c r="AQ43" s="584">
        <f>'3. Network design parameters'!M970</f>
        <v>0</v>
      </c>
      <c r="AR43" s="584">
        <f>'3. Network design parameters'!N970</f>
        <v>0</v>
      </c>
      <c r="AS43" s="584">
        <f>'3. Network design parameters'!O970</f>
        <v>0</v>
      </c>
      <c r="AT43" s="584">
        <f>'3. Network design parameters'!P970</f>
        <v>0</v>
      </c>
      <c r="AU43" s="584">
        <f>'3. Network design parameters'!Q970</f>
        <v>0</v>
      </c>
      <c r="AV43" s="584">
        <f>'3. Network design parameters'!R970</f>
        <v>0</v>
      </c>
      <c r="AW43" s="584">
        <f>'3. Network design parameters'!S970</f>
        <v>0</v>
      </c>
      <c r="AX43" s="584">
        <f>'3. Network design parameters'!T970</f>
        <v>0</v>
      </c>
      <c r="AY43" s="584">
        <f>'3. Network design parameters'!U970</f>
        <v>0</v>
      </c>
      <c r="AZ43" s="584">
        <f>'3. Network design parameters'!V970</f>
        <v>0</v>
      </c>
      <c r="BA43" s="584">
        <f>'3. Network design parameters'!W970</f>
        <v>0</v>
      </c>
      <c r="BB43" s="584">
        <f>'3. Network design parameters'!X970</f>
        <v>0</v>
      </c>
      <c r="BC43" s="584">
        <f>'3. Network design parameters'!Y970</f>
        <v>0</v>
      </c>
      <c r="BD43" s="584">
        <f>'3. Network design parameters'!Z970</f>
        <v>0</v>
      </c>
      <c r="BE43" s="584">
        <f>'3. Network design parameters'!AA970</f>
        <v>0</v>
      </c>
      <c r="BF43" s="584">
        <f>'3. Network design parameters'!AB970</f>
        <v>0</v>
      </c>
      <c r="BG43" s="584">
        <f>'3. Network design parameters'!AC970</f>
        <v>0</v>
      </c>
    </row>
    <row r="44" spans="3:62" s="207" customFormat="1">
      <c r="C44" s="240" t="str">
        <f>'C. Masterfiles'!C139</f>
        <v>S30</v>
      </c>
      <c r="D44" s="240" t="str">
        <f>'C. Masterfiles'!D139</f>
        <v>OTHER: complete as required</v>
      </c>
      <c r="E44" s="584">
        <f>'3. Network design parameters'!E791</f>
        <v>0</v>
      </c>
      <c r="F44" s="584">
        <f>'3. Network design parameters'!F791</f>
        <v>0</v>
      </c>
      <c r="G44" s="584">
        <f>'3. Network design parameters'!G791</f>
        <v>0</v>
      </c>
      <c r="H44" s="584">
        <f>'3. Network design parameters'!H791</f>
        <v>0</v>
      </c>
      <c r="I44" s="584">
        <f>'3. Network design parameters'!I791</f>
        <v>0</v>
      </c>
      <c r="J44" s="584">
        <f>'3. Network design parameters'!J791</f>
        <v>0</v>
      </c>
      <c r="K44" s="584">
        <f>'3. Network design parameters'!K791</f>
        <v>0</v>
      </c>
      <c r="L44" s="584">
        <f>'3. Network design parameters'!L791</f>
        <v>0</v>
      </c>
      <c r="M44" s="584">
        <f>'3. Network design parameters'!M791</f>
        <v>0</v>
      </c>
      <c r="N44" s="584">
        <f>'3. Network design parameters'!N791</f>
        <v>0</v>
      </c>
      <c r="O44" s="584">
        <f>'3. Network design parameters'!O791</f>
        <v>0</v>
      </c>
      <c r="P44" s="584">
        <f>'3. Network design parameters'!P791</f>
        <v>0</v>
      </c>
      <c r="Q44" s="584">
        <f>'3. Network design parameters'!Q791</f>
        <v>0</v>
      </c>
      <c r="R44" s="584">
        <f>'3. Network design parameters'!R791</f>
        <v>0</v>
      </c>
      <c r="S44" s="584">
        <f>'3. Network design parameters'!S791</f>
        <v>0</v>
      </c>
      <c r="T44" s="584">
        <f>'3. Network design parameters'!T791</f>
        <v>0</v>
      </c>
      <c r="U44" s="584">
        <f>'3. Network design parameters'!U791</f>
        <v>0</v>
      </c>
      <c r="V44" s="584">
        <f>'3. Network design parameters'!V791</f>
        <v>0</v>
      </c>
      <c r="W44" s="584">
        <f>'3. Network design parameters'!W791</f>
        <v>0</v>
      </c>
      <c r="X44" s="584">
        <f>'3. Network design parameters'!X791</f>
        <v>0</v>
      </c>
      <c r="Y44" s="584">
        <f>'3. Network design parameters'!Y791</f>
        <v>0</v>
      </c>
      <c r="Z44" s="584">
        <f>'3. Network design parameters'!Z791</f>
        <v>0</v>
      </c>
      <c r="AA44" s="584">
        <f>'3. Network design parameters'!AA791</f>
        <v>0</v>
      </c>
      <c r="AB44" s="584">
        <f>'3. Network design parameters'!AB791</f>
        <v>0</v>
      </c>
      <c r="AC44" s="584">
        <f>'3. Network design parameters'!AC791</f>
        <v>0</v>
      </c>
      <c r="AD44" s="584">
        <f>'3. Network design parameters'!AD791</f>
        <v>0</v>
      </c>
      <c r="AE44" s="584">
        <f>'3. Network design parameters'!AE791</f>
        <v>0</v>
      </c>
      <c r="AF44" s="584">
        <f>'3. Network design parameters'!AF791</f>
        <v>0</v>
      </c>
      <c r="AG44" s="584">
        <f>'3. Network design parameters'!AG791</f>
        <v>0</v>
      </c>
      <c r="AH44" s="584">
        <f>'3. Network design parameters'!AH791</f>
        <v>0</v>
      </c>
      <c r="AI44" s="584">
        <f>'3. Network design parameters'!E971</f>
        <v>0</v>
      </c>
      <c r="AJ44" s="584">
        <f>'3. Network design parameters'!F971</f>
        <v>0</v>
      </c>
      <c r="AK44" s="584">
        <f>'3. Network design parameters'!G971</f>
        <v>0</v>
      </c>
      <c r="AL44" s="584">
        <f>'3. Network design parameters'!H971</f>
        <v>0</v>
      </c>
      <c r="AM44" s="584">
        <f>'3. Network design parameters'!I971</f>
        <v>0</v>
      </c>
      <c r="AN44" s="584">
        <f>'3. Network design parameters'!J971</f>
        <v>0</v>
      </c>
      <c r="AO44" s="584">
        <f>'3. Network design parameters'!K971</f>
        <v>0</v>
      </c>
      <c r="AP44" s="584">
        <f>'3. Network design parameters'!L971</f>
        <v>0</v>
      </c>
      <c r="AQ44" s="584">
        <f>'3. Network design parameters'!M971</f>
        <v>0</v>
      </c>
      <c r="AR44" s="584">
        <f>'3. Network design parameters'!N971</f>
        <v>0</v>
      </c>
      <c r="AS44" s="584">
        <f>'3. Network design parameters'!O971</f>
        <v>0</v>
      </c>
      <c r="AT44" s="584">
        <f>'3. Network design parameters'!P971</f>
        <v>0</v>
      </c>
      <c r="AU44" s="584">
        <f>'3. Network design parameters'!Q971</f>
        <v>0</v>
      </c>
      <c r="AV44" s="584">
        <f>'3. Network design parameters'!R971</f>
        <v>0</v>
      </c>
      <c r="AW44" s="584">
        <f>'3. Network design parameters'!S971</f>
        <v>0</v>
      </c>
      <c r="AX44" s="584">
        <f>'3. Network design parameters'!T971</f>
        <v>0</v>
      </c>
      <c r="AY44" s="584">
        <f>'3. Network design parameters'!U971</f>
        <v>0</v>
      </c>
      <c r="AZ44" s="584">
        <f>'3. Network design parameters'!V971</f>
        <v>0</v>
      </c>
      <c r="BA44" s="584">
        <f>'3. Network design parameters'!W971</f>
        <v>0</v>
      </c>
      <c r="BB44" s="584">
        <f>'3. Network design parameters'!X971</f>
        <v>0</v>
      </c>
      <c r="BC44" s="584">
        <f>'3. Network design parameters'!Y971</f>
        <v>0</v>
      </c>
      <c r="BD44" s="584">
        <f>'3. Network design parameters'!Z971</f>
        <v>0</v>
      </c>
      <c r="BE44" s="584">
        <f>'3. Network design parameters'!AA971</f>
        <v>0</v>
      </c>
      <c r="BF44" s="584">
        <f>'3. Network design parameters'!AB971</f>
        <v>0</v>
      </c>
      <c r="BG44" s="584">
        <f>'3. Network design parameters'!AC971</f>
        <v>0</v>
      </c>
    </row>
    <row r="45" spans="3:62">
      <c r="C45" s="240" t="s">
        <v>280</v>
      </c>
      <c r="D45" s="240" t="s">
        <v>309</v>
      </c>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474"/>
      <c r="AH45" s="474"/>
      <c r="AI45" s="308"/>
      <c r="AJ45" s="308"/>
      <c r="AK45" s="308"/>
      <c r="AL45" s="308"/>
      <c r="AM45" s="308"/>
      <c r="AN45" s="308"/>
      <c r="AO45" s="308"/>
      <c r="AP45" s="308"/>
      <c r="AQ45" s="308"/>
      <c r="AR45" s="308"/>
      <c r="AS45" s="308"/>
      <c r="AT45" s="308"/>
      <c r="AU45" s="308"/>
      <c r="AV45" s="308"/>
      <c r="AW45" s="308"/>
      <c r="AX45" s="308"/>
      <c r="AY45" s="308"/>
      <c r="AZ45" s="308"/>
      <c r="BA45" s="308"/>
      <c r="BB45" s="308"/>
      <c r="BC45" s="308"/>
      <c r="BD45" s="308"/>
      <c r="BE45" s="308"/>
      <c r="BF45" s="308"/>
      <c r="BG45" s="308"/>
    </row>
    <row r="48" spans="3:62">
      <c r="C48" s="218" t="s">
        <v>471</v>
      </c>
      <c r="D48" s="439"/>
      <c r="E48" s="444"/>
      <c r="F48" s="444"/>
      <c r="G48" s="444"/>
      <c r="H48" s="444"/>
      <c r="I48" s="444"/>
      <c r="J48" s="444"/>
      <c r="K48" s="444"/>
      <c r="L48" s="444"/>
      <c r="M48" s="444"/>
      <c r="N48" s="444"/>
      <c r="O48" s="444"/>
      <c r="P48" s="444"/>
      <c r="Q48" s="444"/>
      <c r="R48" s="444"/>
      <c r="S48" s="444"/>
      <c r="T48" s="444"/>
      <c r="U48" s="444"/>
      <c r="V48" s="444"/>
      <c r="W48" s="444"/>
      <c r="X48" s="444"/>
      <c r="Y48" s="444"/>
      <c r="Z48" s="444"/>
      <c r="AA48" s="444"/>
      <c r="AB48" s="444"/>
      <c r="AC48" s="444"/>
      <c r="AD48" s="444"/>
      <c r="AE48" s="444"/>
      <c r="AF48" s="444"/>
      <c r="AG48" s="444"/>
      <c r="AH48" s="444"/>
      <c r="AI48" s="444"/>
      <c r="AJ48" s="444"/>
      <c r="AK48" s="444"/>
      <c r="AL48" s="444"/>
      <c r="AM48" s="444"/>
      <c r="AN48" s="444"/>
      <c r="AO48" s="444"/>
      <c r="AP48" s="444"/>
      <c r="AQ48" s="444"/>
      <c r="AR48" s="444"/>
      <c r="AS48" s="444"/>
      <c r="AT48" s="444"/>
      <c r="AU48" s="444"/>
      <c r="AV48" s="444"/>
      <c r="AW48" s="444"/>
      <c r="AX48" s="444"/>
      <c r="AY48" s="444"/>
      <c r="AZ48" s="444"/>
      <c r="BA48" s="444"/>
      <c r="BB48" s="444"/>
      <c r="BC48" s="444"/>
      <c r="BD48" s="444"/>
      <c r="BE48" s="444"/>
      <c r="BF48" s="444"/>
      <c r="BG48" s="444"/>
      <c r="BH48" s="444"/>
      <c r="BI48" s="693">
        <f>'6. Network Design'!H58</f>
        <v>2014</v>
      </c>
      <c r="BJ48" s="305"/>
    </row>
    <row r="49" spans="2:61">
      <c r="C49" s="154">
        <f>'C. Masterfiles'!D143</f>
        <v>2014</v>
      </c>
      <c r="D49" s="222" t="s">
        <v>284</v>
      </c>
      <c r="E49" s="443" t="str">
        <f>E14</f>
        <v>TRX</v>
      </c>
      <c r="F49" s="443" t="str">
        <f t="shared" ref="F49:AH49" si="0">F14</f>
        <v>Radio</v>
      </c>
      <c r="G49" s="443" t="str">
        <f t="shared" si="0"/>
        <v>BTS</v>
      </c>
      <c r="H49" s="443" t="str">
        <f t="shared" si="0"/>
        <v>Node B</v>
      </c>
      <c r="I49" s="443" t="str">
        <f t="shared" si="0"/>
        <v>BSC</v>
      </c>
      <c r="J49" s="443" t="str">
        <f t="shared" si="0"/>
        <v>RNC</v>
      </c>
      <c r="K49" s="443" t="str">
        <f t="shared" si="0"/>
        <v>MSC</v>
      </c>
      <c r="L49" s="443" t="str">
        <f t="shared" si="0"/>
        <v>HLR</v>
      </c>
      <c r="M49" s="443" t="str">
        <f t="shared" si="0"/>
        <v>PPP</v>
      </c>
      <c r="N49" s="443" t="str">
        <f t="shared" si="0"/>
        <v>SMSG</v>
      </c>
      <c r="O49" s="443" t="str">
        <f t="shared" si="0"/>
        <v>SMSC</v>
      </c>
      <c r="P49" s="443" t="str">
        <f t="shared" si="0"/>
        <v>MMSC</v>
      </c>
      <c r="Q49" s="443" t="str">
        <f t="shared" si="0"/>
        <v>VMS</v>
      </c>
      <c r="R49" s="443" t="str">
        <f t="shared" si="0"/>
        <v>NMS</v>
      </c>
      <c r="S49" s="443" t="str">
        <f t="shared" si="0"/>
        <v>OSS</v>
      </c>
      <c r="T49" s="443" t="str">
        <f t="shared" si="0"/>
        <v>GPRS</v>
      </c>
      <c r="U49" s="443" t="str">
        <f t="shared" si="0"/>
        <v>BIL</v>
      </c>
      <c r="V49" s="443" t="str">
        <f t="shared" si="0"/>
        <v>IBIL</v>
      </c>
      <c r="W49" s="443" t="str">
        <f t="shared" si="0"/>
        <v>IGW</v>
      </c>
      <c r="X49" s="443" t="str">
        <f t="shared" si="0"/>
        <v>INT</v>
      </c>
      <c r="Y49" s="443" t="str">
        <f t="shared" si="0"/>
        <v>SGSN</v>
      </c>
      <c r="Z49" s="443" t="str">
        <f t="shared" si="0"/>
        <v>GGSN</v>
      </c>
      <c r="AA49" s="443" t="str">
        <f t="shared" si="0"/>
        <v>IN/NGN</v>
      </c>
      <c r="AB49" s="443" t="str">
        <f t="shared" si="0"/>
        <v>eNodeB</v>
      </c>
      <c r="AC49" s="443" t="str">
        <f t="shared" si="0"/>
        <v>eNodeB Radio</v>
      </c>
      <c r="AD49" s="443" t="str">
        <f t="shared" si="0"/>
        <v>OTHER</v>
      </c>
      <c r="AE49" s="443" t="str">
        <f t="shared" si="0"/>
        <v>OTHER</v>
      </c>
      <c r="AF49" s="443" t="str">
        <f t="shared" si="0"/>
        <v>OTHER</v>
      </c>
      <c r="AG49" s="443" t="str">
        <f t="shared" si="0"/>
        <v>OTHER</v>
      </c>
      <c r="AH49" s="443" t="str">
        <f t="shared" si="0"/>
        <v>OTHER</v>
      </c>
      <c r="AI49" s="443" t="str">
        <f>AI14</f>
        <v>BTS-BSC</v>
      </c>
      <c r="AJ49" s="443" t="str">
        <f t="shared" ref="AJ49:BG49" si="1">AJ14</f>
        <v>Node B-RNC</v>
      </c>
      <c r="AK49" s="443" t="str">
        <f t="shared" si="1"/>
        <v>BSC-MSC</v>
      </c>
      <c r="AL49" s="443" t="str">
        <f t="shared" si="1"/>
        <v>RNC-MSC</v>
      </c>
      <c r="AM49" s="443" t="str">
        <f t="shared" si="1"/>
        <v>MSC-MSC</v>
      </c>
      <c r="AN49" s="443" t="str">
        <f t="shared" si="1"/>
        <v>MSC-PPP</v>
      </c>
      <c r="AO49" s="443" t="str">
        <f t="shared" si="1"/>
        <v>MSC-HLR</v>
      </c>
      <c r="AP49" s="443" t="str">
        <f t="shared" si="1"/>
        <v>MSC-SMS</v>
      </c>
      <c r="AQ49" s="443" t="str">
        <f t="shared" si="1"/>
        <v>MSC-MMS</v>
      </c>
      <c r="AR49" s="443" t="str">
        <f t="shared" si="1"/>
        <v>MSC-OSS</v>
      </c>
      <c r="AS49" s="443" t="str">
        <f t="shared" si="1"/>
        <v>MSC-GPRS</v>
      </c>
      <c r="AT49" s="443" t="str">
        <f t="shared" si="1"/>
        <v>MSC-BIL</v>
      </c>
      <c r="AU49" s="443" t="str">
        <f t="shared" si="1"/>
        <v>MSC-IBIL</v>
      </c>
      <c r="AV49" s="443" t="str">
        <f t="shared" si="1"/>
        <v>MSC-IGW</v>
      </c>
      <c r="AW49" s="443" t="str">
        <f t="shared" si="1"/>
        <v>MSC-INT</v>
      </c>
      <c r="AX49" s="475" t="str">
        <f t="shared" si="1"/>
        <v>MSC-IN/NGIN</v>
      </c>
      <c r="AY49" s="475" t="str">
        <f t="shared" si="1"/>
        <v>eNodeB-MSC</v>
      </c>
      <c r="AZ49" s="475" t="str">
        <f t="shared" si="1"/>
        <v>OTHER: complete as required</v>
      </c>
      <c r="BA49" s="475" t="str">
        <f t="shared" si="1"/>
        <v>OTHER: complete as required</v>
      </c>
      <c r="BB49" s="475" t="str">
        <f t="shared" si="1"/>
        <v>OTHER: complete as required</v>
      </c>
      <c r="BC49" s="475" t="str">
        <f t="shared" si="1"/>
        <v>OTHER: complete as required</v>
      </c>
      <c r="BD49" s="475" t="str">
        <f t="shared" si="1"/>
        <v>OTHER: complete as required</v>
      </c>
      <c r="BE49" s="475" t="str">
        <f t="shared" si="1"/>
        <v>OTHER: complete as required</v>
      </c>
      <c r="BF49" s="475" t="str">
        <f t="shared" si="1"/>
        <v>OTHER: complete as required</v>
      </c>
      <c r="BG49" s="475" t="str">
        <f t="shared" si="1"/>
        <v>OTHER: complete as required</v>
      </c>
      <c r="BH49" s="249"/>
      <c r="BI49" s="694" t="s">
        <v>472</v>
      </c>
    </row>
    <row r="50" spans="2:61">
      <c r="B50" s="448"/>
      <c r="C50" s="240" t="str">
        <f>'C. Masterfiles'!C110</f>
        <v>S01</v>
      </c>
      <c r="D50" s="240" t="str">
        <f>'C. Masterfiles'!D110</f>
        <v>Повиквания в мрежата (On Net calls)</v>
      </c>
      <c r="E50" s="445">
        <f>E15*$BI50/(IF(SUMPRODUCT($E$15:$E$44,BI$50:$BI$79)=0,1,SUMPRODUCT($E$15:$E$44,$BI$50:$BI$79)))</f>
        <v>0.73711614235714007</v>
      </c>
      <c r="F50" s="445">
        <f>F15*BI50/(IF(SUMPRODUCT($F$15:$F$44,$BI$50:$BI$79)=0,1,SUMPRODUCT($F$15:$F$44,$BI$50:$BI$79)))</f>
        <v>0.54138214761065806</v>
      </c>
      <c r="G50" s="445">
        <f>G15*BI50/(IF(SUMPRODUCT($G$15:$G$44,$BI$50:$BI$79)=0,1,SUMPRODUCT($G$15:$G$44,$BI$50:$BI$79)))</f>
        <v>0.73711614235714007</v>
      </c>
      <c r="H50" s="445">
        <f>H15*BI50/(IF(SUMPRODUCT($H$15:$H$44,$BI$50:$BI$79)=0,1,SUMPRODUCT($H$15:$H$44,$BI$50:$BI$79)))</f>
        <v>0.54138214761065806</v>
      </c>
      <c r="I50" s="445">
        <f>I15*BI50/(IF(SUMPRODUCT($I$15:$I$44,$BI$50:$BI$79)=0,1,SUMPRODUCT($I$15:$I$44,$BI$50:$BI$79)))</f>
        <v>0.73711614235714007</v>
      </c>
      <c r="J50" s="445">
        <f>J15*BI50/(IF(SUMPRODUCT($J$15:$J$44,$BI$50:$BI$79)=0,1,SUMPRODUCT($J$15:$J$44,$BI$50:$BI$79)))</f>
        <v>0.54138214761065806</v>
      </c>
      <c r="K50" s="445">
        <f>K15*BI50/(IF(SUMPRODUCT($K$15:$K$44,$BI$50:$BI$79)=0,1,SUMPRODUCT($K$15:$K$44,$BI$50:$BI$79)))</f>
        <v>0.49536182812810342</v>
      </c>
      <c r="L50" s="445">
        <f>L15*BI50/(IF(SUMPRODUCT($L$15:$L$44,$BI$50:$BI$79)=0,1,SUMPRODUCT($L$15:$L$44,$BI$50:$BI$79)))</f>
        <v>0.37126744525196015</v>
      </c>
      <c r="M50" s="445">
        <f>M15*BI50/(IF(SUMPRODUCT($M$15:$M$44,$BI$50:$BI$79)=0,1,SUMPRODUCT($M$15:$M$44,$BI$50:$BI$79)))</f>
        <v>0.37126744525196015</v>
      </c>
      <c r="N50" s="445">
        <f>N15*BI50/(IF(SUMPRODUCT($N$15:$N$44,$BI$50:$BI$79)=0,1,SUMPRODUCT($N$15:$N$44,$BI$50:$BI$79)))</f>
        <v>0</v>
      </c>
      <c r="O50" s="445">
        <f>O15*BI50/(IF(SUMPRODUCT($O$15:$O$44,$BI$50:$BI$79)=0,1,SUMPRODUCT($O$15:$O$44,$BI$50:$BI$79)))</f>
        <v>0</v>
      </c>
      <c r="P50" s="445">
        <f>P15*BI50/(IF(SUMPRODUCT($P$15:$P$44,$BI$50:$BI$79)=0,1,SUMPRODUCT($P$15:$P$44,$BI$50:$BI$79)))</f>
        <v>0</v>
      </c>
      <c r="Q50" s="445">
        <f>Q15*BI50/(IF(SUMPRODUCT($Q$15:$Q$44,$BI$50:$BI$79)=0,1,SUMPRODUCT($Q$15:$Q$44,$BI$50:$BI$79)))</f>
        <v>0</v>
      </c>
      <c r="R50" s="445">
        <f>R15*BI50/(IF(SUMPRODUCT($R$15:$R$44,$BI$50:$BI$79)=0,1,SUMPRODUCT($R$15:$R$44,$BI$50:$BI$79)))</f>
        <v>0.37126744525196015</v>
      </c>
      <c r="S50" s="445">
        <f>S15*BI50/(IF(SUMPRODUCT($S$15:$S$44,$BI$50:$BI$79)=0,1,SUMPRODUCT($S$15:$S$44,$BI$50:$BI$79)))</f>
        <v>0.37126744525196015</v>
      </c>
      <c r="T50" s="445">
        <f t="shared" ref="T50:T79" si="2">T15*BI50/(IF(SUMPRODUCT($T$15:$T$44,$BI$50:$BI$79)=0,1,SUMPRODUCT($T$15:$T$44,$BI$50:$BI$79)))</f>
        <v>0</v>
      </c>
      <c r="U50" s="445">
        <f>U15*BI50/(IF(SUMPRODUCT($U$15:$U$44,$BI$50:$BI$79)=0,1,SUMPRODUCT($U$15:$U$44,$BI$50:$BI$79)))</f>
        <v>0.40929504252542276</v>
      </c>
      <c r="V50" s="445">
        <f>V15*BI50/(IF(SUMPRODUCT($V$15:$V$44,$BI$50:$BI$79)=0,1,SUMPRODUCT($V$15:$V$44,$BI$50:$BI$79)))</f>
        <v>0</v>
      </c>
      <c r="W50" s="445">
        <f>W15*BI50/(IF(SUMPRODUCT($W$15:$W$44,$BI$50:$BI$79)=0,1,SUMPRODUCT($W$15:$W$44,$BI$50:$BI$79)))</f>
        <v>0</v>
      </c>
      <c r="X50" s="445">
        <f>X15*BI50/(IF(SUMPRODUCT($X$15:$X$44,$BI$50:$BI$79)=0,1,SUMPRODUCT($X$15:$X$44,$BI$50:$BI$79)))</f>
        <v>0</v>
      </c>
      <c r="Y50" s="445">
        <f>Y15*BI50/(IF(SUMPRODUCT($Y$15:$Y$44,$BI$50:$BI$79)=0,1,SUMPRODUCT($Y$15:$Y$44,$BI$50:$BI$79)))</f>
        <v>0</v>
      </c>
      <c r="Z50" s="445">
        <f>Z15*BI50/(IF(SUMPRODUCT($Z$15:$Z$44,$BI$50:$BI$79)=0,1,SUMPRODUCT($Z$15:$Z$44,$BI$50:$BI$79)))</f>
        <v>0</v>
      </c>
      <c r="AA50" s="445">
        <f>AA15*BI50/(IF(SUMPRODUCT($AA$15:$AA$44,$BI$50:$BI$79)=0,1,SUMPRODUCT($AA$15:$AA$44,$BI$50:$BI$79)))</f>
        <v>0</v>
      </c>
      <c r="AB50" s="445">
        <f>AB15*BI50/(IF(SUMPRODUCT($AB$15:$AB$44,$BI$50:$BI$79)=0,1,SUMPRODUCT($AB$15:$AB$44,$BI$50:$BI$79)))</f>
        <v>0.54138214761065806</v>
      </c>
      <c r="AC50" s="445">
        <f>AC15*BI50/(IF(SUMPRODUCT($AC$15:$AC$44,$BI$50:$BI$79)=0,1,SUMPRODUCT($AC$15:$AC$44,$BI$50:$BI$79)))</f>
        <v>0.54138214761065806</v>
      </c>
      <c r="AD50" s="445">
        <f>AD15*BI50/(IF(SUMPRODUCT($AD$15:$AD$44,$BI$50:$BI$79)=0,1,SUMPRODUCT($AD$15:$AD$44,$BI$50:$BI$79)))</f>
        <v>0</v>
      </c>
      <c r="AE50" s="445">
        <f>AE15*BI50/(IF(SUMPRODUCT($AE$15:$AE$44,$BI$50:$BI$79)=0,1,SUMPRODUCT($AE$15:$AE$44,$BI$50:$BI$79)))</f>
        <v>0</v>
      </c>
      <c r="AF50" s="445">
        <f>AF15*$BI50/(IF(SUMPRODUCT($AF$15:$AF$44,$BI$50:$BI$79)=0,1,SUMPRODUCT($AF$15:$AF$44,$BI$50:$BI$79)))</f>
        <v>0</v>
      </c>
      <c r="AG50" s="445">
        <f>AG15*$BI50/(IF(SUMPRODUCT($AG$15:$AG$44,$BI$50:$BI$79)=0,1,SUMPRODUCT($AG$15:$AG$44,$BI$50:$BI$79)))</f>
        <v>0</v>
      </c>
      <c r="AH50" s="445">
        <f>AH15*$BI50/(IF(SUMPRODUCT($AH$15:$AH$44,$BI$50:$BI$79)=0,1,SUMPRODUCT($AH$15:$AH$44,$BI$50:$BI$79)))</f>
        <v>0</v>
      </c>
      <c r="AI50" s="445">
        <f>AI15*BI50/(IF(SUMPRODUCT($AI$15:$AI$44,$BI$50:$BI$79)=0,1,SUMPRODUCT($AI$15:$AI$44,$BI$50:$BI$79)))</f>
        <v>0.73711614235714007</v>
      </c>
      <c r="AJ50" s="445">
        <f>AJ15*BI50/(IF(SUMPRODUCT($AJ$15:$AJ$44,$BI$50:$BI$79)=0,1,SUMPRODUCT($AJ$15:$AJ$44,$BI$50:$BI$79)))</f>
        <v>0.54138214761065806</v>
      </c>
      <c r="AK50" s="445">
        <f>AK15*BI50/(IF(SUMPRODUCT($AK$15:$AK$44,$BI$50:$BI$79)=0,1,SUMPRODUCT($AK$15:$AK$44,$BI$50:$BI$79)))</f>
        <v>0.73711614235714007</v>
      </c>
      <c r="AL50" s="445">
        <f>AL15*BI50/(IF(SUMPRODUCT($AL$15:$AL$44,$BI$50:$BI$79)=0,1,SUMPRODUCT($AL$15:$AL$44,$BI$50:$BI$79)))</f>
        <v>0.54138214761065806</v>
      </c>
      <c r="AM50" s="445">
        <f>AM15*BI50/(IF(SUMPRODUCT($AM$15:$AM$44,$BI$50:$BI$79)=0,1,SUMPRODUCT($AM$15:$AM$44,$BI$50:$BI$79)))</f>
        <v>0.73711614235714007</v>
      </c>
      <c r="AN50" s="445">
        <f>AN15*BI50/(IF(SUMPRODUCT($AN$15:$AN$44,$BI$50:$BI$79)=0,1,SUMPRODUCT($AN$15:$AN$44,$BI$50:$BI$79)))</f>
        <v>0.37126744525196015</v>
      </c>
      <c r="AO50" s="445">
        <f>AO15*BI50/(IF(SUMPRODUCT($AO$15:$AO$44,$BI$50:$BI$79)=0,1,SUMPRODUCT($AO$15:$AO$44,$BI$50:$BI$79)))</f>
        <v>0.37126744525196015</v>
      </c>
      <c r="AP50" s="445">
        <f>AP15*BI50/(IF(SUMPRODUCT($AP$15:$AP$44,$BI$50:$BI$79)=0,1,SUMPRODUCT($AP$15:$AP$44,$BI$50:$BI$79)))</f>
        <v>0</v>
      </c>
      <c r="AQ50" s="445">
        <f>AQ15*BI50/(IF(SUMPRODUCT($AQ$15:$AQ$44,$BI$50:$BI$79)=0,1,SUMPRODUCT($AQ$15:$AQ$44,$BI$50:$BI$79)))</f>
        <v>0</v>
      </c>
      <c r="AR50" s="445">
        <f>AR15*BI50/(IF(SUMPRODUCT($AR$15:$AR$44,$BI$50:$BI$79)=0,1,SUMPRODUCT($AR$15:$AR$44,$BI$50:$BI$79)))</f>
        <v>0.37126744525196015</v>
      </c>
      <c r="AS50" s="445">
        <f>AS15*BI50/(IF(SUMPRODUCT($AS$15:$AS$44,$BI$50:$BI$79)=0,1,SUMPRODUCT($AS$15:$AS$44,$BI$50:$BI$79)))</f>
        <v>0</v>
      </c>
      <c r="AT50" s="445">
        <f>AT15*BI50/(IF(SUMPRODUCT($AT$15:$AT$44,$BI$50:$BI$79)=0,1,SUMPRODUCT($AT$15:$AT$44,$BI$50:$BI$79)))</f>
        <v>0.40929504252542276</v>
      </c>
      <c r="AU50" s="445">
        <f>AU15*BI50/(IF(SUMPRODUCT($AU$15:$AU$44,$BI$50:$BI$79)=0,1,SUMPRODUCT($AU$15:$AU$44,$BI$50:$BI$79)))</f>
        <v>0</v>
      </c>
      <c r="AV50" s="445">
        <f>AV15*BI50/(IF(SUMPRODUCT($AV$15:$AV$44,$BI$50:$BI$79)=0,1,SUMPRODUCT($AV$15:$AV$44,$BI$50:$BI$79)))</f>
        <v>0</v>
      </c>
      <c r="AW50" s="445">
        <f>AW15*BI50/(IF(SUMPRODUCT($AW$15:$AW$44,$BI$50:$BI$79)=0,1,SUMPRODUCT($AW$15:$AW$44,$BI$50:$BI$79)))</f>
        <v>0</v>
      </c>
      <c r="AX50" s="445">
        <f>AX15*BI50/(IF(SUMPRODUCT($AX$15:$AX$44,$BI$50:$BI$79)=0,1,SUMPRODUCT($AX$15:$AX$44,$BI$50:$BI$79)))</f>
        <v>0</v>
      </c>
      <c r="AY50" s="445">
        <f>AY15*BI50/(IF(SUMPRODUCT($AY$15:$AY$44,$BI$50:$BI$79)=0,1,SUMPRODUCT($AY$15:$AY$44,$BI$50:$BI$79)))</f>
        <v>0.54138214761065806</v>
      </c>
      <c r="AZ50" s="445">
        <f>AZ15*BI50/(IF(SUMPRODUCT($AZ$15:$AZ$44,$BI$50:$BI$79)=0,1,SUMPRODUCT($AZ$15:$AZ$44,$BI$50:$BI$79)))</f>
        <v>0</v>
      </c>
      <c r="BA50" s="445">
        <f>BA15*BI50/(IF(SUMPRODUCT($BA$15:$BA$44,$BI$50:$BI$79)=0,1,SUMPRODUCT($BA$15:$BA$44,$BI$50:$BI$79)))</f>
        <v>0</v>
      </c>
      <c r="BB50" s="445">
        <f>BB15*BI50/(IF(SUMPRODUCT($BB$15:$BB$44,$BI$50:$BI$79)=0,1,SUMPRODUCT($BB$15:$BB$44,$BI$50:$BI$79)))</f>
        <v>0</v>
      </c>
      <c r="BC50" s="445">
        <f>BC15*BI50/(IF(SUMPRODUCT($BC$15:$BC$44,$BI$50:$BI$79)=0,1,SUMPRODUCT($BC$15:$BC$44,$BI$50:$BI$79)))</f>
        <v>0</v>
      </c>
      <c r="BD50" s="445">
        <f>BD15*BI50/(IF(SUMPRODUCT($BD$15:$BD$44,$BI$50:$BI$79)=0,1,SUMPRODUCT($BD$15:$BD$44,$BI$50:$BI$79)))</f>
        <v>0</v>
      </c>
      <c r="BE50" s="445">
        <f>BE15*BI50/(IF(SUMPRODUCT($BE$15:$BE$44,$BI$50:$BI$79)=0,1,SUMPRODUCT($BE$15:$BE$44,$BI$50:$BI$79)))</f>
        <v>0</v>
      </c>
      <c r="BF50" s="445">
        <f>BF15*BI50/(IF(SUMPRODUCT($BF$15:$BF$44,$BI$50:$BI$79)=0,1,SUMPRODUCT($BF$15:$BF$44,$BI$50:$BI$79)))</f>
        <v>0</v>
      </c>
      <c r="BG50" s="445">
        <f>BG15*BI50/(IF(SUMPRODUCT($BG$15:$BG$44,$BI$50:$BI$79)=0,1,SUMPRODUCT($BG$15:$BG$44,$BI$50:$BI$79)))</f>
        <v>0</v>
      </c>
      <c r="BH50" s="249"/>
      <c r="BI50" s="351">
        <f>'6. Network Design'!H59</f>
        <v>39434.828956551653</v>
      </c>
    </row>
    <row r="51" spans="2:61" s="207" customFormat="1">
      <c r="C51" s="240" t="str">
        <f>'C. Masterfiles'!C111</f>
        <v>S02</v>
      </c>
      <c r="D51" s="240" t="str">
        <f>'C. Masterfiles'!D111</f>
        <v>Изходящи повиквания към фиксирана линия (Outgoing Calls to Fixed Line)</v>
      </c>
      <c r="E51" s="445">
        <f>E16*$BI51/(IF(SUMPRODUCT($E$15:$E$44,BI$50:$BI$79)=0,1,SUMPRODUCT($E$15:$E$44,$BI$50:$BI$79)))</f>
        <v>5.9247075272861188E-3</v>
      </c>
      <c r="F51" s="445">
        <f t="shared" ref="F51:F79" si="3">F16*BI51/(IF(SUMPRODUCT($F$15:$F$44,$BI$50:$BI$79)=0,1,SUMPRODUCT($F$15:$F$44,$BI$50:$BI$79)))</f>
        <v>4.3514592894821052E-3</v>
      </c>
      <c r="G51" s="445">
        <f t="shared" ref="G51:G79" si="4">G16*BI51/(IF(SUMPRODUCT($G$15:$G$44,$BI$50:$BI$79)=0,1,SUMPRODUCT($G$15:$G$44,$BI$50:$BI$79)))</f>
        <v>5.9247075272861188E-3</v>
      </c>
      <c r="H51" s="445">
        <f t="shared" ref="H51:H79" si="5">H16*BI51/(IF(SUMPRODUCT($H$15:$H$44,$BI$50:$BI$79)=0,1,SUMPRODUCT($H$15:$H$44,$BI$50:$BI$79)))</f>
        <v>4.3514592894821052E-3</v>
      </c>
      <c r="I51" s="445">
        <f t="shared" ref="I51:I79" si="6">I16*BI51/(IF(SUMPRODUCT($I$15:$I$44,$BI$50:$BI$79)=0,1,SUMPRODUCT($I$15:$I$44,$BI$50:$BI$79)))</f>
        <v>5.9247075272861188E-3</v>
      </c>
      <c r="J51" s="445">
        <f t="shared" ref="J51:J79" si="7">J16*BI51/(IF(SUMPRODUCT($J$15:$J$44,$BI$50:$BI$79)=0,1,SUMPRODUCT($J$15:$J$44,$BI$50:$BI$79)))</f>
        <v>4.3514592894821052E-3</v>
      </c>
      <c r="K51" s="445">
        <f t="shared" ref="K51:K79" si="8">K16*BI51/(IF(SUMPRODUCT($K$15:$K$44,$BI$50:$BI$79)=0,1,SUMPRODUCT($K$15:$K$44,$BI$50:$BI$79)))</f>
        <v>5.9723436712205624E-3</v>
      </c>
      <c r="L51" s="445">
        <f t="shared" ref="L51:L78" si="9">L16*BI51/(IF(SUMPRODUCT($L$15:$L$44,$BI$50:$BI$79)=0,1,SUMPRODUCT($L$15:$L$44,$BI$50:$BI$79)))</f>
        <v>5.9682617192090273E-3</v>
      </c>
      <c r="M51" s="445">
        <f t="shared" ref="M51:M79" si="10">M16*BI51/(IF(SUMPRODUCT($M$15:$M$44,$BI$50:$BI$79)=0,1,SUMPRODUCT($M$15:$M$44,$BI$50:$BI$79)))</f>
        <v>5.9682617192090273E-3</v>
      </c>
      <c r="N51" s="445">
        <f t="shared" ref="N51:N79" si="11">N16*BI51/(IF(SUMPRODUCT($N$15:$N$44,$BI$50:$BI$79)=0,1,SUMPRODUCT($N$15:$N$44,$BI$50:$BI$79)))</f>
        <v>0</v>
      </c>
      <c r="O51" s="445">
        <f t="shared" ref="O51:O79" si="12">O16*BI51/(IF(SUMPRODUCT($O$15:$O$44,$BI$50:$BI$79)=0,1,SUMPRODUCT($O$15:$O$44,$BI$50:$BI$79)))</f>
        <v>0</v>
      </c>
      <c r="P51" s="445">
        <f t="shared" ref="P51:P79" si="13">P16*BI51/(IF(SUMPRODUCT($P$15:$P$44,$BI$50:$BI$79)=0,1,SUMPRODUCT($P$15:$P$44,$BI$50:$BI$79)))</f>
        <v>0</v>
      </c>
      <c r="Q51" s="445">
        <f t="shared" ref="Q51:Q79" si="14">Q16*BI51/(IF(SUMPRODUCT($Q$15:$Q$44,$BI$50:$BI$79)=0,1,SUMPRODUCT($Q$15:$Q$44,$BI$50:$BI$79)))</f>
        <v>0</v>
      </c>
      <c r="R51" s="445">
        <f t="shared" ref="R51:R79" si="15">R16*BI51/(IF(SUMPRODUCT($R$15:$R$44,$BI$50:$BI$79)=0,1,SUMPRODUCT($R$15:$R$44,$BI$50:$BI$79)))</f>
        <v>5.9682617192090273E-3</v>
      </c>
      <c r="S51" s="445">
        <f t="shared" ref="S51:S79" si="16">S16*BI51/(IF(SUMPRODUCT($S$15:$S$44,$BI$50:$BI$79)=0,1,SUMPRODUCT($S$15:$S$44,$BI$50:$BI$79)))</f>
        <v>5.9682617192090273E-3</v>
      </c>
      <c r="T51" s="445">
        <f t="shared" si="2"/>
        <v>0</v>
      </c>
      <c r="U51" s="445">
        <f t="shared" ref="U51:U79" si="17">U16*BI51/(IF(SUMPRODUCT($U$15:$U$44,$BI$50:$BI$79)=0,1,SUMPRODUCT($U$15:$U$44,$BI$50:$BI$79)))</f>
        <v>6.579569432781057E-3</v>
      </c>
      <c r="V51" s="445">
        <f t="shared" ref="V51:V79" si="18">V16*BI51/(IF(SUMPRODUCT($V$15:$V$44,$BI$50:$BI$79)=0,1,SUMPRODUCT($V$15:$V$44,$BI$50:$BI$79)))</f>
        <v>0</v>
      </c>
      <c r="W51" s="445">
        <f t="shared" ref="W51:W79" si="19">W16*BI51/(IF(SUMPRODUCT($W$15:$W$44,$BI$50:$BI$79)=0,1,SUMPRODUCT($W$15:$W$44,$BI$50:$BI$79)))</f>
        <v>2.6795506166024299E-2</v>
      </c>
      <c r="X51" s="445">
        <f t="shared" ref="X51:X79" si="20">X16*BI51/(IF(SUMPRODUCT($X$15:$X$44,$BI$50:$BI$79)=0,1,SUMPRODUCT($X$15:$X$44,$BI$50:$BI$79)))</f>
        <v>0</v>
      </c>
      <c r="Y51" s="445">
        <f t="shared" ref="Y51:Y79" si="21">Y16*BI51/(IF(SUMPRODUCT($Y$15:$Y$44,$BI$50:$BI$79)=0,1,SUMPRODUCT($Y$15:$Y$44,$BI$50:$BI$79)))</f>
        <v>0</v>
      </c>
      <c r="Z51" s="445">
        <f t="shared" ref="Z51:Z79" si="22">Z16*BI51/(IF(SUMPRODUCT($Z$15:$Z$44,$BI$50:$BI$79)=0,1,SUMPRODUCT($Z$15:$Z$44,$BI$50:$BI$79)))</f>
        <v>0</v>
      </c>
      <c r="AA51" s="445">
        <f t="shared" ref="AA51:AA79" si="23">AA16*BI51/(IF(SUMPRODUCT($AA$15:$AA$44,$BI$50:$BI$79)=0,1,SUMPRODUCT($AA$15:$AA$44,$BI$50:$BI$79)))</f>
        <v>0</v>
      </c>
      <c r="AB51" s="445">
        <f t="shared" ref="AB51:AB79" si="24">AB16*BI51/(IF(SUMPRODUCT($AB$15:$AB$44,$BI$50:$BI$79)=0,1,SUMPRODUCT($AB$15:$AB$44,$BI$50:$BI$79)))</f>
        <v>4.3514592894821052E-3</v>
      </c>
      <c r="AC51" s="445">
        <f t="shared" ref="AC51:AC79" si="25">AC16*BI51/(IF(SUMPRODUCT($AC$15:$AC$44,$BI$50:$BI$79)=0,1,SUMPRODUCT($AC$15:$AC$44,$BI$50:$BI$79)))</f>
        <v>4.3514592894821052E-3</v>
      </c>
      <c r="AD51" s="445">
        <f t="shared" ref="AD51:AD78" si="26">AD16*BI51/(IF(SUMPRODUCT($AD$15:$AD$44,$BI$50:$BI$79)=0,1,SUMPRODUCT($AD$15:$AD$44,$BI$50:$BI$79)))</f>
        <v>0</v>
      </c>
      <c r="AE51" s="445">
        <f t="shared" ref="AE51:AE79" si="27">AE16*BI51/(IF(SUMPRODUCT($AE$15:$AE$44,$BI$50:$BI$79)=0,1,SUMPRODUCT($AE$15:$AE$44,$BI$50:$BI$79)))</f>
        <v>0</v>
      </c>
      <c r="AF51" s="445">
        <f t="shared" ref="AF51:AF79" si="28">AF16*BI51/(IF(SUMPRODUCT($AF$15:$AF$44,$BI$50:$BI$79)=0,1,SUMPRODUCT($AF$15:$AF$44,$BI$50:$BI$79)))</f>
        <v>0</v>
      </c>
      <c r="AG51" s="445">
        <f t="shared" ref="AG51:AG79" si="29">AG16*$BI51/(IF(SUMPRODUCT($AG$15:$AG$44,$BI$50:$BI$79)=0,1,SUMPRODUCT($AG$15:$AG$44,$BI$50:$BI$79)))</f>
        <v>0</v>
      </c>
      <c r="AH51" s="445">
        <f t="shared" ref="AH51:AH79" si="30">AH16*$BI51/(IF(SUMPRODUCT($AH$15:$AH$44,$BI$50:$BI$79)=0,1,SUMPRODUCT($AH$15:$AH$44,$BI$50:$BI$79)))</f>
        <v>0</v>
      </c>
      <c r="AI51" s="445">
        <f t="shared" ref="AI51:AI79" si="31">AI16*BI51/(IF(SUMPRODUCT($AI$15:$AI$44,$BI$50:$BI$79)=0,1,SUMPRODUCT($AI$15:$AI$44,$BI$50:$BI$79)))</f>
        <v>5.9247075272861188E-3</v>
      </c>
      <c r="AJ51" s="445">
        <f t="shared" ref="AJ51:AJ79" si="32">AJ16*BI51/(IF(SUMPRODUCT($AJ$15:$AJ$44,$BI$50:$BI$79)=0,1,SUMPRODUCT($AJ$15:$AJ$44,$BI$50:$BI$79)))</f>
        <v>4.3514592894821052E-3</v>
      </c>
      <c r="AK51" s="445">
        <f t="shared" ref="AK51:AK79" si="33">AK16*BI51/(IF(SUMPRODUCT($AK$15:$AK$44,$BI$50:$BI$79)=0,1,SUMPRODUCT($AK$15:$AK$44,$BI$50:$BI$79)))</f>
        <v>5.9247075272861188E-3</v>
      </c>
      <c r="AL51" s="445">
        <f t="shared" ref="AL51:AL79" si="34">AL16*BI51/(IF(SUMPRODUCT($AL$15:$AL$44,$BI$50:$BI$79)=0,1,SUMPRODUCT($AL$15:$AL$44,$BI$50:$BI$79)))</f>
        <v>4.3514592894821052E-3</v>
      </c>
      <c r="AM51" s="445">
        <f t="shared" ref="AM51:AM79" si="35">AM16*BI51/(IF(SUMPRODUCT($AM$15:$AM$44,$BI$50:$BI$79)=0,1,SUMPRODUCT($AM$15:$AM$44,$BI$50:$BI$79)))</f>
        <v>5.9247075272861188E-3</v>
      </c>
      <c r="AN51" s="445">
        <f t="shared" ref="AN51:AN79" si="36">AN16*BI51/(IF(SUMPRODUCT($AN$15:$AN$44,$BI$50:$BI$79)=0,1,SUMPRODUCT($AN$15:$AN$44,$BI$50:$BI$79)))</f>
        <v>5.9682617192090273E-3</v>
      </c>
      <c r="AO51" s="445">
        <f t="shared" ref="AO51:AO79" si="37">AO16*BI51/(IF(SUMPRODUCT($AO$15:$AO$44,$BI$50:$BI$79)=0,1,SUMPRODUCT($AO$15:$AO$44,$BI$50:$BI$79)))</f>
        <v>5.9682617192090273E-3</v>
      </c>
      <c r="AP51" s="445">
        <f t="shared" ref="AP51:AP79" si="38">AP16*BI51/(IF(SUMPRODUCT($AP$15:$AP$44,$BI$50:$BI$79)=0,1,SUMPRODUCT($AP$15:$AP$44,$BI$50:$BI$79)))</f>
        <v>0</v>
      </c>
      <c r="AQ51" s="445">
        <f t="shared" ref="AQ51:AQ79" si="39">AQ16*BI51/(IF(SUMPRODUCT($AQ$15:$AQ$44,$BI$50:$BI$79)=0,1,SUMPRODUCT($AQ$15:$AQ$44,$BI$50:$BI$79)))</f>
        <v>0</v>
      </c>
      <c r="AR51" s="445">
        <f t="shared" ref="AR51:AR79" si="40">AR16*BI51/(IF(SUMPRODUCT($AR$15:$AR$44,$BI$50:$BI$79)=0,1,SUMPRODUCT($AR$15:$AR$44,$BI$50:$BI$79)))</f>
        <v>5.9682617192090273E-3</v>
      </c>
      <c r="AS51" s="445">
        <f t="shared" ref="AS51:AS79" si="41">AS16*BI51/(IF(SUMPRODUCT($AS$15:$AS$44,$BI$50:$BI$79)=0,1,SUMPRODUCT($AS$15:$AS$44,$BI$50:$BI$79)))</f>
        <v>0</v>
      </c>
      <c r="AT51" s="445">
        <f t="shared" ref="AT51:AT79" si="42">AT16*BI51/(IF(SUMPRODUCT($AT$15:$AT$44,$BI$50:$BI$79)=0,1,SUMPRODUCT($AT$15:$AT$44,$BI$50:$BI$79)))</f>
        <v>6.579569432781057E-3</v>
      </c>
      <c r="AU51" s="445">
        <f t="shared" ref="AU51:AU79" si="43">AU16*BI51/(IF(SUMPRODUCT($AU$15:$AU$44,$BI$50:$BI$79)=0,1,SUMPRODUCT($AU$15:$AU$44,$BI$50:$BI$79)))</f>
        <v>0</v>
      </c>
      <c r="AV51" s="445">
        <f t="shared" ref="AV51:AV79" si="44">AV16*BI51/(IF(SUMPRODUCT($AV$15:$AV$44,$BI$50:$BI$79)=0,1,SUMPRODUCT($AV$15:$AV$44,$BI$50:$BI$79)))</f>
        <v>2.6795506166024299E-2</v>
      </c>
      <c r="AW51" s="445">
        <f t="shared" ref="AW51:AW79" si="45">AW16*BI51/(IF(SUMPRODUCT($AW$15:$AW$44,$BI$50:$BI$79)=0,1,SUMPRODUCT($AW$15:$AW$44,$BI$50:$BI$79)))</f>
        <v>0</v>
      </c>
      <c r="AX51" s="445">
        <f t="shared" ref="AX51:AX79" si="46">AX16*BI51/(IF(SUMPRODUCT($AX$15:$AX$44,$BI$50:$BI$79)=0,1,SUMPRODUCT($AX$15:$AX$44,$BI$50:$BI$79)))</f>
        <v>0</v>
      </c>
      <c r="AY51" s="445">
        <f t="shared" ref="AY51:AY79" si="47">AY16*BI51/(IF(SUMPRODUCT($AY$15:$AY$44,$BI$50:$BI$79)=0,1,SUMPRODUCT($AY$15:$AY$44,$BI$50:$BI$79)))</f>
        <v>4.3514592894821052E-3</v>
      </c>
      <c r="AZ51" s="445">
        <f t="shared" ref="AZ51:AZ79" si="48">AZ16*BI51/(IF(SUMPRODUCT($AZ$15:$AZ$44,$BI$50:$BI$79)=0,1,SUMPRODUCT($AZ$15:$AZ$44,$BI$50:$BI$79)))</f>
        <v>0</v>
      </c>
      <c r="BA51" s="445">
        <f t="shared" ref="BA51:BA79" si="49">BA16*BI51/(IF(SUMPRODUCT($BA$15:$BA$44,$BI$50:$BI$79)=0,1,SUMPRODUCT($BA$15:$BA$44,$BI$50:$BI$79)))</f>
        <v>0</v>
      </c>
      <c r="BB51" s="445">
        <f t="shared" ref="BB51:BB79" si="50">BB16*BI51/(IF(SUMPRODUCT($BB$15:$BB$44,$BI$50:$BI$79)=0,1,SUMPRODUCT($BB$15:$BB$44,$BI$50:$BI$79)))</f>
        <v>0</v>
      </c>
      <c r="BC51" s="445">
        <f t="shared" ref="BC51:BC79" si="51">BC16*BI51/(IF(SUMPRODUCT($BC$15:$BC$44,$BI$50:$BI$79)=0,1,SUMPRODUCT($BC$15:$BC$44,$BI$50:$BI$79)))</f>
        <v>0</v>
      </c>
      <c r="BD51" s="445">
        <f t="shared" ref="BD51:BD79" si="52">BD16*BI51/(IF(SUMPRODUCT($BD$15:$BD$44,$BI$50:$BI$79)=0,1,SUMPRODUCT($BD$15:$BD$44,$BI$50:$BI$79)))</f>
        <v>0</v>
      </c>
      <c r="BE51" s="445">
        <f t="shared" ref="BE51:BE79" si="53">BE16*BI51/(IF(SUMPRODUCT($BE$15:$BE$44,$BI$50:$BI$79)=0,1,SUMPRODUCT($BE$15:$BE$44,$BI$50:$BI$79)))</f>
        <v>0</v>
      </c>
      <c r="BF51" s="445">
        <f t="shared" ref="BF51:BF79" si="54">BF16*BI51/(IF(SUMPRODUCT($BF$15:$BF$44,$BI$50:$BI$79)=0,1,SUMPRODUCT($BF$15:$BF$44,$BI$50:$BI$79)))</f>
        <v>0</v>
      </c>
      <c r="BG51" s="445">
        <f t="shared" ref="BG51:BG79" si="55">BG16*BI51/(IF(SUMPRODUCT($BG$15:$BG$44,$BI$50:$BI$79)=0,1,SUMPRODUCT($BG$15:$BG$44,$BI$50:$BI$79)))</f>
        <v>0</v>
      </c>
      <c r="BH51" s="249"/>
      <c r="BI51" s="351">
        <f>'6. Network Design'!H60</f>
        <v>633.9294841895387</v>
      </c>
    </row>
    <row r="52" spans="2:61" s="207" customFormat="1">
      <c r="C52" s="240" t="str">
        <f>'C. Masterfiles'!C112</f>
        <v>S03</v>
      </c>
      <c r="D52" s="240" t="str">
        <f>'C. Masterfiles'!D112</f>
        <v>Изходящи повиквания към други мобилни мрежи (Outgoing Calls to Other Mobile)</v>
      </c>
      <c r="E52" s="445">
        <f>E17*$BI52/(IF(SUMPRODUCT($E$15:$E$44,BI$50:$BI$79)=0,1,SUMPRODUCT($E$15:$E$44,$BI$50:$BI$79)))</f>
        <v>6.1065617044195268E-2</v>
      </c>
      <c r="F52" s="445">
        <f t="shared" si="3"/>
        <v>4.4850238654166694E-2</v>
      </c>
      <c r="G52" s="445">
        <f t="shared" si="4"/>
        <v>6.1065617044195268E-2</v>
      </c>
      <c r="H52" s="445">
        <f t="shared" si="5"/>
        <v>4.4850238654166694E-2</v>
      </c>
      <c r="I52" s="445">
        <f t="shared" si="6"/>
        <v>6.1065617044195268E-2</v>
      </c>
      <c r="J52" s="445">
        <f t="shared" si="7"/>
        <v>4.4850238654166694E-2</v>
      </c>
      <c r="K52" s="445">
        <f t="shared" si="8"/>
        <v>6.1556600018386975E-2</v>
      </c>
      <c r="L52" s="445">
        <f t="shared" si="9"/>
        <v>6.1514527575623985E-2</v>
      </c>
      <c r="M52" s="445">
        <f t="shared" si="10"/>
        <v>6.1514527575623985E-2</v>
      </c>
      <c r="N52" s="445">
        <f t="shared" si="11"/>
        <v>0</v>
      </c>
      <c r="O52" s="445">
        <f t="shared" si="12"/>
        <v>0</v>
      </c>
      <c r="P52" s="445">
        <f t="shared" si="13"/>
        <v>0</v>
      </c>
      <c r="Q52" s="445">
        <f t="shared" si="14"/>
        <v>0</v>
      </c>
      <c r="R52" s="445">
        <f t="shared" si="15"/>
        <v>6.1514527575623985E-2</v>
      </c>
      <c r="S52" s="445">
        <f t="shared" si="16"/>
        <v>6.1514527575623985E-2</v>
      </c>
      <c r="T52" s="445">
        <f t="shared" si="2"/>
        <v>0</v>
      </c>
      <c r="U52" s="445">
        <f t="shared" si="17"/>
        <v>6.7815240743528085E-2</v>
      </c>
      <c r="V52" s="445">
        <f t="shared" si="18"/>
        <v>0</v>
      </c>
      <c r="W52" s="445">
        <f t="shared" si="19"/>
        <v>0.27617972878896385</v>
      </c>
      <c r="X52" s="445">
        <f t="shared" si="20"/>
        <v>0</v>
      </c>
      <c r="Y52" s="445">
        <f t="shared" si="21"/>
        <v>0</v>
      </c>
      <c r="Z52" s="445">
        <f t="shared" si="22"/>
        <v>0</v>
      </c>
      <c r="AA52" s="445">
        <f t="shared" si="23"/>
        <v>0</v>
      </c>
      <c r="AB52" s="445">
        <f t="shared" si="24"/>
        <v>4.4850238654166694E-2</v>
      </c>
      <c r="AC52" s="445">
        <f t="shared" si="25"/>
        <v>4.4850238654166694E-2</v>
      </c>
      <c r="AD52" s="445">
        <f t="shared" si="26"/>
        <v>0</v>
      </c>
      <c r="AE52" s="445">
        <f t="shared" si="27"/>
        <v>0</v>
      </c>
      <c r="AF52" s="445">
        <f t="shared" si="28"/>
        <v>0</v>
      </c>
      <c r="AG52" s="445">
        <f t="shared" si="29"/>
        <v>0</v>
      </c>
      <c r="AH52" s="445">
        <f t="shared" si="30"/>
        <v>0</v>
      </c>
      <c r="AI52" s="445">
        <f t="shared" si="31"/>
        <v>6.1065617044195268E-2</v>
      </c>
      <c r="AJ52" s="445">
        <f t="shared" si="32"/>
        <v>4.4850238654166694E-2</v>
      </c>
      <c r="AK52" s="445">
        <f t="shared" si="33"/>
        <v>6.1065617044195268E-2</v>
      </c>
      <c r="AL52" s="445">
        <f t="shared" si="34"/>
        <v>4.4850238654166694E-2</v>
      </c>
      <c r="AM52" s="445">
        <f t="shared" si="35"/>
        <v>6.1065617044195268E-2</v>
      </c>
      <c r="AN52" s="445">
        <f t="shared" si="36"/>
        <v>6.1514527575623985E-2</v>
      </c>
      <c r="AO52" s="445">
        <f t="shared" si="37"/>
        <v>6.1514527575623985E-2</v>
      </c>
      <c r="AP52" s="445">
        <f t="shared" si="38"/>
        <v>0</v>
      </c>
      <c r="AQ52" s="445">
        <f t="shared" si="39"/>
        <v>0</v>
      </c>
      <c r="AR52" s="445">
        <f t="shared" si="40"/>
        <v>6.1514527575623985E-2</v>
      </c>
      <c r="AS52" s="445">
        <f t="shared" si="41"/>
        <v>0</v>
      </c>
      <c r="AT52" s="445">
        <f t="shared" si="42"/>
        <v>6.7815240743528085E-2</v>
      </c>
      <c r="AU52" s="445">
        <f t="shared" si="43"/>
        <v>0</v>
      </c>
      <c r="AV52" s="445">
        <f t="shared" si="44"/>
        <v>0.27617972878896385</v>
      </c>
      <c r="AW52" s="445">
        <f t="shared" si="45"/>
        <v>0</v>
      </c>
      <c r="AX52" s="445">
        <f t="shared" si="46"/>
        <v>0</v>
      </c>
      <c r="AY52" s="445">
        <f t="shared" si="47"/>
        <v>4.4850238654166694E-2</v>
      </c>
      <c r="AZ52" s="445">
        <f t="shared" si="48"/>
        <v>0</v>
      </c>
      <c r="BA52" s="445">
        <f t="shared" si="49"/>
        <v>0</v>
      </c>
      <c r="BB52" s="445">
        <f t="shared" si="50"/>
        <v>0</v>
      </c>
      <c r="BC52" s="445">
        <f t="shared" si="51"/>
        <v>0</v>
      </c>
      <c r="BD52" s="445">
        <f t="shared" si="52"/>
        <v>0</v>
      </c>
      <c r="BE52" s="445">
        <f t="shared" si="53"/>
        <v>0</v>
      </c>
      <c r="BF52" s="445">
        <f t="shared" si="54"/>
        <v>0</v>
      </c>
      <c r="BG52" s="445">
        <f t="shared" si="55"/>
        <v>0</v>
      </c>
      <c r="BH52" s="249"/>
      <c r="BI52" s="351">
        <f>'6. Network Design'!H61</f>
        <v>6533.8744463348676</v>
      </c>
    </row>
    <row r="53" spans="2:61" s="207" customFormat="1">
      <c r="C53" s="240" t="str">
        <f>'C. Masterfiles'!C113</f>
        <v>S04</v>
      </c>
      <c r="D53" s="240" t="str">
        <f>'C. Masterfiles'!D113</f>
        <v>Изходящи международни повиквания (Outgoing Calls to International)</v>
      </c>
      <c r="E53" s="445">
        <f>E18*$BI53/(IF(SUMPRODUCT($E$15:$E$44,BI$50:$BI$79)=0,1,SUMPRODUCT($E$15:$E$44,$BI$50:$BI$79)))</f>
        <v>2.9528480667752317E-3</v>
      </c>
      <c r="F53" s="445">
        <f t="shared" si="3"/>
        <v>2.1687480928673083E-3</v>
      </c>
      <c r="G53" s="445">
        <f t="shared" si="4"/>
        <v>2.9528480667752317E-3</v>
      </c>
      <c r="H53" s="445">
        <f t="shared" si="5"/>
        <v>2.1687480928673083E-3</v>
      </c>
      <c r="I53" s="445">
        <f t="shared" si="6"/>
        <v>2.9528480667752317E-3</v>
      </c>
      <c r="J53" s="445">
        <f t="shared" si="7"/>
        <v>2.1687480928673083E-3</v>
      </c>
      <c r="K53" s="445">
        <f t="shared" si="8"/>
        <v>2.9765897105403678E-3</v>
      </c>
      <c r="L53" s="445">
        <f t="shared" si="9"/>
        <v>2.9745552836846255E-3</v>
      </c>
      <c r="M53" s="445">
        <f t="shared" si="10"/>
        <v>2.9745552836846255E-3</v>
      </c>
      <c r="N53" s="445">
        <f t="shared" si="11"/>
        <v>0</v>
      </c>
      <c r="O53" s="445">
        <f t="shared" si="12"/>
        <v>0</v>
      </c>
      <c r="P53" s="445">
        <f t="shared" si="13"/>
        <v>0</v>
      </c>
      <c r="Q53" s="445">
        <f t="shared" si="14"/>
        <v>0</v>
      </c>
      <c r="R53" s="445">
        <f t="shared" si="15"/>
        <v>2.9745552836846255E-3</v>
      </c>
      <c r="S53" s="445">
        <f t="shared" si="16"/>
        <v>2.9745552836846255E-3</v>
      </c>
      <c r="T53" s="445">
        <f t="shared" si="2"/>
        <v>0</v>
      </c>
      <c r="U53" s="445">
        <f t="shared" si="17"/>
        <v>3.279228348458306E-3</v>
      </c>
      <c r="V53" s="445">
        <f t="shared" si="18"/>
        <v>0</v>
      </c>
      <c r="W53" s="445">
        <f t="shared" si="19"/>
        <v>0</v>
      </c>
      <c r="X53" s="445">
        <f t="shared" si="20"/>
        <v>9.2642927972464748E-2</v>
      </c>
      <c r="Y53" s="445">
        <f t="shared" si="21"/>
        <v>0</v>
      </c>
      <c r="Z53" s="445">
        <f t="shared" si="22"/>
        <v>0</v>
      </c>
      <c r="AA53" s="445">
        <f t="shared" si="23"/>
        <v>0</v>
      </c>
      <c r="AB53" s="445">
        <f t="shared" si="24"/>
        <v>2.1687480928673083E-3</v>
      </c>
      <c r="AC53" s="445">
        <f t="shared" si="25"/>
        <v>2.1687480928673083E-3</v>
      </c>
      <c r="AD53" s="445">
        <f t="shared" si="26"/>
        <v>0</v>
      </c>
      <c r="AE53" s="445">
        <f t="shared" si="27"/>
        <v>0</v>
      </c>
      <c r="AF53" s="445">
        <f t="shared" si="28"/>
        <v>0</v>
      </c>
      <c r="AG53" s="445">
        <f t="shared" si="29"/>
        <v>0</v>
      </c>
      <c r="AH53" s="445">
        <f t="shared" si="30"/>
        <v>0</v>
      </c>
      <c r="AI53" s="445">
        <f t="shared" si="31"/>
        <v>2.9528480667752317E-3</v>
      </c>
      <c r="AJ53" s="445">
        <f t="shared" si="32"/>
        <v>2.1687480928673083E-3</v>
      </c>
      <c r="AK53" s="445">
        <f t="shared" si="33"/>
        <v>2.9528480667752317E-3</v>
      </c>
      <c r="AL53" s="445">
        <f t="shared" si="34"/>
        <v>2.1687480928673083E-3</v>
      </c>
      <c r="AM53" s="445">
        <f t="shared" si="35"/>
        <v>2.9528480667752317E-3</v>
      </c>
      <c r="AN53" s="445">
        <f t="shared" si="36"/>
        <v>2.9745552836846255E-3</v>
      </c>
      <c r="AO53" s="445">
        <f t="shared" si="37"/>
        <v>2.9745552836846255E-3</v>
      </c>
      <c r="AP53" s="445">
        <f t="shared" si="38"/>
        <v>0</v>
      </c>
      <c r="AQ53" s="445">
        <f t="shared" si="39"/>
        <v>0</v>
      </c>
      <c r="AR53" s="445">
        <f t="shared" si="40"/>
        <v>2.9745552836846255E-3</v>
      </c>
      <c r="AS53" s="445">
        <f t="shared" si="41"/>
        <v>0</v>
      </c>
      <c r="AT53" s="445">
        <f t="shared" si="42"/>
        <v>3.279228348458306E-3</v>
      </c>
      <c r="AU53" s="445">
        <f t="shared" si="43"/>
        <v>0</v>
      </c>
      <c r="AV53" s="445">
        <f t="shared" si="44"/>
        <v>0</v>
      </c>
      <c r="AW53" s="445">
        <f t="shared" si="45"/>
        <v>9.2642927972464748E-2</v>
      </c>
      <c r="AX53" s="445">
        <f t="shared" si="46"/>
        <v>0</v>
      </c>
      <c r="AY53" s="445">
        <f t="shared" si="47"/>
        <v>2.1687480928673083E-3</v>
      </c>
      <c r="AZ53" s="445">
        <f t="shared" si="48"/>
        <v>0</v>
      </c>
      <c r="BA53" s="445">
        <f t="shared" si="49"/>
        <v>0</v>
      </c>
      <c r="BB53" s="445">
        <f t="shared" si="50"/>
        <v>0</v>
      </c>
      <c r="BC53" s="445">
        <f t="shared" si="51"/>
        <v>0</v>
      </c>
      <c r="BD53" s="445">
        <f t="shared" si="52"/>
        <v>0</v>
      </c>
      <c r="BE53" s="445">
        <f t="shared" si="53"/>
        <v>0</v>
      </c>
      <c r="BF53" s="445">
        <f t="shared" si="54"/>
        <v>0</v>
      </c>
      <c r="BG53" s="445">
        <f t="shared" si="55"/>
        <v>0</v>
      </c>
      <c r="BH53" s="249"/>
      <c r="BI53" s="351">
        <f>'6. Network Design'!H62</f>
        <v>315.94765534668403</v>
      </c>
    </row>
    <row r="54" spans="2:61" s="207" customFormat="1">
      <c r="C54" s="240" t="str">
        <f>'C. Masterfiles'!C114</f>
        <v>S05</v>
      </c>
      <c r="D54" s="240" t="str">
        <f>'C. Masterfiles'!D114</f>
        <v>Входящи повиквания от фиксирана линия (Incoming calls from fixed)</v>
      </c>
      <c r="E54" s="445">
        <f>E19*$BI54/(IF(SUMPRODUCT($E$15:$E$44,BI$50:$BI$79)=0,1,SUMPRODUCT($E$15:$E$44,$BI$50:$BI$79)))</f>
        <v>2.9795401273183223E-3</v>
      </c>
      <c r="F54" s="445">
        <f t="shared" si="3"/>
        <v>2.1883523373419471E-3</v>
      </c>
      <c r="G54" s="445">
        <f t="shared" si="4"/>
        <v>2.9795401273183223E-3</v>
      </c>
      <c r="H54" s="445">
        <f t="shared" si="5"/>
        <v>2.1883523373419471E-3</v>
      </c>
      <c r="I54" s="445">
        <f t="shared" si="6"/>
        <v>2.9795401273183223E-3</v>
      </c>
      <c r="J54" s="445">
        <f t="shared" si="7"/>
        <v>2.1883523373419471E-3</v>
      </c>
      <c r="K54" s="445">
        <f t="shared" si="8"/>
        <v>3.0034963819873862E-3</v>
      </c>
      <c r="L54" s="445">
        <f t="shared" si="9"/>
        <v>3.0014435650744594E-3</v>
      </c>
      <c r="M54" s="445">
        <f t="shared" si="10"/>
        <v>3.0014435650744594E-3</v>
      </c>
      <c r="N54" s="445">
        <f t="shared" si="11"/>
        <v>0</v>
      </c>
      <c r="O54" s="445">
        <f t="shared" si="12"/>
        <v>0</v>
      </c>
      <c r="P54" s="445">
        <f t="shared" si="13"/>
        <v>0</v>
      </c>
      <c r="Q54" s="445">
        <f t="shared" si="14"/>
        <v>0</v>
      </c>
      <c r="R54" s="445">
        <f t="shared" si="15"/>
        <v>3.0014435650744594E-3</v>
      </c>
      <c r="S54" s="445">
        <f t="shared" si="16"/>
        <v>3.0014435650744594E-3</v>
      </c>
      <c r="T54" s="445">
        <f t="shared" si="2"/>
        <v>0</v>
      </c>
      <c r="U54" s="445">
        <f t="shared" si="17"/>
        <v>0</v>
      </c>
      <c r="V54" s="445">
        <f t="shared" si="18"/>
        <v>3.2304853834720031E-2</v>
      </c>
      <c r="W54" s="445">
        <f t="shared" si="19"/>
        <v>1.3475481361026066E-2</v>
      </c>
      <c r="X54" s="445">
        <f t="shared" si="20"/>
        <v>0</v>
      </c>
      <c r="Y54" s="445">
        <f t="shared" si="21"/>
        <v>0</v>
      </c>
      <c r="Z54" s="445">
        <f t="shared" si="22"/>
        <v>0</v>
      </c>
      <c r="AA54" s="445">
        <f t="shared" si="23"/>
        <v>0</v>
      </c>
      <c r="AB54" s="445">
        <f t="shared" si="24"/>
        <v>2.1883523373419471E-3</v>
      </c>
      <c r="AC54" s="445">
        <f t="shared" si="25"/>
        <v>2.1883523373419471E-3</v>
      </c>
      <c r="AD54" s="445">
        <f t="shared" si="26"/>
        <v>0</v>
      </c>
      <c r="AE54" s="445">
        <f t="shared" si="27"/>
        <v>0</v>
      </c>
      <c r="AF54" s="445">
        <f t="shared" si="28"/>
        <v>0</v>
      </c>
      <c r="AG54" s="445">
        <f t="shared" si="29"/>
        <v>0</v>
      </c>
      <c r="AH54" s="445">
        <f t="shared" si="30"/>
        <v>0</v>
      </c>
      <c r="AI54" s="445">
        <f t="shared" si="31"/>
        <v>2.9795401273183223E-3</v>
      </c>
      <c r="AJ54" s="445">
        <f t="shared" si="32"/>
        <v>2.1883523373419471E-3</v>
      </c>
      <c r="AK54" s="445">
        <f t="shared" si="33"/>
        <v>2.9795401273183223E-3</v>
      </c>
      <c r="AL54" s="445">
        <f t="shared" si="34"/>
        <v>2.1883523373419471E-3</v>
      </c>
      <c r="AM54" s="445">
        <f t="shared" si="35"/>
        <v>2.9795401273183223E-3</v>
      </c>
      <c r="AN54" s="445">
        <f t="shared" si="36"/>
        <v>3.0014435650744594E-3</v>
      </c>
      <c r="AO54" s="445">
        <f t="shared" si="37"/>
        <v>3.0014435650744594E-3</v>
      </c>
      <c r="AP54" s="445">
        <f t="shared" si="38"/>
        <v>0</v>
      </c>
      <c r="AQ54" s="445">
        <f t="shared" si="39"/>
        <v>0</v>
      </c>
      <c r="AR54" s="445">
        <f t="shared" si="40"/>
        <v>3.0014435650744594E-3</v>
      </c>
      <c r="AS54" s="445">
        <f t="shared" si="41"/>
        <v>0</v>
      </c>
      <c r="AT54" s="445">
        <f t="shared" si="42"/>
        <v>0</v>
      </c>
      <c r="AU54" s="445">
        <f t="shared" si="43"/>
        <v>3.2304853834720031E-2</v>
      </c>
      <c r="AV54" s="445">
        <f t="shared" si="44"/>
        <v>1.3475481361026066E-2</v>
      </c>
      <c r="AW54" s="445">
        <f t="shared" si="45"/>
        <v>0</v>
      </c>
      <c r="AX54" s="445">
        <f t="shared" si="46"/>
        <v>0</v>
      </c>
      <c r="AY54" s="445">
        <f t="shared" si="47"/>
        <v>2.1883523373419471E-3</v>
      </c>
      <c r="AZ54" s="445">
        <f t="shared" si="48"/>
        <v>0</v>
      </c>
      <c r="BA54" s="445">
        <f t="shared" si="49"/>
        <v>0</v>
      </c>
      <c r="BB54" s="445">
        <f t="shared" si="50"/>
        <v>0</v>
      </c>
      <c r="BC54" s="445">
        <f t="shared" si="51"/>
        <v>0</v>
      </c>
      <c r="BD54" s="445">
        <f t="shared" si="52"/>
        <v>0</v>
      </c>
      <c r="BE54" s="445">
        <f t="shared" si="53"/>
        <v>0</v>
      </c>
      <c r="BF54" s="445">
        <f t="shared" si="54"/>
        <v>0</v>
      </c>
      <c r="BG54" s="445">
        <f t="shared" si="55"/>
        <v>0</v>
      </c>
      <c r="BH54" s="249"/>
      <c r="BI54" s="351">
        <f>'6. Network Design'!H63</f>
        <v>318.80364175514529</v>
      </c>
    </row>
    <row r="55" spans="2:61" s="207" customFormat="1">
      <c r="C55" s="240" t="str">
        <f>'C. Masterfiles'!C115</f>
        <v>S06</v>
      </c>
      <c r="D55" s="240" t="str">
        <f>'C. Masterfiles'!D115</f>
        <v>Входящи повиквания от други мобилни мрежи (Incoming calls from other mobile)</v>
      </c>
      <c r="E55" s="445">
        <f>E20*$BI55/(IF(SUMPRODUCT($E$15:$E$44,BI$50:$BI$79)=0,1,SUMPRODUCT($E$15:$E$44,$BI$50:$BI$79)))</f>
        <v>6.0059474184678358E-2</v>
      </c>
      <c r="F55" s="445">
        <f t="shared" si="3"/>
        <v>4.4111267207487294E-2</v>
      </c>
      <c r="G55" s="445">
        <f t="shared" si="4"/>
        <v>6.0059474184678358E-2</v>
      </c>
      <c r="H55" s="445">
        <f t="shared" si="5"/>
        <v>4.4111267207487294E-2</v>
      </c>
      <c r="I55" s="445">
        <f t="shared" si="6"/>
        <v>6.0059474184678358E-2</v>
      </c>
      <c r="J55" s="445">
        <f t="shared" si="7"/>
        <v>4.4111267207487294E-2</v>
      </c>
      <c r="K55" s="445">
        <f t="shared" si="8"/>
        <v>6.0542367516325885E-2</v>
      </c>
      <c r="L55" s="445">
        <f t="shared" si="9"/>
        <v>6.0500988276872995E-2</v>
      </c>
      <c r="M55" s="445">
        <f t="shared" si="10"/>
        <v>6.0500988276872995E-2</v>
      </c>
      <c r="N55" s="445">
        <f t="shared" si="11"/>
        <v>0</v>
      </c>
      <c r="O55" s="445">
        <f t="shared" si="12"/>
        <v>0</v>
      </c>
      <c r="P55" s="445">
        <f t="shared" si="13"/>
        <v>0</v>
      </c>
      <c r="Q55" s="445">
        <f t="shared" si="14"/>
        <v>0</v>
      </c>
      <c r="R55" s="445">
        <f t="shared" si="15"/>
        <v>6.0500988276872995E-2</v>
      </c>
      <c r="S55" s="445">
        <f t="shared" si="16"/>
        <v>6.0500988276872995E-2</v>
      </c>
      <c r="T55" s="445">
        <f t="shared" si="2"/>
        <v>0</v>
      </c>
      <c r="U55" s="445">
        <f t="shared" si="17"/>
        <v>0</v>
      </c>
      <c r="V55" s="445">
        <f t="shared" si="18"/>
        <v>0.65117852152319433</v>
      </c>
      <c r="W55" s="445">
        <f t="shared" si="19"/>
        <v>0.27162927510463891</v>
      </c>
      <c r="X55" s="445">
        <f t="shared" si="20"/>
        <v>0</v>
      </c>
      <c r="Y55" s="445">
        <f t="shared" si="21"/>
        <v>0</v>
      </c>
      <c r="Z55" s="445">
        <f t="shared" si="22"/>
        <v>0</v>
      </c>
      <c r="AA55" s="445">
        <f t="shared" si="23"/>
        <v>0</v>
      </c>
      <c r="AB55" s="445">
        <f t="shared" si="24"/>
        <v>4.4111267207487294E-2</v>
      </c>
      <c r="AC55" s="445">
        <f t="shared" si="25"/>
        <v>4.4111267207487294E-2</v>
      </c>
      <c r="AD55" s="445">
        <f t="shared" si="26"/>
        <v>0</v>
      </c>
      <c r="AE55" s="445">
        <f t="shared" si="27"/>
        <v>0</v>
      </c>
      <c r="AF55" s="445">
        <f t="shared" si="28"/>
        <v>0</v>
      </c>
      <c r="AG55" s="445">
        <f t="shared" si="29"/>
        <v>0</v>
      </c>
      <c r="AH55" s="445">
        <f t="shared" si="30"/>
        <v>0</v>
      </c>
      <c r="AI55" s="445">
        <f t="shared" si="31"/>
        <v>6.0059474184678358E-2</v>
      </c>
      <c r="AJ55" s="445">
        <f t="shared" si="32"/>
        <v>4.4111267207487294E-2</v>
      </c>
      <c r="AK55" s="445">
        <f t="shared" si="33"/>
        <v>6.0059474184678358E-2</v>
      </c>
      <c r="AL55" s="445">
        <f t="shared" si="34"/>
        <v>4.4111267207487294E-2</v>
      </c>
      <c r="AM55" s="445">
        <f t="shared" si="35"/>
        <v>6.0059474184678358E-2</v>
      </c>
      <c r="AN55" s="445">
        <f t="shared" si="36"/>
        <v>6.0500988276872995E-2</v>
      </c>
      <c r="AO55" s="445">
        <f t="shared" si="37"/>
        <v>6.0500988276872995E-2</v>
      </c>
      <c r="AP55" s="445">
        <f t="shared" si="38"/>
        <v>0</v>
      </c>
      <c r="AQ55" s="445">
        <f t="shared" si="39"/>
        <v>0</v>
      </c>
      <c r="AR55" s="445">
        <f t="shared" si="40"/>
        <v>6.0500988276872995E-2</v>
      </c>
      <c r="AS55" s="445">
        <f t="shared" si="41"/>
        <v>0</v>
      </c>
      <c r="AT55" s="445">
        <f t="shared" si="42"/>
        <v>0</v>
      </c>
      <c r="AU55" s="445">
        <f t="shared" si="43"/>
        <v>0.65117852152319433</v>
      </c>
      <c r="AV55" s="445">
        <f t="shared" si="44"/>
        <v>0.27162927510463891</v>
      </c>
      <c r="AW55" s="445">
        <f t="shared" si="45"/>
        <v>0</v>
      </c>
      <c r="AX55" s="445">
        <f t="shared" si="46"/>
        <v>0</v>
      </c>
      <c r="AY55" s="445">
        <f t="shared" si="47"/>
        <v>4.4111267207487294E-2</v>
      </c>
      <c r="AZ55" s="445">
        <f t="shared" si="48"/>
        <v>0</v>
      </c>
      <c r="BA55" s="445">
        <f t="shared" si="49"/>
        <v>0</v>
      </c>
      <c r="BB55" s="445">
        <f t="shared" si="50"/>
        <v>0</v>
      </c>
      <c r="BC55" s="445">
        <f t="shared" si="51"/>
        <v>0</v>
      </c>
      <c r="BD55" s="445">
        <f t="shared" si="52"/>
        <v>0</v>
      </c>
      <c r="BE55" s="445">
        <f t="shared" si="53"/>
        <v>0</v>
      </c>
      <c r="BF55" s="445">
        <f t="shared" si="54"/>
        <v>0</v>
      </c>
      <c r="BG55" s="445">
        <f t="shared" si="55"/>
        <v>0</v>
      </c>
      <c r="BH55" s="249"/>
      <c r="BI55" s="351">
        <f>'6. Network Design'!H64</f>
        <v>6426.219575437518</v>
      </c>
    </row>
    <row r="56" spans="2:61" s="207" customFormat="1">
      <c r="C56" s="240" t="str">
        <f>'C. Masterfiles'!C116</f>
        <v>S07</v>
      </c>
      <c r="D56" s="240" t="str">
        <f>'C. Masterfiles'!D116</f>
        <v>Входящи международни повиквания (Incoming calls from international)</v>
      </c>
      <c r="E56" s="445">
        <f>E21*$BI56/(IF(SUMPRODUCT($E$15:$E$44,BI$50:$BI$79)=0,1,SUMPRODUCT($E$15:$E$44,$BI$50:$BI$79)))</f>
        <v>1.747207322603583E-2</v>
      </c>
      <c r="F56" s="445">
        <f t="shared" si="3"/>
        <v>1.283253476999415E-2</v>
      </c>
      <c r="G56" s="445">
        <f t="shared" si="4"/>
        <v>1.747207322603583E-2</v>
      </c>
      <c r="H56" s="445">
        <f t="shared" si="5"/>
        <v>1.283253476999415E-2</v>
      </c>
      <c r="I56" s="445">
        <f t="shared" si="6"/>
        <v>1.747207322603583E-2</v>
      </c>
      <c r="J56" s="445">
        <f t="shared" si="7"/>
        <v>1.283253476999415E-2</v>
      </c>
      <c r="K56" s="445">
        <f t="shared" si="8"/>
        <v>1.7612553104780129E-2</v>
      </c>
      <c r="L56" s="445">
        <f t="shared" si="9"/>
        <v>1.7600515352009675E-2</v>
      </c>
      <c r="M56" s="445">
        <f t="shared" si="10"/>
        <v>1.7600515352009675E-2</v>
      </c>
      <c r="N56" s="445">
        <f t="shared" si="11"/>
        <v>0</v>
      </c>
      <c r="O56" s="445">
        <f t="shared" si="12"/>
        <v>0</v>
      </c>
      <c r="P56" s="445">
        <f t="shared" si="13"/>
        <v>0</v>
      </c>
      <c r="Q56" s="445">
        <f t="shared" si="14"/>
        <v>0</v>
      </c>
      <c r="R56" s="445">
        <f t="shared" si="15"/>
        <v>1.7600515352009675E-2</v>
      </c>
      <c r="S56" s="445">
        <f t="shared" si="16"/>
        <v>1.7600515352009675E-2</v>
      </c>
      <c r="T56" s="445">
        <f t="shared" si="2"/>
        <v>0</v>
      </c>
      <c r="U56" s="445">
        <f t="shared" si="17"/>
        <v>0</v>
      </c>
      <c r="V56" s="445">
        <f t="shared" si="18"/>
        <v>0.18943620412476861</v>
      </c>
      <c r="W56" s="445">
        <f t="shared" si="19"/>
        <v>0</v>
      </c>
      <c r="X56" s="445">
        <f t="shared" si="20"/>
        <v>0.54817043911676433</v>
      </c>
      <c r="Y56" s="445">
        <f t="shared" si="21"/>
        <v>0</v>
      </c>
      <c r="Z56" s="445">
        <f t="shared" si="22"/>
        <v>0</v>
      </c>
      <c r="AA56" s="445">
        <f t="shared" si="23"/>
        <v>0</v>
      </c>
      <c r="AB56" s="445">
        <f t="shared" si="24"/>
        <v>1.283253476999415E-2</v>
      </c>
      <c r="AC56" s="445">
        <f t="shared" si="25"/>
        <v>1.283253476999415E-2</v>
      </c>
      <c r="AD56" s="445">
        <f t="shared" si="26"/>
        <v>0</v>
      </c>
      <c r="AE56" s="445">
        <f t="shared" si="27"/>
        <v>0</v>
      </c>
      <c r="AF56" s="445">
        <f t="shared" si="28"/>
        <v>0</v>
      </c>
      <c r="AG56" s="445">
        <f t="shared" si="29"/>
        <v>0</v>
      </c>
      <c r="AH56" s="445">
        <f t="shared" si="30"/>
        <v>0</v>
      </c>
      <c r="AI56" s="445">
        <f t="shared" si="31"/>
        <v>1.747207322603583E-2</v>
      </c>
      <c r="AJ56" s="445">
        <f t="shared" si="32"/>
        <v>1.283253476999415E-2</v>
      </c>
      <c r="AK56" s="445">
        <f t="shared" si="33"/>
        <v>1.747207322603583E-2</v>
      </c>
      <c r="AL56" s="445">
        <f t="shared" si="34"/>
        <v>1.283253476999415E-2</v>
      </c>
      <c r="AM56" s="445">
        <f t="shared" si="35"/>
        <v>1.747207322603583E-2</v>
      </c>
      <c r="AN56" s="445">
        <f t="shared" si="36"/>
        <v>1.7600515352009675E-2</v>
      </c>
      <c r="AO56" s="445">
        <f t="shared" si="37"/>
        <v>1.7600515352009675E-2</v>
      </c>
      <c r="AP56" s="445">
        <f t="shared" si="38"/>
        <v>0</v>
      </c>
      <c r="AQ56" s="445">
        <f t="shared" si="39"/>
        <v>0</v>
      </c>
      <c r="AR56" s="445">
        <f t="shared" si="40"/>
        <v>1.7600515352009675E-2</v>
      </c>
      <c r="AS56" s="445">
        <f t="shared" si="41"/>
        <v>0</v>
      </c>
      <c r="AT56" s="445">
        <f t="shared" si="42"/>
        <v>0</v>
      </c>
      <c r="AU56" s="445">
        <f t="shared" si="43"/>
        <v>0.18943620412476861</v>
      </c>
      <c r="AV56" s="445">
        <f t="shared" si="44"/>
        <v>0</v>
      </c>
      <c r="AW56" s="445">
        <f t="shared" si="45"/>
        <v>0.54817043911676433</v>
      </c>
      <c r="AX56" s="445">
        <f t="shared" si="46"/>
        <v>0</v>
      </c>
      <c r="AY56" s="445">
        <f t="shared" si="47"/>
        <v>1.283253476999415E-2</v>
      </c>
      <c r="AZ56" s="445">
        <f t="shared" si="48"/>
        <v>0</v>
      </c>
      <c r="BA56" s="445">
        <f t="shared" si="49"/>
        <v>0</v>
      </c>
      <c r="BB56" s="445">
        <f t="shared" si="50"/>
        <v>0</v>
      </c>
      <c r="BC56" s="445">
        <f t="shared" si="51"/>
        <v>0</v>
      </c>
      <c r="BD56" s="445">
        <f t="shared" si="52"/>
        <v>0</v>
      </c>
      <c r="BE56" s="445">
        <f t="shared" si="53"/>
        <v>0</v>
      </c>
      <c r="BF56" s="445">
        <f t="shared" si="54"/>
        <v>0</v>
      </c>
      <c r="BG56" s="445">
        <f t="shared" si="55"/>
        <v>0</v>
      </c>
      <c r="BH56" s="249"/>
      <c r="BI56" s="351">
        <f>'6. Network Design'!H65</f>
        <v>1869.4698965125563</v>
      </c>
    </row>
    <row r="57" spans="2:61" s="207" customFormat="1">
      <c r="C57" s="240" t="str">
        <f>'C. Masterfiles'!C117</f>
        <v>S08</v>
      </c>
      <c r="D57" s="240" t="str">
        <f>'C. Masterfiles'!D117</f>
        <v>Изходящи повиквания от чужди абонати в роуминг в мрежата на предприятието (Roaming Calls Outbound)</v>
      </c>
      <c r="E57" s="445">
        <f>E22*$BI57/(IF(SUMPRODUCT($E$15:$E$44,BI$50:$BI$79)=0,1,SUMPRODUCT($E$15:$E$44,$BI$50:$BI$79)))</f>
        <v>5.4596730569353479E-3</v>
      </c>
      <c r="F57" s="445">
        <f t="shared" si="3"/>
        <v>4.0099101823544191E-3</v>
      </c>
      <c r="G57" s="445">
        <f t="shared" si="4"/>
        <v>5.4596730569353479E-3</v>
      </c>
      <c r="H57" s="445">
        <f t="shared" si="5"/>
        <v>4.0099101823544191E-3</v>
      </c>
      <c r="I57" s="445">
        <f t="shared" si="6"/>
        <v>5.4596730569353479E-3</v>
      </c>
      <c r="J57" s="445">
        <f t="shared" si="7"/>
        <v>4.0099101823544191E-3</v>
      </c>
      <c r="K57" s="445">
        <f t="shared" si="8"/>
        <v>5.5035702063519895E-3</v>
      </c>
      <c r="L57" s="445">
        <f t="shared" si="9"/>
        <v>5.4998086496313506E-3</v>
      </c>
      <c r="M57" s="445">
        <f t="shared" si="10"/>
        <v>5.4998086496313506E-3</v>
      </c>
      <c r="N57" s="445">
        <f t="shared" si="11"/>
        <v>0</v>
      </c>
      <c r="O57" s="445">
        <f t="shared" si="12"/>
        <v>0</v>
      </c>
      <c r="P57" s="445">
        <f t="shared" si="13"/>
        <v>0</v>
      </c>
      <c r="Q57" s="445">
        <f t="shared" si="14"/>
        <v>0</v>
      </c>
      <c r="R57" s="445">
        <f t="shared" si="15"/>
        <v>5.4998086496313506E-3</v>
      </c>
      <c r="S57" s="445">
        <f t="shared" si="16"/>
        <v>5.4998086496313506E-3</v>
      </c>
      <c r="T57" s="445">
        <f t="shared" si="2"/>
        <v>0</v>
      </c>
      <c r="U57" s="445">
        <f t="shared" si="17"/>
        <v>0</v>
      </c>
      <c r="V57" s="445">
        <f t="shared" si="18"/>
        <v>5.919502089350865E-2</v>
      </c>
      <c r="W57" s="445">
        <f t="shared" si="19"/>
        <v>0</v>
      </c>
      <c r="X57" s="445">
        <f t="shared" si="20"/>
        <v>0.1712922867444534</v>
      </c>
      <c r="Y57" s="445">
        <f t="shared" si="21"/>
        <v>0</v>
      </c>
      <c r="Z57" s="445">
        <f t="shared" si="22"/>
        <v>0</v>
      </c>
      <c r="AA57" s="445">
        <f t="shared" si="23"/>
        <v>0</v>
      </c>
      <c r="AB57" s="445">
        <f t="shared" si="24"/>
        <v>4.0099101823544191E-3</v>
      </c>
      <c r="AC57" s="445">
        <f t="shared" si="25"/>
        <v>4.0099101823544191E-3</v>
      </c>
      <c r="AD57" s="445">
        <f t="shared" si="26"/>
        <v>0</v>
      </c>
      <c r="AE57" s="445">
        <f t="shared" si="27"/>
        <v>0</v>
      </c>
      <c r="AF57" s="445">
        <f t="shared" si="28"/>
        <v>0</v>
      </c>
      <c r="AG57" s="445">
        <f t="shared" si="29"/>
        <v>0</v>
      </c>
      <c r="AH57" s="445">
        <f t="shared" si="30"/>
        <v>0</v>
      </c>
      <c r="AI57" s="445">
        <f t="shared" si="31"/>
        <v>5.4596730569353479E-3</v>
      </c>
      <c r="AJ57" s="445">
        <f t="shared" si="32"/>
        <v>4.0099101823544191E-3</v>
      </c>
      <c r="AK57" s="445">
        <f t="shared" si="33"/>
        <v>5.4596730569353479E-3</v>
      </c>
      <c r="AL57" s="445">
        <f t="shared" si="34"/>
        <v>4.0099101823544191E-3</v>
      </c>
      <c r="AM57" s="445">
        <f t="shared" si="35"/>
        <v>5.4596730569353479E-3</v>
      </c>
      <c r="AN57" s="445">
        <f t="shared" si="36"/>
        <v>5.4998086496313506E-3</v>
      </c>
      <c r="AO57" s="445">
        <f t="shared" si="37"/>
        <v>5.4998086496313506E-3</v>
      </c>
      <c r="AP57" s="445">
        <f t="shared" si="38"/>
        <v>0</v>
      </c>
      <c r="AQ57" s="445">
        <f t="shared" si="39"/>
        <v>0</v>
      </c>
      <c r="AR57" s="445">
        <f t="shared" si="40"/>
        <v>5.4998086496313506E-3</v>
      </c>
      <c r="AS57" s="445">
        <f t="shared" si="41"/>
        <v>0</v>
      </c>
      <c r="AT57" s="445">
        <f t="shared" si="42"/>
        <v>0</v>
      </c>
      <c r="AU57" s="445">
        <f t="shared" si="43"/>
        <v>5.919502089350865E-2</v>
      </c>
      <c r="AV57" s="445">
        <f t="shared" si="44"/>
        <v>0</v>
      </c>
      <c r="AW57" s="445">
        <f t="shared" si="45"/>
        <v>0.1712922867444534</v>
      </c>
      <c r="AX57" s="445">
        <f t="shared" si="46"/>
        <v>0</v>
      </c>
      <c r="AY57" s="445">
        <f t="shared" si="47"/>
        <v>4.0099101823544191E-3</v>
      </c>
      <c r="AZ57" s="445">
        <f t="shared" si="48"/>
        <v>0</v>
      </c>
      <c r="BA57" s="445">
        <f t="shared" si="49"/>
        <v>0</v>
      </c>
      <c r="BB57" s="445">
        <f t="shared" si="50"/>
        <v>0</v>
      </c>
      <c r="BC57" s="445">
        <f t="shared" si="51"/>
        <v>0</v>
      </c>
      <c r="BD57" s="445">
        <f t="shared" si="52"/>
        <v>0</v>
      </c>
      <c r="BE57" s="445">
        <f t="shared" si="53"/>
        <v>0</v>
      </c>
      <c r="BF57" s="445">
        <f t="shared" si="54"/>
        <v>0</v>
      </c>
      <c r="BG57" s="445">
        <f t="shared" si="55"/>
        <v>0</v>
      </c>
      <c r="BH57" s="249"/>
      <c r="BI57" s="351">
        <f>'6. Network Design'!H66</f>
        <v>584.17191209637997</v>
      </c>
    </row>
    <row r="58" spans="2:61" s="207" customFormat="1">
      <c r="C58" s="240" t="str">
        <f>'C. Masterfiles'!C118</f>
        <v>S09</v>
      </c>
      <c r="D58" s="240" t="str">
        <f>'C. Masterfiles'!D118</f>
        <v>Входящи повиквания от чужди абонати в роуминг в мрежата на предприятието (Roaming Calls Inbound)</v>
      </c>
      <c r="E58" s="445">
        <f>E23*$BI58/(IF(SUMPRODUCT($E$15:$E$44,BI$50:$BI$79)=0,1,SUMPRODUCT($E$15:$E$44,$BI$50:$BI$79)))</f>
        <v>5.9888376692942089E-3</v>
      </c>
      <c r="F58" s="445">
        <f t="shared" si="3"/>
        <v>4.3985602984165893E-3</v>
      </c>
      <c r="G58" s="445">
        <f t="shared" si="4"/>
        <v>5.9888376692942089E-3</v>
      </c>
      <c r="H58" s="445">
        <f t="shared" si="5"/>
        <v>4.3985602984165893E-3</v>
      </c>
      <c r="I58" s="445">
        <f t="shared" si="6"/>
        <v>5.9888376692942089E-3</v>
      </c>
      <c r="J58" s="445">
        <f t="shared" si="7"/>
        <v>4.3985602984165893E-3</v>
      </c>
      <c r="K58" s="445">
        <f t="shared" si="8"/>
        <v>6.0369894357570498E-3</v>
      </c>
      <c r="L58" s="445">
        <f t="shared" si="9"/>
        <v>6.0328632999337457E-3</v>
      </c>
      <c r="M58" s="445">
        <f t="shared" si="10"/>
        <v>6.0328632999337457E-3</v>
      </c>
      <c r="N58" s="445">
        <f t="shared" si="11"/>
        <v>0</v>
      </c>
      <c r="O58" s="445">
        <f t="shared" si="12"/>
        <v>0</v>
      </c>
      <c r="P58" s="445">
        <f t="shared" si="13"/>
        <v>0</v>
      </c>
      <c r="Q58" s="445">
        <f t="shared" si="14"/>
        <v>0</v>
      </c>
      <c r="R58" s="445">
        <f t="shared" si="15"/>
        <v>6.0328632999337457E-3</v>
      </c>
      <c r="S58" s="445">
        <f t="shared" si="16"/>
        <v>6.0328632999337457E-3</v>
      </c>
      <c r="T58" s="445">
        <f t="shared" si="2"/>
        <v>0</v>
      </c>
      <c r="U58" s="445">
        <f t="shared" si="17"/>
        <v>0</v>
      </c>
      <c r="V58" s="445">
        <f t="shared" si="18"/>
        <v>6.4932344348234167E-2</v>
      </c>
      <c r="W58" s="445">
        <f t="shared" si="19"/>
        <v>0</v>
      </c>
      <c r="X58" s="445">
        <f t="shared" si="20"/>
        <v>0.18789434616631759</v>
      </c>
      <c r="Y58" s="445">
        <f t="shared" si="21"/>
        <v>0</v>
      </c>
      <c r="Z58" s="445">
        <f t="shared" si="22"/>
        <v>0</v>
      </c>
      <c r="AA58" s="445">
        <f t="shared" si="23"/>
        <v>0</v>
      </c>
      <c r="AB58" s="445">
        <f t="shared" si="24"/>
        <v>4.3985602984165893E-3</v>
      </c>
      <c r="AC58" s="445">
        <f t="shared" si="25"/>
        <v>4.3985602984165893E-3</v>
      </c>
      <c r="AD58" s="445">
        <f t="shared" si="26"/>
        <v>0</v>
      </c>
      <c r="AE58" s="445">
        <f t="shared" si="27"/>
        <v>0</v>
      </c>
      <c r="AF58" s="445">
        <f t="shared" si="28"/>
        <v>0</v>
      </c>
      <c r="AG58" s="445">
        <f t="shared" si="29"/>
        <v>0</v>
      </c>
      <c r="AH58" s="445">
        <f t="shared" si="30"/>
        <v>0</v>
      </c>
      <c r="AI58" s="445">
        <f t="shared" si="31"/>
        <v>5.9888376692942089E-3</v>
      </c>
      <c r="AJ58" s="445">
        <f t="shared" si="32"/>
        <v>4.3985602984165893E-3</v>
      </c>
      <c r="AK58" s="445">
        <f t="shared" si="33"/>
        <v>5.9888376692942089E-3</v>
      </c>
      <c r="AL58" s="445">
        <f t="shared" si="34"/>
        <v>4.3985602984165893E-3</v>
      </c>
      <c r="AM58" s="445">
        <f t="shared" si="35"/>
        <v>5.9888376692942089E-3</v>
      </c>
      <c r="AN58" s="445">
        <f t="shared" si="36"/>
        <v>6.0328632999337457E-3</v>
      </c>
      <c r="AO58" s="445">
        <f t="shared" si="37"/>
        <v>6.0328632999337457E-3</v>
      </c>
      <c r="AP58" s="445">
        <f t="shared" si="38"/>
        <v>0</v>
      </c>
      <c r="AQ58" s="445">
        <f t="shared" si="39"/>
        <v>0</v>
      </c>
      <c r="AR58" s="445">
        <f t="shared" si="40"/>
        <v>6.0328632999337457E-3</v>
      </c>
      <c r="AS58" s="445">
        <f t="shared" si="41"/>
        <v>0</v>
      </c>
      <c r="AT58" s="445">
        <f t="shared" si="42"/>
        <v>0</v>
      </c>
      <c r="AU58" s="445">
        <f t="shared" si="43"/>
        <v>6.4932344348234167E-2</v>
      </c>
      <c r="AV58" s="445">
        <f t="shared" si="44"/>
        <v>0</v>
      </c>
      <c r="AW58" s="445">
        <f t="shared" si="45"/>
        <v>0.18789434616631759</v>
      </c>
      <c r="AX58" s="445">
        <f t="shared" si="46"/>
        <v>0</v>
      </c>
      <c r="AY58" s="445">
        <f t="shared" si="47"/>
        <v>4.3985602984165893E-3</v>
      </c>
      <c r="AZ58" s="445">
        <f t="shared" si="48"/>
        <v>0</v>
      </c>
      <c r="BA58" s="445">
        <f t="shared" si="49"/>
        <v>0</v>
      </c>
      <c r="BB58" s="445">
        <f t="shared" si="50"/>
        <v>0</v>
      </c>
      <c r="BC58" s="445">
        <f t="shared" si="51"/>
        <v>0</v>
      </c>
      <c r="BD58" s="445">
        <f t="shared" si="52"/>
        <v>0</v>
      </c>
      <c r="BE58" s="445">
        <f t="shared" si="53"/>
        <v>0</v>
      </c>
      <c r="BF58" s="445">
        <f t="shared" si="54"/>
        <v>0</v>
      </c>
      <c r="BG58" s="445">
        <f t="shared" si="55"/>
        <v>0</v>
      </c>
      <c r="BH58" s="249"/>
      <c r="BI58" s="351">
        <f>'6. Network Design'!H67</f>
        <v>640.79125545115107</v>
      </c>
    </row>
    <row r="59" spans="2:61" s="207" customFormat="1">
      <c r="C59" s="240" t="str">
        <f>'C. Masterfiles'!C119</f>
        <v>S10</v>
      </c>
      <c r="D59" s="240" t="str">
        <f>'C. Masterfiles'!D119</f>
        <v>Гласова поща (Voice mail)</v>
      </c>
      <c r="E59" s="445">
        <f>E24*$BI59/(IF(SUMPRODUCT($E$15:$E$44,BI$50:$BI$79)=0,1,SUMPRODUCT($E$15:$E$44,$BI$50:$BI$79)))</f>
        <v>6.7580628271580664E-3</v>
      </c>
      <c r="F59" s="445">
        <f t="shared" si="3"/>
        <v>4.9635252259635308E-3</v>
      </c>
      <c r="G59" s="445">
        <f t="shared" si="4"/>
        <v>6.7580628271580664E-3</v>
      </c>
      <c r="H59" s="445">
        <f t="shared" si="5"/>
        <v>4.9635252259635308E-3</v>
      </c>
      <c r="I59" s="445">
        <f t="shared" si="6"/>
        <v>6.7580628271580664E-3</v>
      </c>
      <c r="J59" s="445">
        <f t="shared" si="7"/>
        <v>4.9635252259635308E-3</v>
      </c>
      <c r="K59" s="445">
        <f t="shared" si="8"/>
        <v>4.5415995720300096E-3</v>
      </c>
      <c r="L59" s="445">
        <f t="shared" si="9"/>
        <v>6.8077432483511016E-3</v>
      </c>
      <c r="M59" s="445">
        <f t="shared" si="10"/>
        <v>6.8077432483511016E-3</v>
      </c>
      <c r="N59" s="445">
        <f t="shared" si="11"/>
        <v>0</v>
      </c>
      <c r="O59" s="445">
        <f t="shared" si="12"/>
        <v>0</v>
      </c>
      <c r="P59" s="445">
        <f t="shared" si="13"/>
        <v>0</v>
      </c>
      <c r="Q59" s="445">
        <f t="shared" si="14"/>
        <v>1</v>
      </c>
      <c r="R59" s="445">
        <f t="shared" si="15"/>
        <v>6.8077432483511016E-3</v>
      </c>
      <c r="S59" s="445">
        <f t="shared" si="16"/>
        <v>6.8077432483511016E-3</v>
      </c>
      <c r="T59" s="445">
        <f t="shared" si="2"/>
        <v>0</v>
      </c>
      <c r="U59" s="445">
        <f t="shared" si="17"/>
        <v>7.5050360541174133E-3</v>
      </c>
      <c r="V59" s="445">
        <f t="shared" si="18"/>
        <v>0</v>
      </c>
      <c r="W59" s="445">
        <f t="shared" si="19"/>
        <v>0</v>
      </c>
      <c r="X59" s="445">
        <f t="shared" si="20"/>
        <v>0</v>
      </c>
      <c r="Y59" s="445">
        <f t="shared" si="21"/>
        <v>0</v>
      </c>
      <c r="Z59" s="445">
        <f t="shared" si="22"/>
        <v>0</v>
      </c>
      <c r="AA59" s="445">
        <f t="shared" si="23"/>
        <v>0</v>
      </c>
      <c r="AB59" s="445">
        <f t="shared" si="24"/>
        <v>4.9635252259635308E-3</v>
      </c>
      <c r="AC59" s="445">
        <f t="shared" si="25"/>
        <v>4.9635252259635308E-3</v>
      </c>
      <c r="AD59" s="445">
        <f t="shared" si="26"/>
        <v>0</v>
      </c>
      <c r="AE59" s="445">
        <f t="shared" si="27"/>
        <v>0</v>
      </c>
      <c r="AF59" s="445">
        <f t="shared" si="28"/>
        <v>0</v>
      </c>
      <c r="AG59" s="445">
        <f t="shared" si="29"/>
        <v>0</v>
      </c>
      <c r="AH59" s="445">
        <f t="shared" si="30"/>
        <v>0</v>
      </c>
      <c r="AI59" s="445">
        <f t="shared" si="31"/>
        <v>6.7580628271580664E-3</v>
      </c>
      <c r="AJ59" s="445">
        <f t="shared" si="32"/>
        <v>4.9635252259635308E-3</v>
      </c>
      <c r="AK59" s="445">
        <f t="shared" si="33"/>
        <v>6.7580628271580664E-3</v>
      </c>
      <c r="AL59" s="445">
        <f t="shared" si="34"/>
        <v>4.9635252259635308E-3</v>
      </c>
      <c r="AM59" s="445">
        <f t="shared" si="35"/>
        <v>6.7580628271580664E-3</v>
      </c>
      <c r="AN59" s="445">
        <f t="shared" si="36"/>
        <v>6.8077432483511016E-3</v>
      </c>
      <c r="AO59" s="445">
        <f t="shared" si="37"/>
        <v>6.8077432483511016E-3</v>
      </c>
      <c r="AP59" s="445">
        <f t="shared" si="38"/>
        <v>0</v>
      </c>
      <c r="AQ59" s="445">
        <f t="shared" si="39"/>
        <v>0</v>
      </c>
      <c r="AR59" s="445">
        <f t="shared" si="40"/>
        <v>6.8077432483511016E-3</v>
      </c>
      <c r="AS59" s="445">
        <f t="shared" si="41"/>
        <v>0</v>
      </c>
      <c r="AT59" s="445">
        <f t="shared" si="42"/>
        <v>7.5050360541174133E-3</v>
      </c>
      <c r="AU59" s="445">
        <f t="shared" si="43"/>
        <v>0</v>
      </c>
      <c r="AV59" s="445">
        <f t="shared" si="44"/>
        <v>0</v>
      </c>
      <c r="AW59" s="445">
        <f t="shared" si="45"/>
        <v>0</v>
      </c>
      <c r="AX59" s="445">
        <f t="shared" si="46"/>
        <v>0</v>
      </c>
      <c r="AY59" s="445">
        <f t="shared" si="47"/>
        <v>4.9635252259635308E-3</v>
      </c>
      <c r="AZ59" s="445">
        <f t="shared" si="48"/>
        <v>0</v>
      </c>
      <c r="BA59" s="445">
        <f t="shared" si="49"/>
        <v>0</v>
      </c>
      <c r="BB59" s="445">
        <f t="shared" si="50"/>
        <v>0</v>
      </c>
      <c r="BC59" s="445">
        <f t="shared" si="51"/>
        <v>0</v>
      </c>
      <c r="BD59" s="445">
        <f t="shared" si="52"/>
        <v>0</v>
      </c>
      <c r="BE59" s="445">
        <f t="shared" si="53"/>
        <v>0</v>
      </c>
      <c r="BF59" s="445">
        <f t="shared" si="54"/>
        <v>0</v>
      </c>
      <c r="BG59" s="445">
        <f t="shared" si="55"/>
        <v>0</v>
      </c>
      <c r="BH59" s="249"/>
      <c r="BI59" s="351">
        <f>'6. Network Design'!H68</f>
        <v>723.09650095136544</v>
      </c>
    </row>
    <row r="60" spans="2:61" s="207" customFormat="1">
      <c r="C60" s="240" t="str">
        <f>'C. Masterfiles'!C120</f>
        <v>S11</v>
      </c>
      <c r="D60" s="240" t="str">
        <f>'C. Masterfiles'!D120</f>
        <v>Повиквания към центъра за обслужване на клиенти (Help desk call)</v>
      </c>
      <c r="E60" s="445">
        <f>E25*$BI60/(IF(SUMPRODUCT($E$15:$E$44,BI$50:$BI$79)=0,1,SUMPRODUCT($E$15:$E$44,$BI$50:$BI$79)))</f>
        <v>2.5750355073231798E-3</v>
      </c>
      <c r="F60" s="445">
        <f t="shared" si="3"/>
        <v>1.8912599697930355E-3</v>
      </c>
      <c r="G60" s="445">
        <f t="shared" si="4"/>
        <v>2.5750355073231798E-3</v>
      </c>
      <c r="H60" s="445">
        <f t="shared" si="5"/>
        <v>1.8912599697930355E-3</v>
      </c>
      <c r="I60" s="445">
        <f t="shared" si="6"/>
        <v>2.5750355073231798E-3</v>
      </c>
      <c r="J60" s="445">
        <f t="shared" si="7"/>
        <v>1.8912599697930355E-3</v>
      </c>
      <c r="K60" s="445">
        <f t="shared" si="8"/>
        <v>1.7304929618328182E-3</v>
      </c>
      <c r="L60" s="445">
        <f t="shared" si="9"/>
        <v>2.5939653178121765E-3</v>
      </c>
      <c r="M60" s="445">
        <f t="shared" si="10"/>
        <v>2.5939653178121765E-3</v>
      </c>
      <c r="N60" s="445">
        <f t="shared" si="11"/>
        <v>0</v>
      </c>
      <c r="O60" s="445">
        <f t="shared" si="12"/>
        <v>0</v>
      </c>
      <c r="P60" s="445">
        <f t="shared" si="13"/>
        <v>0</v>
      </c>
      <c r="Q60" s="445">
        <f t="shared" si="14"/>
        <v>0</v>
      </c>
      <c r="R60" s="445">
        <f t="shared" si="15"/>
        <v>2.5939653178121765E-3</v>
      </c>
      <c r="S60" s="445">
        <f t="shared" si="16"/>
        <v>2.5939653178121765E-3</v>
      </c>
      <c r="T60" s="445">
        <f t="shared" si="2"/>
        <v>0</v>
      </c>
      <c r="U60" s="445">
        <f t="shared" si="17"/>
        <v>2.8596559128497979E-3</v>
      </c>
      <c r="V60" s="445">
        <f t="shared" si="18"/>
        <v>0</v>
      </c>
      <c r="W60" s="445">
        <f t="shared" si="19"/>
        <v>0</v>
      </c>
      <c r="X60" s="445">
        <f t="shared" si="20"/>
        <v>0</v>
      </c>
      <c r="Y60" s="445">
        <f t="shared" si="21"/>
        <v>0</v>
      </c>
      <c r="Z60" s="445">
        <f t="shared" si="22"/>
        <v>0</v>
      </c>
      <c r="AA60" s="445">
        <f t="shared" si="23"/>
        <v>0</v>
      </c>
      <c r="AB60" s="445">
        <f t="shared" si="24"/>
        <v>1.8912599697930355E-3</v>
      </c>
      <c r="AC60" s="445">
        <f t="shared" si="25"/>
        <v>1.8912599697930355E-3</v>
      </c>
      <c r="AD60" s="445">
        <f t="shared" si="26"/>
        <v>0</v>
      </c>
      <c r="AE60" s="445">
        <f t="shared" si="27"/>
        <v>0</v>
      </c>
      <c r="AF60" s="445">
        <f t="shared" si="28"/>
        <v>0</v>
      </c>
      <c r="AG60" s="445">
        <f t="shared" si="29"/>
        <v>0</v>
      </c>
      <c r="AH60" s="445">
        <f t="shared" si="30"/>
        <v>0</v>
      </c>
      <c r="AI60" s="445">
        <f t="shared" si="31"/>
        <v>2.5750355073231798E-3</v>
      </c>
      <c r="AJ60" s="445">
        <f t="shared" si="32"/>
        <v>1.8912599697930355E-3</v>
      </c>
      <c r="AK60" s="445">
        <f t="shared" si="33"/>
        <v>2.5750355073231798E-3</v>
      </c>
      <c r="AL60" s="445">
        <f t="shared" si="34"/>
        <v>1.8912599697930355E-3</v>
      </c>
      <c r="AM60" s="445">
        <f t="shared" si="35"/>
        <v>2.5750355073231798E-3</v>
      </c>
      <c r="AN60" s="445">
        <f t="shared" si="36"/>
        <v>2.5939653178121765E-3</v>
      </c>
      <c r="AO60" s="445">
        <f t="shared" si="37"/>
        <v>2.5939653178121765E-3</v>
      </c>
      <c r="AP60" s="445">
        <f t="shared" si="38"/>
        <v>0</v>
      </c>
      <c r="AQ60" s="445">
        <f t="shared" si="39"/>
        <v>0</v>
      </c>
      <c r="AR60" s="445">
        <f t="shared" si="40"/>
        <v>2.5939653178121765E-3</v>
      </c>
      <c r="AS60" s="445">
        <f t="shared" si="41"/>
        <v>0</v>
      </c>
      <c r="AT60" s="445">
        <f t="shared" si="42"/>
        <v>2.8596559128497979E-3</v>
      </c>
      <c r="AU60" s="445">
        <f t="shared" si="43"/>
        <v>0</v>
      </c>
      <c r="AV60" s="445">
        <f t="shared" si="44"/>
        <v>0</v>
      </c>
      <c r="AW60" s="445">
        <f t="shared" si="45"/>
        <v>0</v>
      </c>
      <c r="AX60" s="445">
        <f t="shared" si="46"/>
        <v>0</v>
      </c>
      <c r="AY60" s="445">
        <f t="shared" si="47"/>
        <v>1.8912599697930355E-3</v>
      </c>
      <c r="AZ60" s="445">
        <f t="shared" si="48"/>
        <v>0</v>
      </c>
      <c r="BA60" s="445">
        <f t="shared" si="49"/>
        <v>0</v>
      </c>
      <c r="BB60" s="445">
        <f t="shared" si="50"/>
        <v>0</v>
      </c>
      <c r="BC60" s="445">
        <f t="shared" si="51"/>
        <v>0</v>
      </c>
      <c r="BD60" s="445">
        <f t="shared" si="52"/>
        <v>0</v>
      </c>
      <c r="BE60" s="445">
        <f t="shared" si="53"/>
        <v>0</v>
      </c>
      <c r="BF60" s="445">
        <f t="shared" si="54"/>
        <v>0</v>
      </c>
      <c r="BG60" s="445">
        <f t="shared" si="55"/>
        <v>0</v>
      </c>
      <c r="BH60" s="249"/>
      <c r="BI60" s="351">
        <f>'6. Network Design'!H69</f>
        <v>275.52261835865949</v>
      </c>
    </row>
    <row r="61" spans="2:61">
      <c r="C61" s="240" t="str">
        <f>'C. Masterfiles'!C121</f>
        <v>S12</v>
      </c>
      <c r="D61" s="240" t="str">
        <f>'C. Masterfiles'!D121</f>
        <v>Видеоразговори (Video call)</v>
      </c>
      <c r="E61" s="445">
        <f>E26*$BI61/(IF(SUMPRODUCT($E$15:$E$44,BI$50:$BI$79)=0,1,SUMPRODUCT($E$15:$E$44,$BI$50:$BI$79)))</f>
        <v>9.0531746523331305E-2</v>
      </c>
      <c r="F61" s="445">
        <f t="shared" si="3"/>
        <v>6.649192514359277E-2</v>
      </c>
      <c r="G61" s="445">
        <f t="shared" si="4"/>
        <v>9.0531746523331305E-2</v>
      </c>
      <c r="H61" s="445">
        <f t="shared" si="5"/>
        <v>6.649192514359277E-2</v>
      </c>
      <c r="I61" s="445">
        <f t="shared" si="6"/>
        <v>9.0531746523331305E-2</v>
      </c>
      <c r="J61" s="445">
        <f t="shared" si="7"/>
        <v>6.649192514359277E-2</v>
      </c>
      <c r="K61" s="445">
        <f t="shared" si="8"/>
        <v>9.1259644615880264E-2</v>
      </c>
      <c r="L61" s="445">
        <f t="shared" si="9"/>
        <v>9.1197270862724208E-2</v>
      </c>
      <c r="M61" s="445">
        <f t="shared" si="10"/>
        <v>9.1197270862724208E-2</v>
      </c>
      <c r="N61" s="445">
        <f t="shared" si="11"/>
        <v>0</v>
      </c>
      <c r="O61" s="445">
        <f t="shared" si="12"/>
        <v>0</v>
      </c>
      <c r="P61" s="445">
        <f t="shared" si="13"/>
        <v>0</v>
      </c>
      <c r="Q61" s="445">
        <f t="shared" si="14"/>
        <v>0</v>
      </c>
      <c r="R61" s="445">
        <f t="shared" si="15"/>
        <v>9.1197270862724208E-2</v>
      </c>
      <c r="S61" s="445">
        <f t="shared" si="16"/>
        <v>9.1197270862724208E-2</v>
      </c>
      <c r="T61" s="445">
        <f t="shared" si="2"/>
        <v>0</v>
      </c>
      <c r="U61" s="445">
        <f t="shared" si="17"/>
        <v>0.10053828132070551</v>
      </c>
      <c r="V61" s="445">
        <f t="shared" si="18"/>
        <v>0</v>
      </c>
      <c r="W61" s="445">
        <f t="shared" si="19"/>
        <v>0.40944535422460909</v>
      </c>
      <c r="X61" s="445">
        <f t="shared" si="20"/>
        <v>0</v>
      </c>
      <c r="Y61" s="445">
        <f t="shared" si="21"/>
        <v>0</v>
      </c>
      <c r="Z61" s="445">
        <f t="shared" si="22"/>
        <v>0</v>
      </c>
      <c r="AA61" s="445">
        <f t="shared" si="23"/>
        <v>0</v>
      </c>
      <c r="AB61" s="445">
        <f t="shared" si="24"/>
        <v>6.649192514359277E-2</v>
      </c>
      <c r="AC61" s="445">
        <f t="shared" si="25"/>
        <v>6.649192514359277E-2</v>
      </c>
      <c r="AD61" s="445">
        <f t="shared" si="26"/>
        <v>0</v>
      </c>
      <c r="AE61" s="445">
        <f t="shared" si="27"/>
        <v>0</v>
      </c>
      <c r="AF61" s="445">
        <f t="shared" si="28"/>
        <v>0</v>
      </c>
      <c r="AG61" s="445">
        <f t="shared" si="29"/>
        <v>0</v>
      </c>
      <c r="AH61" s="445">
        <f t="shared" si="30"/>
        <v>0</v>
      </c>
      <c r="AI61" s="445">
        <f t="shared" si="31"/>
        <v>9.0531746523331305E-2</v>
      </c>
      <c r="AJ61" s="445">
        <f t="shared" si="32"/>
        <v>6.649192514359277E-2</v>
      </c>
      <c r="AK61" s="445">
        <f t="shared" si="33"/>
        <v>9.0531746523331305E-2</v>
      </c>
      <c r="AL61" s="445">
        <f t="shared" si="34"/>
        <v>6.649192514359277E-2</v>
      </c>
      <c r="AM61" s="445">
        <f t="shared" si="35"/>
        <v>9.0531746523331305E-2</v>
      </c>
      <c r="AN61" s="445">
        <f t="shared" si="36"/>
        <v>9.1197270862724208E-2</v>
      </c>
      <c r="AO61" s="445">
        <f t="shared" si="37"/>
        <v>9.1197270862724208E-2</v>
      </c>
      <c r="AP61" s="445">
        <f t="shared" si="38"/>
        <v>0</v>
      </c>
      <c r="AQ61" s="445">
        <f t="shared" si="39"/>
        <v>0</v>
      </c>
      <c r="AR61" s="445">
        <f t="shared" si="40"/>
        <v>9.1197270862724208E-2</v>
      </c>
      <c r="AS61" s="445">
        <f t="shared" si="41"/>
        <v>0</v>
      </c>
      <c r="AT61" s="445">
        <f t="shared" si="42"/>
        <v>0.10053828132070551</v>
      </c>
      <c r="AU61" s="445">
        <f t="shared" si="43"/>
        <v>0</v>
      </c>
      <c r="AV61" s="445">
        <f t="shared" si="44"/>
        <v>0.40944535422460909</v>
      </c>
      <c r="AW61" s="445">
        <f t="shared" si="45"/>
        <v>0</v>
      </c>
      <c r="AX61" s="445">
        <f t="shared" si="46"/>
        <v>0</v>
      </c>
      <c r="AY61" s="445">
        <f t="shared" si="47"/>
        <v>6.649192514359277E-2</v>
      </c>
      <c r="AZ61" s="445">
        <f t="shared" si="48"/>
        <v>0</v>
      </c>
      <c r="BA61" s="445">
        <f t="shared" si="49"/>
        <v>0</v>
      </c>
      <c r="BB61" s="445">
        <f t="shared" si="50"/>
        <v>0</v>
      </c>
      <c r="BC61" s="445">
        <f t="shared" si="51"/>
        <v>0</v>
      </c>
      <c r="BD61" s="445">
        <f t="shared" si="52"/>
        <v>0</v>
      </c>
      <c r="BE61" s="445">
        <f t="shared" si="53"/>
        <v>0</v>
      </c>
      <c r="BF61" s="445">
        <f t="shared" si="54"/>
        <v>0</v>
      </c>
      <c r="BG61" s="445">
        <f t="shared" si="55"/>
        <v>0</v>
      </c>
      <c r="BH61" s="249"/>
      <c r="BI61" s="351">
        <f>'6. Network Design'!H70</f>
        <v>9686.6795722829502</v>
      </c>
    </row>
    <row r="62" spans="2:61">
      <c r="C62" s="240" t="str">
        <f>'C. Masterfiles'!C122</f>
        <v>S13</v>
      </c>
      <c r="D62" s="240" t="str">
        <f>'C. Masterfiles'!D122</f>
        <v>MMS в мрежата (MMS on net)</v>
      </c>
      <c r="E62" s="445">
        <f>E27*$BI62/(IF(SUMPRODUCT($E$15:$E$44,BI$50:$BI$79)=0,1,SUMPRODUCT($E$15:$E$44,$BI$50:$BI$79)))</f>
        <v>5.3986353656669604E-4</v>
      </c>
      <c r="F62" s="445">
        <f t="shared" si="3"/>
        <v>3.9650804540589492E-4</v>
      </c>
      <c r="G62" s="445">
        <f t="shared" si="4"/>
        <v>5.3986353656669604E-4</v>
      </c>
      <c r="H62" s="445">
        <f t="shared" si="5"/>
        <v>3.9650804540589492E-4</v>
      </c>
      <c r="I62" s="445">
        <f t="shared" si="6"/>
        <v>5.3986353656669604E-4</v>
      </c>
      <c r="J62" s="445">
        <f t="shared" si="7"/>
        <v>3.9650804540589492E-4</v>
      </c>
      <c r="K62" s="445">
        <f t="shared" si="8"/>
        <v>3.6280278377597973E-4</v>
      </c>
      <c r="L62" s="445">
        <f t="shared" si="9"/>
        <v>2.7191611265608848E-4</v>
      </c>
      <c r="M62" s="445">
        <f t="shared" si="10"/>
        <v>2.7191611265608848E-4</v>
      </c>
      <c r="N62" s="445">
        <f t="shared" si="11"/>
        <v>0</v>
      </c>
      <c r="O62" s="445">
        <f t="shared" si="12"/>
        <v>0</v>
      </c>
      <c r="P62" s="445">
        <f t="shared" si="13"/>
        <v>0.33333333333333331</v>
      </c>
      <c r="Q62" s="445">
        <f t="shared" si="14"/>
        <v>0</v>
      </c>
      <c r="R62" s="445">
        <f t="shared" si="15"/>
        <v>2.7191611265608848E-4</v>
      </c>
      <c r="S62" s="445">
        <f t="shared" si="16"/>
        <v>2.7191611265608848E-4</v>
      </c>
      <c r="T62" s="445">
        <f t="shared" si="2"/>
        <v>7.4489277087941253E-4</v>
      </c>
      <c r="U62" s="445">
        <f t="shared" si="17"/>
        <v>2.9976750807599603E-4</v>
      </c>
      <c r="V62" s="445">
        <f t="shared" si="18"/>
        <v>0</v>
      </c>
      <c r="W62" s="445">
        <f t="shared" si="19"/>
        <v>0</v>
      </c>
      <c r="X62" s="445">
        <f t="shared" si="20"/>
        <v>0</v>
      </c>
      <c r="Y62" s="445">
        <f t="shared" si="21"/>
        <v>0</v>
      </c>
      <c r="Z62" s="445">
        <f t="shared" si="22"/>
        <v>0</v>
      </c>
      <c r="AA62" s="445">
        <f t="shared" si="23"/>
        <v>0</v>
      </c>
      <c r="AB62" s="445">
        <f t="shared" si="24"/>
        <v>3.9650804540589492E-4</v>
      </c>
      <c r="AC62" s="445">
        <f t="shared" si="25"/>
        <v>3.9650804540589492E-4</v>
      </c>
      <c r="AD62" s="445">
        <f t="shared" si="26"/>
        <v>0</v>
      </c>
      <c r="AE62" s="445">
        <f t="shared" si="27"/>
        <v>0</v>
      </c>
      <c r="AF62" s="445">
        <f t="shared" si="28"/>
        <v>0</v>
      </c>
      <c r="AG62" s="445">
        <f t="shared" si="29"/>
        <v>0</v>
      </c>
      <c r="AH62" s="445">
        <f t="shared" si="30"/>
        <v>0</v>
      </c>
      <c r="AI62" s="445">
        <f t="shared" si="31"/>
        <v>5.3986353656669604E-4</v>
      </c>
      <c r="AJ62" s="445">
        <f t="shared" si="32"/>
        <v>3.9650804540589492E-4</v>
      </c>
      <c r="AK62" s="445">
        <f t="shared" si="33"/>
        <v>5.3986353656669604E-4</v>
      </c>
      <c r="AL62" s="445">
        <f t="shared" si="34"/>
        <v>3.9650804540589492E-4</v>
      </c>
      <c r="AM62" s="445">
        <f t="shared" si="35"/>
        <v>5.3986353656669604E-4</v>
      </c>
      <c r="AN62" s="445">
        <f t="shared" si="36"/>
        <v>2.7191611265608848E-4</v>
      </c>
      <c r="AO62" s="445">
        <f t="shared" si="37"/>
        <v>2.7191611265608848E-4</v>
      </c>
      <c r="AP62" s="445">
        <f t="shared" si="38"/>
        <v>0</v>
      </c>
      <c r="AQ62" s="445">
        <f t="shared" si="39"/>
        <v>0.33333333333333331</v>
      </c>
      <c r="AR62" s="445">
        <f t="shared" si="40"/>
        <v>2.7191611265608848E-4</v>
      </c>
      <c r="AS62" s="445">
        <f t="shared" si="41"/>
        <v>7.4489277087941253E-4</v>
      </c>
      <c r="AT62" s="445">
        <f t="shared" si="42"/>
        <v>2.9976750807599603E-4</v>
      </c>
      <c r="AU62" s="445">
        <f t="shared" si="43"/>
        <v>0</v>
      </c>
      <c r="AV62" s="445">
        <f t="shared" si="44"/>
        <v>0</v>
      </c>
      <c r="AW62" s="445">
        <f t="shared" si="45"/>
        <v>0</v>
      </c>
      <c r="AX62" s="445">
        <f t="shared" si="46"/>
        <v>0</v>
      </c>
      <c r="AY62" s="445">
        <f t="shared" si="47"/>
        <v>3.9650804540589492E-4</v>
      </c>
      <c r="AZ62" s="445">
        <f t="shared" si="48"/>
        <v>0</v>
      </c>
      <c r="BA62" s="445">
        <f t="shared" si="49"/>
        <v>0</v>
      </c>
      <c r="BB62" s="445">
        <f t="shared" si="50"/>
        <v>0</v>
      </c>
      <c r="BC62" s="445">
        <f t="shared" si="51"/>
        <v>0</v>
      </c>
      <c r="BD62" s="445">
        <f t="shared" si="52"/>
        <v>0</v>
      </c>
      <c r="BE62" s="445">
        <f t="shared" si="53"/>
        <v>0</v>
      </c>
      <c r="BF62" s="445">
        <f t="shared" si="54"/>
        <v>0</v>
      </c>
      <c r="BG62" s="445">
        <f t="shared" si="55"/>
        <v>0</v>
      </c>
      <c r="BH62" s="249"/>
      <c r="BI62" s="351">
        <f>'6. Network Design'!H71</f>
        <v>28.882051282051279</v>
      </c>
    </row>
    <row r="63" spans="2:61">
      <c r="C63" s="240" t="str">
        <f>'C. Masterfiles'!C123</f>
        <v>S14</v>
      </c>
      <c r="D63" s="240" t="str">
        <f>'C. Masterfiles'!D123</f>
        <v>Изходящи MMS към други мрежи (MMS outgoing to other network)</v>
      </c>
      <c r="E63" s="445">
        <f>E28*$BI63/(IF(SUMPRODUCT($E$15:$E$44,BI$50:$BI$79)=0,1,SUMPRODUCT($E$15:$E$44,$BI$50:$BI$79)))</f>
        <v>2.6993176828334802E-4</v>
      </c>
      <c r="F63" s="445">
        <f t="shared" si="3"/>
        <v>1.9825402270294746E-4</v>
      </c>
      <c r="G63" s="445">
        <f t="shared" si="4"/>
        <v>2.6993176828334802E-4</v>
      </c>
      <c r="H63" s="445">
        <f t="shared" si="5"/>
        <v>1.9825402270294746E-4</v>
      </c>
      <c r="I63" s="445">
        <f t="shared" si="6"/>
        <v>2.6993176828334802E-4</v>
      </c>
      <c r="J63" s="445">
        <f t="shared" si="7"/>
        <v>1.9825402270294746E-4</v>
      </c>
      <c r="K63" s="445">
        <f t="shared" si="8"/>
        <v>2.7210208783198483E-4</v>
      </c>
      <c r="L63" s="445">
        <f t="shared" si="9"/>
        <v>2.7191611265608848E-4</v>
      </c>
      <c r="M63" s="445">
        <f t="shared" si="10"/>
        <v>2.7191611265608848E-4</v>
      </c>
      <c r="N63" s="445">
        <f t="shared" si="11"/>
        <v>0</v>
      </c>
      <c r="O63" s="445">
        <f t="shared" si="12"/>
        <v>0</v>
      </c>
      <c r="P63" s="445">
        <f t="shared" si="13"/>
        <v>0.33333333333333331</v>
      </c>
      <c r="Q63" s="445">
        <f t="shared" si="14"/>
        <v>0</v>
      </c>
      <c r="R63" s="445">
        <f t="shared" si="15"/>
        <v>2.7191611265608848E-4</v>
      </c>
      <c r="S63" s="445">
        <f t="shared" si="16"/>
        <v>2.7191611265608848E-4</v>
      </c>
      <c r="T63" s="445">
        <f t="shared" si="2"/>
        <v>7.4489277087941253E-4</v>
      </c>
      <c r="U63" s="445">
        <f t="shared" si="17"/>
        <v>2.9976750807599603E-4</v>
      </c>
      <c r="V63" s="445">
        <f t="shared" si="18"/>
        <v>0</v>
      </c>
      <c r="W63" s="445">
        <f t="shared" si="19"/>
        <v>1.2208127284141965E-3</v>
      </c>
      <c r="X63" s="445">
        <f t="shared" si="20"/>
        <v>0</v>
      </c>
      <c r="Y63" s="445">
        <f t="shared" si="21"/>
        <v>0</v>
      </c>
      <c r="Z63" s="445">
        <f t="shared" si="22"/>
        <v>0</v>
      </c>
      <c r="AA63" s="445">
        <f t="shared" si="23"/>
        <v>0</v>
      </c>
      <c r="AB63" s="445">
        <f t="shared" si="24"/>
        <v>1.9825402270294746E-4</v>
      </c>
      <c r="AC63" s="445">
        <f t="shared" si="25"/>
        <v>1.9825402270294746E-4</v>
      </c>
      <c r="AD63" s="445">
        <f t="shared" si="26"/>
        <v>0</v>
      </c>
      <c r="AE63" s="445">
        <f t="shared" si="27"/>
        <v>0</v>
      </c>
      <c r="AF63" s="445">
        <f t="shared" si="28"/>
        <v>0</v>
      </c>
      <c r="AG63" s="445">
        <f t="shared" si="29"/>
        <v>0</v>
      </c>
      <c r="AH63" s="445">
        <f t="shared" si="30"/>
        <v>0</v>
      </c>
      <c r="AI63" s="445">
        <f t="shared" si="31"/>
        <v>2.6993176828334802E-4</v>
      </c>
      <c r="AJ63" s="445">
        <f t="shared" si="32"/>
        <v>1.9825402270294746E-4</v>
      </c>
      <c r="AK63" s="445">
        <f t="shared" si="33"/>
        <v>2.6993176828334802E-4</v>
      </c>
      <c r="AL63" s="445">
        <f t="shared" si="34"/>
        <v>1.9825402270294746E-4</v>
      </c>
      <c r="AM63" s="445">
        <f t="shared" si="35"/>
        <v>2.6993176828334802E-4</v>
      </c>
      <c r="AN63" s="445">
        <f t="shared" si="36"/>
        <v>2.7191611265608848E-4</v>
      </c>
      <c r="AO63" s="445">
        <f t="shared" si="37"/>
        <v>2.7191611265608848E-4</v>
      </c>
      <c r="AP63" s="445">
        <f t="shared" si="38"/>
        <v>0</v>
      </c>
      <c r="AQ63" s="445">
        <f t="shared" si="39"/>
        <v>0.33333333333333331</v>
      </c>
      <c r="AR63" s="445">
        <f t="shared" si="40"/>
        <v>2.7191611265608848E-4</v>
      </c>
      <c r="AS63" s="445">
        <f t="shared" si="41"/>
        <v>7.4489277087941253E-4</v>
      </c>
      <c r="AT63" s="445">
        <f t="shared" si="42"/>
        <v>2.9976750807599603E-4</v>
      </c>
      <c r="AU63" s="445">
        <f t="shared" si="43"/>
        <v>0</v>
      </c>
      <c r="AV63" s="445">
        <f t="shared" si="44"/>
        <v>1.2208127284141965E-3</v>
      </c>
      <c r="AW63" s="445">
        <f t="shared" si="45"/>
        <v>0</v>
      </c>
      <c r="AX63" s="445">
        <f t="shared" si="46"/>
        <v>0</v>
      </c>
      <c r="AY63" s="445">
        <f t="shared" si="47"/>
        <v>1.9825402270294746E-4</v>
      </c>
      <c r="AZ63" s="445">
        <f t="shared" si="48"/>
        <v>0</v>
      </c>
      <c r="BA63" s="445">
        <f t="shared" si="49"/>
        <v>0</v>
      </c>
      <c r="BB63" s="445">
        <f t="shared" si="50"/>
        <v>0</v>
      </c>
      <c r="BC63" s="445">
        <f t="shared" si="51"/>
        <v>0</v>
      </c>
      <c r="BD63" s="445">
        <f t="shared" si="52"/>
        <v>0</v>
      </c>
      <c r="BE63" s="445">
        <f t="shared" si="53"/>
        <v>0</v>
      </c>
      <c r="BF63" s="445">
        <f t="shared" si="54"/>
        <v>0</v>
      </c>
      <c r="BG63" s="445">
        <f t="shared" si="55"/>
        <v>0</v>
      </c>
      <c r="BH63" s="249"/>
      <c r="BI63" s="351">
        <f>'6. Network Design'!H72</f>
        <v>28.882051282051279</v>
      </c>
    </row>
    <row r="64" spans="2:61">
      <c r="C64" s="240" t="str">
        <f>'C. Masterfiles'!C124</f>
        <v>S15</v>
      </c>
      <c r="D64" s="240" t="str">
        <f>'C. Masterfiles'!D124</f>
        <v>Входящи MMS от други мрежи (MMS incoming from other network)</v>
      </c>
      <c r="E64" s="445">
        <f>E29*$BI64/(IF(SUMPRODUCT($E$15:$E$44,BI$50:$BI$79)=0,1,SUMPRODUCT($E$15:$E$44,$BI$50:$BI$79)))</f>
        <v>2.6993176828334802E-4</v>
      </c>
      <c r="F64" s="445">
        <f t="shared" si="3"/>
        <v>1.9825402270294746E-4</v>
      </c>
      <c r="G64" s="445">
        <f t="shared" si="4"/>
        <v>2.6993176828334802E-4</v>
      </c>
      <c r="H64" s="445">
        <f t="shared" si="5"/>
        <v>1.9825402270294746E-4</v>
      </c>
      <c r="I64" s="445">
        <f t="shared" si="6"/>
        <v>2.6993176828334802E-4</v>
      </c>
      <c r="J64" s="445">
        <f t="shared" si="7"/>
        <v>1.9825402270294746E-4</v>
      </c>
      <c r="K64" s="445">
        <f t="shared" si="8"/>
        <v>2.7210208783198483E-4</v>
      </c>
      <c r="L64" s="445">
        <f t="shared" si="9"/>
        <v>2.7191611265608848E-4</v>
      </c>
      <c r="M64" s="445">
        <f t="shared" si="10"/>
        <v>2.7191611265608848E-4</v>
      </c>
      <c r="N64" s="445">
        <f t="shared" si="11"/>
        <v>0</v>
      </c>
      <c r="O64" s="445">
        <f t="shared" si="12"/>
        <v>0</v>
      </c>
      <c r="P64" s="445">
        <f t="shared" si="13"/>
        <v>0.33333333333333331</v>
      </c>
      <c r="Q64" s="445">
        <f t="shared" si="14"/>
        <v>0</v>
      </c>
      <c r="R64" s="445">
        <f t="shared" si="15"/>
        <v>2.7191611265608848E-4</v>
      </c>
      <c r="S64" s="445">
        <f t="shared" si="16"/>
        <v>2.7191611265608848E-4</v>
      </c>
      <c r="T64" s="445">
        <f t="shared" si="2"/>
        <v>7.4489277087941253E-4</v>
      </c>
      <c r="U64" s="445">
        <f t="shared" si="17"/>
        <v>0</v>
      </c>
      <c r="V64" s="445">
        <f t="shared" si="18"/>
        <v>2.9266618159593098E-3</v>
      </c>
      <c r="W64" s="445">
        <f t="shared" si="19"/>
        <v>1.2208127284141965E-3</v>
      </c>
      <c r="X64" s="445">
        <f t="shared" si="20"/>
        <v>0</v>
      </c>
      <c r="Y64" s="445">
        <f t="shared" si="21"/>
        <v>0</v>
      </c>
      <c r="Z64" s="445">
        <f t="shared" si="22"/>
        <v>0</v>
      </c>
      <c r="AA64" s="445">
        <f t="shared" si="23"/>
        <v>0</v>
      </c>
      <c r="AB64" s="445">
        <f t="shared" si="24"/>
        <v>1.9825402270294746E-4</v>
      </c>
      <c r="AC64" s="445">
        <f t="shared" si="25"/>
        <v>1.9825402270294746E-4</v>
      </c>
      <c r="AD64" s="445">
        <f t="shared" si="26"/>
        <v>0</v>
      </c>
      <c r="AE64" s="445">
        <f t="shared" si="27"/>
        <v>0</v>
      </c>
      <c r="AF64" s="445">
        <f t="shared" si="28"/>
        <v>0</v>
      </c>
      <c r="AG64" s="445">
        <f t="shared" si="29"/>
        <v>0</v>
      </c>
      <c r="AH64" s="445">
        <f t="shared" si="30"/>
        <v>0</v>
      </c>
      <c r="AI64" s="445">
        <f t="shared" si="31"/>
        <v>2.6993176828334802E-4</v>
      </c>
      <c r="AJ64" s="445">
        <f t="shared" si="32"/>
        <v>1.9825402270294746E-4</v>
      </c>
      <c r="AK64" s="445">
        <f t="shared" si="33"/>
        <v>2.6993176828334802E-4</v>
      </c>
      <c r="AL64" s="445">
        <f t="shared" si="34"/>
        <v>1.9825402270294746E-4</v>
      </c>
      <c r="AM64" s="445">
        <f t="shared" si="35"/>
        <v>2.6993176828334802E-4</v>
      </c>
      <c r="AN64" s="445">
        <f t="shared" si="36"/>
        <v>2.7191611265608848E-4</v>
      </c>
      <c r="AO64" s="445">
        <f t="shared" si="37"/>
        <v>2.7191611265608848E-4</v>
      </c>
      <c r="AP64" s="445">
        <f t="shared" si="38"/>
        <v>0</v>
      </c>
      <c r="AQ64" s="445">
        <f t="shared" si="39"/>
        <v>0.33333333333333331</v>
      </c>
      <c r="AR64" s="445">
        <f t="shared" si="40"/>
        <v>2.7191611265608848E-4</v>
      </c>
      <c r="AS64" s="445">
        <f t="shared" si="41"/>
        <v>7.4489277087941253E-4</v>
      </c>
      <c r="AT64" s="445">
        <f t="shared" si="42"/>
        <v>0</v>
      </c>
      <c r="AU64" s="445">
        <f t="shared" si="43"/>
        <v>2.9266618159593098E-3</v>
      </c>
      <c r="AV64" s="445">
        <f t="shared" si="44"/>
        <v>1.2208127284141965E-3</v>
      </c>
      <c r="AW64" s="445">
        <f t="shared" si="45"/>
        <v>0</v>
      </c>
      <c r="AX64" s="445">
        <f t="shared" si="46"/>
        <v>0</v>
      </c>
      <c r="AY64" s="445">
        <f t="shared" si="47"/>
        <v>1.9825402270294746E-4</v>
      </c>
      <c r="AZ64" s="445">
        <f t="shared" si="48"/>
        <v>0</v>
      </c>
      <c r="BA64" s="445">
        <f t="shared" si="49"/>
        <v>0</v>
      </c>
      <c r="BB64" s="445">
        <f t="shared" si="50"/>
        <v>0</v>
      </c>
      <c r="BC64" s="445">
        <f t="shared" si="51"/>
        <v>0</v>
      </c>
      <c r="BD64" s="445">
        <f t="shared" si="52"/>
        <v>0</v>
      </c>
      <c r="BE64" s="445">
        <f t="shared" si="53"/>
        <v>0</v>
      </c>
      <c r="BF64" s="445">
        <f t="shared" si="54"/>
        <v>0</v>
      </c>
      <c r="BG64" s="445">
        <f t="shared" si="55"/>
        <v>0</v>
      </c>
      <c r="BH64" s="249"/>
      <c r="BI64" s="351">
        <f>'6. Network Design'!H73</f>
        <v>28.882051282051279</v>
      </c>
    </row>
    <row r="65" spans="3:63">
      <c r="C65" s="240" t="str">
        <f>'C. Masterfiles'!C125</f>
        <v>S16</v>
      </c>
      <c r="D65" s="240" t="str">
        <f>'C. Masterfiles'!D125</f>
        <v>SMS в мрежата (SMS on net)</v>
      </c>
      <c r="E65" s="445">
        <f>E30*$BI65/(IF(SUMPRODUCT($E$15:$E$44,BI$50:$BI$79)=0,1,SUMPRODUCT($E$15:$E$44,$BI$50:$BI$79)))</f>
        <v>2.9211847516218449E-5</v>
      </c>
      <c r="F65" s="445">
        <f t="shared" si="3"/>
        <v>2.1454926619071381E-5</v>
      </c>
      <c r="G65" s="445">
        <f t="shared" si="4"/>
        <v>2.9211847516218449E-5</v>
      </c>
      <c r="H65" s="445">
        <f t="shared" si="5"/>
        <v>2.1454926619071381E-5</v>
      </c>
      <c r="I65" s="445">
        <f t="shared" si="6"/>
        <v>2.9211847516218449E-5</v>
      </c>
      <c r="J65" s="445">
        <f t="shared" si="7"/>
        <v>2.1454926619071381E-5</v>
      </c>
      <c r="K65" s="445">
        <f t="shared" si="8"/>
        <v>1.9631145428941508E-5</v>
      </c>
      <c r="L65" s="445">
        <f t="shared" si="9"/>
        <v>1.4713296012966075E-5</v>
      </c>
      <c r="M65" s="445">
        <f t="shared" si="10"/>
        <v>1.4713296012966075E-5</v>
      </c>
      <c r="N65" s="445">
        <f t="shared" si="11"/>
        <v>0.66666666666666663</v>
      </c>
      <c r="O65" s="445">
        <f t="shared" si="12"/>
        <v>0.66666666666666663</v>
      </c>
      <c r="P65" s="445">
        <f t="shared" si="13"/>
        <v>0</v>
      </c>
      <c r="Q65" s="445">
        <f t="shared" si="14"/>
        <v>0</v>
      </c>
      <c r="R65" s="445">
        <f t="shared" si="15"/>
        <v>1.4713296012966075E-5</v>
      </c>
      <c r="S65" s="445">
        <f t="shared" si="16"/>
        <v>1.4713296012966075E-5</v>
      </c>
      <c r="T65" s="445">
        <f t="shared" si="2"/>
        <v>4.0305915411967448E-5</v>
      </c>
      <c r="U65" s="445">
        <f t="shared" si="17"/>
        <v>1.6220326328986928E-5</v>
      </c>
      <c r="V65" s="445">
        <f t="shared" si="18"/>
        <v>0</v>
      </c>
      <c r="W65" s="445">
        <f t="shared" si="19"/>
        <v>0</v>
      </c>
      <c r="X65" s="445">
        <f t="shared" si="20"/>
        <v>0</v>
      </c>
      <c r="Y65" s="445">
        <f t="shared" si="21"/>
        <v>0</v>
      </c>
      <c r="Z65" s="445">
        <f t="shared" si="22"/>
        <v>0</v>
      </c>
      <c r="AA65" s="445">
        <f t="shared" si="23"/>
        <v>0</v>
      </c>
      <c r="AB65" s="445">
        <f t="shared" si="24"/>
        <v>2.1454926619071381E-5</v>
      </c>
      <c r="AC65" s="445">
        <f t="shared" si="25"/>
        <v>2.1454926619071381E-5</v>
      </c>
      <c r="AD65" s="445">
        <f t="shared" si="26"/>
        <v>0</v>
      </c>
      <c r="AE65" s="445">
        <f t="shared" si="27"/>
        <v>0</v>
      </c>
      <c r="AF65" s="445">
        <f t="shared" si="28"/>
        <v>0</v>
      </c>
      <c r="AG65" s="445">
        <f t="shared" si="29"/>
        <v>0</v>
      </c>
      <c r="AH65" s="445">
        <f t="shared" si="30"/>
        <v>0</v>
      </c>
      <c r="AI65" s="445">
        <f t="shared" si="31"/>
        <v>2.9211847516218449E-5</v>
      </c>
      <c r="AJ65" s="445">
        <f t="shared" si="32"/>
        <v>2.1454926619071381E-5</v>
      </c>
      <c r="AK65" s="445">
        <f t="shared" si="33"/>
        <v>2.9211847516218449E-5</v>
      </c>
      <c r="AL65" s="445">
        <f t="shared" si="34"/>
        <v>2.1454926619071381E-5</v>
      </c>
      <c r="AM65" s="445">
        <f t="shared" si="35"/>
        <v>2.9211847516218449E-5</v>
      </c>
      <c r="AN65" s="445">
        <f t="shared" si="36"/>
        <v>1.4713296012966075E-5</v>
      </c>
      <c r="AO65" s="445">
        <f t="shared" si="37"/>
        <v>1.4713296012966075E-5</v>
      </c>
      <c r="AP65" s="445">
        <f t="shared" si="38"/>
        <v>0.66666666666666663</v>
      </c>
      <c r="AQ65" s="445">
        <f t="shared" si="39"/>
        <v>0</v>
      </c>
      <c r="AR65" s="445">
        <f t="shared" si="40"/>
        <v>1.4713296012966075E-5</v>
      </c>
      <c r="AS65" s="445">
        <f t="shared" si="41"/>
        <v>4.0305915411967448E-5</v>
      </c>
      <c r="AT65" s="445">
        <f t="shared" si="42"/>
        <v>1.6220326328986928E-5</v>
      </c>
      <c r="AU65" s="445">
        <f t="shared" si="43"/>
        <v>0</v>
      </c>
      <c r="AV65" s="445">
        <f t="shared" si="44"/>
        <v>0</v>
      </c>
      <c r="AW65" s="445">
        <f t="shared" si="45"/>
        <v>0</v>
      </c>
      <c r="AX65" s="445">
        <f t="shared" si="46"/>
        <v>0</v>
      </c>
      <c r="AY65" s="445">
        <f t="shared" si="47"/>
        <v>2.1454926619071381E-5</v>
      </c>
      <c r="AZ65" s="445">
        <f t="shared" si="48"/>
        <v>0</v>
      </c>
      <c r="BA65" s="445">
        <f t="shared" si="49"/>
        <v>0</v>
      </c>
      <c r="BB65" s="445">
        <f t="shared" si="50"/>
        <v>0</v>
      </c>
      <c r="BC65" s="445">
        <f t="shared" si="51"/>
        <v>0</v>
      </c>
      <c r="BD65" s="445">
        <f t="shared" si="52"/>
        <v>0</v>
      </c>
      <c r="BE65" s="445">
        <f t="shared" si="53"/>
        <v>0</v>
      </c>
      <c r="BF65" s="445">
        <f t="shared" si="54"/>
        <v>0</v>
      </c>
      <c r="BG65" s="445">
        <f t="shared" si="55"/>
        <v>0</v>
      </c>
      <c r="BH65" s="249"/>
      <c r="BI65" s="351">
        <f>'6. Network Design'!H74</f>
        <v>1.5627987831377661</v>
      </c>
    </row>
    <row r="66" spans="3:63">
      <c r="C66" s="240" t="str">
        <f>'C. Masterfiles'!C126</f>
        <v>S17</v>
      </c>
      <c r="D66" s="240" t="str">
        <f>'C. Masterfiles'!D126</f>
        <v>Изходящи SMS към други мрежи (SMS outgoing to other network)</v>
      </c>
      <c r="E66" s="445">
        <f>E31*$BI66/(IF(SUMPRODUCT($E$15:$E$44,BI$50:$BI$79)=0,1,SUMPRODUCT($E$15:$E$44,$BI$50:$BI$79)))</f>
        <v>4.868641252703075E-6</v>
      </c>
      <c r="F66" s="445">
        <f t="shared" si="3"/>
        <v>3.5758211031785632E-6</v>
      </c>
      <c r="G66" s="445">
        <f t="shared" si="4"/>
        <v>4.868641252703075E-6</v>
      </c>
      <c r="H66" s="445">
        <f t="shared" si="5"/>
        <v>3.5758211031785632E-6</v>
      </c>
      <c r="I66" s="445">
        <f t="shared" si="6"/>
        <v>4.868641252703075E-6</v>
      </c>
      <c r="J66" s="445">
        <f t="shared" si="7"/>
        <v>3.5758211031785632E-6</v>
      </c>
      <c r="K66" s="445">
        <f t="shared" si="8"/>
        <v>4.9077863572353771E-6</v>
      </c>
      <c r="L66" s="445">
        <f t="shared" si="9"/>
        <v>4.9044320043220246E-6</v>
      </c>
      <c r="M66" s="445">
        <f t="shared" si="10"/>
        <v>4.9044320043220246E-6</v>
      </c>
      <c r="N66" s="445">
        <f t="shared" si="11"/>
        <v>0.22222222222222221</v>
      </c>
      <c r="O66" s="445">
        <f t="shared" si="12"/>
        <v>0.22222222222222221</v>
      </c>
      <c r="P66" s="445">
        <f t="shared" si="13"/>
        <v>0</v>
      </c>
      <c r="Q66" s="445">
        <f t="shared" si="14"/>
        <v>0</v>
      </c>
      <c r="R66" s="445">
        <f t="shared" si="15"/>
        <v>4.9044320043220246E-6</v>
      </c>
      <c r="S66" s="445">
        <f t="shared" si="16"/>
        <v>4.9044320043220246E-6</v>
      </c>
      <c r="T66" s="445">
        <f t="shared" si="2"/>
        <v>1.3435305137322481E-5</v>
      </c>
      <c r="U66" s="445">
        <f t="shared" si="17"/>
        <v>5.4067754429956433E-6</v>
      </c>
      <c r="V66" s="445">
        <f t="shared" si="18"/>
        <v>0</v>
      </c>
      <c r="W66" s="445">
        <f t="shared" si="19"/>
        <v>2.2019265272782704E-5</v>
      </c>
      <c r="X66" s="445">
        <f t="shared" si="20"/>
        <v>0</v>
      </c>
      <c r="Y66" s="445">
        <f t="shared" si="21"/>
        <v>0</v>
      </c>
      <c r="Z66" s="445">
        <f t="shared" si="22"/>
        <v>0</v>
      </c>
      <c r="AA66" s="445">
        <f t="shared" si="23"/>
        <v>0</v>
      </c>
      <c r="AB66" s="445">
        <f t="shared" si="24"/>
        <v>3.5758211031785632E-6</v>
      </c>
      <c r="AC66" s="445">
        <f t="shared" si="25"/>
        <v>3.5758211031785632E-6</v>
      </c>
      <c r="AD66" s="445">
        <f t="shared" si="26"/>
        <v>0</v>
      </c>
      <c r="AE66" s="445">
        <f t="shared" si="27"/>
        <v>0</v>
      </c>
      <c r="AF66" s="445">
        <f t="shared" si="28"/>
        <v>0</v>
      </c>
      <c r="AG66" s="445">
        <f t="shared" si="29"/>
        <v>0</v>
      </c>
      <c r="AH66" s="445">
        <f t="shared" si="30"/>
        <v>0</v>
      </c>
      <c r="AI66" s="445">
        <f t="shared" si="31"/>
        <v>4.868641252703075E-6</v>
      </c>
      <c r="AJ66" s="445">
        <f t="shared" si="32"/>
        <v>3.5758211031785632E-6</v>
      </c>
      <c r="AK66" s="445">
        <f t="shared" si="33"/>
        <v>4.868641252703075E-6</v>
      </c>
      <c r="AL66" s="445">
        <f t="shared" si="34"/>
        <v>3.5758211031785632E-6</v>
      </c>
      <c r="AM66" s="445">
        <f t="shared" si="35"/>
        <v>4.868641252703075E-6</v>
      </c>
      <c r="AN66" s="445">
        <f t="shared" si="36"/>
        <v>4.9044320043220246E-6</v>
      </c>
      <c r="AO66" s="445">
        <f t="shared" si="37"/>
        <v>4.9044320043220246E-6</v>
      </c>
      <c r="AP66" s="445">
        <f t="shared" si="38"/>
        <v>0.22222222222222221</v>
      </c>
      <c r="AQ66" s="445">
        <f t="shared" si="39"/>
        <v>0</v>
      </c>
      <c r="AR66" s="445">
        <f t="shared" si="40"/>
        <v>4.9044320043220246E-6</v>
      </c>
      <c r="AS66" s="445">
        <f t="shared" si="41"/>
        <v>1.3435305137322481E-5</v>
      </c>
      <c r="AT66" s="445">
        <f t="shared" si="42"/>
        <v>5.4067754429956433E-6</v>
      </c>
      <c r="AU66" s="445">
        <f t="shared" si="43"/>
        <v>0</v>
      </c>
      <c r="AV66" s="445">
        <f t="shared" si="44"/>
        <v>2.2019265272782704E-5</v>
      </c>
      <c r="AW66" s="445">
        <f t="shared" si="45"/>
        <v>0</v>
      </c>
      <c r="AX66" s="445">
        <f t="shared" si="46"/>
        <v>0</v>
      </c>
      <c r="AY66" s="445">
        <f t="shared" si="47"/>
        <v>3.5758211031785632E-6</v>
      </c>
      <c r="AZ66" s="445">
        <f t="shared" si="48"/>
        <v>0</v>
      </c>
      <c r="BA66" s="445">
        <f t="shared" si="49"/>
        <v>0</v>
      </c>
      <c r="BB66" s="445">
        <f t="shared" si="50"/>
        <v>0</v>
      </c>
      <c r="BC66" s="445">
        <f t="shared" si="51"/>
        <v>0</v>
      </c>
      <c r="BD66" s="445">
        <f t="shared" si="52"/>
        <v>0</v>
      </c>
      <c r="BE66" s="445">
        <f t="shared" si="53"/>
        <v>0</v>
      </c>
      <c r="BF66" s="445">
        <f t="shared" si="54"/>
        <v>0</v>
      </c>
      <c r="BG66" s="445">
        <f t="shared" si="55"/>
        <v>0</v>
      </c>
      <c r="BH66" s="249"/>
      <c r="BI66" s="351">
        <f>'6. Network Design'!H75</f>
        <v>0.5209329277125887</v>
      </c>
    </row>
    <row r="67" spans="3:63">
      <c r="C67" s="240" t="str">
        <f>'C. Masterfiles'!C127</f>
        <v>S18</v>
      </c>
      <c r="D67" s="240" t="str">
        <f>'C. Masterfiles'!D127</f>
        <v>Входящи SMS от други мрежи (SMS incoming from other network)</v>
      </c>
      <c r="E67" s="445">
        <f>E32*$BI67/(IF(SUMPRODUCT($E$15:$E$44,BI$50:$BI$79)=0,1,SUMPRODUCT($E$15:$E$44,$BI$50:$BI$79)))</f>
        <v>2.4343206263515375E-6</v>
      </c>
      <c r="F67" s="445">
        <f t="shared" si="3"/>
        <v>1.7879105515892816E-6</v>
      </c>
      <c r="G67" s="445">
        <f t="shared" si="4"/>
        <v>2.4343206263515375E-6</v>
      </c>
      <c r="H67" s="445">
        <f t="shared" si="5"/>
        <v>1.7879105515892816E-6</v>
      </c>
      <c r="I67" s="445">
        <f t="shared" si="6"/>
        <v>2.4343206263515375E-6</v>
      </c>
      <c r="J67" s="445">
        <f t="shared" si="7"/>
        <v>1.7879105515892816E-6</v>
      </c>
      <c r="K67" s="445">
        <f t="shared" si="8"/>
        <v>2.4538931786176886E-6</v>
      </c>
      <c r="L67" s="445">
        <f t="shared" si="9"/>
        <v>2.4522160021610123E-6</v>
      </c>
      <c r="M67" s="445">
        <f t="shared" si="10"/>
        <v>2.4522160021610123E-6</v>
      </c>
      <c r="N67" s="445">
        <f t="shared" si="11"/>
        <v>0.1111111111111111</v>
      </c>
      <c r="O67" s="445">
        <f t="shared" si="12"/>
        <v>0.1111111111111111</v>
      </c>
      <c r="P67" s="445">
        <f t="shared" si="13"/>
        <v>0</v>
      </c>
      <c r="Q67" s="445">
        <f t="shared" si="14"/>
        <v>0</v>
      </c>
      <c r="R67" s="445">
        <f t="shared" si="15"/>
        <v>2.4522160021610123E-6</v>
      </c>
      <c r="S67" s="445">
        <f t="shared" si="16"/>
        <v>2.4522160021610123E-6</v>
      </c>
      <c r="T67" s="445">
        <f t="shared" si="2"/>
        <v>6.7176525686612405E-6</v>
      </c>
      <c r="U67" s="445">
        <f t="shared" si="17"/>
        <v>0</v>
      </c>
      <c r="V67" s="445">
        <f t="shared" si="18"/>
        <v>2.6393459614826293E-5</v>
      </c>
      <c r="W67" s="445">
        <f t="shared" si="19"/>
        <v>1.1009632636391352E-5</v>
      </c>
      <c r="X67" s="445">
        <f t="shared" si="20"/>
        <v>0</v>
      </c>
      <c r="Y67" s="445">
        <f t="shared" si="21"/>
        <v>0</v>
      </c>
      <c r="Z67" s="445">
        <f t="shared" si="22"/>
        <v>0</v>
      </c>
      <c r="AA67" s="445">
        <f t="shared" si="23"/>
        <v>0</v>
      </c>
      <c r="AB67" s="445">
        <f t="shared" si="24"/>
        <v>1.7879105515892816E-6</v>
      </c>
      <c r="AC67" s="445">
        <f t="shared" si="25"/>
        <v>1.7879105515892816E-6</v>
      </c>
      <c r="AD67" s="445">
        <f t="shared" si="26"/>
        <v>0</v>
      </c>
      <c r="AE67" s="445">
        <f t="shared" si="27"/>
        <v>0</v>
      </c>
      <c r="AF67" s="445">
        <f t="shared" si="28"/>
        <v>0</v>
      </c>
      <c r="AG67" s="445">
        <f t="shared" si="29"/>
        <v>0</v>
      </c>
      <c r="AH67" s="445">
        <f t="shared" si="30"/>
        <v>0</v>
      </c>
      <c r="AI67" s="445">
        <f t="shared" si="31"/>
        <v>2.4343206263515375E-6</v>
      </c>
      <c r="AJ67" s="445">
        <f t="shared" si="32"/>
        <v>1.7879105515892816E-6</v>
      </c>
      <c r="AK67" s="445">
        <f t="shared" si="33"/>
        <v>2.4343206263515375E-6</v>
      </c>
      <c r="AL67" s="445">
        <f t="shared" si="34"/>
        <v>1.7879105515892816E-6</v>
      </c>
      <c r="AM67" s="445">
        <f t="shared" si="35"/>
        <v>2.4343206263515375E-6</v>
      </c>
      <c r="AN67" s="445">
        <f t="shared" si="36"/>
        <v>2.4522160021610123E-6</v>
      </c>
      <c r="AO67" s="445">
        <f t="shared" si="37"/>
        <v>2.4522160021610123E-6</v>
      </c>
      <c r="AP67" s="445">
        <f t="shared" si="38"/>
        <v>0.1111111111111111</v>
      </c>
      <c r="AQ67" s="445">
        <f t="shared" si="39"/>
        <v>0</v>
      </c>
      <c r="AR67" s="445">
        <f t="shared" si="40"/>
        <v>2.4522160021610123E-6</v>
      </c>
      <c r="AS67" s="445">
        <f t="shared" si="41"/>
        <v>6.7176525686612405E-6</v>
      </c>
      <c r="AT67" s="445">
        <f t="shared" si="42"/>
        <v>0</v>
      </c>
      <c r="AU67" s="445">
        <f t="shared" si="43"/>
        <v>2.6393459614826293E-5</v>
      </c>
      <c r="AV67" s="445">
        <f t="shared" si="44"/>
        <v>1.1009632636391352E-5</v>
      </c>
      <c r="AW67" s="445">
        <f t="shared" si="45"/>
        <v>0</v>
      </c>
      <c r="AX67" s="445">
        <f t="shared" si="46"/>
        <v>0</v>
      </c>
      <c r="AY67" s="445">
        <f t="shared" si="47"/>
        <v>1.7879105515892816E-6</v>
      </c>
      <c r="AZ67" s="445">
        <f t="shared" si="48"/>
        <v>0</v>
      </c>
      <c r="BA67" s="445">
        <f t="shared" si="49"/>
        <v>0</v>
      </c>
      <c r="BB67" s="445">
        <f t="shared" si="50"/>
        <v>0</v>
      </c>
      <c r="BC67" s="445">
        <f t="shared" si="51"/>
        <v>0</v>
      </c>
      <c r="BD67" s="445">
        <f t="shared" si="52"/>
        <v>0</v>
      </c>
      <c r="BE67" s="445">
        <f t="shared" si="53"/>
        <v>0</v>
      </c>
      <c r="BF67" s="445">
        <f t="shared" si="54"/>
        <v>0</v>
      </c>
      <c r="BG67" s="445">
        <f t="shared" si="55"/>
        <v>0</v>
      </c>
      <c r="BH67" s="249"/>
      <c r="BI67" s="351">
        <f>'6. Network Design'!H76</f>
        <v>0.26046646385629435</v>
      </c>
    </row>
    <row r="68" spans="3:63">
      <c r="C68" s="240" t="str">
        <f>'C. Masterfiles'!C128</f>
        <v>S19</v>
      </c>
      <c r="D68" s="240" t="str">
        <f>'C. Masterfiles'!D128</f>
        <v>Пренос на данни (Data services)</v>
      </c>
      <c r="E68" s="445">
        <f>E33*$BI68/(IF(SUMPRODUCT($E$15:$E$44,BI$50:$BI$79)=0,1,SUMPRODUCT($E$15:$E$44,$BI$50:$BI$79)))</f>
        <v>0</v>
      </c>
      <c r="F68" s="445">
        <f t="shared" si="3"/>
        <v>0.26554023646879638</v>
      </c>
      <c r="G68" s="445">
        <f t="shared" si="4"/>
        <v>0</v>
      </c>
      <c r="H68" s="445">
        <f t="shared" si="5"/>
        <v>0.26554023646879638</v>
      </c>
      <c r="I68" s="445">
        <f t="shared" si="6"/>
        <v>0</v>
      </c>
      <c r="J68" s="445">
        <f t="shared" si="7"/>
        <v>0.26554023646879638</v>
      </c>
      <c r="K68" s="445">
        <f t="shared" si="8"/>
        <v>0.24296792489239863</v>
      </c>
      <c r="L68" s="445">
        <f t="shared" si="9"/>
        <v>0.36420279331512467</v>
      </c>
      <c r="M68" s="445">
        <f t="shared" si="10"/>
        <v>0.36420279331512467</v>
      </c>
      <c r="N68" s="445">
        <f t="shared" si="11"/>
        <v>0</v>
      </c>
      <c r="O68" s="445">
        <f t="shared" si="12"/>
        <v>0</v>
      </c>
      <c r="P68" s="445">
        <f t="shared" si="13"/>
        <v>0</v>
      </c>
      <c r="Q68" s="445">
        <f t="shared" si="14"/>
        <v>0</v>
      </c>
      <c r="R68" s="445">
        <f t="shared" si="15"/>
        <v>0.36420279331512467</v>
      </c>
      <c r="S68" s="445">
        <f t="shared" si="16"/>
        <v>0.36420279331512467</v>
      </c>
      <c r="T68" s="445">
        <f t="shared" si="2"/>
        <v>0.99770486281424375</v>
      </c>
      <c r="U68" s="445">
        <f t="shared" si="17"/>
        <v>0.40150678354421299</v>
      </c>
      <c r="V68" s="445">
        <f t="shared" si="18"/>
        <v>0</v>
      </c>
      <c r="W68" s="445">
        <f t="shared" si="19"/>
        <v>0</v>
      </c>
      <c r="X68" s="445">
        <f t="shared" si="20"/>
        <v>0</v>
      </c>
      <c r="Y68" s="445">
        <f t="shared" si="21"/>
        <v>1</v>
      </c>
      <c r="Z68" s="445">
        <f t="shared" si="22"/>
        <v>1</v>
      </c>
      <c r="AA68" s="445">
        <f t="shared" si="23"/>
        <v>1</v>
      </c>
      <c r="AB68" s="445">
        <f t="shared" si="24"/>
        <v>0.26554023646879638</v>
      </c>
      <c r="AC68" s="445">
        <f t="shared" si="25"/>
        <v>0.26554023646879638</v>
      </c>
      <c r="AD68" s="445">
        <f t="shared" si="26"/>
        <v>0</v>
      </c>
      <c r="AE68" s="445">
        <f t="shared" si="27"/>
        <v>0</v>
      </c>
      <c r="AF68" s="445">
        <f t="shared" si="28"/>
        <v>0</v>
      </c>
      <c r="AG68" s="445">
        <f t="shared" si="29"/>
        <v>0</v>
      </c>
      <c r="AH68" s="445">
        <f t="shared" si="30"/>
        <v>0</v>
      </c>
      <c r="AI68" s="445">
        <f t="shared" si="31"/>
        <v>0</v>
      </c>
      <c r="AJ68" s="445">
        <f t="shared" si="32"/>
        <v>0.26554023646879638</v>
      </c>
      <c r="AK68" s="445">
        <f t="shared" si="33"/>
        <v>0</v>
      </c>
      <c r="AL68" s="445">
        <f t="shared" si="34"/>
        <v>0.26554023646879638</v>
      </c>
      <c r="AM68" s="445">
        <f t="shared" si="35"/>
        <v>0</v>
      </c>
      <c r="AN68" s="445">
        <f t="shared" si="36"/>
        <v>0.36420279331512467</v>
      </c>
      <c r="AO68" s="445">
        <f t="shared" si="37"/>
        <v>0.36420279331512467</v>
      </c>
      <c r="AP68" s="445">
        <f t="shared" si="38"/>
        <v>0</v>
      </c>
      <c r="AQ68" s="445">
        <f t="shared" si="39"/>
        <v>0</v>
      </c>
      <c r="AR68" s="445">
        <f t="shared" si="40"/>
        <v>0.36420279331512467</v>
      </c>
      <c r="AS68" s="445">
        <f t="shared" si="41"/>
        <v>0.99770486281424375</v>
      </c>
      <c r="AT68" s="445">
        <f t="shared" si="42"/>
        <v>0.40150678354421299</v>
      </c>
      <c r="AU68" s="445">
        <f t="shared" si="43"/>
        <v>0</v>
      </c>
      <c r="AV68" s="445">
        <f t="shared" si="44"/>
        <v>0</v>
      </c>
      <c r="AW68" s="445">
        <f t="shared" si="45"/>
        <v>0</v>
      </c>
      <c r="AX68" s="445">
        <f t="shared" si="46"/>
        <v>1</v>
      </c>
      <c r="AY68" s="445">
        <f t="shared" si="47"/>
        <v>0.26554023646879638</v>
      </c>
      <c r="AZ68" s="445">
        <f t="shared" si="48"/>
        <v>0</v>
      </c>
      <c r="BA68" s="445">
        <f t="shared" si="49"/>
        <v>0</v>
      </c>
      <c r="BB68" s="445">
        <f t="shared" si="50"/>
        <v>0</v>
      </c>
      <c r="BC68" s="445">
        <f t="shared" si="51"/>
        <v>0</v>
      </c>
      <c r="BD68" s="445">
        <f t="shared" si="52"/>
        <v>0</v>
      </c>
      <c r="BE68" s="445">
        <f t="shared" si="53"/>
        <v>0</v>
      </c>
      <c r="BF68" s="445">
        <f t="shared" si="54"/>
        <v>0</v>
      </c>
      <c r="BG68" s="445">
        <f t="shared" si="55"/>
        <v>0</v>
      </c>
      <c r="BH68" s="249"/>
      <c r="BI68" s="351">
        <f>'6. Network Design'!H77</f>
        <v>38684.444444444453</v>
      </c>
    </row>
    <row r="69" spans="3:63">
      <c r="C69" s="240" t="str">
        <f>'C. Masterfiles'!C129</f>
        <v>S20</v>
      </c>
      <c r="D69" s="240" t="str">
        <f>'C. Masterfiles'!D129</f>
        <v>Subscribers</v>
      </c>
      <c r="E69" s="445">
        <f>E34*$BI69/(IF(SUMPRODUCT($E$15:$E$44,BI$50:$BI$79)=0,1,SUMPRODUCT($E$15:$E$44,$BI$50:$BI$79)))</f>
        <v>0</v>
      </c>
      <c r="F69" s="445">
        <f t="shared" si="3"/>
        <v>0</v>
      </c>
      <c r="G69" s="445">
        <f t="shared" si="4"/>
        <v>0</v>
      </c>
      <c r="H69" s="445">
        <f t="shared" si="5"/>
        <v>0</v>
      </c>
      <c r="I69" s="445">
        <f t="shared" si="6"/>
        <v>0</v>
      </c>
      <c r="J69" s="445">
        <f t="shared" si="7"/>
        <v>0</v>
      </c>
      <c r="K69" s="445">
        <f t="shared" si="8"/>
        <v>0</v>
      </c>
      <c r="L69" s="445">
        <f t="shared" si="9"/>
        <v>0</v>
      </c>
      <c r="M69" s="445">
        <f t="shared" si="10"/>
        <v>0</v>
      </c>
      <c r="N69" s="445">
        <f t="shared" si="11"/>
        <v>0</v>
      </c>
      <c r="O69" s="445">
        <f t="shared" si="12"/>
        <v>0</v>
      </c>
      <c r="P69" s="445">
        <f t="shared" si="13"/>
        <v>0</v>
      </c>
      <c r="Q69" s="445">
        <f t="shared" si="14"/>
        <v>0</v>
      </c>
      <c r="R69" s="445">
        <f t="shared" si="15"/>
        <v>0</v>
      </c>
      <c r="S69" s="445">
        <f t="shared" si="16"/>
        <v>0</v>
      </c>
      <c r="T69" s="445">
        <f t="shared" si="2"/>
        <v>0</v>
      </c>
      <c r="U69" s="445">
        <f t="shared" si="17"/>
        <v>0</v>
      </c>
      <c r="V69" s="445">
        <f t="shared" si="18"/>
        <v>0</v>
      </c>
      <c r="W69" s="445">
        <f t="shared" si="19"/>
        <v>0</v>
      </c>
      <c r="X69" s="445">
        <f t="shared" si="20"/>
        <v>0</v>
      </c>
      <c r="Y69" s="445">
        <f t="shared" si="21"/>
        <v>0</v>
      </c>
      <c r="Z69" s="445">
        <f t="shared" si="22"/>
        <v>0</v>
      </c>
      <c r="AA69" s="445">
        <f t="shared" si="23"/>
        <v>0</v>
      </c>
      <c r="AB69" s="445">
        <f t="shared" si="24"/>
        <v>0</v>
      </c>
      <c r="AC69" s="445">
        <f t="shared" si="25"/>
        <v>0</v>
      </c>
      <c r="AD69" s="445">
        <f t="shared" si="26"/>
        <v>0</v>
      </c>
      <c r="AE69" s="445">
        <f t="shared" si="27"/>
        <v>0</v>
      </c>
      <c r="AF69" s="445">
        <f t="shared" si="28"/>
        <v>0</v>
      </c>
      <c r="AG69" s="445">
        <f t="shared" si="29"/>
        <v>0</v>
      </c>
      <c r="AH69" s="445">
        <f t="shared" si="30"/>
        <v>0</v>
      </c>
      <c r="AI69" s="445">
        <f t="shared" si="31"/>
        <v>0</v>
      </c>
      <c r="AJ69" s="445">
        <f t="shared" si="32"/>
        <v>0</v>
      </c>
      <c r="AK69" s="445">
        <f t="shared" si="33"/>
        <v>0</v>
      </c>
      <c r="AL69" s="445">
        <f t="shared" si="34"/>
        <v>0</v>
      </c>
      <c r="AM69" s="445">
        <f t="shared" si="35"/>
        <v>0</v>
      </c>
      <c r="AN69" s="445">
        <f t="shared" si="36"/>
        <v>0</v>
      </c>
      <c r="AO69" s="445">
        <f t="shared" si="37"/>
        <v>0</v>
      </c>
      <c r="AP69" s="445">
        <f t="shared" si="38"/>
        <v>0</v>
      </c>
      <c r="AQ69" s="445">
        <f t="shared" si="39"/>
        <v>0</v>
      </c>
      <c r="AR69" s="445">
        <f t="shared" si="40"/>
        <v>0</v>
      </c>
      <c r="AS69" s="445">
        <f t="shared" si="41"/>
        <v>0</v>
      </c>
      <c r="AT69" s="445">
        <f t="shared" si="42"/>
        <v>0</v>
      </c>
      <c r="AU69" s="445">
        <f t="shared" si="43"/>
        <v>0</v>
      </c>
      <c r="AV69" s="445">
        <f t="shared" si="44"/>
        <v>0</v>
      </c>
      <c r="AW69" s="445">
        <f t="shared" si="45"/>
        <v>0</v>
      </c>
      <c r="AX69" s="445">
        <f t="shared" si="46"/>
        <v>0</v>
      </c>
      <c r="AY69" s="445">
        <f t="shared" si="47"/>
        <v>0</v>
      </c>
      <c r="AZ69" s="445">
        <f t="shared" si="48"/>
        <v>0</v>
      </c>
      <c r="BA69" s="445">
        <f t="shared" si="49"/>
        <v>0</v>
      </c>
      <c r="BB69" s="445">
        <f t="shared" si="50"/>
        <v>0</v>
      </c>
      <c r="BC69" s="445">
        <f t="shared" si="51"/>
        <v>0</v>
      </c>
      <c r="BD69" s="445">
        <f t="shared" si="52"/>
        <v>0</v>
      </c>
      <c r="BE69" s="445">
        <f t="shared" si="53"/>
        <v>0</v>
      </c>
      <c r="BF69" s="445">
        <f t="shared" si="54"/>
        <v>0</v>
      </c>
      <c r="BG69" s="445">
        <f t="shared" si="55"/>
        <v>0</v>
      </c>
      <c r="BH69" s="249"/>
      <c r="BI69" s="351">
        <f>'6. Network Design'!H78</f>
        <v>0</v>
      </c>
    </row>
    <row r="70" spans="3:63">
      <c r="C70" s="240" t="str">
        <f>'C. Masterfiles'!C130</f>
        <v>S21</v>
      </c>
      <c r="D70" s="240" t="str">
        <f>'C. Masterfiles'!D130</f>
        <v>OTHER: complete as required</v>
      </c>
      <c r="E70" s="445">
        <f>E35*$BI70/(IF(SUMPRODUCT($E$15:$E$44,BI$50:$BI$79)=0,1,SUMPRODUCT($E$15:$E$44,$BI$50:$BI$79)))</f>
        <v>0</v>
      </c>
      <c r="F70" s="445">
        <f t="shared" si="3"/>
        <v>0</v>
      </c>
      <c r="G70" s="445">
        <f t="shared" si="4"/>
        <v>0</v>
      </c>
      <c r="H70" s="445">
        <f t="shared" si="5"/>
        <v>0</v>
      </c>
      <c r="I70" s="445">
        <f t="shared" si="6"/>
        <v>0</v>
      </c>
      <c r="J70" s="445">
        <f t="shared" si="7"/>
        <v>0</v>
      </c>
      <c r="K70" s="445">
        <f t="shared" si="8"/>
        <v>0</v>
      </c>
      <c r="L70" s="445">
        <f t="shared" si="9"/>
        <v>0</v>
      </c>
      <c r="M70" s="445">
        <f t="shared" si="10"/>
        <v>0</v>
      </c>
      <c r="N70" s="445">
        <f t="shared" si="11"/>
        <v>0</v>
      </c>
      <c r="O70" s="445">
        <f t="shared" si="12"/>
        <v>0</v>
      </c>
      <c r="P70" s="445">
        <f t="shared" si="13"/>
        <v>0</v>
      </c>
      <c r="Q70" s="445">
        <f t="shared" si="14"/>
        <v>0</v>
      </c>
      <c r="R70" s="445">
        <f t="shared" si="15"/>
        <v>0</v>
      </c>
      <c r="S70" s="445">
        <f t="shared" si="16"/>
        <v>0</v>
      </c>
      <c r="T70" s="445">
        <f t="shared" si="2"/>
        <v>0</v>
      </c>
      <c r="U70" s="445">
        <f t="shared" si="17"/>
        <v>0</v>
      </c>
      <c r="V70" s="445">
        <f t="shared" si="18"/>
        <v>0</v>
      </c>
      <c r="W70" s="445">
        <f t="shared" si="19"/>
        <v>0</v>
      </c>
      <c r="X70" s="445">
        <f t="shared" si="20"/>
        <v>0</v>
      </c>
      <c r="Y70" s="445">
        <f t="shared" si="21"/>
        <v>0</v>
      </c>
      <c r="Z70" s="445">
        <f t="shared" si="22"/>
        <v>0</v>
      </c>
      <c r="AA70" s="445">
        <f t="shared" si="23"/>
        <v>0</v>
      </c>
      <c r="AB70" s="445">
        <f t="shared" si="24"/>
        <v>0</v>
      </c>
      <c r="AC70" s="445">
        <f t="shared" si="25"/>
        <v>0</v>
      </c>
      <c r="AD70" s="445">
        <f t="shared" si="26"/>
        <v>0</v>
      </c>
      <c r="AE70" s="445">
        <f t="shared" si="27"/>
        <v>0</v>
      </c>
      <c r="AF70" s="445">
        <f t="shared" si="28"/>
        <v>0</v>
      </c>
      <c r="AG70" s="445">
        <f t="shared" si="29"/>
        <v>0</v>
      </c>
      <c r="AH70" s="445">
        <f t="shared" si="30"/>
        <v>0</v>
      </c>
      <c r="AI70" s="445">
        <f t="shared" si="31"/>
        <v>0</v>
      </c>
      <c r="AJ70" s="445">
        <f t="shared" si="32"/>
        <v>0</v>
      </c>
      <c r="AK70" s="445">
        <f t="shared" si="33"/>
        <v>0</v>
      </c>
      <c r="AL70" s="445">
        <f t="shared" si="34"/>
        <v>0</v>
      </c>
      <c r="AM70" s="445">
        <f t="shared" si="35"/>
        <v>0</v>
      </c>
      <c r="AN70" s="445">
        <f t="shared" si="36"/>
        <v>0</v>
      </c>
      <c r="AO70" s="445">
        <f t="shared" si="37"/>
        <v>0</v>
      </c>
      <c r="AP70" s="445">
        <f t="shared" si="38"/>
        <v>0</v>
      </c>
      <c r="AQ70" s="445">
        <f t="shared" si="39"/>
        <v>0</v>
      </c>
      <c r="AR70" s="445">
        <f t="shared" si="40"/>
        <v>0</v>
      </c>
      <c r="AS70" s="445">
        <f t="shared" si="41"/>
        <v>0</v>
      </c>
      <c r="AT70" s="445">
        <f t="shared" si="42"/>
        <v>0</v>
      </c>
      <c r="AU70" s="445">
        <f t="shared" si="43"/>
        <v>0</v>
      </c>
      <c r="AV70" s="445">
        <f t="shared" si="44"/>
        <v>0</v>
      </c>
      <c r="AW70" s="445">
        <f t="shared" si="45"/>
        <v>0</v>
      </c>
      <c r="AX70" s="445">
        <f t="shared" si="46"/>
        <v>0</v>
      </c>
      <c r="AY70" s="445">
        <f t="shared" si="47"/>
        <v>0</v>
      </c>
      <c r="AZ70" s="445">
        <f t="shared" si="48"/>
        <v>0</v>
      </c>
      <c r="BA70" s="445">
        <f t="shared" si="49"/>
        <v>0</v>
      </c>
      <c r="BB70" s="445">
        <f t="shared" si="50"/>
        <v>0</v>
      </c>
      <c r="BC70" s="445">
        <f t="shared" si="51"/>
        <v>0</v>
      </c>
      <c r="BD70" s="445">
        <f t="shared" si="52"/>
        <v>0</v>
      </c>
      <c r="BE70" s="445">
        <f t="shared" si="53"/>
        <v>0</v>
      </c>
      <c r="BF70" s="445">
        <f t="shared" si="54"/>
        <v>0</v>
      </c>
      <c r="BG70" s="445">
        <f t="shared" si="55"/>
        <v>0</v>
      </c>
      <c r="BH70" s="249"/>
      <c r="BI70" s="351">
        <f>'6. Network Design'!H79</f>
        <v>0</v>
      </c>
    </row>
    <row r="71" spans="3:63">
      <c r="C71" s="240" t="str">
        <f>'C. Masterfiles'!C131</f>
        <v>S22</v>
      </c>
      <c r="D71" s="240" t="str">
        <f>'C. Masterfiles'!D131</f>
        <v>OTHER: complete as required</v>
      </c>
      <c r="E71" s="445">
        <f>E36*$BI71/(IF(SUMPRODUCT($E$15:$E$44,BI$50:$BI$79)=0,1,SUMPRODUCT($E$15:$E$44,$BI$50:$BI$79)))</f>
        <v>0</v>
      </c>
      <c r="F71" s="445">
        <f t="shared" si="3"/>
        <v>0</v>
      </c>
      <c r="G71" s="445">
        <f t="shared" si="4"/>
        <v>0</v>
      </c>
      <c r="H71" s="445">
        <f t="shared" si="5"/>
        <v>0</v>
      </c>
      <c r="I71" s="445">
        <f t="shared" si="6"/>
        <v>0</v>
      </c>
      <c r="J71" s="445">
        <f t="shared" si="7"/>
        <v>0</v>
      </c>
      <c r="K71" s="445">
        <f t="shared" si="8"/>
        <v>0</v>
      </c>
      <c r="L71" s="445">
        <f t="shared" si="9"/>
        <v>0</v>
      </c>
      <c r="M71" s="445">
        <f t="shared" si="10"/>
        <v>0</v>
      </c>
      <c r="N71" s="445">
        <f t="shared" si="11"/>
        <v>0</v>
      </c>
      <c r="O71" s="445">
        <f t="shared" si="12"/>
        <v>0</v>
      </c>
      <c r="P71" s="445">
        <f t="shared" si="13"/>
        <v>0</v>
      </c>
      <c r="Q71" s="445">
        <f t="shared" si="14"/>
        <v>0</v>
      </c>
      <c r="R71" s="445">
        <f t="shared" si="15"/>
        <v>0</v>
      </c>
      <c r="S71" s="445">
        <f t="shared" si="16"/>
        <v>0</v>
      </c>
      <c r="T71" s="445">
        <f t="shared" si="2"/>
        <v>0</v>
      </c>
      <c r="U71" s="445">
        <f t="shared" si="17"/>
        <v>0</v>
      </c>
      <c r="V71" s="445">
        <f t="shared" si="18"/>
        <v>0</v>
      </c>
      <c r="W71" s="445">
        <f t="shared" si="19"/>
        <v>0</v>
      </c>
      <c r="X71" s="445">
        <f t="shared" si="20"/>
        <v>0</v>
      </c>
      <c r="Y71" s="445">
        <f t="shared" si="21"/>
        <v>0</v>
      </c>
      <c r="Z71" s="445">
        <f t="shared" si="22"/>
        <v>0</v>
      </c>
      <c r="AA71" s="445">
        <f t="shared" si="23"/>
        <v>0</v>
      </c>
      <c r="AB71" s="445">
        <f t="shared" si="24"/>
        <v>0</v>
      </c>
      <c r="AC71" s="445">
        <f t="shared" si="25"/>
        <v>0</v>
      </c>
      <c r="AD71" s="445">
        <f t="shared" si="26"/>
        <v>0</v>
      </c>
      <c r="AE71" s="445">
        <f t="shared" si="27"/>
        <v>0</v>
      </c>
      <c r="AF71" s="445">
        <f t="shared" si="28"/>
        <v>0</v>
      </c>
      <c r="AG71" s="445">
        <f t="shared" si="29"/>
        <v>0</v>
      </c>
      <c r="AH71" s="445">
        <f t="shared" si="30"/>
        <v>0</v>
      </c>
      <c r="AI71" s="445">
        <f t="shared" si="31"/>
        <v>0</v>
      </c>
      <c r="AJ71" s="445">
        <f t="shared" si="32"/>
        <v>0</v>
      </c>
      <c r="AK71" s="445">
        <f t="shared" si="33"/>
        <v>0</v>
      </c>
      <c r="AL71" s="445">
        <f t="shared" si="34"/>
        <v>0</v>
      </c>
      <c r="AM71" s="445">
        <f t="shared" si="35"/>
        <v>0</v>
      </c>
      <c r="AN71" s="445">
        <f t="shared" si="36"/>
        <v>0</v>
      </c>
      <c r="AO71" s="445">
        <f t="shared" si="37"/>
        <v>0</v>
      </c>
      <c r="AP71" s="445">
        <f t="shared" si="38"/>
        <v>0</v>
      </c>
      <c r="AQ71" s="445">
        <f t="shared" si="39"/>
        <v>0</v>
      </c>
      <c r="AR71" s="445">
        <f t="shared" si="40"/>
        <v>0</v>
      </c>
      <c r="AS71" s="445">
        <f t="shared" si="41"/>
        <v>0</v>
      </c>
      <c r="AT71" s="445">
        <f t="shared" si="42"/>
        <v>0</v>
      </c>
      <c r="AU71" s="445">
        <f t="shared" si="43"/>
        <v>0</v>
      </c>
      <c r="AV71" s="445">
        <f t="shared" si="44"/>
        <v>0</v>
      </c>
      <c r="AW71" s="445">
        <f t="shared" si="45"/>
        <v>0</v>
      </c>
      <c r="AX71" s="445">
        <f t="shared" si="46"/>
        <v>0</v>
      </c>
      <c r="AY71" s="445">
        <f t="shared" si="47"/>
        <v>0</v>
      </c>
      <c r="AZ71" s="445">
        <f t="shared" si="48"/>
        <v>0</v>
      </c>
      <c r="BA71" s="445">
        <f t="shared" si="49"/>
        <v>0</v>
      </c>
      <c r="BB71" s="445">
        <f t="shared" si="50"/>
        <v>0</v>
      </c>
      <c r="BC71" s="445">
        <f t="shared" si="51"/>
        <v>0</v>
      </c>
      <c r="BD71" s="445">
        <f t="shared" si="52"/>
        <v>0</v>
      </c>
      <c r="BE71" s="445">
        <f t="shared" si="53"/>
        <v>0</v>
      </c>
      <c r="BF71" s="445">
        <f t="shared" si="54"/>
        <v>0</v>
      </c>
      <c r="BG71" s="445">
        <f t="shared" si="55"/>
        <v>0</v>
      </c>
      <c r="BH71" s="249"/>
      <c r="BI71" s="351">
        <f>'6. Network Design'!H80</f>
        <v>0</v>
      </c>
    </row>
    <row r="72" spans="3:63">
      <c r="C72" s="240" t="str">
        <f>'C. Masterfiles'!C132</f>
        <v>S23</v>
      </c>
      <c r="D72" s="240" t="str">
        <f>'C. Masterfiles'!D132</f>
        <v>OTHER: complete as required</v>
      </c>
      <c r="E72" s="445">
        <f>E37*$BI72/(IF(SUMPRODUCT($E$15:$E$44,BI$50:$BI$79)=0,1,SUMPRODUCT($E$15:$E$44,$BI$50:$BI$79)))</f>
        <v>0</v>
      </c>
      <c r="F72" s="445">
        <f t="shared" si="3"/>
        <v>0</v>
      </c>
      <c r="G72" s="445">
        <f t="shared" si="4"/>
        <v>0</v>
      </c>
      <c r="H72" s="445">
        <f t="shared" si="5"/>
        <v>0</v>
      </c>
      <c r="I72" s="445">
        <f t="shared" si="6"/>
        <v>0</v>
      </c>
      <c r="J72" s="445">
        <f t="shared" si="7"/>
        <v>0</v>
      </c>
      <c r="K72" s="445">
        <f t="shared" si="8"/>
        <v>0</v>
      </c>
      <c r="L72" s="445">
        <f t="shared" si="9"/>
        <v>0</v>
      </c>
      <c r="M72" s="445">
        <f t="shared" si="10"/>
        <v>0</v>
      </c>
      <c r="N72" s="445">
        <f t="shared" si="11"/>
        <v>0</v>
      </c>
      <c r="O72" s="445">
        <f t="shared" si="12"/>
        <v>0</v>
      </c>
      <c r="P72" s="445">
        <f t="shared" si="13"/>
        <v>0</v>
      </c>
      <c r="Q72" s="445">
        <f t="shared" si="14"/>
        <v>0</v>
      </c>
      <c r="R72" s="445">
        <f t="shared" si="15"/>
        <v>0</v>
      </c>
      <c r="S72" s="445">
        <f t="shared" si="16"/>
        <v>0</v>
      </c>
      <c r="T72" s="445">
        <f t="shared" si="2"/>
        <v>0</v>
      </c>
      <c r="U72" s="445">
        <f t="shared" si="17"/>
        <v>0</v>
      </c>
      <c r="V72" s="445">
        <f t="shared" si="18"/>
        <v>0</v>
      </c>
      <c r="W72" s="445">
        <f t="shared" si="19"/>
        <v>0</v>
      </c>
      <c r="X72" s="445">
        <f t="shared" si="20"/>
        <v>0</v>
      </c>
      <c r="Y72" s="445">
        <f t="shared" si="21"/>
        <v>0</v>
      </c>
      <c r="Z72" s="445">
        <f t="shared" si="22"/>
        <v>0</v>
      </c>
      <c r="AA72" s="445">
        <f t="shared" si="23"/>
        <v>0</v>
      </c>
      <c r="AB72" s="445">
        <f t="shared" si="24"/>
        <v>0</v>
      </c>
      <c r="AC72" s="445">
        <f t="shared" si="25"/>
        <v>0</v>
      </c>
      <c r="AD72" s="445">
        <f t="shared" si="26"/>
        <v>0</v>
      </c>
      <c r="AE72" s="445">
        <f t="shared" si="27"/>
        <v>0</v>
      </c>
      <c r="AF72" s="445">
        <f t="shared" si="28"/>
        <v>0</v>
      </c>
      <c r="AG72" s="445">
        <f t="shared" si="29"/>
        <v>0</v>
      </c>
      <c r="AH72" s="445">
        <f t="shared" si="30"/>
        <v>0</v>
      </c>
      <c r="AI72" s="445">
        <f t="shared" si="31"/>
        <v>0</v>
      </c>
      <c r="AJ72" s="445">
        <f t="shared" si="32"/>
        <v>0</v>
      </c>
      <c r="AK72" s="445">
        <f t="shared" si="33"/>
        <v>0</v>
      </c>
      <c r="AL72" s="445">
        <f t="shared" si="34"/>
        <v>0</v>
      </c>
      <c r="AM72" s="445">
        <f t="shared" si="35"/>
        <v>0</v>
      </c>
      <c r="AN72" s="445">
        <f t="shared" si="36"/>
        <v>0</v>
      </c>
      <c r="AO72" s="445">
        <f t="shared" si="37"/>
        <v>0</v>
      </c>
      <c r="AP72" s="445">
        <f t="shared" si="38"/>
        <v>0</v>
      </c>
      <c r="AQ72" s="445">
        <f t="shared" si="39"/>
        <v>0</v>
      </c>
      <c r="AR72" s="445">
        <f t="shared" si="40"/>
        <v>0</v>
      </c>
      <c r="AS72" s="445">
        <f t="shared" si="41"/>
        <v>0</v>
      </c>
      <c r="AT72" s="445">
        <f t="shared" si="42"/>
        <v>0</v>
      </c>
      <c r="AU72" s="445">
        <f t="shared" si="43"/>
        <v>0</v>
      </c>
      <c r="AV72" s="445">
        <f t="shared" si="44"/>
        <v>0</v>
      </c>
      <c r="AW72" s="445">
        <f t="shared" si="45"/>
        <v>0</v>
      </c>
      <c r="AX72" s="445">
        <f t="shared" si="46"/>
        <v>0</v>
      </c>
      <c r="AY72" s="445">
        <f t="shared" si="47"/>
        <v>0</v>
      </c>
      <c r="AZ72" s="445">
        <f t="shared" si="48"/>
        <v>0</v>
      </c>
      <c r="BA72" s="445">
        <f t="shared" si="49"/>
        <v>0</v>
      </c>
      <c r="BB72" s="445">
        <f t="shared" si="50"/>
        <v>0</v>
      </c>
      <c r="BC72" s="445">
        <f t="shared" si="51"/>
        <v>0</v>
      </c>
      <c r="BD72" s="445">
        <f t="shared" si="52"/>
        <v>0</v>
      </c>
      <c r="BE72" s="445">
        <f t="shared" si="53"/>
        <v>0</v>
      </c>
      <c r="BF72" s="445">
        <f t="shared" si="54"/>
        <v>0</v>
      </c>
      <c r="BG72" s="445">
        <f t="shared" si="55"/>
        <v>0</v>
      </c>
      <c r="BH72" s="249"/>
      <c r="BI72" s="351">
        <f>'6. Network Design'!H81</f>
        <v>0</v>
      </c>
    </row>
    <row r="73" spans="3:63">
      <c r="C73" s="240" t="str">
        <f>'C. Masterfiles'!C133</f>
        <v>S24</v>
      </c>
      <c r="D73" s="240" t="str">
        <f>'C. Masterfiles'!D133</f>
        <v>OTHER: complete as required</v>
      </c>
      <c r="E73" s="445">
        <f>E38*$BI73/(IF(SUMPRODUCT($E$15:$E$44,BI$50:$BI$79)=0,1,SUMPRODUCT($E$15:$E$44,$BI$50:$BI$79)))</f>
        <v>0</v>
      </c>
      <c r="F73" s="445">
        <f t="shared" si="3"/>
        <v>0</v>
      </c>
      <c r="G73" s="445">
        <f t="shared" si="4"/>
        <v>0</v>
      </c>
      <c r="H73" s="445">
        <f t="shared" si="5"/>
        <v>0</v>
      </c>
      <c r="I73" s="445">
        <f t="shared" si="6"/>
        <v>0</v>
      </c>
      <c r="J73" s="445">
        <f t="shared" si="7"/>
        <v>0</v>
      </c>
      <c r="K73" s="445">
        <f t="shared" si="8"/>
        <v>0</v>
      </c>
      <c r="L73" s="445">
        <f t="shared" si="9"/>
        <v>0</v>
      </c>
      <c r="M73" s="445">
        <f t="shared" si="10"/>
        <v>0</v>
      </c>
      <c r="N73" s="445">
        <f t="shared" si="11"/>
        <v>0</v>
      </c>
      <c r="O73" s="445">
        <f t="shared" si="12"/>
        <v>0</v>
      </c>
      <c r="P73" s="445">
        <f t="shared" si="13"/>
        <v>0</v>
      </c>
      <c r="Q73" s="445">
        <f t="shared" si="14"/>
        <v>0</v>
      </c>
      <c r="R73" s="445">
        <f t="shared" si="15"/>
        <v>0</v>
      </c>
      <c r="S73" s="445">
        <f t="shared" si="16"/>
        <v>0</v>
      </c>
      <c r="T73" s="445">
        <f t="shared" si="2"/>
        <v>0</v>
      </c>
      <c r="U73" s="445">
        <f t="shared" si="17"/>
        <v>0</v>
      </c>
      <c r="V73" s="445">
        <f t="shared" si="18"/>
        <v>0</v>
      </c>
      <c r="W73" s="445">
        <f t="shared" si="19"/>
        <v>0</v>
      </c>
      <c r="X73" s="445">
        <f t="shared" si="20"/>
        <v>0</v>
      </c>
      <c r="Y73" s="445">
        <f t="shared" si="21"/>
        <v>0</v>
      </c>
      <c r="Z73" s="445">
        <f t="shared" si="22"/>
        <v>0</v>
      </c>
      <c r="AA73" s="445">
        <f t="shared" si="23"/>
        <v>0</v>
      </c>
      <c r="AB73" s="445">
        <f t="shared" si="24"/>
        <v>0</v>
      </c>
      <c r="AC73" s="445">
        <f t="shared" si="25"/>
        <v>0</v>
      </c>
      <c r="AD73" s="445">
        <f t="shared" si="26"/>
        <v>0</v>
      </c>
      <c r="AE73" s="445">
        <f t="shared" si="27"/>
        <v>0</v>
      </c>
      <c r="AF73" s="445">
        <f t="shared" si="28"/>
        <v>0</v>
      </c>
      <c r="AG73" s="445">
        <f t="shared" si="29"/>
        <v>0</v>
      </c>
      <c r="AH73" s="445">
        <f t="shared" si="30"/>
        <v>0</v>
      </c>
      <c r="AI73" s="445">
        <f t="shared" si="31"/>
        <v>0</v>
      </c>
      <c r="AJ73" s="445">
        <f t="shared" si="32"/>
        <v>0</v>
      </c>
      <c r="AK73" s="445">
        <f t="shared" si="33"/>
        <v>0</v>
      </c>
      <c r="AL73" s="445">
        <f t="shared" si="34"/>
        <v>0</v>
      </c>
      <c r="AM73" s="445">
        <f t="shared" si="35"/>
        <v>0</v>
      </c>
      <c r="AN73" s="445">
        <f t="shared" si="36"/>
        <v>0</v>
      </c>
      <c r="AO73" s="445">
        <f t="shared" si="37"/>
        <v>0</v>
      </c>
      <c r="AP73" s="445">
        <f t="shared" si="38"/>
        <v>0</v>
      </c>
      <c r="AQ73" s="445">
        <f t="shared" si="39"/>
        <v>0</v>
      </c>
      <c r="AR73" s="445">
        <f t="shared" si="40"/>
        <v>0</v>
      </c>
      <c r="AS73" s="445">
        <f t="shared" si="41"/>
        <v>0</v>
      </c>
      <c r="AT73" s="445">
        <f t="shared" si="42"/>
        <v>0</v>
      </c>
      <c r="AU73" s="445">
        <f t="shared" si="43"/>
        <v>0</v>
      </c>
      <c r="AV73" s="445">
        <f t="shared" si="44"/>
        <v>0</v>
      </c>
      <c r="AW73" s="445">
        <f t="shared" si="45"/>
        <v>0</v>
      </c>
      <c r="AX73" s="445">
        <f t="shared" si="46"/>
        <v>0</v>
      </c>
      <c r="AY73" s="445">
        <f t="shared" si="47"/>
        <v>0</v>
      </c>
      <c r="AZ73" s="445">
        <f t="shared" si="48"/>
        <v>0</v>
      </c>
      <c r="BA73" s="445">
        <f t="shared" si="49"/>
        <v>0</v>
      </c>
      <c r="BB73" s="445">
        <f t="shared" si="50"/>
        <v>0</v>
      </c>
      <c r="BC73" s="445">
        <f t="shared" si="51"/>
        <v>0</v>
      </c>
      <c r="BD73" s="445">
        <f t="shared" si="52"/>
        <v>0</v>
      </c>
      <c r="BE73" s="445">
        <f t="shared" si="53"/>
        <v>0</v>
      </c>
      <c r="BF73" s="445">
        <f t="shared" si="54"/>
        <v>0</v>
      </c>
      <c r="BG73" s="445">
        <f t="shared" si="55"/>
        <v>0</v>
      </c>
      <c r="BH73" s="249"/>
      <c r="BI73" s="351">
        <f>'6. Network Design'!H82</f>
        <v>0</v>
      </c>
    </row>
    <row r="74" spans="3:63">
      <c r="C74" s="240" t="str">
        <f>'C. Masterfiles'!C134</f>
        <v>S25</v>
      </c>
      <c r="D74" s="240" t="str">
        <f>'C. Masterfiles'!D134</f>
        <v>OTHER: complete as required</v>
      </c>
      <c r="E74" s="445">
        <f>E39*$BI74/(IF(SUMPRODUCT($E$15:$E$44,BI$50:$BI$79)=0,1,SUMPRODUCT($E$15:$E$44,$BI$50:$BI$79)))</f>
        <v>0</v>
      </c>
      <c r="F74" s="445">
        <f t="shared" si="3"/>
        <v>0</v>
      </c>
      <c r="G74" s="445">
        <f t="shared" si="4"/>
        <v>0</v>
      </c>
      <c r="H74" s="445">
        <f t="shared" si="5"/>
        <v>0</v>
      </c>
      <c r="I74" s="445">
        <f t="shared" si="6"/>
        <v>0</v>
      </c>
      <c r="J74" s="445">
        <f t="shared" si="7"/>
        <v>0</v>
      </c>
      <c r="K74" s="445">
        <f t="shared" si="8"/>
        <v>0</v>
      </c>
      <c r="L74" s="445">
        <f t="shared" si="9"/>
        <v>0</v>
      </c>
      <c r="M74" s="445">
        <f t="shared" si="10"/>
        <v>0</v>
      </c>
      <c r="N74" s="445">
        <f t="shared" si="11"/>
        <v>0</v>
      </c>
      <c r="O74" s="445">
        <f t="shared" si="12"/>
        <v>0</v>
      </c>
      <c r="P74" s="445">
        <f t="shared" si="13"/>
        <v>0</v>
      </c>
      <c r="Q74" s="445">
        <f t="shared" si="14"/>
        <v>0</v>
      </c>
      <c r="R74" s="445">
        <f t="shared" si="15"/>
        <v>0</v>
      </c>
      <c r="S74" s="445">
        <f t="shared" si="16"/>
        <v>0</v>
      </c>
      <c r="T74" s="445">
        <f t="shared" si="2"/>
        <v>0</v>
      </c>
      <c r="U74" s="445">
        <f t="shared" si="17"/>
        <v>0</v>
      </c>
      <c r="V74" s="445">
        <f t="shared" si="18"/>
        <v>0</v>
      </c>
      <c r="W74" s="445">
        <f t="shared" si="19"/>
        <v>0</v>
      </c>
      <c r="X74" s="445">
        <f t="shared" si="20"/>
        <v>0</v>
      </c>
      <c r="Y74" s="445">
        <f t="shared" si="21"/>
        <v>0</v>
      </c>
      <c r="Z74" s="445">
        <f t="shared" si="22"/>
        <v>0</v>
      </c>
      <c r="AA74" s="445">
        <f t="shared" si="23"/>
        <v>0</v>
      </c>
      <c r="AB74" s="445">
        <f t="shared" si="24"/>
        <v>0</v>
      </c>
      <c r="AC74" s="445">
        <f t="shared" si="25"/>
        <v>0</v>
      </c>
      <c r="AD74" s="445">
        <f t="shared" si="26"/>
        <v>0</v>
      </c>
      <c r="AE74" s="445">
        <f t="shared" si="27"/>
        <v>0</v>
      </c>
      <c r="AF74" s="445">
        <f t="shared" si="28"/>
        <v>0</v>
      </c>
      <c r="AG74" s="445">
        <f t="shared" si="29"/>
        <v>0</v>
      </c>
      <c r="AH74" s="445">
        <f t="shared" si="30"/>
        <v>0</v>
      </c>
      <c r="AI74" s="445">
        <f t="shared" si="31"/>
        <v>0</v>
      </c>
      <c r="AJ74" s="445">
        <f t="shared" si="32"/>
        <v>0</v>
      </c>
      <c r="AK74" s="445">
        <f t="shared" si="33"/>
        <v>0</v>
      </c>
      <c r="AL74" s="445">
        <f t="shared" si="34"/>
        <v>0</v>
      </c>
      <c r="AM74" s="445">
        <f t="shared" si="35"/>
        <v>0</v>
      </c>
      <c r="AN74" s="445">
        <f t="shared" si="36"/>
        <v>0</v>
      </c>
      <c r="AO74" s="445">
        <f t="shared" si="37"/>
        <v>0</v>
      </c>
      <c r="AP74" s="445">
        <f t="shared" si="38"/>
        <v>0</v>
      </c>
      <c r="AQ74" s="445">
        <f t="shared" si="39"/>
        <v>0</v>
      </c>
      <c r="AR74" s="445">
        <f t="shared" si="40"/>
        <v>0</v>
      </c>
      <c r="AS74" s="445">
        <f t="shared" si="41"/>
        <v>0</v>
      </c>
      <c r="AT74" s="445">
        <f t="shared" si="42"/>
        <v>0</v>
      </c>
      <c r="AU74" s="445">
        <f t="shared" si="43"/>
        <v>0</v>
      </c>
      <c r="AV74" s="445">
        <f t="shared" si="44"/>
        <v>0</v>
      </c>
      <c r="AW74" s="445">
        <f t="shared" si="45"/>
        <v>0</v>
      </c>
      <c r="AX74" s="445">
        <f t="shared" si="46"/>
        <v>0</v>
      </c>
      <c r="AY74" s="445">
        <f t="shared" si="47"/>
        <v>0</v>
      </c>
      <c r="AZ74" s="445">
        <f t="shared" si="48"/>
        <v>0</v>
      </c>
      <c r="BA74" s="445">
        <f t="shared" si="49"/>
        <v>0</v>
      </c>
      <c r="BB74" s="445">
        <f t="shared" si="50"/>
        <v>0</v>
      </c>
      <c r="BC74" s="445">
        <f t="shared" si="51"/>
        <v>0</v>
      </c>
      <c r="BD74" s="445">
        <f t="shared" si="52"/>
        <v>0</v>
      </c>
      <c r="BE74" s="445">
        <f t="shared" si="53"/>
        <v>0</v>
      </c>
      <c r="BF74" s="445">
        <f t="shared" si="54"/>
        <v>0</v>
      </c>
      <c r="BG74" s="445">
        <f t="shared" si="55"/>
        <v>0</v>
      </c>
      <c r="BH74" s="249"/>
      <c r="BI74" s="351">
        <f>'6. Network Design'!H83</f>
        <v>0</v>
      </c>
    </row>
    <row r="75" spans="3:63">
      <c r="C75" s="240" t="str">
        <f>'C. Masterfiles'!C135</f>
        <v>S26</v>
      </c>
      <c r="D75" s="240" t="str">
        <f>'C. Masterfiles'!D135</f>
        <v>OTHER: complete as required</v>
      </c>
      <c r="E75" s="445">
        <f>E40*$BI75/(IF(SUMPRODUCT($E$15:$E$44,BI$50:$BI$79)=0,1,SUMPRODUCT($E$15:$E$44,$BI$50:$BI$79)))</f>
        <v>0</v>
      </c>
      <c r="F75" s="445">
        <f t="shared" si="3"/>
        <v>0</v>
      </c>
      <c r="G75" s="445">
        <f t="shared" si="4"/>
        <v>0</v>
      </c>
      <c r="H75" s="445">
        <f t="shared" si="5"/>
        <v>0</v>
      </c>
      <c r="I75" s="445">
        <f t="shared" si="6"/>
        <v>0</v>
      </c>
      <c r="J75" s="445">
        <f t="shared" si="7"/>
        <v>0</v>
      </c>
      <c r="K75" s="445">
        <f t="shared" si="8"/>
        <v>0</v>
      </c>
      <c r="L75" s="445">
        <f t="shared" si="9"/>
        <v>0</v>
      </c>
      <c r="M75" s="445">
        <f t="shared" si="10"/>
        <v>0</v>
      </c>
      <c r="N75" s="445">
        <f t="shared" si="11"/>
        <v>0</v>
      </c>
      <c r="O75" s="445">
        <f t="shared" si="12"/>
        <v>0</v>
      </c>
      <c r="P75" s="445">
        <f t="shared" si="13"/>
        <v>0</v>
      </c>
      <c r="Q75" s="445">
        <f t="shared" si="14"/>
        <v>0</v>
      </c>
      <c r="R75" s="445">
        <f t="shared" si="15"/>
        <v>0</v>
      </c>
      <c r="S75" s="445">
        <f t="shared" si="16"/>
        <v>0</v>
      </c>
      <c r="T75" s="445">
        <f t="shared" si="2"/>
        <v>0</v>
      </c>
      <c r="U75" s="445">
        <f t="shared" si="17"/>
        <v>0</v>
      </c>
      <c r="V75" s="445">
        <f t="shared" si="18"/>
        <v>0</v>
      </c>
      <c r="W75" s="445">
        <f t="shared" si="19"/>
        <v>0</v>
      </c>
      <c r="X75" s="445">
        <f t="shared" si="20"/>
        <v>0</v>
      </c>
      <c r="Y75" s="445">
        <f t="shared" si="21"/>
        <v>0</v>
      </c>
      <c r="Z75" s="445">
        <f t="shared" si="22"/>
        <v>0</v>
      </c>
      <c r="AA75" s="445">
        <f t="shared" si="23"/>
        <v>0</v>
      </c>
      <c r="AB75" s="445">
        <f t="shared" si="24"/>
        <v>0</v>
      </c>
      <c r="AC75" s="445">
        <f t="shared" si="25"/>
        <v>0</v>
      </c>
      <c r="AD75" s="445">
        <f t="shared" si="26"/>
        <v>0</v>
      </c>
      <c r="AE75" s="445">
        <f t="shared" si="27"/>
        <v>0</v>
      </c>
      <c r="AF75" s="445">
        <f t="shared" si="28"/>
        <v>0</v>
      </c>
      <c r="AG75" s="445">
        <f t="shared" si="29"/>
        <v>0</v>
      </c>
      <c r="AH75" s="445">
        <f t="shared" si="30"/>
        <v>0</v>
      </c>
      <c r="AI75" s="445">
        <f t="shared" si="31"/>
        <v>0</v>
      </c>
      <c r="AJ75" s="445">
        <f t="shared" si="32"/>
        <v>0</v>
      </c>
      <c r="AK75" s="445">
        <f t="shared" si="33"/>
        <v>0</v>
      </c>
      <c r="AL75" s="445">
        <f t="shared" si="34"/>
        <v>0</v>
      </c>
      <c r="AM75" s="445">
        <f t="shared" si="35"/>
        <v>0</v>
      </c>
      <c r="AN75" s="445">
        <f t="shared" si="36"/>
        <v>0</v>
      </c>
      <c r="AO75" s="445">
        <f t="shared" si="37"/>
        <v>0</v>
      </c>
      <c r="AP75" s="445">
        <f t="shared" si="38"/>
        <v>0</v>
      </c>
      <c r="AQ75" s="445">
        <f t="shared" si="39"/>
        <v>0</v>
      </c>
      <c r="AR75" s="445">
        <f t="shared" si="40"/>
        <v>0</v>
      </c>
      <c r="AS75" s="445">
        <f t="shared" si="41"/>
        <v>0</v>
      </c>
      <c r="AT75" s="445">
        <f t="shared" si="42"/>
        <v>0</v>
      </c>
      <c r="AU75" s="445">
        <f t="shared" si="43"/>
        <v>0</v>
      </c>
      <c r="AV75" s="445">
        <f t="shared" si="44"/>
        <v>0</v>
      </c>
      <c r="AW75" s="445">
        <f t="shared" si="45"/>
        <v>0</v>
      </c>
      <c r="AX75" s="445">
        <f t="shared" si="46"/>
        <v>0</v>
      </c>
      <c r="AY75" s="445">
        <f t="shared" si="47"/>
        <v>0</v>
      </c>
      <c r="AZ75" s="445">
        <f t="shared" si="48"/>
        <v>0</v>
      </c>
      <c r="BA75" s="445">
        <f t="shared" si="49"/>
        <v>0</v>
      </c>
      <c r="BB75" s="445">
        <f t="shared" si="50"/>
        <v>0</v>
      </c>
      <c r="BC75" s="445">
        <f t="shared" si="51"/>
        <v>0</v>
      </c>
      <c r="BD75" s="445">
        <f t="shared" si="52"/>
        <v>0</v>
      </c>
      <c r="BE75" s="445">
        <f t="shared" si="53"/>
        <v>0</v>
      </c>
      <c r="BF75" s="445">
        <f t="shared" si="54"/>
        <v>0</v>
      </c>
      <c r="BG75" s="445">
        <f t="shared" si="55"/>
        <v>0</v>
      </c>
      <c r="BH75" s="249"/>
      <c r="BI75" s="351">
        <f>'6. Network Design'!H84</f>
        <v>0</v>
      </c>
    </row>
    <row r="76" spans="3:63">
      <c r="C76" s="240" t="str">
        <f>'C. Masterfiles'!C136</f>
        <v>S27</v>
      </c>
      <c r="D76" s="240" t="str">
        <f>'C. Masterfiles'!D136</f>
        <v>OTHER: complete as required</v>
      </c>
      <c r="E76" s="445">
        <f>E41*$BI76/(IF(SUMPRODUCT($E$15:$E$44,BI$50:$BI$79)=0,1,SUMPRODUCT($E$15:$E$44,$BI$50:$BI$79)))</f>
        <v>0</v>
      </c>
      <c r="F76" s="445">
        <f t="shared" si="3"/>
        <v>0</v>
      </c>
      <c r="G76" s="445">
        <f t="shared" si="4"/>
        <v>0</v>
      </c>
      <c r="H76" s="445">
        <f t="shared" si="5"/>
        <v>0</v>
      </c>
      <c r="I76" s="445">
        <f t="shared" si="6"/>
        <v>0</v>
      </c>
      <c r="J76" s="445">
        <f t="shared" si="7"/>
        <v>0</v>
      </c>
      <c r="K76" s="445">
        <f t="shared" si="8"/>
        <v>0</v>
      </c>
      <c r="L76" s="445">
        <f t="shared" si="9"/>
        <v>0</v>
      </c>
      <c r="M76" s="445">
        <f t="shared" si="10"/>
        <v>0</v>
      </c>
      <c r="N76" s="445">
        <f t="shared" si="11"/>
        <v>0</v>
      </c>
      <c r="O76" s="445">
        <f t="shared" si="12"/>
        <v>0</v>
      </c>
      <c r="P76" s="445">
        <f t="shared" si="13"/>
        <v>0</v>
      </c>
      <c r="Q76" s="445">
        <f t="shared" si="14"/>
        <v>0</v>
      </c>
      <c r="R76" s="445">
        <f t="shared" si="15"/>
        <v>0</v>
      </c>
      <c r="S76" s="445">
        <f t="shared" si="16"/>
        <v>0</v>
      </c>
      <c r="T76" s="445">
        <f t="shared" si="2"/>
        <v>0</v>
      </c>
      <c r="U76" s="445">
        <f t="shared" si="17"/>
        <v>0</v>
      </c>
      <c r="V76" s="445">
        <f t="shared" si="18"/>
        <v>0</v>
      </c>
      <c r="W76" s="445">
        <f t="shared" si="19"/>
        <v>0</v>
      </c>
      <c r="X76" s="445">
        <f t="shared" si="20"/>
        <v>0</v>
      </c>
      <c r="Y76" s="445">
        <f t="shared" si="21"/>
        <v>0</v>
      </c>
      <c r="Z76" s="445">
        <f t="shared" si="22"/>
        <v>0</v>
      </c>
      <c r="AA76" s="445">
        <f t="shared" si="23"/>
        <v>0</v>
      </c>
      <c r="AB76" s="445">
        <f t="shared" si="24"/>
        <v>0</v>
      </c>
      <c r="AC76" s="445">
        <f t="shared" si="25"/>
        <v>0</v>
      </c>
      <c r="AD76" s="445">
        <f t="shared" si="26"/>
        <v>0</v>
      </c>
      <c r="AE76" s="445">
        <f t="shared" si="27"/>
        <v>0</v>
      </c>
      <c r="AF76" s="445">
        <f t="shared" si="28"/>
        <v>0</v>
      </c>
      <c r="AG76" s="445">
        <f t="shared" si="29"/>
        <v>0</v>
      </c>
      <c r="AH76" s="445">
        <f t="shared" si="30"/>
        <v>0</v>
      </c>
      <c r="AI76" s="445">
        <f t="shared" si="31"/>
        <v>0</v>
      </c>
      <c r="AJ76" s="445">
        <f t="shared" si="32"/>
        <v>0</v>
      </c>
      <c r="AK76" s="445">
        <f t="shared" si="33"/>
        <v>0</v>
      </c>
      <c r="AL76" s="445">
        <f t="shared" si="34"/>
        <v>0</v>
      </c>
      <c r="AM76" s="445">
        <f t="shared" si="35"/>
        <v>0</v>
      </c>
      <c r="AN76" s="445">
        <f t="shared" si="36"/>
        <v>0</v>
      </c>
      <c r="AO76" s="445">
        <f t="shared" si="37"/>
        <v>0</v>
      </c>
      <c r="AP76" s="445">
        <f t="shared" si="38"/>
        <v>0</v>
      </c>
      <c r="AQ76" s="445">
        <f t="shared" si="39"/>
        <v>0</v>
      </c>
      <c r="AR76" s="445">
        <f t="shared" si="40"/>
        <v>0</v>
      </c>
      <c r="AS76" s="445">
        <f t="shared" si="41"/>
        <v>0</v>
      </c>
      <c r="AT76" s="445">
        <f t="shared" si="42"/>
        <v>0</v>
      </c>
      <c r="AU76" s="445">
        <f t="shared" si="43"/>
        <v>0</v>
      </c>
      <c r="AV76" s="445">
        <f t="shared" si="44"/>
        <v>0</v>
      </c>
      <c r="AW76" s="445">
        <f t="shared" si="45"/>
        <v>0</v>
      </c>
      <c r="AX76" s="445">
        <f t="shared" si="46"/>
        <v>0</v>
      </c>
      <c r="AY76" s="445">
        <f t="shared" si="47"/>
        <v>0</v>
      </c>
      <c r="AZ76" s="445">
        <f t="shared" si="48"/>
        <v>0</v>
      </c>
      <c r="BA76" s="445">
        <f t="shared" si="49"/>
        <v>0</v>
      </c>
      <c r="BB76" s="445">
        <f t="shared" si="50"/>
        <v>0</v>
      </c>
      <c r="BC76" s="445">
        <f t="shared" si="51"/>
        <v>0</v>
      </c>
      <c r="BD76" s="445">
        <f t="shared" si="52"/>
        <v>0</v>
      </c>
      <c r="BE76" s="445">
        <f t="shared" si="53"/>
        <v>0</v>
      </c>
      <c r="BF76" s="445">
        <f t="shared" si="54"/>
        <v>0</v>
      </c>
      <c r="BG76" s="445">
        <f t="shared" si="55"/>
        <v>0</v>
      </c>
      <c r="BH76" s="249"/>
      <c r="BI76" s="351">
        <f>'6. Network Design'!H85</f>
        <v>0</v>
      </c>
    </row>
    <row r="77" spans="3:63">
      <c r="C77" s="240" t="str">
        <f>'C. Masterfiles'!C137</f>
        <v>S28</v>
      </c>
      <c r="D77" s="240" t="str">
        <f>'C. Masterfiles'!D137</f>
        <v>OTHER: complete as required</v>
      </c>
      <c r="E77" s="445">
        <f>E42*$BI77/(IF(SUMPRODUCT($E$15:$E$44,BI$50:$BI$79)=0,1,SUMPRODUCT($E$15:$E$44,$BI$50:$BI$79)))</f>
        <v>0</v>
      </c>
      <c r="F77" s="445">
        <f t="shared" si="3"/>
        <v>0</v>
      </c>
      <c r="G77" s="445">
        <f t="shared" si="4"/>
        <v>0</v>
      </c>
      <c r="H77" s="445">
        <f t="shared" si="5"/>
        <v>0</v>
      </c>
      <c r="I77" s="445">
        <f t="shared" si="6"/>
        <v>0</v>
      </c>
      <c r="J77" s="445">
        <f t="shared" si="7"/>
        <v>0</v>
      </c>
      <c r="K77" s="445">
        <f t="shared" si="8"/>
        <v>0</v>
      </c>
      <c r="L77" s="445">
        <f t="shared" si="9"/>
        <v>0</v>
      </c>
      <c r="M77" s="445">
        <f t="shared" si="10"/>
        <v>0</v>
      </c>
      <c r="N77" s="445">
        <f t="shared" si="11"/>
        <v>0</v>
      </c>
      <c r="O77" s="445">
        <f t="shared" si="12"/>
        <v>0</v>
      </c>
      <c r="P77" s="445">
        <f t="shared" si="13"/>
        <v>0</v>
      </c>
      <c r="Q77" s="445">
        <f t="shared" si="14"/>
        <v>0</v>
      </c>
      <c r="R77" s="445">
        <f t="shared" si="15"/>
        <v>0</v>
      </c>
      <c r="S77" s="445">
        <f t="shared" si="16"/>
        <v>0</v>
      </c>
      <c r="T77" s="445">
        <f t="shared" si="2"/>
        <v>0</v>
      </c>
      <c r="U77" s="445">
        <f t="shared" si="17"/>
        <v>0</v>
      </c>
      <c r="V77" s="445">
        <f t="shared" si="18"/>
        <v>0</v>
      </c>
      <c r="W77" s="445">
        <f t="shared" si="19"/>
        <v>0</v>
      </c>
      <c r="X77" s="445">
        <f t="shared" si="20"/>
        <v>0</v>
      </c>
      <c r="Y77" s="445">
        <f t="shared" si="21"/>
        <v>0</v>
      </c>
      <c r="Z77" s="445">
        <f t="shared" si="22"/>
        <v>0</v>
      </c>
      <c r="AA77" s="445">
        <f t="shared" si="23"/>
        <v>0</v>
      </c>
      <c r="AB77" s="445">
        <f t="shared" si="24"/>
        <v>0</v>
      </c>
      <c r="AC77" s="445">
        <f t="shared" si="25"/>
        <v>0</v>
      </c>
      <c r="AD77" s="445">
        <f t="shared" si="26"/>
        <v>0</v>
      </c>
      <c r="AE77" s="445">
        <f t="shared" si="27"/>
        <v>0</v>
      </c>
      <c r="AF77" s="445">
        <f t="shared" si="28"/>
        <v>0</v>
      </c>
      <c r="AG77" s="445">
        <f t="shared" si="29"/>
        <v>0</v>
      </c>
      <c r="AH77" s="445">
        <f t="shared" si="30"/>
        <v>0</v>
      </c>
      <c r="AI77" s="445">
        <f t="shared" si="31"/>
        <v>0</v>
      </c>
      <c r="AJ77" s="445">
        <f t="shared" si="32"/>
        <v>0</v>
      </c>
      <c r="AK77" s="445">
        <f t="shared" si="33"/>
        <v>0</v>
      </c>
      <c r="AL77" s="445">
        <f t="shared" si="34"/>
        <v>0</v>
      </c>
      <c r="AM77" s="445">
        <f t="shared" si="35"/>
        <v>0</v>
      </c>
      <c r="AN77" s="445">
        <f t="shared" si="36"/>
        <v>0</v>
      </c>
      <c r="AO77" s="445">
        <f t="shared" si="37"/>
        <v>0</v>
      </c>
      <c r="AP77" s="445">
        <f t="shared" si="38"/>
        <v>0</v>
      </c>
      <c r="AQ77" s="445">
        <f t="shared" si="39"/>
        <v>0</v>
      </c>
      <c r="AR77" s="445">
        <f t="shared" si="40"/>
        <v>0</v>
      </c>
      <c r="AS77" s="445">
        <f t="shared" si="41"/>
        <v>0</v>
      </c>
      <c r="AT77" s="445">
        <f t="shared" si="42"/>
        <v>0</v>
      </c>
      <c r="AU77" s="445">
        <f t="shared" si="43"/>
        <v>0</v>
      </c>
      <c r="AV77" s="445">
        <f t="shared" si="44"/>
        <v>0</v>
      </c>
      <c r="AW77" s="445">
        <f t="shared" si="45"/>
        <v>0</v>
      </c>
      <c r="AX77" s="445">
        <f t="shared" si="46"/>
        <v>0</v>
      </c>
      <c r="AY77" s="445">
        <f t="shared" si="47"/>
        <v>0</v>
      </c>
      <c r="AZ77" s="445">
        <f t="shared" si="48"/>
        <v>0</v>
      </c>
      <c r="BA77" s="445">
        <f t="shared" si="49"/>
        <v>0</v>
      </c>
      <c r="BB77" s="445">
        <f t="shared" si="50"/>
        <v>0</v>
      </c>
      <c r="BC77" s="445">
        <f t="shared" si="51"/>
        <v>0</v>
      </c>
      <c r="BD77" s="445">
        <f t="shared" si="52"/>
        <v>0</v>
      </c>
      <c r="BE77" s="445">
        <f t="shared" si="53"/>
        <v>0</v>
      </c>
      <c r="BF77" s="445">
        <f t="shared" si="54"/>
        <v>0</v>
      </c>
      <c r="BG77" s="445">
        <f t="shared" si="55"/>
        <v>0</v>
      </c>
      <c r="BH77" s="249"/>
      <c r="BI77" s="351">
        <f>'6. Network Design'!H86</f>
        <v>0</v>
      </c>
    </row>
    <row r="78" spans="3:63">
      <c r="C78" s="240" t="str">
        <f>'C. Masterfiles'!C138</f>
        <v>S29</v>
      </c>
      <c r="D78" s="240" t="str">
        <f>'C. Masterfiles'!D138</f>
        <v>OTHER: complete as required</v>
      </c>
      <c r="E78" s="445">
        <f>E43*$BI78/(IF(SUMPRODUCT($E$15:$E$44,BI$50:$BI$79)=0,1,SUMPRODUCT($E$15:$E$44,$BI$50:$BI$79)))</f>
        <v>0</v>
      </c>
      <c r="F78" s="445">
        <f t="shared" si="3"/>
        <v>0</v>
      </c>
      <c r="G78" s="445">
        <f t="shared" si="4"/>
        <v>0</v>
      </c>
      <c r="H78" s="445">
        <f t="shared" si="5"/>
        <v>0</v>
      </c>
      <c r="I78" s="445">
        <f t="shared" si="6"/>
        <v>0</v>
      </c>
      <c r="J78" s="445">
        <f t="shared" si="7"/>
        <v>0</v>
      </c>
      <c r="K78" s="445">
        <f t="shared" si="8"/>
        <v>0</v>
      </c>
      <c r="L78" s="445">
        <f t="shared" si="9"/>
        <v>0</v>
      </c>
      <c r="M78" s="445">
        <f t="shared" si="10"/>
        <v>0</v>
      </c>
      <c r="N78" s="445">
        <f t="shared" si="11"/>
        <v>0</v>
      </c>
      <c r="O78" s="445">
        <f t="shared" si="12"/>
        <v>0</v>
      </c>
      <c r="P78" s="445">
        <f t="shared" si="13"/>
        <v>0</v>
      </c>
      <c r="Q78" s="445">
        <f t="shared" si="14"/>
        <v>0</v>
      </c>
      <c r="R78" s="445">
        <f t="shared" si="15"/>
        <v>0</v>
      </c>
      <c r="S78" s="445">
        <f t="shared" si="16"/>
        <v>0</v>
      </c>
      <c r="T78" s="445">
        <f t="shared" si="2"/>
        <v>0</v>
      </c>
      <c r="U78" s="445">
        <f t="shared" si="17"/>
        <v>0</v>
      </c>
      <c r="V78" s="445">
        <f t="shared" si="18"/>
        <v>0</v>
      </c>
      <c r="W78" s="445">
        <f t="shared" si="19"/>
        <v>0</v>
      </c>
      <c r="X78" s="445">
        <f t="shared" si="20"/>
        <v>0</v>
      </c>
      <c r="Y78" s="445">
        <f t="shared" si="21"/>
        <v>0</v>
      </c>
      <c r="Z78" s="445">
        <f t="shared" si="22"/>
        <v>0</v>
      </c>
      <c r="AA78" s="445">
        <f t="shared" si="23"/>
        <v>0</v>
      </c>
      <c r="AB78" s="445">
        <f t="shared" si="24"/>
        <v>0</v>
      </c>
      <c r="AC78" s="445">
        <f t="shared" si="25"/>
        <v>0</v>
      </c>
      <c r="AD78" s="445">
        <f t="shared" si="26"/>
        <v>0</v>
      </c>
      <c r="AE78" s="445">
        <f t="shared" si="27"/>
        <v>0</v>
      </c>
      <c r="AF78" s="445">
        <f t="shared" si="28"/>
        <v>0</v>
      </c>
      <c r="AG78" s="445">
        <f t="shared" si="29"/>
        <v>0</v>
      </c>
      <c r="AH78" s="445">
        <f t="shared" si="30"/>
        <v>0</v>
      </c>
      <c r="AI78" s="445">
        <f t="shared" si="31"/>
        <v>0</v>
      </c>
      <c r="AJ78" s="445">
        <f t="shared" si="32"/>
        <v>0</v>
      </c>
      <c r="AK78" s="445">
        <f t="shared" si="33"/>
        <v>0</v>
      </c>
      <c r="AL78" s="445">
        <f t="shared" si="34"/>
        <v>0</v>
      </c>
      <c r="AM78" s="445">
        <f t="shared" si="35"/>
        <v>0</v>
      </c>
      <c r="AN78" s="445">
        <f t="shared" si="36"/>
        <v>0</v>
      </c>
      <c r="AO78" s="445">
        <f t="shared" si="37"/>
        <v>0</v>
      </c>
      <c r="AP78" s="445">
        <f t="shared" si="38"/>
        <v>0</v>
      </c>
      <c r="AQ78" s="445">
        <f t="shared" si="39"/>
        <v>0</v>
      </c>
      <c r="AR78" s="445">
        <f t="shared" si="40"/>
        <v>0</v>
      </c>
      <c r="AS78" s="445">
        <f t="shared" si="41"/>
        <v>0</v>
      </c>
      <c r="AT78" s="445">
        <f t="shared" si="42"/>
        <v>0</v>
      </c>
      <c r="AU78" s="445">
        <f t="shared" si="43"/>
        <v>0</v>
      </c>
      <c r="AV78" s="445">
        <f t="shared" si="44"/>
        <v>0</v>
      </c>
      <c r="AW78" s="445">
        <f t="shared" si="45"/>
        <v>0</v>
      </c>
      <c r="AX78" s="445">
        <f t="shared" si="46"/>
        <v>0</v>
      </c>
      <c r="AY78" s="445">
        <f t="shared" si="47"/>
        <v>0</v>
      </c>
      <c r="AZ78" s="445">
        <f t="shared" si="48"/>
        <v>0</v>
      </c>
      <c r="BA78" s="445">
        <f t="shared" si="49"/>
        <v>0</v>
      </c>
      <c r="BB78" s="445">
        <f t="shared" si="50"/>
        <v>0</v>
      </c>
      <c r="BC78" s="445">
        <f t="shared" si="51"/>
        <v>0</v>
      </c>
      <c r="BD78" s="445">
        <f t="shared" si="52"/>
        <v>0</v>
      </c>
      <c r="BE78" s="445">
        <f t="shared" si="53"/>
        <v>0</v>
      </c>
      <c r="BF78" s="445">
        <f t="shared" si="54"/>
        <v>0</v>
      </c>
      <c r="BG78" s="445">
        <f t="shared" si="55"/>
        <v>0</v>
      </c>
      <c r="BH78" s="249"/>
      <c r="BI78" s="351">
        <f>'6. Network Design'!H87</f>
        <v>0</v>
      </c>
    </row>
    <row r="79" spans="3:63">
      <c r="C79" s="240" t="str">
        <f>'C. Masterfiles'!C139</f>
        <v>S30</v>
      </c>
      <c r="D79" s="240" t="str">
        <f>'C. Masterfiles'!D139</f>
        <v>OTHER: complete as required</v>
      </c>
      <c r="E79" s="445">
        <f>E44*$BI79/(IF(SUMPRODUCT($E$15:$E$44,BI$50:$BI$79)=0,1,SUMPRODUCT($E$15:$E$44,$BI$50:$BI$79)))</f>
        <v>0</v>
      </c>
      <c r="F79" s="445">
        <f t="shared" si="3"/>
        <v>0</v>
      </c>
      <c r="G79" s="445">
        <f t="shared" si="4"/>
        <v>0</v>
      </c>
      <c r="H79" s="445">
        <f t="shared" si="5"/>
        <v>0</v>
      </c>
      <c r="I79" s="445">
        <f t="shared" si="6"/>
        <v>0</v>
      </c>
      <c r="J79" s="445">
        <f t="shared" si="7"/>
        <v>0</v>
      </c>
      <c r="K79" s="445">
        <f t="shared" si="8"/>
        <v>0</v>
      </c>
      <c r="L79" s="445">
        <f>L44*BI79/(IF(SUMPRODUCT($L$15:$L$44,$BI$50:$BI$79)=0,1,SUMPRODUCT($L$15:$L$44,$BI$50:$BI$79)))</f>
        <v>0</v>
      </c>
      <c r="M79" s="445">
        <f t="shared" si="10"/>
        <v>0</v>
      </c>
      <c r="N79" s="445">
        <f t="shared" si="11"/>
        <v>0</v>
      </c>
      <c r="O79" s="445">
        <f t="shared" si="12"/>
        <v>0</v>
      </c>
      <c r="P79" s="445">
        <f t="shared" si="13"/>
        <v>0</v>
      </c>
      <c r="Q79" s="445">
        <f t="shared" si="14"/>
        <v>0</v>
      </c>
      <c r="R79" s="445">
        <f t="shared" si="15"/>
        <v>0</v>
      </c>
      <c r="S79" s="445">
        <f t="shared" si="16"/>
        <v>0</v>
      </c>
      <c r="T79" s="445">
        <f t="shared" si="2"/>
        <v>0</v>
      </c>
      <c r="U79" s="445">
        <f t="shared" si="17"/>
        <v>0</v>
      </c>
      <c r="V79" s="445">
        <f t="shared" si="18"/>
        <v>0</v>
      </c>
      <c r="W79" s="445">
        <f t="shared" si="19"/>
        <v>0</v>
      </c>
      <c r="X79" s="445">
        <f t="shared" si="20"/>
        <v>0</v>
      </c>
      <c r="Y79" s="445">
        <f t="shared" si="21"/>
        <v>0</v>
      </c>
      <c r="Z79" s="445">
        <f t="shared" si="22"/>
        <v>0</v>
      </c>
      <c r="AA79" s="445">
        <f t="shared" si="23"/>
        <v>0</v>
      </c>
      <c r="AB79" s="445">
        <f t="shared" si="24"/>
        <v>0</v>
      </c>
      <c r="AC79" s="445">
        <f t="shared" si="25"/>
        <v>0</v>
      </c>
      <c r="AD79" s="445">
        <f>AD44*BI79/(IF(SUMPRODUCT($AD$15:$AD$44,$BI$50:$BI$79)=0,1,SUMPRODUCT($AD$15:$AD$44,$BI$50:$BI$79)))</f>
        <v>0</v>
      </c>
      <c r="AE79" s="445">
        <f t="shared" si="27"/>
        <v>0</v>
      </c>
      <c r="AF79" s="445">
        <f t="shared" si="28"/>
        <v>0</v>
      </c>
      <c r="AG79" s="445">
        <f t="shared" si="29"/>
        <v>0</v>
      </c>
      <c r="AH79" s="445">
        <f t="shared" si="30"/>
        <v>0</v>
      </c>
      <c r="AI79" s="445">
        <f t="shared" si="31"/>
        <v>0</v>
      </c>
      <c r="AJ79" s="445">
        <f t="shared" si="32"/>
        <v>0</v>
      </c>
      <c r="AK79" s="445">
        <f t="shared" si="33"/>
        <v>0</v>
      </c>
      <c r="AL79" s="445">
        <f t="shared" si="34"/>
        <v>0</v>
      </c>
      <c r="AM79" s="445">
        <f t="shared" si="35"/>
        <v>0</v>
      </c>
      <c r="AN79" s="445">
        <f t="shared" si="36"/>
        <v>0</v>
      </c>
      <c r="AO79" s="445">
        <f t="shared" si="37"/>
        <v>0</v>
      </c>
      <c r="AP79" s="445">
        <f t="shared" si="38"/>
        <v>0</v>
      </c>
      <c r="AQ79" s="445">
        <f t="shared" si="39"/>
        <v>0</v>
      </c>
      <c r="AR79" s="445">
        <f t="shared" si="40"/>
        <v>0</v>
      </c>
      <c r="AS79" s="445">
        <f t="shared" si="41"/>
        <v>0</v>
      </c>
      <c r="AT79" s="445">
        <f t="shared" si="42"/>
        <v>0</v>
      </c>
      <c r="AU79" s="445">
        <f t="shared" si="43"/>
        <v>0</v>
      </c>
      <c r="AV79" s="445">
        <f t="shared" si="44"/>
        <v>0</v>
      </c>
      <c r="AW79" s="445">
        <f t="shared" si="45"/>
        <v>0</v>
      </c>
      <c r="AX79" s="445">
        <f t="shared" si="46"/>
        <v>0</v>
      </c>
      <c r="AY79" s="445">
        <f t="shared" si="47"/>
        <v>0</v>
      </c>
      <c r="AZ79" s="445">
        <f t="shared" si="48"/>
        <v>0</v>
      </c>
      <c r="BA79" s="445">
        <f t="shared" si="49"/>
        <v>0</v>
      </c>
      <c r="BB79" s="445">
        <f t="shared" si="50"/>
        <v>0</v>
      </c>
      <c r="BC79" s="445">
        <f t="shared" si="51"/>
        <v>0</v>
      </c>
      <c r="BD79" s="445">
        <f t="shared" si="52"/>
        <v>0</v>
      </c>
      <c r="BE79" s="445">
        <f t="shared" si="53"/>
        <v>0</v>
      </c>
      <c r="BF79" s="445">
        <f t="shared" si="54"/>
        <v>0</v>
      </c>
      <c r="BG79" s="445">
        <f t="shared" si="55"/>
        <v>0</v>
      </c>
      <c r="BH79" s="249"/>
      <c r="BI79" s="351">
        <f>'6. Network Design'!H88</f>
        <v>0</v>
      </c>
    </row>
    <row r="80" spans="3:63">
      <c r="C80" s="240" t="s">
        <v>280</v>
      </c>
      <c r="D80" s="222" t="s">
        <v>2</v>
      </c>
      <c r="E80" s="446">
        <f>SUM(E50:E79)</f>
        <v>1</v>
      </c>
      <c r="F80" s="446">
        <f t="shared" ref="F80:AH80" si="56">SUM(F50:F79)</f>
        <v>0.99999999999999978</v>
      </c>
      <c r="G80" s="446">
        <f>SUM(G50:G79)</f>
        <v>1</v>
      </c>
      <c r="H80" s="446">
        <f t="shared" si="56"/>
        <v>0.99999999999999978</v>
      </c>
      <c r="I80" s="446">
        <f t="shared" si="56"/>
        <v>1</v>
      </c>
      <c r="J80" s="446">
        <f t="shared" si="56"/>
        <v>0.99999999999999978</v>
      </c>
      <c r="K80" s="446">
        <f t="shared" si="56"/>
        <v>1.0000000000000004</v>
      </c>
      <c r="L80" s="446">
        <f t="shared" si="56"/>
        <v>1</v>
      </c>
      <c r="M80" s="446">
        <f t="shared" si="56"/>
        <v>1</v>
      </c>
      <c r="N80" s="446">
        <f t="shared" si="56"/>
        <v>1</v>
      </c>
      <c r="O80" s="446">
        <f t="shared" si="56"/>
        <v>1</v>
      </c>
      <c r="P80" s="446">
        <f t="shared" si="56"/>
        <v>1</v>
      </c>
      <c r="Q80" s="446">
        <f t="shared" si="56"/>
        <v>1</v>
      </c>
      <c r="R80" s="446">
        <f t="shared" si="56"/>
        <v>1</v>
      </c>
      <c r="S80" s="446">
        <f t="shared" si="56"/>
        <v>1</v>
      </c>
      <c r="T80" s="446">
        <f t="shared" si="56"/>
        <v>0.99999999999999989</v>
      </c>
      <c r="U80" s="446">
        <f t="shared" si="56"/>
        <v>0.99999999999999989</v>
      </c>
      <c r="V80" s="446">
        <f t="shared" si="56"/>
        <v>1</v>
      </c>
      <c r="W80" s="446">
        <f t="shared" si="56"/>
        <v>0.99999999999999978</v>
      </c>
      <c r="X80" s="446">
        <f t="shared" si="56"/>
        <v>1</v>
      </c>
      <c r="Y80" s="446">
        <f t="shared" si="56"/>
        <v>1</v>
      </c>
      <c r="Z80" s="446">
        <f t="shared" si="56"/>
        <v>1</v>
      </c>
      <c r="AA80" s="446">
        <f t="shared" si="56"/>
        <v>1</v>
      </c>
      <c r="AB80" s="446">
        <f t="shared" si="56"/>
        <v>0.99999999999999978</v>
      </c>
      <c r="AC80" s="446">
        <f t="shared" si="56"/>
        <v>0.99999999999999978</v>
      </c>
      <c r="AD80" s="446">
        <f t="shared" si="56"/>
        <v>0</v>
      </c>
      <c r="AE80" s="446">
        <f t="shared" si="56"/>
        <v>0</v>
      </c>
      <c r="AF80" s="446">
        <f t="shared" si="56"/>
        <v>0</v>
      </c>
      <c r="AG80" s="446">
        <f t="shared" si="56"/>
        <v>0</v>
      </c>
      <c r="AH80" s="446">
        <f t="shared" si="56"/>
        <v>0</v>
      </c>
      <c r="AI80" s="446">
        <f t="shared" ref="AI80:BG80" si="57">SUM(AI50:AI79)</f>
        <v>1</v>
      </c>
      <c r="AJ80" s="446">
        <f t="shared" si="57"/>
        <v>0.99999999999999978</v>
      </c>
      <c r="AK80" s="446">
        <f t="shared" si="57"/>
        <v>1</v>
      </c>
      <c r="AL80" s="446">
        <f t="shared" si="57"/>
        <v>0.99999999999999978</v>
      </c>
      <c r="AM80" s="446">
        <f t="shared" si="57"/>
        <v>1</v>
      </c>
      <c r="AN80" s="446">
        <f t="shared" si="57"/>
        <v>1</v>
      </c>
      <c r="AO80" s="446">
        <f t="shared" si="57"/>
        <v>1</v>
      </c>
      <c r="AP80" s="446">
        <f t="shared" si="57"/>
        <v>1</v>
      </c>
      <c r="AQ80" s="446">
        <f t="shared" si="57"/>
        <v>1</v>
      </c>
      <c r="AR80" s="446">
        <f t="shared" si="57"/>
        <v>1</v>
      </c>
      <c r="AS80" s="446">
        <f t="shared" si="57"/>
        <v>0.99999999999999989</v>
      </c>
      <c r="AT80" s="446">
        <f t="shared" si="57"/>
        <v>0.99999999999999989</v>
      </c>
      <c r="AU80" s="446">
        <f t="shared" si="57"/>
        <v>1</v>
      </c>
      <c r="AV80" s="446">
        <f t="shared" si="57"/>
        <v>0.99999999999999978</v>
      </c>
      <c r="AW80" s="446">
        <f t="shared" si="57"/>
        <v>1</v>
      </c>
      <c r="AX80" s="446">
        <f t="shared" si="57"/>
        <v>1</v>
      </c>
      <c r="AY80" s="446">
        <f t="shared" si="57"/>
        <v>0.99999999999999978</v>
      </c>
      <c r="AZ80" s="446">
        <f t="shared" si="57"/>
        <v>0</v>
      </c>
      <c r="BA80" s="446">
        <f t="shared" si="57"/>
        <v>0</v>
      </c>
      <c r="BB80" s="446">
        <f t="shared" si="57"/>
        <v>0</v>
      </c>
      <c r="BC80" s="446">
        <f t="shared" si="57"/>
        <v>0</v>
      </c>
      <c r="BD80" s="446">
        <f t="shared" si="57"/>
        <v>0</v>
      </c>
      <c r="BE80" s="446">
        <f t="shared" si="57"/>
        <v>0</v>
      </c>
      <c r="BF80" s="446">
        <f t="shared" si="57"/>
        <v>0</v>
      </c>
      <c r="BG80" s="446">
        <f t="shared" si="57"/>
        <v>0</v>
      </c>
      <c r="BH80" s="249"/>
      <c r="BI80" s="447">
        <f>SUM(BI50:BI79)</f>
        <v>106216.7703117338</v>
      </c>
      <c r="BJ80" s="477" t="str">
        <f>IF(BI80='6. Network Design'!H89,"OK","Not OK")</f>
        <v>OK</v>
      </c>
      <c r="BK80" s="478"/>
    </row>
    <row r="81" spans="3:62">
      <c r="E81" s="269"/>
      <c r="K81" s="269"/>
    </row>
    <row r="82" spans="3:62">
      <c r="BI82" s="697">
        <v>2015</v>
      </c>
    </row>
    <row r="83" spans="3:62">
      <c r="C83" s="154">
        <f>'C. Masterfiles'!D144</f>
        <v>2015</v>
      </c>
      <c r="D83" s="222" t="s">
        <v>284</v>
      </c>
      <c r="E83" s="443" t="str">
        <f t="shared" ref="E83:AH83" si="58">E49</f>
        <v>TRX</v>
      </c>
      <c r="F83" s="443" t="str">
        <f t="shared" si="58"/>
        <v>Radio</v>
      </c>
      <c r="G83" s="443" t="str">
        <f t="shared" si="58"/>
        <v>BTS</v>
      </c>
      <c r="H83" s="443" t="str">
        <f t="shared" si="58"/>
        <v>Node B</v>
      </c>
      <c r="I83" s="443" t="str">
        <f t="shared" si="58"/>
        <v>BSC</v>
      </c>
      <c r="J83" s="443" t="str">
        <f t="shared" si="58"/>
        <v>RNC</v>
      </c>
      <c r="K83" s="443" t="str">
        <f t="shared" si="58"/>
        <v>MSC</v>
      </c>
      <c r="L83" s="443" t="str">
        <f t="shared" si="58"/>
        <v>HLR</v>
      </c>
      <c r="M83" s="443" t="str">
        <f t="shared" si="58"/>
        <v>PPP</v>
      </c>
      <c r="N83" s="443" t="str">
        <f t="shared" si="58"/>
        <v>SMSG</v>
      </c>
      <c r="O83" s="443" t="str">
        <f t="shared" si="58"/>
        <v>SMSC</v>
      </c>
      <c r="P83" s="443" t="str">
        <f t="shared" si="58"/>
        <v>MMSC</v>
      </c>
      <c r="Q83" s="443" t="str">
        <f t="shared" si="58"/>
        <v>VMS</v>
      </c>
      <c r="R83" s="443" t="str">
        <f t="shared" si="58"/>
        <v>NMS</v>
      </c>
      <c r="S83" s="443" t="str">
        <f t="shared" si="58"/>
        <v>OSS</v>
      </c>
      <c r="T83" s="443" t="str">
        <f t="shared" si="58"/>
        <v>GPRS</v>
      </c>
      <c r="U83" s="443" t="str">
        <f t="shared" si="58"/>
        <v>BIL</v>
      </c>
      <c r="V83" s="443" t="str">
        <f t="shared" si="58"/>
        <v>IBIL</v>
      </c>
      <c r="W83" s="443" t="str">
        <f t="shared" si="58"/>
        <v>IGW</v>
      </c>
      <c r="X83" s="443" t="str">
        <f t="shared" si="58"/>
        <v>INT</v>
      </c>
      <c r="Y83" s="443" t="str">
        <f t="shared" si="58"/>
        <v>SGSN</v>
      </c>
      <c r="Z83" s="443" t="str">
        <f t="shared" si="58"/>
        <v>GGSN</v>
      </c>
      <c r="AA83" s="443" t="str">
        <f t="shared" si="58"/>
        <v>IN/NGN</v>
      </c>
      <c r="AB83" s="443" t="str">
        <f t="shared" si="58"/>
        <v>eNodeB</v>
      </c>
      <c r="AC83" s="443" t="str">
        <f t="shared" si="58"/>
        <v>eNodeB Radio</v>
      </c>
      <c r="AD83" s="443" t="str">
        <f t="shared" si="58"/>
        <v>OTHER</v>
      </c>
      <c r="AE83" s="443" t="str">
        <f t="shared" si="58"/>
        <v>OTHER</v>
      </c>
      <c r="AF83" s="443" t="str">
        <f t="shared" si="58"/>
        <v>OTHER</v>
      </c>
      <c r="AG83" s="443" t="str">
        <f t="shared" si="58"/>
        <v>OTHER</v>
      </c>
      <c r="AH83" s="443" t="str">
        <f t="shared" si="58"/>
        <v>OTHER</v>
      </c>
      <c r="AI83" s="443" t="str">
        <f>AI49</f>
        <v>BTS-BSC</v>
      </c>
      <c r="AJ83" s="443" t="str">
        <f t="shared" ref="AJ83:BG83" si="59">AJ49</f>
        <v>Node B-RNC</v>
      </c>
      <c r="AK83" s="443" t="str">
        <f t="shared" si="59"/>
        <v>BSC-MSC</v>
      </c>
      <c r="AL83" s="443" t="str">
        <f t="shared" si="59"/>
        <v>RNC-MSC</v>
      </c>
      <c r="AM83" s="443" t="str">
        <f t="shared" si="59"/>
        <v>MSC-MSC</v>
      </c>
      <c r="AN83" s="443" t="str">
        <f t="shared" si="59"/>
        <v>MSC-PPP</v>
      </c>
      <c r="AO83" s="443" t="str">
        <f t="shared" si="59"/>
        <v>MSC-HLR</v>
      </c>
      <c r="AP83" s="443" t="str">
        <f t="shared" si="59"/>
        <v>MSC-SMS</v>
      </c>
      <c r="AQ83" s="443" t="str">
        <f t="shared" si="59"/>
        <v>MSC-MMS</v>
      </c>
      <c r="AR83" s="443" t="str">
        <f t="shared" si="59"/>
        <v>MSC-OSS</v>
      </c>
      <c r="AS83" s="443" t="str">
        <f t="shared" si="59"/>
        <v>MSC-GPRS</v>
      </c>
      <c r="AT83" s="443" t="str">
        <f t="shared" si="59"/>
        <v>MSC-BIL</v>
      </c>
      <c r="AU83" s="443" t="str">
        <f t="shared" si="59"/>
        <v>MSC-IBIL</v>
      </c>
      <c r="AV83" s="443" t="str">
        <f t="shared" si="59"/>
        <v>MSC-IGW</v>
      </c>
      <c r="AW83" s="443" t="str">
        <f t="shared" si="59"/>
        <v>MSC-INT</v>
      </c>
      <c r="AX83" s="443" t="str">
        <f t="shared" si="59"/>
        <v>MSC-IN/NGIN</v>
      </c>
      <c r="AY83" s="443" t="str">
        <f t="shared" si="59"/>
        <v>eNodeB-MSC</v>
      </c>
      <c r="AZ83" s="443" t="str">
        <f t="shared" si="59"/>
        <v>OTHER: complete as required</v>
      </c>
      <c r="BA83" s="443" t="str">
        <f t="shared" si="59"/>
        <v>OTHER: complete as required</v>
      </c>
      <c r="BB83" s="443" t="str">
        <f t="shared" si="59"/>
        <v>OTHER: complete as required</v>
      </c>
      <c r="BC83" s="443" t="str">
        <f t="shared" si="59"/>
        <v>OTHER: complete as required</v>
      </c>
      <c r="BD83" s="443" t="str">
        <f t="shared" si="59"/>
        <v>OTHER: complete as required</v>
      </c>
      <c r="BE83" s="443" t="str">
        <f t="shared" si="59"/>
        <v>OTHER: complete as required</v>
      </c>
      <c r="BF83" s="443" t="str">
        <f t="shared" si="59"/>
        <v>OTHER: complete as required</v>
      </c>
      <c r="BG83" s="443" t="str">
        <f t="shared" si="59"/>
        <v>OTHER: complete as required</v>
      </c>
      <c r="BH83" s="249"/>
      <c r="BI83" s="694" t="s">
        <v>472</v>
      </c>
      <c r="BJ83" s="207"/>
    </row>
    <row r="84" spans="3:62">
      <c r="C84" s="240" t="str">
        <f t="shared" ref="C84:D113" si="60">C50</f>
        <v>S01</v>
      </c>
      <c r="D84" s="240" t="str">
        <f t="shared" si="60"/>
        <v>Повиквания в мрежата (On Net calls)</v>
      </c>
      <c r="E84" s="445">
        <f>E15*BI84/(IF(SUMPRODUCT($E$15:$E$44,$BI$84:$BI$113)=0,1,SUMPRODUCT($E$15:$E$44,$BI$84:$BI$113)))</f>
        <v>0.73711614235714007</v>
      </c>
      <c r="F84" s="445">
        <f>F15*BI84/(IF(SUMPRODUCT($F$15:$F$44,$BI$84:$BI$113)=0,1,SUMPRODUCT($F$15:$F$44,$BI$84:$BI$113)))</f>
        <v>0.54138214761065817</v>
      </c>
      <c r="G84" s="445">
        <f>G15*BI84/(IF(SUMPRODUCT($G$15:$G$44,$BI$84:$BI$113)=0,1,SUMPRODUCT($G$15:$G$44,$BI$84:$BI$113)))</f>
        <v>0.73711614235714007</v>
      </c>
      <c r="H84" s="445">
        <f>H15*BI84/(IF(SUMPRODUCT($H$15:$H$44,$BI$84:$BI$113)=0,1,SUMPRODUCT($H$15:$H$44,$BI$84:$BI$113)))</f>
        <v>0.54138214761065817</v>
      </c>
      <c r="I84" s="445">
        <f>I15*BI84/(IF(SUMPRODUCT($I$15:$I$44,$BI$84:$BI$113)=0,1,SUMPRODUCT($I$15:$I$44,$BI$84:$BI$113)))</f>
        <v>0.73711614235714007</v>
      </c>
      <c r="J84" s="445">
        <f>J15*BI84/(IF(SUMPRODUCT($J$15:$J$44,$BI$84:$BI$113)=0,1,SUMPRODUCT($J$15:$J$44,$BI$84:$BI$113)))</f>
        <v>0.54138214761065817</v>
      </c>
      <c r="K84" s="445">
        <f>K15*BI84/(IF(SUMPRODUCT($K$15:$K$44,$BI$84:$BI$113)=0,1,SUMPRODUCT($K$15:$K$44,$BI$84:$BI$113)))</f>
        <v>0.49536182812810325</v>
      </c>
      <c r="L84" s="445">
        <f>L15*BI84/(IF(SUMPRODUCT($L$15:$L$44,$BI$84:$BI$113)=0,1,SUMPRODUCT($L$15:$L$44,$BI$84:$BI$113)))</f>
        <v>0.37126744525196015</v>
      </c>
      <c r="M84" s="445">
        <f>M15*BI84/(IF(SUMPRODUCT($M$15:$M$44,$BI$84:$BI$113)=0,1,SUMPRODUCT($M$15:$M$44,$BI$84:$BI$113)))</f>
        <v>0.37126744525196015</v>
      </c>
      <c r="N84" s="445">
        <f>N15*BI84/(IF(SUMPRODUCT($N$15:$N$44,$BI$84:$BI$113)=0,1,SUMPRODUCT($N$15:$N$44,$BI$84:$BI$113)))</f>
        <v>0</v>
      </c>
      <c r="O84" s="445">
        <f>O15*BI84/(IF(SUMPRODUCT($O$15:$O$44,$BI$84:$BI$113)=0,1,SUMPRODUCT($O$15:$O$44,$BI$84:$BI$113)))</f>
        <v>0</v>
      </c>
      <c r="P84" s="445">
        <f>P15*BI84/(IF(SUMPRODUCT($P$15:$P$44,$BI$84:$BI$113)=0,1,SUMPRODUCT($P$15:$P$44,$BI$84:$BI$113)))</f>
        <v>0</v>
      </c>
      <c r="Q84" s="445">
        <f>Q15*BI84/(IF(SUMPRODUCT($Q$15:$Q$44,$BI$84:$BI$113)=0,1,SUMPRODUCT($Q$15:$Q$44,$BI$84:$BI$113)))</f>
        <v>0</v>
      </c>
      <c r="R84" s="445">
        <f>R15*BI84/(IF(SUMPRODUCT($R$15:$R$44,$BI$84:$BI$113)=0,1,SUMPRODUCT($R$15:$R$44,$BI$84:$BI$113)))</f>
        <v>0.37126744525196015</v>
      </c>
      <c r="S84" s="445">
        <f>S15*BI84/(IF(SUMPRODUCT($S$15:$S$44,$BI$84:$BI$113)=0,1,SUMPRODUCT($S$15:$S$44,$BI$84:$BI$113)))</f>
        <v>0.37126744525196015</v>
      </c>
      <c r="T84" s="445">
        <f>T15*BI84/(IF(SUMPRODUCT($T$15:$T$44,$BI$84:$BI$113)=0,1,SUMPRODUCT($T$15:$T$44,$BI$84:$BI$113)))</f>
        <v>0</v>
      </c>
      <c r="U84" s="445">
        <f>U15*BI84/(IF(SUMPRODUCT($U$15:$U$44,$BI$84:$BI$113)=0,1,SUMPRODUCT($U$15:$U$44,$BI$84:$BI$113)))</f>
        <v>0.40929504252542287</v>
      </c>
      <c r="V84" s="445">
        <f>V15*BI84/(IF(SUMPRODUCT($V$15:$V$44,$BI$84:$BI$113)=0,1,SUMPRODUCT($V$15:$V$44,$BI$84:$BI$113)))</f>
        <v>0</v>
      </c>
      <c r="W84" s="445">
        <f>W15*BI84/(IF(SUMPRODUCT($W$15:$W$44,$BI$84:$BI$113)=0,1,SUMPRODUCT($W$15:$W$44,$BI$84:$BI$113)))</f>
        <v>0</v>
      </c>
      <c r="X84" s="445">
        <f>X15*BI84/(IF(SUMPRODUCT($X$15:$X$44,$BI$84:$BI$113)=0,1,SUMPRODUCT($X$15:$X$44,$BI$84:$BI$113)))</f>
        <v>0</v>
      </c>
      <c r="Y84" s="445">
        <f>Y15*BI84/(IF(SUMPRODUCT($Y$15:$Y$44,$BI$84:$BI$113)=0,1,SUMPRODUCT($Y$15:$Y$44,$BI$84:$BI$113)))</f>
        <v>0</v>
      </c>
      <c r="Z84" s="445">
        <f>Z15*BI84/(IF(SUMPRODUCT($Z$15:$Z$44,$BI$84:$BI$113)=0,1,SUMPRODUCT($Z$15:$Z$44,$BI$84:$BI$113)))</f>
        <v>0</v>
      </c>
      <c r="AA84" s="445">
        <f>AA15*BI84/(IF(SUMPRODUCT($AA$15:$AA$44,$BI$84:$BI$113)=0,1,SUMPRODUCT($AA$15:$AA$44,$BI$84:$BI$113)))</f>
        <v>0</v>
      </c>
      <c r="AB84" s="445">
        <f>AB15*BI84/(IF(SUMPRODUCT($AB$15:$AB$44,$BI$84:$BI$113)=0,1,SUMPRODUCT($AB$15:$AB$44,$BI$84:$BI$113)))</f>
        <v>0.54138214761065817</v>
      </c>
      <c r="AC84" s="445">
        <f>AC15*BI84/(IF(SUMPRODUCT($AC$15:$AC$44,$BI$84:$BI$113)=0,1,SUMPRODUCT($AC$15:$AC$44,$BI$84:$BI$113)))</f>
        <v>0.54138214761065817</v>
      </c>
      <c r="AD84" s="445">
        <f>AD15*BI84/(IF(SUMPRODUCT($AD$15:$AD$44,$BI$84:$BI$113)=0,1,SUMPRODUCT($AD$15:$AD$44,$BI$84:$BI$113)))</f>
        <v>0</v>
      </c>
      <c r="AE84" s="445">
        <f>AE15*BI84/(IF(SUMPRODUCT($AE$15:$AE$44,$BI$84:$BI$113)=0,1,SUMPRODUCT($AE$15:$AE$44,$BI$84:$BI$113)))</f>
        <v>0</v>
      </c>
      <c r="AF84" s="445">
        <f>AF15*$BI84/(IF(SUMPRODUCT($AF$15:$AF$44,$BI$84:$BI$113)=0,1,SUMPRODUCT($AF$15:$AF$44,$BI$84:$BI$113)))</f>
        <v>0</v>
      </c>
      <c r="AG84" s="445">
        <f>AG15*$BI84/(IF(SUMPRODUCT($AG$15:$AG$44,$BI$84:$BI$113)=0,1,SUMPRODUCT($AG$15:$AG$44,$BI$84:$BI$113)))</f>
        <v>0</v>
      </c>
      <c r="AH84" s="445">
        <f>AH15*$BI84/(IF(SUMPRODUCT($AH$15:$AH$44,$BI$84:$BI$113)=0,1,SUMPRODUCT($AH$15:$AH$44,$BI$84:$BI$113)))</f>
        <v>0</v>
      </c>
      <c r="AI84" s="445">
        <f>AI15*BI84/(IF(SUMPRODUCT($AI$15:$AI$44,$BI$84:$BI$113)=0,1,SUMPRODUCT($AI$15:$AI$44,$BI$84:$BI$113)))</f>
        <v>0.73711614235714007</v>
      </c>
      <c r="AJ84" s="445">
        <f>AJ15*BI84/(IF(SUMPRODUCT($AJ$15:$AJ$44,$BI$84:$BI$113)=0,1,SUMPRODUCT($AJ$15:$AJ$44,$BI$84:$BI$113)))</f>
        <v>0.54138214761065817</v>
      </c>
      <c r="AK84" s="445">
        <f>AK15*BI84/(IF(SUMPRODUCT($AK$15:$AK$44,$BI$84:$BI$113)=0,1,SUMPRODUCT($AK$15:$AK$44,$BI$84:$BI$113)))</f>
        <v>0.73711614235714007</v>
      </c>
      <c r="AL84" s="445">
        <f>AL15*BI84/(IF(SUMPRODUCT($AL$15:$AL$44,$BI$84:$BI$113)=0,1,SUMPRODUCT($AL$15:$AL$44,$BI$84:$BI$113)))</f>
        <v>0.54138214761065817</v>
      </c>
      <c r="AM84" s="445">
        <f>AM15*BI84/(IF(SUMPRODUCT($AM$15:$AM$44,$BI$84:$BI$113)=0,1,SUMPRODUCT($AM$15:$AM$44,$BI$84:$BI$113)))</f>
        <v>0.73711614235714007</v>
      </c>
      <c r="AN84" s="445">
        <f>AN15*BI84/(IF(SUMPRODUCT($AN$15:$AN$44,$BI$84:$BI$113)=0,1,SUMPRODUCT($AN$15:$AN$44,$BI$84:$BI$113)))</f>
        <v>0.37126744525196015</v>
      </c>
      <c r="AO84" s="445">
        <f>AO15*BI84/(IF(SUMPRODUCT($AO$15:$AO$44,$BI$84:$BI$113)=0,1,SUMPRODUCT($AO$15:$AO$44,$BI$84:$BI$113)))</f>
        <v>0.37126744525196015</v>
      </c>
      <c r="AP84" s="445">
        <f>AP15*BI84/(IF(SUMPRODUCT($AP$15:$AP$44,$BI$84:$BI$113)=0,1,SUMPRODUCT($AP$15:$AP$44,$BI$84:$BI$113)))</f>
        <v>0</v>
      </c>
      <c r="AQ84" s="445">
        <f>AQ15*BI84/(IF(SUMPRODUCT($AQ$15:$AQ$44,$BI$84:$BI$113)=0,1,SUMPRODUCT($AQ$15:$AQ$44,$BI$84:$BI$113)))</f>
        <v>0</v>
      </c>
      <c r="AR84" s="445">
        <f>AR15*BI84/(IF(SUMPRODUCT($AR$15:$AR$44,$BI$84:$BI$113)=0,1,SUMPRODUCT($AR$15:$AR$44,$BI$84:$BI$113)))</f>
        <v>0.37126744525196015</v>
      </c>
      <c r="AS84" s="445">
        <f>AS15*BI84/(IF(SUMPRODUCT($AS$15:$AS$44,$BI$84:$BI$113)=0,1,SUMPRODUCT($AS$15:$AS$44,$BI$84:$BI$113)))</f>
        <v>0</v>
      </c>
      <c r="AT84" s="445">
        <f>AT15*BI84/(IF(SUMPRODUCT($AT$15:$AT$44,$BI$84:$BI$113)=0,1,SUMPRODUCT($AT$15:$AT$44,$BI$84:$BI$113)))</f>
        <v>0.40929504252542287</v>
      </c>
      <c r="AU84" s="445">
        <f>AU15*BI84/(IF(SUMPRODUCT($AU$15:$AU$44,$BI$84:$BI$113)=0,1,SUMPRODUCT($AU$15:$AU$44,$BI$84:$BI$113)))</f>
        <v>0</v>
      </c>
      <c r="AV84" s="445">
        <f>AV15*BI84/(IF(SUMPRODUCT($AV$15:$AV$44,$BI$84:$BI$113)=0,1,SUMPRODUCT($AV$15:$AV$44,$BI$84:$BI$113)))</f>
        <v>0</v>
      </c>
      <c r="AW84" s="445">
        <f>AW15*BI84/(IF(SUMPRODUCT($AW$15:$AW$44,$BI$84:$BI$113)=0,1,SUMPRODUCT($AW$15:$AW$44,$BI$84:$BI$113)))</f>
        <v>0</v>
      </c>
      <c r="AX84" s="445">
        <f>AX15*BI84/(IF(SUMPRODUCT($AX$15:$AX$44,$BI$84:$BI$113)=0,1,SUMPRODUCT($AX$15:$AX$44,$BI$84:$BI$113)))</f>
        <v>0</v>
      </c>
      <c r="AY84" s="445">
        <f>AY15*BI84/(IF(SUMPRODUCT($AY$15:$AY$44,$BI$84:$BI$113)=0,1,SUMPRODUCT($AY$15:$AY$44,$BI$84:$BI$113)))</f>
        <v>0.54138214761065817</v>
      </c>
      <c r="AZ84" s="445">
        <f>AZ15*BI84/(IF(SUMPRODUCT($AZ$15:$AZ$44,$BI$84:$BI$113)=0,1,SUMPRODUCT($AZ$15:$AZ$44,$BI$84:$BI$113)))</f>
        <v>0</v>
      </c>
      <c r="BA84" s="445">
        <f>BA15*BI84/(IF(SUMPRODUCT($BA$15:$BA$44,$BI$84:$BI$113)=0,1,SUMPRODUCT($BA$15:$BA$44,$BI$84:$BI$113)))</f>
        <v>0</v>
      </c>
      <c r="BB84" s="445">
        <f>BB15*BI84/(IF(SUMPRODUCT($BB$15:$BB$44,$BI$84:$BI$113)=0,1,SUMPRODUCT($BB$15:$BB$44,$BI$84:$BI$113)))</f>
        <v>0</v>
      </c>
      <c r="BC84" s="445">
        <f>BC15*BI84/(IF(SUMPRODUCT($BC$15:$BC$44,$BI$84:$BI$113)=0,1,SUMPRODUCT($BC$15:$BC$44,$BI$84:$BI$113)))</f>
        <v>0</v>
      </c>
      <c r="BD84" s="445">
        <f>BD15*BI84/(IF(SUMPRODUCT($BD$15:$BD$44,$BI$84:$BI$113)=0,1,SUMPRODUCT($BD$15:$BD$44,$BI$84:$BI$113)))</f>
        <v>0</v>
      </c>
      <c r="BE84" s="445">
        <f>BE15*BI84/(IF(SUMPRODUCT($BE$15:$BE$44,$BI$84:$BI$113)=0,1,SUMPRODUCT($BE$15:$BE$44,$BI$84:$BI$113)))</f>
        <v>0</v>
      </c>
      <c r="BF84" s="445">
        <f>BF15*BI84/(IF(SUMPRODUCT($BF$15:$BF$44,$BI$84:$BI$113)=0,1,SUMPRODUCT($BF$15:$BF$44,$BI$84:$BI$113)))</f>
        <v>0</v>
      </c>
      <c r="BG84" s="445">
        <f>BG15*BI84/(IF(SUMPRODUCT($BG$15:$BG$44,$BI$84:$BI$113)=0,1,SUMPRODUCT($BG$15:$BG$44,$BI$84:$BI$113)))</f>
        <v>0</v>
      </c>
      <c r="BH84" s="249"/>
      <c r="BI84" s="351">
        <f>'6. Network Design'!I59</f>
        <v>40223.525535682689</v>
      </c>
      <c r="BJ84" s="207"/>
    </row>
    <row r="85" spans="3:62">
      <c r="C85" s="240" t="str">
        <f t="shared" si="60"/>
        <v>S02</v>
      </c>
      <c r="D85" s="240" t="str">
        <f t="shared" si="60"/>
        <v>Изходящи повиквания към фиксирана линия (Outgoing Calls to Fixed Line)</v>
      </c>
      <c r="E85" s="445">
        <f t="shared" ref="E85:E112" si="61">E16*BI85/(IF(SUMPRODUCT($E$15:$E$44,$BI$84:$BI$113)=0,1,SUMPRODUCT($E$15:$E$44,$BI$84:$BI$113)))</f>
        <v>5.9247075272861197E-3</v>
      </c>
      <c r="F85" s="445">
        <f t="shared" ref="F85:F113" si="62">F16*BI85/(IF(SUMPRODUCT($F$15:$F$44,$BI$84:$BI$113)=0,1,SUMPRODUCT($F$15:$F$44,$BI$84:$BI$113)))</f>
        <v>4.3514592894821061E-3</v>
      </c>
      <c r="G85" s="445">
        <f t="shared" ref="G85:G113" si="63">G16*BI85/(IF(SUMPRODUCT($G$15:$G$44,$BI$84:$BI$113)=0,1,SUMPRODUCT($G$15:$G$44,$BI$84:$BI$113)))</f>
        <v>5.9247075272861197E-3</v>
      </c>
      <c r="H85" s="445">
        <f t="shared" ref="H85:H113" si="64">H16*BI85/(IF(SUMPRODUCT($H$15:$H$44,$BI$84:$BI$113)=0,1,SUMPRODUCT($H$15:$H$44,$BI$84:$BI$113)))</f>
        <v>4.3514592894821061E-3</v>
      </c>
      <c r="I85" s="445">
        <f t="shared" ref="I85:I113" si="65">I16*BI85/(IF(SUMPRODUCT($I$15:$I$44,$BI$84:$BI$113)=0,1,SUMPRODUCT($I$15:$I$44,$BI$84:$BI$113)))</f>
        <v>5.9247075272861197E-3</v>
      </c>
      <c r="J85" s="445">
        <f t="shared" ref="J85:J113" si="66">J16*BI85/(IF(SUMPRODUCT($J$15:$J$44,$BI$84:$BI$113)=0,1,SUMPRODUCT($J$15:$J$44,$BI$84:$BI$113)))</f>
        <v>4.3514592894821061E-3</v>
      </c>
      <c r="K85" s="445">
        <f t="shared" ref="K85:K113" si="67">K16*BI85/(IF(SUMPRODUCT($K$15:$K$44,$BI$84:$BI$113)=0,1,SUMPRODUCT($K$15:$K$44,$BI$84:$BI$113)))</f>
        <v>5.9723436712205615E-3</v>
      </c>
      <c r="L85" s="445">
        <f t="shared" ref="L85:L113" si="68">L16*BI85/(IF(SUMPRODUCT($L$15:$L$44,$BI$84:$BI$113)=0,1,SUMPRODUCT($L$15:$L$44,$BI$84:$BI$113)))</f>
        <v>5.968261719209029E-3</v>
      </c>
      <c r="M85" s="445">
        <f t="shared" ref="M85:M113" si="69">M16*BI85/(IF(SUMPRODUCT($M$15:$M$44,$BI$84:$BI$113)=0,1,SUMPRODUCT($M$15:$M$44,$BI$84:$BI$113)))</f>
        <v>5.968261719209029E-3</v>
      </c>
      <c r="N85" s="445">
        <f t="shared" ref="N85:N113" si="70">N16*BI85/(IF(SUMPRODUCT($N$15:$N$44,$BI$84:$BI$113)=0,1,SUMPRODUCT($N$15:$N$44,$BI$84:$BI$113)))</f>
        <v>0</v>
      </c>
      <c r="O85" s="445">
        <f t="shared" ref="O85:O113" si="71">O16*BI85/(IF(SUMPRODUCT($O$15:$O$44,$BI$84:$BI$113)=0,1,SUMPRODUCT($O$15:$O$44,$BI$84:$BI$113)))</f>
        <v>0</v>
      </c>
      <c r="P85" s="445">
        <f t="shared" ref="P85:P113" si="72">P16*BI85/(IF(SUMPRODUCT($P$15:$P$44,$BI$84:$BI$113)=0,1,SUMPRODUCT($P$15:$P$44,$BI$84:$BI$113)))</f>
        <v>0</v>
      </c>
      <c r="Q85" s="445">
        <f t="shared" ref="Q85:Q113" si="73">Q16*BI85/(IF(SUMPRODUCT($Q$15:$Q$44,$BI$84:$BI$113)=0,1,SUMPRODUCT($Q$15:$Q$44,$BI$84:$BI$113)))</f>
        <v>0</v>
      </c>
      <c r="R85" s="445">
        <f t="shared" ref="R85:R113" si="74">R16*BI85/(IF(SUMPRODUCT($R$15:$R$44,$BI$84:$BI$113)=0,1,SUMPRODUCT($R$15:$R$44,$BI$84:$BI$113)))</f>
        <v>5.968261719209029E-3</v>
      </c>
      <c r="S85" s="445">
        <f t="shared" ref="S85:S113" si="75">S16*BI85/(IF(SUMPRODUCT($S$15:$S$44,$BI$84:$BI$113)=0,1,SUMPRODUCT($S$15:$S$44,$BI$84:$BI$113)))</f>
        <v>5.968261719209029E-3</v>
      </c>
      <c r="T85" s="445">
        <f t="shared" ref="T85:T113" si="76">T16*BI85/(IF(SUMPRODUCT($T$15:$T$44,$BI$84:$BI$113)=0,1,SUMPRODUCT($T$15:$T$44,$BI$84:$BI$113)))</f>
        <v>0</v>
      </c>
      <c r="U85" s="445">
        <f t="shared" ref="U85:U113" si="77">U16*BI85/(IF(SUMPRODUCT($U$15:$U$44,$BI$84:$BI$113)=0,1,SUMPRODUCT($U$15:$U$44,$BI$84:$BI$113)))</f>
        <v>6.5795694327810596E-3</v>
      </c>
      <c r="V85" s="445">
        <f t="shared" ref="V85:V113" si="78">V16*BI85/(IF(SUMPRODUCT($V$15:$V$44,$BI$84:$BI$113)=0,1,SUMPRODUCT($V$15:$V$44,$BI$84:$BI$113)))</f>
        <v>0</v>
      </c>
      <c r="W85" s="445">
        <f t="shared" ref="W85:W113" si="79">W16*BI85/(IF(SUMPRODUCT($W$15:$W$44,$BI$84:$BI$113)=0,1,SUMPRODUCT($W$15:$W$44,$BI$84:$BI$113)))</f>
        <v>2.6795506166024309E-2</v>
      </c>
      <c r="X85" s="445">
        <f t="shared" ref="X85:X113" si="80">X16*BI85/(IF(SUMPRODUCT($X$15:$X$44,$BI$84:$BI$113)=0,1,SUMPRODUCT($X$15:$X$44,$BI$84:$BI$113)))</f>
        <v>0</v>
      </c>
      <c r="Y85" s="445">
        <f t="shared" ref="Y85:Y113" si="81">Y16*BI85/(IF(SUMPRODUCT($Y$15:$Y$44,$BI$84:$BI$113)=0,1,SUMPRODUCT($Y$15:$Y$44,$BI$84:$BI$113)))</f>
        <v>0</v>
      </c>
      <c r="Z85" s="445">
        <f t="shared" ref="Z85:Z113" si="82">Z16*BI85/(IF(SUMPRODUCT($Z$15:$Z$44,$BI$84:$BI$113)=0,1,SUMPRODUCT($Z$15:$Z$44,$BI$84:$BI$113)))</f>
        <v>0</v>
      </c>
      <c r="AA85" s="445">
        <f t="shared" ref="AA85:AA113" si="83">AA16*BI85/(IF(SUMPRODUCT($AA$15:$AA$44,$BI$84:$BI$113)=0,1,SUMPRODUCT($AA$15:$AA$44,$BI$84:$BI$113)))</f>
        <v>0</v>
      </c>
      <c r="AB85" s="445">
        <f t="shared" ref="AB85:AB113" si="84">AB16*BI85/(IF(SUMPRODUCT($AB$15:$AB$44,$BI$84:$BI$113)=0,1,SUMPRODUCT($AB$15:$AB$44,$BI$84:$BI$113)))</f>
        <v>4.3514592894821061E-3</v>
      </c>
      <c r="AC85" s="445">
        <f t="shared" ref="AC85:AC113" si="85">AC16*BI85/(IF(SUMPRODUCT($AC$15:$AC$44,$BI$84:$BI$113)=0,1,SUMPRODUCT($AC$15:$AC$44,$BI$84:$BI$113)))</f>
        <v>4.3514592894821061E-3</v>
      </c>
      <c r="AD85" s="445">
        <f t="shared" ref="AD85:AD113" si="86">AD16*BI85/(IF(SUMPRODUCT($AD$15:$AD$44,$BI$84:$BI$113)=0,1,SUMPRODUCT($AD$15:$AD$44,$BI$84:$BI$113)))</f>
        <v>0</v>
      </c>
      <c r="AE85" s="445">
        <f t="shared" ref="AE85:AE113" si="87">AE16*BI85/(IF(SUMPRODUCT($AE$15:$AE$44,$BI$84:$BI$113)=0,1,SUMPRODUCT($AE$15:$AE$44,$BI$84:$BI$113)))</f>
        <v>0</v>
      </c>
      <c r="AF85" s="445">
        <f t="shared" ref="AF85:AF113" si="88">AF16*BI85/(IF(SUMPRODUCT($AF$15:$AF$44,$BI$84:$BI$113)=0,1,SUMPRODUCT($AF$15:$AF$44,$BI$84:$BI$113)))</f>
        <v>0</v>
      </c>
      <c r="AG85" s="445">
        <f t="shared" ref="AG85:AG113" si="89">AG16*$BI85/(IF(SUMPRODUCT($AG$15:$AG$44,$BI$84:$BI$113)=0,1,SUMPRODUCT($AG$15:$AG$44,$BI$84:$BI$113)))</f>
        <v>0</v>
      </c>
      <c r="AH85" s="445">
        <f t="shared" ref="AH85:AH113" si="90">AH16*$BI85/(IF(SUMPRODUCT($AH$15:$AH$44,$BI$84:$BI$113)=0,1,SUMPRODUCT($AH$15:$AH$44,$BI$84:$BI$113)))</f>
        <v>0</v>
      </c>
      <c r="AI85" s="445">
        <f t="shared" ref="AI85:AI113" si="91">AI16*BI85/(IF(SUMPRODUCT($AI$15:$AI$44,$BI$84:$BI$113)=0,1,SUMPRODUCT($AI$15:$AI$44,$BI$84:$BI$113)))</f>
        <v>5.9247075272861197E-3</v>
      </c>
      <c r="AJ85" s="445">
        <f t="shared" ref="AJ85:AJ113" si="92">AJ16*BI85/(IF(SUMPRODUCT($AJ$15:$AJ$44,$BI$84:$BI$113)=0,1,SUMPRODUCT($AJ$15:$AJ$44,$BI$84:$BI$113)))</f>
        <v>4.3514592894821061E-3</v>
      </c>
      <c r="AK85" s="445">
        <f t="shared" ref="AK85:AK113" si="93">AK16*BI85/(IF(SUMPRODUCT($AK$15:$AK$44,$BI$84:$BI$113)=0,1,SUMPRODUCT($AK$15:$AK$44,$BI$84:$BI$113)))</f>
        <v>5.9247075272861197E-3</v>
      </c>
      <c r="AL85" s="445">
        <f t="shared" ref="AL85:AL113" si="94">AL16*BI85/(IF(SUMPRODUCT($AL$15:$AL$44,$BI$84:$BI$113)=0,1,SUMPRODUCT($AL$15:$AL$44,$BI$84:$BI$113)))</f>
        <v>4.3514592894821061E-3</v>
      </c>
      <c r="AM85" s="445">
        <f t="shared" ref="AM85:AM113" si="95">AM16*BI85/(IF(SUMPRODUCT($AM$15:$AM$44,$BI$84:$BI$113)=0,1,SUMPRODUCT($AM$15:$AM$44,$BI$84:$BI$113)))</f>
        <v>5.9247075272861197E-3</v>
      </c>
      <c r="AN85" s="445">
        <f t="shared" ref="AN85:AN113" si="96">AN16*BI85/(IF(SUMPRODUCT($AN$15:$AN$44,$BI$84:$BI$113)=0,1,SUMPRODUCT($AN$15:$AN$44,$BI$84:$BI$113)))</f>
        <v>5.968261719209029E-3</v>
      </c>
      <c r="AO85" s="445">
        <f t="shared" ref="AO85:AO113" si="97">AO16*BI85/(IF(SUMPRODUCT($AO$15:$AO$44,$BI$84:$BI$113)=0,1,SUMPRODUCT($AO$15:$AO$44,$BI$84:$BI$113)))</f>
        <v>5.968261719209029E-3</v>
      </c>
      <c r="AP85" s="445">
        <f t="shared" ref="AP85:AP113" si="98">AP16*BI85/(IF(SUMPRODUCT($AP$15:$AP$44,$BI$84:$BI$113)=0,1,SUMPRODUCT($AP$15:$AP$44,$BI$84:$BI$113)))</f>
        <v>0</v>
      </c>
      <c r="AQ85" s="445">
        <f t="shared" ref="AQ85:AQ113" si="99">AQ16*BI85/(IF(SUMPRODUCT($AQ$15:$AQ$44,$BI$84:$BI$113)=0,1,SUMPRODUCT($AQ$15:$AQ$44,$BI$84:$BI$113)))</f>
        <v>0</v>
      </c>
      <c r="AR85" s="445">
        <f t="shared" ref="AR85:AR113" si="100">AR16*BI85/(IF(SUMPRODUCT($AR$15:$AR$44,$BI$84:$BI$113)=0,1,SUMPRODUCT($AR$15:$AR$44,$BI$84:$BI$113)))</f>
        <v>5.968261719209029E-3</v>
      </c>
      <c r="AS85" s="445">
        <f t="shared" ref="AS85:AS113" si="101">AS16*BI85/(IF(SUMPRODUCT($AS$15:$AS$44,$BI$84:$BI$113)=0,1,SUMPRODUCT($AS$15:$AS$44,$BI$84:$BI$113)))</f>
        <v>0</v>
      </c>
      <c r="AT85" s="445">
        <f t="shared" ref="AT85:AT113" si="102">AT16*BI85/(IF(SUMPRODUCT($AT$15:$AT$44,$BI$84:$BI$113)=0,1,SUMPRODUCT($AT$15:$AT$44,$BI$84:$BI$113)))</f>
        <v>6.5795694327810596E-3</v>
      </c>
      <c r="AU85" s="445">
        <f t="shared" ref="AU85:AU113" si="103">AU16*BI85/(IF(SUMPRODUCT($AU$15:$AU$44,$BI$84:$BI$113)=0,1,SUMPRODUCT($AU$15:$AU$44,$BI$84:$BI$113)))</f>
        <v>0</v>
      </c>
      <c r="AV85" s="445">
        <f t="shared" ref="AV85:AV113" si="104">AV16*BI85/(IF(SUMPRODUCT($AV$15:$AV$44,$BI$84:$BI$113)=0,1,SUMPRODUCT($AV$15:$AV$44,$BI$84:$BI$113)))</f>
        <v>2.6795506166024309E-2</v>
      </c>
      <c r="AW85" s="445">
        <f t="shared" ref="AW85:AW113" si="105">AW16*BI85/(IF(SUMPRODUCT($AW$15:$AW$44,$BI$84:$BI$113)=0,1,SUMPRODUCT($AW$15:$AW$44,$BI$84:$BI$113)))</f>
        <v>0</v>
      </c>
      <c r="AX85" s="445">
        <f t="shared" ref="AX85:AX113" si="106">AX16*BI85/(IF(SUMPRODUCT($AX$15:$AX$44,$BI$84:$BI$113)=0,1,SUMPRODUCT($AX$15:$AX$44,$BI$84:$BI$113)))</f>
        <v>0</v>
      </c>
      <c r="AY85" s="445">
        <f t="shared" ref="AY85:AY113" si="107">AY16*BI85/(IF(SUMPRODUCT($AY$15:$AY$44,$BI$84:$BI$113)=0,1,SUMPRODUCT($AY$15:$AY$44,$BI$84:$BI$113)))</f>
        <v>4.3514592894821061E-3</v>
      </c>
      <c r="AZ85" s="445">
        <f t="shared" ref="AZ85:AZ113" si="108">AZ16*BI85/(IF(SUMPRODUCT($AZ$15:$AZ$44,$BI$84:$BI$113)=0,1,SUMPRODUCT($AZ$15:$AZ$44,$BI$84:$BI$113)))</f>
        <v>0</v>
      </c>
      <c r="BA85" s="445">
        <f t="shared" ref="BA85:BA113" si="109">BA16*BI85/(IF(SUMPRODUCT($BA$15:$BA$44,$BI$84:$BI$113)=0,1,SUMPRODUCT($BA$15:$BA$44,$BI$84:$BI$113)))</f>
        <v>0</v>
      </c>
      <c r="BB85" s="445">
        <f t="shared" ref="BB85:BB113" si="110">BB16*BI85/(IF(SUMPRODUCT($BB$15:$BB$44,$BI$84:$BI$113)=0,1,SUMPRODUCT($BB$15:$BB$44,$BI$84:$BI$113)))</f>
        <v>0</v>
      </c>
      <c r="BC85" s="445">
        <f t="shared" ref="BC85:BC113" si="111">BC16*BI85/(IF(SUMPRODUCT($BC$15:$BC$44,$BI$84:$BI$113)=0,1,SUMPRODUCT($BC$15:$BC$44,$BI$84:$BI$113)))</f>
        <v>0</v>
      </c>
      <c r="BD85" s="445">
        <f t="shared" ref="BD85:BD113" si="112">BD16*BI85/(IF(SUMPRODUCT($BD$15:$BD$44,$BI$84:$BI$113)=0,1,SUMPRODUCT($BD$15:$BD$44,$BI$84:$BI$113)))</f>
        <v>0</v>
      </c>
      <c r="BE85" s="445">
        <f t="shared" ref="BE85:BE113" si="113">BE16*BI85/(IF(SUMPRODUCT($BE$15:$BE$44,$BI$84:$BI$113)=0,1,SUMPRODUCT($BE$15:$BE$44,$BI$84:$BI$113)))</f>
        <v>0</v>
      </c>
      <c r="BF85" s="445">
        <f t="shared" ref="BF85:BF113" si="114">BF16*BI85/(IF(SUMPRODUCT($BF$15:$BF$44,$BI$84:$BI$113)=0,1,SUMPRODUCT($BF$15:$BF$44,$BI$84:$BI$113)))</f>
        <v>0</v>
      </c>
      <c r="BG85" s="445">
        <f t="shared" ref="BG85:BG113" si="115">BG16*BI85/(IF(SUMPRODUCT($BG$15:$BG$44,$BI$84:$BI$113)=0,1,SUMPRODUCT($BG$15:$BG$44,$BI$84:$BI$113)))</f>
        <v>0</v>
      </c>
      <c r="BH85" s="249"/>
      <c r="BI85" s="351">
        <f>'6. Network Design'!I60</f>
        <v>646.60807387332966</v>
      </c>
      <c r="BJ85" s="207"/>
    </row>
    <row r="86" spans="3:62">
      <c r="C86" s="240" t="str">
        <f t="shared" si="60"/>
        <v>S03</v>
      </c>
      <c r="D86" s="240" t="str">
        <f t="shared" si="60"/>
        <v>Изходящи повиквания към други мобилни мрежи (Outgoing Calls to Other Mobile)</v>
      </c>
      <c r="E86" s="445">
        <f t="shared" si="61"/>
        <v>6.1065617044195275E-2</v>
      </c>
      <c r="F86" s="445">
        <f t="shared" si="62"/>
        <v>4.4850238654166701E-2</v>
      </c>
      <c r="G86" s="445">
        <f t="shared" si="63"/>
        <v>6.1065617044195275E-2</v>
      </c>
      <c r="H86" s="445">
        <f t="shared" si="64"/>
        <v>4.4850238654166701E-2</v>
      </c>
      <c r="I86" s="445">
        <f t="shared" si="65"/>
        <v>6.1065617044195275E-2</v>
      </c>
      <c r="J86" s="445">
        <f t="shared" si="66"/>
        <v>4.4850238654166701E-2</v>
      </c>
      <c r="K86" s="445">
        <f t="shared" si="67"/>
        <v>6.1556600018386955E-2</v>
      </c>
      <c r="L86" s="445">
        <f t="shared" si="68"/>
        <v>6.1514527575623992E-2</v>
      </c>
      <c r="M86" s="445">
        <f t="shared" si="69"/>
        <v>6.1514527575623992E-2</v>
      </c>
      <c r="N86" s="445">
        <f t="shared" si="70"/>
        <v>0</v>
      </c>
      <c r="O86" s="445">
        <f t="shared" si="71"/>
        <v>0</v>
      </c>
      <c r="P86" s="445">
        <f t="shared" si="72"/>
        <v>0</v>
      </c>
      <c r="Q86" s="445">
        <f t="shared" si="73"/>
        <v>0</v>
      </c>
      <c r="R86" s="445">
        <f t="shared" si="74"/>
        <v>6.1514527575623992E-2</v>
      </c>
      <c r="S86" s="445">
        <f t="shared" si="75"/>
        <v>6.1514527575623992E-2</v>
      </c>
      <c r="T86" s="445">
        <f t="shared" si="76"/>
        <v>0</v>
      </c>
      <c r="U86" s="445">
        <f t="shared" si="77"/>
        <v>6.7815240743528099E-2</v>
      </c>
      <c r="V86" s="445">
        <f t="shared" si="78"/>
        <v>0</v>
      </c>
      <c r="W86" s="445">
        <f t="shared" si="79"/>
        <v>0.27617972878896391</v>
      </c>
      <c r="X86" s="445">
        <f t="shared" si="80"/>
        <v>0</v>
      </c>
      <c r="Y86" s="445">
        <f t="shared" si="81"/>
        <v>0</v>
      </c>
      <c r="Z86" s="445">
        <f t="shared" si="82"/>
        <v>0</v>
      </c>
      <c r="AA86" s="445">
        <f t="shared" si="83"/>
        <v>0</v>
      </c>
      <c r="AB86" s="445">
        <f t="shared" si="84"/>
        <v>4.4850238654166701E-2</v>
      </c>
      <c r="AC86" s="445">
        <f t="shared" si="85"/>
        <v>4.4850238654166701E-2</v>
      </c>
      <c r="AD86" s="445">
        <f t="shared" si="86"/>
        <v>0</v>
      </c>
      <c r="AE86" s="445">
        <f t="shared" si="87"/>
        <v>0</v>
      </c>
      <c r="AF86" s="445">
        <f t="shared" si="88"/>
        <v>0</v>
      </c>
      <c r="AG86" s="445">
        <f t="shared" si="89"/>
        <v>0</v>
      </c>
      <c r="AH86" s="445">
        <f t="shared" si="90"/>
        <v>0</v>
      </c>
      <c r="AI86" s="445">
        <f t="shared" si="91"/>
        <v>6.1065617044195275E-2</v>
      </c>
      <c r="AJ86" s="445">
        <f t="shared" si="92"/>
        <v>4.4850238654166701E-2</v>
      </c>
      <c r="AK86" s="445">
        <f t="shared" si="93"/>
        <v>6.1065617044195275E-2</v>
      </c>
      <c r="AL86" s="445">
        <f t="shared" si="94"/>
        <v>4.4850238654166701E-2</v>
      </c>
      <c r="AM86" s="445">
        <f t="shared" si="95"/>
        <v>6.1065617044195275E-2</v>
      </c>
      <c r="AN86" s="445">
        <f t="shared" si="96"/>
        <v>6.1514527575623992E-2</v>
      </c>
      <c r="AO86" s="445">
        <f t="shared" si="97"/>
        <v>6.1514527575623992E-2</v>
      </c>
      <c r="AP86" s="445">
        <f t="shared" si="98"/>
        <v>0</v>
      </c>
      <c r="AQ86" s="445">
        <f t="shared" si="99"/>
        <v>0</v>
      </c>
      <c r="AR86" s="445">
        <f t="shared" si="100"/>
        <v>6.1514527575623992E-2</v>
      </c>
      <c r="AS86" s="445">
        <f t="shared" si="101"/>
        <v>0</v>
      </c>
      <c r="AT86" s="445">
        <f t="shared" si="102"/>
        <v>6.7815240743528099E-2</v>
      </c>
      <c r="AU86" s="445">
        <f t="shared" si="103"/>
        <v>0</v>
      </c>
      <c r="AV86" s="445">
        <f t="shared" si="104"/>
        <v>0.27617972878896391</v>
      </c>
      <c r="AW86" s="445">
        <f t="shared" si="105"/>
        <v>0</v>
      </c>
      <c r="AX86" s="445">
        <f t="shared" si="106"/>
        <v>0</v>
      </c>
      <c r="AY86" s="445">
        <f t="shared" si="107"/>
        <v>4.4850238654166701E-2</v>
      </c>
      <c r="AZ86" s="445">
        <f t="shared" si="108"/>
        <v>0</v>
      </c>
      <c r="BA86" s="445">
        <f t="shared" si="109"/>
        <v>0</v>
      </c>
      <c r="BB86" s="445">
        <f t="shared" si="110"/>
        <v>0</v>
      </c>
      <c r="BC86" s="445">
        <f t="shared" si="111"/>
        <v>0</v>
      </c>
      <c r="BD86" s="445">
        <f t="shared" si="112"/>
        <v>0</v>
      </c>
      <c r="BE86" s="445">
        <f t="shared" si="113"/>
        <v>0</v>
      </c>
      <c r="BF86" s="445">
        <f t="shared" si="114"/>
        <v>0</v>
      </c>
      <c r="BG86" s="445">
        <f t="shared" si="115"/>
        <v>0</v>
      </c>
      <c r="BH86" s="249"/>
      <c r="BI86" s="351">
        <f>'6. Network Design'!I61</f>
        <v>6664.5519352615656</v>
      </c>
      <c r="BJ86" s="207"/>
    </row>
    <row r="87" spans="3:62">
      <c r="C87" s="240" t="str">
        <f t="shared" si="60"/>
        <v>S04</v>
      </c>
      <c r="D87" s="240" t="str">
        <f t="shared" si="60"/>
        <v>Изходящи международни повиквания (Outgoing Calls to International)</v>
      </c>
      <c r="E87" s="445">
        <f t="shared" si="61"/>
        <v>2.9528480667752321E-3</v>
      </c>
      <c r="F87" s="445">
        <f t="shared" si="62"/>
        <v>2.1687480928673092E-3</v>
      </c>
      <c r="G87" s="445">
        <f t="shared" si="63"/>
        <v>2.9528480667752321E-3</v>
      </c>
      <c r="H87" s="445">
        <f t="shared" si="64"/>
        <v>2.1687480928673092E-3</v>
      </c>
      <c r="I87" s="445">
        <f t="shared" si="65"/>
        <v>2.9528480667752321E-3</v>
      </c>
      <c r="J87" s="445">
        <f t="shared" si="66"/>
        <v>2.1687480928673092E-3</v>
      </c>
      <c r="K87" s="445">
        <f t="shared" si="67"/>
        <v>2.9765897105403674E-3</v>
      </c>
      <c r="L87" s="445">
        <f t="shared" si="68"/>
        <v>2.974555283684626E-3</v>
      </c>
      <c r="M87" s="445">
        <f t="shared" si="69"/>
        <v>2.974555283684626E-3</v>
      </c>
      <c r="N87" s="445">
        <f t="shared" si="70"/>
        <v>0</v>
      </c>
      <c r="O87" s="445">
        <f t="shared" si="71"/>
        <v>0</v>
      </c>
      <c r="P87" s="445">
        <f t="shared" si="72"/>
        <v>0</v>
      </c>
      <c r="Q87" s="445">
        <f t="shared" si="73"/>
        <v>0</v>
      </c>
      <c r="R87" s="445">
        <f t="shared" si="74"/>
        <v>2.974555283684626E-3</v>
      </c>
      <c r="S87" s="445">
        <f t="shared" si="75"/>
        <v>2.974555283684626E-3</v>
      </c>
      <c r="T87" s="445">
        <f t="shared" si="76"/>
        <v>0</v>
      </c>
      <c r="U87" s="445">
        <f t="shared" si="77"/>
        <v>3.2792283484583068E-3</v>
      </c>
      <c r="V87" s="445">
        <f t="shared" si="78"/>
        <v>0</v>
      </c>
      <c r="W87" s="445">
        <f t="shared" si="79"/>
        <v>0</v>
      </c>
      <c r="X87" s="445">
        <f t="shared" si="80"/>
        <v>9.2642927972464775E-2</v>
      </c>
      <c r="Y87" s="445">
        <f t="shared" si="81"/>
        <v>0</v>
      </c>
      <c r="Z87" s="445">
        <f t="shared" si="82"/>
        <v>0</v>
      </c>
      <c r="AA87" s="445">
        <f t="shared" si="83"/>
        <v>0</v>
      </c>
      <c r="AB87" s="445">
        <f t="shared" si="84"/>
        <v>2.1687480928673092E-3</v>
      </c>
      <c r="AC87" s="445">
        <f t="shared" si="85"/>
        <v>2.1687480928673092E-3</v>
      </c>
      <c r="AD87" s="445">
        <f t="shared" si="86"/>
        <v>0</v>
      </c>
      <c r="AE87" s="445">
        <f t="shared" si="87"/>
        <v>0</v>
      </c>
      <c r="AF87" s="445">
        <f t="shared" si="88"/>
        <v>0</v>
      </c>
      <c r="AG87" s="445">
        <f t="shared" si="89"/>
        <v>0</v>
      </c>
      <c r="AH87" s="445">
        <f t="shared" si="90"/>
        <v>0</v>
      </c>
      <c r="AI87" s="445">
        <f t="shared" si="91"/>
        <v>2.9528480667752321E-3</v>
      </c>
      <c r="AJ87" s="445">
        <f t="shared" si="92"/>
        <v>2.1687480928673092E-3</v>
      </c>
      <c r="AK87" s="445">
        <f t="shared" si="93"/>
        <v>2.9528480667752321E-3</v>
      </c>
      <c r="AL87" s="445">
        <f t="shared" si="94"/>
        <v>2.1687480928673092E-3</v>
      </c>
      <c r="AM87" s="445">
        <f t="shared" si="95"/>
        <v>2.9528480667752321E-3</v>
      </c>
      <c r="AN87" s="445">
        <f t="shared" si="96"/>
        <v>2.974555283684626E-3</v>
      </c>
      <c r="AO87" s="445">
        <f t="shared" si="97"/>
        <v>2.974555283684626E-3</v>
      </c>
      <c r="AP87" s="445">
        <f t="shared" si="98"/>
        <v>0</v>
      </c>
      <c r="AQ87" s="445">
        <f t="shared" si="99"/>
        <v>0</v>
      </c>
      <c r="AR87" s="445">
        <f t="shared" si="100"/>
        <v>2.974555283684626E-3</v>
      </c>
      <c r="AS87" s="445">
        <f t="shared" si="101"/>
        <v>0</v>
      </c>
      <c r="AT87" s="445">
        <f t="shared" si="102"/>
        <v>3.2792283484583068E-3</v>
      </c>
      <c r="AU87" s="445">
        <f t="shared" si="103"/>
        <v>0</v>
      </c>
      <c r="AV87" s="445">
        <f t="shared" si="104"/>
        <v>0</v>
      </c>
      <c r="AW87" s="445">
        <f t="shared" si="105"/>
        <v>9.2642927972464775E-2</v>
      </c>
      <c r="AX87" s="445">
        <f t="shared" si="106"/>
        <v>0</v>
      </c>
      <c r="AY87" s="445">
        <f t="shared" si="107"/>
        <v>2.1687480928673092E-3</v>
      </c>
      <c r="AZ87" s="445">
        <f t="shared" si="108"/>
        <v>0</v>
      </c>
      <c r="BA87" s="445">
        <f t="shared" si="109"/>
        <v>0</v>
      </c>
      <c r="BB87" s="445">
        <f t="shared" si="110"/>
        <v>0</v>
      </c>
      <c r="BC87" s="445">
        <f t="shared" si="111"/>
        <v>0</v>
      </c>
      <c r="BD87" s="445">
        <f t="shared" si="112"/>
        <v>0</v>
      </c>
      <c r="BE87" s="445">
        <f t="shared" si="113"/>
        <v>0</v>
      </c>
      <c r="BF87" s="445">
        <f t="shared" si="114"/>
        <v>0</v>
      </c>
      <c r="BG87" s="445">
        <f t="shared" si="115"/>
        <v>0</v>
      </c>
      <c r="BH87" s="249"/>
      <c r="BI87" s="351">
        <f>'6. Network Design'!I62</f>
        <v>322.26660845361778</v>
      </c>
      <c r="BJ87" s="207"/>
    </row>
    <row r="88" spans="3:62">
      <c r="C88" s="240" t="str">
        <f t="shared" si="60"/>
        <v>S05</v>
      </c>
      <c r="D88" s="240" t="str">
        <f t="shared" si="60"/>
        <v>Входящи повиквания от фиксирана линия (Incoming calls from fixed)</v>
      </c>
      <c r="E88" s="445">
        <f t="shared" si="61"/>
        <v>2.9795401273183223E-3</v>
      </c>
      <c r="F88" s="445">
        <f t="shared" si="62"/>
        <v>2.1883523373419475E-3</v>
      </c>
      <c r="G88" s="445">
        <f t="shared" si="63"/>
        <v>2.9795401273183223E-3</v>
      </c>
      <c r="H88" s="445">
        <f t="shared" si="64"/>
        <v>2.1883523373419475E-3</v>
      </c>
      <c r="I88" s="445">
        <f t="shared" si="65"/>
        <v>2.9795401273183223E-3</v>
      </c>
      <c r="J88" s="445">
        <f t="shared" si="66"/>
        <v>2.1883523373419475E-3</v>
      </c>
      <c r="K88" s="445">
        <f t="shared" si="67"/>
        <v>3.0034963819873853E-3</v>
      </c>
      <c r="L88" s="445">
        <f t="shared" si="68"/>
        <v>3.0014435650744598E-3</v>
      </c>
      <c r="M88" s="445">
        <f t="shared" si="69"/>
        <v>3.0014435650744598E-3</v>
      </c>
      <c r="N88" s="445">
        <f t="shared" si="70"/>
        <v>0</v>
      </c>
      <c r="O88" s="445">
        <f t="shared" si="71"/>
        <v>0</v>
      </c>
      <c r="P88" s="445">
        <f t="shared" si="72"/>
        <v>0</v>
      </c>
      <c r="Q88" s="445">
        <f t="shared" si="73"/>
        <v>0</v>
      </c>
      <c r="R88" s="445">
        <f t="shared" si="74"/>
        <v>3.0014435650744598E-3</v>
      </c>
      <c r="S88" s="445">
        <f t="shared" si="75"/>
        <v>3.0014435650744598E-3</v>
      </c>
      <c r="T88" s="445">
        <f t="shared" si="76"/>
        <v>0</v>
      </c>
      <c r="U88" s="445">
        <f t="shared" si="77"/>
        <v>0</v>
      </c>
      <c r="V88" s="445">
        <f t="shared" si="78"/>
        <v>3.2304853834720038E-2</v>
      </c>
      <c r="W88" s="445">
        <f t="shared" si="79"/>
        <v>1.3475481361026069E-2</v>
      </c>
      <c r="X88" s="445">
        <f t="shared" si="80"/>
        <v>0</v>
      </c>
      <c r="Y88" s="445">
        <f t="shared" si="81"/>
        <v>0</v>
      </c>
      <c r="Z88" s="445">
        <f t="shared" si="82"/>
        <v>0</v>
      </c>
      <c r="AA88" s="445">
        <f t="shared" si="83"/>
        <v>0</v>
      </c>
      <c r="AB88" s="445">
        <f t="shared" si="84"/>
        <v>2.1883523373419475E-3</v>
      </c>
      <c r="AC88" s="445">
        <f t="shared" si="85"/>
        <v>2.1883523373419475E-3</v>
      </c>
      <c r="AD88" s="445">
        <f t="shared" si="86"/>
        <v>0</v>
      </c>
      <c r="AE88" s="445">
        <f t="shared" si="87"/>
        <v>0</v>
      </c>
      <c r="AF88" s="445">
        <f t="shared" si="88"/>
        <v>0</v>
      </c>
      <c r="AG88" s="445">
        <f t="shared" si="89"/>
        <v>0</v>
      </c>
      <c r="AH88" s="445">
        <f t="shared" si="90"/>
        <v>0</v>
      </c>
      <c r="AI88" s="445">
        <f t="shared" si="91"/>
        <v>2.9795401273183223E-3</v>
      </c>
      <c r="AJ88" s="445">
        <f t="shared" si="92"/>
        <v>2.1883523373419475E-3</v>
      </c>
      <c r="AK88" s="445">
        <f t="shared" si="93"/>
        <v>2.9795401273183223E-3</v>
      </c>
      <c r="AL88" s="445">
        <f t="shared" si="94"/>
        <v>2.1883523373419475E-3</v>
      </c>
      <c r="AM88" s="445">
        <f t="shared" si="95"/>
        <v>2.9795401273183223E-3</v>
      </c>
      <c r="AN88" s="445">
        <f t="shared" si="96"/>
        <v>3.0014435650744598E-3</v>
      </c>
      <c r="AO88" s="445">
        <f t="shared" si="97"/>
        <v>3.0014435650744598E-3</v>
      </c>
      <c r="AP88" s="445">
        <f t="shared" si="98"/>
        <v>0</v>
      </c>
      <c r="AQ88" s="445">
        <f t="shared" si="99"/>
        <v>0</v>
      </c>
      <c r="AR88" s="445">
        <f t="shared" si="100"/>
        <v>3.0014435650744598E-3</v>
      </c>
      <c r="AS88" s="445">
        <f t="shared" si="101"/>
        <v>0</v>
      </c>
      <c r="AT88" s="445">
        <f t="shared" si="102"/>
        <v>0</v>
      </c>
      <c r="AU88" s="445">
        <f t="shared" si="103"/>
        <v>3.2304853834720038E-2</v>
      </c>
      <c r="AV88" s="445">
        <f t="shared" si="104"/>
        <v>1.3475481361026069E-2</v>
      </c>
      <c r="AW88" s="445">
        <f t="shared" si="105"/>
        <v>0</v>
      </c>
      <c r="AX88" s="445">
        <f t="shared" si="106"/>
        <v>0</v>
      </c>
      <c r="AY88" s="445">
        <f t="shared" si="107"/>
        <v>2.1883523373419475E-3</v>
      </c>
      <c r="AZ88" s="445">
        <f t="shared" si="108"/>
        <v>0</v>
      </c>
      <c r="BA88" s="445">
        <f t="shared" si="109"/>
        <v>0</v>
      </c>
      <c r="BB88" s="445">
        <f t="shared" si="110"/>
        <v>0</v>
      </c>
      <c r="BC88" s="445">
        <f t="shared" si="111"/>
        <v>0</v>
      </c>
      <c r="BD88" s="445">
        <f t="shared" si="112"/>
        <v>0</v>
      </c>
      <c r="BE88" s="445">
        <f t="shared" si="113"/>
        <v>0</v>
      </c>
      <c r="BF88" s="445">
        <f t="shared" si="114"/>
        <v>0</v>
      </c>
      <c r="BG88" s="445">
        <f t="shared" si="115"/>
        <v>0</v>
      </c>
      <c r="BH88" s="249"/>
      <c r="BI88" s="351">
        <f>'6. Network Design'!I63</f>
        <v>325.17971459024824</v>
      </c>
      <c r="BJ88" s="207"/>
    </row>
    <row r="89" spans="3:62">
      <c r="C89" s="240" t="str">
        <f t="shared" si="60"/>
        <v>S06</v>
      </c>
      <c r="D89" s="240" t="str">
        <f t="shared" si="60"/>
        <v>Входящи повиквания от други мобилни мрежи (Incoming calls from other mobile)</v>
      </c>
      <c r="E89" s="445">
        <f t="shared" si="61"/>
        <v>6.0059474184678358E-2</v>
      </c>
      <c r="F89" s="445">
        <f t="shared" si="62"/>
        <v>4.4111267207487301E-2</v>
      </c>
      <c r="G89" s="445">
        <f t="shared" si="63"/>
        <v>6.0059474184678358E-2</v>
      </c>
      <c r="H89" s="445">
        <f t="shared" si="64"/>
        <v>4.4111267207487301E-2</v>
      </c>
      <c r="I89" s="445">
        <f t="shared" si="65"/>
        <v>6.0059474184678358E-2</v>
      </c>
      <c r="J89" s="445">
        <f t="shared" si="66"/>
        <v>4.4111267207487301E-2</v>
      </c>
      <c r="K89" s="445">
        <f t="shared" si="67"/>
        <v>6.0542367516325857E-2</v>
      </c>
      <c r="L89" s="445">
        <f t="shared" si="68"/>
        <v>6.0500988276872995E-2</v>
      </c>
      <c r="M89" s="445">
        <f t="shared" si="69"/>
        <v>6.0500988276872995E-2</v>
      </c>
      <c r="N89" s="445">
        <f t="shared" si="70"/>
        <v>0</v>
      </c>
      <c r="O89" s="445">
        <f t="shared" si="71"/>
        <v>0</v>
      </c>
      <c r="P89" s="445">
        <f t="shared" si="72"/>
        <v>0</v>
      </c>
      <c r="Q89" s="445">
        <f t="shared" si="73"/>
        <v>0</v>
      </c>
      <c r="R89" s="445">
        <f t="shared" si="74"/>
        <v>6.0500988276872995E-2</v>
      </c>
      <c r="S89" s="445">
        <f t="shared" si="75"/>
        <v>6.0500988276872995E-2</v>
      </c>
      <c r="T89" s="445">
        <f t="shared" si="76"/>
        <v>0</v>
      </c>
      <c r="U89" s="445">
        <f t="shared" si="77"/>
        <v>0</v>
      </c>
      <c r="V89" s="445">
        <f t="shared" si="78"/>
        <v>0.65117852152319444</v>
      </c>
      <c r="W89" s="445">
        <f t="shared" si="79"/>
        <v>0.27162927510463897</v>
      </c>
      <c r="X89" s="445">
        <f t="shared" si="80"/>
        <v>0</v>
      </c>
      <c r="Y89" s="445">
        <f t="shared" si="81"/>
        <v>0</v>
      </c>
      <c r="Z89" s="445">
        <f t="shared" si="82"/>
        <v>0</v>
      </c>
      <c r="AA89" s="445">
        <f t="shared" si="83"/>
        <v>0</v>
      </c>
      <c r="AB89" s="445">
        <f t="shared" si="84"/>
        <v>4.4111267207487301E-2</v>
      </c>
      <c r="AC89" s="445">
        <f t="shared" si="85"/>
        <v>4.4111267207487301E-2</v>
      </c>
      <c r="AD89" s="445">
        <f t="shared" si="86"/>
        <v>0</v>
      </c>
      <c r="AE89" s="445">
        <f t="shared" si="87"/>
        <v>0</v>
      </c>
      <c r="AF89" s="445">
        <f t="shared" si="88"/>
        <v>0</v>
      </c>
      <c r="AG89" s="445">
        <f t="shared" si="89"/>
        <v>0</v>
      </c>
      <c r="AH89" s="445">
        <f t="shared" si="90"/>
        <v>0</v>
      </c>
      <c r="AI89" s="445">
        <f t="shared" si="91"/>
        <v>6.0059474184678358E-2</v>
      </c>
      <c r="AJ89" s="445">
        <f t="shared" si="92"/>
        <v>4.4111267207487301E-2</v>
      </c>
      <c r="AK89" s="445">
        <f t="shared" si="93"/>
        <v>6.0059474184678358E-2</v>
      </c>
      <c r="AL89" s="445">
        <f t="shared" si="94"/>
        <v>4.4111267207487301E-2</v>
      </c>
      <c r="AM89" s="445">
        <f t="shared" si="95"/>
        <v>6.0059474184678358E-2</v>
      </c>
      <c r="AN89" s="445">
        <f t="shared" si="96"/>
        <v>6.0500988276872995E-2</v>
      </c>
      <c r="AO89" s="445">
        <f t="shared" si="97"/>
        <v>6.0500988276872995E-2</v>
      </c>
      <c r="AP89" s="445">
        <f t="shared" si="98"/>
        <v>0</v>
      </c>
      <c r="AQ89" s="445">
        <f t="shared" si="99"/>
        <v>0</v>
      </c>
      <c r="AR89" s="445">
        <f t="shared" si="100"/>
        <v>6.0500988276872995E-2</v>
      </c>
      <c r="AS89" s="445">
        <f t="shared" si="101"/>
        <v>0</v>
      </c>
      <c r="AT89" s="445">
        <f t="shared" si="102"/>
        <v>0</v>
      </c>
      <c r="AU89" s="445">
        <f t="shared" si="103"/>
        <v>0.65117852152319444</v>
      </c>
      <c r="AV89" s="445">
        <f t="shared" si="104"/>
        <v>0.27162927510463897</v>
      </c>
      <c r="AW89" s="445">
        <f t="shared" si="105"/>
        <v>0</v>
      </c>
      <c r="AX89" s="445">
        <f t="shared" si="106"/>
        <v>0</v>
      </c>
      <c r="AY89" s="445">
        <f t="shared" si="107"/>
        <v>4.4111267207487301E-2</v>
      </c>
      <c r="AZ89" s="445">
        <f t="shared" si="108"/>
        <v>0</v>
      </c>
      <c r="BA89" s="445">
        <f t="shared" si="109"/>
        <v>0</v>
      </c>
      <c r="BB89" s="445">
        <f t="shared" si="110"/>
        <v>0</v>
      </c>
      <c r="BC89" s="445">
        <f t="shared" si="111"/>
        <v>0</v>
      </c>
      <c r="BD89" s="445">
        <f t="shared" si="112"/>
        <v>0</v>
      </c>
      <c r="BE89" s="445">
        <f t="shared" si="113"/>
        <v>0</v>
      </c>
      <c r="BF89" s="445">
        <f t="shared" si="114"/>
        <v>0</v>
      </c>
      <c r="BG89" s="445">
        <f t="shared" si="115"/>
        <v>0</v>
      </c>
      <c r="BH89" s="249"/>
      <c r="BI89" s="351">
        <f>'6. Network Design'!I64</f>
        <v>6554.7439669462683</v>
      </c>
      <c r="BJ89" s="207"/>
    </row>
    <row r="90" spans="3:62">
      <c r="C90" s="240" t="str">
        <f t="shared" si="60"/>
        <v>S07</v>
      </c>
      <c r="D90" s="240" t="str">
        <f t="shared" si="60"/>
        <v>Входящи международни повиквания (Incoming calls from international)</v>
      </c>
      <c r="E90" s="445">
        <f t="shared" si="61"/>
        <v>1.747207322603583E-2</v>
      </c>
      <c r="F90" s="445">
        <f t="shared" si="62"/>
        <v>1.283253476999415E-2</v>
      </c>
      <c r="G90" s="445">
        <f t="shared" si="63"/>
        <v>1.747207322603583E-2</v>
      </c>
      <c r="H90" s="445">
        <f t="shared" si="64"/>
        <v>1.283253476999415E-2</v>
      </c>
      <c r="I90" s="445">
        <f t="shared" si="65"/>
        <v>1.747207322603583E-2</v>
      </c>
      <c r="J90" s="445">
        <f t="shared" si="66"/>
        <v>1.283253476999415E-2</v>
      </c>
      <c r="K90" s="445">
        <f t="shared" si="67"/>
        <v>1.7612553104780122E-2</v>
      </c>
      <c r="L90" s="445">
        <f t="shared" si="68"/>
        <v>1.7600515352009675E-2</v>
      </c>
      <c r="M90" s="445">
        <f t="shared" si="69"/>
        <v>1.7600515352009675E-2</v>
      </c>
      <c r="N90" s="445">
        <f t="shared" si="70"/>
        <v>0</v>
      </c>
      <c r="O90" s="445">
        <f t="shared" si="71"/>
        <v>0</v>
      </c>
      <c r="P90" s="445">
        <f t="shared" si="72"/>
        <v>0</v>
      </c>
      <c r="Q90" s="445">
        <f t="shared" si="73"/>
        <v>0</v>
      </c>
      <c r="R90" s="445">
        <f t="shared" si="74"/>
        <v>1.7600515352009675E-2</v>
      </c>
      <c r="S90" s="445">
        <f t="shared" si="75"/>
        <v>1.7600515352009675E-2</v>
      </c>
      <c r="T90" s="445">
        <f t="shared" si="76"/>
        <v>0</v>
      </c>
      <c r="U90" s="445">
        <f t="shared" si="77"/>
        <v>0</v>
      </c>
      <c r="V90" s="445">
        <f t="shared" si="78"/>
        <v>0.18943620412476864</v>
      </c>
      <c r="W90" s="445">
        <f t="shared" si="79"/>
        <v>0</v>
      </c>
      <c r="X90" s="445">
        <f t="shared" si="80"/>
        <v>0.54817043911676422</v>
      </c>
      <c r="Y90" s="445">
        <f t="shared" si="81"/>
        <v>0</v>
      </c>
      <c r="Z90" s="445">
        <f t="shared" si="82"/>
        <v>0</v>
      </c>
      <c r="AA90" s="445">
        <f t="shared" si="83"/>
        <v>0</v>
      </c>
      <c r="AB90" s="445">
        <f t="shared" si="84"/>
        <v>1.283253476999415E-2</v>
      </c>
      <c r="AC90" s="445">
        <f t="shared" si="85"/>
        <v>1.283253476999415E-2</v>
      </c>
      <c r="AD90" s="445">
        <f t="shared" si="86"/>
        <v>0</v>
      </c>
      <c r="AE90" s="445">
        <f t="shared" si="87"/>
        <v>0</v>
      </c>
      <c r="AF90" s="445">
        <f t="shared" si="88"/>
        <v>0</v>
      </c>
      <c r="AG90" s="445">
        <f t="shared" si="89"/>
        <v>0</v>
      </c>
      <c r="AH90" s="445">
        <f t="shared" si="90"/>
        <v>0</v>
      </c>
      <c r="AI90" s="445">
        <f t="shared" si="91"/>
        <v>1.747207322603583E-2</v>
      </c>
      <c r="AJ90" s="445">
        <f t="shared" si="92"/>
        <v>1.283253476999415E-2</v>
      </c>
      <c r="AK90" s="445">
        <f t="shared" si="93"/>
        <v>1.747207322603583E-2</v>
      </c>
      <c r="AL90" s="445">
        <f t="shared" si="94"/>
        <v>1.283253476999415E-2</v>
      </c>
      <c r="AM90" s="445">
        <f t="shared" si="95"/>
        <v>1.747207322603583E-2</v>
      </c>
      <c r="AN90" s="445">
        <f t="shared" si="96"/>
        <v>1.7600515352009675E-2</v>
      </c>
      <c r="AO90" s="445">
        <f t="shared" si="97"/>
        <v>1.7600515352009675E-2</v>
      </c>
      <c r="AP90" s="445">
        <f t="shared" si="98"/>
        <v>0</v>
      </c>
      <c r="AQ90" s="445">
        <f t="shared" si="99"/>
        <v>0</v>
      </c>
      <c r="AR90" s="445">
        <f t="shared" si="100"/>
        <v>1.7600515352009675E-2</v>
      </c>
      <c r="AS90" s="445">
        <f t="shared" si="101"/>
        <v>0</v>
      </c>
      <c r="AT90" s="445">
        <f t="shared" si="102"/>
        <v>0</v>
      </c>
      <c r="AU90" s="445">
        <f t="shared" si="103"/>
        <v>0.18943620412476864</v>
      </c>
      <c r="AV90" s="445">
        <f t="shared" si="104"/>
        <v>0</v>
      </c>
      <c r="AW90" s="445">
        <f t="shared" si="105"/>
        <v>0.54817043911676422</v>
      </c>
      <c r="AX90" s="445">
        <f t="shared" si="106"/>
        <v>0</v>
      </c>
      <c r="AY90" s="445">
        <f t="shared" si="107"/>
        <v>1.283253476999415E-2</v>
      </c>
      <c r="AZ90" s="445">
        <f t="shared" si="108"/>
        <v>0</v>
      </c>
      <c r="BA90" s="445">
        <f t="shared" si="109"/>
        <v>0</v>
      </c>
      <c r="BB90" s="445">
        <f t="shared" si="110"/>
        <v>0</v>
      </c>
      <c r="BC90" s="445">
        <f t="shared" si="111"/>
        <v>0</v>
      </c>
      <c r="BD90" s="445">
        <f t="shared" si="112"/>
        <v>0</v>
      </c>
      <c r="BE90" s="445">
        <f t="shared" si="113"/>
        <v>0</v>
      </c>
      <c r="BF90" s="445">
        <f t="shared" si="114"/>
        <v>0</v>
      </c>
      <c r="BG90" s="445">
        <f t="shared" si="115"/>
        <v>0</v>
      </c>
      <c r="BH90" s="249"/>
      <c r="BI90" s="351">
        <f>'6. Network Design'!I65</f>
        <v>1906.8592944428074</v>
      </c>
      <c r="BJ90" s="207"/>
    </row>
    <row r="91" spans="3:62">
      <c r="C91" s="240" t="str">
        <f t="shared" si="60"/>
        <v>S08</v>
      </c>
      <c r="D91" s="240" t="str">
        <f t="shared" si="60"/>
        <v>Изходящи повиквания от чужди абонати в роуминг в мрежата на предприятието (Roaming Calls Outbound)</v>
      </c>
      <c r="E91" s="445">
        <f t="shared" si="61"/>
        <v>5.4596730569353488E-3</v>
      </c>
      <c r="F91" s="445">
        <f t="shared" si="62"/>
        <v>4.00991018235442E-3</v>
      </c>
      <c r="G91" s="445">
        <f t="shared" si="63"/>
        <v>5.4596730569353488E-3</v>
      </c>
      <c r="H91" s="445">
        <f t="shared" si="64"/>
        <v>4.00991018235442E-3</v>
      </c>
      <c r="I91" s="445">
        <f t="shared" si="65"/>
        <v>5.4596730569353488E-3</v>
      </c>
      <c r="J91" s="445">
        <f t="shared" si="66"/>
        <v>4.00991018235442E-3</v>
      </c>
      <c r="K91" s="445">
        <f t="shared" si="67"/>
        <v>5.5035702063519869E-3</v>
      </c>
      <c r="L91" s="445">
        <f t="shared" si="68"/>
        <v>5.4998086496313514E-3</v>
      </c>
      <c r="M91" s="445">
        <f t="shared" si="69"/>
        <v>5.4998086496313514E-3</v>
      </c>
      <c r="N91" s="445">
        <f t="shared" si="70"/>
        <v>0</v>
      </c>
      <c r="O91" s="445">
        <f t="shared" si="71"/>
        <v>0</v>
      </c>
      <c r="P91" s="445">
        <f t="shared" si="72"/>
        <v>0</v>
      </c>
      <c r="Q91" s="445">
        <f t="shared" si="73"/>
        <v>0</v>
      </c>
      <c r="R91" s="445">
        <f t="shared" si="74"/>
        <v>5.4998086496313514E-3</v>
      </c>
      <c r="S91" s="445">
        <f t="shared" si="75"/>
        <v>5.4998086496313514E-3</v>
      </c>
      <c r="T91" s="445">
        <f t="shared" si="76"/>
        <v>0</v>
      </c>
      <c r="U91" s="445">
        <f t="shared" si="77"/>
        <v>0</v>
      </c>
      <c r="V91" s="445">
        <f t="shared" si="78"/>
        <v>5.9195020893508664E-2</v>
      </c>
      <c r="W91" s="445">
        <f t="shared" si="79"/>
        <v>0</v>
      </c>
      <c r="X91" s="445">
        <f t="shared" si="80"/>
        <v>0.17129228674445343</v>
      </c>
      <c r="Y91" s="445">
        <f t="shared" si="81"/>
        <v>0</v>
      </c>
      <c r="Z91" s="445">
        <f t="shared" si="82"/>
        <v>0</v>
      </c>
      <c r="AA91" s="445">
        <f t="shared" si="83"/>
        <v>0</v>
      </c>
      <c r="AB91" s="445">
        <f t="shared" si="84"/>
        <v>4.00991018235442E-3</v>
      </c>
      <c r="AC91" s="445">
        <f t="shared" si="85"/>
        <v>4.00991018235442E-3</v>
      </c>
      <c r="AD91" s="445">
        <f t="shared" si="86"/>
        <v>0</v>
      </c>
      <c r="AE91" s="445">
        <f t="shared" si="87"/>
        <v>0</v>
      </c>
      <c r="AF91" s="445">
        <f t="shared" si="88"/>
        <v>0</v>
      </c>
      <c r="AG91" s="445">
        <f t="shared" si="89"/>
        <v>0</v>
      </c>
      <c r="AH91" s="445">
        <f t="shared" si="90"/>
        <v>0</v>
      </c>
      <c r="AI91" s="445">
        <f t="shared" si="91"/>
        <v>5.4596730569353488E-3</v>
      </c>
      <c r="AJ91" s="445">
        <f t="shared" si="92"/>
        <v>4.00991018235442E-3</v>
      </c>
      <c r="AK91" s="445">
        <f t="shared" si="93"/>
        <v>5.4596730569353488E-3</v>
      </c>
      <c r="AL91" s="445">
        <f t="shared" si="94"/>
        <v>4.00991018235442E-3</v>
      </c>
      <c r="AM91" s="445">
        <f t="shared" si="95"/>
        <v>5.4596730569353488E-3</v>
      </c>
      <c r="AN91" s="445">
        <f t="shared" si="96"/>
        <v>5.4998086496313514E-3</v>
      </c>
      <c r="AO91" s="445">
        <f t="shared" si="97"/>
        <v>5.4998086496313514E-3</v>
      </c>
      <c r="AP91" s="445">
        <f t="shared" si="98"/>
        <v>0</v>
      </c>
      <c r="AQ91" s="445">
        <f t="shared" si="99"/>
        <v>0</v>
      </c>
      <c r="AR91" s="445">
        <f t="shared" si="100"/>
        <v>5.4998086496313514E-3</v>
      </c>
      <c r="AS91" s="445">
        <f t="shared" si="101"/>
        <v>0</v>
      </c>
      <c r="AT91" s="445">
        <f t="shared" si="102"/>
        <v>0</v>
      </c>
      <c r="AU91" s="445">
        <f t="shared" si="103"/>
        <v>5.9195020893508664E-2</v>
      </c>
      <c r="AV91" s="445">
        <f t="shared" si="104"/>
        <v>0</v>
      </c>
      <c r="AW91" s="445">
        <f t="shared" si="105"/>
        <v>0.17129228674445343</v>
      </c>
      <c r="AX91" s="445">
        <f t="shared" si="106"/>
        <v>0</v>
      </c>
      <c r="AY91" s="445">
        <f t="shared" si="107"/>
        <v>4.00991018235442E-3</v>
      </c>
      <c r="AZ91" s="445">
        <f t="shared" si="108"/>
        <v>0</v>
      </c>
      <c r="BA91" s="445">
        <f t="shared" si="109"/>
        <v>0</v>
      </c>
      <c r="BB91" s="445">
        <f t="shared" si="110"/>
        <v>0</v>
      </c>
      <c r="BC91" s="445">
        <f t="shared" si="111"/>
        <v>0</v>
      </c>
      <c r="BD91" s="445">
        <f t="shared" si="112"/>
        <v>0</v>
      </c>
      <c r="BE91" s="445">
        <f t="shared" si="113"/>
        <v>0</v>
      </c>
      <c r="BF91" s="445">
        <f t="shared" si="114"/>
        <v>0</v>
      </c>
      <c r="BG91" s="445">
        <f t="shared" si="115"/>
        <v>0</v>
      </c>
      <c r="BH91" s="249"/>
      <c r="BI91" s="351">
        <f>'6. Network Design'!I66</f>
        <v>595.85535033830763</v>
      </c>
      <c r="BJ91" s="207"/>
    </row>
    <row r="92" spans="3:62">
      <c r="C92" s="240" t="str">
        <f t="shared" si="60"/>
        <v>S09</v>
      </c>
      <c r="D92" s="240" t="str">
        <f t="shared" si="60"/>
        <v>Входящи повиквания от чужди абонати в роуминг в мрежата на предприятието (Roaming Calls Inbound)</v>
      </c>
      <c r="E92" s="445">
        <f t="shared" si="61"/>
        <v>5.9888376692942081E-3</v>
      </c>
      <c r="F92" s="445">
        <f t="shared" si="62"/>
        <v>4.3985602984165893E-3</v>
      </c>
      <c r="G92" s="445">
        <f t="shared" si="63"/>
        <v>5.9888376692942081E-3</v>
      </c>
      <c r="H92" s="445">
        <f t="shared" si="64"/>
        <v>4.3985602984165893E-3</v>
      </c>
      <c r="I92" s="445">
        <f t="shared" si="65"/>
        <v>5.9888376692942081E-3</v>
      </c>
      <c r="J92" s="445">
        <f t="shared" si="66"/>
        <v>4.3985602984165893E-3</v>
      </c>
      <c r="K92" s="445">
        <f t="shared" si="67"/>
        <v>6.0369894357570472E-3</v>
      </c>
      <c r="L92" s="445">
        <f t="shared" si="68"/>
        <v>6.0328632999337457E-3</v>
      </c>
      <c r="M92" s="445">
        <f t="shared" si="69"/>
        <v>6.0328632999337457E-3</v>
      </c>
      <c r="N92" s="445">
        <f t="shared" si="70"/>
        <v>0</v>
      </c>
      <c r="O92" s="445">
        <f t="shared" si="71"/>
        <v>0</v>
      </c>
      <c r="P92" s="445">
        <f t="shared" si="72"/>
        <v>0</v>
      </c>
      <c r="Q92" s="445">
        <f t="shared" si="73"/>
        <v>0</v>
      </c>
      <c r="R92" s="445">
        <f t="shared" si="74"/>
        <v>6.0328632999337457E-3</v>
      </c>
      <c r="S92" s="445">
        <f t="shared" si="75"/>
        <v>6.0328632999337457E-3</v>
      </c>
      <c r="T92" s="445">
        <f t="shared" si="76"/>
        <v>0</v>
      </c>
      <c r="U92" s="445">
        <f t="shared" si="77"/>
        <v>0</v>
      </c>
      <c r="V92" s="445">
        <f t="shared" si="78"/>
        <v>6.4932344348234181E-2</v>
      </c>
      <c r="W92" s="445">
        <f t="shared" si="79"/>
        <v>0</v>
      </c>
      <c r="X92" s="445">
        <f t="shared" si="80"/>
        <v>0.18789434616631756</v>
      </c>
      <c r="Y92" s="445">
        <f t="shared" si="81"/>
        <v>0</v>
      </c>
      <c r="Z92" s="445">
        <f t="shared" si="82"/>
        <v>0</v>
      </c>
      <c r="AA92" s="445">
        <f t="shared" si="83"/>
        <v>0</v>
      </c>
      <c r="AB92" s="445">
        <f t="shared" si="84"/>
        <v>4.3985602984165893E-3</v>
      </c>
      <c r="AC92" s="445">
        <f t="shared" si="85"/>
        <v>4.3985602984165893E-3</v>
      </c>
      <c r="AD92" s="445">
        <f t="shared" si="86"/>
        <v>0</v>
      </c>
      <c r="AE92" s="445">
        <f t="shared" si="87"/>
        <v>0</v>
      </c>
      <c r="AF92" s="445">
        <f t="shared" si="88"/>
        <v>0</v>
      </c>
      <c r="AG92" s="445">
        <f t="shared" si="89"/>
        <v>0</v>
      </c>
      <c r="AH92" s="445">
        <f t="shared" si="90"/>
        <v>0</v>
      </c>
      <c r="AI92" s="445">
        <f t="shared" si="91"/>
        <v>5.9888376692942081E-3</v>
      </c>
      <c r="AJ92" s="445">
        <f t="shared" si="92"/>
        <v>4.3985602984165893E-3</v>
      </c>
      <c r="AK92" s="445">
        <f t="shared" si="93"/>
        <v>5.9888376692942081E-3</v>
      </c>
      <c r="AL92" s="445">
        <f t="shared" si="94"/>
        <v>4.3985602984165893E-3</v>
      </c>
      <c r="AM92" s="445">
        <f t="shared" si="95"/>
        <v>5.9888376692942081E-3</v>
      </c>
      <c r="AN92" s="445">
        <f t="shared" si="96"/>
        <v>6.0328632999337457E-3</v>
      </c>
      <c r="AO92" s="445">
        <f t="shared" si="97"/>
        <v>6.0328632999337457E-3</v>
      </c>
      <c r="AP92" s="445">
        <f t="shared" si="98"/>
        <v>0</v>
      </c>
      <c r="AQ92" s="445">
        <f t="shared" si="99"/>
        <v>0</v>
      </c>
      <c r="AR92" s="445">
        <f t="shared" si="100"/>
        <v>6.0328632999337457E-3</v>
      </c>
      <c r="AS92" s="445">
        <f t="shared" si="101"/>
        <v>0</v>
      </c>
      <c r="AT92" s="445">
        <f t="shared" si="102"/>
        <v>0</v>
      </c>
      <c r="AU92" s="445">
        <f t="shared" si="103"/>
        <v>6.4932344348234181E-2</v>
      </c>
      <c r="AV92" s="445">
        <f t="shared" si="104"/>
        <v>0</v>
      </c>
      <c r="AW92" s="445">
        <f t="shared" si="105"/>
        <v>0.18789434616631756</v>
      </c>
      <c r="AX92" s="445">
        <f t="shared" si="106"/>
        <v>0</v>
      </c>
      <c r="AY92" s="445">
        <f t="shared" si="107"/>
        <v>4.3985602984165893E-3</v>
      </c>
      <c r="AZ92" s="445">
        <f t="shared" si="108"/>
        <v>0</v>
      </c>
      <c r="BA92" s="445">
        <f t="shared" si="109"/>
        <v>0</v>
      </c>
      <c r="BB92" s="445">
        <f t="shared" si="110"/>
        <v>0</v>
      </c>
      <c r="BC92" s="445">
        <f t="shared" si="111"/>
        <v>0</v>
      </c>
      <c r="BD92" s="445">
        <f t="shared" si="112"/>
        <v>0</v>
      </c>
      <c r="BE92" s="445">
        <f t="shared" si="113"/>
        <v>0</v>
      </c>
      <c r="BF92" s="445">
        <f t="shared" si="114"/>
        <v>0</v>
      </c>
      <c r="BG92" s="445">
        <f t="shared" si="115"/>
        <v>0</v>
      </c>
      <c r="BH92" s="249"/>
      <c r="BI92" s="351">
        <f>'6. Network Design'!I67</f>
        <v>653.60708056017404</v>
      </c>
      <c r="BJ92" s="207"/>
    </row>
    <row r="93" spans="3:62">
      <c r="C93" s="240" t="str">
        <f t="shared" si="60"/>
        <v>S10</v>
      </c>
      <c r="D93" s="240" t="str">
        <f t="shared" si="60"/>
        <v>Гласова поща (Voice mail)</v>
      </c>
      <c r="E93" s="445">
        <f t="shared" si="61"/>
        <v>6.758062827158069E-3</v>
      </c>
      <c r="F93" s="445">
        <f t="shared" si="62"/>
        <v>4.9635252259635334E-3</v>
      </c>
      <c r="G93" s="445">
        <f t="shared" si="63"/>
        <v>6.758062827158069E-3</v>
      </c>
      <c r="H93" s="445">
        <f t="shared" si="64"/>
        <v>4.9635252259635334E-3</v>
      </c>
      <c r="I93" s="445">
        <f t="shared" si="65"/>
        <v>6.758062827158069E-3</v>
      </c>
      <c r="J93" s="445">
        <f t="shared" si="66"/>
        <v>4.9635252259635334E-3</v>
      </c>
      <c r="K93" s="445">
        <f t="shared" si="67"/>
        <v>4.5415995720300096E-3</v>
      </c>
      <c r="L93" s="445">
        <f t="shared" si="68"/>
        <v>6.8077432483511042E-3</v>
      </c>
      <c r="M93" s="445">
        <f t="shared" si="69"/>
        <v>6.8077432483511042E-3</v>
      </c>
      <c r="N93" s="445">
        <f t="shared" si="70"/>
        <v>0</v>
      </c>
      <c r="O93" s="445">
        <f t="shared" si="71"/>
        <v>0</v>
      </c>
      <c r="P93" s="445">
        <f t="shared" si="72"/>
        <v>0</v>
      </c>
      <c r="Q93" s="445">
        <f t="shared" si="73"/>
        <v>1</v>
      </c>
      <c r="R93" s="445">
        <f t="shared" si="74"/>
        <v>6.8077432483511042E-3</v>
      </c>
      <c r="S93" s="445">
        <f t="shared" si="75"/>
        <v>6.8077432483511042E-3</v>
      </c>
      <c r="T93" s="445">
        <f t="shared" si="76"/>
        <v>0</v>
      </c>
      <c r="U93" s="445">
        <f t="shared" si="77"/>
        <v>7.5050360541174168E-3</v>
      </c>
      <c r="V93" s="445">
        <f t="shared" si="78"/>
        <v>0</v>
      </c>
      <c r="W93" s="445">
        <f t="shared" si="79"/>
        <v>0</v>
      </c>
      <c r="X93" s="445">
        <f t="shared" si="80"/>
        <v>0</v>
      </c>
      <c r="Y93" s="445">
        <f t="shared" si="81"/>
        <v>0</v>
      </c>
      <c r="Z93" s="445">
        <f t="shared" si="82"/>
        <v>0</v>
      </c>
      <c r="AA93" s="445">
        <f t="shared" si="83"/>
        <v>0</v>
      </c>
      <c r="AB93" s="445">
        <f t="shared" si="84"/>
        <v>4.9635252259635334E-3</v>
      </c>
      <c r="AC93" s="445">
        <f t="shared" si="85"/>
        <v>4.9635252259635334E-3</v>
      </c>
      <c r="AD93" s="445">
        <f t="shared" si="86"/>
        <v>0</v>
      </c>
      <c r="AE93" s="445">
        <f t="shared" si="87"/>
        <v>0</v>
      </c>
      <c r="AF93" s="445">
        <f t="shared" si="88"/>
        <v>0</v>
      </c>
      <c r="AG93" s="445">
        <f t="shared" si="89"/>
        <v>0</v>
      </c>
      <c r="AH93" s="445">
        <f t="shared" si="90"/>
        <v>0</v>
      </c>
      <c r="AI93" s="445">
        <f t="shared" si="91"/>
        <v>6.758062827158069E-3</v>
      </c>
      <c r="AJ93" s="445">
        <f t="shared" si="92"/>
        <v>4.9635252259635334E-3</v>
      </c>
      <c r="AK93" s="445">
        <f t="shared" si="93"/>
        <v>6.758062827158069E-3</v>
      </c>
      <c r="AL93" s="445">
        <f t="shared" si="94"/>
        <v>4.9635252259635334E-3</v>
      </c>
      <c r="AM93" s="445">
        <f t="shared" si="95"/>
        <v>6.758062827158069E-3</v>
      </c>
      <c r="AN93" s="445">
        <f t="shared" si="96"/>
        <v>6.8077432483511042E-3</v>
      </c>
      <c r="AO93" s="445">
        <f t="shared" si="97"/>
        <v>6.8077432483511042E-3</v>
      </c>
      <c r="AP93" s="445">
        <f t="shared" si="98"/>
        <v>0</v>
      </c>
      <c r="AQ93" s="445">
        <f t="shared" si="99"/>
        <v>0</v>
      </c>
      <c r="AR93" s="445">
        <f t="shared" si="100"/>
        <v>6.8077432483511042E-3</v>
      </c>
      <c r="AS93" s="445">
        <f t="shared" si="101"/>
        <v>0</v>
      </c>
      <c r="AT93" s="445">
        <f t="shared" si="102"/>
        <v>7.5050360541174168E-3</v>
      </c>
      <c r="AU93" s="445">
        <f t="shared" si="103"/>
        <v>0</v>
      </c>
      <c r="AV93" s="445">
        <f t="shared" si="104"/>
        <v>0</v>
      </c>
      <c r="AW93" s="445">
        <f t="shared" si="105"/>
        <v>0</v>
      </c>
      <c r="AX93" s="445">
        <f t="shared" si="106"/>
        <v>0</v>
      </c>
      <c r="AY93" s="445">
        <f t="shared" si="107"/>
        <v>4.9635252259635334E-3</v>
      </c>
      <c r="AZ93" s="445">
        <f t="shared" si="108"/>
        <v>0</v>
      </c>
      <c r="BA93" s="445">
        <f t="shared" si="109"/>
        <v>0</v>
      </c>
      <c r="BB93" s="445">
        <f t="shared" si="110"/>
        <v>0</v>
      </c>
      <c r="BC93" s="445">
        <f t="shared" si="111"/>
        <v>0</v>
      </c>
      <c r="BD93" s="445">
        <f t="shared" si="112"/>
        <v>0</v>
      </c>
      <c r="BE93" s="445">
        <f t="shared" si="113"/>
        <v>0</v>
      </c>
      <c r="BF93" s="445">
        <f t="shared" si="114"/>
        <v>0</v>
      </c>
      <c r="BG93" s="445">
        <f t="shared" si="115"/>
        <v>0</v>
      </c>
      <c r="BH93" s="249"/>
      <c r="BI93" s="351">
        <f>'6. Network Design'!I68</f>
        <v>737.55843097039303</v>
      </c>
      <c r="BJ93" s="207"/>
    </row>
    <row r="94" spans="3:62">
      <c r="C94" s="240" t="str">
        <f t="shared" si="60"/>
        <v>S11</v>
      </c>
      <c r="D94" s="240" t="str">
        <f t="shared" si="60"/>
        <v>Повиквания към центъра за обслужване на клиенти (Help desk call)</v>
      </c>
      <c r="E94" s="445">
        <f t="shared" si="61"/>
        <v>2.5750355073231798E-3</v>
      </c>
      <c r="F94" s="445">
        <f t="shared" si="62"/>
        <v>1.8912599697930358E-3</v>
      </c>
      <c r="G94" s="445">
        <f t="shared" si="63"/>
        <v>2.5750355073231798E-3</v>
      </c>
      <c r="H94" s="445">
        <f t="shared" si="64"/>
        <v>1.8912599697930358E-3</v>
      </c>
      <c r="I94" s="445">
        <f t="shared" si="65"/>
        <v>2.5750355073231798E-3</v>
      </c>
      <c r="J94" s="445">
        <f t="shared" si="66"/>
        <v>1.8912599697930358E-3</v>
      </c>
      <c r="K94" s="445">
        <f t="shared" si="67"/>
        <v>1.7304929618328177E-3</v>
      </c>
      <c r="L94" s="445">
        <f t="shared" si="68"/>
        <v>2.5939653178121765E-3</v>
      </c>
      <c r="M94" s="445">
        <f t="shared" si="69"/>
        <v>2.5939653178121765E-3</v>
      </c>
      <c r="N94" s="445">
        <f t="shared" si="70"/>
        <v>0</v>
      </c>
      <c r="O94" s="445">
        <f t="shared" si="71"/>
        <v>0</v>
      </c>
      <c r="P94" s="445">
        <f t="shared" si="72"/>
        <v>0</v>
      </c>
      <c r="Q94" s="445">
        <f t="shared" si="73"/>
        <v>0</v>
      </c>
      <c r="R94" s="445">
        <f t="shared" si="74"/>
        <v>2.5939653178121765E-3</v>
      </c>
      <c r="S94" s="445">
        <f t="shared" si="75"/>
        <v>2.5939653178121765E-3</v>
      </c>
      <c r="T94" s="445">
        <f t="shared" si="76"/>
        <v>0</v>
      </c>
      <c r="U94" s="445">
        <f t="shared" si="77"/>
        <v>2.8596559128497988E-3</v>
      </c>
      <c r="V94" s="445">
        <f t="shared" si="78"/>
        <v>0</v>
      </c>
      <c r="W94" s="445">
        <f t="shared" si="79"/>
        <v>0</v>
      </c>
      <c r="X94" s="445">
        <f t="shared" si="80"/>
        <v>0</v>
      </c>
      <c r="Y94" s="445">
        <f t="shared" si="81"/>
        <v>0</v>
      </c>
      <c r="Z94" s="445">
        <f t="shared" si="82"/>
        <v>0</v>
      </c>
      <c r="AA94" s="445">
        <f t="shared" si="83"/>
        <v>0</v>
      </c>
      <c r="AB94" s="445">
        <f t="shared" si="84"/>
        <v>1.8912599697930358E-3</v>
      </c>
      <c r="AC94" s="445">
        <f t="shared" si="85"/>
        <v>1.8912599697930358E-3</v>
      </c>
      <c r="AD94" s="445">
        <f t="shared" si="86"/>
        <v>0</v>
      </c>
      <c r="AE94" s="445">
        <f t="shared" si="87"/>
        <v>0</v>
      </c>
      <c r="AF94" s="445">
        <f t="shared" si="88"/>
        <v>0</v>
      </c>
      <c r="AG94" s="445">
        <f t="shared" si="89"/>
        <v>0</v>
      </c>
      <c r="AH94" s="445">
        <f t="shared" si="90"/>
        <v>0</v>
      </c>
      <c r="AI94" s="445">
        <f t="shared" si="91"/>
        <v>2.5750355073231798E-3</v>
      </c>
      <c r="AJ94" s="445">
        <f t="shared" si="92"/>
        <v>1.8912599697930358E-3</v>
      </c>
      <c r="AK94" s="445">
        <f t="shared" si="93"/>
        <v>2.5750355073231798E-3</v>
      </c>
      <c r="AL94" s="445">
        <f t="shared" si="94"/>
        <v>1.8912599697930358E-3</v>
      </c>
      <c r="AM94" s="445">
        <f t="shared" si="95"/>
        <v>2.5750355073231798E-3</v>
      </c>
      <c r="AN94" s="445">
        <f t="shared" si="96"/>
        <v>2.5939653178121765E-3</v>
      </c>
      <c r="AO94" s="445">
        <f t="shared" si="97"/>
        <v>2.5939653178121765E-3</v>
      </c>
      <c r="AP94" s="445">
        <f t="shared" si="98"/>
        <v>0</v>
      </c>
      <c r="AQ94" s="445">
        <f t="shared" si="99"/>
        <v>0</v>
      </c>
      <c r="AR94" s="445">
        <f t="shared" si="100"/>
        <v>2.5939653178121765E-3</v>
      </c>
      <c r="AS94" s="445">
        <f t="shared" si="101"/>
        <v>0</v>
      </c>
      <c r="AT94" s="445">
        <f t="shared" si="102"/>
        <v>2.8596559128497988E-3</v>
      </c>
      <c r="AU94" s="445">
        <f t="shared" si="103"/>
        <v>0</v>
      </c>
      <c r="AV94" s="445">
        <f t="shared" si="104"/>
        <v>0</v>
      </c>
      <c r="AW94" s="445">
        <f t="shared" si="105"/>
        <v>0</v>
      </c>
      <c r="AX94" s="445">
        <f t="shared" si="106"/>
        <v>0</v>
      </c>
      <c r="AY94" s="445">
        <f t="shared" si="107"/>
        <v>1.8912599697930358E-3</v>
      </c>
      <c r="AZ94" s="445">
        <f t="shared" si="108"/>
        <v>0</v>
      </c>
      <c r="BA94" s="445">
        <f t="shared" si="109"/>
        <v>0</v>
      </c>
      <c r="BB94" s="445">
        <f t="shared" si="110"/>
        <v>0</v>
      </c>
      <c r="BC94" s="445">
        <f t="shared" si="111"/>
        <v>0</v>
      </c>
      <c r="BD94" s="445">
        <f t="shared" si="112"/>
        <v>0</v>
      </c>
      <c r="BE94" s="445">
        <f t="shared" si="113"/>
        <v>0</v>
      </c>
      <c r="BF94" s="445">
        <f t="shared" si="114"/>
        <v>0</v>
      </c>
      <c r="BG94" s="445">
        <f t="shared" si="115"/>
        <v>0</v>
      </c>
      <c r="BH94" s="249"/>
      <c r="BI94" s="351">
        <f>'6. Network Design'!I69</f>
        <v>281.03307072583272</v>
      </c>
      <c r="BJ94" s="207"/>
    </row>
    <row r="95" spans="3:62">
      <c r="C95" s="240" t="str">
        <f t="shared" si="60"/>
        <v>S12</v>
      </c>
      <c r="D95" s="240" t="str">
        <f t="shared" si="60"/>
        <v>Видеоразговори (Video call)</v>
      </c>
      <c r="E95" s="445">
        <f t="shared" si="61"/>
        <v>9.0531746523331319E-2</v>
      </c>
      <c r="F95" s="445">
        <f t="shared" si="62"/>
        <v>6.6491925143592798E-2</v>
      </c>
      <c r="G95" s="445">
        <f t="shared" si="63"/>
        <v>9.0531746523331319E-2</v>
      </c>
      <c r="H95" s="445">
        <f t="shared" si="64"/>
        <v>6.6491925143592798E-2</v>
      </c>
      <c r="I95" s="445">
        <f t="shared" si="65"/>
        <v>9.0531746523331319E-2</v>
      </c>
      <c r="J95" s="445">
        <f t="shared" si="66"/>
        <v>6.6491925143592798E-2</v>
      </c>
      <c r="K95" s="445">
        <f t="shared" si="67"/>
        <v>9.1259644615880237E-2</v>
      </c>
      <c r="L95" s="445">
        <f t="shared" si="68"/>
        <v>9.1197270862724236E-2</v>
      </c>
      <c r="M95" s="445">
        <f t="shared" si="69"/>
        <v>9.1197270862724236E-2</v>
      </c>
      <c r="N95" s="445">
        <f t="shared" si="70"/>
        <v>0</v>
      </c>
      <c r="O95" s="445">
        <f t="shared" si="71"/>
        <v>0</v>
      </c>
      <c r="P95" s="445">
        <f t="shared" si="72"/>
        <v>0</v>
      </c>
      <c r="Q95" s="445">
        <f t="shared" si="73"/>
        <v>0</v>
      </c>
      <c r="R95" s="445">
        <f t="shared" si="74"/>
        <v>9.1197270862724236E-2</v>
      </c>
      <c r="S95" s="445">
        <f t="shared" si="75"/>
        <v>9.1197270862724236E-2</v>
      </c>
      <c r="T95" s="445">
        <f t="shared" si="76"/>
        <v>0</v>
      </c>
      <c r="U95" s="445">
        <f t="shared" si="77"/>
        <v>0.10053828132070555</v>
      </c>
      <c r="V95" s="445">
        <f t="shared" si="78"/>
        <v>0</v>
      </c>
      <c r="W95" s="445">
        <f t="shared" si="79"/>
        <v>0.40944535422460926</v>
      </c>
      <c r="X95" s="445">
        <f t="shared" si="80"/>
        <v>0</v>
      </c>
      <c r="Y95" s="445">
        <f t="shared" si="81"/>
        <v>0</v>
      </c>
      <c r="Z95" s="445">
        <f t="shared" si="82"/>
        <v>0</v>
      </c>
      <c r="AA95" s="445">
        <f t="shared" si="83"/>
        <v>0</v>
      </c>
      <c r="AB95" s="445">
        <f t="shared" si="84"/>
        <v>6.6491925143592798E-2</v>
      </c>
      <c r="AC95" s="445">
        <f t="shared" si="85"/>
        <v>6.6491925143592798E-2</v>
      </c>
      <c r="AD95" s="445">
        <f t="shared" si="86"/>
        <v>0</v>
      </c>
      <c r="AE95" s="445">
        <f t="shared" si="87"/>
        <v>0</v>
      </c>
      <c r="AF95" s="445">
        <f t="shared" si="88"/>
        <v>0</v>
      </c>
      <c r="AG95" s="445">
        <f t="shared" si="89"/>
        <v>0</v>
      </c>
      <c r="AH95" s="445">
        <f t="shared" si="90"/>
        <v>0</v>
      </c>
      <c r="AI95" s="445">
        <f t="shared" si="91"/>
        <v>9.0531746523331319E-2</v>
      </c>
      <c r="AJ95" s="445">
        <f t="shared" si="92"/>
        <v>6.6491925143592798E-2</v>
      </c>
      <c r="AK95" s="445">
        <f t="shared" si="93"/>
        <v>9.0531746523331319E-2</v>
      </c>
      <c r="AL95" s="445">
        <f t="shared" si="94"/>
        <v>6.6491925143592798E-2</v>
      </c>
      <c r="AM95" s="445">
        <f t="shared" si="95"/>
        <v>9.0531746523331319E-2</v>
      </c>
      <c r="AN95" s="445">
        <f t="shared" si="96"/>
        <v>9.1197270862724236E-2</v>
      </c>
      <c r="AO95" s="445">
        <f t="shared" si="97"/>
        <v>9.1197270862724236E-2</v>
      </c>
      <c r="AP95" s="445">
        <f t="shared" si="98"/>
        <v>0</v>
      </c>
      <c r="AQ95" s="445">
        <f t="shared" si="99"/>
        <v>0</v>
      </c>
      <c r="AR95" s="445">
        <f t="shared" si="100"/>
        <v>9.1197270862724236E-2</v>
      </c>
      <c r="AS95" s="445">
        <f t="shared" si="101"/>
        <v>0</v>
      </c>
      <c r="AT95" s="445">
        <f t="shared" si="102"/>
        <v>0.10053828132070555</v>
      </c>
      <c r="AU95" s="445">
        <f t="shared" si="103"/>
        <v>0</v>
      </c>
      <c r="AV95" s="445">
        <f t="shared" si="104"/>
        <v>0.40944535422460926</v>
      </c>
      <c r="AW95" s="445">
        <f t="shared" si="105"/>
        <v>0</v>
      </c>
      <c r="AX95" s="445">
        <f t="shared" si="106"/>
        <v>0</v>
      </c>
      <c r="AY95" s="445">
        <f t="shared" si="107"/>
        <v>6.6491925143592798E-2</v>
      </c>
      <c r="AZ95" s="445">
        <f t="shared" si="108"/>
        <v>0</v>
      </c>
      <c r="BA95" s="445">
        <f t="shared" si="109"/>
        <v>0</v>
      </c>
      <c r="BB95" s="445">
        <f t="shared" si="110"/>
        <v>0</v>
      </c>
      <c r="BC95" s="445">
        <f t="shared" si="111"/>
        <v>0</v>
      </c>
      <c r="BD95" s="445">
        <f t="shared" si="112"/>
        <v>0</v>
      </c>
      <c r="BE95" s="445">
        <f t="shared" si="113"/>
        <v>0</v>
      </c>
      <c r="BF95" s="445">
        <f t="shared" si="114"/>
        <v>0</v>
      </c>
      <c r="BG95" s="445">
        <f t="shared" si="115"/>
        <v>0</v>
      </c>
      <c r="BH95" s="249"/>
      <c r="BI95" s="351">
        <f>'6. Network Design'!I70</f>
        <v>9880.4131637286118</v>
      </c>
      <c r="BJ95" s="207"/>
    </row>
    <row r="96" spans="3:62">
      <c r="C96" s="240" t="str">
        <f t="shared" si="60"/>
        <v>S13</v>
      </c>
      <c r="D96" s="240" t="str">
        <f t="shared" si="60"/>
        <v>MMS в мрежата (MMS on net)</v>
      </c>
      <c r="E96" s="445">
        <f t="shared" si="61"/>
        <v>5.3986353656669615E-4</v>
      </c>
      <c r="F96" s="445">
        <f t="shared" si="62"/>
        <v>3.9650804540589498E-4</v>
      </c>
      <c r="G96" s="445">
        <f t="shared" si="63"/>
        <v>5.3986353656669615E-4</v>
      </c>
      <c r="H96" s="445">
        <f t="shared" si="64"/>
        <v>3.9650804540589498E-4</v>
      </c>
      <c r="I96" s="445">
        <f t="shared" si="65"/>
        <v>5.3986353656669615E-4</v>
      </c>
      <c r="J96" s="445">
        <f t="shared" si="66"/>
        <v>3.9650804540589498E-4</v>
      </c>
      <c r="K96" s="445">
        <f t="shared" si="67"/>
        <v>3.6280278377597962E-4</v>
      </c>
      <c r="L96" s="445">
        <f t="shared" si="68"/>
        <v>2.7191611265608848E-4</v>
      </c>
      <c r="M96" s="445">
        <f t="shared" si="69"/>
        <v>2.7191611265608848E-4</v>
      </c>
      <c r="N96" s="445">
        <f t="shared" si="70"/>
        <v>0</v>
      </c>
      <c r="O96" s="445">
        <f t="shared" si="71"/>
        <v>0</v>
      </c>
      <c r="P96" s="445">
        <f t="shared" si="72"/>
        <v>0.33333333333333331</v>
      </c>
      <c r="Q96" s="445">
        <f t="shared" si="73"/>
        <v>0</v>
      </c>
      <c r="R96" s="445">
        <f t="shared" si="74"/>
        <v>2.7191611265608848E-4</v>
      </c>
      <c r="S96" s="445">
        <f t="shared" si="75"/>
        <v>2.7191611265608848E-4</v>
      </c>
      <c r="T96" s="445">
        <f t="shared" si="76"/>
        <v>7.4489277087941253E-4</v>
      </c>
      <c r="U96" s="445">
        <f t="shared" si="77"/>
        <v>2.9976750807599609E-4</v>
      </c>
      <c r="V96" s="445">
        <f t="shared" si="78"/>
        <v>0</v>
      </c>
      <c r="W96" s="445">
        <f t="shared" si="79"/>
        <v>0</v>
      </c>
      <c r="X96" s="445">
        <f t="shared" si="80"/>
        <v>0</v>
      </c>
      <c r="Y96" s="445">
        <f t="shared" si="81"/>
        <v>0</v>
      </c>
      <c r="Z96" s="445">
        <f t="shared" si="82"/>
        <v>0</v>
      </c>
      <c r="AA96" s="445">
        <f t="shared" si="83"/>
        <v>0</v>
      </c>
      <c r="AB96" s="445">
        <f t="shared" si="84"/>
        <v>3.9650804540589498E-4</v>
      </c>
      <c r="AC96" s="445">
        <f t="shared" si="85"/>
        <v>3.9650804540589498E-4</v>
      </c>
      <c r="AD96" s="445">
        <f t="shared" si="86"/>
        <v>0</v>
      </c>
      <c r="AE96" s="445">
        <f t="shared" si="87"/>
        <v>0</v>
      </c>
      <c r="AF96" s="445">
        <f t="shared" si="88"/>
        <v>0</v>
      </c>
      <c r="AG96" s="445">
        <f t="shared" si="89"/>
        <v>0</v>
      </c>
      <c r="AH96" s="445">
        <f t="shared" si="90"/>
        <v>0</v>
      </c>
      <c r="AI96" s="445">
        <f t="shared" si="91"/>
        <v>5.3986353656669615E-4</v>
      </c>
      <c r="AJ96" s="445">
        <f t="shared" si="92"/>
        <v>3.9650804540589498E-4</v>
      </c>
      <c r="AK96" s="445">
        <f t="shared" si="93"/>
        <v>5.3986353656669615E-4</v>
      </c>
      <c r="AL96" s="445">
        <f t="shared" si="94"/>
        <v>3.9650804540589498E-4</v>
      </c>
      <c r="AM96" s="445">
        <f t="shared" si="95"/>
        <v>5.3986353656669615E-4</v>
      </c>
      <c r="AN96" s="445">
        <f t="shared" si="96"/>
        <v>2.7191611265608848E-4</v>
      </c>
      <c r="AO96" s="445">
        <f t="shared" si="97"/>
        <v>2.7191611265608848E-4</v>
      </c>
      <c r="AP96" s="445">
        <f t="shared" si="98"/>
        <v>0</v>
      </c>
      <c r="AQ96" s="445">
        <f t="shared" si="99"/>
        <v>0.33333333333333331</v>
      </c>
      <c r="AR96" s="445">
        <f t="shared" si="100"/>
        <v>2.7191611265608848E-4</v>
      </c>
      <c r="AS96" s="445">
        <f t="shared" si="101"/>
        <v>7.4489277087941253E-4</v>
      </c>
      <c r="AT96" s="445">
        <f t="shared" si="102"/>
        <v>2.9976750807599609E-4</v>
      </c>
      <c r="AU96" s="445">
        <f t="shared" si="103"/>
        <v>0</v>
      </c>
      <c r="AV96" s="445">
        <f t="shared" si="104"/>
        <v>0</v>
      </c>
      <c r="AW96" s="445">
        <f t="shared" si="105"/>
        <v>0</v>
      </c>
      <c r="AX96" s="445">
        <f t="shared" si="106"/>
        <v>0</v>
      </c>
      <c r="AY96" s="445">
        <f t="shared" si="107"/>
        <v>3.9650804540589498E-4</v>
      </c>
      <c r="AZ96" s="445">
        <f t="shared" si="108"/>
        <v>0</v>
      </c>
      <c r="BA96" s="445">
        <f t="shared" si="109"/>
        <v>0</v>
      </c>
      <c r="BB96" s="445">
        <f t="shared" si="110"/>
        <v>0</v>
      </c>
      <c r="BC96" s="445">
        <f t="shared" si="111"/>
        <v>0</v>
      </c>
      <c r="BD96" s="445">
        <f t="shared" si="112"/>
        <v>0</v>
      </c>
      <c r="BE96" s="445">
        <f t="shared" si="113"/>
        <v>0</v>
      </c>
      <c r="BF96" s="445">
        <f t="shared" si="114"/>
        <v>0</v>
      </c>
      <c r="BG96" s="445">
        <f t="shared" si="115"/>
        <v>0</v>
      </c>
      <c r="BH96" s="249"/>
      <c r="BI96" s="351">
        <f>'6. Network Design'!I71</f>
        <v>29.459692307692308</v>
      </c>
      <c r="BJ96" s="207"/>
    </row>
    <row r="97" spans="3:62">
      <c r="C97" s="240" t="str">
        <f t="shared" si="60"/>
        <v>S14</v>
      </c>
      <c r="D97" s="240" t="str">
        <f t="shared" si="60"/>
        <v>Изходящи MMS към други мрежи (MMS outgoing to other network)</v>
      </c>
      <c r="E97" s="445">
        <f t="shared" si="61"/>
        <v>2.6993176828334807E-4</v>
      </c>
      <c r="F97" s="445">
        <f t="shared" si="62"/>
        <v>1.9825402270294749E-4</v>
      </c>
      <c r="G97" s="445">
        <f t="shared" si="63"/>
        <v>2.6993176828334807E-4</v>
      </c>
      <c r="H97" s="445">
        <f t="shared" si="64"/>
        <v>1.9825402270294749E-4</v>
      </c>
      <c r="I97" s="445">
        <f t="shared" si="65"/>
        <v>2.6993176828334807E-4</v>
      </c>
      <c r="J97" s="445">
        <f t="shared" si="66"/>
        <v>1.9825402270294749E-4</v>
      </c>
      <c r="K97" s="445">
        <f t="shared" si="67"/>
        <v>2.7210208783198472E-4</v>
      </c>
      <c r="L97" s="445">
        <f t="shared" si="68"/>
        <v>2.7191611265608848E-4</v>
      </c>
      <c r="M97" s="445">
        <f t="shared" si="69"/>
        <v>2.7191611265608848E-4</v>
      </c>
      <c r="N97" s="445">
        <f t="shared" si="70"/>
        <v>0</v>
      </c>
      <c r="O97" s="445">
        <f t="shared" si="71"/>
        <v>0</v>
      </c>
      <c r="P97" s="445">
        <f t="shared" si="72"/>
        <v>0.33333333333333331</v>
      </c>
      <c r="Q97" s="445">
        <f t="shared" si="73"/>
        <v>0</v>
      </c>
      <c r="R97" s="445">
        <f t="shared" si="74"/>
        <v>2.7191611265608848E-4</v>
      </c>
      <c r="S97" s="445">
        <f t="shared" si="75"/>
        <v>2.7191611265608848E-4</v>
      </c>
      <c r="T97" s="445">
        <f t="shared" si="76"/>
        <v>7.4489277087941253E-4</v>
      </c>
      <c r="U97" s="445">
        <f t="shared" si="77"/>
        <v>2.9976750807599609E-4</v>
      </c>
      <c r="V97" s="445">
        <f t="shared" si="78"/>
        <v>0</v>
      </c>
      <c r="W97" s="445">
        <f t="shared" si="79"/>
        <v>1.220812728414197E-3</v>
      </c>
      <c r="X97" s="445">
        <f t="shared" si="80"/>
        <v>0</v>
      </c>
      <c r="Y97" s="445">
        <f t="shared" si="81"/>
        <v>0</v>
      </c>
      <c r="Z97" s="445">
        <f t="shared" si="82"/>
        <v>0</v>
      </c>
      <c r="AA97" s="445">
        <f t="shared" si="83"/>
        <v>0</v>
      </c>
      <c r="AB97" s="445">
        <f t="shared" si="84"/>
        <v>1.9825402270294749E-4</v>
      </c>
      <c r="AC97" s="445">
        <f t="shared" si="85"/>
        <v>1.9825402270294749E-4</v>
      </c>
      <c r="AD97" s="445">
        <f t="shared" si="86"/>
        <v>0</v>
      </c>
      <c r="AE97" s="445">
        <f t="shared" si="87"/>
        <v>0</v>
      </c>
      <c r="AF97" s="445">
        <f t="shared" si="88"/>
        <v>0</v>
      </c>
      <c r="AG97" s="445">
        <f t="shared" si="89"/>
        <v>0</v>
      </c>
      <c r="AH97" s="445">
        <f t="shared" si="90"/>
        <v>0</v>
      </c>
      <c r="AI97" s="445">
        <f t="shared" si="91"/>
        <v>2.6993176828334807E-4</v>
      </c>
      <c r="AJ97" s="445">
        <f t="shared" si="92"/>
        <v>1.9825402270294749E-4</v>
      </c>
      <c r="AK97" s="445">
        <f t="shared" si="93"/>
        <v>2.6993176828334807E-4</v>
      </c>
      <c r="AL97" s="445">
        <f t="shared" si="94"/>
        <v>1.9825402270294749E-4</v>
      </c>
      <c r="AM97" s="445">
        <f t="shared" si="95"/>
        <v>2.6993176828334807E-4</v>
      </c>
      <c r="AN97" s="445">
        <f t="shared" si="96"/>
        <v>2.7191611265608848E-4</v>
      </c>
      <c r="AO97" s="445">
        <f t="shared" si="97"/>
        <v>2.7191611265608848E-4</v>
      </c>
      <c r="AP97" s="445">
        <f t="shared" si="98"/>
        <v>0</v>
      </c>
      <c r="AQ97" s="445">
        <f t="shared" si="99"/>
        <v>0.33333333333333331</v>
      </c>
      <c r="AR97" s="445">
        <f t="shared" si="100"/>
        <v>2.7191611265608848E-4</v>
      </c>
      <c r="AS97" s="445">
        <f t="shared" si="101"/>
        <v>7.4489277087941253E-4</v>
      </c>
      <c r="AT97" s="445">
        <f t="shared" si="102"/>
        <v>2.9976750807599609E-4</v>
      </c>
      <c r="AU97" s="445">
        <f t="shared" si="103"/>
        <v>0</v>
      </c>
      <c r="AV97" s="445">
        <f t="shared" si="104"/>
        <v>1.220812728414197E-3</v>
      </c>
      <c r="AW97" s="445">
        <f t="shared" si="105"/>
        <v>0</v>
      </c>
      <c r="AX97" s="445">
        <f t="shared" si="106"/>
        <v>0</v>
      </c>
      <c r="AY97" s="445">
        <f t="shared" si="107"/>
        <v>1.9825402270294749E-4</v>
      </c>
      <c r="AZ97" s="445">
        <f t="shared" si="108"/>
        <v>0</v>
      </c>
      <c r="BA97" s="445">
        <f t="shared" si="109"/>
        <v>0</v>
      </c>
      <c r="BB97" s="445">
        <f t="shared" si="110"/>
        <v>0</v>
      </c>
      <c r="BC97" s="445">
        <f t="shared" si="111"/>
        <v>0</v>
      </c>
      <c r="BD97" s="445">
        <f t="shared" si="112"/>
        <v>0</v>
      </c>
      <c r="BE97" s="445">
        <f t="shared" si="113"/>
        <v>0</v>
      </c>
      <c r="BF97" s="445">
        <f t="shared" si="114"/>
        <v>0</v>
      </c>
      <c r="BG97" s="445">
        <f t="shared" si="115"/>
        <v>0</v>
      </c>
      <c r="BH97" s="249"/>
      <c r="BI97" s="351">
        <f>'6. Network Design'!I72</f>
        <v>29.459692307692308</v>
      </c>
      <c r="BJ97" s="207"/>
    </row>
    <row r="98" spans="3:62">
      <c r="C98" s="240" t="str">
        <f t="shared" si="60"/>
        <v>S15</v>
      </c>
      <c r="D98" s="240" t="str">
        <f t="shared" si="60"/>
        <v>Входящи MMS от други мрежи (MMS incoming from other network)</v>
      </c>
      <c r="E98" s="445">
        <f t="shared" si="61"/>
        <v>2.6993176828334807E-4</v>
      </c>
      <c r="F98" s="445">
        <f t="shared" si="62"/>
        <v>1.9825402270294749E-4</v>
      </c>
      <c r="G98" s="445">
        <f t="shared" si="63"/>
        <v>2.6993176828334807E-4</v>
      </c>
      <c r="H98" s="445">
        <f t="shared" si="64"/>
        <v>1.9825402270294749E-4</v>
      </c>
      <c r="I98" s="445">
        <f t="shared" si="65"/>
        <v>2.6993176828334807E-4</v>
      </c>
      <c r="J98" s="445">
        <f t="shared" si="66"/>
        <v>1.9825402270294749E-4</v>
      </c>
      <c r="K98" s="445">
        <f t="shared" si="67"/>
        <v>2.7210208783198472E-4</v>
      </c>
      <c r="L98" s="445">
        <f t="shared" si="68"/>
        <v>2.7191611265608848E-4</v>
      </c>
      <c r="M98" s="445">
        <f t="shared" si="69"/>
        <v>2.7191611265608848E-4</v>
      </c>
      <c r="N98" s="445">
        <f t="shared" si="70"/>
        <v>0</v>
      </c>
      <c r="O98" s="445">
        <f t="shared" si="71"/>
        <v>0</v>
      </c>
      <c r="P98" s="445">
        <f t="shared" si="72"/>
        <v>0.33333333333333331</v>
      </c>
      <c r="Q98" s="445">
        <f t="shared" si="73"/>
        <v>0</v>
      </c>
      <c r="R98" s="445">
        <f t="shared" si="74"/>
        <v>2.7191611265608848E-4</v>
      </c>
      <c r="S98" s="445">
        <f t="shared" si="75"/>
        <v>2.7191611265608848E-4</v>
      </c>
      <c r="T98" s="445">
        <f t="shared" si="76"/>
        <v>7.4489277087941253E-4</v>
      </c>
      <c r="U98" s="445">
        <f t="shared" si="77"/>
        <v>0</v>
      </c>
      <c r="V98" s="445">
        <f t="shared" si="78"/>
        <v>2.9266618159593106E-3</v>
      </c>
      <c r="W98" s="445">
        <f t="shared" si="79"/>
        <v>1.220812728414197E-3</v>
      </c>
      <c r="X98" s="445">
        <f t="shared" si="80"/>
        <v>0</v>
      </c>
      <c r="Y98" s="445">
        <f t="shared" si="81"/>
        <v>0</v>
      </c>
      <c r="Z98" s="445">
        <f t="shared" si="82"/>
        <v>0</v>
      </c>
      <c r="AA98" s="445">
        <f t="shared" si="83"/>
        <v>0</v>
      </c>
      <c r="AB98" s="445">
        <f t="shared" si="84"/>
        <v>1.9825402270294749E-4</v>
      </c>
      <c r="AC98" s="445">
        <f t="shared" si="85"/>
        <v>1.9825402270294749E-4</v>
      </c>
      <c r="AD98" s="445">
        <f t="shared" si="86"/>
        <v>0</v>
      </c>
      <c r="AE98" s="445">
        <f t="shared" si="87"/>
        <v>0</v>
      </c>
      <c r="AF98" s="445">
        <f t="shared" si="88"/>
        <v>0</v>
      </c>
      <c r="AG98" s="445">
        <f t="shared" si="89"/>
        <v>0</v>
      </c>
      <c r="AH98" s="445">
        <f t="shared" si="90"/>
        <v>0</v>
      </c>
      <c r="AI98" s="445">
        <f t="shared" si="91"/>
        <v>2.6993176828334807E-4</v>
      </c>
      <c r="AJ98" s="445">
        <f t="shared" si="92"/>
        <v>1.9825402270294749E-4</v>
      </c>
      <c r="AK98" s="445">
        <f t="shared" si="93"/>
        <v>2.6993176828334807E-4</v>
      </c>
      <c r="AL98" s="445">
        <f t="shared" si="94"/>
        <v>1.9825402270294749E-4</v>
      </c>
      <c r="AM98" s="445">
        <f t="shared" si="95"/>
        <v>2.6993176828334807E-4</v>
      </c>
      <c r="AN98" s="445">
        <f t="shared" si="96"/>
        <v>2.7191611265608848E-4</v>
      </c>
      <c r="AO98" s="445">
        <f t="shared" si="97"/>
        <v>2.7191611265608848E-4</v>
      </c>
      <c r="AP98" s="445">
        <f t="shared" si="98"/>
        <v>0</v>
      </c>
      <c r="AQ98" s="445">
        <f t="shared" si="99"/>
        <v>0.33333333333333331</v>
      </c>
      <c r="AR98" s="445">
        <f t="shared" si="100"/>
        <v>2.7191611265608848E-4</v>
      </c>
      <c r="AS98" s="445">
        <f t="shared" si="101"/>
        <v>7.4489277087941253E-4</v>
      </c>
      <c r="AT98" s="445">
        <f t="shared" si="102"/>
        <v>0</v>
      </c>
      <c r="AU98" s="445">
        <f t="shared" si="103"/>
        <v>2.9266618159593106E-3</v>
      </c>
      <c r="AV98" s="445">
        <f t="shared" si="104"/>
        <v>1.220812728414197E-3</v>
      </c>
      <c r="AW98" s="445">
        <f t="shared" si="105"/>
        <v>0</v>
      </c>
      <c r="AX98" s="445">
        <f t="shared" si="106"/>
        <v>0</v>
      </c>
      <c r="AY98" s="445">
        <f t="shared" si="107"/>
        <v>1.9825402270294749E-4</v>
      </c>
      <c r="AZ98" s="445">
        <f t="shared" si="108"/>
        <v>0</v>
      </c>
      <c r="BA98" s="445">
        <f t="shared" si="109"/>
        <v>0</v>
      </c>
      <c r="BB98" s="445">
        <f t="shared" si="110"/>
        <v>0</v>
      </c>
      <c r="BC98" s="445">
        <f t="shared" si="111"/>
        <v>0</v>
      </c>
      <c r="BD98" s="445">
        <f t="shared" si="112"/>
        <v>0</v>
      </c>
      <c r="BE98" s="445">
        <f t="shared" si="113"/>
        <v>0</v>
      </c>
      <c r="BF98" s="445">
        <f t="shared" si="114"/>
        <v>0</v>
      </c>
      <c r="BG98" s="445">
        <f t="shared" si="115"/>
        <v>0</v>
      </c>
      <c r="BH98" s="249"/>
      <c r="BI98" s="351">
        <f>'6. Network Design'!I73</f>
        <v>29.459692307692308</v>
      </c>
      <c r="BJ98" s="207"/>
    </row>
    <row r="99" spans="3:62">
      <c r="C99" s="240" t="str">
        <f t="shared" si="60"/>
        <v>S16</v>
      </c>
      <c r="D99" s="240" t="str">
        <f t="shared" si="60"/>
        <v>SMS в мрежата (SMS on net)</v>
      </c>
      <c r="E99" s="445">
        <f t="shared" si="61"/>
        <v>2.9211847516218449E-5</v>
      </c>
      <c r="F99" s="445">
        <f t="shared" si="62"/>
        <v>2.1454926619071381E-5</v>
      </c>
      <c r="G99" s="445">
        <f t="shared" si="63"/>
        <v>2.9211847516218449E-5</v>
      </c>
      <c r="H99" s="445">
        <f t="shared" si="64"/>
        <v>2.1454926619071381E-5</v>
      </c>
      <c r="I99" s="445">
        <f t="shared" si="65"/>
        <v>2.9211847516218449E-5</v>
      </c>
      <c r="J99" s="445">
        <f t="shared" si="66"/>
        <v>2.1454926619071381E-5</v>
      </c>
      <c r="K99" s="445">
        <f t="shared" si="67"/>
        <v>1.9631145428941502E-5</v>
      </c>
      <c r="L99" s="445">
        <f t="shared" si="68"/>
        <v>1.4713296012966073E-5</v>
      </c>
      <c r="M99" s="445">
        <f t="shared" si="69"/>
        <v>1.4713296012966073E-5</v>
      </c>
      <c r="N99" s="445">
        <f t="shared" si="70"/>
        <v>0.66666666666666663</v>
      </c>
      <c r="O99" s="445">
        <f t="shared" si="71"/>
        <v>0.66666666666666663</v>
      </c>
      <c r="P99" s="445">
        <f t="shared" si="72"/>
        <v>0</v>
      </c>
      <c r="Q99" s="445">
        <f t="shared" si="73"/>
        <v>0</v>
      </c>
      <c r="R99" s="445">
        <f t="shared" si="74"/>
        <v>1.4713296012966073E-5</v>
      </c>
      <c r="S99" s="445">
        <f t="shared" si="75"/>
        <v>1.4713296012966073E-5</v>
      </c>
      <c r="T99" s="445">
        <f t="shared" si="76"/>
        <v>4.0305915411967441E-5</v>
      </c>
      <c r="U99" s="445">
        <f t="shared" si="77"/>
        <v>1.6220326328986932E-5</v>
      </c>
      <c r="V99" s="445">
        <f t="shared" si="78"/>
        <v>0</v>
      </c>
      <c r="W99" s="445">
        <f t="shared" si="79"/>
        <v>0</v>
      </c>
      <c r="X99" s="445">
        <f t="shared" si="80"/>
        <v>0</v>
      </c>
      <c r="Y99" s="445">
        <f t="shared" si="81"/>
        <v>0</v>
      </c>
      <c r="Z99" s="445">
        <f t="shared" si="82"/>
        <v>0</v>
      </c>
      <c r="AA99" s="445">
        <f t="shared" si="83"/>
        <v>0</v>
      </c>
      <c r="AB99" s="445">
        <f t="shared" si="84"/>
        <v>2.1454926619071381E-5</v>
      </c>
      <c r="AC99" s="445">
        <f t="shared" si="85"/>
        <v>2.1454926619071381E-5</v>
      </c>
      <c r="AD99" s="445">
        <f t="shared" si="86"/>
        <v>0</v>
      </c>
      <c r="AE99" s="445">
        <f t="shared" si="87"/>
        <v>0</v>
      </c>
      <c r="AF99" s="445">
        <f t="shared" si="88"/>
        <v>0</v>
      </c>
      <c r="AG99" s="445">
        <f t="shared" si="89"/>
        <v>0</v>
      </c>
      <c r="AH99" s="445">
        <f t="shared" si="90"/>
        <v>0</v>
      </c>
      <c r="AI99" s="445">
        <f t="shared" si="91"/>
        <v>2.9211847516218449E-5</v>
      </c>
      <c r="AJ99" s="445">
        <f t="shared" si="92"/>
        <v>2.1454926619071381E-5</v>
      </c>
      <c r="AK99" s="445">
        <f t="shared" si="93"/>
        <v>2.9211847516218449E-5</v>
      </c>
      <c r="AL99" s="445">
        <f t="shared" si="94"/>
        <v>2.1454926619071381E-5</v>
      </c>
      <c r="AM99" s="445">
        <f t="shared" si="95"/>
        <v>2.9211847516218449E-5</v>
      </c>
      <c r="AN99" s="445">
        <f t="shared" si="96"/>
        <v>1.4713296012966073E-5</v>
      </c>
      <c r="AO99" s="445">
        <f t="shared" si="97"/>
        <v>1.4713296012966073E-5</v>
      </c>
      <c r="AP99" s="445">
        <f t="shared" si="98"/>
        <v>0.66666666666666663</v>
      </c>
      <c r="AQ99" s="445">
        <f t="shared" si="99"/>
        <v>0</v>
      </c>
      <c r="AR99" s="445">
        <f t="shared" si="100"/>
        <v>1.4713296012966073E-5</v>
      </c>
      <c r="AS99" s="445">
        <f t="shared" si="101"/>
        <v>4.0305915411967441E-5</v>
      </c>
      <c r="AT99" s="445">
        <f t="shared" si="102"/>
        <v>1.6220326328986932E-5</v>
      </c>
      <c r="AU99" s="445">
        <f t="shared" si="103"/>
        <v>0</v>
      </c>
      <c r="AV99" s="445">
        <f t="shared" si="104"/>
        <v>0</v>
      </c>
      <c r="AW99" s="445">
        <f t="shared" si="105"/>
        <v>0</v>
      </c>
      <c r="AX99" s="445">
        <f t="shared" si="106"/>
        <v>0</v>
      </c>
      <c r="AY99" s="445">
        <f t="shared" si="107"/>
        <v>2.1454926619071381E-5</v>
      </c>
      <c r="AZ99" s="445">
        <f t="shared" si="108"/>
        <v>0</v>
      </c>
      <c r="BA99" s="445">
        <f t="shared" si="109"/>
        <v>0</v>
      </c>
      <c r="BB99" s="445">
        <f t="shared" si="110"/>
        <v>0</v>
      </c>
      <c r="BC99" s="445">
        <f t="shared" si="111"/>
        <v>0</v>
      </c>
      <c r="BD99" s="445">
        <f t="shared" si="112"/>
        <v>0</v>
      </c>
      <c r="BE99" s="445">
        <f t="shared" si="113"/>
        <v>0</v>
      </c>
      <c r="BF99" s="445">
        <f t="shared" si="114"/>
        <v>0</v>
      </c>
      <c r="BG99" s="445">
        <f t="shared" si="115"/>
        <v>0</v>
      </c>
      <c r="BH99" s="249"/>
      <c r="BI99" s="351">
        <f>'6. Network Design'!I74</f>
        <v>1.5940547588005214</v>
      </c>
      <c r="BJ99" s="207"/>
    </row>
    <row r="100" spans="3:62">
      <c r="C100" s="240" t="str">
        <f t="shared" si="60"/>
        <v>S17</v>
      </c>
      <c r="D100" s="240" t="str">
        <f t="shared" si="60"/>
        <v>Изходящи SMS към други мрежи (SMS outgoing to other network)</v>
      </c>
      <c r="E100" s="445">
        <f t="shared" si="61"/>
        <v>4.868641252703075E-6</v>
      </c>
      <c r="F100" s="445">
        <f t="shared" si="62"/>
        <v>3.575821103178564E-6</v>
      </c>
      <c r="G100" s="445">
        <f t="shared" si="63"/>
        <v>4.868641252703075E-6</v>
      </c>
      <c r="H100" s="445">
        <f t="shared" si="64"/>
        <v>3.575821103178564E-6</v>
      </c>
      <c r="I100" s="445">
        <f t="shared" si="65"/>
        <v>4.868641252703075E-6</v>
      </c>
      <c r="J100" s="445">
        <f t="shared" si="66"/>
        <v>3.575821103178564E-6</v>
      </c>
      <c r="K100" s="445">
        <f t="shared" si="67"/>
        <v>4.9077863572353763E-6</v>
      </c>
      <c r="L100" s="445">
        <f t="shared" si="68"/>
        <v>4.9044320043220255E-6</v>
      </c>
      <c r="M100" s="445">
        <f t="shared" si="69"/>
        <v>4.9044320043220255E-6</v>
      </c>
      <c r="N100" s="445">
        <f t="shared" si="70"/>
        <v>0.22222222222222224</v>
      </c>
      <c r="O100" s="445">
        <f t="shared" si="71"/>
        <v>0.22222222222222224</v>
      </c>
      <c r="P100" s="445">
        <f t="shared" si="72"/>
        <v>0</v>
      </c>
      <c r="Q100" s="445">
        <f t="shared" si="73"/>
        <v>0</v>
      </c>
      <c r="R100" s="445">
        <f t="shared" si="74"/>
        <v>4.9044320043220255E-6</v>
      </c>
      <c r="S100" s="445">
        <f t="shared" si="75"/>
        <v>4.9044320043220255E-6</v>
      </c>
      <c r="T100" s="445">
        <f t="shared" si="76"/>
        <v>1.3435305137322483E-5</v>
      </c>
      <c r="U100" s="445">
        <f t="shared" si="77"/>
        <v>5.4067754429956442E-6</v>
      </c>
      <c r="V100" s="445">
        <f t="shared" si="78"/>
        <v>0</v>
      </c>
      <c r="W100" s="445">
        <f t="shared" si="79"/>
        <v>2.2019265272782707E-5</v>
      </c>
      <c r="X100" s="445">
        <f t="shared" si="80"/>
        <v>0</v>
      </c>
      <c r="Y100" s="445">
        <f t="shared" si="81"/>
        <v>0</v>
      </c>
      <c r="Z100" s="445">
        <f t="shared" si="82"/>
        <v>0</v>
      </c>
      <c r="AA100" s="445">
        <f t="shared" si="83"/>
        <v>0</v>
      </c>
      <c r="AB100" s="445">
        <f t="shared" si="84"/>
        <v>3.575821103178564E-6</v>
      </c>
      <c r="AC100" s="445">
        <f t="shared" si="85"/>
        <v>3.575821103178564E-6</v>
      </c>
      <c r="AD100" s="445">
        <f t="shared" si="86"/>
        <v>0</v>
      </c>
      <c r="AE100" s="445">
        <f t="shared" si="87"/>
        <v>0</v>
      </c>
      <c r="AF100" s="445">
        <f t="shared" si="88"/>
        <v>0</v>
      </c>
      <c r="AG100" s="445">
        <f t="shared" si="89"/>
        <v>0</v>
      </c>
      <c r="AH100" s="445">
        <f t="shared" si="90"/>
        <v>0</v>
      </c>
      <c r="AI100" s="445">
        <f t="shared" si="91"/>
        <v>4.868641252703075E-6</v>
      </c>
      <c r="AJ100" s="445">
        <f t="shared" si="92"/>
        <v>3.575821103178564E-6</v>
      </c>
      <c r="AK100" s="445">
        <f t="shared" si="93"/>
        <v>4.868641252703075E-6</v>
      </c>
      <c r="AL100" s="445">
        <f t="shared" si="94"/>
        <v>3.575821103178564E-6</v>
      </c>
      <c r="AM100" s="445">
        <f t="shared" si="95"/>
        <v>4.868641252703075E-6</v>
      </c>
      <c r="AN100" s="445">
        <f t="shared" si="96"/>
        <v>4.9044320043220255E-6</v>
      </c>
      <c r="AO100" s="445">
        <f t="shared" si="97"/>
        <v>4.9044320043220255E-6</v>
      </c>
      <c r="AP100" s="445">
        <f t="shared" si="98"/>
        <v>0.22222222222222224</v>
      </c>
      <c r="AQ100" s="445">
        <f t="shared" si="99"/>
        <v>0</v>
      </c>
      <c r="AR100" s="445">
        <f t="shared" si="100"/>
        <v>4.9044320043220255E-6</v>
      </c>
      <c r="AS100" s="445">
        <f t="shared" si="101"/>
        <v>1.3435305137322483E-5</v>
      </c>
      <c r="AT100" s="445">
        <f t="shared" si="102"/>
        <v>5.4067754429956442E-6</v>
      </c>
      <c r="AU100" s="445">
        <f t="shared" si="103"/>
        <v>0</v>
      </c>
      <c r="AV100" s="445">
        <f t="shared" si="104"/>
        <v>2.2019265272782707E-5</v>
      </c>
      <c r="AW100" s="445">
        <f t="shared" si="105"/>
        <v>0</v>
      </c>
      <c r="AX100" s="445">
        <f t="shared" si="106"/>
        <v>0</v>
      </c>
      <c r="AY100" s="445">
        <f t="shared" si="107"/>
        <v>3.575821103178564E-6</v>
      </c>
      <c r="AZ100" s="445">
        <f t="shared" si="108"/>
        <v>0</v>
      </c>
      <c r="BA100" s="445">
        <f t="shared" si="109"/>
        <v>0</v>
      </c>
      <c r="BB100" s="445">
        <f t="shared" si="110"/>
        <v>0</v>
      </c>
      <c r="BC100" s="445">
        <f t="shared" si="111"/>
        <v>0</v>
      </c>
      <c r="BD100" s="445">
        <f t="shared" si="112"/>
        <v>0</v>
      </c>
      <c r="BE100" s="445">
        <f t="shared" si="113"/>
        <v>0</v>
      </c>
      <c r="BF100" s="445">
        <f t="shared" si="114"/>
        <v>0</v>
      </c>
      <c r="BG100" s="445">
        <f t="shared" si="115"/>
        <v>0</v>
      </c>
      <c r="BH100" s="249"/>
      <c r="BI100" s="351">
        <f>'6. Network Design'!I75</f>
        <v>0.53135158626684054</v>
      </c>
      <c r="BJ100" s="207"/>
    </row>
    <row r="101" spans="3:62">
      <c r="C101" s="240" t="str">
        <f t="shared" si="60"/>
        <v>S18</v>
      </c>
      <c r="D101" s="240" t="str">
        <f t="shared" si="60"/>
        <v>Входящи SMS от други мрежи (SMS incoming from other network)</v>
      </c>
      <c r="E101" s="445">
        <f t="shared" si="61"/>
        <v>2.4343206263515375E-6</v>
      </c>
      <c r="F101" s="445">
        <f t="shared" si="62"/>
        <v>1.787910551589282E-6</v>
      </c>
      <c r="G101" s="445">
        <f t="shared" si="63"/>
        <v>2.4343206263515375E-6</v>
      </c>
      <c r="H101" s="445">
        <f t="shared" si="64"/>
        <v>1.787910551589282E-6</v>
      </c>
      <c r="I101" s="445">
        <f t="shared" si="65"/>
        <v>2.4343206263515375E-6</v>
      </c>
      <c r="J101" s="445">
        <f t="shared" si="66"/>
        <v>1.787910551589282E-6</v>
      </c>
      <c r="K101" s="445">
        <f t="shared" si="67"/>
        <v>2.4538931786176881E-6</v>
      </c>
      <c r="L101" s="445">
        <f t="shared" si="68"/>
        <v>2.4522160021610127E-6</v>
      </c>
      <c r="M101" s="445">
        <f t="shared" si="69"/>
        <v>2.4522160021610127E-6</v>
      </c>
      <c r="N101" s="445">
        <f t="shared" si="70"/>
        <v>0.11111111111111112</v>
      </c>
      <c r="O101" s="445">
        <f t="shared" si="71"/>
        <v>0.11111111111111112</v>
      </c>
      <c r="P101" s="445">
        <f t="shared" si="72"/>
        <v>0</v>
      </c>
      <c r="Q101" s="445">
        <f t="shared" si="73"/>
        <v>0</v>
      </c>
      <c r="R101" s="445">
        <f t="shared" si="74"/>
        <v>2.4522160021610127E-6</v>
      </c>
      <c r="S101" s="445">
        <f t="shared" si="75"/>
        <v>2.4522160021610127E-6</v>
      </c>
      <c r="T101" s="445">
        <f t="shared" si="76"/>
        <v>6.7176525686612413E-6</v>
      </c>
      <c r="U101" s="445">
        <f t="shared" si="77"/>
        <v>0</v>
      </c>
      <c r="V101" s="445">
        <f t="shared" si="78"/>
        <v>2.63934596148263E-5</v>
      </c>
      <c r="W101" s="445">
        <f t="shared" si="79"/>
        <v>1.1009632636391354E-5</v>
      </c>
      <c r="X101" s="445">
        <f t="shared" si="80"/>
        <v>0</v>
      </c>
      <c r="Y101" s="445">
        <f t="shared" si="81"/>
        <v>0</v>
      </c>
      <c r="Z101" s="445">
        <f t="shared" si="82"/>
        <v>0</v>
      </c>
      <c r="AA101" s="445">
        <f t="shared" si="83"/>
        <v>0</v>
      </c>
      <c r="AB101" s="445">
        <f t="shared" si="84"/>
        <v>1.787910551589282E-6</v>
      </c>
      <c r="AC101" s="445">
        <f t="shared" si="85"/>
        <v>1.787910551589282E-6</v>
      </c>
      <c r="AD101" s="445">
        <f t="shared" si="86"/>
        <v>0</v>
      </c>
      <c r="AE101" s="445">
        <f t="shared" si="87"/>
        <v>0</v>
      </c>
      <c r="AF101" s="445">
        <f t="shared" si="88"/>
        <v>0</v>
      </c>
      <c r="AG101" s="445">
        <f t="shared" si="89"/>
        <v>0</v>
      </c>
      <c r="AH101" s="445">
        <f t="shared" si="90"/>
        <v>0</v>
      </c>
      <c r="AI101" s="445">
        <f t="shared" si="91"/>
        <v>2.4343206263515375E-6</v>
      </c>
      <c r="AJ101" s="445">
        <f t="shared" si="92"/>
        <v>1.787910551589282E-6</v>
      </c>
      <c r="AK101" s="445">
        <f t="shared" si="93"/>
        <v>2.4343206263515375E-6</v>
      </c>
      <c r="AL101" s="445">
        <f t="shared" si="94"/>
        <v>1.787910551589282E-6</v>
      </c>
      <c r="AM101" s="445">
        <f t="shared" si="95"/>
        <v>2.4343206263515375E-6</v>
      </c>
      <c r="AN101" s="445">
        <f t="shared" si="96"/>
        <v>2.4522160021610127E-6</v>
      </c>
      <c r="AO101" s="445">
        <f t="shared" si="97"/>
        <v>2.4522160021610127E-6</v>
      </c>
      <c r="AP101" s="445">
        <f t="shared" si="98"/>
        <v>0.11111111111111112</v>
      </c>
      <c r="AQ101" s="445">
        <f t="shared" si="99"/>
        <v>0</v>
      </c>
      <c r="AR101" s="445">
        <f t="shared" si="100"/>
        <v>2.4522160021610127E-6</v>
      </c>
      <c r="AS101" s="445">
        <f t="shared" si="101"/>
        <v>6.7176525686612413E-6</v>
      </c>
      <c r="AT101" s="445">
        <f t="shared" si="102"/>
        <v>0</v>
      </c>
      <c r="AU101" s="445">
        <f t="shared" si="103"/>
        <v>2.63934596148263E-5</v>
      </c>
      <c r="AV101" s="445">
        <f t="shared" si="104"/>
        <v>1.1009632636391354E-5</v>
      </c>
      <c r="AW101" s="445">
        <f t="shared" si="105"/>
        <v>0</v>
      </c>
      <c r="AX101" s="445">
        <f t="shared" si="106"/>
        <v>0</v>
      </c>
      <c r="AY101" s="445">
        <f t="shared" si="107"/>
        <v>1.787910551589282E-6</v>
      </c>
      <c r="AZ101" s="445">
        <f t="shared" si="108"/>
        <v>0</v>
      </c>
      <c r="BA101" s="445">
        <f t="shared" si="109"/>
        <v>0</v>
      </c>
      <c r="BB101" s="445">
        <f t="shared" si="110"/>
        <v>0</v>
      </c>
      <c r="BC101" s="445">
        <f t="shared" si="111"/>
        <v>0</v>
      </c>
      <c r="BD101" s="445">
        <f t="shared" si="112"/>
        <v>0</v>
      </c>
      <c r="BE101" s="445">
        <f t="shared" si="113"/>
        <v>0</v>
      </c>
      <c r="BF101" s="445">
        <f t="shared" si="114"/>
        <v>0</v>
      </c>
      <c r="BG101" s="445">
        <f t="shared" si="115"/>
        <v>0</v>
      </c>
      <c r="BH101" s="249"/>
      <c r="BI101" s="351">
        <f>'6. Network Design'!I76</f>
        <v>0.26567579313342027</v>
      </c>
      <c r="BJ101" s="207"/>
    </row>
    <row r="102" spans="3:62">
      <c r="C102" s="240" t="str">
        <f t="shared" si="60"/>
        <v>S19</v>
      </c>
      <c r="D102" s="240" t="str">
        <f t="shared" si="60"/>
        <v>Пренос на данни (Data services)</v>
      </c>
      <c r="E102" s="445">
        <f t="shared" si="61"/>
        <v>0</v>
      </c>
      <c r="F102" s="445">
        <f t="shared" si="62"/>
        <v>0.26554023646879643</v>
      </c>
      <c r="G102" s="445">
        <f t="shared" si="63"/>
        <v>0</v>
      </c>
      <c r="H102" s="445">
        <f t="shared" si="64"/>
        <v>0.26554023646879643</v>
      </c>
      <c r="I102" s="445">
        <f t="shared" si="65"/>
        <v>0</v>
      </c>
      <c r="J102" s="445">
        <f t="shared" si="66"/>
        <v>0.26554023646879643</v>
      </c>
      <c r="K102" s="445">
        <f t="shared" si="67"/>
        <v>0.24296792489239857</v>
      </c>
      <c r="L102" s="445">
        <f t="shared" si="68"/>
        <v>0.36420279331512467</v>
      </c>
      <c r="M102" s="445">
        <f t="shared" si="69"/>
        <v>0.36420279331512467</v>
      </c>
      <c r="N102" s="445">
        <f t="shared" si="70"/>
        <v>0</v>
      </c>
      <c r="O102" s="445">
        <f t="shared" si="71"/>
        <v>0</v>
      </c>
      <c r="P102" s="445">
        <f t="shared" si="72"/>
        <v>0</v>
      </c>
      <c r="Q102" s="445">
        <f t="shared" si="73"/>
        <v>0</v>
      </c>
      <c r="R102" s="445">
        <f t="shared" si="74"/>
        <v>0.36420279331512467</v>
      </c>
      <c r="S102" s="445">
        <f t="shared" si="75"/>
        <v>0.36420279331512467</v>
      </c>
      <c r="T102" s="445">
        <f t="shared" si="76"/>
        <v>0.99770486281424375</v>
      </c>
      <c r="U102" s="445">
        <f t="shared" si="77"/>
        <v>0.40150678354421304</v>
      </c>
      <c r="V102" s="445">
        <f t="shared" si="78"/>
        <v>0</v>
      </c>
      <c r="W102" s="445">
        <f t="shared" si="79"/>
        <v>0</v>
      </c>
      <c r="X102" s="445">
        <f t="shared" si="80"/>
        <v>0</v>
      </c>
      <c r="Y102" s="445">
        <f t="shared" si="81"/>
        <v>1</v>
      </c>
      <c r="Z102" s="445">
        <f t="shared" si="82"/>
        <v>1</v>
      </c>
      <c r="AA102" s="445">
        <f t="shared" si="83"/>
        <v>1</v>
      </c>
      <c r="AB102" s="445">
        <f t="shared" si="84"/>
        <v>0.26554023646879643</v>
      </c>
      <c r="AC102" s="445">
        <f t="shared" si="85"/>
        <v>0.26554023646879643</v>
      </c>
      <c r="AD102" s="445">
        <f t="shared" si="86"/>
        <v>0</v>
      </c>
      <c r="AE102" s="445">
        <f t="shared" si="87"/>
        <v>0</v>
      </c>
      <c r="AF102" s="445">
        <f t="shared" si="88"/>
        <v>0</v>
      </c>
      <c r="AG102" s="445">
        <f t="shared" si="89"/>
        <v>0</v>
      </c>
      <c r="AH102" s="445">
        <f t="shared" si="90"/>
        <v>0</v>
      </c>
      <c r="AI102" s="445">
        <f t="shared" si="91"/>
        <v>0</v>
      </c>
      <c r="AJ102" s="445">
        <f t="shared" si="92"/>
        <v>0.26554023646879643</v>
      </c>
      <c r="AK102" s="445">
        <f t="shared" si="93"/>
        <v>0</v>
      </c>
      <c r="AL102" s="445">
        <f t="shared" si="94"/>
        <v>0.26554023646879643</v>
      </c>
      <c r="AM102" s="445">
        <f t="shared" si="95"/>
        <v>0</v>
      </c>
      <c r="AN102" s="445">
        <f t="shared" si="96"/>
        <v>0.36420279331512467</v>
      </c>
      <c r="AO102" s="445">
        <f t="shared" si="97"/>
        <v>0.36420279331512467</v>
      </c>
      <c r="AP102" s="445">
        <f t="shared" si="98"/>
        <v>0</v>
      </c>
      <c r="AQ102" s="445">
        <f t="shared" si="99"/>
        <v>0</v>
      </c>
      <c r="AR102" s="445">
        <f t="shared" si="100"/>
        <v>0.36420279331512467</v>
      </c>
      <c r="AS102" s="445">
        <f t="shared" si="101"/>
        <v>0.99770486281424375</v>
      </c>
      <c r="AT102" s="445">
        <f t="shared" si="102"/>
        <v>0.40150678354421304</v>
      </c>
      <c r="AU102" s="445">
        <f t="shared" si="103"/>
        <v>0</v>
      </c>
      <c r="AV102" s="445">
        <f t="shared" si="104"/>
        <v>0</v>
      </c>
      <c r="AW102" s="445">
        <f t="shared" si="105"/>
        <v>0</v>
      </c>
      <c r="AX102" s="445">
        <f t="shared" si="106"/>
        <v>1</v>
      </c>
      <c r="AY102" s="445">
        <f t="shared" si="107"/>
        <v>0.26554023646879643</v>
      </c>
      <c r="AZ102" s="445">
        <f t="shared" si="108"/>
        <v>0</v>
      </c>
      <c r="BA102" s="445">
        <f t="shared" si="109"/>
        <v>0</v>
      </c>
      <c r="BB102" s="445">
        <f t="shared" si="110"/>
        <v>0</v>
      </c>
      <c r="BC102" s="445">
        <f t="shared" si="111"/>
        <v>0</v>
      </c>
      <c r="BD102" s="445">
        <f t="shared" si="112"/>
        <v>0</v>
      </c>
      <c r="BE102" s="445">
        <f t="shared" si="113"/>
        <v>0</v>
      </c>
      <c r="BF102" s="445">
        <f t="shared" si="114"/>
        <v>0</v>
      </c>
      <c r="BG102" s="445">
        <f t="shared" si="115"/>
        <v>0</v>
      </c>
      <c r="BH102" s="249"/>
      <c r="BI102" s="351">
        <f>'6. Network Design'!I77</f>
        <v>39458.133333333346</v>
      </c>
      <c r="BJ102" s="207"/>
    </row>
    <row r="103" spans="3:62">
      <c r="C103" s="240" t="str">
        <f t="shared" si="60"/>
        <v>S20</v>
      </c>
      <c r="D103" s="240" t="str">
        <f t="shared" si="60"/>
        <v>Subscribers</v>
      </c>
      <c r="E103" s="445">
        <f t="shared" si="61"/>
        <v>0</v>
      </c>
      <c r="F103" s="445">
        <f t="shared" si="62"/>
        <v>0</v>
      </c>
      <c r="G103" s="445">
        <f t="shared" si="63"/>
        <v>0</v>
      </c>
      <c r="H103" s="445">
        <f t="shared" si="64"/>
        <v>0</v>
      </c>
      <c r="I103" s="445">
        <f t="shared" si="65"/>
        <v>0</v>
      </c>
      <c r="J103" s="445">
        <f t="shared" si="66"/>
        <v>0</v>
      </c>
      <c r="K103" s="445">
        <f t="shared" si="67"/>
        <v>0</v>
      </c>
      <c r="L103" s="445">
        <f t="shared" si="68"/>
        <v>0</v>
      </c>
      <c r="M103" s="445">
        <f t="shared" si="69"/>
        <v>0</v>
      </c>
      <c r="N103" s="445">
        <f t="shared" si="70"/>
        <v>0</v>
      </c>
      <c r="O103" s="445">
        <f t="shared" si="71"/>
        <v>0</v>
      </c>
      <c r="P103" s="445">
        <f t="shared" si="72"/>
        <v>0</v>
      </c>
      <c r="Q103" s="445">
        <f t="shared" si="73"/>
        <v>0</v>
      </c>
      <c r="R103" s="445">
        <f t="shared" si="74"/>
        <v>0</v>
      </c>
      <c r="S103" s="445">
        <f t="shared" si="75"/>
        <v>0</v>
      </c>
      <c r="T103" s="445">
        <f t="shared" si="76"/>
        <v>0</v>
      </c>
      <c r="U103" s="445">
        <f t="shared" si="77"/>
        <v>0</v>
      </c>
      <c r="V103" s="445">
        <f t="shared" si="78"/>
        <v>0</v>
      </c>
      <c r="W103" s="445">
        <f t="shared" si="79"/>
        <v>0</v>
      </c>
      <c r="X103" s="445">
        <f t="shared" si="80"/>
        <v>0</v>
      </c>
      <c r="Y103" s="445">
        <f t="shared" si="81"/>
        <v>0</v>
      </c>
      <c r="Z103" s="445">
        <f t="shared" si="82"/>
        <v>0</v>
      </c>
      <c r="AA103" s="445">
        <f t="shared" si="83"/>
        <v>0</v>
      </c>
      <c r="AB103" s="445">
        <f t="shared" si="84"/>
        <v>0</v>
      </c>
      <c r="AC103" s="445">
        <f t="shared" si="85"/>
        <v>0</v>
      </c>
      <c r="AD103" s="445">
        <f t="shared" si="86"/>
        <v>0</v>
      </c>
      <c r="AE103" s="445">
        <f t="shared" si="87"/>
        <v>0</v>
      </c>
      <c r="AF103" s="445">
        <f t="shared" si="88"/>
        <v>0</v>
      </c>
      <c r="AG103" s="445">
        <f t="shared" si="89"/>
        <v>0</v>
      </c>
      <c r="AH103" s="445">
        <f t="shared" si="90"/>
        <v>0</v>
      </c>
      <c r="AI103" s="445">
        <f t="shared" si="91"/>
        <v>0</v>
      </c>
      <c r="AJ103" s="445">
        <f t="shared" si="92"/>
        <v>0</v>
      </c>
      <c r="AK103" s="445">
        <f t="shared" si="93"/>
        <v>0</v>
      </c>
      <c r="AL103" s="445">
        <f t="shared" si="94"/>
        <v>0</v>
      </c>
      <c r="AM103" s="445">
        <f t="shared" si="95"/>
        <v>0</v>
      </c>
      <c r="AN103" s="445">
        <f t="shared" si="96"/>
        <v>0</v>
      </c>
      <c r="AO103" s="445">
        <f t="shared" si="97"/>
        <v>0</v>
      </c>
      <c r="AP103" s="445">
        <f t="shared" si="98"/>
        <v>0</v>
      </c>
      <c r="AQ103" s="445">
        <f t="shared" si="99"/>
        <v>0</v>
      </c>
      <c r="AR103" s="445">
        <f t="shared" si="100"/>
        <v>0</v>
      </c>
      <c r="AS103" s="445">
        <f t="shared" si="101"/>
        <v>0</v>
      </c>
      <c r="AT103" s="445">
        <f t="shared" si="102"/>
        <v>0</v>
      </c>
      <c r="AU103" s="445">
        <f t="shared" si="103"/>
        <v>0</v>
      </c>
      <c r="AV103" s="445">
        <f t="shared" si="104"/>
        <v>0</v>
      </c>
      <c r="AW103" s="445">
        <f t="shared" si="105"/>
        <v>0</v>
      </c>
      <c r="AX103" s="445">
        <f t="shared" si="106"/>
        <v>0</v>
      </c>
      <c r="AY103" s="445">
        <f t="shared" si="107"/>
        <v>0</v>
      </c>
      <c r="AZ103" s="445">
        <f t="shared" si="108"/>
        <v>0</v>
      </c>
      <c r="BA103" s="445">
        <f t="shared" si="109"/>
        <v>0</v>
      </c>
      <c r="BB103" s="445">
        <f t="shared" si="110"/>
        <v>0</v>
      </c>
      <c r="BC103" s="445">
        <f t="shared" si="111"/>
        <v>0</v>
      </c>
      <c r="BD103" s="445">
        <f t="shared" si="112"/>
        <v>0</v>
      </c>
      <c r="BE103" s="445">
        <f t="shared" si="113"/>
        <v>0</v>
      </c>
      <c r="BF103" s="445">
        <f t="shared" si="114"/>
        <v>0</v>
      </c>
      <c r="BG103" s="445">
        <f t="shared" si="115"/>
        <v>0</v>
      </c>
      <c r="BH103" s="249"/>
      <c r="BI103" s="351">
        <f>'6. Network Design'!I78</f>
        <v>0</v>
      </c>
      <c r="BJ103" s="207"/>
    </row>
    <row r="104" spans="3:62">
      <c r="C104" s="240" t="str">
        <f t="shared" si="60"/>
        <v>S21</v>
      </c>
      <c r="D104" s="240" t="str">
        <f t="shared" si="60"/>
        <v>OTHER: complete as required</v>
      </c>
      <c r="E104" s="445">
        <f t="shared" si="61"/>
        <v>0</v>
      </c>
      <c r="F104" s="445">
        <f t="shared" si="62"/>
        <v>0</v>
      </c>
      <c r="G104" s="445">
        <f t="shared" si="63"/>
        <v>0</v>
      </c>
      <c r="H104" s="445">
        <f t="shared" si="64"/>
        <v>0</v>
      </c>
      <c r="I104" s="445">
        <f t="shared" si="65"/>
        <v>0</v>
      </c>
      <c r="J104" s="445">
        <f t="shared" si="66"/>
        <v>0</v>
      </c>
      <c r="K104" s="445">
        <f t="shared" si="67"/>
        <v>0</v>
      </c>
      <c r="L104" s="445">
        <f t="shared" si="68"/>
        <v>0</v>
      </c>
      <c r="M104" s="445">
        <f t="shared" si="69"/>
        <v>0</v>
      </c>
      <c r="N104" s="445">
        <f t="shared" si="70"/>
        <v>0</v>
      </c>
      <c r="O104" s="445">
        <f t="shared" si="71"/>
        <v>0</v>
      </c>
      <c r="P104" s="445">
        <f t="shared" si="72"/>
        <v>0</v>
      </c>
      <c r="Q104" s="445">
        <f t="shared" si="73"/>
        <v>0</v>
      </c>
      <c r="R104" s="445">
        <f t="shared" si="74"/>
        <v>0</v>
      </c>
      <c r="S104" s="445">
        <f t="shared" si="75"/>
        <v>0</v>
      </c>
      <c r="T104" s="445">
        <f t="shared" si="76"/>
        <v>0</v>
      </c>
      <c r="U104" s="445">
        <f t="shared" si="77"/>
        <v>0</v>
      </c>
      <c r="V104" s="445">
        <f t="shared" si="78"/>
        <v>0</v>
      </c>
      <c r="W104" s="445">
        <f t="shared" si="79"/>
        <v>0</v>
      </c>
      <c r="X104" s="445">
        <f t="shared" si="80"/>
        <v>0</v>
      </c>
      <c r="Y104" s="445">
        <f t="shared" si="81"/>
        <v>0</v>
      </c>
      <c r="Z104" s="445">
        <f t="shared" si="82"/>
        <v>0</v>
      </c>
      <c r="AA104" s="445">
        <f t="shared" si="83"/>
        <v>0</v>
      </c>
      <c r="AB104" s="445">
        <f t="shared" si="84"/>
        <v>0</v>
      </c>
      <c r="AC104" s="445">
        <f t="shared" si="85"/>
        <v>0</v>
      </c>
      <c r="AD104" s="445">
        <f t="shared" si="86"/>
        <v>0</v>
      </c>
      <c r="AE104" s="445">
        <f t="shared" si="87"/>
        <v>0</v>
      </c>
      <c r="AF104" s="445">
        <f t="shared" si="88"/>
        <v>0</v>
      </c>
      <c r="AG104" s="445">
        <f t="shared" si="89"/>
        <v>0</v>
      </c>
      <c r="AH104" s="445">
        <f t="shared" si="90"/>
        <v>0</v>
      </c>
      <c r="AI104" s="445">
        <f t="shared" si="91"/>
        <v>0</v>
      </c>
      <c r="AJ104" s="445">
        <f t="shared" si="92"/>
        <v>0</v>
      </c>
      <c r="AK104" s="445">
        <f t="shared" si="93"/>
        <v>0</v>
      </c>
      <c r="AL104" s="445">
        <f t="shared" si="94"/>
        <v>0</v>
      </c>
      <c r="AM104" s="445">
        <f t="shared" si="95"/>
        <v>0</v>
      </c>
      <c r="AN104" s="445">
        <f t="shared" si="96"/>
        <v>0</v>
      </c>
      <c r="AO104" s="445">
        <f t="shared" si="97"/>
        <v>0</v>
      </c>
      <c r="AP104" s="445">
        <f t="shared" si="98"/>
        <v>0</v>
      </c>
      <c r="AQ104" s="445">
        <f t="shared" si="99"/>
        <v>0</v>
      </c>
      <c r="AR104" s="445">
        <f t="shared" si="100"/>
        <v>0</v>
      </c>
      <c r="AS104" s="445">
        <f t="shared" si="101"/>
        <v>0</v>
      </c>
      <c r="AT104" s="445">
        <f t="shared" si="102"/>
        <v>0</v>
      </c>
      <c r="AU104" s="445">
        <f t="shared" si="103"/>
        <v>0</v>
      </c>
      <c r="AV104" s="445">
        <f t="shared" si="104"/>
        <v>0</v>
      </c>
      <c r="AW104" s="445">
        <f t="shared" si="105"/>
        <v>0</v>
      </c>
      <c r="AX104" s="445">
        <f t="shared" si="106"/>
        <v>0</v>
      </c>
      <c r="AY104" s="445">
        <f t="shared" si="107"/>
        <v>0</v>
      </c>
      <c r="AZ104" s="445">
        <f t="shared" si="108"/>
        <v>0</v>
      </c>
      <c r="BA104" s="445">
        <f t="shared" si="109"/>
        <v>0</v>
      </c>
      <c r="BB104" s="445">
        <f t="shared" si="110"/>
        <v>0</v>
      </c>
      <c r="BC104" s="445">
        <f t="shared" si="111"/>
        <v>0</v>
      </c>
      <c r="BD104" s="445">
        <f t="shared" si="112"/>
        <v>0</v>
      </c>
      <c r="BE104" s="445">
        <f t="shared" si="113"/>
        <v>0</v>
      </c>
      <c r="BF104" s="445">
        <f t="shared" si="114"/>
        <v>0</v>
      </c>
      <c r="BG104" s="445">
        <f t="shared" si="115"/>
        <v>0</v>
      </c>
      <c r="BH104" s="249"/>
      <c r="BI104" s="351">
        <f>'6. Network Design'!I79</f>
        <v>0</v>
      </c>
      <c r="BJ104" s="207"/>
    </row>
    <row r="105" spans="3:62">
      <c r="C105" s="240" t="str">
        <f t="shared" si="60"/>
        <v>S22</v>
      </c>
      <c r="D105" s="240" t="str">
        <f t="shared" si="60"/>
        <v>OTHER: complete as required</v>
      </c>
      <c r="E105" s="445">
        <f t="shared" si="61"/>
        <v>0</v>
      </c>
      <c r="F105" s="445">
        <f t="shared" si="62"/>
        <v>0</v>
      </c>
      <c r="G105" s="445">
        <f t="shared" si="63"/>
        <v>0</v>
      </c>
      <c r="H105" s="445">
        <f t="shared" si="64"/>
        <v>0</v>
      </c>
      <c r="I105" s="445">
        <f t="shared" si="65"/>
        <v>0</v>
      </c>
      <c r="J105" s="445">
        <f t="shared" si="66"/>
        <v>0</v>
      </c>
      <c r="K105" s="445">
        <f t="shared" si="67"/>
        <v>0</v>
      </c>
      <c r="L105" s="445">
        <f t="shared" si="68"/>
        <v>0</v>
      </c>
      <c r="M105" s="445">
        <f t="shared" si="69"/>
        <v>0</v>
      </c>
      <c r="N105" s="445">
        <f t="shared" si="70"/>
        <v>0</v>
      </c>
      <c r="O105" s="445">
        <f t="shared" si="71"/>
        <v>0</v>
      </c>
      <c r="P105" s="445">
        <f t="shared" si="72"/>
        <v>0</v>
      </c>
      <c r="Q105" s="445">
        <f t="shared" si="73"/>
        <v>0</v>
      </c>
      <c r="R105" s="445">
        <f t="shared" si="74"/>
        <v>0</v>
      </c>
      <c r="S105" s="445">
        <f t="shared" si="75"/>
        <v>0</v>
      </c>
      <c r="T105" s="445">
        <f t="shared" si="76"/>
        <v>0</v>
      </c>
      <c r="U105" s="445">
        <f t="shared" si="77"/>
        <v>0</v>
      </c>
      <c r="V105" s="445">
        <f t="shared" si="78"/>
        <v>0</v>
      </c>
      <c r="W105" s="445">
        <f t="shared" si="79"/>
        <v>0</v>
      </c>
      <c r="X105" s="445">
        <f t="shared" si="80"/>
        <v>0</v>
      </c>
      <c r="Y105" s="445">
        <f t="shared" si="81"/>
        <v>0</v>
      </c>
      <c r="Z105" s="445">
        <f t="shared" si="82"/>
        <v>0</v>
      </c>
      <c r="AA105" s="445">
        <f t="shared" si="83"/>
        <v>0</v>
      </c>
      <c r="AB105" s="445">
        <f t="shared" si="84"/>
        <v>0</v>
      </c>
      <c r="AC105" s="445">
        <f t="shared" si="85"/>
        <v>0</v>
      </c>
      <c r="AD105" s="445">
        <f t="shared" si="86"/>
        <v>0</v>
      </c>
      <c r="AE105" s="445">
        <f t="shared" si="87"/>
        <v>0</v>
      </c>
      <c r="AF105" s="445">
        <f t="shared" si="88"/>
        <v>0</v>
      </c>
      <c r="AG105" s="445">
        <f t="shared" si="89"/>
        <v>0</v>
      </c>
      <c r="AH105" s="445">
        <f t="shared" si="90"/>
        <v>0</v>
      </c>
      <c r="AI105" s="445">
        <f t="shared" si="91"/>
        <v>0</v>
      </c>
      <c r="AJ105" s="445">
        <f t="shared" si="92"/>
        <v>0</v>
      </c>
      <c r="AK105" s="445">
        <f t="shared" si="93"/>
        <v>0</v>
      </c>
      <c r="AL105" s="445">
        <f t="shared" si="94"/>
        <v>0</v>
      </c>
      <c r="AM105" s="445">
        <f t="shared" si="95"/>
        <v>0</v>
      </c>
      <c r="AN105" s="445">
        <f t="shared" si="96"/>
        <v>0</v>
      </c>
      <c r="AO105" s="445">
        <f t="shared" si="97"/>
        <v>0</v>
      </c>
      <c r="AP105" s="445">
        <f t="shared" si="98"/>
        <v>0</v>
      </c>
      <c r="AQ105" s="445">
        <f t="shared" si="99"/>
        <v>0</v>
      </c>
      <c r="AR105" s="445">
        <f t="shared" si="100"/>
        <v>0</v>
      </c>
      <c r="AS105" s="445">
        <f t="shared" si="101"/>
        <v>0</v>
      </c>
      <c r="AT105" s="445">
        <f t="shared" si="102"/>
        <v>0</v>
      </c>
      <c r="AU105" s="445">
        <f t="shared" si="103"/>
        <v>0</v>
      </c>
      <c r="AV105" s="445">
        <f t="shared" si="104"/>
        <v>0</v>
      </c>
      <c r="AW105" s="445">
        <f t="shared" si="105"/>
        <v>0</v>
      </c>
      <c r="AX105" s="445">
        <f t="shared" si="106"/>
        <v>0</v>
      </c>
      <c r="AY105" s="445">
        <f t="shared" si="107"/>
        <v>0</v>
      </c>
      <c r="AZ105" s="445">
        <f t="shared" si="108"/>
        <v>0</v>
      </c>
      <c r="BA105" s="445">
        <f t="shared" si="109"/>
        <v>0</v>
      </c>
      <c r="BB105" s="445">
        <f t="shared" si="110"/>
        <v>0</v>
      </c>
      <c r="BC105" s="445">
        <f t="shared" si="111"/>
        <v>0</v>
      </c>
      <c r="BD105" s="445">
        <f t="shared" si="112"/>
        <v>0</v>
      </c>
      <c r="BE105" s="445">
        <f t="shared" si="113"/>
        <v>0</v>
      </c>
      <c r="BF105" s="445">
        <f t="shared" si="114"/>
        <v>0</v>
      </c>
      <c r="BG105" s="445">
        <f t="shared" si="115"/>
        <v>0</v>
      </c>
      <c r="BH105" s="249"/>
      <c r="BI105" s="351">
        <f>'6. Network Design'!I80</f>
        <v>0</v>
      </c>
      <c r="BJ105" s="207"/>
    </row>
    <row r="106" spans="3:62">
      <c r="C106" s="240" t="str">
        <f t="shared" si="60"/>
        <v>S23</v>
      </c>
      <c r="D106" s="240" t="str">
        <f t="shared" si="60"/>
        <v>OTHER: complete as required</v>
      </c>
      <c r="E106" s="445">
        <f t="shared" si="61"/>
        <v>0</v>
      </c>
      <c r="F106" s="445">
        <f t="shared" si="62"/>
        <v>0</v>
      </c>
      <c r="G106" s="445">
        <f t="shared" si="63"/>
        <v>0</v>
      </c>
      <c r="H106" s="445">
        <f t="shared" si="64"/>
        <v>0</v>
      </c>
      <c r="I106" s="445">
        <f t="shared" si="65"/>
        <v>0</v>
      </c>
      <c r="J106" s="445">
        <f t="shared" si="66"/>
        <v>0</v>
      </c>
      <c r="K106" s="445">
        <f t="shared" si="67"/>
        <v>0</v>
      </c>
      <c r="L106" s="445">
        <f t="shared" si="68"/>
        <v>0</v>
      </c>
      <c r="M106" s="445">
        <f t="shared" si="69"/>
        <v>0</v>
      </c>
      <c r="N106" s="445">
        <f t="shared" si="70"/>
        <v>0</v>
      </c>
      <c r="O106" s="445">
        <f t="shared" si="71"/>
        <v>0</v>
      </c>
      <c r="P106" s="445">
        <f t="shared" si="72"/>
        <v>0</v>
      </c>
      <c r="Q106" s="445">
        <f t="shared" si="73"/>
        <v>0</v>
      </c>
      <c r="R106" s="445">
        <f t="shared" si="74"/>
        <v>0</v>
      </c>
      <c r="S106" s="445">
        <f t="shared" si="75"/>
        <v>0</v>
      </c>
      <c r="T106" s="445">
        <f t="shared" si="76"/>
        <v>0</v>
      </c>
      <c r="U106" s="445">
        <f t="shared" si="77"/>
        <v>0</v>
      </c>
      <c r="V106" s="445">
        <f t="shared" si="78"/>
        <v>0</v>
      </c>
      <c r="W106" s="445">
        <f t="shared" si="79"/>
        <v>0</v>
      </c>
      <c r="X106" s="445">
        <f t="shared" si="80"/>
        <v>0</v>
      </c>
      <c r="Y106" s="445">
        <f t="shared" si="81"/>
        <v>0</v>
      </c>
      <c r="Z106" s="445">
        <f t="shared" si="82"/>
        <v>0</v>
      </c>
      <c r="AA106" s="445">
        <f t="shared" si="83"/>
        <v>0</v>
      </c>
      <c r="AB106" s="445">
        <f t="shared" si="84"/>
        <v>0</v>
      </c>
      <c r="AC106" s="445">
        <f t="shared" si="85"/>
        <v>0</v>
      </c>
      <c r="AD106" s="445">
        <f t="shared" si="86"/>
        <v>0</v>
      </c>
      <c r="AE106" s="445">
        <f t="shared" si="87"/>
        <v>0</v>
      </c>
      <c r="AF106" s="445">
        <f t="shared" si="88"/>
        <v>0</v>
      </c>
      <c r="AG106" s="445">
        <f t="shared" si="89"/>
        <v>0</v>
      </c>
      <c r="AH106" s="445">
        <f t="shared" si="90"/>
        <v>0</v>
      </c>
      <c r="AI106" s="445">
        <f t="shared" si="91"/>
        <v>0</v>
      </c>
      <c r="AJ106" s="445">
        <f t="shared" si="92"/>
        <v>0</v>
      </c>
      <c r="AK106" s="445">
        <f t="shared" si="93"/>
        <v>0</v>
      </c>
      <c r="AL106" s="445">
        <f t="shared" si="94"/>
        <v>0</v>
      </c>
      <c r="AM106" s="445">
        <f t="shared" si="95"/>
        <v>0</v>
      </c>
      <c r="AN106" s="445">
        <f t="shared" si="96"/>
        <v>0</v>
      </c>
      <c r="AO106" s="445">
        <f t="shared" si="97"/>
        <v>0</v>
      </c>
      <c r="AP106" s="445">
        <f t="shared" si="98"/>
        <v>0</v>
      </c>
      <c r="AQ106" s="445">
        <f t="shared" si="99"/>
        <v>0</v>
      </c>
      <c r="AR106" s="445">
        <f t="shared" si="100"/>
        <v>0</v>
      </c>
      <c r="AS106" s="445">
        <f t="shared" si="101"/>
        <v>0</v>
      </c>
      <c r="AT106" s="445">
        <f t="shared" si="102"/>
        <v>0</v>
      </c>
      <c r="AU106" s="445">
        <f t="shared" si="103"/>
        <v>0</v>
      </c>
      <c r="AV106" s="445">
        <f t="shared" si="104"/>
        <v>0</v>
      </c>
      <c r="AW106" s="445">
        <f t="shared" si="105"/>
        <v>0</v>
      </c>
      <c r="AX106" s="445">
        <f t="shared" si="106"/>
        <v>0</v>
      </c>
      <c r="AY106" s="445">
        <f t="shared" si="107"/>
        <v>0</v>
      </c>
      <c r="AZ106" s="445">
        <f t="shared" si="108"/>
        <v>0</v>
      </c>
      <c r="BA106" s="445">
        <f t="shared" si="109"/>
        <v>0</v>
      </c>
      <c r="BB106" s="445">
        <f t="shared" si="110"/>
        <v>0</v>
      </c>
      <c r="BC106" s="445">
        <f t="shared" si="111"/>
        <v>0</v>
      </c>
      <c r="BD106" s="445">
        <f t="shared" si="112"/>
        <v>0</v>
      </c>
      <c r="BE106" s="445">
        <f t="shared" si="113"/>
        <v>0</v>
      </c>
      <c r="BF106" s="445">
        <f t="shared" si="114"/>
        <v>0</v>
      </c>
      <c r="BG106" s="445">
        <f t="shared" si="115"/>
        <v>0</v>
      </c>
      <c r="BH106" s="249"/>
      <c r="BI106" s="351">
        <f>'6. Network Design'!I81</f>
        <v>0</v>
      </c>
      <c r="BJ106" s="207"/>
    </row>
    <row r="107" spans="3:62">
      <c r="C107" s="240" t="str">
        <f t="shared" si="60"/>
        <v>S24</v>
      </c>
      <c r="D107" s="240" t="str">
        <f t="shared" si="60"/>
        <v>OTHER: complete as required</v>
      </c>
      <c r="E107" s="445">
        <f t="shared" si="61"/>
        <v>0</v>
      </c>
      <c r="F107" s="445">
        <f t="shared" si="62"/>
        <v>0</v>
      </c>
      <c r="G107" s="445">
        <f t="shared" si="63"/>
        <v>0</v>
      </c>
      <c r="H107" s="445">
        <f t="shared" si="64"/>
        <v>0</v>
      </c>
      <c r="I107" s="445">
        <f t="shared" si="65"/>
        <v>0</v>
      </c>
      <c r="J107" s="445">
        <f t="shared" si="66"/>
        <v>0</v>
      </c>
      <c r="K107" s="445">
        <f t="shared" si="67"/>
        <v>0</v>
      </c>
      <c r="L107" s="445">
        <f t="shared" si="68"/>
        <v>0</v>
      </c>
      <c r="M107" s="445">
        <f t="shared" si="69"/>
        <v>0</v>
      </c>
      <c r="N107" s="445">
        <f t="shared" si="70"/>
        <v>0</v>
      </c>
      <c r="O107" s="445">
        <f t="shared" si="71"/>
        <v>0</v>
      </c>
      <c r="P107" s="445">
        <f t="shared" si="72"/>
        <v>0</v>
      </c>
      <c r="Q107" s="445">
        <f t="shared" si="73"/>
        <v>0</v>
      </c>
      <c r="R107" s="445">
        <f t="shared" si="74"/>
        <v>0</v>
      </c>
      <c r="S107" s="445">
        <f t="shared" si="75"/>
        <v>0</v>
      </c>
      <c r="T107" s="445">
        <f t="shared" si="76"/>
        <v>0</v>
      </c>
      <c r="U107" s="445">
        <f t="shared" si="77"/>
        <v>0</v>
      </c>
      <c r="V107" s="445">
        <f t="shared" si="78"/>
        <v>0</v>
      </c>
      <c r="W107" s="445">
        <f t="shared" si="79"/>
        <v>0</v>
      </c>
      <c r="X107" s="445">
        <f t="shared" si="80"/>
        <v>0</v>
      </c>
      <c r="Y107" s="445">
        <f t="shared" si="81"/>
        <v>0</v>
      </c>
      <c r="Z107" s="445">
        <f t="shared" si="82"/>
        <v>0</v>
      </c>
      <c r="AA107" s="445">
        <f t="shared" si="83"/>
        <v>0</v>
      </c>
      <c r="AB107" s="445">
        <f t="shared" si="84"/>
        <v>0</v>
      </c>
      <c r="AC107" s="445">
        <f t="shared" si="85"/>
        <v>0</v>
      </c>
      <c r="AD107" s="445">
        <f t="shared" si="86"/>
        <v>0</v>
      </c>
      <c r="AE107" s="445">
        <f t="shared" si="87"/>
        <v>0</v>
      </c>
      <c r="AF107" s="445">
        <f t="shared" si="88"/>
        <v>0</v>
      </c>
      <c r="AG107" s="445">
        <f t="shared" si="89"/>
        <v>0</v>
      </c>
      <c r="AH107" s="445">
        <f t="shared" si="90"/>
        <v>0</v>
      </c>
      <c r="AI107" s="445">
        <f t="shared" si="91"/>
        <v>0</v>
      </c>
      <c r="AJ107" s="445">
        <f t="shared" si="92"/>
        <v>0</v>
      </c>
      <c r="AK107" s="445">
        <f t="shared" si="93"/>
        <v>0</v>
      </c>
      <c r="AL107" s="445">
        <f t="shared" si="94"/>
        <v>0</v>
      </c>
      <c r="AM107" s="445">
        <f t="shared" si="95"/>
        <v>0</v>
      </c>
      <c r="AN107" s="445">
        <f t="shared" si="96"/>
        <v>0</v>
      </c>
      <c r="AO107" s="445">
        <f t="shared" si="97"/>
        <v>0</v>
      </c>
      <c r="AP107" s="445">
        <f t="shared" si="98"/>
        <v>0</v>
      </c>
      <c r="AQ107" s="445">
        <f t="shared" si="99"/>
        <v>0</v>
      </c>
      <c r="AR107" s="445">
        <f t="shared" si="100"/>
        <v>0</v>
      </c>
      <c r="AS107" s="445">
        <f t="shared" si="101"/>
        <v>0</v>
      </c>
      <c r="AT107" s="445">
        <f t="shared" si="102"/>
        <v>0</v>
      </c>
      <c r="AU107" s="445">
        <f t="shared" si="103"/>
        <v>0</v>
      </c>
      <c r="AV107" s="445">
        <f t="shared" si="104"/>
        <v>0</v>
      </c>
      <c r="AW107" s="445">
        <f t="shared" si="105"/>
        <v>0</v>
      </c>
      <c r="AX107" s="445">
        <f t="shared" si="106"/>
        <v>0</v>
      </c>
      <c r="AY107" s="445">
        <f t="shared" si="107"/>
        <v>0</v>
      </c>
      <c r="AZ107" s="445">
        <f t="shared" si="108"/>
        <v>0</v>
      </c>
      <c r="BA107" s="445">
        <f t="shared" si="109"/>
        <v>0</v>
      </c>
      <c r="BB107" s="445">
        <f t="shared" si="110"/>
        <v>0</v>
      </c>
      <c r="BC107" s="445">
        <f t="shared" si="111"/>
        <v>0</v>
      </c>
      <c r="BD107" s="445">
        <f t="shared" si="112"/>
        <v>0</v>
      </c>
      <c r="BE107" s="445">
        <f t="shared" si="113"/>
        <v>0</v>
      </c>
      <c r="BF107" s="445">
        <f t="shared" si="114"/>
        <v>0</v>
      </c>
      <c r="BG107" s="445">
        <f t="shared" si="115"/>
        <v>0</v>
      </c>
      <c r="BH107" s="249"/>
      <c r="BI107" s="351">
        <f>'6. Network Design'!I82</f>
        <v>0</v>
      </c>
      <c r="BJ107" s="207"/>
    </row>
    <row r="108" spans="3:62">
      <c r="C108" s="240" t="str">
        <f t="shared" si="60"/>
        <v>S25</v>
      </c>
      <c r="D108" s="240" t="str">
        <f t="shared" si="60"/>
        <v>OTHER: complete as required</v>
      </c>
      <c r="E108" s="445">
        <f t="shared" si="61"/>
        <v>0</v>
      </c>
      <c r="F108" s="445">
        <f t="shared" si="62"/>
        <v>0</v>
      </c>
      <c r="G108" s="445">
        <f t="shared" si="63"/>
        <v>0</v>
      </c>
      <c r="H108" s="445">
        <f t="shared" si="64"/>
        <v>0</v>
      </c>
      <c r="I108" s="445">
        <f t="shared" si="65"/>
        <v>0</v>
      </c>
      <c r="J108" s="445">
        <f t="shared" si="66"/>
        <v>0</v>
      </c>
      <c r="K108" s="445">
        <f t="shared" si="67"/>
        <v>0</v>
      </c>
      <c r="L108" s="445">
        <f t="shared" si="68"/>
        <v>0</v>
      </c>
      <c r="M108" s="445">
        <f t="shared" si="69"/>
        <v>0</v>
      </c>
      <c r="N108" s="445">
        <f t="shared" si="70"/>
        <v>0</v>
      </c>
      <c r="O108" s="445">
        <f t="shared" si="71"/>
        <v>0</v>
      </c>
      <c r="P108" s="445">
        <f t="shared" si="72"/>
        <v>0</v>
      </c>
      <c r="Q108" s="445">
        <f t="shared" si="73"/>
        <v>0</v>
      </c>
      <c r="R108" s="445">
        <f t="shared" si="74"/>
        <v>0</v>
      </c>
      <c r="S108" s="445">
        <f t="shared" si="75"/>
        <v>0</v>
      </c>
      <c r="T108" s="445">
        <f t="shared" si="76"/>
        <v>0</v>
      </c>
      <c r="U108" s="445">
        <f t="shared" si="77"/>
        <v>0</v>
      </c>
      <c r="V108" s="445">
        <f t="shared" si="78"/>
        <v>0</v>
      </c>
      <c r="W108" s="445">
        <f t="shared" si="79"/>
        <v>0</v>
      </c>
      <c r="X108" s="445">
        <f t="shared" si="80"/>
        <v>0</v>
      </c>
      <c r="Y108" s="445">
        <f t="shared" si="81"/>
        <v>0</v>
      </c>
      <c r="Z108" s="445">
        <f t="shared" si="82"/>
        <v>0</v>
      </c>
      <c r="AA108" s="445">
        <f t="shared" si="83"/>
        <v>0</v>
      </c>
      <c r="AB108" s="445">
        <f t="shared" si="84"/>
        <v>0</v>
      </c>
      <c r="AC108" s="445">
        <f t="shared" si="85"/>
        <v>0</v>
      </c>
      <c r="AD108" s="445">
        <f t="shared" si="86"/>
        <v>0</v>
      </c>
      <c r="AE108" s="445">
        <f t="shared" si="87"/>
        <v>0</v>
      </c>
      <c r="AF108" s="445">
        <f t="shared" si="88"/>
        <v>0</v>
      </c>
      <c r="AG108" s="445">
        <f t="shared" si="89"/>
        <v>0</v>
      </c>
      <c r="AH108" s="445">
        <f t="shared" si="90"/>
        <v>0</v>
      </c>
      <c r="AI108" s="445">
        <f t="shared" si="91"/>
        <v>0</v>
      </c>
      <c r="AJ108" s="445">
        <f t="shared" si="92"/>
        <v>0</v>
      </c>
      <c r="AK108" s="445">
        <f t="shared" si="93"/>
        <v>0</v>
      </c>
      <c r="AL108" s="445">
        <f t="shared" si="94"/>
        <v>0</v>
      </c>
      <c r="AM108" s="445">
        <f t="shared" si="95"/>
        <v>0</v>
      </c>
      <c r="AN108" s="445">
        <f t="shared" si="96"/>
        <v>0</v>
      </c>
      <c r="AO108" s="445">
        <f t="shared" si="97"/>
        <v>0</v>
      </c>
      <c r="AP108" s="445">
        <f t="shared" si="98"/>
        <v>0</v>
      </c>
      <c r="AQ108" s="445">
        <f t="shared" si="99"/>
        <v>0</v>
      </c>
      <c r="AR108" s="445">
        <f t="shared" si="100"/>
        <v>0</v>
      </c>
      <c r="AS108" s="445">
        <f t="shared" si="101"/>
        <v>0</v>
      </c>
      <c r="AT108" s="445">
        <f t="shared" si="102"/>
        <v>0</v>
      </c>
      <c r="AU108" s="445">
        <f t="shared" si="103"/>
        <v>0</v>
      </c>
      <c r="AV108" s="445">
        <f t="shared" si="104"/>
        <v>0</v>
      </c>
      <c r="AW108" s="445">
        <f t="shared" si="105"/>
        <v>0</v>
      </c>
      <c r="AX108" s="445">
        <f t="shared" si="106"/>
        <v>0</v>
      </c>
      <c r="AY108" s="445">
        <f t="shared" si="107"/>
        <v>0</v>
      </c>
      <c r="AZ108" s="445">
        <f t="shared" si="108"/>
        <v>0</v>
      </c>
      <c r="BA108" s="445">
        <f t="shared" si="109"/>
        <v>0</v>
      </c>
      <c r="BB108" s="445">
        <f t="shared" si="110"/>
        <v>0</v>
      </c>
      <c r="BC108" s="445">
        <f t="shared" si="111"/>
        <v>0</v>
      </c>
      <c r="BD108" s="445">
        <f t="shared" si="112"/>
        <v>0</v>
      </c>
      <c r="BE108" s="445">
        <f t="shared" si="113"/>
        <v>0</v>
      </c>
      <c r="BF108" s="445">
        <f t="shared" si="114"/>
        <v>0</v>
      </c>
      <c r="BG108" s="445">
        <f t="shared" si="115"/>
        <v>0</v>
      </c>
      <c r="BH108" s="249"/>
      <c r="BI108" s="351">
        <f>'6. Network Design'!I83</f>
        <v>0</v>
      </c>
      <c r="BJ108" s="207"/>
    </row>
    <row r="109" spans="3:62">
      <c r="C109" s="240" t="str">
        <f t="shared" si="60"/>
        <v>S26</v>
      </c>
      <c r="D109" s="240" t="str">
        <f t="shared" si="60"/>
        <v>OTHER: complete as required</v>
      </c>
      <c r="E109" s="445">
        <f t="shared" si="61"/>
        <v>0</v>
      </c>
      <c r="F109" s="445">
        <f t="shared" si="62"/>
        <v>0</v>
      </c>
      <c r="G109" s="445">
        <f t="shared" si="63"/>
        <v>0</v>
      </c>
      <c r="H109" s="445">
        <f t="shared" si="64"/>
        <v>0</v>
      </c>
      <c r="I109" s="445">
        <f t="shared" si="65"/>
        <v>0</v>
      </c>
      <c r="J109" s="445">
        <f t="shared" si="66"/>
        <v>0</v>
      </c>
      <c r="K109" s="445">
        <f t="shared" si="67"/>
        <v>0</v>
      </c>
      <c r="L109" s="445">
        <f t="shared" si="68"/>
        <v>0</v>
      </c>
      <c r="M109" s="445">
        <f t="shared" si="69"/>
        <v>0</v>
      </c>
      <c r="N109" s="445">
        <f t="shared" si="70"/>
        <v>0</v>
      </c>
      <c r="O109" s="445">
        <f t="shared" si="71"/>
        <v>0</v>
      </c>
      <c r="P109" s="445">
        <f t="shared" si="72"/>
        <v>0</v>
      </c>
      <c r="Q109" s="445">
        <f t="shared" si="73"/>
        <v>0</v>
      </c>
      <c r="R109" s="445">
        <f t="shared" si="74"/>
        <v>0</v>
      </c>
      <c r="S109" s="445">
        <f t="shared" si="75"/>
        <v>0</v>
      </c>
      <c r="T109" s="445">
        <f t="shared" si="76"/>
        <v>0</v>
      </c>
      <c r="U109" s="445">
        <f t="shared" si="77"/>
        <v>0</v>
      </c>
      <c r="V109" s="445">
        <f t="shared" si="78"/>
        <v>0</v>
      </c>
      <c r="W109" s="445">
        <f t="shared" si="79"/>
        <v>0</v>
      </c>
      <c r="X109" s="445">
        <f t="shared" si="80"/>
        <v>0</v>
      </c>
      <c r="Y109" s="445">
        <f t="shared" si="81"/>
        <v>0</v>
      </c>
      <c r="Z109" s="445">
        <f t="shared" si="82"/>
        <v>0</v>
      </c>
      <c r="AA109" s="445">
        <f t="shared" si="83"/>
        <v>0</v>
      </c>
      <c r="AB109" s="445">
        <f t="shared" si="84"/>
        <v>0</v>
      </c>
      <c r="AC109" s="445">
        <f t="shared" si="85"/>
        <v>0</v>
      </c>
      <c r="AD109" s="445">
        <f t="shared" si="86"/>
        <v>0</v>
      </c>
      <c r="AE109" s="445">
        <f t="shared" si="87"/>
        <v>0</v>
      </c>
      <c r="AF109" s="445">
        <f t="shared" si="88"/>
        <v>0</v>
      </c>
      <c r="AG109" s="445">
        <f t="shared" si="89"/>
        <v>0</v>
      </c>
      <c r="AH109" s="445">
        <f t="shared" si="90"/>
        <v>0</v>
      </c>
      <c r="AI109" s="445">
        <f t="shared" si="91"/>
        <v>0</v>
      </c>
      <c r="AJ109" s="445">
        <f t="shared" si="92"/>
        <v>0</v>
      </c>
      <c r="AK109" s="445">
        <f t="shared" si="93"/>
        <v>0</v>
      </c>
      <c r="AL109" s="445">
        <f t="shared" si="94"/>
        <v>0</v>
      </c>
      <c r="AM109" s="445">
        <f t="shared" si="95"/>
        <v>0</v>
      </c>
      <c r="AN109" s="445">
        <f t="shared" si="96"/>
        <v>0</v>
      </c>
      <c r="AO109" s="445">
        <f t="shared" si="97"/>
        <v>0</v>
      </c>
      <c r="AP109" s="445">
        <f t="shared" si="98"/>
        <v>0</v>
      </c>
      <c r="AQ109" s="445">
        <f t="shared" si="99"/>
        <v>0</v>
      </c>
      <c r="AR109" s="445">
        <f t="shared" si="100"/>
        <v>0</v>
      </c>
      <c r="AS109" s="445">
        <f t="shared" si="101"/>
        <v>0</v>
      </c>
      <c r="AT109" s="445">
        <f t="shared" si="102"/>
        <v>0</v>
      </c>
      <c r="AU109" s="445">
        <f t="shared" si="103"/>
        <v>0</v>
      </c>
      <c r="AV109" s="445">
        <f t="shared" si="104"/>
        <v>0</v>
      </c>
      <c r="AW109" s="445">
        <f t="shared" si="105"/>
        <v>0</v>
      </c>
      <c r="AX109" s="445">
        <f t="shared" si="106"/>
        <v>0</v>
      </c>
      <c r="AY109" s="445">
        <f t="shared" si="107"/>
        <v>0</v>
      </c>
      <c r="AZ109" s="445">
        <f t="shared" si="108"/>
        <v>0</v>
      </c>
      <c r="BA109" s="445">
        <f t="shared" si="109"/>
        <v>0</v>
      </c>
      <c r="BB109" s="445">
        <f t="shared" si="110"/>
        <v>0</v>
      </c>
      <c r="BC109" s="445">
        <f t="shared" si="111"/>
        <v>0</v>
      </c>
      <c r="BD109" s="445">
        <f t="shared" si="112"/>
        <v>0</v>
      </c>
      <c r="BE109" s="445">
        <f t="shared" si="113"/>
        <v>0</v>
      </c>
      <c r="BF109" s="445">
        <f t="shared" si="114"/>
        <v>0</v>
      </c>
      <c r="BG109" s="445">
        <f t="shared" si="115"/>
        <v>0</v>
      </c>
      <c r="BH109" s="249"/>
      <c r="BI109" s="351">
        <f>'6. Network Design'!I84</f>
        <v>0</v>
      </c>
      <c r="BJ109" s="207"/>
    </row>
    <row r="110" spans="3:62">
      <c r="C110" s="240" t="str">
        <f t="shared" si="60"/>
        <v>S27</v>
      </c>
      <c r="D110" s="240" t="str">
        <f t="shared" si="60"/>
        <v>OTHER: complete as required</v>
      </c>
      <c r="E110" s="445">
        <f t="shared" si="61"/>
        <v>0</v>
      </c>
      <c r="F110" s="445">
        <f t="shared" si="62"/>
        <v>0</v>
      </c>
      <c r="G110" s="445">
        <f t="shared" si="63"/>
        <v>0</v>
      </c>
      <c r="H110" s="445">
        <f t="shared" si="64"/>
        <v>0</v>
      </c>
      <c r="I110" s="445">
        <f t="shared" si="65"/>
        <v>0</v>
      </c>
      <c r="J110" s="445">
        <f t="shared" si="66"/>
        <v>0</v>
      </c>
      <c r="K110" s="445">
        <f t="shared" si="67"/>
        <v>0</v>
      </c>
      <c r="L110" s="445">
        <f t="shared" si="68"/>
        <v>0</v>
      </c>
      <c r="M110" s="445">
        <f t="shared" si="69"/>
        <v>0</v>
      </c>
      <c r="N110" s="445">
        <f t="shared" si="70"/>
        <v>0</v>
      </c>
      <c r="O110" s="445">
        <f t="shared" si="71"/>
        <v>0</v>
      </c>
      <c r="P110" s="445">
        <f t="shared" si="72"/>
        <v>0</v>
      </c>
      <c r="Q110" s="445">
        <f t="shared" si="73"/>
        <v>0</v>
      </c>
      <c r="R110" s="445">
        <f t="shared" si="74"/>
        <v>0</v>
      </c>
      <c r="S110" s="445">
        <f t="shared" si="75"/>
        <v>0</v>
      </c>
      <c r="T110" s="445">
        <f t="shared" si="76"/>
        <v>0</v>
      </c>
      <c r="U110" s="445">
        <f t="shared" si="77"/>
        <v>0</v>
      </c>
      <c r="V110" s="445">
        <f t="shared" si="78"/>
        <v>0</v>
      </c>
      <c r="W110" s="445">
        <f t="shared" si="79"/>
        <v>0</v>
      </c>
      <c r="X110" s="445">
        <f t="shared" si="80"/>
        <v>0</v>
      </c>
      <c r="Y110" s="445">
        <f t="shared" si="81"/>
        <v>0</v>
      </c>
      <c r="Z110" s="445">
        <f t="shared" si="82"/>
        <v>0</v>
      </c>
      <c r="AA110" s="445">
        <f t="shared" si="83"/>
        <v>0</v>
      </c>
      <c r="AB110" s="445">
        <f t="shared" si="84"/>
        <v>0</v>
      </c>
      <c r="AC110" s="445">
        <f t="shared" si="85"/>
        <v>0</v>
      </c>
      <c r="AD110" s="445">
        <f t="shared" si="86"/>
        <v>0</v>
      </c>
      <c r="AE110" s="445">
        <f t="shared" si="87"/>
        <v>0</v>
      </c>
      <c r="AF110" s="445">
        <f t="shared" si="88"/>
        <v>0</v>
      </c>
      <c r="AG110" s="445">
        <f t="shared" si="89"/>
        <v>0</v>
      </c>
      <c r="AH110" s="445">
        <f t="shared" si="90"/>
        <v>0</v>
      </c>
      <c r="AI110" s="445">
        <f t="shared" si="91"/>
        <v>0</v>
      </c>
      <c r="AJ110" s="445">
        <f t="shared" si="92"/>
        <v>0</v>
      </c>
      <c r="AK110" s="445">
        <f t="shared" si="93"/>
        <v>0</v>
      </c>
      <c r="AL110" s="445">
        <f t="shared" si="94"/>
        <v>0</v>
      </c>
      <c r="AM110" s="445">
        <f t="shared" si="95"/>
        <v>0</v>
      </c>
      <c r="AN110" s="445">
        <f t="shared" si="96"/>
        <v>0</v>
      </c>
      <c r="AO110" s="445">
        <f t="shared" si="97"/>
        <v>0</v>
      </c>
      <c r="AP110" s="445">
        <f t="shared" si="98"/>
        <v>0</v>
      </c>
      <c r="AQ110" s="445">
        <f t="shared" si="99"/>
        <v>0</v>
      </c>
      <c r="AR110" s="445">
        <f t="shared" si="100"/>
        <v>0</v>
      </c>
      <c r="AS110" s="445">
        <f t="shared" si="101"/>
        <v>0</v>
      </c>
      <c r="AT110" s="445">
        <f t="shared" si="102"/>
        <v>0</v>
      </c>
      <c r="AU110" s="445">
        <f t="shared" si="103"/>
        <v>0</v>
      </c>
      <c r="AV110" s="445">
        <f t="shared" si="104"/>
        <v>0</v>
      </c>
      <c r="AW110" s="445">
        <f t="shared" si="105"/>
        <v>0</v>
      </c>
      <c r="AX110" s="445">
        <f t="shared" si="106"/>
        <v>0</v>
      </c>
      <c r="AY110" s="445">
        <f t="shared" si="107"/>
        <v>0</v>
      </c>
      <c r="AZ110" s="445">
        <f t="shared" si="108"/>
        <v>0</v>
      </c>
      <c r="BA110" s="445">
        <f t="shared" si="109"/>
        <v>0</v>
      </c>
      <c r="BB110" s="445">
        <f t="shared" si="110"/>
        <v>0</v>
      </c>
      <c r="BC110" s="445">
        <f t="shared" si="111"/>
        <v>0</v>
      </c>
      <c r="BD110" s="445">
        <f t="shared" si="112"/>
        <v>0</v>
      </c>
      <c r="BE110" s="445">
        <f t="shared" si="113"/>
        <v>0</v>
      </c>
      <c r="BF110" s="445">
        <f t="shared" si="114"/>
        <v>0</v>
      </c>
      <c r="BG110" s="445">
        <f t="shared" si="115"/>
        <v>0</v>
      </c>
      <c r="BH110" s="249"/>
      <c r="BI110" s="351">
        <f>'6. Network Design'!I85</f>
        <v>0</v>
      </c>
      <c r="BJ110" s="207"/>
    </row>
    <row r="111" spans="3:62">
      <c r="C111" s="240" t="str">
        <f t="shared" si="60"/>
        <v>S28</v>
      </c>
      <c r="D111" s="240" t="str">
        <f t="shared" si="60"/>
        <v>OTHER: complete as required</v>
      </c>
      <c r="E111" s="445">
        <f t="shared" si="61"/>
        <v>0</v>
      </c>
      <c r="F111" s="445">
        <f t="shared" si="62"/>
        <v>0</v>
      </c>
      <c r="G111" s="445">
        <f t="shared" si="63"/>
        <v>0</v>
      </c>
      <c r="H111" s="445">
        <f t="shared" si="64"/>
        <v>0</v>
      </c>
      <c r="I111" s="445">
        <f t="shared" si="65"/>
        <v>0</v>
      </c>
      <c r="J111" s="445">
        <f t="shared" si="66"/>
        <v>0</v>
      </c>
      <c r="K111" s="445">
        <f t="shared" si="67"/>
        <v>0</v>
      </c>
      <c r="L111" s="445">
        <f t="shared" si="68"/>
        <v>0</v>
      </c>
      <c r="M111" s="445">
        <f t="shared" si="69"/>
        <v>0</v>
      </c>
      <c r="N111" s="445">
        <f t="shared" si="70"/>
        <v>0</v>
      </c>
      <c r="O111" s="445">
        <f t="shared" si="71"/>
        <v>0</v>
      </c>
      <c r="P111" s="445">
        <f t="shared" si="72"/>
        <v>0</v>
      </c>
      <c r="Q111" s="445">
        <f t="shared" si="73"/>
        <v>0</v>
      </c>
      <c r="R111" s="445">
        <f t="shared" si="74"/>
        <v>0</v>
      </c>
      <c r="S111" s="445">
        <f t="shared" si="75"/>
        <v>0</v>
      </c>
      <c r="T111" s="445">
        <f t="shared" si="76"/>
        <v>0</v>
      </c>
      <c r="U111" s="445">
        <f t="shared" si="77"/>
        <v>0</v>
      </c>
      <c r="V111" s="445">
        <f t="shared" si="78"/>
        <v>0</v>
      </c>
      <c r="W111" s="445">
        <f t="shared" si="79"/>
        <v>0</v>
      </c>
      <c r="X111" s="445">
        <f t="shared" si="80"/>
        <v>0</v>
      </c>
      <c r="Y111" s="445">
        <f t="shared" si="81"/>
        <v>0</v>
      </c>
      <c r="Z111" s="445">
        <f t="shared" si="82"/>
        <v>0</v>
      </c>
      <c r="AA111" s="445">
        <f t="shared" si="83"/>
        <v>0</v>
      </c>
      <c r="AB111" s="445">
        <f t="shared" si="84"/>
        <v>0</v>
      </c>
      <c r="AC111" s="445">
        <f t="shared" si="85"/>
        <v>0</v>
      </c>
      <c r="AD111" s="445">
        <f t="shared" si="86"/>
        <v>0</v>
      </c>
      <c r="AE111" s="445">
        <f t="shared" si="87"/>
        <v>0</v>
      </c>
      <c r="AF111" s="445">
        <f t="shared" si="88"/>
        <v>0</v>
      </c>
      <c r="AG111" s="445">
        <f t="shared" si="89"/>
        <v>0</v>
      </c>
      <c r="AH111" s="445">
        <f t="shared" si="90"/>
        <v>0</v>
      </c>
      <c r="AI111" s="445">
        <f t="shared" si="91"/>
        <v>0</v>
      </c>
      <c r="AJ111" s="445">
        <f t="shared" si="92"/>
        <v>0</v>
      </c>
      <c r="AK111" s="445">
        <f t="shared" si="93"/>
        <v>0</v>
      </c>
      <c r="AL111" s="445">
        <f t="shared" si="94"/>
        <v>0</v>
      </c>
      <c r="AM111" s="445">
        <f t="shared" si="95"/>
        <v>0</v>
      </c>
      <c r="AN111" s="445">
        <f t="shared" si="96"/>
        <v>0</v>
      </c>
      <c r="AO111" s="445">
        <f t="shared" si="97"/>
        <v>0</v>
      </c>
      <c r="AP111" s="445">
        <f t="shared" si="98"/>
        <v>0</v>
      </c>
      <c r="AQ111" s="445">
        <f t="shared" si="99"/>
        <v>0</v>
      </c>
      <c r="AR111" s="445">
        <f t="shared" si="100"/>
        <v>0</v>
      </c>
      <c r="AS111" s="445">
        <f t="shared" si="101"/>
        <v>0</v>
      </c>
      <c r="AT111" s="445">
        <f t="shared" si="102"/>
        <v>0</v>
      </c>
      <c r="AU111" s="445">
        <f t="shared" si="103"/>
        <v>0</v>
      </c>
      <c r="AV111" s="445">
        <f t="shared" si="104"/>
        <v>0</v>
      </c>
      <c r="AW111" s="445">
        <f t="shared" si="105"/>
        <v>0</v>
      </c>
      <c r="AX111" s="445">
        <f t="shared" si="106"/>
        <v>0</v>
      </c>
      <c r="AY111" s="445">
        <f t="shared" si="107"/>
        <v>0</v>
      </c>
      <c r="AZ111" s="445">
        <f t="shared" si="108"/>
        <v>0</v>
      </c>
      <c r="BA111" s="445">
        <f t="shared" si="109"/>
        <v>0</v>
      </c>
      <c r="BB111" s="445">
        <f t="shared" si="110"/>
        <v>0</v>
      </c>
      <c r="BC111" s="445">
        <f t="shared" si="111"/>
        <v>0</v>
      </c>
      <c r="BD111" s="445">
        <f t="shared" si="112"/>
        <v>0</v>
      </c>
      <c r="BE111" s="445">
        <f t="shared" si="113"/>
        <v>0</v>
      </c>
      <c r="BF111" s="445">
        <f t="shared" si="114"/>
        <v>0</v>
      </c>
      <c r="BG111" s="445">
        <f t="shared" si="115"/>
        <v>0</v>
      </c>
      <c r="BH111" s="249"/>
      <c r="BI111" s="351">
        <f>'6. Network Design'!I86</f>
        <v>0</v>
      </c>
      <c r="BJ111" s="207"/>
    </row>
    <row r="112" spans="3:62">
      <c r="C112" s="240" t="str">
        <f t="shared" si="60"/>
        <v>S29</v>
      </c>
      <c r="D112" s="240" t="str">
        <f t="shared" si="60"/>
        <v>OTHER: complete as required</v>
      </c>
      <c r="E112" s="445">
        <f t="shared" si="61"/>
        <v>0</v>
      </c>
      <c r="F112" s="445">
        <f t="shared" si="62"/>
        <v>0</v>
      </c>
      <c r="G112" s="445">
        <f t="shared" si="63"/>
        <v>0</v>
      </c>
      <c r="H112" s="445">
        <f t="shared" si="64"/>
        <v>0</v>
      </c>
      <c r="I112" s="445">
        <f t="shared" si="65"/>
        <v>0</v>
      </c>
      <c r="J112" s="445">
        <f t="shared" si="66"/>
        <v>0</v>
      </c>
      <c r="K112" s="445">
        <f t="shared" si="67"/>
        <v>0</v>
      </c>
      <c r="L112" s="445">
        <f t="shared" si="68"/>
        <v>0</v>
      </c>
      <c r="M112" s="445">
        <f t="shared" si="69"/>
        <v>0</v>
      </c>
      <c r="N112" s="445">
        <f t="shared" si="70"/>
        <v>0</v>
      </c>
      <c r="O112" s="445">
        <f t="shared" si="71"/>
        <v>0</v>
      </c>
      <c r="P112" s="445">
        <f t="shared" si="72"/>
        <v>0</v>
      </c>
      <c r="Q112" s="445">
        <f t="shared" si="73"/>
        <v>0</v>
      </c>
      <c r="R112" s="445">
        <f t="shared" si="74"/>
        <v>0</v>
      </c>
      <c r="S112" s="445">
        <f t="shared" si="75"/>
        <v>0</v>
      </c>
      <c r="T112" s="445">
        <f t="shared" si="76"/>
        <v>0</v>
      </c>
      <c r="U112" s="445">
        <f t="shared" si="77"/>
        <v>0</v>
      </c>
      <c r="V112" s="445">
        <f t="shared" si="78"/>
        <v>0</v>
      </c>
      <c r="W112" s="445">
        <f t="shared" si="79"/>
        <v>0</v>
      </c>
      <c r="X112" s="445">
        <f t="shared" si="80"/>
        <v>0</v>
      </c>
      <c r="Y112" s="445">
        <f t="shared" si="81"/>
        <v>0</v>
      </c>
      <c r="Z112" s="445">
        <f t="shared" si="82"/>
        <v>0</v>
      </c>
      <c r="AA112" s="445">
        <f t="shared" si="83"/>
        <v>0</v>
      </c>
      <c r="AB112" s="445">
        <f t="shared" si="84"/>
        <v>0</v>
      </c>
      <c r="AC112" s="445">
        <f t="shared" si="85"/>
        <v>0</v>
      </c>
      <c r="AD112" s="445">
        <f t="shared" si="86"/>
        <v>0</v>
      </c>
      <c r="AE112" s="445">
        <f t="shared" si="87"/>
        <v>0</v>
      </c>
      <c r="AF112" s="445">
        <f t="shared" si="88"/>
        <v>0</v>
      </c>
      <c r="AG112" s="445">
        <f t="shared" si="89"/>
        <v>0</v>
      </c>
      <c r="AH112" s="445">
        <f t="shared" si="90"/>
        <v>0</v>
      </c>
      <c r="AI112" s="445">
        <f t="shared" si="91"/>
        <v>0</v>
      </c>
      <c r="AJ112" s="445">
        <f t="shared" si="92"/>
        <v>0</v>
      </c>
      <c r="AK112" s="445">
        <f t="shared" si="93"/>
        <v>0</v>
      </c>
      <c r="AL112" s="445">
        <f t="shared" si="94"/>
        <v>0</v>
      </c>
      <c r="AM112" s="445">
        <f t="shared" si="95"/>
        <v>0</v>
      </c>
      <c r="AN112" s="445">
        <f t="shared" si="96"/>
        <v>0</v>
      </c>
      <c r="AO112" s="445">
        <f t="shared" si="97"/>
        <v>0</v>
      </c>
      <c r="AP112" s="445">
        <f t="shared" si="98"/>
        <v>0</v>
      </c>
      <c r="AQ112" s="445">
        <f t="shared" si="99"/>
        <v>0</v>
      </c>
      <c r="AR112" s="445">
        <f t="shared" si="100"/>
        <v>0</v>
      </c>
      <c r="AS112" s="445">
        <f t="shared" si="101"/>
        <v>0</v>
      </c>
      <c r="AT112" s="445">
        <f t="shared" si="102"/>
        <v>0</v>
      </c>
      <c r="AU112" s="445">
        <f t="shared" si="103"/>
        <v>0</v>
      </c>
      <c r="AV112" s="445">
        <f t="shared" si="104"/>
        <v>0</v>
      </c>
      <c r="AW112" s="445">
        <f t="shared" si="105"/>
        <v>0</v>
      </c>
      <c r="AX112" s="445">
        <f t="shared" si="106"/>
        <v>0</v>
      </c>
      <c r="AY112" s="445">
        <f t="shared" si="107"/>
        <v>0</v>
      </c>
      <c r="AZ112" s="445">
        <f t="shared" si="108"/>
        <v>0</v>
      </c>
      <c r="BA112" s="445">
        <f t="shared" si="109"/>
        <v>0</v>
      </c>
      <c r="BB112" s="445">
        <f t="shared" si="110"/>
        <v>0</v>
      </c>
      <c r="BC112" s="445">
        <f t="shared" si="111"/>
        <v>0</v>
      </c>
      <c r="BD112" s="445">
        <f t="shared" si="112"/>
        <v>0</v>
      </c>
      <c r="BE112" s="445">
        <f t="shared" si="113"/>
        <v>0</v>
      </c>
      <c r="BF112" s="445">
        <f t="shared" si="114"/>
        <v>0</v>
      </c>
      <c r="BG112" s="445">
        <f t="shared" si="115"/>
        <v>0</v>
      </c>
      <c r="BH112" s="249"/>
      <c r="BI112" s="351">
        <f>'6. Network Design'!I87</f>
        <v>0</v>
      </c>
      <c r="BJ112" s="207"/>
    </row>
    <row r="113" spans="3:63">
      <c r="C113" s="240" t="str">
        <f t="shared" si="60"/>
        <v>S30</v>
      </c>
      <c r="D113" s="240" t="str">
        <f t="shared" si="60"/>
        <v>OTHER: complete as required</v>
      </c>
      <c r="E113" s="445">
        <f>E44*BI113/(IF(SUMPRODUCT(E15:E44,BI84:BI113)=0,1,SUMPRODUCT(E15:E44,BI84:BI113)))</f>
        <v>0</v>
      </c>
      <c r="F113" s="445">
        <f t="shared" si="62"/>
        <v>0</v>
      </c>
      <c r="G113" s="445">
        <f t="shared" si="63"/>
        <v>0</v>
      </c>
      <c r="H113" s="445">
        <f t="shared" si="64"/>
        <v>0</v>
      </c>
      <c r="I113" s="445">
        <f t="shared" si="65"/>
        <v>0</v>
      </c>
      <c r="J113" s="445">
        <f t="shared" si="66"/>
        <v>0</v>
      </c>
      <c r="K113" s="445">
        <f t="shared" si="67"/>
        <v>0</v>
      </c>
      <c r="L113" s="445">
        <f t="shared" si="68"/>
        <v>0</v>
      </c>
      <c r="M113" s="445">
        <f t="shared" si="69"/>
        <v>0</v>
      </c>
      <c r="N113" s="445">
        <f t="shared" si="70"/>
        <v>0</v>
      </c>
      <c r="O113" s="445">
        <f t="shared" si="71"/>
        <v>0</v>
      </c>
      <c r="P113" s="445">
        <f t="shared" si="72"/>
        <v>0</v>
      </c>
      <c r="Q113" s="445">
        <f t="shared" si="73"/>
        <v>0</v>
      </c>
      <c r="R113" s="445">
        <f t="shared" si="74"/>
        <v>0</v>
      </c>
      <c r="S113" s="445">
        <f t="shared" si="75"/>
        <v>0</v>
      </c>
      <c r="T113" s="445">
        <f t="shared" si="76"/>
        <v>0</v>
      </c>
      <c r="U113" s="445">
        <f t="shared" si="77"/>
        <v>0</v>
      </c>
      <c r="V113" s="445">
        <f t="shared" si="78"/>
        <v>0</v>
      </c>
      <c r="W113" s="445">
        <f t="shared" si="79"/>
        <v>0</v>
      </c>
      <c r="X113" s="445">
        <f t="shared" si="80"/>
        <v>0</v>
      </c>
      <c r="Y113" s="445">
        <f t="shared" si="81"/>
        <v>0</v>
      </c>
      <c r="Z113" s="445">
        <f t="shared" si="82"/>
        <v>0</v>
      </c>
      <c r="AA113" s="445">
        <f t="shared" si="83"/>
        <v>0</v>
      </c>
      <c r="AB113" s="445">
        <f t="shared" si="84"/>
        <v>0</v>
      </c>
      <c r="AC113" s="445">
        <f t="shared" si="85"/>
        <v>0</v>
      </c>
      <c r="AD113" s="445">
        <f t="shared" si="86"/>
        <v>0</v>
      </c>
      <c r="AE113" s="445">
        <f t="shared" si="87"/>
        <v>0</v>
      </c>
      <c r="AF113" s="445">
        <f t="shared" si="88"/>
        <v>0</v>
      </c>
      <c r="AG113" s="445">
        <f t="shared" si="89"/>
        <v>0</v>
      </c>
      <c r="AH113" s="445">
        <f t="shared" si="90"/>
        <v>0</v>
      </c>
      <c r="AI113" s="445">
        <f t="shared" si="91"/>
        <v>0</v>
      </c>
      <c r="AJ113" s="445">
        <f t="shared" si="92"/>
        <v>0</v>
      </c>
      <c r="AK113" s="445">
        <f t="shared" si="93"/>
        <v>0</v>
      </c>
      <c r="AL113" s="445">
        <f t="shared" si="94"/>
        <v>0</v>
      </c>
      <c r="AM113" s="445">
        <f t="shared" si="95"/>
        <v>0</v>
      </c>
      <c r="AN113" s="445">
        <f t="shared" si="96"/>
        <v>0</v>
      </c>
      <c r="AO113" s="445">
        <f t="shared" si="97"/>
        <v>0</v>
      </c>
      <c r="AP113" s="445">
        <f t="shared" si="98"/>
        <v>0</v>
      </c>
      <c r="AQ113" s="445">
        <f t="shared" si="99"/>
        <v>0</v>
      </c>
      <c r="AR113" s="445">
        <f t="shared" si="100"/>
        <v>0</v>
      </c>
      <c r="AS113" s="445">
        <f t="shared" si="101"/>
        <v>0</v>
      </c>
      <c r="AT113" s="445">
        <f t="shared" si="102"/>
        <v>0</v>
      </c>
      <c r="AU113" s="445">
        <f t="shared" si="103"/>
        <v>0</v>
      </c>
      <c r="AV113" s="445">
        <f t="shared" si="104"/>
        <v>0</v>
      </c>
      <c r="AW113" s="445">
        <f t="shared" si="105"/>
        <v>0</v>
      </c>
      <c r="AX113" s="445">
        <f t="shared" si="106"/>
        <v>0</v>
      </c>
      <c r="AY113" s="445">
        <f t="shared" si="107"/>
        <v>0</v>
      </c>
      <c r="AZ113" s="445">
        <f t="shared" si="108"/>
        <v>0</v>
      </c>
      <c r="BA113" s="445">
        <f t="shared" si="109"/>
        <v>0</v>
      </c>
      <c r="BB113" s="445">
        <f t="shared" si="110"/>
        <v>0</v>
      </c>
      <c r="BC113" s="445">
        <f t="shared" si="111"/>
        <v>0</v>
      </c>
      <c r="BD113" s="445">
        <f t="shared" si="112"/>
        <v>0</v>
      </c>
      <c r="BE113" s="445">
        <f t="shared" si="113"/>
        <v>0</v>
      </c>
      <c r="BF113" s="445">
        <f t="shared" si="114"/>
        <v>0</v>
      </c>
      <c r="BG113" s="445">
        <f t="shared" si="115"/>
        <v>0</v>
      </c>
      <c r="BH113" s="249"/>
      <c r="BI113" s="351">
        <f>'6. Network Design'!I88</f>
        <v>0</v>
      </c>
      <c r="BJ113" s="207"/>
    </row>
    <row r="114" spans="3:63">
      <c r="C114" s="240" t="s">
        <v>280</v>
      </c>
      <c r="D114" s="222" t="s">
        <v>2</v>
      </c>
      <c r="E114" s="446">
        <f>SUM(E84:E113)</f>
        <v>1.0000000000000002</v>
      </c>
      <c r="F114" s="446">
        <f t="shared" ref="F114:BG114" si="116">SUM(F84:F113)</f>
        <v>1</v>
      </c>
      <c r="G114" s="446">
        <f t="shared" si="116"/>
        <v>1.0000000000000002</v>
      </c>
      <c r="H114" s="446">
        <f t="shared" si="116"/>
        <v>1</v>
      </c>
      <c r="I114" s="446">
        <f t="shared" si="116"/>
        <v>1.0000000000000002</v>
      </c>
      <c r="J114" s="446">
        <f t="shared" si="116"/>
        <v>1</v>
      </c>
      <c r="K114" s="446">
        <f t="shared" si="116"/>
        <v>0.99999999999999989</v>
      </c>
      <c r="L114" s="446">
        <f t="shared" si="116"/>
        <v>1</v>
      </c>
      <c r="M114" s="446">
        <f t="shared" si="116"/>
        <v>1</v>
      </c>
      <c r="N114" s="446">
        <f t="shared" si="116"/>
        <v>1</v>
      </c>
      <c r="O114" s="446">
        <f t="shared" si="116"/>
        <v>1</v>
      </c>
      <c r="P114" s="446">
        <f t="shared" si="116"/>
        <v>1</v>
      </c>
      <c r="Q114" s="446">
        <f t="shared" si="116"/>
        <v>1</v>
      </c>
      <c r="R114" s="446">
        <f t="shared" si="116"/>
        <v>1</v>
      </c>
      <c r="S114" s="446">
        <f t="shared" si="116"/>
        <v>1</v>
      </c>
      <c r="T114" s="446">
        <f t="shared" si="116"/>
        <v>0.99999999999999989</v>
      </c>
      <c r="U114" s="446">
        <f t="shared" si="116"/>
        <v>1.0000000000000002</v>
      </c>
      <c r="V114" s="446">
        <f t="shared" si="116"/>
        <v>1.0000000000000002</v>
      </c>
      <c r="W114" s="446">
        <f t="shared" si="116"/>
        <v>1.0000000000000002</v>
      </c>
      <c r="X114" s="446">
        <f t="shared" si="116"/>
        <v>1</v>
      </c>
      <c r="Y114" s="446">
        <f t="shared" si="116"/>
        <v>1</v>
      </c>
      <c r="Z114" s="446">
        <f t="shared" si="116"/>
        <v>1</v>
      </c>
      <c r="AA114" s="446">
        <f t="shared" si="116"/>
        <v>1</v>
      </c>
      <c r="AB114" s="446">
        <f t="shared" si="116"/>
        <v>1</v>
      </c>
      <c r="AC114" s="446">
        <f t="shared" si="116"/>
        <v>1</v>
      </c>
      <c r="AD114" s="446">
        <f t="shared" si="116"/>
        <v>0</v>
      </c>
      <c r="AE114" s="446">
        <f t="shared" si="116"/>
        <v>0</v>
      </c>
      <c r="AF114" s="446">
        <f t="shared" si="116"/>
        <v>0</v>
      </c>
      <c r="AG114" s="446">
        <f t="shared" si="116"/>
        <v>0</v>
      </c>
      <c r="AH114" s="446">
        <f t="shared" si="116"/>
        <v>0</v>
      </c>
      <c r="AI114" s="446">
        <f t="shared" si="116"/>
        <v>1.0000000000000002</v>
      </c>
      <c r="AJ114" s="446">
        <f t="shared" si="116"/>
        <v>1</v>
      </c>
      <c r="AK114" s="446">
        <f t="shared" si="116"/>
        <v>1.0000000000000002</v>
      </c>
      <c r="AL114" s="446">
        <f t="shared" si="116"/>
        <v>1</v>
      </c>
      <c r="AM114" s="446">
        <f t="shared" si="116"/>
        <v>1.0000000000000002</v>
      </c>
      <c r="AN114" s="446">
        <f t="shared" si="116"/>
        <v>1</v>
      </c>
      <c r="AO114" s="446">
        <f t="shared" si="116"/>
        <v>1</v>
      </c>
      <c r="AP114" s="446">
        <f t="shared" si="116"/>
        <v>1</v>
      </c>
      <c r="AQ114" s="446">
        <f t="shared" si="116"/>
        <v>1</v>
      </c>
      <c r="AR114" s="446">
        <f t="shared" si="116"/>
        <v>1</v>
      </c>
      <c r="AS114" s="446">
        <f t="shared" si="116"/>
        <v>0.99999999999999989</v>
      </c>
      <c r="AT114" s="446">
        <f t="shared" si="116"/>
        <v>1.0000000000000002</v>
      </c>
      <c r="AU114" s="446">
        <f t="shared" si="116"/>
        <v>1.0000000000000002</v>
      </c>
      <c r="AV114" s="446">
        <f t="shared" si="116"/>
        <v>1.0000000000000002</v>
      </c>
      <c r="AW114" s="446">
        <f t="shared" si="116"/>
        <v>1</v>
      </c>
      <c r="AX114" s="446">
        <f t="shared" si="116"/>
        <v>1</v>
      </c>
      <c r="AY114" s="446">
        <f t="shared" si="116"/>
        <v>1</v>
      </c>
      <c r="AZ114" s="446">
        <f t="shared" si="116"/>
        <v>0</v>
      </c>
      <c r="BA114" s="446">
        <f t="shared" si="116"/>
        <v>0</v>
      </c>
      <c r="BB114" s="446">
        <f t="shared" si="116"/>
        <v>0</v>
      </c>
      <c r="BC114" s="446">
        <f t="shared" si="116"/>
        <v>0</v>
      </c>
      <c r="BD114" s="446">
        <f t="shared" si="116"/>
        <v>0</v>
      </c>
      <c r="BE114" s="446">
        <f t="shared" si="116"/>
        <v>0</v>
      </c>
      <c r="BF114" s="446">
        <f t="shared" si="116"/>
        <v>0</v>
      </c>
      <c r="BG114" s="446">
        <f t="shared" si="116"/>
        <v>0</v>
      </c>
      <c r="BH114" s="249"/>
      <c r="BI114" s="447">
        <f>SUM(BI84:BI113)</f>
        <v>108341.10571796847</v>
      </c>
      <c r="BJ114" s="477" t="str">
        <f>IF(BI114='6. Network Design'!I89,"OK","Not OK")</f>
        <v>OK</v>
      </c>
      <c r="BK114" s="478"/>
    </row>
    <row r="116" spans="3:63">
      <c r="BI116" s="697">
        <f>'6. Network Design'!J58</f>
        <v>2016</v>
      </c>
    </row>
    <row r="117" spans="3:63">
      <c r="C117" s="154">
        <f>'C. Masterfiles'!D145</f>
        <v>2016</v>
      </c>
      <c r="D117" s="222" t="s">
        <v>284</v>
      </c>
      <c r="E117" s="443" t="str">
        <f t="shared" ref="E117:AH117" si="117">E83</f>
        <v>TRX</v>
      </c>
      <c r="F117" s="443" t="str">
        <f t="shared" si="117"/>
        <v>Radio</v>
      </c>
      <c r="G117" s="443" t="str">
        <f t="shared" si="117"/>
        <v>BTS</v>
      </c>
      <c r="H117" s="443" t="str">
        <f t="shared" si="117"/>
        <v>Node B</v>
      </c>
      <c r="I117" s="443" t="str">
        <f t="shared" si="117"/>
        <v>BSC</v>
      </c>
      <c r="J117" s="443" t="str">
        <f t="shared" si="117"/>
        <v>RNC</v>
      </c>
      <c r="K117" s="443" t="str">
        <f t="shared" si="117"/>
        <v>MSC</v>
      </c>
      <c r="L117" s="443" t="str">
        <f t="shared" si="117"/>
        <v>HLR</v>
      </c>
      <c r="M117" s="443" t="str">
        <f t="shared" si="117"/>
        <v>PPP</v>
      </c>
      <c r="N117" s="443" t="str">
        <f t="shared" si="117"/>
        <v>SMSG</v>
      </c>
      <c r="O117" s="443" t="str">
        <f t="shared" si="117"/>
        <v>SMSC</v>
      </c>
      <c r="P117" s="443" t="str">
        <f t="shared" si="117"/>
        <v>MMSC</v>
      </c>
      <c r="Q117" s="443" t="str">
        <f t="shared" si="117"/>
        <v>VMS</v>
      </c>
      <c r="R117" s="443" t="str">
        <f t="shared" si="117"/>
        <v>NMS</v>
      </c>
      <c r="S117" s="443" t="str">
        <f t="shared" si="117"/>
        <v>OSS</v>
      </c>
      <c r="T117" s="443" t="str">
        <f t="shared" si="117"/>
        <v>GPRS</v>
      </c>
      <c r="U117" s="443" t="str">
        <f t="shared" si="117"/>
        <v>BIL</v>
      </c>
      <c r="V117" s="443" t="str">
        <f t="shared" si="117"/>
        <v>IBIL</v>
      </c>
      <c r="W117" s="443" t="str">
        <f t="shared" si="117"/>
        <v>IGW</v>
      </c>
      <c r="X117" s="443" t="str">
        <f t="shared" si="117"/>
        <v>INT</v>
      </c>
      <c r="Y117" s="443" t="str">
        <f t="shared" si="117"/>
        <v>SGSN</v>
      </c>
      <c r="Z117" s="443" t="str">
        <f t="shared" si="117"/>
        <v>GGSN</v>
      </c>
      <c r="AA117" s="443" t="str">
        <f t="shared" si="117"/>
        <v>IN/NGN</v>
      </c>
      <c r="AB117" s="443" t="str">
        <f t="shared" si="117"/>
        <v>eNodeB</v>
      </c>
      <c r="AC117" s="443" t="str">
        <f t="shared" si="117"/>
        <v>eNodeB Radio</v>
      </c>
      <c r="AD117" s="443" t="str">
        <f t="shared" si="117"/>
        <v>OTHER</v>
      </c>
      <c r="AE117" s="443" t="str">
        <f t="shared" si="117"/>
        <v>OTHER</v>
      </c>
      <c r="AF117" s="443" t="str">
        <f t="shared" si="117"/>
        <v>OTHER</v>
      </c>
      <c r="AG117" s="443" t="str">
        <f t="shared" si="117"/>
        <v>OTHER</v>
      </c>
      <c r="AH117" s="443" t="str">
        <f t="shared" si="117"/>
        <v>OTHER</v>
      </c>
      <c r="AI117" s="443" t="str">
        <f>AI83</f>
        <v>BTS-BSC</v>
      </c>
      <c r="AJ117" s="443" t="str">
        <f t="shared" ref="AJ117:BG117" si="118">AJ83</f>
        <v>Node B-RNC</v>
      </c>
      <c r="AK117" s="443" t="str">
        <f t="shared" si="118"/>
        <v>BSC-MSC</v>
      </c>
      <c r="AL117" s="443" t="str">
        <f t="shared" si="118"/>
        <v>RNC-MSC</v>
      </c>
      <c r="AM117" s="443" t="str">
        <f t="shared" si="118"/>
        <v>MSC-MSC</v>
      </c>
      <c r="AN117" s="443" t="str">
        <f t="shared" si="118"/>
        <v>MSC-PPP</v>
      </c>
      <c r="AO117" s="443" t="str">
        <f t="shared" si="118"/>
        <v>MSC-HLR</v>
      </c>
      <c r="AP117" s="443" t="str">
        <f t="shared" si="118"/>
        <v>MSC-SMS</v>
      </c>
      <c r="AQ117" s="443" t="str">
        <f t="shared" si="118"/>
        <v>MSC-MMS</v>
      </c>
      <c r="AR117" s="443" t="str">
        <f t="shared" si="118"/>
        <v>MSC-OSS</v>
      </c>
      <c r="AS117" s="443" t="str">
        <f t="shared" si="118"/>
        <v>MSC-GPRS</v>
      </c>
      <c r="AT117" s="443" t="str">
        <f t="shared" si="118"/>
        <v>MSC-BIL</v>
      </c>
      <c r="AU117" s="443" t="str">
        <f t="shared" si="118"/>
        <v>MSC-IBIL</v>
      </c>
      <c r="AV117" s="443" t="str">
        <f t="shared" si="118"/>
        <v>MSC-IGW</v>
      </c>
      <c r="AW117" s="443" t="str">
        <f t="shared" si="118"/>
        <v>MSC-INT</v>
      </c>
      <c r="AX117" s="443" t="str">
        <f t="shared" si="118"/>
        <v>MSC-IN/NGIN</v>
      </c>
      <c r="AY117" s="443" t="str">
        <f t="shared" si="118"/>
        <v>eNodeB-MSC</v>
      </c>
      <c r="AZ117" s="443" t="str">
        <f t="shared" si="118"/>
        <v>OTHER: complete as required</v>
      </c>
      <c r="BA117" s="443" t="str">
        <f t="shared" si="118"/>
        <v>OTHER: complete as required</v>
      </c>
      <c r="BB117" s="443" t="str">
        <f t="shared" si="118"/>
        <v>OTHER: complete as required</v>
      </c>
      <c r="BC117" s="443" t="str">
        <f t="shared" si="118"/>
        <v>OTHER: complete as required</v>
      </c>
      <c r="BD117" s="443" t="str">
        <f t="shared" si="118"/>
        <v>OTHER: complete as required</v>
      </c>
      <c r="BE117" s="443" t="str">
        <f t="shared" si="118"/>
        <v>OTHER: complete as required</v>
      </c>
      <c r="BF117" s="443" t="str">
        <f t="shared" si="118"/>
        <v>OTHER: complete as required</v>
      </c>
      <c r="BG117" s="443" t="str">
        <f t="shared" si="118"/>
        <v>OTHER: complete as required</v>
      </c>
      <c r="BH117" s="249"/>
      <c r="BI117" s="694" t="s">
        <v>472</v>
      </c>
      <c r="BJ117" s="207"/>
    </row>
    <row r="118" spans="3:63">
      <c r="C118" s="240" t="str">
        <f t="shared" ref="C118:D146" si="119">C84</f>
        <v>S01</v>
      </c>
      <c r="D118" s="240" t="str">
        <f t="shared" si="119"/>
        <v>Повиквания в мрежата (On Net calls)</v>
      </c>
      <c r="E118" s="445">
        <f>E15*BI118/(IF(SUMPRODUCT($E$15:$E$44,$BI$118:$BI$147)=0,1,SUMPRODUCT($E$15:$E$44,$BI$118:$BI$147)))</f>
        <v>0.73711614235714007</v>
      </c>
      <c r="F118" s="445">
        <f>F15*BI118/(IF(SUMPRODUCT($F$15:$F$44,$BI$118:$BI$147)=0,1,SUMPRODUCT($F$15:$F$44,$BI$118:$BI$147)))</f>
        <v>0.54138214761065806</v>
      </c>
      <c r="G118" s="445">
        <f>G15*BI118/(IF(SUMPRODUCT($G$15:$G$44,$BI$118:$BI$147)=0,1,SUMPRODUCT($G$15:$G$44,$BI$118:$BI$147)))</f>
        <v>0.73711614235714007</v>
      </c>
      <c r="H118" s="445">
        <f>H15*BI118/(IF(SUMPRODUCT($H$15:$H$44,$BI$118:$BI$147)=0,1,SUMPRODUCT($H$15:$H$44,$BI$118:$BI$147)))</f>
        <v>0.54138214761065806</v>
      </c>
      <c r="I118" s="445">
        <f>I15*BI118/(IF(SUMPRODUCT($I$15:$I$44,$BI$118:$BI$147)=0,1,SUMPRODUCT($I$15:$I$44,$BI$118:$BI$147)))</f>
        <v>0.73711614235714007</v>
      </c>
      <c r="J118" s="445">
        <f>J15*BI118/(IF(SUMPRODUCT($J$15:$J$44,$BI$118:$BI$147)=0,1,SUMPRODUCT($J$15:$J$44,$BI$118:$BI$147)))</f>
        <v>0.54138214761065806</v>
      </c>
      <c r="K118" s="445">
        <f>K15*BI118/(IF(SUMPRODUCT($K$15:$K$44,$BI$118:$BI$147)=0,1,SUMPRODUCT($K$15:$K$44,$BI$118:$BI$147)))</f>
        <v>0.49536182812810325</v>
      </c>
      <c r="L118" s="445">
        <f>L15*BI118/(IF(SUMPRODUCT($L$15:$L$44,$BI$118:$BI$147)=0,1,SUMPRODUCT($L$15:$L$44,$BI$118:$BI$147)))</f>
        <v>0.37126744525196015</v>
      </c>
      <c r="M118" s="445">
        <f>M15*BI118/(IF(SUMPRODUCT($M$15:$M$44,$BI$118:$BI$147)=0,1,SUMPRODUCT($M$15:$M$44,$BI$118:$BI$147)))</f>
        <v>0.37126744525196015</v>
      </c>
      <c r="N118" s="445">
        <f>N15*BI118/(IF(SUMPRODUCT($N$15:$N$44,$BI$118:$BI$147)=0,1,SUMPRODUCT($N$15:$N$44,$BI$118:$BI$147)))</f>
        <v>0</v>
      </c>
      <c r="O118" s="445">
        <f>O15*BI118/(IF(SUMPRODUCT($O$15:$O$44,$BI$118:$BI$147)=0,1,SUMPRODUCT($O$15:$O$44,$BI$118:$BI$147)))</f>
        <v>0</v>
      </c>
      <c r="P118" s="445">
        <f>P15*BI118/(IF(SUMPRODUCT($P$15:$P$44,$BI$118:$BI$147)=0,1,SUMPRODUCT($P$15:$P$44,$BI$118:$BI$147)))</f>
        <v>0</v>
      </c>
      <c r="Q118" s="445">
        <f>Q15*BI118/(IF(SUMPRODUCT($Q$15:$Q$44,$BI$118:$BI$147)=0,1,SUMPRODUCT($Q$15:$Q$44,$BI$118:$BI$147)))</f>
        <v>0</v>
      </c>
      <c r="R118" s="445">
        <f>R15*BI118/(IF(SUMPRODUCT($R$15:$R$44,$BI$118:$BI$147)=0,1,SUMPRODUCT($R$15:$R$44,$BI$118:$BI$147)))</f>
        <v>0.37126744525196015</v>
      </c>
      <c r="S118" s="445">
        <f>S15*BI118/(IF(SUMPRODUCT($S$15:$S$44,$BI$118:$BI$147)=0,1,SUMPRODUCT($S$15:$S$44,$BI$118:$BI$147)))</f>
        <v>0.37126744525196015</v>
      </c>
      <c r="T118" s="445">
        <f>T15*BI118/(IF(SUMPRODUCT($T$15:$T$44,$BI$118:$BI$147)=0,1,SUMPRODUCT($T$15:$T$44,$BI$118:$BI$147)))</f>
        <v>0</v>
      </c>
      <c r="U118" s="445">
        <f>U15*BI118/(IF(SUMPRODUCT($U$15:$U$44,$BI$118:$BI$147)=0,1,SUMPRODUCT($U$15:$U$44,$BI$118:$BI$147)))</f>
        <v>0.40929504252542276</v>
      </c>
      <c r="V118" s="445">
        <f>V15*BI118/(IF(SUMPRODUCT($V$15:$V$44,$BI$118:$BI$147)=0,1,SUMPRODUCT($V$15:$V$44,$BI$118:$BI$147)))</f>
        <v>0</v>
      </c>
      <c r="W118" s="445">
        <f>W15*BI118/(IF(SUMPRODUCT($W$15:$W$44,$BI$118:$BI$147)=0,1,SUMPRODUCT($W$15:$W$44,$BI$118:$BI$147)))</f>
        <v>0</v>
      </c>
      <c r="X118" s="445">
        <f>X15*BI118/(IF(SUMPRODUCT($X$15:$X$44,$BI$118:$BI$147)=0,1,SUMPRODUCT($X$15:$X$44,$BI$118:$BI$147)))</f>
        <v>0</v>
      </c>
      <c r="Y118" s="445">
        <f>Y15*BI118/(IF(SUMPRODUCT($Y$15:$Y$44,$BI$118:$BI$147)=0,1,SUMPRODUCT($Y$15:$Y$44,$BI$118:$BI$147)))</f>
        <v>0</v>
      </c>
      <c r="Z118" s="445">
        <f>Z15*BI118/(IF(SUMPRODUCT($Z$15:$Z$44,$BI$118:$BI$147)=0,1,SUMPRODUCT($Z$15:$Z$44,$BI$118:$BI$147)))</f>
        <v>0</v>
      </c>
      <c r="AA118" s="445">
        <f>AA15*BI118/(IF(SUMPRODUCT($AA$15:$AA$44,$BI$118:$BI$147)=0,1,SUMPRODUCT($AA$15:$AA$44,$BI$118:$BI$147)))</f>
        <v>0</v>
      </c>
      <c r="AB118" s="445">
        <f>AB15*BI118/(IF(SUMPRODUCT($AB$15:$AB$44,$BI$118:$BI$147)=0,1,SUMPRODUCT($AB$15:$AB$44,$BI$118:$BI$147)))</f>
        <v>0.54138214761065806</v>
      </c>
      <c r="AC118" s="445">
        <f>AC15*BI118/(IF(SUMPRODUCT($AC$15:$AC$44,$BI$118:$BI$147)=0,1,SUMPRODUCT($AC$15:$AC$44,$BI$118:$BI$147)))</f>
        <v>0.54138214761065806</v>
      </c>
      <c r="AD118" s="445">
        <f>AD15*BI118/(IF(SUMPRODUCT($AD$15:$AD$44,$BI$118:$BI$147)=0,1,SUMPRODUCT($AD$15:$AD$44,$BI$118:$BI$147)))</f>
        <v>0</v>
      </c>
      <c r="AE118" s="445">
        <f>AE15*BI118/(IF(SUMPRODUCT($AE$15:$AE$44,$BI$118:$BI$147)=0,1,SUMPRODUCT($AE$15:$AE$44,$BI$118:$BI$147)))</f>
        <v>0</v>
      </c>
      <c r="AF118" s="445">
        <f>AF15*$BI118/(IF(SUMPRODUCT($AF$15:$AF$44,$BI$118:$BI$147)=0,1,SUMPRODUCT($AF$15:$AF$44,$BI$118:$BI$147)))</f>
        <v>0</v>
      </c>
      <c r="AG118" s="445">
        <f>AG15*$BI118/(IF(SUMPRODUCT($AG$15:$AG$44,$BI$118:$BI$147)=0,1,SUMPRODUCT($AG$15:$AG$44,$BI$118:$BI$147)))</f>
        <v>0</v>
      </c>
      <c r="AH118" s="445">
        <f>AH15*$BI118/(IF(SUMPRODUCT($AH$15:$AH$44,$BI$118:$BI$147)=0,1,SUMPRODUCT($AH$15:$AH$44,$BI$118:$BI$147)))</f>
        <v>0</v>
      </c>
      <c r="AI118" s="445">
        <f>AI15*$BI118/(IF(SUMPRODUCT($AI$15:$AI$44,$BI$118:$BI$147)=0,1,SUMPRODUCT($AI$15:$AI$44,$BI$118:$BI$147)))</f>
        <v>0.73711614235714007</v>
      </c>
      <c r="AJ118" s="445">
        <f>AJ15*$BI118/(IF(SUMPRODUCT($AJ$15:$AJ$44,$BI$118:$BI$147)=0,1,SUMPRODUCT($AJ$15:$AJ$44,$BI$118:$BI$147)))</f>
        <v>0.54138214761065806</v>
      </c>
      <c r="AK118" s="445">
        <f>AK15*$BI118/(IF(SUMPRODUCT($AK$15:$AK$44,$BI$118:$BI$147)=0,1,SUMPRODUCT($AK$15:$AK$44,$BI$118:$BI$147)))</f>
        <v>0.73711614235714007</v>
      </c>
      <c r="AL118" s="445">
        <f>AL15*$BI118/(IF(SUMPRODUCT($AL$15:$AL$44,$BI$118:$BI$147)=0,1,SUMPRODUCT($AL$15:$AL$44,$BI$118:$BI$147)))</f>
        <v>0.54138214761065806</v>
      </c>
      <c r="AM118" s="445">
        <f>AM15*$BI118/(IF(SUMPRODUCT($AM$15:$AM$44,$BI$118:$BI$147)=0,1,SUMPRODUCT($AM$15:$AM$44,$BI$118:$BI$147)))</f>
        <v>0.73711614235714007</v>
      </c>
      <c r="AN118" s="445">
        <f>AN15*$BI118/(IF(SUMPRODUCT($AN$15:$AN$44,$BI$118:$BI$147)=0,1,SUMPRODUCT($AN$15:$AN$44,$BI$118:$BI$147)))</f>
        <v>0.37126744525196015</v>
      </c>
      <c r="AO118" s="445">
        <f>AO15*$BI118/(IF(SUMPRODUCT($AO$15:$AO$44,$BI$118:$BI$147)=0,1,SUMPRODUCT($AO$15:$AO$44,$BI$118:$BI$147)))</f>
        <v>0.37126744525196015</v>
      </c>
      <c r="AP118" s="445">
        <f>AP15*$BI118/(IF(SUMPRODUCT($AP$15:$AP$44,$BI$118:$BI$147)=0,1,SUMPRODUCT($AP$15:$AP$44,$BI$118:$BI$147)))</f>
        <v>0</v>
      </c>
      <c r="AQ118" s="445">
        <f>AQ15*$BI118/(IF(SUMPRODUCT($AQ$15:$AQ$44,$BI$118:$BI$147)=0,1,SUMPRODUCT($AQ$15:$AQ$44,$BI$118:$BI$147)))</f>
        <v>0</v>
      </c>
      <c r="AR118" s="445">
        <f>AR15*$BI118/(IF(SUMPRODUCT($AR$15:$AR$44,$BI$118:$BI$147)=0,1,SUMPRODUCT($AR$15:$AR$44,$BI$118:$BI$147)))</f>
        <v>0.37126744525196015</v>
      </c>
      <c r="AS118" s="445">
        <f>AS15*$BI118/(IF(SUMPRODUCT($AS$15:$AS$44,$BI$118:$BI$147)=0,1,SUMPRODUCT($AS$15:$AS$44,$BI$118:$BI$147)))</f>
        <v>0</v>
      </c>
      <c r="AT118" s="445">
        <f>AT15*$BI118/(IF(SUMPRODUCT($AT$15:$AT$44,$BI$118:$BI$147)=0,1,SUMPRODUCT($AT$15:$AT$44,$BI$118:$BI$147)))</f>
        <v>0.40929504252542276</v>
      </c>
      <c r="AU118" s="445">
        <f>AU15*$BI118/(IF(SUMPRODUCT($AU$15:$AU$44,$BI$118:$BI$147)=0,1,SUMPRODUCT($AU$15:$AU$44,$BI$118:$BI$147)))</f>
        <v>0</v>
      </c>
      <c r="AV118" s="445">
        <f>AV15*$BI118/(IF(SUMPRODUCT($AV$15:$AV$44,$BI$118:$BI$147)=0,1,SUMPRODUCT($AV$15:$AV$44,$BI$118:$BI$147)))</f>
        <v>0</v>
      </c>
      <c r="AW118" s="445">
        <f>AW15*$BI118/(IF(SUMPRODUCT($AW$15:$AW$44,$BI$118:$BI$147)=0,1,SUMPRODUCT($AW$15:$AW$44,$BI$118:$BI$147)))</f>
        <v>0</v>
      </c>
      <c r="AX118" s="445">
        <f>AX15*$BI118/(IF(SUMPRODUCT($AX$15:$AX$44,$BI$118:$BI$147)=0,1,SUMPRODUCT($AX$15:$AX$44,$BI$118:$BI$147)))</f>
        <v>0</v>
      </c>
      <c r="AY118" s="445">
        <f>AY15*$BI118/(IF(SUMPRODUCT($AY$15:$AY$44,$BI$118:$BI$147)=0,1,SUMPRODUCT($AY$15:$AY$44,$BI$118:$BI$147)))</f>
        <v>0.54138214761065806</v>
      </c>
      <c r="AZ118" s="445">
        <f>AZ15*$BI118/(IF(SUMPRODUCT($AZ$15:$AZ$44,$BI$118:$BI$147)=0,1,SUMPRODUCT($AZ$15:$AZ$44,$BI$118:$BI$147)))</f>
        <v>0</v>
      </c>
      <c r="BA118" s="445">
        <f>BA15*$BI118/(IF(SUMPRODUCT($BA$15:$BA$44,$BI$118:$BI$147)=0,1,SUMPRODUCT($BA$15:$BA$44,$BI$118:$BI$147)))</f>
        <v>0</v>
      </c>
      <c r="BB118" s="445">
        <f>BB15*$BI118/(IF(SUMPRODUCT($BB$15:$BB$44,$BI$118:$BI$147)=0,1,SUMPRODUCT($BB$15:$BB$44,$BI$118:$BI$147)))</f>
        <v>0</v>
      </c>
      <c r="BC118" s="445">
        <f>BC15*$BI118/(IF(SUMPRODUCT($BC$15:$BC$44,$BI$118:$BI$147)=0,1,SUMPRODUCT($BC$15:$BC$44,$BI$118:$BI$147)))</f>
        <v>0</v>
      </c>
      <c r="BD118" s="445">
        <f>BD15*$BI118/(IF(SUMPRODUCT($BD$15:$BD$44,$BI$118:$BI$147)=0,1,SUMPRODUCT($BD$15:$BD$44,$BI$118:$BI$147)))</f>
        <v>0</v>
      </c>
      <c r="BE118" s="445">
        <f>BE15*$BI118/(IF(SUMPRODUCT($BE$15:$BE$44,$BI$118:$BI$147)=0,1,SUMPRODUCT($BE$15:$BE$44,$BI$118:$BI$147)))</f>
        <v>0</v>
      </c>
      <c r="BF118" s="445">
        <f>BF15*$BI118/(IF(SUMPRODUCT($BF$15:$BF$44,$BI$118:$BI$147)=0,1,SUMPRODUCT($BF$15:$BF$44,$BI$118:$BI$147)))</f>
        <v>0</v>
      </c>
      <c r="BG118" s="445">
        <f>BG15*$BI118/(IF(SUMPRODUCT($BG$15:$BG$44,$BI$118:$BI$147)=0,1,SUMPRODUCT($BG$15:$BG$44,$BI$118:$BI$147)))</f>
        <v>0</v>
      </c>
      <c r="BH118" s="249"/>
      <c r="BI118" s="351">
        <f>'6. Network Design'!J59</f>
        <v>41027.996046396351</v>
      </c>
      <c r="BJ118" s="207"/>
    </row>
    <row r="119" spans="3:63">
      <c r="C119" s="240" t="str">
        <f t="shared" si="119"/>
        <v>S02</v>
      </c>
      <c r="D119" s="240" t="str">
        <f t="shared" si="119"/>
        <v>Изходящи повиквания към фиксирана линия (Outgoing Calls to Fixed Line)</v>
      </c>
      <c r="E119" s="445">
        <f t="shared" ref="E119:E147" si="120">E16*BI119/(IF(SUMPRODUCT($E$15:$E$44,$BI$118:$BI$147)=0,1,SUMPRODUCT($E$15:$E$44,$BI$118:$BI$147)))</f>
        <v>5.9247075272861188E-3</v>
      </c>
      <c r="F119" s="445">
        <f t="shared" ref="F119:F147" si="121">F16*BI119/(IF(SUMPRODUCT($F$15:$F$44,$BI$118:$BI$147)=0,1,SUMPRODUCT($F$15:$F$44,$BI$118:$BI$147)))</f>
        <v>4.3514592894821043E-3</v>
      </c>
      <c r="G119" s="445">
        <f t="shared" ref="G119:G147" si="122">G16*BI119/(IF(SUMPRODUCT($G$15:$G$44,$BI$118:$BI$147)=0,1,SUMPRODUCT($G$15:$G$44,$BI$118:$BI$147)))</f>
        <v>5.9247075272861188E-3</v>
      </c>
      <c r="H119" s="445">
        <f t="shared" ref="H119:H147" si="123">H16*BI119/(IF(SUMPRODUCT($H$15:$H$44,$BI$118:$BI$147)=0,1,SUMPRODUCT($H$15:$H$44,$BI$118:$BI$147)))</f>
        <v>4.3514592894821043E-3</v>
      </c>
      <c r="I119" s="445">
        <f t="shared" ref="I119:I147" si="124">I16*BI119/(IF(SUMPRODUCT($I$15:$I$44,$BI$118:$BI$147)=0,1,SUMPRODUCT($I$15:$I$44,$BI$118:$BI$147)))</f>
        <v>5.9247075272861188E-3</v>
      </c>
      <c r="J119" s="445">
        <f t="shared" ref="J119:J147" si="125">J16*BI119/(IF(SUMPRODUCT($J$15:$J$44,$BI$118:$BI$147)=0,1,SUMPRODUCT($J$15:$J$44,$BI$118:$BI$147)))</f>
        <v>4.3514592894821043E-3</v>
      </c>
      <c r="K119" s="445">
        <f t="shared" ref="K119:K147" si="126">K16*BI119/(IF(SUMPRODUCT($K$15:$K$44,$BI$118:$BI$147)=0,1,SUMPRODUCT($K$15:$K$44,$BI$118:$BI$147)))</f>
        <v>5.9723436712205615E-3</v>
      </c>
      <c r="L119" s="445">
        <f t="shared" ref="L119:L147" si="127">L16*BI119/(IF(SUMPRODUCT($L$15:$L$44,$BI$118:$BI$147)=0,1,SUMPRODUCT($L$15:$L$44,$BI$118:$BI$147)))</f>
        <v>5.9682617192090273E-3</v>
      </c>
      <c r="M119" s="445">
        <f t="shared" ref="M119:M147" si="128">M16*BI119/(IF(SUMPRODUCT($M$15:$M$44,$BI$118:$BI$147)=0,1,SUMPRODUCT($M$15:$M$44,$BI$118:$BI$147)))</f>
        <v>5.9682617192090273E-3</v>
      </c>
      <c r="N119" s="445">
        <f t="shared" ref="N119:N147" si="129">N16*BI119/(IF(SUMPRODUCT($N$15:$N$44,$BI$118:$BI$147)=0,1,SUMPRODUCT($N$15:$N$44,$BI$118:$BI$147)))</f>
        <v>0</v>
      </c>
      <c r="O119" s="445">
        <f t="shared" ref="O119:O147" si="130">O16*BI119/(IF(SUMPRODUCT($O$15:$O$44,$BI$118:$BI$147)=0,1,SUMPRODUCT($O$15:$O$44,$BI$118:$BI$147)))</f>
        <v>0</v>
      </c>
      <c r="P119" s="445">
        <f t="shared" ref="P119:P146" si="131">P16*BI119/(IF(SUMPRODUCT($P$15:$P$44,$BI$118:$BI$147)=0,1,SUMPRODUCT($P$15:$P$44,$BI$118:$BI$147)))</f>
        <v>0</v>
      </c>
      <c r="Q119" s="445">
        <f t="shared" ref="Q119:Q146" si="132">Q16*BI119/(IF(SUMPRODUCT($Q$15:$Q$44,$BI$118:$BI$147)=0,1,SUMPRODUCT($Q$15:$Q$44,$BI$118:$BI$147)))</f>
        <v>0</v>
      </c>
      <c r="R119" s="445">
        <f t="shared" ref="R119:R147" si="133">R16*BI119/(IF(SUMPRODUCT($R$15:$R$44,$BI$118:$BI$147)=0,1,SUMPRODUCT($R$15:$R$44,$BI$118:$BI$147)))</f>
        <v>5.9682617192090273E-3</v>
      </c>
      <c r="S119" s="445">
        <f t="shared" ref="S119:S147" si="134">S16*BI119/(IF(SUMPRODUCT($S$15:$S$44,$BI$118:$BI$147)=0,1,SUMPRODUCT($S$15:$S$44,$BI$118:$BI$147)))</f>
        <v>5.9682617192090273E-3</v>
      </c>
      <c r="T119" s="445">
        <f t="shared" ref="T119:T147" si="135">T16*BI119/(IF(SUMPRODUCT($T$15:$T$44,$BI$118:$BI$147)=0,1,SUMPRODUCT($T$15:$T$44,$BI$118:$BI$147)))</f>
        <v>0</v>
      </c>
      <c r="U119" s="445">
        <f t="shared" ref="U119:U146" si="136">U16*BI119/(IF(SUMPRODUCT($U$15:$U$44,$BI$118:$BI$147)=0,1,SUMPRODUCT($U$15:$U$44,$BI$118:$BI$147)))</f>
        <v>6.579569432781057E-3</v>
      </c>
      <c r="V119" s="445">
        <f t="shared" ref="V119:V147" si="137">V16*BI119/(IF(SUMPRODUCT($V$15:$V$44,$BI$118:$BI$147)=0,1,SUMPRODUCT($V$15:$V$44,$BI$118:$BI$147)))</f>
        <v>0</v>
      </c>
      <c r="W119" s="445">
        <f t="shared" ref="W119:W147" si="138">W16*BI119/(IF(SUMPRODUCT($W$15:$W$44,$BI$118:$BI$147)=0,1,SUMPRODUCT($W$15:$W$44,$BI$118:$BI$147)))</f>
        <v>2.6795506166024306E-2</v>
      </c>
      <c r="X119" s="445">
        <f t="shared" ref="X119:X147" si="139">X16*BI119/(IF(SUMPRODUCT($X$15:$X$44,$BI$118:$BI$147)=0,1,SUMPRODUCT($X$15:$X$44,$BI$118:$BI$147)))</f>
        <v>0</v>
      </c>
      <c r="Y119" s="445">
        <f t="shared" ref="Y119:Y147" si="140">Y16*BI119/(IF(SUMPRODUCT($Y$15:$Y$44,$BI$118:$BI$147)=0,1,SUMPRODUCT($Y$15:$Y$44,$BI$118:$BI$147)))</f>
        <v>0</v>
      </c>
      <c r="Z119" s="445">
        <f t="shared" ref="Z119:Z147" si="141">Z16*BI119/(IF(SUMPRODUCT($Z$15:$Z$44,$BI$118:$BI$147)=0,1,SUMPRODUCT($Z$15:$Z$44,$BI$118:$BI$147)))</f>
        <v>0</v>
      </c>
      <c r="AA119" s="445">
        <f t="shared" ref="AA119:AA147" si="142">AA16*BI119/(IF(SUMPRODUCT($AA$15:$AA$44,$BI$118:$BI$147)=0,1,SUMPRODUCT($AA$15:$AA$44,$BI$118:$BI$147)))</f>
        <v>0</v>
      </c>
      <c r="AB119" s="445">
        <f t="shared" ref="AB119:AB147" si="143">AB16*BI119/(IF(SUMPRODUCT($AB$15:$AB$44,$BI$118:$BI$147)=0,1,SUMPRODUCT($AB$15:$AB$44,$BI$118:$BI$147)))</f>
        <v>4.3514592894821043E-3</v>
      </c>
      <c r="AC119" s="445">
        <f t="shared" ref="AC119:AC147" si="144">AC16*BI119/(IF(SUMPRODUCT($AC$15:$AC$44,$BI$118:$BI$147)=0,1,SUMPRODUCT($AC$15:$AC$44,$BI$118:$BI$147)))</f>
        <v>4.3514592894821043E-3</v>
      </c>
      <c r="AD119" s="445">
        <f t="shared" ref="AD119:AD147" si="145">AD16*BI119/(IF(SUMPRODUCT($AD$15:$AD$44,$BI$118:$BI$147)=0,1,SUMPRODUCT($AD$15:$AD$44,$BI$118:$BI$147)))</f>
        <v>0</v>
      </c>
      <c r="AE119" s="445">
        <f t="shared" ref="AE119:AE147" si="146">AE16*BI119/(IF(SUMPRODUCT($AE$15:$AE$44,$BI$118:$BI$147)=0,1,SUMPRODUCT($AE$15:$AE$44,$BI$118:$BI$147)))</f>
        <v>0</v>
      </c>
      <c r="AF119" s="445">
        <f t="shared" ref="AF119:AF147" si="147">AF16*BI119/(IF(SUMPRODUCT($AF$15:$AF$44,$BI$118:$BI$147)=0,1,SUMPRODUCT($AF$15:$AF$44,$BI$118:$BI$147)))</f>
        <v>0</v>
      </c>
      <c r="AG119" s="445">
        <f t="shared" ref="AG119:AG147" si="148">AG16*$BI119/(IF(SUMPRODUCT($AG$15:$AG$44,$BI$118:$BI$147)=0,1,SUMPRODUCT($AG$15:$AG$44,$BI$118:$BI$147)))</f>
        <v>0</v>
      </c>
      <c r="AH119" s="445">
        <f t="shared" ref="AH119:AH147" si="149">AH16*$BI119/(IF(SUMPRODUCT($AH$15:$AH$44,$BI$118:$BI$147)=0,1,SUMPRODUCT($AH$15:$AH$44,$BI$118:$BI$147)))</f>
        <v>0</v>
      </c>
      <c r="AI119" s="445">
        <f t="shared" ref="AI119:AI147" si="150">AI16*$BI119/(IF(SUMPRODUCT($AI$15:$AI$44,$BI$118:$BI$147)=0,1,SUMPRODUCT($AI$15:$AI$44,$BI$118:$BI$147)))</f>
        <v>5.9247075272861188E-3</v>
      </c>
      <c r="AJ119" s="445">
        <f t="shared" ref="AJ119:AJ147" si="151">AJ16*$BI119/(IF(SUMPRODUCT($AJ$15:$AJ$44,$BI$118:$BI$147)=0,1,SUMPRODUCT($AJ$15:$AJ$44,$BI$118:$BI$147)))</f>
        <v>4.3514592894821043E-3</v>
      </c>
      <c r="AK119" s="445">
        <f t="shared" ref="AK119:AK147" si="152">AK16*$BI119/(IF(SUMPRODUCT($AK$15:$AK$44,$BI$118:$BI$147)=0,1,SUMPRODUCT($AK$15:$AK$44,$BI$118:$BI$147)))</f>
        <v>5.9247075272861188E-3</v>
      </c>
      <c r="AL119" s="445">
        <f t="shared" ref="AL119:AL147" si="153">AL16*$BI119/(IF(SUMPRODUCT($AL$15:$AL$44,$BI$118:$BI$147)=0,1,SUMPRODUCT($AL$15:$AL$44,$BI$118:$BI$147)))</f>
        <v>4.3514592894821043E-3</v>
      </c>
      <c r="AM119" s="445">
        <f t="shared" ref="AM119:AM147" si="154">AM16*$BI119/(IF(SUMPRODUCT($AM$15:$AM$44,$BI$118:$BI$147)=0,1,SUMPRODUCT($AM$15:$AM$44,$BI$118:$BI$147)))</f>
        <v>5.9247075272861188E-3</v>
      </c>
      <c r="AN119" s="445">
        <f t="shared" ref="AN119:AN147" si="155">AN16*$BI119/(IF(SUMPRODUCT($AN$15:$AN$44,$BI$118:$BI$147)=0,1,SUMPRODUCT($AN$15:$AN$44,$BI$118:$BI$147)))</f>
        <v>5.9682617192090273E-3</v>
      </c>
      <c r="AO119" s="445">
        <f t="shared" ref="AO119:AO147" si="156">AO16*$BI119/(IF(SUMPRODUCT($AO$15:$AO$44,$BI$118:$BI$147)=0,1,SUMPRODUCT($AO$15:$AO$44,$BI$118:$BI$147)))</f>
        <v>5.9682617192090273E-3</v>
      </c>
      <c r="AP119" s="445">
        <f t="shared" ref="AP119:AP147" si="157">AP16*$BI119/(IF(SUMPRODUCT($AP$15:$AP$44,$BI$118:$BI$147)=0,1,SUMPRODUCT($AP$15:$AP$44,$BI$118:$BI$147)))</f>
        <v>0</v>
      </c>
      <c r="AQ119" s="445">
        <f t="shared" ref="AQ119:AQ147" si="158">AQ16*$BI119/(IF(SUMPRODUCT($AQ$15:$AQ$44,$BI$118:$BI$147)=0,1,SUMPRODUCT($AQ$15:$AQ$44,$BI$118:$BI$147)))</f>
        <v>0</v>
      </c>
      <c r="AR119" s="445">
        <f t="shared" ref="AR119:AR147" si="159">AR16*$BI119/(IF(SUMPRODUCT($AR$15:$AR$44,$BI$118:$BI$147)=0,1,SUMPRODUCT($AR$15:$AR$44,$BI$118:$BI$147)))</f>
        <v>5.9682617192090273E-3</v>
      </c>
      <c r="AS119" s="445">
        <f t="shared" ref="AS119:AS147" si="160">AS16*$BI119/(IF(SUMPRODUCT($AS$15:$AS$44,$BI$118:$BI$147)=0,1,SUMPRODUCT($AS$15:$AS$44,$BI$118:$BI$147)))</f>
        <v>0</v>
      </c>
      <c r="AT119" s="445">
        <f t="shared" ref="AT119:AT147" si="161">AT16*$BI119/(IF(SUMPRODUCT($AT$15:$AT$44,$BI$118:$BI$147)=0,1,SUMPRODUCT($AT$15:$AT$44,$BI$118:$BI$147)))</f>
        <v>6.579569432781057E-3</v>
      </c>
      <c r="AU119" s="445">
        <f t="shared" ref="AU119:AU147" si="162">AU16*$BI119/(IF(SUMPRODUCT($AU$15:$AU$44,$BI$118:$BI$147)=0,1,SUMPRODUCT($AU$15:$AU$44,$BI$118:$BI$147)))</f>
        <v>0</v>
      </c>
      <c r="AV119" s="445">
        <f t="shared" ref="AV119:AV147" si="163">AV16*$BI119/(IF(SUMPRODUCT($AV$15:$AV$44,$BI$118:$BI$147)=0,1,SUMPRODUCT($AV$15:$AV$44,$BI$118:$BI$147)))</f>
        <v>2.6795506166024306E-2</v>
      </c>
      <c r="AW119" s="445">
        <f t="shared" ref="AW119:AW147" si="164">AW16*$BI119/(IF(SUMPRODUCT($AW$15:$AW$44,$BI$118:$BI$147)=0,1,SUMPRODUCT($AW$15:$AW$44,$BI$118:$BI$147)))</f>
        <v>0</v>
      </c>
      <c r="AX119" s="445">
        <f t="shared" ref="AX119:AX147" si="165">AX16*$BI119/(IF(SUMPRODUCT($AX$15:$AX$44,$BI$118:$BI$147)=0,1,SUMPRODUCT($AX$15:$AX$44,$BI$118:$BI$147)))</f>
        <v>0</v>
      </c>
      <c r="AY119" s="445">
        <f t="shared" ref="AY119:AY147" si="166">AY16*$BI119/(IF(SUMPRODUCT($AY$15:$AY$44,$BI$118:$BI$147)=0,1,SUMPRODUCT($AY$15:$AY$44,$BI$118:$BI$147)))</f>
        <v>4.3514592894821043E-3</v>
      </c>
      <c r="AZ119" s="445">
        <f t="shared" ref="AZ119:AZ147" si="167">AZ16*$BI119/(IF(SUMPRODUCT($AZ$15:$AZ$44,$BI$118:$BI$147)=0,1,SUMPRODUCT($AZ$15:$AZ$44,$BI$118:$BI$147)))</f>
        <v>0</v>
      </c>
      <c r="BA119" s="445">
        <f t="shared" ref="BA119:BA147" si="168">BA16*$BI119/(IF(SUMPRODUCT($BA$15:$BA$44,$BI$118:$BI$147)=0,1,SUMPRODUCT($BA$15:$BA$44,$BI$118:$BI$147)))</f>
        <v>0</v>
      </c>
      <c r="BB119" s="445">
        <f t="shared" ref="BB119:BB147" si="169">BB16*$BI119/(IF(SUMPRODUCT($BB$15:$BB$44,$BI$118:$BI$147)=0,1,SUMPRODUCT($BB$15:$BB$44,$BI$118:$BI$147)))</f>
        <v>0</v>
      </c>
      <c r="BC119" s="445">
        <f t="shared" ref="BC119:BC147" si="170">BC16*$BI119/(IF(SUMPRODUCT($BC$15:$BC$44,$BI$118:$BI$147)=0,1,SUMPRODUCT($BC$15:$BC$44,$BI$118:$BI$147)))</f>
        <v>0</v>
      </c>
      <c r="BD119" s="445">
        <f t="shared" ref="BD119:BD147" si="171">BD16*$BI119/(IF(SUMPRODUCT($BD$15:$BD$44,$BI$118:$BI$147)=0,1,SUMPRODUCT($BD$15:$BD$44,$BI$118:$BI$147)))</f>
        <v>0</v>
      </c>
      <c r="BE119" s="445">
        <f t="shared" ref="BE119:BE147" si="172">BE16*$BI119/(IF(SUMPRODUCT($BE$15:$BE$44,$BI$118:$BI$147)=0,1,SUMPRODUCT($BE$15:$BE$44,$BI$118:$BI$147)))</f>
        <v>0</v>
      </c>
      <c r="BF119" s="445">
        <f t="shared" ref="BF119:BF147" si="173">BF16*$BI119/(IF(SUMPRODUCT($BF$15:$BF$44,$BI$118:$BI$147)=0,1,SUMPRODUCT($BF$15:$BF$44,$BI$118:$BI$147)))</f>
        <v>0</v>
      </c>
      <c r="BG119" s="445">
        <f t="shared" ref="BG119:BG147" si="174">BG16*$BI119/(IF(SUMPRODUCT($BG$15:$BG$44,$BI$118:$BI$147)=0,1,SUMPRODUCT($BG$15:$BG$44,$BI$118:$BI$147)))</f>
        <v>0</v>
      </c>
      <c r="BH119" s="249"/>
      <c r="BI119" s="351">
        <f>'6. Network Design'!J60</f>
        <v>659.54023535079625</v>
      </c>
      <c r="BJ119" s="207"/>
    </row>
    <row r="120" spans="3:63">
      <c r="C120" s="240" t="str">
        <f t="shared" si="119"/>
        <v>S03</v>
      </c>
      <c r="D120" s="240" t="str">
        <f t="shared" si="119"/>
        <v>Изходящи повиквания към други мобилни мрежи (Outgoing Calls to Other Mobile)</v>
      </c>
      <c r="E120" s="445">
        <f t="shared" si="120"/>
        <v>6.1065617044195268E-2</v>
      </c>
      <c r="F120" s="445">
        <f t="shared" si="121"/>
        <v>4.4850238654166694E-2</v>
      </c>
      <c r="G120" s="445">
        <f t="shared" si="122"/>
        <v>6.1065617044195268E-2</v>
      </c>
      <c r="H120" s="445">
        <f t="shared" si="123"/>
        <v>4.4850238654166694E-2</v>
      </c>
      <c r="I120" s="445">
        <f t="shared" si="124"/>
        <v>6.1065617044195268E-2</v>
      </c>
      <c r="J120" s="445">
        <f t="shared" si="125"/>
        <v>4.4850238654166694E-2</v>
      </c>
      <c r="K120" s="445">
        <f t="shared" si="126"/>
        <v>6.1556600018386955E-2</v>
      </c>
      <c r="L120" s="445">
        <f t="shared" si="127"/>
        <v>6.1514527575623985E-2</v>
      </c>
      <c r="M120" s="445">
        <f t="shared" si="128"/>
        <v>6.1514527575623985E-2</v>
      </c>
      <c r="N120" s="445">
        <f t="shared" si="129"/>
        <v>0</v>
      </c>
      <c r="O120" s="445">
        <f t="shared" si="130"/>
        <v>0</v>
      </c>
      <c r="P120" s="445">
        <f t="shared" si="131"/>
        <v>0</v>
      </c>
      <c r="Q120" s="445">
        <f t="shared" si="132"/>
        <v>0</v>
      </c>
      <c r="R120" s="445">
        <f t="shared" si="133"/>
        <v>6.1514527575623985E-2</v>
      </c>
      <c r="S120" s="445">
        <f t="shared" si="134"/>
        <v>6.1514527575623985E-2</v>
      </c>
      <c r="T120" s="445">
        <f t="shared" si="135"/>
        <v>0</v>
      </c>
      <c r="U120" s="445">
        <f t="shared" si="136"/>
        <v>6.7815240743528085E-2</v>
      </c>
      <c r="V120" s="445">
        <f t="shared" si="137"/>
        <v>0</v>
      </c>
      <c r="W120" s="445">
        <f t="shared" si="138"/>
        <v>0.27617972878896391</v>
      </c>
      <c r="X120" s="445">
        <f t="shared" si="139"/>
        <v>0</v>
      </c>
      <c r="Y120" s="445">
        <f t="shared" si="140"/>
        <v>0</v>
      </c>
      <c r="Z120" s="445">
        <f t="shared" si="141"/>
        <v>0</v>
      </c>
      <c r="AA120" s="445">
        <f t="shared" si="142"/>
        <v>0</v>
      </c>
      <c r="AB120" s="445">
        <f t="shared" si="143"/>
        <v>4.4850238654166694E-2</v>
      </c>
      <c r="AC120" s="445">
        <f t="shared" si="144"/>
        <v>4.4850238654166694E-2</v>
      </c>
      <c r="AD120" s="445">
        <f t="shared" si="145"/>
        <v>0</v>
      </c>
      <c r="AE120" s="445">
        <f t="shared" si="146"/>
        <v>0</v>
      </c>
      <c r="AF120" s="445">
        <f t="shared" si="147"/>
        <v>0</v>
      </c>
      <c r="AG120" s="445">
        <f t="shared" si="148"/>
        <v>0</v>
      </c>
      <c r="AH120" s="445">
        <f t="shared" si="149"/>
        <v>0</v>
      </c>
      <c r="AI120" s="445">
        <f t="shared" si="150"/>
        <v>6.1065617044195268E-2</v>
      </c>
      <c r="AJ120" s="445">
        <f t="shared" si="151"/>
        <v>4.4850238654166694E-2</v>
      </c>
      <c r="AK120" s="445">
        <f t="shared" si="152"/>
        <v>6.1065617044195268E-2</v>
      </c>
      <c r="AL120" s="445">
        <f t="shared" si="153"/>
        <v>4.4850238654166694E-2</v>
      </c>
      <c r="AM120" s="445">
        <f t="shared" si="154"/>
        <v>6.1065617044195268E-2</v>
      </c>
      <c r="AN120" s="445">
        <f t="shared" si="155"/>
        <v>6.1514527575623985E-2</v>
      </c>
      <c r="AO120" s="445">
        <f t="shared" si="156"/>
        <v>6.1514527575623985E-2</v>
      </c>
      <c r="AP120" s="445">
        <f t="shared" si="157"/>
        <v>0</v>
      </c>
      <c r="AQ120" s="445">
        <f t="shared" si="158"/>
        <v>0</v>
      </c>
      <c r="AR120" s="445">
        <f t="shared" si="159"/>
        <v>6.1514527575623985E-2</v>
      </c>
      <c r="AS120" s="445">
        <f t="shared" si="160"/>
        <v>0</v>
      </c>
      <c r="AT120" s="445">
        <f t="shared" si="161"/>
        <v>6.7815240743528085E-2</v>
      </c>
      <c r="AU120" s="445">
        <f t="shared" si="162"/>
        <v>0</v>
      </c>
      <c r="AV120" s="445">
        <f t="shared" si="163"/>
        <v>0.27617972878896391</v>
      </c>
      <c r="AW120" s="445">
        <f t="shared" si="164"/>
        <v>0</v>
      </c>
      <c r="AX120" s="445">
        <f t="shared" si="165"/>
        <v>0</v>
      </c>
      <c r="AY120" s="445">
        <f t="shared" si="166"/>
        <v>4.4850238654166694E-2</v>
      </c>
      <c r="AZ120" s="445">
        <f t="shared" si="167"/>
        <v>0</v>
      </c>
      <c r="BA120" s="445">
        <f t="shared" si="168"/>
        <v>0</v>
      </c>
      <c r="BB120" s="445">
        <f t="shared" si="169"/>
        <v>0</v>
      </c>
      <c r="BC120" s="445">
        <f t="shared" si="170"/>
        <v>0</v>
      </c>
      <c r="BD120" s="445">
        <f t="shared" si="171"/>
        <v>0</v>
      </c>
      <c r="BE120" s="445">
        <f t="shared" si="172"/>
        <v>0</v>
      </c>
      <c r="BF120" s="445">
        <f t="shared" si="173"/>
        <v>0</v>
      </c>
      <c r="BG120" s="445">
        <f t="shared" si="174"/>
        <v>0</v>
      </c>
      <c r="BH120" s="249"/>
      <c r="BI120" s="351">
        <f>'6. Network Design'!J61</f>
        <v>6797.8429739667981</v>
      </c>
      <c r="BJ120" s="207"/>
    </row>
    <row r="121" spans="3:63">
      <c r="C121" s="240" t="str">
        <f t="shared" si="119"/>
        <v>S04</v>
      </c>
      <c r="D121" s="240" t="str">
        <f t="shared" si="119"/>
        <v>Изходящи международни повиквания (Outgoing Calls to International)</v>
      </c>
      <c r="E121" s="445">
        <f t="shared" si="120"/>
        <v>2.9528480667752321E-3</v>
      </c>
      <c r="F121" s="445">
        <f t="shared" si="121"/>
        <v>2.1687480928673083E-3</v>
      </c>
      <c r="G121" s="445">
        <f t="shared" si="122"/>
        <v>2.9528480667752321E-3</v>
      </c>
      <c r="H121" s="445">
        <f t="shared" si="123"/>
        <v>2.1687480928673083E-3</v>
      </c>
      <c r="I121" s="445">
        <f t="shared" si="124"/>
        <v>2.9528480667752321E-3</v>
      </c>
      <c r="J121" s="445">
        <f t="shared" si="125"/>
        <v>2.1687480928673083E-3</v>
      </c>
      <c r="K121" s="445">
        <f t="shared" si="126"/>
        <v>2.9765897105403674E-3</v>
      </c>
      <c r="L121" s="445">
        <f t="shared" si="127"/>
        <v>2.974555283684626E-3</v>
      </c>
      <c r="M121" s="445">
        <f t="shared" si="128"/>
        <v>2.974555283684626E-3</v>
      </c>
      <c r="N121" s="445">
        <f t="shared" si="129"/>
        <v>0</v>
      </c>
      <c r="O121" s="445">
        <f t="shared" si="130"/>
        <v>0</v>
      </c>
      <c r="P121" s="445">
        <f t="shared" si="131"/>
        <v>0</v>
      </c>
      <c r="Q121" s="445">
        <f t="shared" si="132"/>
        <v>0</v>
      </c>
      <c r="R121" s="445">
        <f t="shared" si="133"/>
        <v>2.974555283684626E-3</v>
      </c>
      <c r="S121" s="445">
        <f t="shared" si="134"/>
        <v>2.974555283684626E-3</v>
      </c>
      <c r="T121" s="445">
        <f t="shared" si="135"/>
        <v>0</v>
      </c>
      <c r="U121" s="445">
        <f t="shared" si="136"/>
        <v>3.279228348458306E-3</v>
      </c>
      <c r="V121" s="445">
        <f t="shared" si="137"/>
        <v>0</v>
      </c>
      <c r="W121" s="445">
        <f t="shared" si="138"/>
        <v>0</v>
      </c>
      <c r="X121" s="445">
        <f t="shared" si="139"/>
        <v>9.2642927972464775E-2</v>
      </c>
      <c r="Y121" s="445">
        <f t="shared" si="140"/>
        <v>0</v>
      </c>
      <c r="Z121" s="445">
        <f t="shared" si="141"/>
        <v>0</v>
      </c>
      <c r="AA121" s="445">
        <f t="shared" si="142"/>
        <v>0</v>
      </c>
      <c r="AB121" s="445">
        <f t="shared" si="143"/>
        <v>2.1687480928673083E-3</v>
      </c>
      <c r="AC121" s="445">
        <f t="shared" si="144"/>
        <v>2.1687480928673083E-3</v>
      </c>
      <c r="AD121" s="445">
        <f t="shared" si="145"/>
        <v>0</v>
      </c>
      <c r="AE121" s="445">
        <f t="shared" si="146"/>
        <v>0</v>
      </c>
      <c r="AF121" s="445">
        <f t="shared" si="147"/>
        <v>0</v>
      </c>
      <c r="AG121" s="445">
        <f t="shared" si="148"/>
        <v>0</v>
      </c>
      <c r="AH121" s="445">
        <f t="shared" si="149"/>
        <v>0</v>
      </c>
      <c r="AI121" s="445">
        <f t="shared" si="150"/>
        <v>2.9528480667752321E-3</v>
      </c>
      <c r="AJ121" s="445">
        <f t="shared" si="151"/>
        <v>2.1687480928673083E-3</v>
      </c>
      <c r="AK121" s="445">
        <f t="shared" si="152"/>
        <v>2.9528480667752321E-3</v>
      </c>
      <c r="AL121" s="445">
        <f t="shared" si="153"/>
        <v>2.1687480928673083E-3</v>
      </c>
      <c r="AM121" s="445">
        <f t="shared" si="154"/>
        <v>2.9528480667752321E-3</v>
      </c>
      <c r="AN121" s="445">
        <f t="shared" si="155"/>
        <v>2.974555283684626E-3</v>
      </c>
      <c r="AO121" s="445">
        <f t="shared" si="156"/>
        <v>2.974555283684626E-3</v>
      </c>
      <c r="AP121" s="445">
        <f t="shared" si="157"/>
        <v>0</v>
      </c>
      <c r="AQ121" s="445">
        <f t="shared" si="158"/>
        <v>0</v>
      </c>
      <c r="AR121" s="445">
        <f t="shared" si="159"/>
        <v>2.974555283684626E-3</v>
      </c>
      <c r="AS121" s="445">
        <f t="shared" si="160"/>
        <v>0</v>
      </c>
      <c r="AT121" s="445">
        <f t="shared" si="161"/>
        <v>3.279228348458306E-3</v>
      </c>
      <c r="AU121" s="445">
        <f t="shared" si="162"/>
        <v>0</v>
      </c>
      <c r="AV121" s="445">
        <f t="shared" si="163"/>
        <v>0</v>
      </c>
      <c r="AW121" s="445">
        <f t="shared" si="164"/>
        <v>9.2642927972464775E-2</v>
      </c>
      <c r="AX121" s="445">
        <f t="shared" si="165"/>
        <v>0</v>
      </c>
      <c r="AY121" s="445">
        <f t="shared" si="166"/>
        <v>2.1687480928673083E-3</v>
      </c>
      <c r="AZ121" s="445">
        <f t="shared" si="167"/>
        <v>0</v>
      </c>
      <c r="BA121" s="445">
        <f t="shared" si="168"/>
        <v>0</v>
      </c>
      <c r="BB121" s="445">
        <f t="shared" si="169"/>
        <v>0</v>
      </c>
      <c r="BC121" s="445">
        <f t="shared" si="170"/>
        <v>0</v>
      </c>
      <c r="BD121" s="445">
        <f t="shared" si="171"/>
        <v>0</v>
      </c>
      <c r="BE121" s="445">
        <f t="shared" si="172"/>
        <v>0</v>
      </c>
      <c r="BF121" s="445">
        <f t="shared" si="173"/>
        <v>0</v>
      </c>
      <c r="BG121" s="445">
        <f t="shared" si="174"/>
        <v>0</v>
      </c>
      <c r="BH121" s="249"/>
      <c r="BI121" s="351">
        <f>'6. Network Design'!J62</f>
        <v>328.71194062269018</v>
      </c>
      <c r="BJ121" s="207"/>
    </row>
    <row r="122" spans="3:63">
      <c r="C122" s="240" t="str">
        <f t="shared" si="119"/>
        <v>S05</v>
      </c>
      <c r="D122" s="240" t="str">
        <f t="shared" si="119"/>
        <v>Входящи повиквания от фиксирана линия (Incoming calls from fixed)</v>
      </c>
      <c r="E122" s="445">
        <f t="shared" si="120"/>
        <v>2.9795401273183218E-3</v>
      </c>
      <c r="F122" s="445">
        <f t="shared" si="121"/>
        <v>2.1883523373419467E-3</v>
      </c>
      <c r="G122" s="445">
        <f t="shared" si="122"/>
        <v>2.9795401273183218E-3</v>
      </c>
      <c r="H122" s="445">
        <f t="shared" si="123"/>
        <v>2.1883523373419467E-3</v>
      </c>
      <c r="I122" s="445">
        <f t="shared" si="124"/>
        <v>2.9795401273183218E-3</v>
      </c>
      <c r="J122" s="445">
        <f t="shared" si="125"/>
        <v>2.1883523373419467E-3</v>
      </c>
      <c r="K122" s="445">
        <f t="shared" si="126"/>
        <v>3.0034963819873849E-3</v>
      </c>
      <c r="L122" s="445">
        <f t="shared" si="127"/>
        <v>3.0014435650744594E-3</v>
      </c>
      <c r="M122" s="445">
        <f t="shared" si="128"/>
        <v>3.0014435650744594E-3</v>
      </c>
      <c r="N122" s="445">
        <f t="shared" si="129"/>
        <v>0</v>
      </c>
      <c r="O122" s="445">
        <f t="shared" si="130"/>
        <v>0</v>
      </c>
      <c r="P122" s="445">
        <f t="shared" si="131"/>
        <v>0</v>
      </c>
      <c r="Q122" s="445">
        <f t="shared" si="132"/>
        <v>0</v>
      </c>
      <c r="R122" s="445">
        <f t="shared" si="133"/>
        <v>3.0014435650744594E-3</v>
      </c>
      <c r="S122" s="445">
        <f t="shared" si="134"/>
        <v>3.0014435650744594E-3</v>
      </c>
      <c r="T122" s="445">
        <f t="shared" si="135"/>
        <v>0</v>
      </c>
      <c r="U122" s="445">
        <f t="shared" si="136"/>
        <v>0</v>
      </c>
      <c r="V122" s="445">
        <f t="shared" si="137"/>
        <v>3.2304853834720024E-2</v>
      </c>
      <c r="W122" s="445">
        <f t="shared" si="138"/>
        <v>1.3475481361026068E-2</v>
      </c>
      <c r="X122" s="445">
        <f t="shared" si="139"/>
        <v>0</v>
      </c>
      <c r="Y122" s="445">
        <f t="shared" si="140"/>
        <v>0</v>
      </c>
      <c r="Z122" s="445">
        <f t="shared" si="141"/>
        <v>0</v>
      </c>
      <c r="AA122" s="445">
        <f t="shared" si="142"/>
        <v>0</v>
      </c>
      <c r="AB122" s="445">
        <f t="shared" si="143"/>
        <v>2.1883523373419467E-3</v>
      </c>
      <c r="AC122" s="445">
        <f t="shared" si="144"/>
        <v>2.1883523373419467E-3</v>
      </c>
      <c r="AD122" s="445">
        <f t="shared" si="145"/>
        <v>0</v>
      </c>
      <c r="AE122" s="445">
        <f t="shared" si="146"/>
        <v>0</v>
      </c>
      <c r="AF122" s="445">
        <f t="shared" si="147"/>
        <v>0</v>
      </c>
      <c r="AG122" s="445">
        <f t="shared" si="148"/>
        <v>0</v>
      </c>
      <c r="AH122" s="445">
        <f t="shared" si="149"/>
        <v>0</v>
      </c>
      <c r="AI122" s="445">
        <f t="shared" si="150"/>
        <v>2.9795401273183218E-3</v>
      </c>
      <c r="AJ122" s="445">
        <f t="shared" si="151"/>
        <v>2.1883523373419467E-3</v>
      </c>
      <c r="AK122" s="445">
        <f t="shared" si="152"/>
        <v>2.9795401273183218E-3</v>
      </c>
      <c r="AL122" s="445">
        <f t="shared" si="153"/>
        <v>2.1883523373419467E-3</v>
      </c>
      <c r="AM122" s="445">
        <f t="shared" si="154"/>
        <v>2.9795401273183218E-3</v>
      </c>
      <c r="AN122" s="445">
        <f t="shared" si="155"/>
        <v>3.0014435650744594E-3</v>
      </c>
      <c r="AO122" s="445">
        <f t="shared" si="156"/>
        <v>3.0014435650744594E-3</v>
      </c>
      <c r="AP122" s="445">
        <f t="shared" si="157"/>
        <v>0</v>
      </c>
      <c r="AQ122" s="445">
        <f t="shared" si="158"/>
        <v>0</v>
      </c>
      <c r="AR122" s="445">
        <f t="shared" si="159"/>
        <v>3.0014435650744594E-3</v>
      </c>
      <c r="AS122" s="445">
        <f t="shared" si="160"/>
        <v>0</v>
      </c>
      <c r="AT122" s="445">
        <f t="shared" si="161"/>
        <v>0</v>
      </c>
      <c r="AU122" s="445">
        <f t="shared" si="162"/>
        <v>3.2304853834720024E-2</v>
      </c>
      <c r="AV122" s="445">
        <f t="shared" si="163"/>
        <v>1.3475481361026068E-2</v>
      </c>
      <c r="AW122" s="445">
        <f t="shared" si="164"/>
        <v>0</v>
      </c>
      <c r="AX122" s="445">
        <f t="shared" si="165"/>
        <v>0</v>
      </c>
      <c r="AY122" s="445">
        <f t="shared" si="166"/>
        <v>2.1883523373419467E-3</v>
      </c>
      <c r="AZ122" s="445">
        <f t="shared" si="167"/>
        <v>0</v>
      </c>
      <c r="BA122" s="445">
        <f t="shared" si="168"/>
        <v>0</v>
      </c>
      <c r="BB122" s="445">
        <f t="shared" si="169"/>
        <v>0</v>
      </c>
      <c r="BC122" s="445">
        <f t="shared" si="170"/>
        <v>0</v>
      </c>
      <c r="BD122" s="445">
        <f t="shared" si="171"/>
        <v>0</v>
      </c>
      <c r="BE122" s="445">
        <f t="shared" si="172"/>
        <v>0</v>
      </c>
      <c r="BF122" s="445">
        <f t="shared" si="173"/>
        <v>0</v>
      </c>
      <c r="BG122" s="445">
        <f t="shared" si="174"/>
        <v>0</v>
      </c>
      <c r="BH122" s="249"/>
      <c r="BI122" s="351">
        <f>'6. Network Design'!J63</f>
        <v>331.68330888205321</v>
      </c>
      <c r="BJ122" s="207"/>
    </row>
    <row r="123" spans="3:63">
      <c r="C123" s="240" t="str">
        <f t="shared" si="119"/>
        <v>S06</v>
      </c>
      <c r="D123" s="240" t="str">
        <f t="shared" si="119"/>
        <v>Входящи повиквания от други мобилни мрежи (Incoming calls from other mobile)</v>
      </c>
      <c r="E123" s="445">
        <f t="shared" si="120"/>
        <v>6.0059474184678358E-2</v>
      </c>
      <c r="F123" s="445">
        <f t="shared" si="121"/>
        <v>4.4111267207487294E-2</v>
      </c>
      <c r="G123" s="445">
        <f t="shared" si="122"/>
        <v>6.0059474184678358E-2</v>
      </c>
      <c r="H123" s="445">
        <f t="shared" si="123"/>
        <v>4.4111267207487294E-2</v>
      </c>
      <c r="I123" s="445">
        <f t="shared" si="124"/>
        <v>6.0059474184678358E-2</v>
      </c>
      <c r="J123" s="445">
        <f t="shared" si="125"/>
        <v>4.4111267207487294E-2</v>
      </c>
      <c r="K123" s="445">
        <f t="shared" si="126"/>
        <v>6.0542367516325864E-2</v>
      </c>
      <c r="L123" s="445">
        <f t="shared" si="127"/>
        <v>6.0500988276872995E-2</v>
      </c>
      <c r="M123" s="445">
        <f t="shared" si="128"/>
        <v>6.0500988276872995E-2</v>
      </c>
      <c r="N123" s="445">
        <f t="shared" si="129"/>
        <v>0</v>
      </c>
      <c r="O123" s="445">
        <f t="shared" si="130"/>
        <v>0</v>
      </c>
      <c r="P123" s="445">
        <f t="shared" si="131"/>
        <v>0</v>
      </c>
      <c r="Q123" s="445">
        <f t="shared" si="132"/>
        <v>0</v>
      </c>
      <c r="R123" s="445">
        <f t="shared" si="133"/>
        <v>6.0500988276872995E-2</v>
      </c>
      <c r="S123" s="445">
        <f t="shared" si="134"/>
        <v>6.0500988276872995E-2</v>
      </c>
      <c r="T123" s="445">
        <f t="shared" si="135"/>
        <v>0</v>
      </c>
      <c r="U123" s="445">
        <f t="shared" si="136"/>
        <v>0</v>
      </c>
      <c r="V123" s="445">
        <f t="shared" si="137"/>
        <v>0.65117852152319422</v>
      </c>
      <c r="W123" s="445">
        <f t="shared" si="138"/>
        <v>0.27162927510463897</v>
      </c>
      <c r="X123" s="445">
        <f t="shared" si="139"/>
        <v>0</v>
      </c>
      <c r="Y123" s="445">
        <f t="shared" si="140"/>
        <v>0</v>
      </c>
      <c r="Z123" s="445">
        <f t="shared" si="141"/>
        <v>0</v>
      </c>
      <c r="AA123" s="445">
        <f t="shared" si="142"/>
        <v>0</v>
      </c>
      <c r="AB123" s="445">
        <f t="shared" si="143"/>
        <v>4.4111267207487294E-2</v>
      </c>
      <c r="AC123" s="445">
        <f t="shared" si="144"/>
        <v>4.4111267207487294E-2</v>
      </c>
      <c r="AD123" s="445">
        <f t="shared" si="145"/>
        <v>0</v>
      </c>
      <c r="AE123" s="445">
        <f t="shared" si="146"/>
        <v>0</v>
      </c>
      <c r="AF123" s="445">
        <f t="shared" si="147"/>
        <v>0</v>
      </c>
      <c r="AG123" s="445">
        <f t="shared" si="148"/>
        <v>0</v>
      </c>
      <c r="AH123" s="445">
        <f t="shared" si="149"/>
        <v>0</v>
      </c>
      <c r="AI123" s="445">
        <f t="shared" si="150"/>
        <v>6.0059474184678358E-2</v>
      </c>
      <c r="AJ123" s="445">
        <f t="shared" si="151"/>
        <v>4.4111267207487294E-2</v>
      </c>
      <c r="AK123" s="445">
        <f t="shared" si="152"/>
        <v>6.0059474184678358E-2</v>
      </c>
      <c r="AL123" s="445">
        <f t="shared" si="153"/>
        <v>4.4111267207487294E-2</v>
      </c>
      <c r="AM123" s="445">
        <f t="shared" si="154"/>
        <v>6.0059474184678358E-2</v>
      </c>
      <c r="AN123" s="445">
        <f t="shared" si="155"/>
        <v>6.0500988276872995E-2</v>
      </c>
      <c r="AO123" s="445">
        <f t="shared" si="156"/>
        <v>6.0500988276872995E-2</v>
      </c>
      <c r="AP123" s="445">
        <f t="shared" si="157"/>
        <v>0</v>
      </c>
      <c r="AQ123" s="445">
        <f t="shared" si="158"/>
        <v>0</v>
      </c>
      <c r="AR123" s="445">
        <f t="shared" si="159"/>
        <v>6.0500988276872995E-2</v>
      </c>
      <c r="AS123" s="445">
        <f t="shared" si="160"/>
        <v>0</v>
      </c>
      <c r="AT123" s="445">
        <f t="shared" si="161"/>
        <v>0</v>
      </c>
      <c r="AU123" s="445">
        <f t="shared" si="162"/>
        <v>0.65117852152319422</v>
      </c>
      <c r="AV123" s="445">
        <f t="shared" si="163"/>
        <v>0.27162927510463897</v>
      </c>
      <c r="AW123" s="445">
        <f t="shared" si="164"/>
        <v>0</v>
      </c>
      <c r="AX123" s="445">
        <f t="shared" si="165"/>
        <v>0</v>
      </c>
      <c r="AY123" s="445">
        <f t="shared" si="166"/>
        <v>4.4111267207487294E-2</v>
      </c>
      <c r="AZ123" s="445">
        <f t="shared" si="167"/>
        <v>0</v>
      </c>
      <c r="BA123" s="445">
        <f t="shared" si="168"/>
        <v>0</v>
      </c>
      <c r="BB123" s="445">
        <f t="shared" si="169"/>
        <v>0</v>
      </c>
      <c r="BC123" s="445">
        <f t="shared" si="170"/>
        <v>0</v>
      </c>
      <c r="BD123" s="445">
        <f t="shared" si="171"/>
        <v>0</v>
      </c>
      <c r="BE123" s="445">
        <f t="shared" si="172"/>
        <v>0</v>
      </c>
      <c r="BF123" s="445">
        <f t="shared" si="173"/>
        <v>0</v>
      </c>
      <c r="BG123" s="445">
        <f t="shared" si="174"/>
        <v>0</v>
      </c>
      <c r="BH123" s="249"/>
      <c r="BI123" s="351">
        <f>'6. Network Design'!J64</f>
        <v>6685.8388462851954</v>
      </c>
      <c r="BJ123" s="207"/>
    </row>
    <row r="124" spans="3:63">
      <c r="C124" s="240" t="str">
        <f t="shared" si="119"/>
        <v>S07</v>
      </c>
      <c r="D124" s="240" t="str">
        <f t="shared" si="119"/>
        <v>Входящи международни повиквания (Incoming calls from international)</v>
      </c>
      <c r="E124" s="445">
        <f t="shared" si="120"/>
        <v>1.7472073226035823E-2</v>
      </c>
      <c r="F124" s="445">
        <f t="shared" si="121"/>
        <v>1.2832534769994144E-2</v>
      </c>
      <c r="G124" s="445">
        <f t="shared" si="122"/>
        <v>1.7472073226035823E-2</v>
      </c>
      <c r="H124" s="445">
        <f t="shared" si="123"/>
        <v>1.2832534769994144E-2</v>
      </c>
      <c r="I124" s="445">
        <f t="shared" si="124"/>
        <v>1.7472073226035823E-2</v>
      </c>
      <c r="J124" s="445">
        <f t="shared" si="125"/>
        <v>1.2832534769994144E-2</v>
      </c>
      <c r="K124" s="445">
        <f t="shared" si="126"/>
        <v>1.7612553104780118E-2</v>
      </c>
      <c r="L124" s="445">
        <f t="shared" si="127"/>
        <v>1.7600515352009669E-2</v>
      </c>
      <c r="M124" s="445">
        <f t="shared" si="128"/>
        <v>1.7600515352009669E-2</v>
      </c>
      <c r="N124" s="445">
        <f t="shared" si="129"/>
        <v>0</v>
      </c>
      <c r="O124" s="445">
        <f t="shared" si="130"/>
        <v>0</v>
      </c>
      <c r="P124" s="445">
        <f t="shared" si="131"/>
        <v>0</v>
      </c>
      <c r="Q124" s="445">
        <f t="shared" si="132"/>
        <v>0</v>
      </c>
      <c r="R124" s="445">
        <f t="shared" si="133"/>
        <v>1.7600515352009669E-2</v>
      </c>
      <c r="S124" s="445">
        <f t="shared" si="134"/>
        <v>1.7600515352009669E-2</v>
      </c>
      <c r="T124" s="445">
        <f t="shared" si="135"/>
        <v>0</v>
      </c>
      <c r="U124" s="445">
        <f t="shared" si="136"/>
        <v>0</v>
      </c>
      <c r="V124" s="445">
        <f t="shared" si="137"/>
        <v>0.18943620412476853</v>
      </c>
      <c r="W124" s="445">
        <f t="shared" si="138"/>
        <v>0</v>
      </c>
      <c r="X124" s="445">
        <f t="shared" si="139"/>
        <v>0.54817043911676422</v>
      </c>
      <c r="Y124" s="445">
        <f t="shared" si="140"/>
        <v>0</v>
      </c>
      <c r="Z124" s="445">
        <f t="shared" si="141"/>
        <v>0</v>
      </c>
      <c r="AA124" s="445">
        <f t="shared" si="142"/>
        <v>0</v>
      </c>
      <c r="AB124" s="445">
        <f t="shared" si="143"/>
        <v>1.2832534769994144E-2</v>
      </c>
      <c r="AC124" s="445">
        <f t="shared" si="144"/>
        <v>1.2832534769994144E-2</v>
      </c>
      <c r="AD124" s="445">
        <f t="shared" si="145"/>
        <v>0</v>
      </c>
      <c r="AE124" s="445">
        <f t="shared" si="146"/>
        <v>0</v>
      </c>
      <c r="AF124" s="445">
        <f t="shared" si="147"/>
        <v>0</v>
      </c>
      <c r="AG124" s="445">
        <f t="shared" si="148"/>
        <v>0</v>
      </c>
      <c r="AH124" s="445">
        <f t="shared" si="149"/>
        <v>0</v>
      </c>
      <c r="AI124" s="445">
        <f t="shared" si="150"/>
        <v>1.7472073226035823E-2</v>
      </c>
      <c r="AJ124" s="445">
        <f t="shared" si="151"/>
        <v>1.2832534769994144E-2</v>
      </c>
      <c r="AK124" s="445">
        <f t="shared" si="152"/>
        <v>1.7472073226035823E-2</v>
      </c>
      <c r="AL124" s="445">
        <f t="shared" si="153"/>
        <v>1.2832534769994144E-2</v>
      </c>
      <c r="AM124" s="445">
        <f t="shared" si="154"/>
        <v>1.7472073226035823E-2</v>
      </c>
      <c r="AN124" s="445">
        <f t="shared" si="155"/>
        <v>1.7600515352009669E-2</v>
      </c>
      <c r="AO124" s="445">
        <f t="shared" si="156"/>
        <v>1.7600515352009669E-2</v>
      </c>
      <c r="AP124" s="445">
        <f t="shared" si="157"/>
        <v>0</v>
      </c>
      <c r="AQ124" s="445">
        <f t="shared" si="158"/>
        <v>0</v>
      </c>
      <c r="AR124" s="445">
        <f t="shared" si="159"/>
        <v>1.7600515352009669E-2</v>
      </c>
      <c r="AS124" s="445">
        <f t="shared" si="160"/>
        <v>0</v>
      </c>
      <c r="AT124" s="445">
        <f t="shared" si="161"/>
        <v>0</v>
      </c>
      <c r="AU124" s="445">
        <f t="shared" si="162"/>
        <v>0.18943620412476853</v>
      </c>
      <c r="AV124" s="445">
        <f t="shared" si="163"/>
        <v>0</v>
      </c>
      <c r="AW124" s="445">
        <f t="shared" si="164"/>
        <v>0.54817043911676422</v>
      </c>
      <c r="AX124" s="445">
        <f t="shared" si="165"/>
        <v>0</v>
      </c>
      <c r="AY124" s="445">
        <f t="shared" si="166"/>
        <v>1.2832534769994144E-2</v>
      </c>
      <c r="AZ124" s="445">
        <f t="shared" si="167"/>
        <v>0</v>
      </c>
      <c r="BA124" s="445">
        <f t="shared" si="168"/>
        <v>0</v>
      </c>
      <c r="BB124" s="445">
        <f t="shared" si="169"/>
        <v>0</v>
      </c>
      <c r="BC124" s="445">
        <f t="shared" si="170"/>
        <v>0</v>
      </c>
      <c r="BD124" s="445">
        <f t="shared" si="171"/>
        <v>0</v>
      </c>
      <c r="BE124" s="445">
        <f t="shared" si="172"/>
        <v>0</v>
      </c>
      <c r="BF124" s="445">
        <f t="shared" si="173"/>
        <v>0</v>
      </c>
      <c r="BG124" s="445">
        <f t="shared" si="174"/>
        <v>0</v>
      </c>
      <c r="BH124" s="249"/>
      <c r="BI124" s="351">
        <f>'6. Network Design'!J65</f>
        <v>1944.9964803316634</v>
      </c>
      <c r="BJ124" s="207"/>
    </row>
    <row r="125" spans="3:63">
      <c r="C125" s="240" t="str">
        <f t="shared" si="119"/>
        <v>S08</v>
      </c>
      <c r="D125" s="240" t="str">
        <f t="shared" si="119"/>
        <v>Изходящи повиквания от чужди абонати в роуминг в мрежата на предприятието (Roaming Calls Outbound)</v>
      </c>
      <c r="E125" s="445">
        <f t="shared" si="120"/>
        <v>5.4596730569353479E-3</v>
      </c>
      <c r="F125" s="445">
        <f t="shared" si="121"/>
        <v>4.0099101823544182E-3</v>
      </c>
      <c r="G125" s="445">
        <f t="shared" si="122"/>
        <v>5.4596730569353479E-3</v>
      </c>
      <c r="H125" s="445">
        <f t="shared" si="123"/>
        <v>4.0099101823544182E-3</v>
      </c>
      <c r="I125" s="445">
        <f t="shared" si="124"/>
        <v>5.4596730569353479E-3</v>
      </c>
      <c r="J125" s="445">
        <f t="shared" si="125"/>
        <v>4.0099101823544182E-3</v>
      </c>
      <c r="K125" s="445">
        <f t="shared" si="126"/>
        <v>5.5035702063519869E-3</v>
      </c>
      <c r="L125" s="445">
        <f t="shared" si="127"/>
        <v>5.4998086496313497E-3</v>
      </c>
      <c r="M125" s="445">
        <f t="shared" si="128"/>
        <v>5.4998086496313497E-3</v>
      </c>
      <c r="N125" s="445">
        <f t="shared" si="129"/>
        <v>0</v>
      </c>
      <c r="O125" s="445">
        <f t="shared" si="130"/>
        <v>0</v>
      </c>
      <c r="P125" s="445">
        <f t="shared" si="131"/>
        <v>0</v>
      </c>
      <c r="Q125" s="445">
        <f t="shared" si="132"/>
        <v>0</v>
      </c>
      <c r="R125" s="445">
        <f t="shared" si="133"/>
        <v>5.4998086496313497E-3</v>
      </c>
      <c r="S125" s="445">
        <f t="shared" si="134"/>
        <v>5.4998086496313497E-3</v>
      </c>
      <c r="T125" s="445">
        <f t="shared" si="135"/>
        <v>0</v>
      </c>
      <c r="U125" s="445">
        <f t="shared" si="136"/>
        <v>0</v>
      </c>
      <c r="V125" s="445">
        <f t="shared" si="137"/>
        <v>5.9195020893508636E-2</v>
      </c>
      <c r="W125" s="445">
        <f t="shared" si="138"/>
        <v>0</v>
      </c>
      <c r="X125" s="445">
        <f t="shared" si="139"/>
        <v>0.17129228674445343</v>
      </c>
      <c r="Y125" s="445">
        <f t="shared" si="140"/>
        <v>0</v>
      </c>
      <c r="Z125" s="445">
        <f t="shared" si="141"/>
        <v>0</v>
      </c>
      <c r="AA125" s="445">
        <f t="shared" si="142"/>
        <v>0</v>
      </c>
      <c r="AB125" s="445">
        <f t="shared" si="143"/>
        <v>4.0099101823544182E-3</v>
      </c>
      <c r="AC125" s="445">
        <f t="shared" si="144"/>
        <v>4.0099101823544182E-3</v>
      </c>
      <c r="AD125" s="445">
        <f t="shared" si="145"/>
        <v>0</v>
      </c>
      <c r="AE125" s="445">
        <f t="shared" si="146"/>
        <v>0</v>
      </c>
      <c r="AF125" s="445">
        <f t="shared" si="147"/>
        <v>0</v>
      </c>
      <c r="AG125" s="445">
        <f t="shared" si="148"/>
        <v>0</v>
      </c>
      <c r="AH125" s="445">
        <f t="shared" si="149"/>
        <v>0</v>
      </c>
      <c r="AI125" s="445">
        <f t="shared" si="150"/>
        <v>5.4596730569353479E-3</v>
      </c>
      <c r="AJ125" s="445">
        <f t="shared" si="151"/>
        <v>4.0099101823544182E-3</v>
      </c>
      <c r="AK125" s="445">
        <f t="shared" si="152"/>
        <v>5.4596730569353479E-3</v>
      </c>
      <c r="AL125" s="445">
        <f t="shared" si="153"/>
        <v>4.0099101823544182E-3</v>
      </c>
      <c r="AM125" s="445">
        <f t="shared" si="154"/>
        <v>5.4596730569353479E-3</v>
      </c>
      <c r="AN125" s="445">
        <f t="shared" si="155"/>
        <v>5.4998086496313497E-3</v>
      </c>
      <c r="AO125" s="445">
        <f t="shared" si="156"/>
        <v>5.4998086496313497E-3</v>
      </c>
      <c r="AP125" s="445">
        <f t="shared" si="157"/>
        <v>0</v>
      </c>
      <c r="AQ125" s="445">
        <f t="shared" si="158"/>
        <v>0</v>
      </c>
      <c r="AR125" s="445">
        <f t="shared" si="159"/>
        <v>5.4998086496313497E-3</v>
      </c>
      <c r="AS125" s="445">
        <f t="shared" si="160"/>
        <v>0</v>
      </c>
      <c r="AT125" s="445">
        <f t="shared" si="161"/>
        <v>0</v>
      </c>
      <c r="AU125" s="445">
        <f t="shared" si="162"/>
        <v>5.9195020893508636E-2</v>
      </c>
      <c r="AV125" s="445">
        <f t="shared" si="163"/>
        <v>0</v>
      </c>
      <c r="AW125" s="445">
        <f t="shared" si="164"/>
        <v>0.17129228674445343</v>
      </c>
      <c r="AX125" s="445">
        <f t="shared" si="165"/>
        <v>0</v>
      </c>
      <c r="AY125" s="445">
        <f t="shared" si="166"/>
        <v>4.0099101823544182E-3</v>
      </c>
      <c r="AZ125" s="445">
        <f t="shared" si="167"/>
        <v>0</v>
      </c>
      <c r="BA125" s="445">
        <f t="shared" si="168"/>
        <v>0</v>
      </c>
      <c r="BB125" s="445">
        <f t="shared" si="169"/>
        <v>0</v>
      </c>
      <c r="BC125" s="445">
        <f t="shared" si="170"/>
        <v>0</v>
      </c>
      <c r="BD125" s="445">
        <f t="shared" si="171"/>
        <v>0</v>
      </c>
      <c r="BE125" s="445">
        <f t="shared" si="172"/>
        <v>0</v>
      </c>
      <c r="BF125" s="445">
        <f t="shared" si="173"/>
        <v>0</v>
      </c>
      <c r="BG125" s="445">
        <f t="shared" si="174"/>
        <v>0</v>
      </c>
      <c r="BH125" s="249"/>
      <c r="BI125" s="351">
        <f>'6. Network Design'!J66</f>
        <v>607.7724573450738</v>
      </c>
      <c r="BJ125" s="207"/>
    </row>
    <row r="126" spans="3:63">
      <c r="C126" s="240" t="str">
        <f t="shared" si="119"/>
        <v>S09</v>
      </c>
      <c r="D126" s="240" t="str">
        <f t="shared" si="119"/>
        <v>Входящи повиквания от чужди абонати в роуминг в мрежата на предприятието (Roaming Calls Inbound)</v>
      </c>
      <c r="E126" s="445">
        <f t="shared" si="120"/>
        <v>5.9888376692942081E-3</v>
      </c>
      <c r="F126" s="445">
        <f t="shared" si="121"/>
        <v>4.3985602984165885E-3</v>
      </c>
      <c r="G126" s="445">
        <f t="shared" si="122"/>
        <v>5.9888376692942081E-3</v>
      </c>
      <c r="H126" s="445">
        <f t="shared" si="123"/>
        <v>4.3985602984165885E-3</v>
      </c>
      <c r="I126" s="445">
        <f t="shared" si="124"/>
        <v>5.9888376692942081E-3</v>
      </c>
      <c r="J126" s="445">
        <f t="shared" si="125"/>
        <v>4.3985602984165885E-3</v>
      </c>
      <c r="K126" s="445">
        <f t="shared" si="126"/>
        <v>6.0369894357570472E-3</v>
      </c>
      <c r="L126" s="445">
        <f t="shared" si="127"/>
        <v>6.0328632999337448E-3</v>
      </c>
      <c r="M126" s="445">
        <f t="shared" si="128"/>
        <v>6.0328632999337448E-3</v>
      </c>
      <c r="N126" s="445">
        <f t="shared" si="129"/>
        <v>0</v>
      </c>
      <c r="O126" s="445">
        <f t="shared" si="130"/>
        <v>0</v>
      </c>
      <c r="P126" s="445">
        <f t="shared" si="131"/>
        <v>0</v>
      </c>
      <c r="Q126" s="445">
        <f t="shared" si="132"/>
        <v>0</v>
      </c>
      <c r="R126" s="445">
        <f t="shared" si="133"/>
        <v>6.0328632999337448E-3</v>
      </c>
      <c r="S126" s="445">
        <f t="shared" si="134"/>
        <v>6.0328632999337448E-3</v>
      </c>
      <c r="T126" s="445">
        <f t="shared" si="135"/>
        <v>0</v>
      </c>
      <c r="U126" s="445">
        <f t="shared" si="136"/>
        <v>0</v>
      </c>
      <c r="V126" s="445">
        <f t="shared" si="137"/>
        <v>6.4932344348234153E-2</v>
      </c>
      <c r="W126" s="445">
        <f t="shared" si="138"/>
        <v>0</v>
      </c>
      <c r="X126" s="445">
        <f t="shared" si="139"/>
        <v>0.18789434616631759</v>
      </c>
      <c r="Y126" s="445">
        <f t="shared" si="140"/>
        <v>0</v>
      </c>
      <c r="Z126" s="445">
        <f t="shared" si="141"/>
        <v>0</v>
      </c>
      <c r="AA126" s="445">
        <f t="shared" si="142"/>
        <v>0</v>
      </c>
      <c r="AB126" s="445">
        <f t="shared" si="143"/>
        <v>4.3985602984165885E-3</v>
      </c>
      <c r="AC126" s="445">
        <f t="shared" si="144"/>
        <v>4.3985602984165885E-3</v>
      </c>
      <c r="AD126" s="445">
        <f t="shared" si="145"/>
        <v>0</v>
      </c>
      <c r="AE126" s="445">
        <f t="shared" si="146"/>
        <v>0</v>
      </c>
      <c r="AF126" s="445">
        <f t="shared" si="147"/>
        <v>0</v>
      </c>
      <c r="AG126" s="445">
        <f t="shared" si="148"/>
        <v>0</v>
      </c>
      <c r="AH126" s="445">
        <f t="shared" si="149"/>
        <v>0</v>
      </c>
      <c r="AI126" s="445">
        <f t="shared" si="150"/>
        <v>5.9888376692942081E-3</v>
      </c>
      <c r="AJ126" s="445">
        <f t="shared" si="151"/>
        <v>4.3985602984165885E-3</v>
      </c>
      <c r="AK126" s="445">
        <f t="shared" si="152"/>
        <v>5.9888376692942081E-3</v>
      </c>
      <c r="AL126" s="445">
        <f t="shared" si="153"/>
        <v>4.3985602984165885E-3</v>
      </c>
      <c r="AM126" s="445">
        <f t="shared" si="154"/>
        <v>5.9888376692942081E-3</v>
      </c>
      <c r="AN126" s="445">
        <f t="shared" si="155"/>
        <v>6.0328632999337448E-3</v>
      </c>
      <c r="AO126" s="445">
        <f t="shared" si="156"/>
        <v>6.0328632999337448E-3</v>
      </c>
      <c r="AP126" s="445">
        <f t="shared" si="157"/>
        <v>0</v>
      </c>
      <c r="AQ126" s="445">
        <f t="shared" si="158"/>
        <v>0</v>
      </c>
      <c r="AR126" s="445">
        <f t="shared" si="159"/>
        <v>6.0328632999337448E-3</v>
      </c>
      <c r="AS126" s="445">
        <f t="shared" si="160"/>
        <v>0</v>
      </c>
      <c r="AT126" s="445">
        <f t="shared" si="161"/>
        <v>0</v>
      </c>
      <c r="AU126" s="445">
        <f t="shared" si="162"/>
        <v>6.4932344348234153E-2</v>
      </c>
      <c r="AV126" s="445">
        <f t="shared" si="163"/>
        <v>0</v>
      </c>
      <c r="AW126" s="445">
        <f t="shared" si="164"/>
        <v>0.18789434616631759</v>
      </c>
      <c r="AX126" s="445">
        <f t="shared" si="165"/>
        <v>0</v>
      </c>
      <c r="AY126" s="445">
        <f t="shared" si="166"/>
        <v>4.3985602984165885E-3</v>
      </c>
      <c r="AZ126" s="445">
        <f t="shared" si="167"/>
        <v>0</v>
      </c>
      <c r="BA126" s="445">
        <f t="shared" si="168"/>
        <v>0</v>
      </c>
      <c r="BB126" s="445">
        <f t="shared" si="169"/>
        <v>0</v>
      </c>
      <c r="BC126" s="445">
        <f t="shared" si="170"/>
        <v>0</v>
      </c>
      <c r="BD126" s="445">
        <f t="shared" si="171"/>
        <v>0</v>
      </c>
      <c r="BE126" s="445">
        <f t="shared" si="172"/>
        <v>0</v>
      </c>
      <c r="BF126" s="445">
        <f t="shared" si="173"/>
        <v>0</v>
      </c>
      <c r="BG126" s="445">
        <f t="shared" si="174"/>
        <v>0</v>
      </c>
      <c r="BH126" s="249"/>
      <c r="BI126" s="351">
        <f>'6. Network Design'!J67</f>
        <v>666.67922217137766</v>
      </c>
      <c r="BJ126" s="207"/>
    </row>
    <row r="127" spans="3:63">
      <c r="C127" s="240" t="str">
        <f t="shared" si="119"/>
        <v>S10</v>
      </c>
      <c r="D127" s="240" t="str">
        <f t="shared" si="119"/>
        <v>Гласова поща (Voice mail)</v>
      </c>
      <c r="E127" s="445">
        <f t="shared" si="120"/>
        <v>6.7580628271580673E-3</v>
      </c>
      <c r="F127" s="445">
        <f t="shared" si="121"/>
        <v>4.9635252259635316E-3</v>
      </c>
      <c r="G127" s="445">
        <f t="shared" si="122"/>
        <v>6.7580628271580673E-3</v>
      </c>
      <c r="H127" s="445">
        <f t="shared" si="123"/>
        <v>4.9635252259635316E-3</v>
      </c>
      <c r="I127" s="445">
        <f t="shared" si="124"/>
        <v>6.7580628271580673E-3</v>
      </c>
      <c r="J127" s="445">
        <f t="shared" si="125"/>
        <v>4.9635252259635316E-3</v>
      </c>
      <c r="K127" s="445">
        <f t="shared" si="126"/>
        <v>4.5415995720300088E-3</v>
      </c>
      <c r="L127" s="445">
        <f t="shared" si="127"/>
        <v>6.8077432483511016E-3</v>
      </c>
      <c r="M127" s="445">
        <f t="shared" si="128"/>
        <v>6.8077432483511016E-3</v>
      </c>
      <c r="N127" s="445">
        <f t="shared" si="129"/>
        <v>0</v>
      </c>
      <c r="O127" s="445">
        <f t="shared" si="130"/>
        <v>0</v>
      </c>
      <c r="P127" s="445">
        <f t="shared" si="131"/>
        <v>0</v>
      </c>
      <c r="Q127" s="445">
        <f t="shared" si="132"/>
        <v>1</v>
      </c>
      <c r="R127" s="445">
        <f t="shared" si="133"/>
        <v>6.8077432483511016E-3</v>
      </c>
      <c r="S127" s="445">
        <f t="shared" si="134"/>
        <v>6.8077432483511016E-3</v>
      </c>
      <c r="T127" s="445">
        <f t="shared" si="135"/>
        <v>0</v>
      </c>
      <c r="U127" s="445">
        <f t="shared" si="136"/>
        <v>7.5050360541174133E-3</v>
      </c>
      <c r="V127" s="445">
        <f t="shared" si="137"/>
        <v>0</v>
      </c>
      <c r="W127" s="445">
        <f t="shared" si="138"/>
        <v>0</v>
      </c>
      <c r="X127" s="445">
        <f t="shared" si="139"/>
        <v>0</v>
      </c>
      <c r="Y127" s="445">
        <f t="shared" si="140"/>
        <v>0</v>
      </c>
      <c r="Z127" s="445">
        <f t="shared" si="141"/>
        <v>0</v>
      </c>
      <c r="AA127" s="445">
        <f t="shared" si="142"/>
        <v>0</v>
      </c>
      <c r="AB127" s="445">
        <f t="shared" si="143"/>
        <v>4.9635252259635316E-3</v>
      </c>
      <c r="AC127" s="445">
        <f t="shared" si="144"/>
        <v>4.9635252259635316E-3</v>
      </c>
      <c r="AD127" s="445">
        <f t="shared" si="145"/>
        <v>0</v>
      </c>
      <c r="AE127" s="445">
        <f t="shared" si="146"/>
        <v>0</v>
      </c>
      <c r="AF127" s="445">
        <f t="shared" si="147"/>
        <v>0</v>
      </c>
      <c r="AG127" s="445">
        <f t="shared" si="148"/>
        <v>0</v>
      </c>
      <c r="AH127" s="445">
        <f t="shared" si="149"/>
        <v>0</v>
      </c>
      <c r="AI127" s="445">
        <f t="shared" si="150"/>
        <v>6.7580628271580673E-3</v>
      </c>
      <c r="AJ127" s="445">
        <f t="shared" si="151"/>
        <v>4.9635252259635316E-3</v>
      </c>
      <c r="AK127" s="445">
        <f t="shared" si="152"/>
        <v>6.7580628271580673E-3</v>
      </c>
      <c r="AL127" s="445">
        <f t="shared" si="153"/>
        <v>4.9635252259635316E-3</v>
      </c>
      <c r="AM127" s="445">
        <f t="shared" si="154"/>
        <v>6.7580628271580673E-3</v>
      </c>
      <c r="AN127" s="445">
        <f t="shared" si="155"/>
        <v>6.8077432483511016E-3</v>
      </c>
      <c r="AO127" s="445">
        <f t="shared" si="156"/>
        <v>6.8077432483511016E-3</v>
      </c>
      <c r="AP127" s="445">
        <f t="shared" si="157"/>
        <v>0</v>
      </c>
      <c r="AQ127" s="445">
        <f t="shared" si="158"/>
        <v>0</v>
      </c>
      <c r="AR127" s="445">
        <f t="shared" si="159"/>
        <v>6.8077432483511016E-3</v>
      </c>
      <c r="AS127" s="445">
        <f t="shared" si="160"/>
        <v>0</v>
      </c>
      <c r="AT127" s="445">
        <f t="shared" si="161"/>
        <v>7.5050360541174133E-3</v>
      </c>
      <c r="AU127" s="445">
        <f t="shared" si="162"/>
        <v>0</v>
      </c>
      <c r="AV127" s="445">
        <f t="shared" si="163"/>
        <v>0</v>
      </c>
      <c r="AW127" s="445">
        <f t="shared" si="164"/>
        <v>0</v>
      </c>
      <c r="AX127" s="445">
        <f t="shared" si="165"/>
        <v>0</v>
      </c>
      <c r="AY127" s="445">
        <f t="shared" si="166"/>
        <v>4.9635252259635316E-3</v>
      </c>
      <c r="AZ127" s="445">
        <f t="shared" si="167"/>
        <v>0</v>
      </c>
      <c r="BA127" s="445">
        <f t="shared" si="168"/>
        <v>0</v>
      </c>
      <c r="BB127" s="445">
        <f t="shared" si="169"/>
        <v>0</v>
      </c>
      <c r="BC127" s="445">
        <f t="shared" si="170"/>
        <v>0</v>
      </c>
      <c r="BD127" s="445">
        <f t="shared" si="171"/>
        <v>0</v>
      </c>
      <c r="BE127" s="445">
        <f t="shared" si="172"/>
        <v>0</v>
      </c>
      <c r="BF127" s="445">
        <f t="shared" si="173"/>
        <v>0</v>
      </c>
      <c r="BG127" s="445">
        <f t="shared" si="174"/>
        <v>0</v>
      </c>
      <c r="BH127" s="249"/>
      <c r="BI127" s="351">
        <f>'6. Network Design'!J68</f>
        <v>752.30959958980088</v>
      </c>
      <c r="BJ127" s="207"/>
    </row>
    <row r="128" spans="3:63">
      <c r="C128" s="240" t="str">
        <f t="shared" si="119"/>
        <v>S11</v>
      </c>
      <c r="D128" s="240" t="str">
        <f t="shared" si="119"/>
        <v>Повиквания към центъра за обслужване на клиенти (Help desk call)</v>
      </c>
      <c r="E128" s="445">
        <f t="shared" si="120"/>
        <v>2.575035507323179E-3</v>
      </c>
      <c r="F128" s="445">
        <f t="shared" si="121"/>
        <v>1.8912599697930349E-3</v>
      </c>
      <c r="G128" s="445">
        <f t="shared" si="122"/>
        <v>2.575035507323179E-3</v>
      </c>
      <c r="H128" s="445">
        <f t="shared" si="123"/>
        <v>1.8912599697930349E-3</v>
      </c>
      <c r="I128" s="445">
        <f t="shared" si="124"/>
        <v>2.575035507323179E-3</v>
      </c>
      <c r="J128" s="445">
        <f t="shared" si="125"/>
        <v>1.8912599697930349E-3</v>
      </c>
      <c r="K128" s="445">
        <f t="shared" si="126"/>
        <v>1.7304929618328173E-3</v>
      </c>
      <c r="L128" s="445">
        <f t="shared" si="127"/>
        <v>2.5939653178121756E-3</v>
      </c>
      <c r="M128" s="445">
        <f t="shared" si="128"/>
        <v>2.5939653178121756E-3</v>
      </c>
      <c r="N128" s="445">
        <f t="shared" si="129"/>
        <v>0</v>
      </c>
      <c r="O128" s="445">
        <f t="shared" si="130"/>
        <v>0</v>
      </c>
      <c r="P128" s="445">
        <f t="shared" si="131"/>
        <v>0</v>
      </c>
      <c r="Q128" s="445">
        <f t="shared" si="132"/>
        <v>0</v>
      </c>
      <c r="R128" s="445">
        <f t="shared" si="133"/>
        <v>2.5939653178121756E-3</v>
      </c>
      <c r="S128" s="445">
        <f t="shared" si="134"/>
        <v>2.5939653178121756E-3</v>
      </c>
      <c r="T128" s="445">
        <f t="shared" si="135"/>
        <v>0</v>
      </c>
      <c r="U128" s="445">
        <f t="shared" si="136"/>
        <v>2.8596559128497971E-3</v>
      </c>
      <c r="V128" s="445">
        <f t="shared" si="137"/>
        <v>0</v>
      </c>
      <c r="W128" s="445">
        <f t="shared" si="138"/>
        <v>0</v>
      </c>
      <c r="X128" s="445">
        <f t="shared" si="139"/>
        <v>0</v>
      </c>
      <c r="Y128" s="445">
        <f t="shared" si="140"/>
        <v>0</v>
      </c>
      <c r="Z128" s="445">
        <f t="shared" si="141"/>
        <v>0</v>
      </c>
      <c r="AA128" s="445">
        <f t="shared" si="142"/>
        <v>0</v>
      </c>
      <c r="AB128" s="445">
        <f t="shared" si="143"/>
        <v>1.8912599697930349E-3</v>
      </c>
      <c r="AC128" s="445">
        <f t="shared" si="144"/>
        <v>1.8912599697930349E-3</v>
      </c>
      <c r="AD128" s="445">
        <f t="shared" si="145"/>
        <v>0</v>
      </c>
      <c r="AE128" s="445">
        <f t="shared" si="146"/>
        <v>0</v>
      </c>
      <c r="AF128" s="445">
        <f t="shared" si="147"/>
        <v>0</v>
      </c>
      <c r="AG128" s="445">
        <f t="shared" si="148"/>
        <v>0</v>
      </c>
      <c r="AH128" s="445">
        <f t="shared" si="149"/>
        <v>0</v>
      </c>
      <c r="AI128" s="445">
        <f t="shared" si="150"/>
        <v>2.575035507323179E-3</v>
      </c>
      <c r="AJ128" s="445">
        <f t="shared" si="151"/>
        <v>1.8912599697930349E-3</v>
      </c>
      <c r="AK128" s="445">
        <f t="shared" si="152"/>
        <v>2.575035507323179E-3</v>
      </c>
      <c r="AL128" s="445">
        <f t="shared" si="153"/>
        <v>1.8912599697930349E-3</v>
      </c>
      <c r="AM128" s="445">
        <f t="shared" si="154"/>
        <v>2.575035507323179E-3</v>
      </c>
      <c r="AN128" s="445">
        <f t="shared" si="155"/>
        <v>2.5939653178121756E-3</v>
      </c>
      <c r="AO128" s="445">
        <f t="shared" si="156"/>
        <v>2.5939653178121756E-3</v>
      </c>
      <c r="AP128" s="445">
        <f t="shared" si="157"/>
        <v>0</v>
      </c>
      <c r="AQ128" s="445">
        <f t="shared" si="158"/>
        <v>0</v>
      </c>
      <c r="AR128" s="445">
        <f t="shared" si="159"/>
        <v>2.5939653178121756E-3</v>
      </c>
      <c r="AS128" s="445">
        <f t="shared" si="160"/>
        <v>0</v>
      </c>
      <c r="AT128" s="445">
        <f t="shared" si="161"/>
        <v>2.8596559128497971E-3</v>
      </c>
      <c r="AU128" s="445">
        <f t="shared" si="162"/>
        <v>0</v>
      </c>
      <c r="AV128" s="445">
        <f t="shared" si="163"/>
        <v>0</v>
      </c>
      <c r="AW128" s="445">
        <f t="shared" si="164"/>
        <v>0</v>
      </c>
      <c r="AX128" s="445">
        <f t="shared" si="165"/>
        <v>0</v>
      </c>
      <c r="AY128" s="445">
        <f t="shared" si="166"/>
        <v>1.8912599697930349E-3</v>
      </c>
      <c r="AZ128" s="445">
        <f t="shared" si="167"/>
        <v>0</v>
      </c>
      <c r="BA128" s="445">
        <f t="shared" si="168"/>
        <v>0</v>
      </c>
      <c r="BB128" s="445">
        <f t="shared" si="169"/>
        <v>0</v>
      </c>
      <c r="BC128" s="445">
        <f t="shared" si="170"/>
        <v>0</v>
      </c>
      <c r="BD128" s="445">
        <f t="shared" si="171"/>
        <v>0</v>
      </c>
      <c r="BE128" s="445">
        <f t="shared" si="172"/>
        <v>0</v>
      </c>
      <c r="BF128" s="445">
        <f t="shared" si="173"/>
        <v>0</v>
      </c>
      <c r="BG128" s="445">
        <f t="shared" si="174"/>
        <v>0</v>
      </c>
      <c r="BH128" s="249"/>
      <c r="BI128" s="351">
        <f>'6. Network Design'!J69</f>
        <v>286.65373214034935</v>
      </c>
      <c r="BJ128" s="207"/>
    </row>
    <row r="129" spans="3:62">
      <c r="C129" s="240" t="str">
        <f t="shared" si="119"/>
        <v>S12</v>
      </c>
      <c r="D129" s="240" t="str">
        <f t="shared" si="119"/>
        <v>Видеоразговори (Video call)</v>
      </c>
      <c r="E129" s="445">
        <f t="shared" si="120"/>
        <v>9.0531746523331305E-2</v>
      </c>
      <c r="F129" s="445">
        <f t="shared" si="121"/>
        <v>6.649192514359277E-2</v>
      </c>
      <c r="G129" s="445">
        <f t="shared" si="122"/>
        <v>9.0531746523331305E-2</v>
      </c>
      <c r="H129" s="445">
        <f t="shared" si="123"/>
        <v>6.649192514359277E-2</v>
      </c>
      <c r="I129" s="445">
        <f t="shared" si="124"/>
        <v>9.0531746523331305E-2</v>
      </c>
      <c r="J129" s="445">
        <f t="shared" si="125"/>
        <v>6.649192514359277E-2</v>
      </c>
      <c r="K129" s="445">
        <f t="shared" si="126"/>
        <v>9.1259644615880223E-2</v>
      </c>
      <c r="L129" s="445">
        <f t="shared" si="127"/>
        <v>9.1197270862724208E-2</v>
      </c>
      <c r="M129" s="445">
        <f t="shared" si="128"/>
        <v>9.1197270862724208E-2</v>
      </c>
      <c r="N129" s="445">
        <f t="shared" si="129"/>
        <v>0</v>
      </c>
      <c r="O129" s="445">
        <f t="shared" si="130"/>
        <v>0</v>
      </c>
      <c r="P129" s="445">
        <f t="shared" si="131"/>
        <v>0</v>
      </c>
      <c r="Q129" s="445">
        <f t="shared" si="132"/>
        <v>0</v>
      </c>
      <c r="R129" s="445">
        <f t="shared" si="133"/>
        <v>9.1197270862724208E-2</v>
      </c>
      <c r="S129" s="445">
        <f t="shared" si="134"/>
        <v>9.1197270862724208E-2</v>
      </c>
      <c r="T129" s="445">
        <f t="shared" si="135"/>
        <v>0</v>
      </c>
      <c r="U129" s="445">
        <f t="shared" si="136"/>
        <v>0.10053828132070552</v>
      </c>
      <c r="V129" s="445">
        <f t="shared" si="137"/>
        <v>0</v>
      </c>
      <c r="W129" s="445">
        <f t="shared" si="138"/>
        <v>0.4094453542246092</v>
      </c>
      <c r="X129" s="445">
        <f t="shared" si="139"/>
        <v>0</v>
      </c>
      <c r="Y129" s="445">
        <f t="shared" si="140"/>
        <v>0</v>
      </c>
      <c r="Z129" s="445">
        <f t="shared" si="141"/>
        <v>0</v>
      </c>
      <c r="AA129" s="445">
        <f t="shared" si="142"/>
        <v>0</v>
      </c>
      <c r="AB129" s="445">
        <f t="shared" si="143"/>
        <v>6.649192514359277E-2</v>
      </c>
      <c r="AC129" s="445">
        <f t="shared" si="144"/>
        <v>6.649192514359277E-2</v>
      </c>
      <c r="AD129" s="445">
        <f t="shared" si="145"/>
        <v>0</v>
      </c>
      <c r="AE129" s="445">
        <f t="shared" si="146"/>
        <v>0</v>
      </c>
      <c r="AF129" s="445">
        <f t="shared" si="147"/>
        <v>0</v>
      </c>
      <c r="AG129" s="445">
        <f t="shared" si="148"/>
        <v>0</v>
      </c>
      <c r="AH129" s="445">
        <f t="shared" si="149"/>
        <v>0</v>
      </c>
      <c r="AI129" s="445">
        <f t="shared" si="150"/>
        <v>9.0531746523331305E-2</v>
      </c>
      <c r="AJ129" s="445">
        <f t="shared" si="151"/>
        <v>6.649192514359277E-2</v>
      </c>
      <c r="AK129" s="445">
        <f t="shared" si="152"/>
        <v>9.0531746523331305E-2</v>
      </c>
      <c r="AL129" s="445">
        <f t="shared" si="153"/>
        <v>6.649192514359277E-2</v>
      </c>
      <c r="AM129" s="445">
        <f t="shared" si="154"/>
        <v>9.0531746523331305E-2</v>
      </c>
      <c r="AN129" s="445">
        <f t="shared" si="155"/>
        <v>9.1197270862724208E-2</v>
      </c>
      <c r="AO129" s="445">
        <f t="shared" si="156"/>
        <v>9.1197270862724208E-2</v>
      </c>
      <c r="AP129" s="445">
        <f t="shared" si="157"/>
        <v>0</v>
      </c>
      <c r="AQ129" s="445">
        <f t="shared" si="158"/>
        <v>0</v>
      </c>
      <c r="AR129" s="445">
        <f t="shared" si="159"/>
        <v>9.1197270862724208E-2</v>
      </c>
      <c r="AS129" s="445">
        <f t="shared" si="160"/>
        <v>0</v>
      </c>
      <c r="AT129" s="445">
        <f t="shared" si="161"/>
        <v>0.10053828132070552</v>
      </c>
      <c r="AU129" s="445">
        <f t="shared" si="162"/>
        <v>0</v>
      </c>
      <c r="AV129" s="445">
        <f t="shared" si="163"/>
        <v>0.4094453542246092</v>
      </c>
      <c r="AW129" s="445">
        <f t="shared" si="164"/>
        <v>0</v>
      </c>
      <c r="AX129" s="445">
        <f t="shared" si="165"/>
        <v>0</v>
      </c>
      <c r="AY129" s="445">
        <f t="shared" si="166"/>
        <v>6.649192514359277E-2</v>
      </c>
      <c r="AZ129" s="445">
        <f t="shared" si="167"/>
        <v>0</v>
      </c>
      <c r="BA129" s="445">
        <f t="shared" si="168"/>
        <v>0</v>
      </c>
      <c r="BB129" s="445">
        <f t="shared" si="169"/>
        <v>0</v>
      </c>
      <c r="BC129" s="445">
        <f t="shared" si="170"/>
        <v>0</v>
      </c>
      <c r="BD129" s="445">
        <f t="shared" si="171"/>
        <v>0</v>
      </c>
      <c r="BE129" s="445">
        <f t="shared" si="172"/>
        <v>0</v>
      </c>
      <c r="BF129" s="445">
        <f t="shared" si="173"/>
        <v>0</v>
      </c>
      <c r="BG129" s="445">
        <f t="shared" si="174"/>
        <v>0</v>
      </c>
      <c r="BH129" s="249"/>
      <c r="BI129" s="351">
        <f>'6. Network Design'!J70</f>
        <v>10078.021427003185</v>
      </c>
      <c r="BJ129" s="207"/>
    </row>
    <row r="130" spans="3:62">
      <c r="C130" s="240" t="str">
        <f t="shared" si="119"/>
        <v>S13</v>
      </c>
      <c r="D130" s="240" t="str">
        <f t="shared" si="119"/>
        <v>MMS в мрежата (MMS on net)</v>
      </c>
      <c r="E130" s="445">
        <f t="shared" si="120"/>
        <v>5.3986353656669593E-4</v>
      </c>
      <c r="F130" s="445">
        <f t="shared" si="121"/>
        <v>3.9650804540589476E-4</v>
      </c>
      <c r="G130" s="445">
        <f t="shared" si="122"/>
        <v>5.3986353656669593E-4</v>
      </c>
      <c r="H130" s="445">
        <f t="shared" si="123"/>
        <v>3.9650804540589476E-4</v>
      </c>
      <c r="I130" s="445">
        <f t="shared" si="124"/>
        <v>5.3986353656669593E-4</v>
      </c>
      <c r="J130" s="445">
        <f t="shared" si="125"/>
        <v>3.9650804540589476E-4</v>
      </c>
      <c r="K130" s="445">
        <f t="shared" si="126"/>
        <v>3.6280278377597957E-4</v>
      </c>
      <c r="L130" s="445">
        <f t="shared" si="127"/>
        <v>2.7191611265608837E-4</v>
      </c>
      <c r="M130" s="445">
        <f t="shared" si="128"/>
        <v>2.7191611265608837E-4</v>
      </c>
      <c r="N130" s="445">
        <f t="shared" si="129"/>
        <v>0</v>
      </c>
      <c r="O130" s="445">
        <f t="shared" si="130"/>
        <v>0</v>
      </c>
      <c r="P130" s="445">
        <f t="shared" si="131"/>
        <v>0.33333333333333337</v>
      </c>
      <c r="Q130" s="445">
        <f t="shared" si="132"/>
        <v>0</v>
      </c>
      <c r="R130" s="445">
        <f t="shared" si="133"/>
        <v>2.7191611265608837E-4</v>
      </c>
      <c r="S130" s="445">
        <f t="shared" si="134"/>
        <v>2.7191611265608837E-4</v>
      </c>
      <c r="T130" s="445">
        <f t="shared" si="135"/>
        <v>7.4489277087941253E-4</v>
      </c>
      <c r="U130" s="445">
        <f t="shared" si="136"/>
        <v>2.9976750807599593E-4</v>
      </c>
      <c r="V130" s="445">
        <f t="shared" si="137"/>
        <v>0</v>
      </c>
      <c r="W130" s="445">
        <f t="shared" si="138"/>
        <v>0</v>
      </c>
      <c r="X130" s="445">
        <f t="shared" si="139"/>
        <v>0</v>
      </c>
      <c r="Y130" s="445">
        <f t="shared" si="140"/>
        <v>0</v>
      </c>
      <c r="Z130" s="445">
        <f t="shared" si="141"/>
        <v>0</v>
      </c>
      <c r="AA130" s="445">
        <f t="shared" si="142"/>
        <v>0</v>
      </c>
      <c r="AB130" s="445">
        <f t="shared" si="143"/>
        <v>3.9650804540589476E-4</v>
      </c>
      <c r="AC130" s="445">
        <f t="shared" si="144"/>
        <v>3.9650804540589476E-4</v>
      </c>
      <c r="AD130" s="445">
        <f t="shared" si="145"/>
        <v>0</v>
      </c>
      <c r="AE130" s="445">
        <f t="shared" si="146"/>
        <v>0</v>
      </c>
      <c r="AF130" s="445">
        <f t="shared" si="147"/>
        <v>0</v>
      </c>
      <c r="AG130" s="445">
        <f t="shared" si="148"/>
        <v>0</v>
      </c>
      <c r="AH130" s="445">
        <f t="shared" si="149"/>
        <v>0</v>
      </c>
      <c r="AI130" s="445">
        <f t="shared" si="150"/>
        <v>5.3986353656669593E-4</v>
      </c>
      <c r="AJ130" s="445">
        <f t="shared" si="151"/>
        <v>3.9650804540589476E-4</v>
      </c>
      <c r="AK130" s="445">
        <f t="shared" si="152"/>
        <v>5.3986353656669593E-4</v>
      </c>
      <c r="AL130" s="445">
        <f t="shared" si="153"/>
        <v>3.9650804540589476E-4</v>
      </c>
      <c r="AM130" s="445">
        <f t="shared" si="154"/>
        <v>5.3986353656669593E-4</v>
      </c>
      <c r="AN130" s="445">
        <f t="shared" si="155"/>
        <v>2.7191611265608837E-4</v>
      </c>
      <c r="AO130" s="445">
        <f t="shared" si="156"/>
        <v>2.7191611265608837E-4</v>
      </c>
      <c r="AP130" s="445">
        <f t="shared" si="157"/>
        <v>0</v>
      </c>
      <c r="AQ130" s="445">
        <f t="shared" si="158"/>
        <v>0.33333333333333337</v>
      </c>
      <c r="AR130" s="445">
        <f t="shared" si="159"/>
        <v>2.7191611265608837E-4</v>
      </c>
      <c r="AS130" s="445">
        <f t="shared" si="160"/>
        <v>7.4489277087941253E-4</v>
      </c>
      <c r="AT130" s="445">
        <f t="shared" si="161"/>
        <v>2.9976750807599593E-4</v>
      </c>
      <c r="AU130" s="445">
        <f t="shared" si="162"/>
        <v>0</v>
      </c>
      <c r="AV130" s="445">
        <f t="shared" si="163"/>
        <v>0</v>
      </c>
      <c r="AW130" s="445">
        <f t="shared" si="164"/>
        <v>0</v>
      </c>
      <c r="AX130" s="445">
        <f t="shared" si="165"/>
        <v>0</v>
      </c>
      <c r="AY130" s="445">
        <f t="shared" si="166"/>
        <v>3.9650804540589476E-4</v>
      </c>
      <c r="AZ130" s="445">
        <f t="shared" si="167"/>
        <v>0</v>
      </c>
      <c r="BA130" s="445">
        <f t="shared" si="168"/>
        <v>0</v>
      </c>
      <c r="BB130" s="445">
        <f t="shared" si="169"/>
        <v>0</v>
      </c>
      <c r="BC130" s="445">
        <f t="shared" si="170"/>
        <v>0</v>
      </c>
      <c r="BD130" s="445">
        <f t="shared" si="171"/>
        <v>0</v>
      </c>
      <c r="BE130" s="445">
        <f t="shared" si="172"/>
        <v>0</v>
      </c>
      <c r="BF130" s="445">
        <f t="shared" si="173"/>
        <v>0</v>
      </c>
      <c r="BG130" s="445">
        <f t="shared" si="174"/>
        <v>0</v>
      </c>
      <c r="BH130" s="249"/>
      <c r="BI130" s="351">
        <f>'6. Network Design'!J71</f>
        <v>30.048886153846151</v>
      </c>
      <c r="BJ130" s="207"/>
    </row>
    <row r="131" spans="3:62">
      <c r="C131" s="240" t="str">
        <f t="shared" si="119"/>
        <v>S14</v>
      </c>
      <c r="D131" s="240" t="str">
        <f t="shared" si="119"/>
        <v>Изходящи MMS към други мрежи (MMS outgoing to other network)</v>
      </c>
      <c r="E131" s="445">
        <f t="shared" si="120"/>
        <v>2.6993176828334797E-4</v>
      </c>
      <c r="F131" s="445">
        <f t="shared" si="121"/>
        <v>1.9825402270294738E-4</v>
      </c>
      <c r="G131" s="445">
        <f t="shared" si="122"/>
        <v>2.6993176828334797E-4</v>
      </c>
      <c r="H131" s="445">
        <f t="shared" si="123"/>
        <v>1.9825402270294738E-4</v>
      </c>
      <c r="I131" s="445">
        <f t="shared" si="124"/>
        <v>2.6993176828334797E-4</v>
      </c>
      <c r="J131" s="445">
        <f t="shared" si="125"/>
        <v>1.9825402270294738E-4</v>
      </c>
      <c r="K131" s="445">
        <f t="shared" si="126"/>
        <v>2.7210208783198466E-4</v>
      </c>
      <c r="L131" s="445">
        <f t="shared" si="127"/>
        <v>2.7191611265608837E-4</v>
      </c>
      <c r="M131" s="445">
        <f t="shared" si="128"/>
        <v>2.7191611265608837E-4</v>
      </c>
      <c r="N131" s="445">
        <f t="shared" si="129"/>
        <v>0</v>
      </c>
      <c r="O131" s="445">
        <f t="shared" si="130"/>
        <v>0</v>
      </c>
      <c r="P131" s="445">
        <f t="shared" si="131"/>
        <v>0.33333333333333337</v>
      </c>
      <c r="Q131" s="445">
        <f t="shared" si="132"/>
        <v>0</v>
      </c>
      <c r="R131" s="445">
        <f t="shared" si="133"/>
        <v>2.7191611265608837E-4</v>
      </c>
      <c r="S131" s="445">
        <f t="shared" si="134"/>
        <v>2.7191611265608837E-4</v>
      </c>
      <c r="T131" s="445">
        <f t="shared" si="135"/>
        <v>7.4489277087941253E-4</v>
      </c>
      <c r="U131" s="445">
        <f t="shared" si="136"/>
        <v>2.9976750807599593E-4</v>
      </c>
      <c r="V131" s="445">
        <f t="shared" si="137"/>
        <v>0</v>
      </c>
      <c r="W131" s="445">
        <f t="shared" si="138"/>
        <v>1.2208127284141965E-3</v>
      </c>
      <c r="X131" s="445">
        <f t="shared" si="139"/>
        <v>0</v>
      </c>
      <c r="Y131" s="445">
        <f t="shared" si="140"/>
        <v>0</v>
      </c>
      <c r="Z131" s="445">
        <f t="shared" si="141"/>
        <v>0</v>
      </c>
      <c r="AA131" s="445">
        <f t="shared" si="142"/>
        <v>0</v>
      </c>
      <c r="AB131" s="445">
        <f t="shared" si="143"/>
        <v>1.9825402270294738E-4</v>
      </c>
      <c r="AC131" s="445">
        <f t="shared" si="144"/>
        <v>1.9825402270294738E-4</v>
      </c>
      <c r="AD131" s="445">
        <f t="shared" si="145"/>
        <v>0</v>
      </c>
      <c r="AE131" s="445">
        <f t="shared" si="146"/>
        <v>0</v>
      </c>
      <c r="AF131" s="445">
        <f t="shared" si="147"/>
        <v>0</v>
      </c>
      <c r="AG131" s="445">
        <f t="shared" si="148"/>
        <v>0</v>
      </c>
      <c r="AH131" s="445">
        <f t="shared" si="149"/>
        <v>0</v>
      </c>
      <c r="AI131" s="445">
        <f t="shared" si="150"/>
        <v>2.6993176828334797E-4</v>
      </c>
      <c r="AJ131" s="445">
        <f t="shared" si="151"/>
        <v>1.9825402270294738E-4</v>
      </c>
      <c r="AK131" s="445">
        <f t="shared" si="152"/>
        <v>2.6993176828334797E-4</v>
      </c>
      <c r="AL131" s="445">
        <f t="shared" si="153"/>
        <v>1.9825402270294738E-4</v>
      </c>
      <c r="AM131" s="445">
        <f t="shared" si="154"/>
        <v>2.6993176828334797E-4</v>
      </c>
      <c r="AN131" s="445">
        <f t="shared" si="155"/>
        <v>2.7191611265608837E-4</v>
      </c>
      <c r="AO131" s="445">
        <f t="shared" si="156"/>
        <v>2.7191611265608837E-4</v>
      </c>
      <c r="AP131" s="445">
        <f t="shared" si="157"/>
        <v>0</v>
      </c>
      <c r="AQ131" s="445">
        <f t="shared" si="158"/>
        <v>0.33333333333333337</v>
      </c>
      <c r="AR131" s="445">
        <f t="shared" si="159"/>
        <v>2.7191611265608837E-4</v>
      </c>
      <c r="AS131" s="445">
        <f t="shared" si="160"/>
        <v>7.4489277087941253E-4</v>
      </c>
      <c r="AT131" s="445">
        <f t="shared" si="161"/>
        <v>2.9976750807599593E-4</v>
      </c>
      <c r="AU131" s="445">
        <f t="shared" si="162"/>
        <v>0</v>
      </c>
      <c r="AV131" s="445">
        <f t="shared" si="163"/>
        <v>1.2208127284141965E-3</v>
      </c>
      <c r="AW131" s="445">
        <f t="shared" si="164"/>
        <v>0</v>
      </c>
      <c r="AX131" s="445">
        <f t="shared" si="165"/>
        <v>0</v>
      </c>
      <c r="AY131" s="445">
        <f t="shared" si="166"/>
        <v>1.9825402270294738E-4</v>
      </c>
      <c r="AZ131" s="445">
        <f t="shared" si="167"/>
        <v>0</v>
      </c>
      <c r="BA131" s="445">
        <f t="shared" si="168"/>
        <v>0</v>
      </c>
      <c r="BB131" s="445">
        <f t="shared" si="169"/>
        <v>0</v>
      </c>
      <c r="BC131" s="445">
        <f t="shared" si="170"/>
        <v>0</v>
      </c>
      <c r="BD131" s="445">
        <f t="shared" si="171"/>
        <v>0</v>
      </c>
      <c r="BE131" s="445">
        <f t="shared" si="172"/>
        <v>0</v>
      </c>
      <c r="BF131" s="445">
        <f t="shared" si="173"/>
        <v>0</v>
      </c>
      <c r="BG131" s="445">
        <f t="shared" si="174"/>
        <v>0</v>
      </c>
      <c r="BH131" s="249"/>
      <c r="BI131" s="351">
        <f>'6. Network Design'!J72</f>
        <v>30.048886153846151</v>
      </c>
      <c r="BJ131" s="207"/>
    </row>
    <row r="132" spans="3:62">
      <c r="C132" s="240" t="str">
        <f t="shared" si="119"/>
        <v>S15</v>
      </c>
      <c r="D132" s="240" t="str">
        <f t="shared" si="119"/>
        <v>Входящи MMS от други мрежи (MMS incoming from other network)</v>
      </c>
      <c r="E132" s="445">
        <f t="shared" si="120"/>
        <v>2.6993176828334797E-4</v>
      </c>
      <c r="F132" s="445">
        <f t="shared" si="121"/>
        <v>1.9825402270294738E-4</v>
      </c>
      <c r="G132" s="445">
        <f t="shared" si="122"/>
        <v>2.6993176828334797E-4</v>
      </c>
      <c r="H132" s="445">
        <f t="shared" si="123"/>
        <v>1.9825402270294738E-4</v>
      </c>
      <c r="I132" s="445">
        <f t="shared" si="124"/>
        <v>2.6993176828334797E-4</v>
      </c>
      <c r="J132" s="445">
        <f t="shared" si="125"/>
        <v>1.9825402270294738E-4</v>
      </c>
      <c r="K132" s="445">
        <f t="shared" si="126"/>
        <v>2.7210208783198466E-4</v>
      </c>
      <c r="L132" s="445">
        <f t="shared" si="127"/>
        <v>2.7191611265608837E-4</v>
      </c>
      <c r="M132" s="445">
        <f t="shared" si="128"/>
        <v>2.7191611265608837E-4</v>
      </c>
      <c r="N132" s="445">
        <f t="shared" si="129"/>
        <v>0</v>
      </c>
      <c r="O132" s="445">
        <f t="shared" si="130"/>
        <v>0</v>
      </c>
      <c r="P132" s="445">
        <f t="shared" si="131"/>
        <v>0.33333333333333337</v>
      </c>
      <c r="Q132" s="445">
        <f t="shared" si="132"/>
        <v>0</v>
      </c>
      <c r="R132" s="445">
        <f t="shared" si="133"/>
        <v>2.7191611265608837E-4</v>
      </c>
      <c r="S132" s="445">
        <f t="shared" si="134"/>
        <v>2.7191611265608837E-4</v>
      </c>
      <c r="T132" s="445">
        <f t="shared" si="135"/>
        <v>7.4489277087941253E-4</v>
      </c>
      <c r="U132" s="445">
        <f t="shared" si="136"/>
        <v>0</v>
      </c>
      <c r="V132" s="445">
        <f t="shared" si="137"/>
        <v>2.9266618159593089E-3</v>
      </c>
      <c r="W132" s="445">
        <f t="shared" si="138"/>
        <v>1.2208127284141965E-3</v>
      </c>
      <c r="X132" s="445">
        <f t="shared" si="139"/>
        <v>0</v>
      </c>
      <c r="Y132" s="445">
        <f t="shared" si="140"/>
        <v>0</v>
      </c>
      <c r="Z132" s="445">
        <f t="shared" si="141"/>
        <v>0</v>
      </c>
      <c r="AA132" s="445">
        <f t="shared" si="142"/>
        <v>0</v>
      </c>
      <c r="AB132" s="445">
        <f t="shared" si="143"/>
        <v>1.9825402270294738E-4</v>
      </c>
      <c r="AC132" s="445">
        <f t="shared" si="144"/>
        <v>1.9825402270294738E-4</v>
      </c>
      <c r="AD132" s="445">
        <f t="shared" si="145"/>
        <v>0</v>
      </c>
      <c r="AE132" s="445">
        <f t="shared" si="146"/>
        <v>0</v>
      </c>
      <c r="AF132" s="445">
        <f t="shared" si="147"/>
        <v>0</v>
      </c>
      <c r="AG132" s="445">
        <f t="shared" si="148"/>
        <v>0</v>
      </c>
      <c r="AH132" s="445">
        <f t="shared" si="149"/>
        <v>0</v>
      </c>
      <c r="AI132" s="445">
        <f t="shared" si="150"/>
        <v>2.6993176828334797E-4</v>
      </c>
      <c r="AJ132" s="445">
        <f t="shared" si="151"/>
        <v>1.9825402270294738E-4</v>
      </c>
      <c r="AK132" s="445">
        <f t="shared" si="152"/>
        <v>2.6993176828334797E-4</v>
      </c>
      <c r="AL132" s="445">
        <f t="shared" si="153"/>
        <v>1.9825402270294738E-4</v>
      </c>
      <c r="AM132" s="445">
        <f t="shared" si="154"/>
        <v>2.6993176828334797E-4</v>
      </c>
      <c r="AN132" s="445">
        <f t="shared" si="155"/>
        <v>2.7191611265608837E-4</v>
      </c>
      <c r="AO132" s="445">
        <f t="shared" si="156"/>
        <v>2.7191611265608837E-4</v>
      </c>
      <c r="AP132" s="445">
        <f t="shared" si="157"/>
        <v>0</v>
      </c>
      <c r="AQ132" s="445">
        <f t="shared" si="158"/>
        <v>0.33333333333333337</v>
      </c>
      <c r="AR132" s="445">
        <f t="shared" si="159"/>
        <v>2.7191611265608837E-4</v>
      </c>
      <c r="AS132" s="445">
        <f t="shared" si="160"/>
        <v>7.4489277087941253E-4</v>
      </c>
      <c r="AT132" s="445">
        <f t="shared" si="161"/>
        <v>0</v>
      </c>
      <c r="AU132" s="445">
        <f t="shared" si="162"/>
        <v>2.9266618159593089E-3</v>
      </c>
      <c r="AV132" s="445">
        <f t="shared" si="163"/>
        <v>1.2208127284141965E-3</v>
      </c>
      <c r="AW132" s="445">
        <f t="shared" si="164"/>
        <v>0</v>
      </c>
      <c r="AX132" s="445">
        <f t="shared" si="165"/>
        <v>0</v>
      </c>
      <c r="AY132" s="445">
        <f t="shared" si="166"/>
        <v>1.9825402270294738E-4</v>
      </c>
      <c r="AZ132" s="445">
        <f t="shared" si="167"/>
        <v>0</v>
      </c>
      <c r="BA132" s="445">
        <f t="shared" si="168"/>
        <v>0</v>
      </c>
      <c r="BB132" s="445">
        <f t="shared" si="169"/>
        <v>0</v>
      </c>
      <c r="BC132" s="445">
        <f t="shared" si="170"/>
        <v>0</v>
      </c>
      <c r="BD132" s="445">
        <f t="shared" si="171"/>
        <v>0</v>
      </c>
      <c r="BE132" s="445">
        <f t="shared" si="172"/>
        <v>0</v>
      </c>
      <c r="BF132" s="445">
        <f t="shared" si="173"/>
        <v>0</v>
      </c>
      <c r="BG132" s="445">
        <f t="shared" si="174"/>
        <v>0</v>
      </c>
      <c r="BH132" s="249"/>
      <c r="BI132" s="351">
        <f>'6. Network Design'!J73</f>
        <v>30.048886153846151</v>
      </c>
      <c r="BJ132" s="207"/>
    </row>
    <row r="133" spans="3:62">
      <c r="C133" s="240" t="str">
        <f t="shared" si="119"/>
        <v>S16</v>
      </c>
      <c r="D133" s="240" t="str">
        <f t="shared" si="119"/>
        <v>SMS в мрежата (SMS on net)</v>
      </c>
      <c r="E133" s="445">
        <f t="shared" si="120"/>
        <v>2.9211847516218445E-5</v>
      </c>
      <c r="F133" s="445">
        <f t="shared" si="121"/>
        <v>2.1454926619071375E-5</v>
      </c>
      <c r="G133" s="445">
        <f t="shared" si="122"/>
        <v>2.9211847516218445E-5</v>
      </c>
      <c r="H133" s="445">
        <f t="shared" si="123"/>
        <v>2.1454926619071375E-5</v>
      </c>
      <c r="I133" s="445">
        <f t="shared" si="124"/>
        <v>2.9211847516218445E-5</v>
      </c>
      <c r="J133" s="445">
        <f t="shared" si="125"/>
        <v>2.1454926619071375E-5</v>
      </c>
      <c r="K133" s="445">
        <f t="shared" si="126"/>
        <v>1.9631145428941502E-5</v>
      </c>
      <c r="L133" s="445">
        <f t="shared" si="127"/>
        <v>1.4713296012966071E-5</v>
      </c>
      <c r="M133" s="445">
        <f t="shared" si="128"/>
        <v>1.4713296012966071E-5</v>
      </c>
      <c r="N133" s="445">
        <f t="shared" si="129"/>
        <v>0.66666666666666685</v>
      </c>
      <c r="O133" s="445">
        <f t="shared" si="130"/>
        <v>0.66666666666666685</v>
      </c>
      <c r="P133" s="445">
        <f t="shared" si="131"/>
        <v>0</v>
      </c>
      <c r="Q133" s="445">
        <f t="shared" si="132"/>
        <v>0</v>
      </c>
      <c r="R133" s="445">
        <f t="shared" si="133"/>
        <v>1.4713296012966071E-5</v>
      </c>
      <c r="S133" s="445">
        <f t="shared" si="134"/>
        <v>1.4713296012966071E-5</v>
      </c>
      <c r="T133" s="445">
        <f t="shared" si="135"/>
        <v>4.0305915411967448E-5</v>
      </c>
      <c r="U133" s="445">
        <f t="shared" si="136"/>
        <v>1.6220326328986925E-5</v>
      </c>
      <c r="V133" s="445">
        <f t="shared" si="137"/>
        <v>0</v>
      </c>
      <c r="W133" s="445">
        <f t="shared" si="138"/>
        <v>0</v>
      </c>
      <c r="X133" s="445">
        <f t="shared" si="139"/>
        <v>0</v>
      </c>
      <c r="Y133" s="445">
        <f t="shared" si="140"/>
        <v>0</v>
      </c>
      <c r="Z133" s="445">
        <f t="shared" si="141"/>
        <v>0</v>
      </c>
      <c r="AA133" s="445">
        <f t="shared" si="142"/>
        <v>0</v>
      </c>
      <c r="AB133" s="445">
        <f t="shared" si="143"/>
        <v>2.1454926619071375E-5</v>
      </c>
      <c r="AC133" s="445">
        <f t="shared" si="144"/>
        <v>2.1454926619071375E-5</v>
      </c>
      <c r="AD133" s="445">
        <f t="shared" si="145"/>
        <v>0</v>
      </c>
      <c r="AE133" s="445">
        <f t="shared" si="146"/>
        <v>0</v>
      </c>
      <c r="AF133" s="445">
        <f t="shared" si="147"/>
        <v>0</v>
      </c>
      <c r="AG133" s="445">
        <f t="shared" si="148"/>
        <v>0</v>
      </c>
      <c r="AH133" s="445">
        <f t="shared" si="149"/>
        <v>0</v>
      </c>
      <c r="AI133" s="445">
        <f t="shared" si="150"/>
        <v>2.9211847516218445E-5</v>
      </c>
      <c r="AJ133" s="445">
        <f t="shared" si="151"/>
        <v>2.1454926619071375E-5</v>
      </c>
      <c r="AK133" s="445">
        <f t="shared" si="152"/>
        <v>2.9211847516218445E-5</v>
      </c>
      <c r="AL133" s="445">
        <f t="shared" si="153"/>
        <v>2.1454926619071375E-5</v>
      </c>
      <c r="AM133" s="445">
        <f t="shared" si="154"/>
        <v>2.9211847516218445E-5</v>
      </c>
      <c r="AN133" s="445">
        <f t="shared" si="155"/>
        <v>1.4713296012966071E-5</v>
      </c>
      <c r="AO133" s="445">
        <f t="shared" si="156"/>
        <v>1.4713296012966071E-5</v>
      </c>
      <c r="AP133" s="445">
        <f t="shared" si="157"/>
        <v>0.66666666666666685</v>
      </c>
      <c r="AQ133" s="445">
        <f t="shared" si="158"/>
        <v>0</v>
      </c>
      <c r="AR133" s="445">
        <f t="shared" si="159"/>
        <v>1.4713296012966071E-5</v>
      </c>
      <c r="AS133" s="445">
        <f t="shared" si="160"/>
        <v>4.0305915411967448E-5</v>
      </c>
      <c r="AT133" s="445">
        <f t="shared" si="161"/>
        <v>1.6220326328986925E-5</v>
      </c>
      <c r="AU133" s="445">
        <f t="shared" si="162"/>
        <v>0</v>
      </c>
      <c r="AV133" s="445">
        <f t="shared" si="163"/>
        <v>0</v>
      </c>
      <c r="AW133" s="445">
        <f t="shared" si="164"/>
        <v>0</v>
      </c>
      <c r="AX133" s="445">
        <f t="shared" si="165"/>
        <v>0</v>
      </c>
      <c r="AY133" s="445">
        <f t="shared" si="166"/>
        <v>2.1454926619071375E-5</v>
      </c>
      <c r="AZ133" s="445">
        <f t="shared" si="167"/>
        <v>0</v>
      </c>
      <c r="BA133" s="445">
        <f t="shared" si="168"/>
        <v>0</v>
      </c>
      <c r="BB133" s="445">
        <f t="shared" si="169"/>
        <v>0</v>
      </c>
      <c r="BC133" s="445">
        <f t="shared" si="170"/>
        <v>0</v>
      </c>
      <c r="BD133" s="445">
        <f t="shared" si="171"/>
        <v>0</v>
      </c>
      <c r="BE133" s="445">
        <f t="shared" si="172"/>
        <v>0</v>
      </c>
      <c r="BF133" s="445">
        <f t="shared" si="173"/>
        <v>0</v>
      </c>
      <c r="BG133" s="445">
        <f t="shared" si="174"/>
        <v>0</v>
      </c>
      <c r="BH133" s="249"/>
      <c r="BI133" s="351">
        <f>'6. Network Design'!J74</f>
        <v>1.6259358539765321</v>
      </c>
      <c r="BJ133" s="207"/>
    </row>
    <row r="134" spans="3:62">
      <c r="C134" s="240" t="str">
        <f t="shared" si="119"/>
        <v>S17</v>
      </c>
      <c r="D134" s="240" t="str">
        <f t="shared" si="119"/>
        <v>Изходящи SMS към други мрежи (SMS outgoing to other network)</v>
      </c>
      <c r="E134" s="445">
        <f t="shared" si="120"/>
        <v>4.8686412527030733E-6</v>
      </c>
      <c r="F134" s="445">
        <f t="shared" si="121"/>
        <v>3.5758211031785623E-6</v>
      </c>
      <c r="G134" s="445">
        <f t="shared" si="122"/>
        <v>4.8686412527030733E-6</v>
      </c>
      <c r="H134" s="445">
        <f t="shared" si="123"/>
        <v>3.5758211031785623E-6</v>
      </c>
      <c r="I134" s="445">
        <f t="shared" si="124"/>
        <v>4.8686412527030733E-6</v>
      </c>
      <c r="J134" s="445">
        <f t="shared" si="125"/>
        <v>3.5758211031785623E-6</v>
      </c>
      <c r="K134" s="445">
        <f t="shared" si="126"/>
        <v>4.9077863572353746E-6</v>
      </c>
      <c r="L134" s="445">
        <f t="shared" si="127"/>
        <v>4.9044320043220229E-6</v>
      </c>
      <c r="M134" s="445">
        <f t="shared" si="128"/>
        <v>4.9044320043220229E-6</v>
      </c>
      <c r="N134" s="445">
        <f t="shared" si="129"/>
        <v>0.22222222222222224</v>
      </c>
      <c r="O134" s="445">
        <f t="shared" si="130"/>
        <v>0.22222222222222224</v>
      </c>
      <c r="P134" s="445">
        <f t="shared" si="131"/>
        <v>0</v>
      </c>
      <c r="Q134" s="445">
        <f t="shared" si="132"/>
        <v>0</v>
      </c>
      <c r="R134" s="445">
        <f t="shared" si="133"/>
        <v>4.9044320043220229E-6</v>
      </c>
      <c r="S134" s="445">
        <f t="shared" si="134"/>
        <v>4.9044320043220229E-6</v>
      </c>
      <c r="T134" s="445">
        <f t="shared" si="135"/>
        <v>1.3435305137322479E-5</v>
      </c>
      <c r="U134" s="445">
        <f t="shared" si="136"/>
        <v>5.4067754429956416E-6</v>
      </c>
      <c r="V134" s="445">
        <f t="shared" si="137"/>
        <v>0</v>
      </c>
      <c r="W134" s="445">
        <f t="shared" si="138"/>
        <v>2.20192652727827E-5</v>
      </c>
      <c r="X134" s="445">
        <f t="shared" si="139"/>
        <v>0</v>
      </c>
      <c r="Y134" s="445">
        <f t="shared" si="140"/>
        <v>0</v>
      </c>
      <c r="Z134" s="445">
        <f t="shared" si="141"/>
        <v>0</v>
      </c>
      <c r="AA134" s="445">
        <f t="shared" si="142"/>
        <v>0</v>
      </c>
      <c r="AB134" s="445">
        <f t="shared" si="143"/>
        <v>3.5758211031785623E-6</v>
      </c>
      <c r="AC134" s="445">
        <f t="shared" si="144"/>
        <v>3.5758211031785623E-6</v>
      </c>
      <c r="AD134" s="445">
        <f t="shared" si="145"/>
        <v>0</v>
      </c>
      <c r="AE134" s="445">
        <f t="shared" si="146"/>
        <v>0</v>
      </c>
      <c r="AF134" s="445">
        <f t="shared" si="147"/>
        <v>0</v>
      </c>
      <c r="AG134" s="445">
        <f t="shared" si="148"/>
        <v>0</v>
      </c>
      <c r="AH134" s="445">
        <f t="shared" si="149"/>
        <v>0</v>
      </c>
      <c r="AI134" s="445">
        <f t="shared" si="150"/>
        <v>4.8686412527030733E-6</v>
      </c>
      <c r="AJ134" s="445">
        <f t="shared" si="151"/>
        <v>3.5758211031785623E-6</v>
      </c>
      <c r="AK134" s="445">
        <f t="shared" si="152"/>
        <v>4.8686412527030733E-6</v>
      </c>
      <c r="AL134" s="445">
        <f t="shared" si="153"/>
        <v>3.5758211031785623E-6</v>
      </c>
      <c r="AM134" s="445">
        <f t="shared" si="154"/>
        <v>4.8686412527030733E-6</v>
      </c>
      <c r="AN134" s="445">
        <f t="shared" si="155"/>
        <v>4.9044320043220229E-6</v>
      </c>
      <c r="AO134" s="445">
        <f t="shared" si="156"/>
        <v>4.9044320043220229E-6</v>
      </c>
      <c r="AP134" s="445">
        <f t="shared" si="157"/>
        <v>0.22222222222222224</v>
      </c>
      <c r="AQ134" s="445">
        <f t="shared" si="158"/>
        <v>0</v>
      </c>
      <c r="AR134" s="445">
        <f t="shared" si="159"/>
        <v>4.9044320043220229E-6</v>
      </c>
      <c r="AS134" s="445">
        <f t="shared" si="160"/>
        <v>1.3435305137322479E-5</v>
      </c>
      <c r="AT134" s="445">
        <f t="shared" si="161"/>
        <v>5.4067754429956416E-6</v>
      </c>
      <c r="AU134" s="445">
        <f t="shared" si="162"/>
        <v>0</v>
      </c>
      <c r="AV134" s="445">
        <f t="shared" si="163"/>
        <v>2.20192652727827E-5</v>
      </c>
      <c r="AW134" s="445">
        <f t="shared" si="164"/>
        <v>0</v>
      </c>
      <c r="AX134" s="445">
        <f t="shared" si="165"/>
        <v>0</v>
      </c>
      <c r="AY134" s="445">
        <f t="shared" si="166"/>
        <v>3.5758211031785623E-6</v>
      </c>
      <c r="AZ134" s="445">
        <f t="shared" si="167"/>
        <v>0</v>
      </c>
      <c r="BA134" s="445">
        <f t="shared" si="168"/>
        <v>0</v>
      </c>
      <c r="BB134" s="445">
        <f t="shared" si="169"/>
        <v>0</v>
      </c>
      <c r="BC134" s="445">
        <f t="shared" si="170"/>
        <v>0</v>
      </c>
      <c r="BD134" s="445">
        <f t="shared" si="171"/>
        <v>0</v>
      </c>
      <c r="BE134" s="445">
        <f t="shared" si="172"/>
        <v>0</v>
      </c>
      <c r="BF134" s="445">
        <f t="shared" si="173"/>
        <v>0</v>
      </c>
      <c r="BG134" s="445">
        <f t="shared" si="174"/>
        <v>0</v>
      </c>
      <c r="BH134" s="249"/>
      <c r="BI134" s="351">
        <f>'6. Network Design'!J75</f>
        <v>0.54197861799217728</v>
      </c>
      <c r="BJ134" s="207"/>
    </row>
    <row r="135" spans="3:62">
      <c r="C135" s="240" t="str">
        <f t="shared" si="119"/>
        <v>S18</v>
      </c>
      <c r="D135" s="240" t="str">
        <f t="shared" si="119"/>
        <v>Входящи SMS от други мрежи (SMS incoming from other network)</v>
      </c>
      <c r="E135" s="445">
        <f t="shared" si="120"/>
        <v>2.4343206263515367E-6</v>
      </c>
      <c r="F135" s="445">
        <f t="shared" si="121"/>
        <v>1.7879105515892812E-6</v>
      </c>
      <c r="G135" s="445">
        <f t="shared" si="122"/>
        <v>2.4343206263515367E-6</v>
      </c>
      <c r="H135" s="445">
        <f t="shared" si="123"/>
        <v>1.7879105515892812E-6</v>
      </c>
      <c r="I135" s="445">
        <f t="shared" si="124"/>
        <v>2.4343206263515367E-6</v>
      </c>
      <c r="J135" s="445">
        <f t="shared" si="125"/>
        <v>1.7879105515892812E-6</v>
      </c>
      <c r="K135" s="445">
        <f t="shared" si="126"/>
        <v>2.4538931786176873E-6</v>
      </c>
      <c r="L135" s="445">
        <f t="shared" si="127"/>
        <v>2.4522160021610115E-6</v>
      </c>
      <c r="M135" s="445">
        <f t="shared" si="128"/>
        <v>2.4522160021610115E-6</v>
      </c>
      <c r="N135" s="445">
        <f t="shared" si="129"/>
        <v>0.11111111111111112</v>
      </c>
      <c r="O135" s="445">
        <f t="shared" si="130"/>
        <v>0.11111111111111112</v>
      </c>
      <c r="P135" s="445">
        <f t="shared" si="131"/>
        <v>0</v>
      </c>
      <c r="Q135" s="445">
        <f t="shared" si="132"/>
        <v>0</v>
      </c>
      <c r="R135" s="445">
        <f t="shared" si="133"/>
        <v>2.4522160021610115E-6</v>
      </c>
      <c r="S135" s="445">
        <f t="shared" si="134"/>
        <v>2.4522160021610115E-6</v>
      </c>
      <c r="T135" s="445">
        <f t="shared" si="135"/>
        <v>6.7176525686612396E-6</v>
      </c>
      <c r="U135" s="445">
        <f t="shared" si="136"/>
        <v>0</v>
      </c>
      <c r="V135" s="445">
        <f t="shared" si="137"/>
        <v>2.6393459614826283E-5</v>
      </c>
      <c r="W135" s="445">
        <f t="shared" si="138"/>
        <v>1.100963263639135E-5</v>
      </c>
      <c r="X135" s="445">
        <f t="shared" si="139"/>
        <v>0</v>
      </c>
      <c r="Y135" s="445">
        <f t="shared" si="140"/>
        <v>0</v>
      </c>
      <c r="Z135" s="445">
        <f t="shared" si="141"/>
        <v>0</v>
      </c>
      <c r="AA135" s="445">
        <f t="shared" si="142"/>
        <v>0</v>
      </c>
      <c r="AB135" s="445">
        <f t="shared" si="143"/>
        <v>1.7879105515892812E-6</v>
      </c>
      <c r="AC135" s="445">
        <f t="shared" si="144"/>
        <v>1.7879105515892812E-6</v>
      </c>
      <c r="AD135" s="445">
        <f t="shared" si="145"/>
        <v>0</v>
      </c>
      <c r="AE135" s="445">
        <f t="shared" si="146"/>
        <v>0</v>
      </c>
      <c r="AF135" s="445">
        <f t="shared" si="147"/>
        <v>0</v>
      </c>
      <c r="AG135" s="445">
        <f t="shared" si="148"/>
        <v>0</v>
      </c>
      <c r="AH135" s="445">
        <f t="shared" si="149"/>
        <v>0</v>
      </c>
      <c r="AI135" s="445">
        <f t="shared" si="150"/>
        <v>2.4343206263515367E-6</v>
      </c>
      <c r="AJ135" s="445">
        <f t="shared" si="151"/>
        <v>1.7879105515892812E-6</v>
      </c>
      <c r="AK135" s="445">
        <f t="shared" si="152"/>
        <v>2.4343206263515367E-6</v>
      </c>
      <c r="AL135" s="445">
        <f t="shared" si="153"/>
        <v>1.7879105515892812E-6</v>
      </c>
      <c r="AM135" s="445">
        <f t="shared" si="154"/>
        <v>2.4343206263515367E-6</v>
      </c>
      <c r="AN135" s="445">
        <f t="shared" si="155"/>
        <v>2.4522160021610115E-6</v>
      </c>
      <c r="AO135" s="445">
        <f t="shared" si="156"/>
        <v>2.4522160021610115E-6</v>
      </c>
      <c r="AP135" s="445">
        <f t="shared" si="157"/>
        <v>0.11111111111111112</v>
      </c>
      <c r="AQ135" s="445">
        <f t="shared" si="158"/>
        <v>0</v>
      </c>
      <c r="AR135" s="445">
        <f t="shared" si="159"/>
        <v>2.4522160021610115E-6</v>
      </c>
      <c r="AS135" s="445">
        <f t="shared" si="160"/>
        <v>6.7176525686612396E-6</v>
      </c>
      <c r="AT135" s="445">
        <f t="shared" si="161"/>
        <v>0</v>
      </c>
      <c r="AU135" s="445">
        <f t="shared" si="162"/>
        <v>2.6393459614826283E-5</v>
      </c>
      <c r="AV135" s="445">
        <f t="shared" si="163"/>
        <v>1.100963263639135E-5</v>
      </c>
      <c r="AW135" s="445">
        <f t="shared" si="164"/>
        <v>0</v>
      </c>
      <c r="AX135" s="445">
        <f t="shared" si="165"/>
        <v>0</v>
      </c>
      <c r="AY135" s="445">
        <f t="shared" si="166"/>
        <v>1.7879105515892812E-6</v>
      </c>
      <c r="AZ135" s="445">
        <f t="shared" si="167"/>
        <v>0</v>
      </c>
      <c r="BA135" s="445">
        <f t="shared" si="168"/>
        <v>0</v>
      </c>
      <c r="BB135" s="445">
        <f t="shared" si="169"/>
        <v>0</v>
      </c>
      <c r="BC135" s="445">
        <f t="shared" si="170"/>
        <v>0</v>
      </c>
      <c r="BD135" s="445">
        <f t="shared" si="171"/>
        <v>0</v>
      </c>
      <c r="BE135" s="445">
        <f t="shared" si="172"/>
        <v>0</v>
      </c>
      <c r="BF135" s="445">
        <f t="shared" si="173"/>
        <v>0</v>
      </c>
      <c r="BG135" s="445">
        <f t="shared" si="174"/>
        <v>0</v>
      </c>
      <c r="BH135" s="249"/>
      <c r="BI135" s="351">
        <f>'6. Network Design'!J76</f>
        <v>0.27098930899608864</v>
      </c>
      <c r="BJ135" s="207"/>
    </row>
    <row r="136" spans="3:62">
      <c r="C136" s="240" t="str">
        <f t="shared" si="119"/>
        <v>S19</v>
      </c>
      <c r="D136" s="240" t="str">
        <f t="shared" si="119"/>
        <v>Пренос на данни (Data services)</v>
      </c>
      <c r="E136" s="445">
        <f t="shared" si="120"/>
        <v>0</v>
      </c>
      <c r="F136" s="445">
        <f t="shared" si="121"/>
        <v>0.26554023646879632</v>
      </c>
      <c r="G136" s="445">
        <f t="shared" si="122"/>
        <v>0</v>
      </c>
      <c r="H136" s="445">
        <f t="shared" si="123"/>
        <v>0.26554023646879632</v>
      </c>
      <c r="I136" s="445">
        <f t="shared" si="124"/>
        <v>0</v>
      </c>
      <c r="J136" s="445">
        <f t="shared" si="125"/>
        <v>0.26554023646879632</v>
      </c>
      <c r="K136" s="445">
        <f t="shared" si="126"/>
        <v>0.24296792489239855</v>
      </c>
      <c r="L136" s="445">
        <f t="shared" si="127"/>
        <v>0.36420279331512462</v>
      </c>
      <c r="M136" s="445">
        <f t="shared" si="128"/>
        <v>0.36420279331512462</v>
      </c>
      <c r="N136" s="445">
        <f t="shared" si="129"/>
        <v>0</v>
      </c>
      <c r="O136" s="445">
        <f t="shared" si="130"/>
        <v>0</v>
      </c>
      <c r="P136" s="445">
        <f t="shared" si="131"/>
        <v>0</v>
      </c>
      <c r="Q136" s="445">
        <f t="shared" si="132"/>
        <v>0</v>
      </c>
      <c r="R136" s="445">
        <f t="shared" si="133"/>
        <v>0.36420279331512462</v>
      </c>
      <c r="S136" s="445">
        <f t="shared" si="134"/>
        <v>0.36420279331512462</v>
      </c>
      <c r="T136" s="445">
        <f t="shared" si="135"/>
        <v>0.99770486281424386</v>
      </c>
      <c r="U136" s="445">
        <f t="shared" si="136"/>
        <v>0.40150678354421293</v>
      </c>
      <c r="V136" s="445">
        <f t="shared" si="137"/>
        <v>0</v>
      </c>
      <c r="W136" s="445">
        <f t="shared" si="138"/>
        <v>0</v>
      </c>
      <c r="X136" s="445">
        <f t="shared" si="139"/>
        <v>0</v>
      </c>
      <c r="Y136" s="445">
        <f t="shared" si="140"/>
        <v>1</v>
      </c>
      <c r="Z136" s="445">
        <f t="shared" si="141"/>
        <v>1</v>
      </c>
      <c r="AA136" s="445">
        <f t="shared" si="142"/>
        <v>1</v>
      </c>
      <c r="AB136" s="445">
        <f t="shared" si="143"/>
        <v>0.26554023646879632</v>
      </c>
      <c r="AC136" s="445">
        <f t="shared" si="144"/>
        <v>0.26554023646879632</v>
      </c>
      <c r="AD136" s="445">
        <f t="shared" si="145"/>
        <v>0</v>
      </c>
      <c r="AE136" s="445">
        <f t="shared" si="146"/>
        <v>0</v>
      </c>
      <c r="AF136" s="445">
        <f t="shared" si="147"/>
        <v>0</v>
      </c>
      <c r="AG136" s="445">
        <f t="shared" si="148"/>
        <v>0</v>
      </c>
      <c r="AH136" s="445">
        <f t="shared" si="149"/>
        <v>0</v>
      </c>
      <c r="AI136" s="445">
        <f t="shared" si="150"/>
        <v>0</v>
      </c>
      <c r="AJ136" s="445">
        <f t="shared" si="151"/>
        <v>0.26554023646879632</v>
      </c>
      <c r="AK136" s="445">
        <f t="shared" si="152"/>
        <v>0</v>
      </c>
      <c r="AL136" s="445">
        <f t="shared" si="153"/>
        <v>0.26554023646879632</v>
      </c>
      <c r="AM136" s="445">
        <f t="shared" si="154"/>
        <v>0</v>
      </c>
      <c r="AN136" s="445">
        <f t="shared" si="155"/>
        <v>0.36420279331512462</v>
      </c>
      <c r="AO136" s="445">
        <f t="shared" si="156"/>
        <v>0.36420279331512462</v>
      </c>
      <c r="AP136" s="445">
        <f t="shared" si="157"/>
        <v>0</v>
      </c>
      <c r="AQ136" s="445">
        <f t="shared" si="158"/>
        <v>0</v>
      </c>
      <c r="AR136" s="445">
        <f t="shared" si="159"/>
        <v>0.36420279331512462</v>
      </c>
      <c r="AS136" s="445">
        <f t="shared" si="160"/>
        <v>0.99770486281424386</v>
      </c>
      <c r="AT136" s="445">
        <f t="shared" si="161"/>
        <v>0.40150678354421293</v>
      </c>
      <c r="AU136" s="445">
        <f t="shared" si="162"/>
        <v>0</v>
      </c>
      <c r="AV136" s="445">
        <f t="shared" si="163"/>
        <v>0</v>
      </c>
      <c r="AW136" s="445">
        <f t="shared" si="164"/>
        <v>0</v>
      </c>
      <c r="AX136" s="445">
        <f t="shared" si="165"/>
        <v>1</v>
      </c>
      <c r="AY136" s="445">
        <f t="shared" si="166"/>
        <v>0.26554023646879632</v>
      </c>
      <c r="AZ136" s="445">
        <f t="shared" si="167"/>
        <v>0</v>
      </c>
      <c r="BA136" s="445">
        <f t="shared" si="168"/>
        <v>0</v>
      </c>
      <c r="BB136" s="445">
        <f t="shared" si="169"/>
        <v>0</v>
      </c>
      <c r="BC136" s="445">
        <f t="shared" si="170"/>
        <v>0</v>
      </c>
      <c r="BD136" s="445">
        <f t="shared" si="171"/>
        <v>0</v>
      </c>
      <c r="BE136" s="445">
        <f t="shared" si="172"/>
        <v>0</v>
      </c>
      <c r="BF136" s="445">
        <f t="shared" si="173"/>
        <v>0</v>
      </c>
      <c r="BG136" s="445">
        <f t="shared" si="174"/>
        <v>0</v>
      </c>
      <c r="BH136" s="249"/>
      <c r="BI136" s="351">
        <f>'6. Network Design'!J77</f>
        <v>40247.296000000017</v>
      </c>
      <c r="BJ136" s="207"/>
    </row>
    <row r="137" spans="3:62">
      <c r="C137" s="240" t="str">
        <f t="shared" si="119"/>
        <v>S20</v>
      </c>
      <c r="D137" s="240" t="str">
        <f t="shared" si="119"/>
        <v>Subscribers</v>
      </c>
      <c r="E137" s="445">
        <f t="shared" si="120"/>
        <v>0</v>
      </c>
      <c r="F137" s="445">
        <f t="shared" si="121"/>
        <v>0</v>
      </c>
      <c r="G137" s="445">
        <f t="shared" si="122"/>
        <v>0</v>
      </c>
      <c r="H137" s="445">
        <f t="shared" si="123"/>
        <v>0</v>
      </c>
      <c r="I137" s="445">
        <f t="shared" si="124"/>
        <v>0</v>
      </c>
      <c r="J137" s="445">
        <f t="shared" si="125"/>
        <v>0</v>
      </c>
      <c r="K137" s="445">
        <f t="shared" si="126"/>
        <v>0</v>
      </c>
      <c r="L137" s="445">
        <f t="shared" si="127"/>
        <v>0</v>
      </c>
      <c r="M137" s="445">
        <f t="shared" si="128"/>
        <v>0</v>
      </c>
      <c r="N137" s="445">
        <f t="shared" si="129"/>
        <v>0</v>
      </c>
      <c r="O137" s="445">
        <f t="shared" si="130"/>
        <v>0</v>
      </c>
      <c r="P137" s="445">
        <f t="shared" si="131"/>
        <v>0</v>
      </c>
      <c r="Q137" s="445">
        <f t="shared" si="132"/>
        <v>0</v>
      </c>
      <c r="R137" s="445">
        <f t="shared" si="133"/>
        <v>0</v>
      </c>
      <c r="S137" s="445">
        <f t="shared" si="134"/>
        <v>0</v>
      </c>
      <c r="T137" s="445">
        <f t="shared" si="135"/>
        <v>0</v>
      </c>
      <c r="U137" s="445">
        <f t="shared" si="136"/>
        <v>0</v>
      </c>
      <c r="V137" s="445">
        <f t="shared" si="137"/>
        <v>0</v>
      </c>
      <c r="W137" s="445">
        <f t="shared" si="138"/>
        <v>0</v>
      </c>
      <c r="X137" s="445">
        <f t="shared" si="139"/>
        <v>0</v>
      </c>
      <c r="Y137" s="445">
        <f t="shared" si="140"/>
        <v>0</v>
      </c>
      <c r="Z137" s="445">
        <f t="shared" si="141"/>
        <v>0</v>
      </c>
      <c r="AA137" s="445">
        <f t="shared" si="142"/>
        <v>0</v>
      </c>
      <c r="AB137" s="445">
        <f t="shared" si="143"/>
        <v>0</v>
      </c>
      <c r="AC137" s="445">
        <f t="shared" si="144"/>
        <v>0</v>
      </c>
      <c r="AD137" s="445">
        <f t="shared" si="145"/>
        <v>0</v>
      </c>
      <c r="AE137" s="445">
        <f t="shared" si="146"/>
        <v>0</v>
      </c>
      <c r="AF137" s="445">
        <f t="shared" si="147"/>
        <v>0</v>
      </c>
      <c r="AG137" s="445">
        <f t="shared" si="148"/>
        <v>0</v>
      </c>
      <c r="AH137" s="445">
        <f t="shared" si="149"/>
        <v>0</v>
      </c>
      <c r="AI137" s="445">
        <f t="shared" si="150"/>
        <v>0</v>
      </c>
      <c r="AJ137" s="445">
        <f t="shared" si="151"/>
        <v>0</v>
      </c>
      <c r="AK137" s="445">
        <f t="shared" si="152"/>
        <v>0</v>
      </c>
      <c r="AL137" s="445">
        <f t="shared" si="153"/>
        <v>0</v>
      </c>
      <c r="AM137" s="445">
        <f t="shared" si="154"/>
        <v>0</v>
      </c>
      <c r="AN137" s="445">
        <f t="shared" si="155"/>
        <v>0</v>
      </c>
      <c r="AO137" s="445">
        <f t="shared" si="156"/>
        <v>0</v>
      </c>
      <c r="AP137" s="445">
        <f t="shared" si="157"/>
        <v>0</v>
      </c>
      <c r="AQ137" s="445">
        <f t="shared" si="158"/>
        <v>0</v>
      </c>
      <c r="AR137" s="445">
        <f t="shared" si="159"/>
        <v>0</v>
      </c>
      <c r="AS137" s="445">
        <f t="shared" si="160"/>
        <v>0</v>
      </c>
      <c r="AT137" s="445">
        <f t="shared" si="161"/>
        <v>0</v>
      </c>
      <c r="AU137" s="445">
        <f t="shared" si="162"/>
        <v>0</v>
      </c>
      <c r="AV137" s="445">
        <f t="shared" si="163"/>
        <v>0</v>
      </c>
      <c r="AW137" s="445">
        <f t="shared" si="164"/>
        <v>0</v>
      </c>
      <c r="AX137" s="445">
        <f t="shared" si="165"/>
        <v>0</v>
      </c>
      <c r="AY137" s="445">
        <f t="shared" si="166"/>
        <v>0</v>
      </c>
      <c r="AZ137" s="445">
        <f t="shared" si="167"/>
        <v>0</v>
      </c>
      <c r="BA137" s="445">
        <f t="shared" si="168"/>
        <v>0</v>
      </c>
      <c r="BB137" s="445">
        <f t="shared" si="169"/>
        <v>0</v>
      </c>
      <c r="BC137" s="445">
        <f t="shared" si="170"/>
        <v>0</v>
      </c>
      <c r="BD137" s="445">
        <f t="shared" si="171"/>
        <v>0</v>
      </c>
      <c r="BE137" s="445">
        <f t="shared" si="172"/>
        <v>0</v>
      </c>
      <c r="BF137" s="445">
        <f t="shared" si="173"/>
        <v>0</v>
      </c>
      <c r="BG137" s="445">
        <f t="shared" si="174"/>
        <v>0</v>
      </c>
      <c r="BH137" s="249"/>
      <c r="BI137" s="351">
        <f>'6. Network Design'!J78</f>
        <v>0</v>
      </c>
      <c r="BJ137" s="207"/>
    </row>
    <row r="138" spans="3:62">
      <c r="C138" s="240" t="str">
        <f t="shared" si="119"/>
        <v>S21</v>
      </c>
      <c r="D138" s="240" t="str">
        <f t="shared" si="119"/>
        <v>OTHER: complete as required</v>
      </c>
      <c r="E138" s="445">
        <f t="shared" si="120"/>
        <v>0</v>
      </c>
      <c r="F138" s="445">
        <f t="shared" si="121"/>
        <v>0</v>
      </c>
      <c r="G138" s="445">
        <f t="shared" si="122"/>
        <v>0</v>
      </c>
      <c r="H138" s="445">
        <f t="shared" si="123"/>
        <v>0</v>
      </c>
      <c r="I138" s="445">
        <f t="shared" si="124"/>
        <v>0</v>
      </c>
      <c r="J138" s="445">
        <f t="shared" si="125"/>
        <v>0</v>
      </c>
      <c r="K138" s="445">
        <f t="shared" si="126"/>
        <v>0</v>
      </c>
      <c r="L138" s="445">
        <f t="shared" si="127"/>
        <v>0</v>
      </c>
      <c r="M138" s="445">
        <f t="shared" si="128"/>
        <v>0</v>
      </c>
      <c r="N138" s="445">
        <f t="shared" si="129"/>
        <v>0</v>
      </c>
      <c r="O138" s="445">
        <f t="shared" si="130"/>
        <v>0</v>
      </c>
      <c r="P138" s="445">
        <f t="shared" si="131"/>
        <v>0</v>
      </c>
      <c r="Q138" s="445">
        <f t="shared" si="132"/>
        <v>0</v>
      </c>
      <c r="R138" s="445">
        <f t="shared" si="133"/>
        <v>0</v>
      </c>
      <c r="S138" s="445">
        <f t="shared" si="134"/>
        <v>0</v>
      </c>
      <c r="T138" s="445">
        <f t="shared" si="135"/>
        <v>0</v>
      </c>
      <c r="U138" s="445">
        <f t="shared" si="136"/>
        <v>0</v>
      </c>
      <c r="V138" s="445">
        <f t="shared" si="137"/>
        <v>0</v>
      </c>
      <c r="W138" s="445">
        <f t="shared" si="138"/>
        <v>0</v>
      </c>
      <c r="X138" s="445">
        <f t="shared" si="139"/>
        <v>0</v>
      </c>
      <c r="Y138" s="445">
        <f t="shared" si="140"/>
        <v>0</v>
      </c>
      <c r="Z138" s="445">
        <f t="shared" si="141"/>
        <v>0</v>
      </c>
      <c r="AA138" s="445">
        <f t="shared" si="142"/>
        <v>0</v>
      </c>
      <c r="AB138" s="445">
        <f t="shared" si="143"/>
        <v>0</v>
      </c>
      <c r="AC138" s="445">
        <f t="shared" si="144"/>
        <v>0</v>
      </c>
      <c r="AD138" s="445">
        <f t="shared" si="145"/>
        <v>0</v>
      </c>
      <c r="AE138" s="445">
        <f t="shared" si="146"/>
        <v>0</v>
      </c>
      <c r="AF138" s="445">
        <f t="shared" si="147"/>
        <v>0</v>
      </c>
      <c r="AG138" s="445">
        <f t="shared" si="148"/>
        <v>0</v>
      </c>
      <c r="AH138" s="445">
        <f t="shared" si="149"/>
        <v>0</v>
      </c>
      <c r="AI138" s="445">
        <f t="shared" si="150"/>
        <v>0</v>
      </c>
      <c r="AJ138" s="445">
        <f t="shared" si="151"/>
        <v>0</v>
      </c>
      <c r="AK138" s="445">
        <f t="shared" si="152"/>
        <v>0</v>
      </c>
      <c r="AL138" s="445">
        <f t="shared" si="153"/>
        <v>0</v>
      </c>
      <c r="AM138" s="445">
        <f t="shared" si="154"/>
        <v>0</v>
      </c>
      <c r="AN138" s="445">
        <f t="shared" si="155"/>
        <v>0</v>
      </c>
      <c r="AO138" s="445">
        <f t="shared" si="156"/>
        <v>0</v>
      </c>
      <c r="AP138" s="445">
        <f t="shared" si="157"/>
        <v>0</v>
      </c>
      <c r="AQ138" s="445">
        <f t="shared" si="158"/>
        <v>0</v>
      </c>
      <c r="AR138" s="445">
        <f t="shared" si="159"/>
        <v>0</v>
      </c>
      <c r="AS138" s="445">
        <f t="shared" si="160"/>
        <v>0</v>
      </c>
      <c r="AT138" s="445">
        <f t="shared" si="161"/>
        <v>0</v>
      </c>
      <c r="AU138" s="445">
        <f t="shared" si="162"/>
        <v>0</v>
      </c>
      <c r="AV138" s="445">
        <f t="shared" si="163"/>
        <v>0</v>
      </c>
      <c r="AW138" s="445">
        <f t="shared" si="164"/>
        <v>0</v>
      </c>
      <c r="AX138" s="445">
        <f t="shared" si="165"/>
        <v>0</v>
      </c>
      <c r="AY138" s="445">
        <f t="shared" si="166"/>
        <v>0</v>
      </c>
      <c r="AZ138" s="445">
        <f t="shared" si="167"/>
        <v>0</v>
      </c>
      <c r="BA138" s="445">
        <f t="shared" si="168"/>
        <v>0</v>
      </c>
      <c r="BB138" s="445">
        <f t="shared" si="169"/>
        <v>0</v>
      </c>
      <c r="BC138" s="445">
        <f t="shared" si="170"/>
        <v>0</v>
      </c>
      <c r="BD138" s="445">
        <f t="shared" si="171"/>
        <v>0</v>
      </c>
      <c r="BE138" s="445">
        <f t="shared" si="172"/>
        <v>0</v>
      </c>
      <c r="BF138" s="445">
        <f t="shared" si="173"/>
        <v>0</v>
      </c>
      <c r="BG138" s="445">
        <f t="shared" si="174"/>
        <v>0</v>
      </c>
      <c r="BH138" s="249"/>
      <c r="BI138" s="351">
        <f>'6. Network Design'!J79</f>
        <v>0</v>
      </c>
      <c r="BJ138" s="207"/>
    </row>
    <row r="139" spans="3:62">
      <c r="C139" s="240" t="str">
        <f t="shared" si="119"/>
        <v>S22</v>
      </c>
      <c r="D139" s="240" t="str">
        <f t="shared" si="119"/>
        <v>OTHER: complete as required</v>
      </c>
      <c r="E139" s="445">
        <f t="shared" si="120"/>
        <v>0</v>
      </c>
      <c r="F139" s="445">
        <f t="shared" si="121"/>
        <v>0</v>
      </c>
      <c r="G139" s="445">
        <f t="shared" si="122"/>
        <v>0</v>
      </c>
      <c r="H139" s="445">
        <f t="shared" si="123"/>
        <v>0</v>
      </c>
      <c r="I139" s="445">
        <f t="shared" si="124"/>
        <v>0</v>
      </c>
      <c r="J139" s="445">
        <f t="shared" si="125"/>
        <v>0</v>
      </c>
      <c r="K139" s="445">
        <f t="shared" si="126"/>
        <v>0</v>
      </c>
      <c r="L139" s="445">
        <f t="shared" si="127"/>
        <v>0</v>
      </c>
      <c r="M139" s="445">
        <f t="shared" si="128"/>
        <v>0</v>
      </c>
      <c r="N139" s="445">
        <f t="shared" si="129"/>
        <v>0</v>
      </c>
      <c r="O139" s="445">
        <f t="shared" si="130"/>
        <v>0</v>
      </c>
      <c r="P139" s="445">
        <f t="shared" si="131"/>
        <v>0</v>
      </c>
      <c r="Q139" s="445">
        <f t="shared" si="132"/>
        <v>0</v>
      </c>
      <c r="R139" s="445">
        <f t="shared" si="133"/>
        <v>0</v>
      </c>
      <c r="S139" s="445">
        <f t="shared" si="134"/>
        <v>0</v>
      </c>
      <c r="T139" s="445">
        <f t="shared" si="135"/>
        <v>0</v>
      </c>
      <c r="U139" s="445">
        <f t="shared" si="136"/>
        <v>0</v>
      </c>
      <c r="V139" s="445">
        <f t="shared" si="137"/>
        <v>0</v>
      </c>
      <c r="W139" s="445">
        <f t="shared" si="138"/>
        <v>0</v>
      </c>
      <c r="X139" s="445">
        <f t="shared" si="139"/>
        <v>0</v>
      </c>
      <c r="Y139" s="445">
        <f t="shared" si="140"/>
        <v>0</v>
      </c>
      <c r="Z139" s="445">
        <f t="shared" si="141"/>
        <v>0</v>
      </c>
      <c r="AA139" s="445">
        <f t="shared" si="142"/>
        <v>0</v>
      </c>
      <c r="AB139" s="445">
        <f t="shared" si="143"/>
        <v>0</v>
      </c>
      <c r="AC139" s="445">
        <f t="shared" si="144"/>
        <v>0</v>
      </c>
      <c r="AD139" s="445">
        <f t="shared" si="145"/>
        <v>0</v>
      </c>
      <c r="AE139" s="445">
        <f t="shared" si="146"/>
        <v>0</v>
      </c>
      <c r="AF139" s="445">
        <f t="shared" si="147"/>
        <v>0</v>
      </c>
      <c r="AG139" s="445">
        <f t="shared" si="148"/>
        <v>0</v>
      </c>
      <c r="AH139" s="445">
        <f t="shared" si="149"/>
        <v>0</v>
      </c>
      <c r="AI139" s="445">
        <f t="shared" si="150"/>
        <v>0</v>
      </c>
      <c r="AJ139" s="445">
        <f t="shared" si="151"/>
        <v>0</v>
      </c>
      <c r="AK139" s="445">
        <f t="shared" si="152"/>
        <v>0</v>
      </c>
      <c r="AL139" s="445">
        <f t="shared" si="153"/>
        <v>0</v>
      </c>
      <c r="AM139" s="445">
        <f t="shared" si="154"/>
        <v>0</v>
      </c>
      <c r="AN139" s="445">
        <f t="shared" si="155"/>
        <v>0</v>
      </c>
      <c r="AO139" s="445">
        <f t="shared" si="156"/>
        <v>0</v>
      </c>
      <c r="AP139" s="445">
        <f t="shared" si="157"/>
        <v>0</v>
      </c>
      <c r="AQ139" s="445">
        <f t="shared" si="158"/>
        <v>0</v>
      </c>
      <c r="AR139" s="445">
        <f t="shared" si="159"/>
        <v>0</v>
      </c>
      <c r="AS139" s="445">
        <f t="shared" si="160"/>
        <v>0</v>
      </c>
      <c r="AT139" s="445">
        <f t="shared" si="161"/>
        <v>0</v>
      </c>
      <c r="AU139" s="445">
        <f t="shared" si="162"/>
        <v>0</v>
      </c>
      <c r="AV139" s="445">
        <f t="shared" si="163"/>
        <v>0</v>
      </c>
      <c r="AW139" s="445">
        <f t="shared" si="164"/>
        <v>0</v>
      </c>
      <c r="AX139" s="445">
        <f t="shared" si="165"/>
        <v>0</v>
      </c>
      <c r="AY139" s="445">
        <f t="shared" si="166"/>
        <v>0</v>
      </c>
      <c r="AZ139" s="445">
        <f t="shared" si="167"/>
        <v>0</v>
      </c>
      <c r="BA139" s="445">
        <f t="shared" si="168"/>
        <v>0</v>
      </c>
      <c r="BB139" s="445">
        <f t="shared" si="169"/>
        <v>0</v>
      </c>
      <c r="BC139" s="445">
        <f t="shared" si="170"/>
        <v>0</v>
      </c>
      <c r="BD139" s="445">
        <f t="shared" si="171"/>
        <v>0</v>
      </c>
      <c r="BE139" s="445">
        <f t="shared" si="172"/>
        <v>0</v>
      </c>
      <c r="BF139" s="445">
        <f t="shared" si="173"/>
        <v>0</v>
      </c>
      <c r="BG139" s="445">
        <f t="shared" si="174"/>
        <v>0</v>
      </c>
      <c r="BH139" s="249"/>
      <c r="BI139" s="351">
        <f>'6. Network Design'!J80</f>
        <v>0</v>
      </c>
      <c r="BJ139" s="207"/>
    </row>
    <row r="140" spans="3:62">
      <c r="C140" s="240" t="str">
        <f t="shared" si="119"/>
        <v>S23</v>
      </c>
      <c r="D140" s="240" t="str">
        <f t="shared" si="119"/>
        <v>OTHER: complete as required</v>
      </c>
      <c r="E140" s="445">
        <f t="shared" si="120"/>
        <v>0</v>
      </c>
      <c r="F140" s="445">
        <f t="shared" si="121"/>
        <v>0</v>
      </c>
      <c r="G140" s="445">
        <f t="shared" si="122"/>
        <v>0</v>
      </c>
      <c r="H140" s="445">
        <f t="shared" si="123"/>
        <v>0</v>
      </c>
      <c r="I140" s="445">
        <f t="shared" si="124"/>
        <v>0</v>
      </c>
      <c r="J140" s="445">
        <f t="shared" si="125"/>
        <v>0</v>
      </c>
      <c r="K140" s="445">
        <f t="shared" si="126"/>
        <v>0</v>
      </c>
      <c r="L140" s="445">
        <f t="shared" si="127"/>
        <v>0</v>
      </c>
      <c r="M140" s="445">
        <f t="shared" si="128"/>
        <v>0</v>
      </c>
      <c r="N140" s="445">
        <f t="shared" si="129"/>
        <v>0</v>
      </c>
      <c r="O140" s="445">
        <f t="shared" si="130"/>
        <v>0</v>
      </c>
      <c r="P140" s="445">
        <f t="shared" si="131"/>
        <v>0</v>
      </c>
      <c r="Q140" s="445">
        <f t="shared" si="132"/>
        <v>0</v>
      </c>
      <c r="R140" s="445">
        <f t="shared" si="133"/>
        <v>0</v>
      </c>
      <c r="S140" s="445">
        <f t="shared" si="134"/>
        <v>0</v>
      </c>
      <c r="T140" s="445">
        <f t="shared" si="135"/>
        <v>0</v>
      </c>
      <c r="U140" s="445">
        <f t="shared" si="136"/>
        <v>0</v>
      </c>
      <c r="V140" s="445">
        <f t="shared" si="137"/>
        <v>0</v>
      </c>
      <c r="W140" s="445">
        <f t="shared" si="138"/>
        <v>0</v>
      </c>
      <c r="X140" s="445">
        <f t="shared" si="139"/>
        <v>0</v>
      </c>
      <c r="Y140" s="445">
        <f t="shared" si="140"/>
        <v>0</v>
      </c>
      <c r="Z140" s="445">
        <f t="shared" si="141"/>
        <v>0</v>
      </c>
      <c r="AA140" s="445">
        <f t="shared" si="142"/>
        <v>0</v>
      </c>
      <c r="AB140" s="445">
        <f t="shared" si="143"/>
        <v>0</v>
      </c>
      <c r="AC140" s="445">
        <f t="shared" si="144"/>
        <v>0</v>
      </c>
      <c r="AD140" s="445">
        <f t="shared" si="145"/>
        <v>0</v>
      </c>
      <c r="AE140" s="445">
        <f t="shared" si="146"/>
        <v>0</v>
      </c>
      <c r="AF140" s="445">
        <f t="shared" si="147"/>
        <v>0</v>
      </c>
      <c r="AG140" s="445">
        <f t="shared" si="148"/>
        <v>0</v>
      </c>
      <c r="AH140" s="445">
        <f t="shared" si="149"/>
        <v>0</v>
      </c>
      <c r="AI140" s="445">
        <f t="shared" si="150"/>
        <v>0</v>
      </c>
      <c r="AJ140" s="445">
        <f t="shared" si="151"/>
        <v>0</v>
      </c>
      <c r="AK140" s="445">
        <f t="shared" si="152"/>
        <v>0</v>
      </c>
      <c r="AL140" s="445">
        <f t="shared" si="153"/>
        <v>0</v>
      </c>
      <c r="AM140" s="445">
        <f t="shared" si="154"/>
        <v>0</v>
      </c>
      <c r="AN140" s="445">
        <f t="shared" si="155"/>
        <v>0</v>
      </c>
      <c r="AO140" s="445">
        <f t="shared" si="156"/>
        <v>0</v>
      </c>
      <c r="AP140" s="445">
        <f t="shared" si="157"/>
        <v>0</v>
      </c>
      <c r="AQ140" s="445">
        <f t="shared" si="158"/>
        <v>0</v>
      </c>
      <c r="AR140" s="445">
        <f t="shared" si="159"/>
        <v>0</v>
      </c>
      <c r="AS140" s="445">
        <f t="shared" si="160"/>
        <v>0</v>
      </c>
      <c r="AT140" s="445">
        <f t="shared" si="161"/>
        <v>0</v>
      </c>
      <c r="AU140" s="445">
        <f t="shared" si="162"/>
        <v>0</v>
      </c>
      <c r="AV140" s="445">
        <f t="shared" si="163"/>
        <v>0</v>
      </c>
      <c r="AW140" s="445">
        <f t="shared" si="164"/>
        <v>0</v>
      </c>
      <c r="AX140" s="445">
        <f t="shared" si="165"/>
        <v>0</v>
      </c>
      <c r="AY140" s="445">
        <f t="shared" si="166"/>
        <v>0</v>
      </c>
      <c r="AZ140" s="445">
        <f t="shared" si="167"/>
        <v>0</v>
      </c>
      <c r="BA140" s="445">
        <f t="shared" si="168"/>
        <v>0</v>
      </c>
      <c r="BB140" s="445">
        <f t="shared" si="169"/>
        <v>0</v>
      </c>
      <c r="BC140" s="445">
        <f t="shared" si="170"/>
        <v>0</v>
      </c>
      <c r="BD140" s="445">
        <f t="shared" si="171"/>
        <v>0</v>
      </c>
      <c r="BE140" s="445">
        <f t="shared" si="172"/>
        <v>0</v>
      </c>
      <c r="BF140" s="445">
        <f t="shared" si="173"/>
        <v>0</v>
      </c>
      <c r="BG140" s="445">
        <f t="shared" si="174"/>
        <v>0</v>
      </c>
      <c r="BH140" s="249"/>
      <c r="BI140" s="351">
        <f>'6. Network Design'!J81</f>
        <v>0</v>
      </c>
      <c r="BJ140" s="207"/>
    </row>
    <row r="141" spans="3:62">
      <c r="C141" s="240" t="str">
        <f t="shared" si="119"/>
        <v>S24</v>
      </c>
      <c r="D141" s="240" t="str">
        <f t="shared" si="119"/>
        <v>OTHER: complete as required</v>
      </c>
      <c r="E141" s="445">
        <f t="shared" si="120"/>
        <v>0</v>
      </c>
      <c r="F141" s="445">
        <f t="shared" si="121"/>
        <v>0</v>
      </c>
      <c r="G141" s="445">
        <f t="shared" si="122"/>
        <v>0</v>
      </c>
      <c r="H141" s="445">
        <f t="shared" si="123"/>
        <v>0</v>
      </c>
      <c r="I141" s="445">
        <f t="shared" si="124"/>
        <v>0</v>
      </c>
      <c r="J141" s="445">
        <f t="shared" si="125"/>
        <v>0</v>
      </c>
      <c r="K141" s="445">
        <f t="shared" si="126"/>
        <v>0</v>
      </c>
      <c r="L141" s="445">
        <f t="shared" si="127"/>
        <v>0</v>
      </c>
      <c r="M141" s="445">
        <f t="shared" si="128"/>
        <v>0</v>
      </c>
      <c r="N141" s="445">
        <f t="shared" si="129"/>
        <v>0</v>
      </c>
      <c r="O141" s="445">
        <f t="shared" si="130"/>
        <v>0</v>
      </c>
      <c r="P141" s="445">
        <f t="shared" si="131"/>
        <v>0</v>
      </c>
      <c r="Q141" s="445">
        <f t="shared" si="132"/>
        <v>0</v>
      </c>
      <c r="R141" s="445">
        <f t="shared" si="133"/>
        <v>0</v>
      </c>
      <c r="S141" s="445">
        <f t="shared" si="134"/>
        <v>0</v>
      </c>
      <c r="T141" s="445">
        <f t="shared" si="135"/>
        <v>0</v>
      </c>
      <c r="U141" s="445">
        <f t="shared" si="136"/>
        <v>0</v>
      </c>
      <c r="V141" s="445">
        <f t="shared" si="137"/>
        <v>0</v>
      </c>
      <c r="W141" s="445">
        <f t="shared" si="138"/>
        <v>0</v>
      </c>
      <c r="X141" s="445">
        <f t="shared" si="139"/>
        <v>0</v>
      </c>
      <c r="Y141" s="445">
        <f t="shared" si="140"/>
        <v>0</v>
      </c>
      <c r="Z141" s="445">
        <f t="shared" si="141"/>
        <v>0</v>
      </c>
      <c r="AA141" s="445">
        <f t="shared" si="142"/>
        <v>0</v>
      </c>
      <c r="AB141" s="445">
        <f t="shared" si="143"/>
        <v>0</v>
      </c>
      <c r="AC141" s="445">
        <f t="shared" si="144"/>
        <v>0</v>
      </c>
      <c r="AD141" s="445">
        <f t="shared" si="145"/>
        <v>0</v>
      </c>
      <c r="AE141" s="445">
        <f t="shared" si="146"/>
        <v>0</v>
      </c>
      <c r="AF141" s="445">
        <f t="shared" si="147"/>
        <v>0</v>
      </c>
      <c r="AG141" s="445">
        <f t="shared" si="148"/>
        <v>0</v>
      </c>
      <c r="AH141" s="445">
        <f t="shared" si="149"/>
        <v>0</v>
      </c>
      <c r="AI141" s="445">
        <f t="shared" si="150"/>
        <v>0</v>
      </c>
      <c r="AJ141" s="445">
        <f t="shared" si="151"/>
        <v>0</v>
      </c>
      <c r="AK141" s="445">
        <f t="shared" si="152"/>
        <v>0</v>
      </c>
      <c r="AL141" s="445">
        <f t="shared" si="153"/>
        <v>0</v>
      </c>
      <c r="AM141" s="445">
        <f t="shared" si="154"/>
        <v>0</v>
      </c>
      <c r="AN141" s="445">
        <f t="shared" si="155"/>
        <v>0</v>
      </c>
      <c r="AO141" s="445">
        <f t="shared" si="156"/>
        <v>0</v>
      </c>
      <c r="AP141" s="445">
        <f t="shared" si="157"/>
        <v>0</v>
      </c>
      <c r="AQ141" s="445">
        <f t="shared" si="158"/>
        <v>0</v>
      </c>
      <c r="AR141" s="445">
        <f t="shared" si="159"/>
        <v>0</v>
      </c>
      <c r="AS141" s="445">
        <f t="shared" si="160"/>
        <v>0</v>
      </c>
      <c r="AT141" s="445">
        <f t="shared" si="161"/>
        <v>0</v>
      </c>
      <c r="AU141" s="445">
        <f t="shared" si="162"/>
        <v>0</v>
      </c>
      <c r="AV141" s="445">
        <f t="shared" si="163"/>
        <v>0</v>
      </c>
      <c r="AW141" s="445">
        <f t="shared" si="164"/>
        <v>0</v>
      </c>
      <c r="AX141" s="445">
        <f t="shared" si="165"/>
        <v>0</v>
      </c>
      <c r="AY141" s="445">
        <f t="shared" si="166"/>
        <v>0</v>
      </c>
      <c r="AZ141" s="445">
        <f t="shared" si="167"/>
        <v>0</v>
      </c>
      <c r="BA141" s="445">
        <f t="shared" si="168"/>
        <v>0</v>
      </c>
      <c r="BB141" s="445">
        <f t="shared" si="169"/>
        <v>0</v>
      </c>
      <c r="BC141" s="445">
        <f t="shared" si="170"/>
        <v>0</v>
      </c>
      <c r="BD141" s="445">
        <f t="shared" si="171"/>
        <v>0</v>
      </c>
      <c r="BE141" s="445">
        <f t="shared" si="172"/>
        <v>0</v>
      </c>
      <c r="BF141" s="445">
        <f t="shared" si="173"/>
        <v>0</v>
      </c>
      <c r="BG141" s="445">
        <f t="shared" si="174"/>
        <v>0</v>
      </c>
      <c r="BH141" s="249"/>
      <c r="BI141" s="351">
        <f>'6. Network Design'!J82</f>
        <v>0</v>
      </c>
      <c r="BJ141" s="207"/>
    </row>
    <row r="142" spans="3:62">
      <c r="C142" s="240" t="str">
        <f t="shared" si="119"/>
        <v>S25</v>
      </c>
      <c r="D142" s="240" t="str">
        <f t="shared" si="119"/>
        <v>OTHER: complete as required</v>
      </c>
      <c r="E142" s="445">
        <f t="shared" si="120"/>
        <v>0</v>
      </c>
      <c r="F142" s="445">
        <f t="shared" si="121"/>
        <v>0</v>
      </c>
      <c r="G142" s="445">
        <f t="shared" si="122"/>
        <v>0</v>
      </c>
      <c r="H142" s="445">
        <f t="shared" si="123"/>
        <v>0</v>
      </c>
      <c r="I142" s="445">
        <f t="shared" si="124"/>
        <v>0</v>
      </c>
      <c r="J142" s="445">
        <f t="shared" si="125"/>
        <v>0</v>
      </c>
      <c r="K142" s="445">
        <f t="shared" si="126"/>
        <v>0</v>
      </c>
      <c r="L142" s="445">
        <f t="shared" si="127"/>
        <v>0</v>
      </c>
      <c r="M142" s="445">
        <f t="shared" si="128"/>
        <v>0</v>
      </c>
      <c r="N142" s="445">
        <f t="shared" si="129"/>
        <v>0</v>
      </c>
      <c r="O142" s="445">
        <f t="shared" si="130"/>
        <v>0</v>
      </c>
      <c r="P142" s="445">
        <f t="shared" si="131"/>
        <v>0</v>
      </c>
      <c r="Q142" s="445">
        <f t="shared" si="132"/>
        <v>0</v>
      </c>
      <c r="R142" s="445">
        <f t="shared" si="133"/>
        <v>0</v>
      </c>
      <c r="S142" s="445">
        <f t="shared" si="134"/>
        <v>0</v>
      </c>
      <c r="T142" s="445">
        <f t="shared" si="135"/>
        <v>0</v>
      </c>
      <c r="U142" s="445">
        <f t="shared" si="136"/>
        <v>0</v>
      </c>
      <c r="V142" s="445">
        <f t="shared" si="137"/>
        <v>0</v>
      </c>
      <c r="W142" s="445">
        <f t="shared" si="138"/>
        <v>0</v>
      </c>
      <c r="X142" s="445">
        <f t="shared" si="139"/>
        <v>0</v>
      </c>
      <c r="Y142" s="445">
        <f t="shared" si="140"/>
        <v>0</v>
      </c>
      <c r="Z142" s="445">
        <f t="shared" si="141"/>
        <v>0</v>
      </c>
      <c r="AA142" s="445">
        <f t="shared" si="142"/>
        <v>0</v>
      </c>
      <c r="AB142" s="445">
        <f t="shared" si="143"/>
        <v>0</v>
      </c>
      <c r="AC142" s="445">
        <f t="shared" si="144"/>
        <v>0</v>
      </c>
      <c r="AD142" s="445">
        <f t="shared" si="145"/>
        <v>0</v>
      </c>
      <c r="AE142" s="445">
        <f t="shared" si="146"/>
        <v>0</v>
      </c>
      <c r="AF142" s="445">
        <f t="shared" si="147"/>
        <v>0</v>
      </c>
      <c r="AG142" s="445">
        <f t="shared" si="148"/>
        <v>0</v>
      </c>
      <c r="AH142" s="445">
        <f t="shared" si="149"/>
        <v>0</v>
      </c>
      <c r="AI142" s="445">
        <f t="shared" si="150"/>
        <v>0</v>
      </c>
      <c r="AJ142" s="445">
        <f t="shared" si="151"/>
        <v>0</v>
      </c>
      <c r="AK142" s="445">
        <f t="shared" si="152"/>
        <v>0</v>
      </c>
      <c r="AL142" s="445">
        <f t="shared" si="153"/>
        <v>0</v>
      </c>
      <c r="AM142" s="445">
        <f t="shared" si="154"/>
        <v>0</v>
      </c>
      <c r="AN142" s="445">
        <f t="shared" si="155"/>
        <v>0</v>
      </c>
      <c r="AO142" s="445">
        <f t="shared" si="156"/>
        <v>0</v>
      </c>
      <c r="AP142" s="445">
        <f t="shared" si="157"/>
        <v>0</v>
      </c>
      <c r="AQ142" s="445">
        <f t="shared" si="158"/>
        <v>0</v>
      </c>
      <c r="AR142" s="445">
        <f t="shared" si="159"/>
        <v>0</v>
      </c>
      <c r="AS142" s="445">
        <f t="shared" si="160"/>
        <v>0</v>
      </c>
      <c r="AT142" s="445">
        <f t="shared" si="161"/>
        <v>0</v>
      </c>
      <c r="AU142" s="445">
        <f t="shared" si="162"/>
        <v>0</v>
      </c>
      <c r="AV142" s="445">
        <f t="shared" si="163"/>
        <v>0</v>
      </c>
      <c r="AW142" s="445">
        <f t="shared" si="164"/>
        <v>0</v>
      </c>
      <c r="AX142" s="445">
        <f t="shared" si="165"/>
        <v>0</v>
      </c>
      <c r="AY142" s="445">
        <f t="shared" si="166"/>
        <v>0</v>
      </c>
      <c r="AZ142" s="445">
        <f t="shared" si="167"/>
        <v>0</v>
      </c>
      <c r="BA142" s="445">
        <f t="shared" si="168"/>
        <v>0</v>
      </c>
      <c r="BB142" s="445">
        <f t="shared" si="169"/>
        <v>0</v>
      </c>
      <c r="BC142" s="445">
        <f t="shared" si="170"/>
        <v>0</v>
      </c>
      <c r="BD142" s="445">
        <f t="shared" si="171"/>
        <v>0</v>
      </c>
      <c r="BE142" s="445">
        <f t="shared" si="172"/>
        <v>0</v>
      </c>
      <c r="BF142" s="445">
        <f t="shared" si="173"/>
        <v>0</v>
      </c>
      <c r="BG142" s="445">
        <f t="shared" si="174"/>
        <v>0</v>
      </c>
      <c r="BH142" s="249"/>
      <c r="BI142" s="351">
        <f>'6. Network Design'!J83</f>
        <v>0</v>
      </c>
      <c r="BJ142" s="207"/>
    </row>
    <row r="143" spans="3:62">
      <c r="C143" s="240" t="str">
        <f t="shared" si="119"/>
        <v>S26</v>
      </c>
      <c r="D143" s="240" t="str">
        <f t="shared" si="119"/>
        <v>OTHER: complete as required</v>
      </c>
      <c r="E143" s="445">
        <f t="shared" si="120"/>
        <v>0</v>
      </c>
      <c r="F143" s="445">
        <f t="shared" si="121"/>
        <v>0</v>
      </c>
      <c r="G143" s="445">
        <f t="shared" si="122"/>
        <v>0</v>
      </c>
      <c r="H143" s="445">
        <f t="shared" si="123"/>
        <v>0</v>
      </c>
      <c r="I143" s="445">
        <f t="shared" si="124"/>
        <v>0</v>
      </c>
      <c r="J143" s="445">
        <f t="shared" si="125"/>
        <v>0</v>
      </c>
      <c r="K143" s="445">
        <f t="shared" si="126"/>
        <v>0</v>
      </c>
      <c r="L143" s="445">
        <f t="shared" si="127"/>
        <v>0</v>
      </c>
      <c r="M143" s="445">
        <f t="shared" si="128"/>
        <v>0</v>
      </c>
      <c r="N143" s="445">
        <f t="shared" si="129"/>
        <v>0</v>
      </c>
      <c r="O143" s="445">
        <f t="shared" si="130"/>
        <v>0</v>
      </c>
      <c r="P143" s="445">
        <f t="shared" si="131"/>
        <v>0</v>
      </c>
      <c r="Q143" s="445">
        <f t="shared" si="132"/>
        <v>0</v>
      </c>
      <c r="R143" s="445">
        <f t="shared" si="133"/>
        <v>0</v>
      </c>
      <c r="S143" s="445">
        <f t="shared" si="134"/>
        <v>0</v>
      </c>
      <c r="T143" s="445">
        <f t="shared" si="135"/>
        <v>0</v>
      </c>
      <c r="U143" s="445">
        <f t="shared" si="136"/>
        <v>0</v>
      </c>
      <c r="V143" s="445">
        <f t="shared" si="137"/>
        <v>0</v>
      </c>
      <c r="W143" s="445">
        <f t="shared" si="138"/>
        <v>0</v>
      </c>
      <c r="X143" s="445">
        <f t="shared" si="139"/>
        <v>0</v>
      </c>
      <c r="Y143" s="445">
        <f t="shared" si="140"/>
        <v>0</v>
      </c>
      <c r="Z143" s="445">
        <f t="shared" si="141"/>
        <v>0</v>
      </c>
      <c r="AA143" s="445">
        <f t="shared" si="142"/>
        <v>0</v>
      </c>
      <c r="AB143" s="445">
        <f t="shared" si="143"/>
        <v>0</v>
      </c>
      <c r="AC143" s="445">
        <f t="shared" si="144"/>
        <v>0</v>
      </c>
      <c r="AD143" s="445">
        <f t="shared" si="145"/>
        <v>0</v>
      </c>
      <c r="AE143" s="445">
        <f t="shared" si="146"/>
        <v>0</v>
      </c>
      <c r="AF143" s="445">
        <f t="shared" si="147"/>
        <v>0</v>
      </c>
      <c r="AG143" s="445">
        <f t="shared" si="148"/>
        <v>0</v>
      </c>
      <c r="AH143" s="445">
        <f t="shared" si="149"/>
        <v>0</v>
      </c>
      <c r="AI143" s="445">
        <f t="shared" si="150"/>
        <v>0</v>
      </c>
      <c r="AJ143" s="445">
        <f t="shared" si="151"/>
        <v>0</v>
      </c>
      <c r="AK143" s="445">
        <f t="shared" si="152"/>
        <v>0</v>
      </c>
      <c r="AL143" s="445">
        <f t="shared" si="153"/>
        <v>0</v>
      </c>
      <c r="AM143" s="445">
        <f t="shared" si="154"/>
        <v>0</v>
      </c>
      <c r="AN143" s="445">
        <f t="shared" si="155"/>
        <v>0</v>
      </c>
      <c r="AO143" s="445">
        <f t="shared" si="156"/>
        <v>0</v>
      </c>
      <c r="AP143" s="445">
        <f t="shared" si="157"/>
        <v>0</v>
      </c>
      <c r="AQ143" s="445">
        <f t="shared" si="158"/>
        <v>0</v>
      </c>
      <c r="AR143" s="445">
        <f t="shared" si="159"/>
        <v>0</v>
      </c>
      <c r="AS143" s="445">
        <f t="shared" si="160"/>
        <v>0</v>
      </c>
      <c r="AT143" s="445">
        <f t="shared" si="161"/>
        <v>0</v>
      </c>
      <c r="AU143" s="445">
        <f t="shared" si="162"/>
        <v>0</v>
      </c>
      <c r="AV143" s="445">
        <f t="shared" si="163"/>
        <v>0</v>
      </c>
      <c r="AW143" s="445">
        <f t="shared" si="164"/>
        <v>0</v>
      </c>
      <c r="AX143" s="445">
        <f t="shared" si="165"/>
        <v>0</v>
      </c>
      <c r="AY143" s="445">
        <f t="shared" si="166"/>
        <v>0</v>
      </c>
      <c r="AZ143" s="445">
        <f t="shared" si="167"/>
        <v>0</v>
      </c>
      <c r="BA143" s="445">
        <f t="shared" si="168"/>
        <v>0</v>
      </c>
      <c r="BB143" s="445">
        <f t="shared" si="169"/>
        <v>0</v>
      </c>
      <c r="BC143" s="445">
        <f t="shared" si="170"/>
        <v>0</v>
      </c>
      <c r="BD143" s="445">
        <f t="shared" si="171"/>
        <v>0</v>
      </c>
      <c r="BE143" s="445">
        <f t="shared" si="172"/>
        <v>0</v>
      </c>
      <c r="BF143" s="445">
        <f t="shared" si="173"/>
        <v>0</v>
      </c>
      <c r="BG143" s="445">
        <f t="shared" si="174"/>
        <v>0</v>
      </c>
      <c r="BH143" s="249"/>
      <c r="BI143" s="351">
        <f>'6. Network Design'!J84</f>
        <v>0</v>
      </c>
      <c r="BJ143" s="207"/>
    </row>
    <row r="144" spans="3:62">
      <c r="C144" s="240" t="str">
        <f t="shared" si="119"/>
        <v>S27</v>
      </c>
      <c r="D144" s="240" t="str">
        <f t="shared" si="119"/>
        <v>OTHER: complete as required</v>
      </c>
      <c r="E144" s="445">
        <f t="shared" si="120"/>
        <v>0</v>
      </c>
      <c r="F144" s="445">
        <f t="shared" si="121"/>
        <v>0</v>
      </c>
      <c r="G144" s="445">
        <f t="shared" si="122"/>
        <v>0</v>
      </c>
      <c r="H144" s="445">
        <f t="shared" si="123"/>
        <v>0</v>
      </c>
      <c r="I144" s="445">
        <f t="shared" si="124"/>
        <v>0</v>
      </c>
      <c r="J144" s="445">
        <f t="shared" si="125"/>
        <v>0</v>
      </c>
      <c r="K144" s="445">
        <f t="shared" si="126"/>
        <v>0</v>
      </c>
      <c r="L144" s="445">
        <f t="shared" si="127"/>
        <v>0</v>
      </c>
      <c r="M144" s="445">
        <f t="shared" si="128"/>
        <v>0</v>
      </c>
      <c r="N144" s="445">
        <f t="shared" si="129"/>
        <v>0</v>
      </c>
      <c r="O144" s="445">
        <f t="shared" si="130"/>
        <v>0</v>
      </c>
      <c r="P144" s="445">
        <f t="shared" si="131"/>
        <v>0</v>
      </c>
      <c r="Q144" s="445">
        <f t="shared" si="132"/>
        <v>0</v>
      </c>
      <c r="R144" s="445">
        <f t="shared" si="133"/>
        <v>0</v>
      </c>
      <c r="S144" s="445">
        <f t="shared" si="134"/>
        <v>0</v>
      </c>
      <c r="T144" s="445">
        <f t="shared" si="135"/>
        <v>0</v>
      </c>
      <c r="U144" s="445">
        <f t="shared" si="136"/>
        <v>0</v>
      </c>
      <c r="V144" s="445">
        <f t="shared" si="137"/>
        <v>0</v>
      </c>
      <c r="W144" s="445">
        <f t="shared" si="138"/>
        <v>0</v>
      </c>
      <c r="X144" s="445">
        <f t="shared" si="139"/>
        <v>0</v>
      </c>
      <c r="Y144" s="445">
        <f t="shared" si="140"/>
        <v>0</v>
      </c>
      <c r="Z144" s="445">
        <f t="shared" si="141"/>
        <v>0</v>
      </c>
      <c r="AA144" s="445">
        <f t="shared" si="142"/>
        <v>0</v>
      </c>
      <c r="AB144" s="445">
        <f t="shared" si="143"/>
        <v>0</v>
      </c>
      <c r="AC144" s="445">
        <f t="shared" si="144"/>
        <v>0</v>
      </c>
      <c r="AD144" s="445">
        <f t="shared" si="145"/>
        <v>0</v>
      </c>
      <c r="AE144" s="445">
        <f t="shared" si="146"/>
        <v>0</v>
      </c>
      <c r="AF144" s="445">
        <f t="shared" si="147"/>
        <v>0</v>
      </c>
      <c r="AG144" s="445">
        <f t="shared" si="148"/>
        <v>0</v>
      </c>
      <c r="AH144" s="445">
        <f t="shared" si="149"/>
        <v>0</v>
      </c>
      <c r="AI144" s="445">
        <f t="shared" si="150"/>
        <v>0</v>
      </c>
      <c r="AJ144" s="445">
        <f t="shared" si="151"/>
        <v>0</v>
      </c>
      <c r="AK144" s="445">
        <f t="shared" si="152"/>
        <v>0</v>
      </c>
      <c r="AL144" s="445">
        <f t="shared" si="153"/>
        <v>0</v>
      </c>
      <c r="AM144" s="445">
        <f t="shared" si="154"/>
        <v>0</v>
      </c>
      <c r="AN144" s="445">
        <f t="shared" si="155"/>
        <v>0</v>
      </c>
      <c r="AO144" s="445">
        <f t="shared" si="156"/>
        <v>0</v>
      </c>
      <c r="AP144" s="445">
        <f t="shared" si="157"/>
        <v>0</v>
      </c>
      <c r="AQ144" s="445">
        <f t="shared" si="158"/>
        <v>0</v>
      </c>
      <c r="AR144" s="445">
        <f t="shared" si="159"/>
        <v>0</v>
      </c>
      <c r="AS144" s="445">
        <f t="shared" si="160"/>
        <v>0</v>
      </c>
      <c r="AT144" s="445">
        <f t="shared" si="161"/>
        <v>0</v>
      </c>
      <c r="AU144" s="445">
        <f t="shared" si="162"/>
        <v>0</v>
      </c>
      <c r="AV144" s="445">
        <f t="shared" si="163"/>
        <v>0</v>
      </c>
      <c r="AW144" s="445">
        <f t="shared" si="164"/>
        <v>0</v>
      </c>
      <c r="AX144" s="445">
        <f t="shared" si="165"/>
        <v>0</v>
      </c>
      <c r="AY144" s="445">
        <f t="shared" si="166"/>
        <v>0</v>
      </c>
      <c r="AZ144" s="445">
        <f t="shared" si="167"/>
        <v>0</v>
      </c>
      <c r="BA144" s="445">
        <f t="shared" si="168"/>
        <v>0</v>
      </c>
      <c r="BB144" s="445">
        <f t="shared" si="169"/>
        <v>0</v>
      </c>
      <c r="BC144" s="445">
        <f t="shared" si="170"/>
        <v>0</v>
      </c>
      <c r="BD144" s="445">
        <f t="shared" si="171"/>
        <v>0</v>
      </c>
      <c r="BE144" s="445">
        <f t="shared" si="172"/>
        <v>0</v>
      </c>
      <c r="BF144" s="445">
        <f t="shared" si="173"/>
        <v>0</v>
      </c>
      <c r="BG144" s="445">
        <f t="shared" si="174"/>
        <v>0</v>
      </c>
      <c r="BH144" s="249"/>
      <c r="BI144" s="351">
        <f>'6. Network Design'!J85</f>
        <v>0</v>
      </c>
      <c r="BJ144" s="207"/>
    </row>
    <row r="145" spans="3:63">
      <c r="C145" s="240" t="str">
        <f t="shared" si="119"/>
        <v>S28</v>
      </c>
      <c r="D145" s="240" t="str">
        <f t="shared" si="119"/>
        <v>OTHER: complete as required</v>
      </c>
      <c r="E145" s="445">
        <f t="shared" si="120"/>
        <v>0</v>
      </c>
      <c r="F145" s="445">
        <f t="shared" si="121"/>
        <v>0</v>
      </c>
      <c r="G145" s="445">
        <f t="shared" si="122"/>
        <v>0</v>
      </c>
      <c r="H145" s="445">
        <f t="shared" si="123"/>
        <v>0</v>
      </c>
      <c r="I145" s="445">
        <f t="shared" si="124"/>
        <v>0</v>
      </c>
      <c r="J145" s="445">
        <f t="shared" si="125"/>
        <v>0</v>
      </c>
      <c r="K145" s="445">
        <f t="shared" si="126"/>
        <v>0</v>
      </c>
      <c r="L145" s="445">
        <f t="shared" si="127"/>
        <v>0</v>
      </c>
      <c r="M145" s="445">
        <f t="shared" si="128"/>
        <v>0</v>
      </c>
      <c r="N145" s="445">
        <f t="shared" si="129"/>
        <v>0</v>
      </c>
      <c r="O145" s="445">
        <f t="shared" si="130"/>
        <v>0</v>
      </c>
      <c r="P145" s="445">
        <f t="shared" si="131"/>
        <v>0</v>
      </c>
      <c r="Q145" s="445">
        <f t="shared" si="132"/>
        <v>0</v>
      </c>
      <c r="R145" s="445">
        <f t="shared" si="133"/>
        <v>0</v>
      </c>
      <c r="S145" s="445">
        <f t="shared" si="134"/>
        <v>0</v>
      </c>
      <c r="T145" s="445">
        <f t="shared" si="135"/>
        <v>0</v>
      </c>
      <c r="U145" s="445">
        <f t="shared" si="136"/>
        <v>0</v>
      </c>
      <c r="V145" s="445">
        <f t="shared" si="137"/>
        <v>0</v>
      </c>
      <c r="W145" s="445">
        <f t="shared" si="138"/>
        <v>0</v>
      </c>
      <c r="X145" s="445">
        <f t="shared" si="139"/>
        <v>0</v>
      </c>
      <c r="Y145" s="445">
        <f t="shared" si="140"/>
        <v>0</v>
      </c>
      <c r="Z145" s="445">
        <f t="shared" si="141"/>
        <v>0</v>
      </c>
      <c r="AA145" s="445">
        <f t="shared" si="142"/>
        <v>0</v>
      </c>
      <c r="AB145" s="445">
        <f t="shared" si="143"/>
        <v>0</v>
      </c>
      <c r="AC145" s="445">
        <f t="shared" si="144"/>
        <v>0</v>
      </c>
      <c r="AD145" s="445">
        <f t="shared" si="145"/>
        <v>0</v>
      </c>
      <c r="AE145" s="445">
        <f t="shared" si="146"/>
        <v>0</v>
      </c>
      <c r="AF145" s="445">
        <f t="shared" si="147"/>
        <v>0</v>
      </c>
      <c r="AG145" s="445">
        <f t="shared" si="148"/>
        <v>0</v>
      </c>
      <c r="AH145" s="445">
        <f t="shared" si="149"/>
        <v>0</v>
      </c>
      <c r="AI145" s="445">
        <f t="shared" si="150"/>
        <v>0</v>
      </c>
      <c r="AJ145" s="445">
        <f t="shared" si="151"/>
        <v>0</v>
      </c>
      <c r="AK145" s="445">
        <f t="shared" si="152"/>
        <v>0</v>
      </c>
      <c r="AL145" s="445">
        <f t="shared" si="153"/>
        <v>0</v>
      </c>
      <c r="AM145" s="445">
        <f t="shared" si="154"/>
        <v>0</v>
      </c>
      <c r="AN145" s="445">
        <f t="shared" si="155"/>
        <v>0</v>
      </c>
      <c r="AO145" s="445">
        <f t="shared" si="156"/>
        <v>0</v>
      </c>
      <c r="AP145" s="445">
        <f t="shared" si="157"/>
        <v>0</v>
      </c>
      <c r="AQ145" s="445">
        <f t="shared" si="158"/>
        <v>0</v>
      </c>
      <c r="AR145" s="445">
        <f t="shared" si="159"/>
        <v>0</v>
      </c>
      <c r="AS145" s="445">
        <f t="shared" si="160"/>
        <v>0</v>
      </c>
      <c r="AT145" s="445">
        <f t="shared" si="161"/>
        <v>0</v>
      </c>
      <c r="AU145" s="445">
        <f t="shared" si="162"/>
        <v>0</v>
      </c>
      <c r="AV145" s="445">
        <f t="shared" si="163"/>
        <v>0</v>
      </c>
      <c r="AW145" s="445">
        <f t="shared" si="164"/>
        <v>0</v>
      </c>
      <c r="AX145" s="445">
        <f t="shared" si="165"/>
        <v>0</v>
      </c>
      <c r="AY145" s="445">
        <f t="shared" si="166"/>
        <v>0</v>
      </c>
      <c r="AZ145" s="445">
        <f t="shared" si="167"/>
        <v>0</v>
      </c>
      <c r="BA145" s="445">
        <f t="shared" si="168"/>
        <v>0</v>
      </c>
      <c r="BB145" s="445">
        <f t="shared" si="169"/>
        <v>0</v>
      </c>
      <c r="BC145" s="445">
        <f t="shared" si="170"/>
        <v>0</v>
      </c>
      <c r="BD145" s="445">
        <f t="shared" si="171"/>
        <v>0</v>
      </c>
      <c r="BE145" s="445">
        <f t="shared" si="172"/>
        <v>0</v>
      </c>
      <c r="BF145" s="445">
        <f t="shared" si="173"/>
        <v>0</v>
      </c>
      <c r="BG145" s="445">
        <f t="shared" si="174"/>
        <v>0</v>
      </c>
      <c r="BH145" s="249"/>
      <c r="BI145" s="351">
        <f>'6. Network Design'!J86</f>
        <v>0</v>
      </c>
      <c r="BJ145" s="207"/>
    </row>
    <row r="146" spans="3:63">
      <c r="C146" s="240" t="str">
        <f t="shared" si="119"/>
        <v>S29</v>
      </c>
      <c r="D146" s="240" t="str">
        <f t="shared" si="119"/>
        <v>OTHER: complete as required</v>
      </c>
      <c r="E146" s="445">
        <f t="shared" si="120"/>
        <v>0</v>
      </c>
      <c r="F146" s="445">
        <f t="shared" si="121"/>
        <v>0</v>
      </c>
      <c r="G146" s="445">
        <f t="shared" si="122"/>
        <v>0</v>
      </c>
      <c r="H146" s="445">
        <f t="shared" si="123"/>
        <v>0</v>
      </c>
      <c r="I146" s="445">
        <f t="shared" si="124"/>
        <v>0</v>
      </c>
      <c r="J146" s="445">
        <f t="shared" si="125"/>
        <v>0</v>
      </c>
      <c r="K146" s="445">
        <f t="shared" si="126"/>
        <v>0</v>
      </c>
      <c r="L146" s="445">
        <f t="shared" si="127"/>
        <v>0</v>
      </c>
      <c r="M146" s="445">
        <f t="shared" si="128"/>
        <v>0</v>
      </c>
      <c r="N146" s="445">
        <f t="shared" si="129"/>
        <v>0</v>
      </c>
      <c r="O146" s="445">
        <f t="shared" si="130"/>
        <v>0</v>
      </c>
      <c r="P146" s="445">
        <f t="shared" si="131"/>
        <v>0</v>
      </c>
      <c r="Q146" s="445">
        <f t="shared" si="132"/>
        <v>0</v>
      </c>
      <c r="R146" s="445">
        <f t="shared" si="133"/>
        <v>0</v>
      </c>
      <c r="S146" s="445">
        <f t="shared" si="134"/>
        <v>0</v>
      </c>
      <c r="T146" s="445">
        <f t="shared" si="135"/>
        <v>0</v>
      </c>
      <c r="U146" s="445">
        <f t="shared" si="136"/>
        <v>0</v>
      </c>
      <c r="V146" s="445">
        <f t="shared" si="137"/>
        <v>0</v>
      </c>
      <c r="W146" s="445">
        <f t="shared" si="138"/>
        <v>0</v>
      </c>
      <c r="X146" s="445">
        <f t="shared" si="139"/>
        <v>0</v>
      </c>
      <c r="Y146" s="445">
        <f t="shared" si="140"/>
        <v>0</v>
      </c>
      <c r="Z146" s="445">
        <f t="shared" si="141"/>
        <v>0</v>
      </c>
      <c r="AA146" s="445">
        <f t="shared" si="142"/>
        <v>0</v>
      </c>
      <c r="AB146" s="445">
        <f t="shared" si="143"/>
        <v>0</v>
      </c>
      <c r="AC146" s="445">
        <f t="shared" si="144"/>
        <v>0</v>
      </c>
      <c r="AD146" s="445">
        <f t="shared" si="145"/>
        <v>0</v>
      </c>
      <c r="AE146" s="445">
        <f t="shared" si="146"/>
        <v>0</v>
      </c>
      <c r="AF146" s="445">
        <f t="shared" si="147"/>
        <v>0</v>
      </c>
      <c r="AG146" s="445">
        <f t="shared" si="148"/>
        <v>0</v>
      </c>
      <c r="AH146" s="445">
        <f t="shared" si="149"/>
        <v>0</v>
      </c>
      <c r="AI146" s="445">
        <f t="shared" si="150"/>
        <v>0</v>
      </c>
      <c r="AJ146" s="445">
        <f t="shared" si="151"/>
        <v>0</v>
      </c>
      <c r="AK146" s="445">
        <f t="shared" si="152"/>
        <v>0</v>
      </c>
      <c r="AL146" s="445">
        <f t="shared" si="153"/>
        <v>0</v>
      </c>
      <c r="AM146" s="445">
        <f t="shared" si="154"/>
        <v>0</v>
      </c>
      <c r="AN146" s="445">
        <f t="shared" si="155"/>
        <v>0</v>
      </c>
      <c r="AO146" s="445">
        <f t="shared" si="156"/>
        <v>0</v>
      </c>
      <c r="AP146" s="445">
        <f t="shared" si="157"/>
        <v>0</v>
      </c>
      <c r="AQ146" s="445">
        <f t="shared" si="158"/>
        <v>0</v>
      </c>
      <c r="AR146" s="445">
        <f t="shared" si="159"/>
        <v>0</v>
      </c>
      <c r="AS146" s="445">
        <f t="shared" si="160"/>
        <v>0</v>
      </c>
      <c r="AT146" s="445">
        <f t="shared" si="161"/>
        <v>0</v>
      </c>
      <c r="AU146" s="445">
        <f t="shared" si="162"/>
        <v>0</v>
      </c>
      <c r="AV146" s="445">
        <f t="shared" si="163"/>
        <v>0</v>
      </c>
      <c r="AW146" s="445">
        <f t="shared" si="164"/>
        <v>0</v>
      </c>
      <c r="AX146" s="445">
        <f t="shared" si="165"/>
        <v>0</v>
      </c>
      <c r="AY146" s="445">
        <f t="shared" si="166"/>
        <v>0</v>
      </c>
      <c r="AZ146" s="445">
        <f t="shared" si="167"/>
        <v>0</v>
      </c>
      <c r="BA146" s="445">
        <f t="shared" si="168"/>
        <v>0</v>
      </c>
      <c r="BB146" s="445">
        <f t="shared" si="169"/>
        <v>0</v>
      </c>
      <c r="BC146" s="445">
        <f t="shared" si="170"/>
        <v>0</v>
      </c>
      <c r="BD146" s="445">
        <f t="shared" si="171"/>
        <v>0</v>
      </c>
      <c r="BE146" s="445">
        <f t="shared" si="172"/>
        <v>0</v>
      </c>
      <c r="BF146" s="445">
        <f t="shared" si="173"/>
        <v>0</v>
      </c>
      <c r="BG146" s="445">
        <f t="shared" si="174"/>
        <v>0</v>
      </c>
      <c r="BH146" s="249"/>
      <c r="BI146" s="351">
        <f>'6. Network Design'!J87</f>
        <v>0</v>
      </c>
      <c r="BJ146" s="207"/>
    </row>
    <row r="147" spans="3:63">
      <c r="C147" s="240" t="str">
        <f>C113</f>
        <v>S30</v>
      </c>
      <c r="D147" s="240" t="str">
        <f>D112</f>
        <v>OTHER: complete as required</v>
      </c>
      <c r="E147" s="445">
        <f t="shared" si="120"/>
        <v>0</v>
      </c>
      <c r="F147" s="445">
        <f t="shared" si="121"/>
        <v>0</v>
      </c>
      <c r="G147" s="445">
        <f t="shared" si="122"/>
        <v>0</v>
      </c>
      <c r="H147" s="445">
        <f t="shared" si="123"/>
        <v>0</v>
      </c>
      <c r="I147" s="445">
        <f t="shared" si="124"/>
        <v>0</v>
      </c>
      <c r="J147" s="445">
        <f t="shared" si="125"/>
        <v>0</v>
      </c>
      <c r="K147" s="445">
        <f t="shared" si="126"/>
        <v>0</v>
      </c>
      <c r="L147" s="445">
        <f t="shared" si="127"/>
        <v>0</v>
      </c>
      <c r="M147" s="445">
        <f t="shared" si="128"/>
        <v>0</v>
      </c>
      <c r="N147" s="445">
        <f t="shared" si="129"/>
        <v>0</v>
      </c>
      <c r="O147" s="445">
        <f t="shared" si="130"/>
        <v>0</v>
      </c>
      <c r="P147" s="445">
        <f>P44*BI147/(IF(SUMPRODUCT($P$15:$P$44,$BI$118:$BI$147)=0,1,SUMPRODUCT($P$15:$P$44,$BI$118:$BI$147)))</f>
        <v>0</v>
      </c>
      <c r="Q147" s="445">
        <f>Q44*BI147/(IF(SUMPRODUCT($Q$15:$Q$44,$BI$118:$BI$147)=0,1,SUMPRODUCT($Q$15:$Q$44,$BI$118:$BI$147)))</f>
        <v>0</v>
      </c>
      <c r="R147" s="445">
        <f t="shared" si="133"/>
        <v>0</v>
      </c>
      <c r="S147" s="445">
        <f t="shared" si="134"/>
        <v>0</v>
      </c>
      <c r="T147" s="445">
        <f t="shared" si="135"/>
        <v>0</v>
      </c>
      <c r="U147" s="445">
        <f>U44*BI147/(IF(SUMPRODUCT($U$15:$U$44,$BI$118:$BI$147)=0,1,SUMPRODUCT($U$15:$U$44,$BI$118:$BI$147)))</f>
        <v>0</v>
      </c>
      <c r="V147" s="445">
        <f t="shared" si="137"/>
        <v>0</v>
      </c>
      <c r="W147" s="445">
        <f t="shared" si="138"/>
        <v>0</v>
      </c>
      <c r="X147" s="445">
        <f t="shared" si="139"/>
        <v>0</v>
      </c>
      <c r="Y147" s="445">
        <f t="shared" si="140"/>
        <v>0</v>
      </c>
      <c r="Z147" s="445">
        <f t="shared" si="141"/>
        <v>0</v>
      </c>
      <c r="AA147" s="445">
        <f t="shared" si="142"/>
        <v>0</v>
      </c>
      <c r="AB147" s="445">
        <f t="shared" si="143"/>
        <v>0</v>
      </c>
      <c r="AC147" s="445">
        <f t="shared" si="144"/>
        <v>0</v>
      </c>
      <c r="AD147" s="445">
        <f t="shared" si="145"/>
        <v>0</v>
      </c>
      <c r="AE147" s="445">
        <f t="shared" si="146"/>
        <v>0</v>
      </c>
      <c r="AF147" s="445">
        <f t="shared" si="147"/>
        <v>0</v>
      </c>
      <c r="AG147" s="445">
        <f t="shared" si="148"/>
        <v>0</v>
      </c>
      <c r="AH147" s="445">
        <f t="shared" si="149"/>
        <v>0</v>
      </c>
      <c r="AI147" s="445">
        <f t="shared" si="150"/>
        <v>0</v>
      </c>
      <c r="AJ147" s="445">
        <f t="shared" si="151"/>
        <v>0</v>
      </c>
      <c r="AK147" s="445">
        <f t="shared" si="152"/>
        <v>0</v>
      </c>
      <c r="AL147" s="445">
        <f t="shared" si="153"/>
        <v>0</v>
      </c>
      <c r="AM147" s="445">
        <f t="shared" si="154"/>
        <v>0</v>
      </c>
      <c r="AN147" s="445">
        <f t="shared" si="155"/>
        <v>0</v>
      </c>
      <c r="AO147" s="445">
        <f t="shared" si="156"/>
        <v>0</v>
      </c>
      <c r="AP147" s="445">
        <f t="shared" si="157"/>
        <v>0</v>
      </c>
      <c r="AQ147" s="445">
        <f t="shared" si="158"/>
        <v>0</v>
      </c>
      <c r="AR147" s="445">
        <f t="shared" si="159"/>
        <v>0</v>
      </c>
      <c r="AS147" s="445">
        <f t="shared" si="160"/>
        <v>0</v>
      </c>
      <c r="AT147" s="445">
        <f t="shared" si="161"/>
        <v>0</v>
      </c>
      <c r="AU147" s="445">
        <f t="shared" si="162"/>
        <v>0</v>
      </c>
      <c r="AV147" s="445">
        <f t="shared" si="163"/>
        <v>0</v>
      </c>
      <c r="AW147" s="445">
        <f t="shared" si="164"/>
        <v>0</v>
      </c>
      <c r="AX147" s="445">
        <f t="shared" si="165"/>
        <v>0</v>
      </c>
      <c r="AY147" s="445">
        <f t="shared" si="166"/>
        <v>0</v>
      </c>
      <c r="AZ147" s="445">
        <f t="shared" si="167"/>
        <v>0</v>
      </c>
      <c r="BA147" s="445">
        <f t="shared" si="168"/>
        <v>0</v>
      </c>
      <c r="BB147" s="445">
        <f t="shared" si="169"/>
        <v>0</v>
      </c>
      <c r="BC147" s="445">
        <f t="shared" si="170"/>
        <v>0</v>
      </c>
      <c r="BD147" s="445">
        <f t="shared" si="171"/>
        <v>0</v>
      </c>
      <c r="BE147" s="445">
        <f t="shared" si="172"/>
        <v>0</v>
      </c>
      <c r="BF147" s="445">
        <f t="shared" si="173"/>
        <v>0</v>
      </c>
      <c r="BG147" s="445">
        <f t="shared" si="174"/>
        <v>0</v>
      </c>
      <c r="BH147" s="249"/>
      <c r="BI147" s="351">
        <f>'6. Network Design'!J88</f>
        <v>0</v>
      </c>
      <c r="BJ147" s="207"/>
    </row>
    <row r="148" spans="3:63">
      <c r="C148" s="240" t="str">
        <f>C114</f>
        <v>End</v>
      </c>
      <c r="D148" s="222" t="s">
        <v>2</v>
      </c>
      <c r="E148" s="446">
        <f>SUM(E118:E147)</f>
        <v>1</v>
      </c>
      <c r="F148" s="446">
        <f t="shared" ref="F148:BG148" si="175">SUM(F118:F147)</f>
        <v>0.99999999999999978</v>
      </c>
      <c r="G148" s="446">
        <f t="shared" si="175"/>
        <v>1</v>
      </c>
      <c r="H148" s="446">
        <f t="shared" si="175"/>
        <v>0.99999999999999978</v>
      </c>
      <c r="I148" s="446">
        <f t="shared" si="175"/>
        <v>1</v>
      </c>
      <c r="J148" s="446">
        <f t="shared" si="175"/>
        <v>0.99999999999999978</v>
      </c>
      <c r="K148" s="446">
        <f t="shared" si="175"/>
        <v>1</v>
      </c>
      <c r="L148" s="446">
        <f t="shared" si="175"/>
        <v>0.99999999999999989</v>
      </c>
      <c r="M148" s="446">
        <f t="shared" si="175"/>
        <v>0.99999999999999989</v>
      </c>
      <c r="N148" s="446">
        <f t="shared" si="175"/>
        <v>1.0000000000000002</v>
      </c>
      <c r="O148" s="446">
        <f t="shared" si="175"/>
        <v>1.0000000000000002</v>
      </c>
      <c r="P148" s="446">
        <f t="shared" si="175"/>
        <v>1</v>
      </c>
      <c r="Q148" s="446">
        <f t="shared" si="175"/>
        <v>1</v>
      </c>
      <c r="R148" s="446">
        <f t="shared" si="175"/>
        <v>0.99999999999999989</v>
      </c>
      <c r="S148" s="446">
        <f t="shared" si="175"/>
        <v>0.99999999999999989</v>
      </c>
      <c r="T148" s="446">
        <f t="shared" si="175"/>
        <v>1</v>
      </c>
      <c r="U148" s="446">
        <f t="shared" si="175"/>
        <v>0.99999999999999978</v>
      </c>
      <c r="V148" s="446">
        <f t="shared" si="175"/>
        <v>0.99999999999999967</v>
      </c>
      <c r="W148" s="446">
        <f t="shared" si="175"/>
        <v>1</v>
      </c>
      <c r="X148" s="446">
        <f t="shared" si="175"/>
        <v>1</v>
      </c>
      <c r="Y148" s="446">
        <f t="shared" si="175"/>
        <v>1</v>
      </c>
      <c r="Z148" s="446">
        <f t="shared" si="175"/>
        <v>1</v>
      </c>
      <c r="AA148" s="446">
        <f t="shared" si="175"/>
        <v>1</v>
      </c>
      <c r="AB148" s="446">
        <f t="shared" si="175"/>
        <v>0.99999999999999978</v>
      </c>
      <c r="AC148" s="446">
        <f t="shared" si="175"/>
        <v>0.99999999999999978</v>
      </c>
      <c r="AD148" s="446">
        <f t="shared" si="175"/>
        <v>0</v>
      </c>
      <c r="AE148" s="446">
        <f t="shared" si="175"/>
        <v>0</v>
      </c>
      <c r="AF148" s="446">
        <f t="shared" si="175"/>
        <v>0</v>
      </c>
      <c r="AG148" s="446">
        <f t="shared" si="175"/>
        <v>0</v>
      </c>
      <c r="AH148" s="446">
        <f t="shared" si="175"/>
        <v>0</v>
      </c>
      <c r="AI148" s="446">
        <f t="shared" si="175"/>
        <v>1</v>
      </c>
      <c r="AJ148" s="446">
        <f t="shared" si="175"/>
        <v>0.99999999999999978</v>
      </c>
      <c r="AK148" s="446">
        <f t="shared" si="175"/>
        <v>1</v>
      </c>
      <c r="AL148" s="446">
        <f t="shared" si="175"/>
        <v>0.99999999999999978</v>
      </c>
      <c r="AM148" s="446">
        <f t="shared" si="175"/>
        <v>1</v>
      </c>
      <c r="AN148" s="446">
        <f t="shared" si="175"/>
        <v>0.99999999999999989</v>
      </c>
      <c r="AO148" s="446">
        <f t="shared" si="175"/>
        <v>0.99999999999999989</v>
      </c>
      <c r="AP148" s="446">
        <f t="shared" si="175"/>
        <v>1.0000000000000002</v>
      </c>
      <c r="AQ148" s="446">
        <f t="shared" si="175"/>
        <v>1</v>
      </c>
      <c r="AR148" s="446">
        <f t="shared" si="175"/>
        <v>0.99999999999999989</v>
      </c>
      <c r="AS148" s="446">
        <f t="shared" si="175"/>
        <v>1</v>
      </c>
      <c r="AT148" s="446">
        <f t="shared" si="175"/>
        <v>0.99999999999999978</v>
      </c>
      <c r="AU148" s="446">
        <f t="shared" si="175"/>
        <v>0.99999999999999967</v>
      </c>
      <c r="AV148" s="446">
        <f t="shared" si="175"/>
        <v>1</v>
      </c>
      <c r="AW148" s="446">
        <f t="shared" si="175"/>
        <v>1</v>
      </c>
      <c r="AX148" s="446">
        <f t="shared" si="175"/>
        <v>1</v>
      </c>
      <c r="AY148" s="446">
        <f t="shared" si="175"/>
        <v>0.99999999999999978</v>
      </c>
      <c r="AZ148" s="446">
        <f t="shared" si="175"/>
        <v>0</v>
      </c>
      <c r="BA148" s="446">
        <f t="shared" si="175"/>
        <v>0</v>
      </c>
      <c r="BB148" s="446">
        <f t="shared" si="175"/>
        <v>0</v>
      </c>
      <c r="BC148" s="446">
        <f t="shared" si="175"/>
        <v>0</v>
      </c>
      <c r="BD148" s="446">
        <f t="shared" si="175"/>
        <v>0</v>
      </c>
      <c r="BE148" s="446">
        <f t="shared" si="175"/>
        <v>0</v>
      </c>
      <c r="BF148" s="446">
        <f t="shared" si="175"/>
        <v>0</v>
      </c>
      <c r="BG148" s="446">
        <f t="shared" si="175"/>
        <v>0</v>
      </c>
      <c r="BH148" s="249"/>
      <c r="BI148" s="447">
        <f>SUM(BI118:BI147)</f>
        <v>110507.92783232787</v>
      </c>
      <c r="BJ148" s="477" t="str">
        <f>IF(BI148='6. Network Design'!J89,"OK","Not OK")</f>
        <v>OK</v>
      </c>
      <c r="BK148" s="478"/>
    </row>
    <row r="150" spans="3:63">
      <c r="BI150" s="697">
        <f>'6. Network Design'!K58</f>
        <v>2017</v>
      </c>
    </row>
    <row r="151" spans="3:63">
      <c r="C151" s="154">
        <f>'C. Masterfiles'!D146</f>
        <v>2017</v>
      </c>
      <c r="D151" s="222" t="s">
        <v>284</v>
      </c>
      <c r="E151" s="443" t="str">
        <f>E117</f>
        <v>TRX</v>
      </c>
      <c r="F151" s="443" t="str">
        <f t="shared" ref="F151:AH151" si="176">F117</f>
        <v>Radio</v>
      </c>
      <c r="G151" s="443" t="str">
        <f t="shared" si="176"/>
        <v>BTS</v>
      </c>
      <c r="H151" s="443" t="str">
        <f t="shared" si="176"/>
        <v>Node B</v>
      </c>
      <c r="I151" s="443" t="str">
        <f t="shared" si="176"/>
        <v>BSC</v>
      </c>
      <c r="J151" s="443" t="str">
        <f t="shared" si="176"/>
        <v>RNC</v>
      </c>
      <c r="K151" s="443" t="str">
        <f t="shared" si="176"/>
        <v>MSC</v>
      </c>
      <c r="L151" s="443" t="str">
        <f t="shared" si="176"/>
        <v>HLR</v>
      </c>
      <c r="M151" s="443" t="str">
        <f t="shared" si="176"/>
        <v>PPP</v>
      </c>
      <c r="N151" s="443" t="str">
        <f t="shared" si="176"/>
        <v>SMSG</v>
      </c>
      <c r="O151" s="443" t="str">
        <f t="shared" si="176"/>
        <v>SMSC</v>
      </c>
      <c r="P151" s="443" t="str">
        <f t="shared" si="176"/>
        <v>MMSC</v>
      </c>
      <c r="Q151" s="443" t="str">
        <f t="shared" si="176"/>
        <v>VMS</v>
      </c>
      <c r="R151" s="443" t="str">
        <f t="shared" si="176"/>
        <v>NMS</v>
      </c>
      <c r="S151" s="443" t="str">
        <f t="shared" si="176"/>
        <v>OSS</v>
      </c>
      <c r="T151" s="443" t="str">
        <f t="shared" si="176"/>
        <v>GPRS</v>
      </c>
      <c r="U151" s="443" t="str">
        <f t="shared" si="176"/>
        <v>BIL</v>
      </c>
      <c r="V151" s="443" t="str">
        <f t="shared" si="176"/>
        <v>IBIL</v>
      </c>
      <c r="W151" s="443" t="str">
        <f t="shared" si="176"/>
        <v>IGW</v>
      </c>
      <c r="X151" s="443" t="str">
        <f t="shared" si="176"/>
        <v>INT</v>
      </c>
      <c r="Y151" s="443" t="str">
        <f t="shared" si="176"/>
        <v>SGSN</v>
      </c>
      <c r="Z151" s="443" t="str">
        <f t="shared" si="176"/>
        <v>GGSN</v>
      </c>
      <c r="AA151" s="443" t="str">
        <f t="shared" si="176"/>
        <v>IN/NGN</v>
      </c>
      <c r="AB151" s="443" t="str">
        <f t="shared" si="176"/>
        <v>eNodeB</v>
      </c>
      <c r="AC151" s="443" t="str">
        <f t="shared" si="176"/>
        <v>eNodeB Radio</v>
      </c>
      <c r="AD151" s="443" t="str">
        <f t="shared" si="176"/>
        <v>OTHER</v>
      </c>
      <c r="AE151" s="443" t="str">
        <f t="shared" si="176"/>
        <v>OTHER</v>
      </c>
      <c r="AF151" s="443" t="str">
        <f t="shared" si="176"/>
        <v>OTHER</v>
      </c>
      <c r="AG151" s="443" t="str">
        <f t="shared" si="176"/>
        <v>OTHER</v>
      </c>
      <c r="AH151" s="443" t="str">
        <f t="shared" si="176"/>
        <v>OTHER</v>
      </c>
      <c r="AI151" s="443" t="str">
        <f>AI117</f>
        <v>BTS-BSC</v>
      </c>
      <c r="AJ151" s="443" t="str">
        <f t="shared" ref="AJ151:BG151" si="177">AJ117</f>
        <v>Node B-RNC</v>
      </c>
      <c r="AK151" s="443" t="str">
        <f t="shared" si="177"/>
        <v>BSC-MSC</v>
      </c>
      <c r="AL151" s="443" t="str">
        <f t="shared" si="177"/>
        <v>RNC-MSC</v>
      </c>
      <c r="AM151" s="443" t="str">
        <f t="shared" si="177"/>
        <v>MSC-MSC</v>
      </c>
      <c r="AN151" s="443" t="str">
        <f t="shared" si="177"/>
        <v>MSC-PPP</v>
      </c>
      <c r="AO151" s="443" t="str">
        <f t="shared" si="177"/>
        <v>MSC-HLR</v>
      </c>
      <c r="AP151" s="443" t="str">
        <f t="shared" si="177"/>
        <v>MSC-SMS</v>
      </c>
      <c r="AQ151" s="443" t="str">
        <f t="shared" si="177"/>
        <v>MSC-MMS</v>
      </c>
      <c r="AR151" s="443" t="str">
        <f t="shared" si="177"/>
        <v>MSC-OSS</v>
      </c>
      <c r="AS151" s="443" t="str">
        <f t="shared" si="177"/>
        <v>MSC-GPRS</v>
      </c>
      <c r="AT151" s="443" t="str">
        <f t="shared" si="177"/>
        <v>MSC-BIL</v>
      </c>
      <c r="AU151" s="443" t="str">
        <f t="shared" si="177"/>
        <v>MSC-IBIL</v>
      </c>
      <c r="AV151" s="443" t="str">
        <f t="shared" si="177"/>
        <v>MSC-IGW</v>
      </c>
      <c r="AW151" s="443" t="str">
        <f t="shared" si="177"/>
        <v>MSC-INT</v>
      </c>
      <c r="AX151" s="443" t="str">
        <f t="shared" si="177"/>
        <v>MSC-IN/NGIN</v>
      </c>
      <c r="AY151" s="443" t="str">
        <f t="shared" si="177"/>
        <v>eNodeB-MSC</v>
      </c>
      <c r="AZ151" s="443" t="str">
        <f t="shared" si="177"/>
        <v>OTHER: complete as required</v>
      </c>
      <c r="BA151" s="443" t="str">
        <f t="shared" si="177"/>
        <v>OTHER: complete as required</v>
      </c>
      <c r="BB151" s="443" t="str">
        <f t="shared" si="177"/>
        <v>OTHER: complete as required</v>
      </c>
      <c r="BC151" s="443" t="str">
        <f t="shared" si="177"/>
        <v>OTHER: complete as required</v>
      </c>
      <c r="BD151" s="443" t="str">
        <f t="shared" si="177"/>
        <v>OTHER: complete as required</v>
      </c>
      <c r="BE151" s="443" t="str">
        <f t="shared" si="177"/>
        <v>OTHER: complete as required</v>
      </c>
      <c r="BF151" s="443" t="str">
        <f t="shared" si="177"/>
        <v>OTHER: complete as required</v>
      </c>
      <c r="BG151" s="443" t="str">
        <f t="shared" si="177"/>
        <v>OTHER: complete as required</v>
      </c>
      <c r="BH151" s="249"/>
      <c r="BI151" s="694" t="s">
        <v>472</v>
      </c>
      <c r="BJ151" s="207"/>
    </row>
    <row r="152" spans="3:63">
      <c r="C152" s="240" t="str">
        <f>C118</f>
        <v>S01</v>
      </c>
      <c r="D152" s="240" t="str">
        <f>D118</f>
        <v>Повиквания в мрежата (On Net calls)</v>
      </c>
      <c r="E152" s="445">
        <f>E15*BI152/(IF(SUMPRODUCT($E$15:$E$44,$BI$152:$BI$181)=0,1,SUMPRODUCT($E$15:$E$44,$BI$152:$BI$181)))</f>
        <v>0.73711614235714007</v>
      </c>
      <c r="F152" s="445">
        <f>F15*BI152/(IF(SUMPRODUCT($F$15:$F$44,$BI$152:$BI$181)=0,1,SUMPRODUCT($F$15:$F$44,$BI$152:$BI$181)))</f>
        <v>0.54138214761065817</v>
      </c>
      <c r="G152" s="445">
        <f>G15*BI152/(IF(SUMPRODUCT($G$15:$G$44,$BI$152:$BI$181)=0,1,SUMPRODUCT($G$15:$G$44,$BI$152:$BI$181)))</f>
        <v>0.73711614235714007</v>
      </c>
      <c r="H152" s="445">
        <f>H15*BI152/(IF(SUMPRODUCT($H$15:$H$44,$BI$152:$BI$181)=0,1,SUMPRODUCT($H$15:$H$44,$BI$152:$BI$181)))</f>
        <v>0.54138214761065817</v>
      </c>
      <c r="I152" s="445">
        <f>I15*BI152/(IF(SUMPRODUCT($I$15:$I$44,$BI$152:$BI$181)=0,1,SUMPRODUCT($I$15:$I$44,$BI$152:$BI$181)))</f>
        <v>0.73711614235714007</v>
      </c>
      <c r="J152" s="445">
        <f>J15*BI152/(IF(SUMPRODUCT($J$15:$J$44,$BI$152:$BI$181)=0,1,SUMPRODUCT($J$15:$J$44,$BI$152:$BI$181)))</f>
        <v>0.54138214761065817</v>
      </c>
      <c r="K152" s="445">
        <f>K15*BI152/(IF(SUMPRODUCT($K$15:$K$44,$BI$152:$BI$181)=0,1,SUMPRODUCT($K$15:$K$44,$BI$152:$BI$181)))</f>
        <v>0.4953618281281032</v>
      </c>
      <c r="L152" s="445">
        <f>L15*BI152/(IF(SUMPRODUCT($L$15:$L$44,$BI$152:$BI$181)=0,1,SUMPRODUCT($L$15:$L$44,$BI$152:$BI$181)))</f>
        <v>0.3712674452519602</v>
      </c>
      <c r="M152" s="445">
        <f>M15*BI152/(IF(SUMPRODUCT($M$15:$M$44,$BI$152:$BI$181)=0,1,SUMPRODUCT($M$15:$M$44,$BI$152:$BI$181)))</f>
        <v>0.3712674452519602</v>
      </c>
      <c r="N152" s="445">
        <f>N15*BI152/(IF(SUMPRODUCT($N$15:$N$44,$BI$152:$BI$181)=0,1,SUMPRODUCT($N$15:$N$44,$BI$152:$BI$181)))</f>
        <v>0</v>
      </c>
      <c r="O152" s="445">
        <f>O15*BI152/(IF(SUMPRODUCT($O$15:$O$44,$BI$152:$BI$181)=0,1,SUMPRODUCT($O$15:$O$44,$BI$152:$BI$181)))</f>
        <v>0</v>
      </c>
      <c r="P152" s="445">
        <f>P15*BI152/(IF(SUMPRODUCT($P$15:$P$44,$BI$152:$BI$181)=0,1,SUMPRODUCT($P$15:$P$44,$BI$152:$BI$181)))</f>
        <v>0</v>
      </c>
      <c r="Q152" s="445">
        <f>Q15*BI152/(IF(SUMPRODUCT($Q$15:$Q$44,$BI$152:$BI$181)=0,1,SUMPRODUCT($Q$15:$Q$44,$BI$152:$BI$181)))</f>
        <v>0</v>
      </c>
      <c r="R152" s="445">
        <f>R15*BI152/(IF(SUMPRODUCT($R$15:$R$44,$BI$152:$BI$181)=0,1,SUMPRODUCT($R$15:$R$44,$BI$152:$BI$181)))</f>
        <v>0.3712674452519602</v>
      </c>
      <c r="S152" s="445">
        <f>S15*BI152/(IF(SUMPRODUCT($S$15:$S$44,$BI$152:$BI$181)=0,1,SUMPRODUCT($S$15:$S$44,$BI$152:$BI$181)))</f>
        <v>0.3712674452519602</v>
      </c>
      <c r="T152" s="445">
        <f>T15*BI152/(IF(SUMPRODUCT($T$15:$T$44,$BI$152:$BI$181)=0,1,SUMPRODUCT($T$15:$T$44,$BI$152:$BI$181)))</f>
        <v>0</v>
      </c>
      <c r="U152" s="445">
        <f>U15*BI152/(IF(SUMPRODUCT($U$15:$U$44,$BI$152:$BI$181)=0,1,SUMPRODUCT($U$15:$U$44,$BI$152:$BI$181)))</f>
        <v>0.40929504252542281</v>
      </c>
      <c r="V152" s="445">
        <f>V15*BI152/(IF(SUMPRODUCT($V$15:$V$44,$BI$152:$BI$181)=0,1,SUMPRODUCT($V$15:$V$44,$BI$152:$BI$181)))</f>
        <v>0</v>
      </c>
      <c r="W152" s="445">
        <f>W15*BI152/(IF(SUMPRODUCT($W$15:$W$44,$BI$152:$BI$181)=0,1,SUMPRODUCT($W$15:$W$44,$BI$152:$BI$181)))</f>
        <v>0</v>
      </c>
      <c r="X152" s="445">
        <f>X15*BI152/(IF(SUMPRODUCT($X$15:$X$44,$BI$152:$BI$181)=0,1,SUMPRODUCT($X$15:$X$44,$BI$152:$BI$181)))</f>
        <v>0</v>
      </c>
      <c r="Y152" s="445">
        <f>Y15*BI152/(IF(SUMPRODUCT($Y$15:$Y$44,$BI$152:$BI$181)=0,1,SUMPRODUCT($Y$15:$Y$44,$BI$152:$BI$181)))</f>
        <v>0</v>
      </c>
      <c r="Z152" s="445">
        <f>Z15*BI152/(IF(SUMPRODUCT($Z$15:$Z$44,$BI$152:$BI$181)=0,1,SUMPRODUCT($Z$15:$Z$44,$BI$152:$BI$181)))</f>
        <v>0</v>
      </c>
      <c r="AA152" s="445">
        <f>AA15*BI152/(IF(SUMPRODUCT($AA$15:$AA$44,$BI$152:$BI$181)=0,1,SUMPRODUCT($AA$15:$AA$44,$BI$152:$BI$181)))</f>
        <v>0</v>
      </c>
      <c r="AB152" s="445">
        <f>AB15*BI152/(IF(SUMPRODUCT($AB$15:$AB$44,$BI$152:$BI$181)=0,1,SUMPRODUCT($AB$15:$AB$44,$BI$152:$BI$181)))</f>
        <v>0.54138214761065817</v>
      </c>
      <c r="AC152" s="445">
        <f>AC15*BI152/(IF(SUMPRODUCT($AC$15:$AC$44,$BI$152:$BI$181)=0,1,SUMPRODUCT($AC$15:$AC$44,$BI$152:$BI$181)))</f>
        <v>0.54138214761065817</v>
      </c>
      <c r="AD152" s="445">
        <f>AD15*BI152/(IF(SUMPRODUCT($AD$15:$AD$44,$BI$152:$BI$181)=0,1,SUMPRODUCT($AD$15:$AD$44,$BI$152:$BI$181)))</f>
        <v>0</v>
      </c>
      <c r="AE152" s="445">
        <f>AE15*BI152/(IF(SUMPRODUCT($AE$15:$AE$44,$BI$152:$BI$181)=0,1,SUMPRODUCT($AE$15:$AE$44,$BI$152:$BI$181)))</f>
        <v>0</v>
      </c>
      <c r="AF152" s="445">
        <f>AF15*$BI152/(IF(SUMPRODUCT($AF$15:$AF$44,$BI$152:$BI$181)=0,1,SUMPRODUCT($AF$15:$AF$44,$BI$152:$BI$181)))</f>
        <v>0</v>
      </c>
      <c r="AG152" s="445">
        <f>AG15*$BI152/(IF(SUMPRODUCT($AG$15:$AG$44,$BI$152:$BI$181)=0,1,SUMPRODUCT($AG$15:$AG$44,$BI$152:$BI$181)))</f>
        <v>0</v>
      </c>
      <c r="AH152" s="445">
        <f>AH15*$BI152/(IF(SUMPRODUCT($AH$15:$AH$44,$BI$152:$BI$181)=0,1,SUMPRODUCT($AH$15:$GG$44,$BI$152:$BI$181)))</f>
        <v>0</v>
      </c>
      <c r="AI152" s="445">
        <f>AI15*$BI152/(IF(SUMPRODUCT($AI$15:$AI$44,$BI$152:$BI$181)=0,1,SUMPRODUCT($AI$15:$AI$44,$BI$152:$BI$181)))</f>
        <v>0.73711614235714007</v>
      </c>
      <c r="AJ152" s="445">
        <f>AJ15*$BI152/(IF(SUMPRODUCT($AJ$15:$AJ$44,$BI$152:$BI$181)=0,1,SUMPRODUCT($AJ$15:$AJ$44,$BI$152:$BI$181)))</f>
        <v>0.54138214761065817</v>
      </c>
      <c r="AK152" s="445">
        <f>AK15*$BI152/(IF(SUMPRODUCT($AK$15:$AK$44,$BI$152:$BI$181)=0,1,SUMPRODUCT($AK$15:$AK$44,$BI$152:$BI$181)))</f>
        <v>0.73711614235714007</v>
      </c>
      <c r="AL152" s="445">
        <f>AL15*$BI152/(IF(SUMPRODUCT($AL$15:$AL$44,$BI$152:$BI$181)=0,1,SUMPRODUCT($AL$15:$AL$44,$BI$152:$BI$181)))</f>
        <v>0.54138214761065817</v>
      </c>
      <c r="AM152" s="445">
        <f>AM15*$BI152/(IF(SUMPRODUCT($AM$15:$AM$44,$BI$152:$BI$181)=0,1,SUMPRODUCT($AM$15:$AM$44,$BI$152:$BI$181)))</f>
        <v>0.73711614235714007</v>
      </c>
      <c r="AN152" s="445">
        <f>AN15*$BI152/(IF(SUMPRODUCT($AN$15:$AN$44,$BI$152:$BI$181)=0,1,SUMPRODUCT($AN$15:$AN$44,$BI$152:$BI$181)))</f>
        <v>0.3712674452519602</v>
      </c>
      <c r="AO152" s="445">
        <f>AO15*$BI152/(IF(SUMPRODUCT($AO$15:$AO$44,$BI$152:$BI$181)=0,1,SUMPRODUCT($AO$15:$AO$44,$BI$152:$BI$181)))</f>
        <v>0.3712674452519602</v>
      </c>
      <c r="AP152" s="445">
        <f>AP15*$BI152/(IF(SUMPRODUCT($AP$15:$AP$44,$BI$152:$BI$181)=0,1,SUMPRODUCT($AP$15:$AP$44,$BI$152:$BI$181)))</f>
        <v>0</v>
      </c>
      <c r="AQ152" s="445">
        <f>AQ15*$BI152/(IF(SUMPRODUCT($AQ$15:$AQ$44,$BI$152:$BI$181)=0,1,SUMPRODUCT($AQ$15:$AQ$44,$BI$152:$BI$181)))</f>
        <v>0</v>
      </c>
      <c r="AR152" s="445">
        <f>AR15*$BI152/(IF(SUMPRODUCT($AR$15:$AR$44,$BI$152:$BI$181)=0,1,SUMPRODUCT($AR$15:$AR$44,$BI$152:$BI$181)))</f>
        <v>0.3712674452519602</v>
      </c>
      <c r="AS152" s="445">
        <f>AS15*$BI152/(IF(SUMPRODUCT($AS$15:$AS$44,$BI$152:$BI$181)=0,1,SUMPRODUCT($AS$15:$AS$44,$BI$152:$BI$181)))</f>
        <v>0</v>
      </c>
      <c r="AT152" s="445">
        <f>AT15*$BI152/(IF(SUMPRODUCT($AT$15:$AT$44,$BI$152:$BI$181)=0,1,SUMPRODUCT($AT$15:$AT$44,$BI$152:$BI$181)))</f>
        <v>0.40929504252542281</v>
      </c>
      <c r="AU152" s="445">
        <f>AU15*$BI152/(IF(SUMPRODUCT($AU$15:$AU$44,$BI$152:$BI$181)=0,1,SUMPRODUCT($AU$15:$AU$44,$BI$152:$BI$181)))</f>
        <v>0</v>
      </c>
      <c r="AV152" s="445">
        <f>AV15*$BI152/(IF(SUMPRODUCT($AV$15:$AV$44,$BI$152:$BI$181)=0,1,SUMPRODUCT($AV$15:$AV$44,$BI$152:$BI$181)))</f>
        <v>0</v>
      </c>
      <c r="AW152" s="445">
        <f>AW15*$BI152/(IF(SUMPRODUCT($AW$15:$AW$44,$BI$152:$BI$181)=0,1,SUMPRODUCT($AW$15:$AW$44,$BI$152:$BI$181)))</f>
        <v>0</v>
      </c>
      <c r="AX152" s="445">
        <f>AX15*$BI152/(IF(SUMPRODUCT($AX$15:$AX$44,$BI$152:$BI$181)=0,1,SUMPRODUCT($AX$15:$AX$44,$BI$152:$BI$181)))</f>
        <v>0</v>
      </c>
      <c r="AY152" s="445">
        <f>AY15*$BI152/(IF(SUMPRODUCT($AY$15:$AY$44,$BI$152:$BI$181)=0,1,SUMPRODUCT($AY$15:$AY$44,$BI$152:$BI$181)))</f>
        <v>0.54138214761065817</v>
      </c>
      <c r="AZ152" s="445">
        <f>AZ15*$BI152/(IF(SUMPRODUCT($AZ$15:$AZ$44,$BI$152:$BI$181)=0,1,SUMPRODUCT($AZ$15:$AZ$44,$BI$152:$BI$181)))</f>
        <v>0</v>
      </c>
      <c r="BA152" s="445">
        <f>BA15*$BI152/(IF(SUMPRODUCT($BA$15:$BA$44,$BI$152:$BI$181)=0,1,SUMPRODUCT($BA$15:$BA$44,$BI$152:$BI$181)))</f>
        <v>0</v>
      </c>
      <c r="BB152" s="445">
        <f>BB15*$BI152/(IF(SUMPRODUCT($BB$15:$BB$44,$BI$152:$BI$181)=0,1,SUMPRODUCT($BB$15:$BB$44,$BI$152:$BI$181)))</f>
        <v>0</v>
      </c>
      <c r="BC152" s="445">
        <f>BC15*$BI152/(IF(SUMPRODUCT($BC$15:$BC$44,$BI$152:$BI$181)=0,1,SUMPRODUCT($BC$15:$BC$44,$BI$152:$BI$181)))</f>
        <v>0</v>
      </c>
      <c r="BD152" s="445">
        <f>BD15*$BI152/(IF(SUMPRODUCT($BD$15:$BD$44,$BI$152:$BI$181)=0,1,SUMPRODUCT($BD$15:$BD$44,$BI$152:$BI$181)))</f>
        <v>0</v>
      </c>
      <c r="BE152" s="445">
        <f>BE15*$BI152/(IF(SUMPRODUCT($BE$15:$BE$44,$BI$152:$BI$181)=0,1,SUMPRODUCT($BE$15:$BE$44,$BI$152:$BI$181)))</f>
        <v>0</v>
      </c>
      <c r="BF152" s="445">
        <f>BF15*$BI152/(IF(SUMPRODUCT($BF$15:$BF$44,$BI$152:$BI$181)=0,1,SUMPRODUCT($BF$15:$BF$44,$BI$152:$BI$181)))</f>
        <v>0</v>
      </c>
      <c r="BG152" s="445">
        <f>BG15*$BI152/(IF(SUMPRODUCT($BG$15:$BG$44,$BI$152:$BI$181)=0,1,SUMPRODUCT($BG$15:$BG$44,$BI$152:$BI$181)))</f>
        <v>0</v>
      </c>
      <c r="BH152" s="249"/>
      <c r="BI152" s="351">
        <f>'6. Network Design'!K59</f>
        <v>41848.555967324275</v>
      </c>
      <c r="BJ152" s="207"/>
    </row>
    <row r="153" spans="3:63">
      <c r="C153" s="240" t="str">
        <f t="shared" ref="C153:D182" si="178">C119</f>
        <v>S02</v>
      </c>
      <c r="D153" s="240" t="str">
        <f t="shared" si="178"/>
        <v>Изходящи повиквания към фиксирана линия (Outgoing Calls to Fixed Line)</v>
      </c>
      <c r="E153" s="445">
        <f t="shared" ref="E153:E181" si="179">E16*BI153/(IF(SUMPRODUCT($E$15:$E$44,$BI$152:$BI$181)=0,1,SUMPRODUCT($E$15:$E$44,$BI$152:$BI$181)))</f>
        <v>5.924707527286118E-3</v>
      </c>
      <c r="F153" s="445">
        <f t="shared" ref="F153:F181" si="180">F16*BI153/(IF(SUMPRODUCT($F$15:$F$44,$BI$152:$BI$181)=0,1,SUMPRODUCT($F$15:$F$44,$BI$152:$BI$181)))</f>
        <v>4.3514592894821052E-3</v>
      </c>
      <c r="G153" s="445">
        <f t="shared" ref="G153:G181" si="181">G16*BI153/(IF(SUMPRODUCT($G$15:$G$44,$BI$152:$BI$181)=0,1,SUMPRODUCT($G$15:$G$44,$BI$152:$BI$181)))</f>
        <v>5.924707527286118E-3</v>
      </c>
      <c r="H153" s="445">
        <f t="shared" ref="H153:H181" si="182">H16*BI153/(IF(SUMPRODUCT($H$15:$H$44,$BI$152:$BI$181)=0,1,SUMPRODUCT($H$15:$H$44,$BI$152:$BI$181)))</f>
        <v>4.3514592894821052E-3</v>
      </c>
      <c r="I153" s="445">
        <f t="shared" ref="I153:I181" si="183">I16*BI153/(IF(SUMPRODUCT($I$15:$I$44,$BI$152:$BI$181)=0,1,SUMPRODUCT($I$15:$I$44,$BI$152:$BI$181)))</f>
        <v>5.924707527286118E-3</v>
      </c>
      <c r="J153" s="445">
        <f t="shared" ref="J153:J181" si="184">J16*BI153/(IF(SUMPRODUCT($J$15:$J$44,$BI$152:$BI$181)=0,1,SUMPRODUCT($J$15:$J$44,$BI$152:$BI$181)))</f>
        <v>4.3514592894821052E-3</v>
      </c>
      <c r="K153" s="445">
        <f t="shared" ref="K153:K181" si="185">K16*BI153/(IF(SUMPRODUCT($K$15:$K$44,$BI$152:$BI$181)=0,1,SUMPRODUCT($K$15:$K$44,$BI$152:$BI$181)))</f>
        <v>5.9723436712205589E-3</v>
      </c>
      <c r="L153" s="445">
        <f t="shared" ref="L153:L181" si="186">L16*BI153/(IF(SUMPRODUCT($L$15:$L$44,$BI$152:$BI$181)=0,1,SUMPRODUCT($L$15:$L$44,$BI$152:$BI$181)))</f>
        <v>5.9682617192090273E-3</v>
      </c>
      <c r="M153" s="445">
        <f t="shared" ref="M153:M181" si="187">M16*BI153/(IF(SUMPRODUCT($M$15:$M$44,$BI$152:$BI$181)=0,1,SUMPRODUCT($M$15:$M$44,$BI$152:$BI$181)))</f>
        <v>5.9682617192090273E-3</v>
      </c>
      <c r="N153" s="445">
        <f t="shared" ref="N153:N181" si="188">N16*BI153/(IF(SUMPRODUCT($N$15:$N$44,$BI$152:$BI$181)=0,1,SUMPRODUCT($N$15:$N$44,$BI$152:$BI$181)))</f>
        <v>0</v>
      </c>
      <c r="O153" s="445">
        <f t="shared" ref="O153:O181" si="189">O16*BI153/(IF(SUMPRODUCT($O$15:$O$44,$BI$152:$BI$181)=0,1,SUMPRODUCT($O$15:$O$44,$BI$152:$BI$181)))</f>
        <v>0</v>
      </c>
      <c r="P153" s="445">
        <f t="shared" ref="P153:P181" si="190">P16*BI153/(IF(SUMPRODUCT($P$15:$P$44,$BI$152:$BI$181)=0,1,SUMPRODUCT($P$15:$P$44,$BI$152:$BI$181)))</f>
        <v>0</v>
      </c>
      <c r="Q153" s="445">
        <f t="shared" ref="Q153:Q180" si="191">Q16*BI153/(IF(SUMPRODUCT($Q$15:$Q$44,$BI$152:$BI$181)=0,1,SUMPRODUCT($Q$15:$Q$44,$BI$152:$BI$181)))</f>
        <v>0</v>
      </c>
      <c r="R153" s="445">
        <f t="shared" ref="R153:R181" si="192">R16*BI153/(IF(SUMPRODUCT($R$15:$R$44,$BI$152:$BI$181)=0,1,SUMPRODUCT($R$15:$R$44,$BI$152:$BI$181)))</f>
        <v>5.9682617192090273E-3</v>
      </c>
      <c r="S153" s="445">
        <f t="shared" ref="S153:S181" si="193">S16*BI153/(IF(SUMPRODUCT($S$15:$S$44,$BI$152:$BI$181)=0,1,SUMPRODUCT($S$15:$S$44,$BI$152:$BI$181)))</f>
        <v>5.9682617192090273E-3</v>
      </c>
      <c r="T153" s="445">
        <f t="shared" ref="T153:T181" si="194">T16*BI153/(IF(SUMPRODUCT($T$15:$T$44,$BI$152:$BI$181)=0,1,SUMPRODUCT($T$15:$T$44,$BI$152:$BI$181)))</f>
        <v>0</v>
      </c>
      <c r="U153" s="445">
        <f t="shared" ref="U153:U181" si="195">U16*BI153/(IF(SUMPRODUCT($U$15:$U$44,$BI$152:$BI$181)=0,1,SUMPRODUCT($U$15:$U$44,$BI$152:$BI$181)))</f>
        <v>6.579569432781057E-3</v>
      </c>
      <c r="V153" s="445">
        <f t="shared" ref="V153:V181" si="196">V16*BI153/(IF(SUMPRODUCT($V$15:$V$44,$BI$152:$BI$181)=0,1,SUMPRODUCT($V$15:$V$44,$BI$152:$BI$181)))</f>
        <v>0</v>
      </c>
      <c r="W153" s="445">
        <f t="shared" ref="W153:W181" si="197">W16*BI153/(IF(SUMPRODUCT($W$15:$W$44,$BI$152:$BI$181)=0,1,SUMPRODUCT($W$15:$W$44,$BI$152:$BI$181)))</f>
        <v>2.6795506166024302E-2</v>
      </c>
      <c r="X153" s="445">
        <f t="shared" ref="X153:X181" si="198">X16*BI153/(IF(SUMPRODUCT($X$15:$X$44,$BI$152:$BI$181)=0,1,SUMPRODUCT($X$15:$X$44,$BI$152:$BI$181)))</f>
        <v>0</v>
      </c>
      <c r="Y153" s="445">
        <f t="shared" ref="Y153:Y181" si="199">Y16*BI153/(IF(SUMPRODUCT($Y$15:$Y$44,$BI$152:$BI$181)=0,1,SUMPRODUCT($Y$15:$Y$44,$BI$152:$BI$181)))</f>
        <v>0</v>
      </c>
      <c r="Z153" s="445">
        <f t="shared" ref="Z153:Z181" si="200">Z16*BI153/(IF(SUMPRODUCT($Z$15:$Z$44,$BI$152:$BI$181)=0,1,SUMPRODUCT($Z$15:$Z$44,$BI$152:$BI$181)))</f>
        <v>0</v>
      </c>
      <c r="AA153" s="445">
        <f t="shared" ref="AA153:AA181" si="201">AA16*BI153/(IF(SUMPRODUCT($AA$15:$AA$44,$BI$152:$BI$181)=0,1,SUMPRODUCT($AA$15:$AA$44,$BI$152:$BI$181)))</f>
        <v>0</v>
      </c>
      <c r="AB153" s="445">
        <f t="shared" ref="AB153:AB181" si="202">AB16*BI153/(IF(SUMPRODUCT($AB$15:$AB$44,$BI$152:$BI$181)=0,1,SUMPRODUCT($AB$15:$AB$44,$BI$152:$BI$181)))</f>
        <v>4.3514592894821052E-3</v>
      </c>
      <c r="AC153" s="445">
        <f t="shared" ref="AC153:AC181" si="203">AC16*BI153/(IF(SUMPRODUCT($AC$15:$AC$44,$BI$152:$BI$181)=0,1,SUMPRODUCT($AC$15:$AC$44,$BI$152:$BI$181)))</f>
        <v>4.3514592894821052E-3</v>
      </c>
      <c r="AD153" s="445">
        <f t="shared" ref="AD153:AD181" si="204">AD16*BI153/(IF(SUMPRODUCT($AD$15:$AD$44,$BI$152:$BI$181)=0,1,SUMPRODUCT($AD$15:$AD$44,$BI$152:$BI$181)))</f>
        <v>0</v>
      </c>
      <c r="AE153" s="445">
        <f t="shared" ref="AE153:AE181" si="205">AE16*BI153/(IF(SUMPRODUCT($AE$15:$AE$44,$BI$152:$BI$181)=0,1,SUMPRODUCT($AE$15:$AE$44,$BI$152:$BI$181)))</f>
        <v>0</v>
      </c>
      <c r="AF153" s="445">
        <f t="shared" ref="AF153:AF181" si="206">AF16*BI153/(IF(SUMPRODUCT($AF$15:$AF$44,$BI$152:$BI$181)=0,1,SUMPRODUCT($AF$15:$AF$44,$BI$152:$BI$181)))</f>
        <v>0</v>
      </c>
      <c r="AG153" s="445">
        <f t="shared" ref="AG153:AG181" si="207">AG16*$BI153/(IF(SUMPRODUCT($AG$15:$AG$44,$BI$152:$BI$181)=0,1,SUMPRODUCT($AG$15:$AG$44,$BI$152:$BI$181)))</f>
        <v>0</v>
      </c>
      <c r="AH153" s="445">
        <f t="shared" ref="AH153:AH181" si="208">AH16*$BI153/(IF(SUMPRODUCT($AH$15:$AH$44,$BI$152:$BI$181)=0,1,SUMPRODUCT($AH$15:$GG$44,$BI$152:$BI$181)))</f>
        <v>0</v>
      </c>
      <c r="AI153" s="445">
        <f t="shared" ref="AI153:AI181" si="209">AI16*$BI153/(IF(SUMPRODUCT($AI$15:$AI$44,$BI$152:$BI$181)=0,1,SUMPRODUCT($AI$15:$AI$44,$BI$152:$BI$181)))</f>
        <v>5.924707527286118E-3</v>
      </c>
      <c r="AJ153" s="445">
        <f t="shared" ref="AJ153:AJ181" si="210">AJ16*$BI153/(IF(SUMPRODUCT($AJ$15:$AJ$44,$BI$152:$BI$181)=0,1,SUMPRODUCT($AJ$15:$AJ$44,$BI$152:$BI$181)))</f>
        <v>4.3514592894821052E-3</v>
      </c>
      <c r="AK153" s="445">
        <f t="shared" ref="AK153:AK181" si="211">AK16*$BI153/(IF(SUMPRODUCT($AK$15:$AK$44,$BI$152:$BI$181)=0,1,SUMPRODUCT($AK$15:$AK$44,$BI$152:$BI$181)))</f>
        <v>5.924707527286118E-3</v>
      </c>
      <c r="AL153" s="445">
        <f t="shared" ref="AL153:AL181" si="212">AL16*$BI153/(IF(SUMPRODUCT($AL$15:$AL$44,$BI$152:$BI$181)=0,1,SUMPRODUCT($AL$15:$AL$44,$BI$152:$BI$181)))</f>
        <v>4.3514592894821052E-3</v>
      </c>
      <c r="AM153" s="445">
        <f t="shared" ref="AM153:AM181" si="213">AM16*$BI153/(IF(SUMPRODUCT($AM$15:$AM$44,$BI$152:$BI$181)=0,1,SUMPRODUCT($AM$15:$AM$44,$BI$152:$BI$181)))</f>
        <v>5.924707527286118E-3</v>
      </c>
      <c r="AN153" s="445">
        <f t="shared" ref="AN153:AN181" si="214">AN16*$BI153/(IF(SUMPRODUCT($AN$15:$AN$44,$BI$152:$BI$181)=0,1,SUMPRODUCT($AN$15:$AN$44,$BI$152:$BI$181)))</f>
        <v>5.9682617192090273E-3</v>
      </c>
      <c r="AO153" s="445">
        <f t="shared" ref="AO153:AO181" si="215">AO16*$BI153/(IF(SUMPRODUCT($AO$15:$AO$44,$BI$152:$BI$181)=0,1,SUMPRODUCT($AO$15:$AO$44,$BI$152:$BI$181)))</f>
        <v>5.9682617192090273E-3</v>
      </c>
      <c r="AP153" s="445">
        <f t="shared" ref="AP153:AP181" si="216">AP16*$BI153/(IF(SUMPRODUCT($AP$15:$AP$44,$BI$152:$BI$181)=0,1,SUMPRODUCT($AP$15:$AP$44,$BI$152:$BI$181)))</f>
        <v>0</v>
      </c>
      <c r="AQ153" s="445">
        <f t="shared" ref="AQ153:AQ181" si="217">AQ16*$BI153/(IF(SUMPRODUCT($AQ$15:$AQ$44,$BI$152:$BI$181)=0,1,SUMPRODUCT($AQ$15:$AQ$44,$BI$152:$BI$181)))</f>
        <v>0</v>
      </c>
      <c r="AR153" s="445">
        <f t="shared" ref="AR153:AR181" si="218">AR16*$BI153/(IF(SUMPRODUCT($AR$15:$AR$44,$BI$152:$BI$181)=0,1,SUMPRODUCT($AR$15:$AR$44,$BI$152:$BI$181)))</f>
        <v>5.9682617192090273E-3</v>
      </c>
      <c r="AS153" s="445">
        <f t="shared" ref="AS153:AS181" si="219">AS16*$BI153/(IF(SUMPRODUCT($AS$15:$AS$44,$BI$152:$BI$181)=0,1,SUMPRODUCT($AS$15:$AS$44,$BI$152:$BI$181)))</f>
        <v>0</v>
      </c>
      <c r="AT153" s="445">
        <f t="shared" ref="AT153:AT181" si="220">AT16*$BI153/(IF(SUMPRODUCT($AT$15:$AT$44,$BI$152:$BI$181)=0,1,SUMPRODUCT($AT$15:$AT$44,$BI$152:$BI$181)))</f>
        <v>6.579569432781057E-3</v>
      </c>
      <c r="AU153" s="445">
        <f t="shared" ref="AU153:AU181" si="221">AU16*$BI153/(IF(SUMPRODUCT($AU$15:$AU$44,$BI$152:$BI$181)=0,1,SUMPRODUCT($AU$15:$AU$44,$BI$152:$BI$181)))</f>
        <v>0</v>
      </c>
      <c r="AV153" s="445">
        <f t="shared" ref="AV153:AV181" si="222">AV16*$BI153/(IF(SUMPRODUCT($AV$15:$AV$44,$BI$152:$BI$181)=0,1,SUMPRODUCT($AV$15:$AV$44,$BI$152:$BI$181)))</f>
        <v>2.6795506166024302E-2</v>
      </c>
      <c r="AW153" s="445">
        <f t="shared" ref="AW153:AW181" si="223">AW16*$BI153/(IF(SUMPRODUCT($AW$15:$AW$44,$BI$152:$BI$181)=0,1,SUMPRODUCT($AW$15:$AW$44,$BI$152:$BI$181)))</f>
        <v>0</v>
      </c>
      <c r="AX153" s="445">
        <f t="shared" ref="AX153:AX181" si="224">AX16*$BI153/(IF(SUMPRODUCT($AX$15:$AX$44,$BI$152:$BI$181)=0,1,SUMPRODUCT($AX$15:$AX$44,$BI$152:$BI$181)))</f>
        <v>0</v>
      </c>
      <c r="AY153" s="445">
        <f t="shared" ref="AY153:AY181" si="225">AY16*$BI153/(IF(SUMPRODUCT($AY$15:$AY$44,$BI$152:$BI$181)=0,1,SUMPRODUCT($AY$15:$AY$44,$BI$152:$BI$181)))</f>
        <v>4.3514592894821052E-3</v>
      </c>
      <c r="AZ153" s="445">
        <f t="shared" ref="AZ153:AZ181" si="226">AZ16*$BI153/(IF(SUMPRODUCT($AZ$15:$AZ$44,$BI$152:$BI$181)=0,1,SUMPRODUCT($AZ$15:$AZ$44,$BI$152:$BI$181)))</f>
        <v>0</v>
      </c>
      <c r="BA153" s="445">
        <f t="shared" ref="BA153:BA181" si="227">BA16*$BI153/(IF(SUMPRODUCT($BA$15:$BA$44,$BI$152:$BI$181)=0,1,SUMPRODUCT($BA$15:$BA$44,$BI$152:$BI$181)))</f>
        <v>0</v>
      </c>
      <c r="BB153" s="445">
        <f t="shared" ref="BB153:BB181" si="228">BB16*$BI153/(IF(SUMPRODUCT($BB$15:$BB$44,$BI$152:$BI$181)=0,1,SUMPRODUCT($BB$15:$BB$44,$BI$152:$BI$181)))</f>
        <v>0</v>
      </c>
      <c r="BC153" s="445">
        <f t="shared" ref="BC153:BC181" si="229">BC16*$BI153/(IF(SUMPRODUCT($BC$15:$BC$44,$BI$152:$BI$181)=0,1,SUMPRODUCT($BC$15:$BC$44,$BI$152:$BI$181)))</f>
        <v>0</v>
      </c>
      <c r="BD153" s="445">
        <f t="shared" ref="BD153:BD181" si="230">BD16*$BI153/(IF(SUMPRODUCT($BD$15:$BD$44,$BI$152:$BI$181)=0,1,SUMPRODUCT($BD$15:$BD$44,$BI$152:$BI$181)))</f>
        <v>0</v>
      </c>
      <c r="BE153" s="445">
        <f t="shared" ref="BE153:BE181" si="231">BE16*$BI153/(IF(SUMPRODUCT($BE$15:$BE$44,$BI$152:$BI$181)=0,1,SUMPRODUCT($BE$15:$BE$44,$BI$152:$BI$181)))</f>
        <v>0</v>
      </c>
      <c r="BF153" s="445">
        <f t="shared" ref="BF153:BF181" si="232">BF16*$BI153/(IF(SUMPRODUCT($BF$15:$BF$44,$BI$152:$BI$181)=0,1,SUMPRODUCT($BF$15:$BF$44,$BI$152:$BI$181)))</f>
        <v>0</v>
      </c>
      <c r="BG153" s="445">
        <f t="shared" ref="BG153:BG181" si="233">BG16*$BI153/(IF(SUMPRODUCT($BG$15:$BG$44,$BI$152:$BI$181)=0,1,SUMPRODUCT($BG$15:$BG$44,$BI$152:$BI$181)))</f>
        <v>0</v>
      </c>
      <c r="BH153" s="249"/>
      <c r="BI153" s="351">
        <f>'6. Network Design'!K60</f>
        <v>672.73104005781204</v>
      </c>
      <c r="BJ153" s="207"/>
    </row>
    <row r="154" spans="3:63">
      <c r="C154" s="240" t="str">
        <f t="shared" si="178"/>
        <v>S03</v>
      </c>
      <c r="D154" s="240" t="str">
        <f t="shared" si="178"/>
        <v>Изходящи повиквания към други мобилни мрежи (Outgoing Calls to Other Mobile)</v>
      </c>
      <c r="E154" s="445">
        <f t="shared" si="179"/>
        <v>6.1065617044195282E-2</v>
      </c>
      <c r="F154" s="445">
        <f t="shared" si="180"/>
        <v>4.4850238654166708E-2</v>
      </c>
      <c r="G154" s="445">
        <f t="shared" si="181"/>
        <v>6.1065617044195282E-2</v>
      </c>
      <c r="H154" s="445">
        <f t="shared" si="182"/>
        <v>4.4850238654166708E-2</v>
      </c>
      <c r="I154" s="445">
        <f t="shared" si="183"/>
        <v>6.1065617044195282E-2</v>
      </c>
      <c r="J154" s="445">
        <f t="shared" si="184"/>
        <v>4.4850238654166708E-2</v>
      </c>
      <c r="K154" s="445">
        <f t="shared" si="185"/>
        <v>6.1556600018386955E-2</v>
      </c>
      <c r="L154" s="445">
        <f t="shared" si="186"/>
        <v>6.1514527575623999E-2</v>
      </c>
      <c r="M154" s="445">
        <f t="shared" si="187"/>
        <v>6.1514527575623999E-2</v>
      </c>
      <c r="N154" s="445">
        <f t="shared" si="188"/>
        <v>0</v>
      </c>
      <c r="O154" s="445">
        <f t="shared" si="189"/>
        <v>0</v>
      </c>
      <c r="P154" s="445">
        <f t="shared" si="190"/>
        <v>0</v>
      </c>
      <c r="Q154" s="445">
        <f t="shared" si="191"/>
        <v>0</v>
      </c>
      <c r="R154" s="445">
        <f t="shared" si="192"/>
        <v>6.1514527575623999E-2</v>
      </c>
      <c r="S154" s="445">
        <f t="shared" si="193"/>
        <v>6.1514527575623999E-2</v>
      </c>
      <c r="T154" s="445">
        <f t="shared" si="194"/>
        <v>0</v>
      </c>
      <c r="U154" s="445">
        <f t="shared" si="195"/>
        <v>6.7815240743528099E-2</v>
      </c>
      <c r="V154" s="445">
        <f t="shared" si="196"/>
        <v>0</v>
      </c>
      <c r="W154" s="445">
        <f t="shared" si="197"/>
        <v>0.27617972878896396</v>
      </c>
      <c r="X154" s="445">
        <f t="shared" si="198"/>
        <v>0</v>
      </c>
      <c r="Y154" s="445">
        <f t="shared" si="199"/>
        <v>0</v>
      </c>
      <c r="Z154" s="445">
        <f t="shared" si="200"/>
        <v>0</v>
      </c>
      <c r="AA154" s="445">
        <f t="shared" si="201"/>
        <v>0</v>
      </c>
      <c r="AB154" s="445">
        <f t="shared" si="202"/>
        <v>4.4850238654166708E-2</v>
      </c>
      <c r="AC154" s="445">
        <f t="shared" si="203"/>
        <v>4.4850238654166708E-2</v>
      </c>
      <c r="AD154" s="445">
        <f t="shared" si="204"/>
        <v>0</v>
      </c>
      <c r="AE154" s="445">
        <f t="shared" si="205"/>
        <v>0</v>
      </c>
      <c r="AF154" s="445">
        <f t="shared" si="206"/>
        <v>0</v>
      </c>
      <c r="AG154" s="445">
        <f t="shared" si="207"/>
        <v>0</v>
      </c>
      <c r="AH154" s="445">
        <f t="shared" si="208"/>
        <v>0</v>
      </c>
      <c r="AI154" s="445">
        <f t="shared" si="209"/>
        <v>6.1065617044195282E-2</v>
      </c>
      <c r="AJ154" s="445">
        <f t="shared" si="210"/>
        <v>4.4850238654166708E-2</v>
      </c>
      <c r="AK154" s="445">
        <f t="shared" si="211"/>
        <v>6.1065617044195282E-2</v>
      </c>
      <c r="AL154" s="445">
        <f t="shared" si="212"/>
        <v>4.4850238654166708E-2</v>
      </c>
      <c r="AM154" s="445">
        <f t="shared" si="213"/>
        <v>6.1065617044195282E-2</v>
      </c>
      <c r="AN154" s="445">
        <f t="shared" si="214"/>
        <v>6.1514527575623999E-2</v>
      </c>
      <c r="AO154" s="445">
        <f t="shared" si="215"/>
        <v>6.1514527575623999E-2</v>
      </c>
      <c r="AP154" s="445">
        <f t="shared" si="216"/>
        <v>0</v>
      </c>
      <c r="AQ154" s="445">
        <f t="shared" si="217"/>
        <v>0</v>
      </c>
      <c r="AR154" s="445">
        <f t="shared" si="218"/>
        <v>6.1514527575623999E-2</v>
      </c>
      <c r="AS154" s="445">
        <f t="shared" si="219"/>
        <v>0</v>
      </c>
      <c r="AT154" s="445">
        <f t="shared" si="220"/>
        <v>6.7815240743528099E-2</v>
      </c>
      <c r="AU154" s="445">
        <f t="shared" si="221"/>
        <v>0</v>
      </c>
      <c r="AV154" s="445">
        <f t="shared" si="222"/>
        <v>0.27617972878896396</v>
      </c>
      <c r="AW154" s="445">
        <f t="shared" si="223"/>
        <v>0</v>
      </c>
      <c r="AX154" s="445">
        <f t="shared" si="224"/>
        <v>0</v>
      </c>
      <c r="AY154" s="445">
        <f t="shared" si="225"/>
        <v>4.4850238654166708E-2</v>
      </c>
      <c r="AZ154" s="445">
        <f t="shared" si="226"/>
        <v>0</v>
      </c>
      <c r="BA154" s="445">
        <f t="shared" si="227"/>
        <v>0</v>
      </c>
      <c r="BB154" s="445">
        <f t="shared" si="228"/>
        <v>0</v>
      </c>
      <c r="BC154" s="445">
        <f t="shared" si="229"/>
        <v>0</v>
      </c>
      <c r="BD154" s="445">
        <f t="shared" si="230"/>
        <v>0</v>
      </c>
      <c r="BE154" s="445">
        <f t="shared" si="231"/>
        <v>0</v>
      </c>
      <c r="BF154" s="445">
        <f t="shared" si="232"/>
        <v>0</v>
      </c>
      <c r="BG154" s="445">
        <f t="shared" si="233"/>
        <v>0</v>
      </c>
      <c r="BH154" s="249"/>
      <c r="BI154" s="351">
        <f>'6. Network Design'!K61</f>
        <v>6933.7998334461345</v>
      </c>
      <c r="BJ154" s="207"/>
    </row>
    <row r="155" spans="3:63">
      <c r="C155" s="240" t="str">
        <f t="shared" si="178"/>
        <v>S04</v>
      </c>
      <c r="D155" s="240" t="str">
        <f t="shared" si="178"/>
        <v>Изходящи международни повиквания (Outgoing Calls to International)</v>
      </c>
      <c r="E155" s="445">
        <f t="shared" si="179"/>
        <v>2.9528480667752317E-3</v>
      </c>
      <c r="F155" s="445">
        <f t="shared" si="180"/>
        <v>2.1687480928673088E-3</v>
      </c>
      <c r="G155" s="445">
        <f t="shared" si="181"/>
        <v>2.9528480667752317E-3</v>
      </c>
      <c r="H155" s="445">
        <f t="shared" si="182"/>
        <v>2.1687480928673088E-3</v>
      </c>
      <c r="I155" s="445">
        <f t="shared" si="183"/>
        <v>2.9528480667752317E-3</v>
      </c>
      <c r="J155" s="445">
        <f t="shared" si="184"/>
        <v>2.1687480928673088E-3</v>
      </c>
      <c r="K155" s="445">
        <f t="shared" si="185"/>
        <v>2.976589710540367E-3</v>
      </c>
      <c r="L155" s="445">
        <f t="shared" si="186"/>
        <v>2.974555283684626E-3</v>
      </c>
      <c r="M155" s="445">
        <f t="shared" si="187"/>
        <v>2.974555283684626E-3</v>
      </c>
      <c r="N155" s="445">
        <f t="shared" si="188"/>
        <v>0</v>
      </c>
      <c r="O155" s="445">
        <f t="shared" si="189"/>
        <v>0</v>
      </c>
      <c r="P155" s="445">
        <f t="shared" si="190"/>
        <v>0</v>
      </c>
      <c r="Q155" s="445">
        <f t="shared" si="191"/>
        <v>0</v>
      </c>
      <c r="R155" s="445">
        <f t="shared" si="192"/>
        <v>2.974555283684626E-3</v>
      </c>
      <c r="S155" s="445">
        <f t="shared" si="193"/>
        <v>2.974555283684626E-3</v>
      </c>
      <c r="T155" s="445">
        <f t="shared" si="194"/>
        <v>0</v>
      </c>
      <c r="U155" s="445">
        <f t="shared" si="195"/>
        <v>3.2792283484583064E-3</v>
      </c>
      <c r="V155" s="445">
        <f t="shared" si="196"/>
        <v>0</v>
      </c>
      <c r="W155" s="445">
        <f t="shared" si="197"/>
        <v>0</v>
      </c>
      <c r="X155" s="445">
        <f t="shared" si="198"/>
        <v>9.2642927972464775E-2</v>
      </c>
      <c r="Y155" s="445">
        <f t="shared" si="199"/>
        <v>0</v>
      </c>
      <c r="Z155" s="445">
        <f t="shared" si="200"/>
        <v>0</v>
      </c>
      <c r="AA155" s="445">
        <f t="shared" si="201"/>
        <v>0</v>
      </c>
      <c r="AB155" s="445">
        <f t="shared" si="202"/>
        <v>2.1687480928673088E-3</v>
      </c>
      <c r="AC155" s="445">
        <f t="shared" si="203"/>
        <v>2.1687480928673088E-3</v>
      </c>
      <c r="AD155" s="445">
        <f t="shared" si="204"/>
        <v>0</v>
      </c>
      <c r="AE155" s="445">
        <f t="shared" si="205"/>
        <v>0</v>
      </c>
      <c r="AF155" s="445">
        <f t="shared" si="206"/>
        <v>0</v>
      </c>
      <c r="AG155" s="445">
        <f t="shared" si="207"/>
        <v>0</v>
      </c>
      <c r="AH155" s="445">
        <f t="shared" si="208"/>
        <v>0</v>
      </c>
      <c r="AI155" s="445">
        <f t="shared" si="209"/>
        <v>2.9528480667752317E-3</v>
      </c>
      <c r="AJ155" s="445">
        <f t="shared" si="210"/>
        <v>2.1687480928673088E-3</v>
      </c>
      <c r="AK155" s="445">
        <f t="shared" si="211"/>
        <v>2.9528480667752317E-3</v>
      </c>
      <c r="AL155" s="445">
        <f t="shared" si="212"/>
        <v>2.1687480928673088E-3</v>
      </c>
      <c r="AM155" s="445">
        <f t="shared" si="213"/>
        <v>2.9528480667752317E-3</v>
      </c>
      <c r="AN155" s="445">
        <f t="shared" si="214"/>
        <v>2.974555283684626E-3</v>
      </c>
      <c r="AO155" s="445">
        <f t="shared" si="215"/>
        <v>2.974555283684626E-3</v>
      </c>
      <c r="AP155" s="445">
        <f t="shared" si="216"/>
        <v>0</v>
      </c>
      <c r="AQ155" s="445">
        <f t="shared" si="217"/>
        <v>0</v>
      </c>
      <c r="AR155" s="445">
        <f t="shared" si="218"/>
        <v>2.974555283684626E-3</v>
      </c>
      <c r="AS155" s="445">
        <f t="shared" si="219"/>
        <v>0</v>
      </c>
      <c r="AT155" s="445">
        <f t="shared" si="220"/>
        <v>3.2792283484583064E-3</v>
      </c>
      <c r="AU155" s="445">
        <f t="shared" si="221"/>
        <v>0</v>
      </c>
      <c r="AV155" s="445">
        <f t="shared" si="222"/>
        <v>0</v>
      </c>
      <c r="AW155" s="445">
        <f t="shared" si="223"/>
        <v>9.2642927972464775E-2</v>
      </c>
      <c r="AX155" s="445">
        <f t="shared" si="224"/>
        <v>0</v>
      </c>
      <c r="AY155" s="445">
        <f t="shared" si="225"/>
        <v>2.1687480928673088E-3</v>
      </c>
      <c r="AZ155" s="445">
        <f t="shared" si="226"/>
        <v>0</v>
      </c>
      <c r="BA155" s="445">
        <f t="shared" si="227"/>
        <v>0</v>
      </c>
      <c r="BB155" s="445">
        <f t="shared" si="228"/>
        <v>0</v>
      </c>
      <c r="BC155" s="445">
        <f t="shared" si="229"/>
        <v>0</v>
      </c>
      <c r="BD155" s="445">
        <f t="shared" si="230"/>
        <v>0</v>
      </c>
      <c r="BE155" s="445">
        <f t="shared" si="231"/>
        <v>0</v>
      </c>
      <c r="BF155" s="445">
        <f t="shared" si="232"/>
        <v>0</v>
      </c>
      <c r="BG155" s="445">
        <f t="shared" si="233"/>
        <v>0</v>
      </c>
      <c r="BH155" s="249"/>
      <c r="BI155" s="351">
        <f>'6. Network Design'!K62</f>
        <v>335.28617943514394</v>
      </c>
      <c r="BJ155" s="207"/>
    </row>
    <row r="156" spans="3:63">
      <c r="C156" s="240" t="str">
        <f t="shared" si="178"/>
        <v>S05</v>
      </c>
      <c r="D156" s="240" t="str">
        <f t="shared" si="178"/>
        <v>Входящи повиквания от фиксирана линия (Incoming calls from fixed)</v>
      </c>
      <c r="E156" s="445">
        <f t="shared" si="179"/>
        <v>2.9795401273183218E-3</v>
      </c>
      <c r="F156" s="445">
        <f t="shared" si="180"/>
        <v>2.1883523373419471E-3</v>
      </c>
      <c r="G156" s="445">
        <f t="shared" si="181"/>
        <v>2.9795401273183218E-3</v>
      </c>
      <c r="H156" s="445">
        <f t="shared" si="182"/>
        <v>2.1883523373419471E-3</v>
      </c>
      <c r="I156" s="445">
        <f t="shared" si="183"/>
        <v>2.9795401273183218E-3</v>
      </c>
      <c r="J156" s="445">
        <f t="shared" si="184"/>
        <v>2.1883523373419471E-3</v>
      </c>
      <c r="K156" s="445">
        <f t="shared" si="185"/>
        <v>3.0034963819873845E-3</v>
      </c>
      <c r="L156" s="445">
        <f t="shared" si="186"/>
        <v>3.0014435650744594E-3</v>
      </c>
      <c r="M156" s="445">
        <f t="shared" si="187"/>
        <v>3.0014435650744594E-3</v>
      </c>
      <c r="N156" s="445">
        <f t="shared" si="188"/>
        <v>0</v>
      </c>
      <c r="O156" s="445">
        <f t="shared" si="189"/>
        <v>0</v>
      </c>
      <c r="P156" s="445">
        <f t="shared" si="190"/>
        <v>0</v>
      </c>
      <c r="Q156" s="445">
        <f t="shared" si="191"/>
        <v>0</v>
      </c>
      <c r="R156" s="445">
        <f t="shared" si="192"/>
        <v>3.0014435650744594E-3</v>
      </c>
      <c r="S156" s="445">
        <f t="shared" si="193"/>
        <v>3.0014435650744594E-3</v>
      </c>
      <c r="T156" s="445">
        <f t="shared" si="194"/>
        <v>0</v>
      </c>
      <c r="U156" s="445">
        <f t="shared" si="195"/>
        <v>0</v>
      </c>
      <c r="V156" s="445">
        <f t="shared" si="196"/>
        <v>3.2304853834720031E-2</v>
      </c>
      <c r="W156" s="445">
        <f t="shared" si="197"/>
        <v>1.3475481361026069E-2</v>
      </c>
      <c r="X156" s="445">
        <f t="shared" si="198"/>
        <v>0</v>
      </c>
      <c r="Y156" s="445">
        <f t="shared" si="199"/>
        <v>0</v>
      </c>
      <c r="Z156" s="445">
        <f t="shared" si="200"/>
        <v>0</v>
      </c>
      <c r="AA156" s="445">
        <f t="shared" si="201"/>
        <v>0</v>
      </c>
      <c r="AB156" s="445">
        <f t="shared" si="202"/>
        <v>2.1883523373419471E-3</v>
      </c>
      <c r="AC156" s="445">
        <f t="shared" si="203"/>
        <v>2.1883523373419471E-3</v>
      </c>
      <c r="AD156" s="445">
        <f t="shared" si="204"/>
        <v>0</v>
      </c>
      <c r="AE156" s="445">
        <f t="shared" si="205"/>
        <v>0</v>
      </c>
      <c r="AF156" s="445">
        <f t="shared" si="206"/>
        <v>0</v>
      </c>
      <c r="AG156" s="445">
        <f t="shared" si="207"/>
        <v>0</v>
      </c>
      <c r="AH156" s="445">
        <f t="shared" si="208"/>
        <v>0</v>
      </c>
      <c r="AI156" s="445">
        <f t="shared" si="209"/>
        <v>2.9795401273183218E-3</v>
      </c>
      <c r="AJ156" s="445">
        <f t="shared" si="210"/>
        <v>2.1883523373419471E-3</v>
      </c>
      <c r="AK156" s="445">
        <f t="shared" si="211"/>
        <v>2.9795401273183218E-3</v>
      </c>
      <c r="AL156" s="445">
        <f t="shared" si="212"/>
        <v>2.1883523373419471E-3</v>
      </c>
      <c r="AM156" s="445">
        <f t="shared" si="213"/>
        <v>2.9795401273183218E-3</v>
      </c>
      <c r="AN156" s="445">
        <f t="shared" si="214"/>
        <v>3.0014435650744594E-3</v>
      </c>
      <c r="AO156" s="445">
        <f t="shared" si="215"/>
        <v>3.0014435650744594E-3</v>
      </c>
      <c r="AP156" s="445">
        <f t="shared" si="216"/>
        <v>0</v>
      </c>
      <c r="AQ156" s="445">
        <f t="shared" si="217"/>
        <v>0</v>
      </c>
      <c r="AR156" s="445">
        <f t="shared" si="218"/>
        <v>3.0014435650744594E-3</v>
      </c>
      <c r="AS156" s="445">
        <f t="shared" si="219"/>
        <v>0</v>
      </c>
      <c r="AT156" s="445">
        <f t="shared" si="220"/>
        <v>0</v>
      </c>
      <c r="AU156" s="445">
        <f t="shared" si="221"/>
        <v>3.2304853834720031E-2</v>
      </c>
      <c r="AV156" s="445">
        <f t="shared" si="222"/>
        <v>1.3475481361026069E-2</v>
      </c>
      <c r="AW156" s="445">
        <f t="shared" si="223"/>
        <v>0</v>
      </c>
      <c r="AX156" s="445">
        <f t="shared" si="224"/>
        <v>0</v>
      </c>
      <c r="AY156" s="445">
        <f t="shared" si="225"/>
        <v>2.1883523373419471E-3</v>
      </c>
      <c r="AZ156" s="445">
        <f t="shared" si="226"/>
        <v>0</v>
      </c>
      <c r="BA156" s="445">
        <f t="shared" si="227"/>
        <v>0</v>
      </c>
      <c r="BB156" s="445">
        <f t="shared" si="228"/>
        <v>0</v>
      </c>
      <c r="BC156" s="445">
        <f t="shared" si="229"/>
        <v>0</v>
      </c>
      <c r="BD156" s="445">
        <f t="shared" si="230"/>
        <v>0</v>
      </c>
      <c r="BE156" s="445">
        <f t="shared" si="231"/>
        <v>0</v>
      </c>
      <c r="BF156" s="445">
        <f t="shared" si="232"/>
        <v>0</v>
      </c>
      <c r="BG156" s="445">
        <f t="shared" si="233"/>
        <v>0</v>
      </c>
      <c r="BH156" s="249"/>
      <c r="BI156" s="351">
        <f>'6. Network Design'!K63</f>
        <v>338.31697505969424</v>
      </c>
      <c r="BJ156" s="207"/>
    </row>
    <row r="157" spans="3:63">
      <c r="C157" s="240" t="str">
        <f t="shared" si="178"/>
        <v>S06</v>
      </c>
      <c r="D157" s="240" t="str">
        <f t="shared" si="178"/>
        <v>Входящи повиквания от други мобилни мрежи (Incoming calls from other mobile)</v>
      </c>
      <c r="E157" s="445">
        <f t="shared" si="179"/>
        <v>6.0059474184678358E-2</v>
      </c>
      <c r="F157" s="445">
        <f t="shared" si="180"/>
        <v>4.4111267207487301E-2</v>
      </c>
      <c r="G157" s="445">
        <f t="shared" si="181"/>
        <v>6.0059474184678358E-2</v>
      </c>
      <c r="H157" s="445">
        <f t="shared" si="182"/>
        <v>4.4111267207487301E-2</v>
      </c>
      <c r="I157" s="445">
        <f t="shared" si="183"/>
        <v>6.0059474184678358E-2</v>
      </c>
      <c r="J157" s="445">
        <f t="shared" si="184"/>
        <v>4.4111267207487301E-2</v>
      </c>
      <c r="K157" s="445">
        <f t="shared" si="185"/>
        <v>6.054236751632585E-2</v>
      </c>
      <c r="L157" s="445">
        <f t="shared" si="186"/>
        <v>6.0500988276872995E-2</v>
      </c>
      <c r="M157" s="445">
        <f t="shared" si="187"/>
        <v>6.0500988276872995E-2</v>
      </c>
      <c r="N157" s="445">
        <f t="shared" si="188"/>
        <v>0</v>
      </c>
      <c r="O157" s="445">
        <f t="shared" si="189"/>
        <v>0</v>
      </c>
      <c r="P157" s="445">
        <f t="shared" si="190"/>
        <v>0</v>
      </c>
      <c r="Q157" s="445">
        <f t="shared" si="191"/>
        <v>0</v>
      </c>
      <c r="R157" s="445">
        <f t="shared" si="192"/>
        <v>6.0500988276872995E-2</v>
      </c>
      <c r="S157" s="445">
        <f t="shared" si="193"/>
        <v>6.0500988276872995E-2</v>
      </c>
      <c r="T157" s="445">
        <f t="shared" si="194"/>
        <v>0</v>
      </c>
      <c r="U157" s="445">
        <f t="shared" si="195"/>
        <v>0</v>
      </c>
      <c r="V157" s="445">
        <f t="shared" si="196"/>
        <v>0.65117852152319444</v>
      </c>
      <c r="W157" s="445">
        <f t="shared" si="197"/>
        <v>0.27162927510463897</v>
      </c>
      <c r="X157" s="445">
        <f t="shared" si="198"/>
        <v>0</v>
      </c>
      <c r="Y157" s="445">
        <f t="shared" si="199"/>
        <v>0</v>
      </c>
      <c r="Z157" s="445">
        <f t="shared" si="200"/>
        <v>0</v>
      </c>
      <c r="AA157" s="445">
        <f t="shared" si="201"/>
        <v>0</v>
      </c>
      <c r="AB157" s="445">
        <f t="shared" si="202"/>
        <v>4.4111267207487301E-2</v>
      </c>
      <c r="AC157" s="445">
        <f t="shared" si="203"/>
        <v>4.4111267207487301E-2</v>
      </c>
      <c r="AD157" s="445">
        <f t="shared" si="204"/>
        <v>0</v>
      </c>
      <c r="AE157" s="445">
        <f t="shared" si="205"/>
        <v>0</v>
      </c>
      <c r="AF157" s="445">
        <f t="shared" si="206"/>
        <v>0</v>
      </c>
      <c r="AG157" s="445">
        <f t="shared" si="207"/>
        <v>0</v>
      </c>
      <c r="AH157" s="445">
        <f t="shared" si="208"/>
        <v>0</v>
      </c>
      <c r="AI157" s="445">
        <f t="shared" si="209"/>
        <v>6.0059474184678358E-2</v>
      </c>
      <c r="AJ157" s="445">
        <f t="shared" si="210"/>
        <v>4.4111267207487301E-2</v>
      </c>
      <c r="AK157" s="445">
        <f t="shared" si="211"/>
        <v>6.0059474184678358E-2</v>
      </c>
      <c r="AL157" s="445">
        <f t="shared" si="212"/>
        <v>4.4111267207487301E-2</v>
      </c>
      <c r="AM157" s="445">
        <f t="shared" si="213"/>
        <v>6.0059474184678358E-2</v>
      </c>
      <c r="AN157" s="445">
        <f t="shared" si="214"/>
        <v>6.0500988276872995E-2</v>
      </c>
      <c r="AO157" s="445">
        <f t="shared" si="215"/>
        <v>6.0500988276872995E-2</v>
      </c>
      <c r="AP157" s="445">
        <f t="shared" si="216"/>
        <v>0</v>
      </c>
      <c r="AQ157" s="445">
        <f t="shared" si="217"/>
        <v>0</v>
      </c>
      <c r="AR157" s="445">
        <f t="shared" si="218"/>
        <v>6.0500988276872995E-2</v>
      </c>
      <c r="AS157" s="445">
        <f t="shared" si="219"/>
        <v>0</v>
      </c>
      <c r="AT157" s="445">
        <f t="shared" si="220"/>
        <v>0</v>
      </c>
      <c r="AU157" s="445">
        <f t="shared" si="221"/>
        <v>0.65117852152319444</v>
      </c>
      <c r="AV157" s="445">
        <f t="shared" si="222"/>
        <v>0.27162927510463897</v>
      </c>
      <c r="AW157" s="445">
        <f t="shared" si="223"/>
        <v>0</v>
      </c>
      <c r="AX157" s="445">
        <f t="shared" si="224"/>
        <v>0</v>
      </c>
      <c r="AY157" s="445">
        <f t="shared" si="225"/>
        <v>4.4111267207487301E-2</v>
      </c>
      <c r="AZ157" s="445">
        <f t="shared" si="226"/>
        <v>0</v>
      </c>
      <c r="BA157" s="445">
        <f t="shared" si="227"/>
        <v>0</v>
      </c>
      <c r="BB157" s="445">
        <f t="shared" si="228"/>
        <v>0</v>
      </c>
      <c r="BC157" s="445">
        <f t="shared" si="229"/>
        <v>0</v>
      </c>
      <c r="BD157" s="445">
        <f t="shared" si="230"/>
        <v>0</v>
      </c>
      <c r="BE157" s="445">
        <f t="shared" si="231"/>
        <v>0</v>
      </c>
      <c r="BF157" s="445">
        <f t="shared" si="232"/>
        <v>0</v>
      </c>
      <c r="BG157" s="445">
        <f t="shared" si="233"/>
        <v>0</v>
      </c>
      <c r="BH157" s="249"/>
      <c r="BI157" s="351">
        <f>'6. Network Design'!K64</f>
        <v>6819.5556232108984</v>
      </c>
      <c r="BJ157" s="207"/>
    </row>
    <row r="158" spans="3:63">
      <c r="C158" s="240" t="str">
        <f t="shared" si="178"/>
        <v>S07</v>
      </c>
      <c r="D158" s="240" t="str">
        <f t="shared" si="178"/>
        <v>Входящи международни повиквания (Incoming calls from international)</v>
      </c>
      <c r="E158" s="445">
        <f t="shared" si="179"/>
        <v>1.7472073226035823E-2</v>
      </c>
      <c r="F158" s="445">
        <f t="shared" si="180"/>
        <v>1.2832534769994148E-2</v>
      </c>
      <c r="G158" s="445">
        <f t="shared" si="181"/>
        <v>1.7472073226035823E-2</v>
      </c>
      <c r="H158" s="445">
        <f t="shared" si="182"/>
        <v>1.2832534769994148E-2</v>
      </c>
      <c r="I158" s="445">
        <f t="shared" si="183"/>
        <v>1.7472073226035823E-2</v>
      </c>
      <c r="J158" s="445">
        <f t="shared" si="184"/>
        <v>1.2832534769994148E-2</v>
      </c>
      <c r="K158" s="445">
        <f t="shared" si="185"/>
        <v>1.7612553104780115E-2</v>
      </c>
      <c r="L158" s="445">
        <f t="shared" si="186"/>
        <v>1.7600515352009672E-2</v>
      </c>
      <c r="M158" s="445">
        <f t="shared" si="187"/>
        <v>1.7600515352009672E-2</v>
      </c>
      <c r="N158" s="445">
        <f t="shared" si="188"/>
        <v>0</v>
      </c>
      <c r="O158" s="445">
        <f t="shared" si="189"/>
        <v>0</v>
      </c>
      <c r="P158" s="445">
        <f t="shared" si="190"/>
        <v>0</v>
      </c>
      <c r="Q158" s="445">
        <f t="shared" si="191"/>
        <v>0</v>
      </c>
      <c r="R158" s="445">
        <f t="shared" si="192"/>
        <v>1.7600515352009672E-2</v>
      </c>
      <c r="S158" s="445">
        <f t="shared" si="193"/>
        <v>1.7600515352009672E-2</v>
      </c>
      <c r="T158" s="445">
        <f t="shared" si="194"/>
        <v>0</v>
      </c>
      <c r="U158" s="445">
        <f t="shared" si="195"/>
        <v>0</v>
      </c>
      <c r="V158" s="445">
        <f t="shared" si="196"/>
        <v>0.18943620412476858</v>
      </c>
      <c r="W158" s="445">
        <f t="shared" si="197"/>
        <v>0</v>
      </c>
      <c r="X158" s="445">
        <f t="shared" si="198"/>
        <v>0.54817043911676422</v>
      </c>
      <c r="Y158" s="445">
        <f t="shared" si="199"/>
        <v>0</v>
      </c>
      <c r="Z158" s="445">
        <f t="shared" si="200"/>
        <v>0</v>
      </c>
      <c r="AA158" s="445">
        <f t="shared" si="201"/>
        <v>0</v>
      </c>
      <c r="AB158" s="445">
        <f t="shared" si="202"/>
        <v>1.2832534769994148E-2</v>
      </c>
      <c r="AC158" s="445">
        <f t="shared" si="203"/>
        <v>1.2832534769994148E-2</v>
      </c>
      <c r="AD158" s="445">
        <f t="shared" si="204"/>
        <v>0</v>
      </c>
      <c r="AE158" s="445">
        <f t="shared" si="205"/>
        <v>0</v>
      </c>
      <c r="AF158" s="445">
        <f t="shared" si="206"/>
        <v>0</v>
      </c>
      <c r="AG158" s="445">
        <f t="shared" si="207"/>
        <v>0</v>
      </c>
      <c r="AH158" s="445">
        <f t="shared" si="208"/>
        <v>0</v>
      </c>
      <c r="AI158" s="445">
        <f t="shared" si="209"/>
        <v>1.7472073226035823E-2</v>
      </c>
      <c r="AJ158" s="445">
        <f t="shared" si="210"/>
        <v>1.2832534769994148E-2</v>
      </c>
      <c r="AK158" s="445">
        <f t="shared" si="211"/>
        <v>1.7472073226035823E-2</v>
      </c>
      <c r="AL158" s="445">
        <f t="shared" si="212"/>
        <v>1.2832534769994148E-2</v>
      </c>
      <c r="AM158" s="445">
        <f t="shared" si="213"/>
        <v>1.7472073226035823E-2</v>
      </c>
      <c r="AN158" s="445">
        <f t="shared" si="214"/>
        <v>1.7600515352009672E-2</v>
      </c>
      <c r="AO158" s="445">
        <f t="shared" si="215"/>
        <v>1.7600515352009672E-2</v>
      </c>
      <c r="AP158" s="445">
        <f t="shared" si="216"/>
        <v>0</v>
      </c>
      <c r="AQ158" s="445">
        <f t="shared" si="217"/>
        <v>0</v>
      </c>
      <c r="AR158" s="445">
        <f t="shared" si="218"/>
        <v>1.7600515352009672E-2</v>
      </c>
      <c r="AS158" s="445">
        <f t="shared" si="219"/>
        <v>0</v>
      </c>
      <c r="AT158" s="445">
        <f t="shared" si="220"/>
        <v>0</v>
      </c>
      <c r="AU158" s="445">
        <f t="shared" si="221"/>
        <v>0.18943620412476858</v>
      </c>
      <c r="AV158" s="445">
        <f t="shared" si="222"/>
        <v>0</v>
      </c>
      <c r="AW158" s="445">
        <f t="shared" si="223"/>
        <v>0.54817043911676422</v>
      </c>
      <c r="AX158" s="445">
        <f t="shared" si="224"/>
        <v>0</v>
      </c>
      <c r="AY158" s="445">
        <f t="shared" si="225"/>
        <v>1.2832534769994148E-2</v>
      </c>
      <c r="AZ158" s="445">
        <f t="shared" si="226"/>
        <v>0</v>
      </c>
      <c r="BA158" s="445">
        <f t="shared" si="227"/>
        <v>0</v>
      </c>
      <c r="BB158" s="445">
        <f t="shared" si="228"/>
        <v>0</v>
      </c>
      <c r="BC158" s="445">
        <f t="shared" si="229"/>
        <v>0</v>
      </c>
      <c r="BD158" s="445">
        <f t="shared" si="230"/>
        <v>0</v>
      </c>
      <c r="BE158" s="445">
        <f t="shared" si="231"/>
        <v>0</v>
      </c>
      <c r="BF158" s="445">
        <f t="shared" si="232"/>
        <v>0</v>
      </c>
      <c r="BG158" s="445">
        <f t="shared" si="233"/>
        <v>0</v>
      </c>
      <c r="BH158" s="249"/>
      <c r="BI158" s="351">
        <f>'6. Network Design'!K65</f>
        <v>1983.8964099382965</v>
      </c>
      <c r="BJ158" s="207"/>
    </row>
    <row r="159" spans="3:63">
      <c r="C159" s="240" t="str">
        <f t="shared" si="178"/>
        <v>S08</v>
      </c>
      <c r="D159" s="240" t="str">
        <f t="shared" si="178"/>
        <v>Изходящи повиквания от чужди абонати в роуминг в мрежата на предприятието (Roaming Calls Outbound)</v>
      </c>
      <c r="E159" s="445">
        <f t="shared" si="179"/>
        <v>5.459673056935347E-3</v>
      </c>
      <c r="F159" s="445">
        <f t="shared" si="180"/>
        <v>4.0099101823544191E-3</v>
      </c>
      <c r="G159" s="445">
        <f t="shared" si="181"/>
        <v>5.459673056935347E-3</v>
      </c>
      <c r="H159" s="445">
        <f t="shared" si="182"/>
        <v>4.0099101823544191E-3</v>
      </c>
      <c r="I159" s="445">
        <f t="shared" si="183"/>
        <v>5.459673056935347E-3</v>
      </c>
      <c r="J159" s="445">
        <f t="shared" si="184"/>
        <v>4.0099101823544191E-3</v>
      </c>
      <c r="K159" s="445">
        <f t="shared" si="185"/>
        <v>5.5035702063519851E-3</v>
      </c>
      <c r="L159" s="445">
        <f t="shared" si="186"/>
        <v>5.4998086496313497E-3</v>
      </c>
      <c r="M159" s="445">
        <f t="shared" si="187"/>
        <v>5.4998086496313497E-3</v>
      </c>
      <c r="N159" s="445">
        <f t="shared" si="188"/>
        <v>0</v>
      </c>
      <c r="O159" s="445">
        <f t="shared" si="189"/>
        <v>0</v>
      </c>
      <c r="P159" s="445">
        <f t="shared" si="190"/>
        <v>0</v>
      </c>
      <c r="Q159" s="445">
        <f t="shared" si="191"/>
        <v>0</v>
      </c>
      <c r="R159" s="445">
        <f t="shared" si="192"/>
        <v>5.4998086496313497E-3</v>
      </c>
      <c r="S159" s="445">
        <f t="shared" si="193"/>
        <v>5.4998086496313497E-3</v>
      </c>
      <c r="T159" s="445">
        <f t="shared" si="194"/>
        <v>0</v>
      </c>
      <c r="U159" s="445">
        <f t="shared" si="195"/>
        <v>0</v>
      </c>
      <c r="V159" s="445">
        <f t="shared" si="196"/>
        <v>5.919502089350865E-2</v>
      </c>
      <c r="W159" s="445">
        <f t="shared" si="197"/>
        <v>0</v>
      </c>
      <c r="X159" s="445">
        <f t="shared" si="198"/>
        <v>0.1712922867444534</v>
      </c>
      <c r="Y159" s="445">
        <f t="shared" si="199"/>
        <v>0</v>
      </c>
      <c r="Z159" s="445">
        <f t="shared" si="200"/>
        <v>0</v>
      </c>
      <c r="AA159" s="445">
        <f t="shared" si="201"/>
        <v>0</v>
      </c>
      <c r="AB159" s="445">
        <f t="shared" si="202"/>
        <v>4.0099101823544191E-3</v>
      </c>
      <c r="AC159" s="445">
        <f t="shared" si="203"/>
        <v>4.0099101823544191E-3</v>
      </c>
      <c r="AD159" s="445">
        <f t="shared" si="204"/>
        <v>0</v>
      </c>
      <c r="AE159" s="445">
        <f t="shared" si="205"/>
        <v>0</v>
      </c>
      <c r="AF159" s="445">
        <f t="shared" si="206"/>
        <v>0</v>
      </c>
      <c r="AG159" s="445">
        <f t="shared" si="207"/>
        <v>0</v>
      </c>
      <c r="AH159" s="445">
        <f t="shared" si="208"/>
        <v>0</v>
      </c>
      <c r="AI159" s="445">
        <f t="shared" si="209"/>
        <v>5.459673056935347E-3</v>
      </c>
      <c r="AJ159" s="445">
        <f t="shared" si="210"/>
        <v>4.0099101823544191E-3</v>
      </c>
      <c r="AK159" s="445">
        <f t="shared" si="211"/>
        <v>5.459673056935347E-3</v>
      </c>
      <c r="AL159" s="445">
        <f t="shared" si="212"/>
        <v>4.0099101823544191E-3</v>
      </c>
      <c r="AM159" s="445">
        <f t="shared" si="213"/>
        <v>5.459673056935347E-3</v>
      </c>
      <c r="AN159" s="445">
        <f t="shared" si="214"/>
        <v>5.4998086496313497E-3</v>
      </c>
      <c r="AO159" s="445">
        <f t="shared" si="215"/>
        <v>5.4998086496313497E-3</v>
      </c>
      <c r="AP159" s="445">
        <f t="shared" si="216"/>
        <v>0</v>
      </c>
      <c r="AQ159" s="445">
        <f t="shared" si="217"/>
        <v>0</v>
      </c>
      <c r="AR159" s="445">
        <f t="shared" si="218"/>
        <v>5.4998086496313497E-3</v>
      </c>
      <c r="AS159" s="445">
        <f t="shared" si="219"/>
        <v>0</v>
      </c>
      <c r="AT159" s="445">
        <f t="shared" si="220"/>
        <v>0</v>
      </c>
      <c r="AU159" s="445">
        <f t="shared" si="221"/>
        <v>5.919502089350865E-2</v>
      </c>
      <c r="AV159" s="445">
        <f t="shared" si="222"/>
        <v>0</v>
      </c>
      <c r="AW159" s="445">
        <f t="shared" si="223"/>
        <v>0.1712922867444534</v>
      </c>
      <c r="AX159" s="445">
        <f t="shared" si="224"/>
        <v>0</v>
      </c>
      <c r="AY159" s="445">
        <f t="shared" si="225"/>
        <v>4.0099101823544191E-3</v>
      </c>
      <c r="AZ159" s="445">
        <f t="shared" si="226"/>
        <v>0</v>
      </c>
      <c r="BA159" s="445">
        <f t="shared" si="227"/>
        <v>0</v>
      </c>
      <c r="BB159" s="445">
        <f t="shared" si="228"/>
        <v>0</v>
      </c>
      <c r="BC159" s="445">
        <f t="shared" si="229"/>
        <v>0</v>
      </c>
      <c r="BD159" s="445">
        <f t="shared" si="230"/>
        <v>0</v>
      </c>
      <c r="BE159" s="445">
        <f t="shared" si="231"/>
        <v>0</v>
      </c>
      <c r="BF159" s="445">
        <f t="shared" si="232"/>
        <v>0</v>
      </c>
      <c r="BG159" s="445">
        <f t="shared" si="233"/>
        <v>0</v>
      </c>
      <c r="BH159" s="249"/>
      <c r="BI159" s="351">
        <f>'6. Network Design'!K66</f>
        <v>619.92790649197514</v>
      </c>
      <c r="BJ159" s="207"/>
    </row>
    <row r="160" spans="3:63">
      <c r="C160" s="240" t="str">
        <f t="shared" si="178"/>
        <v>S09</v>
      </c>
      <c r="D160" s="240" t="str">
        <f t="shared" si="178"/>
        <v>Входящи повиквания от чужди абонати в роуминг в мрежата на предприятието (Roaming Calls Inbound)</v>
      </c>
      <c r="E160" s="445">
        <f t="shared" si="179"/>
        <v>5.9888376692942072E-3</v>
      </c>
      <c r="F160" s="445">
        <f t="shared" si="180"/>
        <v>4.3985602984165885E-3</v>
      </c>
      <c r="G160" s="445">
        <f t="shared" si="181"/>
        <v>5.9888376692942072E-3</v>
      </c>
      <c r="H160" s="445">
        <f t="shared" si="182"/>
        <v>4.3985602984165885E-3</v>
      </c>
      <c r="I160" s="445">
        <f t="shared" si="183"/>
        <v>5.9888376692942072E-3</v>
      </c>
      <c r="J160" s="445">
        <f t="shared" si="184"/>
        <v>4.3985602984165885E-3</v>
      </c>
      <c r="K160" s="445">
        <f t="shared" si="185"/>
        <v>6.0369894357570454E-3</v>
      </c>
      <c r="L160" s="445">
        <f t="shared" si="186"/>
        <v>6.0328632999337448E-3</v>
      </c>
      <c r="M160" s="445">
        <f t="shared" si="187"/>
        <v>6.0328632999337448E-3</v>
      </c>
      <c r="N160" s="445">
        <f t="shared" si="188"/>
        <v>0</v>
      </c>
      <c r="O160" s="445">
        <f t="shared" si="189"/>
        <v>0</v>
      </c>
      <c r="P160" s="445">
        <f t="shared" si="190"/>
        <v>0</v>
      </c>
      <c r="Q160" s="445">
        <f t="shared" si="191"/>
        <v>0</v>
      </c>
      <c r="R160" s="445">
        <f t="shared" si="192"/>
        <v>6.0328632999337448E-3</v>
      </c>
      <c r="S160" s="445">
        <f t="shared" si="193"/>
        <v>6.0328632999337448E-3</v>
      </c>
      <c r="T160" s="445">
        <f t="shared" si="194"/>
        <v>0</v>
      </c>
      <c r="U160" s="445">
        <f t="shared" si="195"/>
        <v>0</v>
      </c>
      <c r="V160" s="445">
        <f t="shared" si="196"/>
        <v>6.4932344348234167E-2</v>
      </c>
      <c r="W160" s="445">
        <f t="shared" si="197"/>
        <v>0</v>
      </c>
      <c r="X160" s="445">
        <f t="shared" si="198"/>
        <v>0.18789434616631759</v>
      </c>
      <c r="Y160" s="445">
        <f t="shared" si="199"/>
        <v>0</v>
      </c>
      <c r="Z160" s="445">
        <f t="shared" si="200"/>
        <v>0</v>
      </c>
      <c r="AA160" s="445">
        <f t="shared" si="201"/>
        <v>0</v>
      </c>
      <c r="AB160" s="445">
        <f t="shared" si="202"/>
        <v>4.3985602984165885E-3</v>
      </c>
      <c r="AC160" s="445">
        <f t="shared" si="203"/>
        <v>4.3985602984165885E-3</v>
      </c>
      <c r="AD160" s="445">
        <f t="shared" si="204"/>
        <v>0</v>
      </c>
      <c r="AE160" s="445">
        <f t="shared" si="205"/>
        <v>0</v>
      </c>
      <c r="AF160" s="445">
        <f t="shared" si="206"/>
        <v>0</v>
      </c>
      <c r="AG160" s="445">
        <f t="shared" si="207"/>
        <v>0</v>
      </c>
      <c r="AH160" s="445">
        <f t="shared" si="208"/>
        <v>0</v>
      </c>
      <c r="AI160" s="445">
        <f t="shared" si="209"/>
        <v>5.9888376692942072E-3</v>
      </c>
      <c r="AJ160" s="445">
        <f t="shared" si="210"/>
        <v>4.3985602984165885E-3</v>
      </c>
      <c r="AK160" s="445">
        <f t="shared" si="211"/>
        <v>5.9888376692942072E-3</v>
      </c>
      <c r="AL160" s="445">
        <f t="shared" si="212"/>
        <v>4.3985602984165885E-3</v>
      </c>
      <c r="AM160" s="445">
        <f t="shared" si="213"/>
        <v>5.9888376692942072E-3</v>
      </c>
      <c r="AN160" s="445">
        <f t="shared" si="214"/>
        <v>6.0328632999337448E-3</v>
      </c>
      <c r="AO160" s="445">
        <f t="shared" si="215"/>
        <v>6.0328632999337448E-3</v>
      </c>
      <c r="AP160" s="445">
        <f t="shared" si="216"/>
        <v>0</v>
      </c>
      <c r="AQ160" s="445">
        <f t="shared" si="217"/>
        <v>0</v>
      </c>
      <c r="AR160" s="445">
        <f t="shared" si="218"/>
        <v>6.0328632999337448E-3</v>
      </c>
      <c r="AS160" s="445">
        <f t="shared" si="219"/>
        <v>0</v>
      </c>
      <c r="AT160" s="445">
        <f t="shared" si="220"/>
        <v>0</v>
      </c>
      <c r="AU160" s="445">
        <f t="shared" si="221"/>
        <v>6.4932344348234167E-2</v>
      </c>
      <c r="AV160" s="445">
        <f t="shared" si="222"/>
        <v>0</v>
      </c>
      <c r="AW160" s="445">
        <f t="shared" si="223"/>
        <v>0.18789434616631759</v>
      </c>
      <c r="AX160" s="445">
        <f t="shared" si="224"/>
        <v>0</v>
      </c>
      <c r="AY160" s="445">
        <f t="shared" si="225"/>
        <v>4.3985602984165885E-3</v>
      </c>
      <c r="AZ160" s="445">
        <f t="shared" si="226"/>
        <v>0</v>
      </c>
      <c r="BA160" s="445">
        <f t="shared" si="227"/>
        <v>0</v>
      </c>
      <c r="BB160" s="445">
        <f t="shared" si="228"/>
        <v>0</v>
      </c>
      <c r="BC160" s="445">
        <f t="shared" si="229"/>
        <v>0</v>
      </c>
      <c r="BD160" s="445">
        <f t="shared" si="230"/>
        <v>0</v>
      </c>
      <c r="BE160" s="445">
        <f t="shared" si="231"/>
        <v>0</v>
      </c>
      <c r="BF160" s="445">
        <f t="shared" si="232"/>
        <v>0</v>
      </c>
      <c r="BG160" s="445">
        <f t="shared" si="233"/>
        <v>0</v>
      </c>
      <c r="BH160" s="249"/>
      <c r="BI160" s="351">
        <f>'6. Network Design'!K67</f>
        <v>680.01280661480507</v>
      </c>
      <c r="BJ160" s="207"/>
    </row>
    <row r="161" spans="3:62">
      <c r="C161" s="240" t="str">
        <f t="shared" si="178"/>
        <v>S10</v>
      </c>
      <c r="D161" s="240" t="str">
        <f t="shared" si="178"/>
        <v>Гласова поща (Voice mail)</v>
      </c>
      <c r="E161" s="445">
        <f t="shared" si="179"/>
        <v>6.7580628271580673E-3</v>
      </c>
      <c r="F161" s="445">
        <f t="shared" si="180"/>
        <v>4.9635252259635316E-3</v>
      </c>
      <c r="G161" s="445">
        <f t="shared" si="181"/>
        <v>6.7580628271580673E-3</v>
      </c>
      <c r="H161" s="445">
        <f t="shared" si="182"/>
        <v>4.9635252259635316E-3</v>
      </c>
      <c r="I161" s="445">
        <f t="shared" si="183"/>
        <v>6.7580628271580673E-3</v>
      </c>
      <c r="J161" s="445">
        <f t="shared" si="184"/>
        <v>4.9635252259635316E-3</v>
      </c>
      <c r="K161" s="445">
        <f t="shared" si="185"/>
        <v>4.5415995720300079E-3</v>
      </c>
      <c r="L161" s="445">
        <f t="shared" si="186"/>
        <v>6.8077432483511025E-3</v>
      </c>
      <c r="M161" s="445">
        <f t="shared" si="187"/>
        <v>6.8077432483511025E-3</v>
      </c>
      <c r="N161" s="445">
        <f t="shared" si="188"/>
        <v>0</v>
      </c>
      <c r="O161" s="445">
        <f t="shared" si="189"/>
        <v>0</v>
      </c>
      <c r="P161" s="445">
        <f t="shared" si="190"/>
        <v>0</v>
      </c>
      <c r="Q161" s="445">
        <f t="shared" si="191"/>
        <v>1</v>
      </c>
      <c r="R161" s="445">
        <f t="shared" si="192"/>
        <v>6.8077432483511025E-3</v>
      </c>
      <c r="S161" s="445">
        <f t="shared" si="193"/>
        <v>6.8077432483511025E-3</v>
      </c>
      <c r="T161" s="445">
        <f t="shared" si="194"/>
        <v>0</v>
      </c>
      <c r="U161" s="445">
        <f t="shared" si="195"/>
        <v>7.5050360541174142E-3</v>
      </c>
      <c r="V161" s="445">
        <f t="shared" si="196"/>
        <v>0</v>
      </c>
      <c r="W161" s="445">
        <f t="shared" si="197"/>
        <v>0</v>
      </c>
      <c r="X161" s="445">
        <f t="shared" si="198"/>
        <v>0</v>
      </c>
      <c r="Y161" s="445">
        <f t="shared" si="199"/>
        <v>0</v>
      </c>
      <c r="Z161" s="445">
        <f t="shared" si="200"/>
        <v>0</v>
      </c>
      <c r="AA161" s="445">
        <f t="shared" si="201"/>
        <v>0</v>
      </c>
      <c r="AB161" s="445">
        <f t="shared" si="202"/>
        <v>4.9635252259635316E-3</v>
      </c>
      <c r="AC161" s="445">
        <f t="shared" si="203"/>
        <v>4.9635252259635316E-3</v>
      </c>
      <c r="AD161" s="445">
        <f t="shared" si="204"/>
        <v>0</v>
      </c>
      <c r="AE161" s="445">
        <f t="shared" si="205"/>
        <v>0</v>
      </c>
      <c r="AF161" s="445">
        <f t="shared" si="206"/>
        <v>0</v>
      </c>
      <c r="AG161" s="445">
        <f t="shared" si="207"/>
        <v>0</v>
      </c>
      <c r="AH161" s="445">
        <f t="shared" si="208"/>
        <v>0</v>
      </c>
      <c r="AI161" s="445">
        <f t="shared" si="209"/>
        <v>6.7580628271580673E-3</v>
      </c>
      <c r="AJ161" s="445">
        <f t="shared" si="210"/>
        <v>4.9635252259635316E-3</v>
      </c>
      <c r="AK161" s="445">
        <f t="shared" si="211"/>
        <v>6.7580628271580673E-3</v>
      </c>
      <c r="AL161" s="445">
        <f t="shared" si="212"/>
        <v>4.9635252259635316E-3</v>
      </c>
      <c r="AM161" s="445">
        <f t="shared" si="213"/>
        <v>6.7580628271580673E-3</v>
      </c>
      <c r="AN161" s="445">
        <f t="shared" si="214"/>
        <v>6.8077432483511025E-3</v>
      </c>
      <c r="AO161" s="445">
        <f t="shared" si="215"/>
        <v>6.8077432483511025E-3</v>
      </c>
      <c r="AP161" s="445">
        <f t="shared" si="216"/>
        <v>0</v>
      </c>
      <c r="AQ161" s="445">
        <f t="shared" si="217"/>
        <v>0</v>
      </c>
      <c r="AR161" s="445">
        <f t="shared" si="218"/>
        <v>6.8077432483511025E-3</v>
      </c>
      <c r="AS161" s="445">
        <f t="shared" si="219"/>
        <v>0</v>
      </c>
      <c r="AT161" s="445">
        <f t="shared" si="220"/>
        <v>7.5050360541174142E-3</v>
      </c>
      <c r="AU161" s="445">
        <f t="shared" si="221"/>
        <v>0</v>
      </c>
      <c r="AV161" s="445">
        <f t="shared" si="222"/>
        <v>0</v>
      </c>
      <c r="AW161" s="445">
        <f t="shared" si="223"/>
        <v>0</v>
      </c>
      <c r="AX161" s="445">
        <f t="shared" si="224"/>
        <v>0</v>
      </c>
      <c r="AY161" s="445">
        <f t="shared" si="225"/>
        <v>4.9635252259635316E-3</v>
      </c>
      <c r="AZ161" s="445">
        <f t="shared" si="226"/>
        <v>0</v>
      </c>
      <c r="BA161" s="445">
        <f t="shared" si="227"/>
        <v>0</v>
      </c>
      <c r="BB161" s="445">
        <f t="shared" si="228"/>
        <v>0</v>
      </c>
      <c r="BC161" s="445">
        <f t="shared" si="229"/>
        <v>0</v>
      </c>
      <c r="BD161" s="445">
        <f t="shared" si="230"/>
        <v>0</v>
      </c>
      <c r="BE161" s="445">
        <f t="shared" si="231"/>
        <v>0</v>
      </c>
      <c r="BF161" s="445">
        <f t="shared" si="232"/>
        <v>0</v>
      </c>
      <c r="BG161" s="445">
        <f t="shared" si="233"/>
        <v>0</v>
      </c>
      <c r="BH161" s="249"/>
      <c r="BI161" s="351">
        <f>'6. Network Design'!K68</f>
        <v>767.3557915815968</v>
      </c>
      <c r="BJ161" s="207"/>
    </row>
    <row r="162" spans="3:62">
      <c r="C162" s="240" t="str">
        <f t="shared" si="178"/>
        <v>S11</v>
      </c>
      <c r="D162" s="240" t="str">
        <f t="shared" si="178"/>
        <v>Повиквания към центъра за обслужване на клиенти (Help desk call)</v>
      </c>
      <c r="E162" s="445">
        <f t="shared" si="179"/>
        <v>2.5750355073231794E-3</v>
      </c>
      <c r="F162" s="445">
        <f t="shared" si="180"/>
        <v>1.8912599697930353E-3</v>
      </c>
      <c r="G162" s="445">
        <f t="shared" si="181"/>
        <v>2.5750355073231794E-3</v>
      </c>
      <c r="H162" s="445">
        <f t="shared" si="182"/>
        <v>1.8912599697930353E-3</v>
      </c>
      <c r="I162" s="445">
        <f t="shared" si="183"/>
        <v>2.5750355073231794E-3</v>
      </c>
      <c r="J162" s="445">
        <f t="shared" si="184"/>
        <v>1.8912599697930353E-3</v>
      </c>
      <c r="K162" s="445">
        <f t="shared" si="185"/>
        <v>1.7304929618328171E-3</v>
      </c>
      <c r="L162" s="445">
        <f t="shared" si="186"/>
        <v>2.593965317812176E-3</v>
      </c>
      <c r="M162" s="445">
        <f t="shared" si="187"/>
        <v>2.593965317812176E-3</v>
      </c>
      <c r="N162" s="445">
        <f t="shared" si="188"/>
        <v>0</v>
      </c>
      <c r="O162" s="445">
        <f t="shared" si="189"/>
        <v>0</v>
      </c>
      <c r="P162" s="445">
        <f t="shared" si="190"/>
        <v>0</v>
      </c>
      <c r="Q162" s="445">
        <f t="shared" si="191"/>
        <v>0</v>
      </c>
      <c r="R162" s="445">
        <f t="shared" si="192"/>
        <v>2.593965317812176E-3</v>
      </c>
      <c r="S162" s="445">
        <f t="shared" si="193"/>
        <v>2.593965317812176E-3</v>
      </c>
      <c r="T162" s="445">
        <f t="shared" si="194"/>
        <v>0</v>
      </c>
      <c r="U162" s="445">
        <f t="shared" si="195"/>
        <v>2.8596559128497979E-3</v>
      </c>
      <c r="V162" s="445">
        <f t="shared" si="196"/>
        <v>0</v>
      </c>
      <c r="W162" s="445">
        <f t="shared" si="197"/>
        <v>0</v>
      </c>
      <c r="X162" s="445">
        <f t="shared" si="198"/>
        <v>0</v>
      </c>
      <c r="Y162" s="445">
        <f t="shared" si="199"/>
        <v>0</v>
      </c>
      <c r="Z162" s="445">
        <f t="shared" si="200"/>
        <v>0</v>
      </c>
      <c r="AA162" s="445">
        <f t="shared" si="201"/>
        <v>0</v>
      </c>
      <c r="AB162" s="445">
        <f t="shared" si="202"/>
        <v>1.8912599697930353E-3</v>
      </c>
      <c r="AC162" s="445">
        <f t="shared" si="203"/>
        <v>1.8912599697930353E-3</v>
      </c>
      <c r="AD162" s="445">
        <f t="shared" si="204"/>
        <v>0</v>
      </c>
      <c r="AE162" s="445">
        <f t="shared" si="205"/>
        <v>0</v>
      </c>
      <c r="AF162" s="445">
        <f t="shared" si="206"/>
        <v>0</v>
      </c>
      <c r="AG162" s="445">
        <f t="shared" si="207"/>
        <v>0</v>
      </c>
      <c r="AH162" s="445">
        <f t="shared" si="208"/>
        <v>0</v>
      </c>
      <c r="AI162" s="445">
        <f t="shared" si="209"/>
        <v>2.5750355073231794E-3</v>
      </c>
      <c r="AJ162" s="445">
        <f t="shared" si="210"/>
        <v>1.8912599697930353E-3</v>
      </c>
      <c r="AK162" s="445">
        <f t="shared" si="211"/>
        <v>2.5750355073231794E-3</v>
      </c>
      <c r="AL162" s="445">
        <f t="shared" si="212"/>
        <v>1.8912599697930353E-3</v>
      </c>
      <c r="AM162" s="445">
        <f t="shared" si="213"/>
        <v>2.5750355073231794E-3</v>
      </c>
      <c r="AN162" s="445">
        <f t="shared" si="214"/>
        <v>2.593965317812176E-3</v>
      </c>
      <c r="AO162" s="445">
        <f t="shared" si="215"/>
        <v>2.593965317812176E-3</v>
      </c>
      <c r="AP162" s="445">
        <f t="shared" si="216"/>
        <v>0</v>
      </c>
      <c r="AQ162" s="445">
        <f t="shared" si="217"/>
        <v>0</v>
      </c>
      <c r="AR162" s="445">
        <f t="shared" si="218"/>
        <v>2.593965317812176E-3</v>
      </c>
      <c r="AS162" s="445">
        <f t="shared" si="219"/>
        <v>0</v>
      </c>
      <c r="AT162" s="445">
        <f t="shared" si="220"/>
        <v>2.8596559128497979E-3</v>
      </c>
      <c r="AU162" s="445">
        <f t="shared" si="221"/>
        <v>0</v>
      </c>
      <c r="AV162" s="445">
        <f t="shared" si="222"/>
        <v>0</v>
      </c>
      <c r="AW162" s="445">
        <f t="shared" si="223"/>
        <v>0</v>
      </c>
      <c r="AX162" s="445">
        <f t="shared" si="224"/>
        <v>0</v>
      </c>
      <c r="AY162" s="445">
        <f t="shared" si="225"/>
        <v>1.8912599697930353E-3</v>
      </c>
      <c r="AZ162" s="445">
        <f t="shared" si="226"/>
        <v>0</v>
      </c>
      <c r="BA162" s="445">
        <f t="shared" si="227"/>
        <v>0</v>
      </c>
      <c r="BB162" s="445">
        <f t="shared" si="228"/>
        <v>0</v>
      </c>
      <c r="BC162" s="445">
        <f t="shared" si="229"/>
        <v>0</v>
      </c>
      <c r="BD162" s="445">
        <f t="shared" si="230"/>
        <v>0</v>
      </c>
      <c r="BE162" s="445">
        <f t="shared" si="231"/>
        <v>0</v>
      </c>
      <c r="BF162" s="445">
        <f t="shared" si="232"/>
        <v>0</v>
      </c>
      <c r="BG162" s="445">
        <f t="shared" si="233"/>
        <v>0</v>
      </c>
      <c r="BH162" s="249"/>
      <c r="BI162" s="351">
        <f>'6. Network Design'!K69</f>
        <v>292.38680678315632</v>
      </c>
      <c r="BJ162" s="207"/>
    </row>
    <row r="163" spans="3:62">
      <c r="C163" s="240" t="str">
        <f t="shared" si="178"/>
        <v>S12</v>
      </c>
      <c r="D163" s="240" t="str">
        <f t="shared" si="178"/>
        <v>Видеоразговори (Video call)</v>
      </c>
      <c r="E163" s="445">
        <f t="shared" si="179"/>
        <v>9.0531746523331291E-2</v>
      </c>
      <c r="F163" s="445">
        <f t="shared" si="180"/>
        <v>6.649192514359277E-2</v>
      </c>
      <c r="G163" s="445">
        <f t="shared" si="181"/>
        <v>9.0531746523331291E-2</v>
      </c>
      <c r="H163" s="445">
        <f t="shared" si="182"/>
        <v>6.649192514359277E-2</v>
      </c>
      <c r="I163" s="445">
        <f t="shared" si="183"/>
        <v>9.0531746523331291E-2</v>
      </c>
      <c r="J163" s="445">
        <f t="shared" si="184"/>
        <v>6.649192514359277E-2</v>
      </c>
      <c r="K163" s="445">
        <f t="shared" si="185"/>
        <v>9.1259644615880195E-2</v>
      </c>
      <c r="L163" s="445">
        <f t="shared" si="186"/>
        <v>9.1197270862724208E-2</v>
      </c>
      <c r="M163" s="445">
        <f t="shared" si="187"/>
        <v>9.1197270862724208E-2</v>
      </c>
      <c r="N163" s="445">
        <f t="shared" si="188"/>
        <v>0</v>
      </c>
      <c r="O163" s="445">
        <f t="shared" si="189"/>
        <v>0</v>
      </c>
      <c r="P163" s="445">
        <f t="shared" si="190"/>
        <v>0</v>
      </c>
      <c r="Q163" s="445">
        <f t="shared" si="191"/>
        <v>0</v>
      </c>
      <c r="R163" s="445">
        <f t="shared" si="192"/>
        <v>9.1197270862724208E-2</v>
      </c>
      <c r="S163" s="445">
        <f t="shared" si="193"/>
        <v>9.1197270862724208E-2</v>
      </c>
      <c r="T163" s="445">
        <f t="shared" si="194"/>
        <v>0</v>
      </c>
      <c r="U163" s="445">
        <f t="shared" si="195"/>
        <v>0.10053828132070551</v>
      </c>
      <c r="V163" s="445">
        <f t="shared" si="196"/>
        <v>0</v>
      </c>
      <c r="W163" s="445">
        <f t="shared" si="197"/>
        <v>0.40944535422460915</v>
      </c>
      <c r="X163" s="445">
        <f t="shared" si="198"/>
        <v>0</v>
      </c>
      <c r="Y163" s="445">
        <f t="shared" si="199"/>
        <v>0</v>
      </c>
      <c r="Z163" s="445">
        <f t="shared" si="200"/>
        <v>0</v>
      </c>
      <c r="AA163" s="445">
        <f t="shared" si="201"/>
        <v>0</v>
      </c>
      <c r="AB163" s="445">
        <f t="shared" si="202"/>
        <v>6.649192514359277E-2</v>
      </c>
      <c r="AC163" s="445">
        <f t="shared" si="203"/>
        <v>6.649192514359277E-2</v>
      </c>
      <c r="AD163" s="445">
        <f t="shared" si="204"/>
        <v>0</v>
      </c>
      <c r="AE163" s="445">
        <f t="shared" si="205"/>
        <v>0</v>
      </c>
      <c r="AF163" s="445">
        <f t="shared" si="206"/>
        <v>0</v>
      </c>
      <c r="AG163" s="445">
        <f t="shared" si="207"/>
        <v>0</v>
      </c>
      <c r="AH163" s="445">
        <f t="shared" si="208"/>
        <v>0</v>
      </c>
      <c r="AI163" s="445">
        <f t="shared" si="209"/>
        <v>9.0531746523331291E-2</v>
      </c>
      <c r="AJ163" s="445">
        <f t="shared" si="210"/>
        <v>6.649192514359277E-2</v>
      </c>
      <c r="AK163" s="445">
        <f t="shared" si="211"/>
        <v>9.0531746523331291E-2</v>
      </c>
      <c r="AL163" s="445">
        <f t="shared" si="212"/>
        <v>6.649192514359277E-2</v>
      </c>
      <c r="AM163" s="445">
        <f t="shared" si="213"/>
        <v>9.0531746523331291E-2</v>
      </c>
      <c r="AN163" s="445">
        <f t="shared" si="214"/>
        <v>9.1197270862724208E-2</v>
      </c>
      <c r="AO163" s="445">
        <f t="shared" si="215"/>
        <v>9.1197270862724208E-2</v>
      </c>
      <c r="AP163" s="445">
        <f t="shared" si="216"/>
        <v>0</v>
      </c>
      <c r="AQ163" s="445">
        <f t="shared" si="217"/>
        <v>0</v>
      </c>
      <c r="AR163" s="445">
        <f t="shared" si="218"/>
        <v>9.1197270862724208E-2</v>
      </c>
      <c r="AS163" s="445">
        <f t="shared" si="219"/>
        <v>0</v>
      </c>
      <c r="AT163" s="445">
        <f t="shared" si="220"/>
        <v>0.10053828132070551</v>
      </c>
      <c r="AU163" s="445">
        <f t="shared" si="221"/>
        <v>0</v>
      </c>
      <c r="AV163" s="445">
        <f t="shared" si="222"/>
        <v>0.40944535422460915</v>
      </c>
      <c r="AW163" s="445">
        <f t="shared" si="223"/>
        <v>0</v>
      </c>
      <c r="AX163" s="445">
        <f t="shared" si="224"/>
        <v>0</v>
      </c>
      <c r="AY163" s="445">
        <f t="shared" si="225"/>
        <v>6.649192514359277E-2</v>
      </c>
      <c r="AZ163" s="445">
        <f t="shared" si="226"/>
        <v>0</v>
      </c>
      <c r="BA163" s="445">
        <f t="shared" si="227"/>
        <v>0</v>
      </c>
      <c r="BB163" s="445">
        <f t="shared" si="228"/>
        <v>0</v>
      </c>
      <c r="BC163" s="445">
        <f t="shared" si="229"/>
        <v>0</v>
      </c>
      <c r="BD163" s="445">
        <f t="shared" si="230"/>
        <v>0</v>
      </c>
      <c r="BE163" s="445">
        <f t="shared" si="231"/>
        <v>0</v>
      </c>
      <c r="BF163" s="445">
        <f t="shared" si="232"/>
        <v>0</v>
      </c>
      <c r="BG163" s="445">
        <f t="shared" si="233"/>
        <v>0</v>
      </c>
      <c r="BH163" s="249"/>
      <c r="BI163" s="351">
        <f>'6. Network Design'!K70</f>
        <v>10279.581855543245</v>
      </c>
      <c r="BJ163" s="207"/>
    </row>
    <row r="164" spans="3:62">
      <c r="C164" s="240" t="str">
        <f t="shared" si="178"/>
        <v>S13</v>
      </c>
      <c r="D164" s="240" t="str">
        <f t="shared" si="178"/>
        <v>MMS в мрежата (MMS on net)</v>
      </c>
      <c r="E164" s="445">
        <f t="shared" si="179"/>
        <v>5.3986353656669604E-4</v>
      </c>
      <c r="F164" s="445">
        <f t="shared" si="180"/>
        <v>3.9650804540589492E-4</v>
      </c>
      <c r="G164" s="445">
        <f t="shared" si="181"/>
        <v>5.3986353656669604E-4</v>
      </c>
      <c r="H164" s="445">
        <f t="shared" si="182"/>
        <v>3.9650804540589492E-4</v>
      </c>
      <c r="I164" s="445">
        <f t="shared" si="183"/>
        <v>5.3986353656669604E-4</v>
      </c>
      <c r="J164" s="445">
        <f t="shared" si="184"/>
        <v>3.9650804540589492E-4</v>
      </c>
      <c r="K164" s="445">
        <f t="shared" si="185"/>
        <v>3.6280278377597957E-4</v>
      </c>
      <c r="L164" s="445">
        <f t="shared" si="186"/>
        <v>2.7191611265608848E-4</v>
      </c>
      <c r="M164" s="445">
        <f t="shared" si="187"/>
        <v>2.7191611265608848E-4</v>
      </c>
      <c r="N164" s="445">
        <f t="shared" si="188"/>
        <v>0</v>
      </c>
      <c r="O164" s="445">
        <f t="shared" si="189"/>
        <v>0</v>
      </c>
      <c r="P164" s="445">
        <f t="shared" si="190"/>
        <v>0.33333333333333331</v>
      </c>
      <c r="Q164" s="445">
        <f t="shared" si="191"/>
        <v>0</v>
      </c>
      <c r="R164" s="445">
        <f t="shared" si="192"/>
        <v>2.7191611265608848E-4</v>
      </c>
      <c r="S164" s="445">
        <f t="shared" si="193"/>
        <v>2.7191611265608848E-4</v>
      </c>
      <c r="T164" s="445">
        <f t="shared" si="194"/>
        <v>7.4489277087941253E-4</v>
      </c>
      <c r="U164" s="445">
        <f t="shared" si="195"/>
        <v>2.9976750807599603E-4</v>
      </c>
      <c r="V164" s="445">
        <f t="shared" si="196"/>
        <v>0</v>
      </c>
      <c r="W164" s="445">
        <f t="shared" si="197"/>
        <v>0</v>
      </c>
      <c r="X164" s="445">
        <f t="shared" si="198"/>
        <v>0</v>
      </c>
      <c r="Y164" s="445">
        <f t="shared" si="199"/>
        <v>0</v>
      </c>
      <c r="Z164" s="445">
        <f t="shared" si="200"/>
        <v>0</v>
      </c>
      <c r="AA164" s="445">
        <f t="shared" si="201"/>
        <v>0</v>
      </c>
      <c r="AB164" s="445">
        <f t="shared" si="202"/>
        <v>3.9650804540589492E-4</v>
      </c>
      <c r="AC164" s="445">
        <f t="shared" si="203"/>
        <v>3.9650804540589492E-4</v>
      </c>
      <c r="AD164" s="445">
        <f t="shared" si="204"/>
        <v>0</v>
      </c>
      <c r="AE164" s="445">
        <f t="shared" si="205"/>
        <v>0</v>
      </c>
      <c r="AF164" s="445">
        <f t="shared" si="206"/>
        <v>0</v>
      </c>
      <c r="AG164" s="445">
        <f t="shared" si="207"/>
        <v>0</v>
      </c>
      <c r="AH164" s="445">
        <f t="shared" si="208"/>
        <v>0</v>
      </c>
      <c r="AI164" s="445">
        <f t="shared" si="209"/>
        <v>5.3986353656669604E-4</v>
      </c>
      <c r="AJ164" s="445">
        <f t="shared" si="210"/>
        <v>3.9650804540589492E-4</v>
      </c>
      <c r="AK164" s="445">
        <f t="shared" si="211"/>
        <v>5.3986353656669604E-4</v>
      </c>
      <c r="AL164" s="445">
        <f t="shared" si="212"/>
        <v>3.9650804540589492E-4</v>
      </c>
      <c r="AM164" s="445">
        <f t="shared" si="213"/>
        <v>5.3986353656669604E-4</v>
      </c>
      <c r="AN164" s="445">
        <f t="shared" si="214"/>
        <v>2.7191611265608848E-4</v>
      </c>
      <c r="AO164" s="445">
        <f t="shared" si="215"/>
        <v>2.7191611265608848E-4</v>
      </c>
      <c r="AP164" s="445">
        <f t="shared" si="216"/>
        <v>0</v>
      </c>
      <c r="AQ164" s="445">
        <f t="shared" si="217"/>
        <v>0.33333333333333331</v>
      </c>
      <c r="AR164" s="445">
        <f t="shared" si="218"/>
        <v>2.7191611265608848E-4</v>
      </c>
      <c r="AS164" s="445">
        <f t="shared" si="219"/>
        <v>7.4489277087941253E-4</v>
      </c>
      <c r="AT164" s="445">
        <f t="shared" si="220"/>
        <v>2.9976750807599603E-4</v>
      </c>
      <c r="AU164" s="445">
        <f t="shared" si="221"/>
        <v>0</v>
      </c>
      <c r="AV164" s="445">
        <f t="shared" si="222"/>
        <v>0</v>
      </c>
      <c r="AW164" s="445">
        <f t="shared" si="223"/>
        <v>0</v>
      </c>
      <c r="AX164" s="445">
        <f t="shared" si="224"/>
        <v>0</v>
      </c>
      <c r="AY164" s="445">
        <f t="shared" si="225"/>
        <v>3.9650804540589492E-4</v>
      </c>
      <c r="AZ164" s="445">
        <f t="shared" si="226"/>
        <v>0</v>
      </c>
      <c r="BA164" s="445">
        <f t="shared" si="227"/>
        <v>0</v>
      </c>
      <c r="BB164" s="445">
        <f t="shared" si="228"/>
        <v>0</v>
      </c>
      <c r="BC164" s="445">
        <f t="shared" si="229"/>
        <v>0</v>
      </c>
      <c r="BD164" s="445">
        <f t="shared" si="230"/>
        <v>0</v>
      </c>
      <c r="BE164" s="445">
        <f t="shared" si="231"/>
        <v>0</v>
      </c>
      <c r="BF164" s="445">
        <f t="shared" si="232"/>
        <v>0</v>
      </c>
      <c r="BG164" s="445">
        <f t="shared" si="233"/>
        <v>0</v>
      </c>
      <c r="BH164" s="249"/>
      <c r="BI164" s="351">
        <f>'6. Network Design'!K71</f>
        <v>30.649863876923078</v>
      </c>
      <c r="BJ164" s="207"/>
    </row>
    <row r="165" spans="3:62">
      <c r="C165" s="240" t="str">
        <f t="shared" si="178"/>
        <v>S14</v>
      </c>
      <c r="D165" s="240" t="str">
        <f t="shared" si="178"/>
        <v>Изходящи MMS към други мрежи (MMS outgoing to other network)</v>
      </c>
      <c r="E165" s="445">
        <f t="shared" si="179"/>
        <v>2.6993176828334802E-4</v>
      </c>
      <c r="F165" s="445">
        <f t="shared" si="180"/>
        <v>1.9825402270294746E-4</v>
      </c>
      <c r="G165" s="445">
        <f t="shared" si="181"/>
        <v>2.6993176828334802E-4</v>
      </c>
      <c r="H165" s="445">
        <f t="shared" si="182"/>
        <v>1.9825402270294746E-4</v>
      </c>
      <c r="I165" s="445">
        <f t="shared" si="183"/>
        <v>2.6993176828334802E-4</v>
      </c>
      <c r="J165" s="445">
        <f t="shared" si="184"/>
        <v>1.9825402270294746E-4</v>
      </c>
      <c r="K165" s="445">
        <f t="shared" si="185"/>
        <v>2.7210208783198466E-4</v>
      </c>
      <c r="L165" s="445">
        <f t="shared" si="186"/>
        <v>2.7191611265608848E-4</v>
      </c>
      <c r="M165" s="445">
        <f t="shared" si="187"/>
        <v>2.7191611265608848E-4</v>
      </c>
      <c r="N165" s="445">
        <f t="shared" si="188"/>
        <v>0</v>
      </c>
      <c r="O165" s="445">
        <f t="shared" si="189"/>
        <v>0</v>
      </c>
      <c r="P165" s="445">
        <f t="shared" si="190"/>
        <v>0.33333333333333331</v>
      </c>
      <c r="Q165" s="445">
        <f t="shared" si="191"/>
        <v>0</v>
      </c>
      <c r="R165" s="445">
        <f t="shared" si="192"/>
        <v>2.7191611265608848E-4</v>
      </c>
      <c r="S165" s="445">
        <f t="shared" si="193"/>
        <v>2.7191611265608848E-4</v>
      </c>
      <c r="T165" s="445">
        <f t="shared" si="194"/>
        <v>7.4489277087941253E-4</v>
      </c>
      <c r="U165" s="445">
        <f t="shared" si="195"/>
        <v>2.9976750807599603E-4</v>
      </c>
      <c r="V165" s="445">
        <f t="shared" si="196"/>
        <v>0</v>
      </c>
      <c r="W165" s="445">
        <f t="shared" si="197"/>
        <v>1.220812728414197E-3</v>
      </c>
      <c r="X165" s="445">
        <f t="shared" si="198"/>
        <v>0</v>
      </c>
      <c r="Y165" s="445">
        <f t="shared" si="199"/>
        <v>0</v>
      </c>
      <c r="Z165" s="445">
        <f t="shared" si="200"/>
        <v>0</v>
      </c>
      <c r="AA165" s="445">
        <f t="shared" si="201"/>
        <v>0</v>
      </c>
      <c r="AB165" s="445">
        <f t="shared" si="202"/>
        <v>1.9825402270294746E-4</v>
      </c>
      <c r="AC165" s="445">
        <f t="shared" si="203"/>
        <v>1.9825402270294746E-4</v>
      </c>
      <c r="AD165" s="445">
        <f t="shared" si="204"/>
        <v>0</v>
      </c>
      <c r="AE165" s="445">
        <f t="shared" si="205"/>
        <v>0</v>
      </c>
      <c r="AF165" s="445">
        <f t="shared" si="206"/>
        <v>0</v>
      </c>
      <c r="AG165" s="445">
        <f t="shared" si="207"/>
        <v>0</v>
      </c>
      <c r="AH165" s="445">
        <f t="shared" si="208"/>
        <v>0</v>
      </c>
      <c r="AI165" s="445">
        <f t="shared" si="209"/>
        <v>2.6993176828334802E-4</v>
      </c>
      <c r="AJ165" s="445">
        <f t="shared" si="210"/>
        <v>1.9825402270294746E-4</v>
      </c>
      <c r="AK165" s="445">
        <f t="shared" si="211"/>
        <v>2.6993176828334802E-4</v>
      </c>
      <c r="AL165" s="445">
        <f t="shared" si="212"/>
        <v>1.9825402270294746E-4</v>
      </c>
      <c r="AM165" s="445">
        <f t="shared" si="213"/>
        <v>2.6993176828334802E-4</v>
      </c>
      <c r="AN165" s="445">
        <f t="shared" si="214"/>
        <v>2.7191611265608848E-4</v>
      </c>
      <c r="AO165" s="445">
        <f t="shared" si="215"/>
        <v>2.7191611265608848E-4</v>
      </c>
      <c r="AP165" s="445">
        <f t="shared" si="216"/>
        <v>0</v>
      </c>
      <c r="AQ165" s="445">
        <f t="shared" si="217"/>
        <v>0.33333333333333331</v>
      </c>
      <c r="AR165" s="445">
        <f t="shared" si="218"/>
        <v>2.7191611265608848E-4</v>
      </c>
      <c r="AS165" s="445">
        <f t="shared" si="219"/>
        <v>7.4489277087941253E-4</v>
      </c>
      <c r="AT165" s="445">
        <f t="shared" si="220"/>
        <v>2.9976750807599603E-4</v>
      </c>
      <c r="AU165" s="445">
        <f t="shared" si="221"/>
        <v>0</v>
      </c>
      <c r="AV165" s="445">
        <f t="shared" si="222"/>
        <v>1.220812728414197E-3</v>
      </c>
      <c r="AW165" s="445">
        <f t="shared" si="223"/>
        <v>0</v>
      </c>
      <c r="AX165" s="445">
        <f t="shared" si="224"/>
        <v>0</v>
      </c>
      <c r="AY165" s="445">
        <f t="shared" si="225"/>
        <v>1.9825402270294746E-4</v>
      </c>
      <c r="AZ165" s="445">
        <f t="shared" si="226"/>
        <v>0</v>
      </c>
      <c r="BA165" s="445">
        <f t="shared" si="227"/>
        <v>0</v>
      </c>
      <c r="BB165" s="445">
        <f t="shared" si="228"/>
        <v>0</v>
      </c>
      <c r="BC165" s="445">
        <f t="shared" si="229"/>
        <v>0</v>
      </c>
      <c r="BD165" s="445">
        <f t="shared" si="230"/>
        <v>0</v>
      </c>
      <c r="BE165" s="445">
        <f t="shared" si="231"/>
        <v>0</v>
      </c>
      <c r="BF165" s="445">
        <f t="shared" si="232"/>
        <v>0</v>
      </c>
      <c r="BG165" s="445">
        <f t="shared" si="233"/>
        <v>0</v>
      </c>
      <c r="BH165" s="249"/>
      <c r="BI165" s="351">
        <f>'6. Network Design'!K72</f>
        <v>30.649863876923078</v>
      </c>
      <c r="BJ165" s="207"/>
    </row>
    <row r="166" spans="3:62">
      <c r="C166" s="240" t="str">
        <f t="shared" si="178"/>
        <v>S15</v>
      </c>
      <c r="D166" s="240" t="str">
        <f t="shared" si="178"/>
        <v>Входящи MMS от други мрежи (MMS incoming from other network)</v>
      </c>
      <c r="E166" s="445">
        <f t="shared" si="179"/>
        <v>2.6993176828334802E-4</v>
      </c>
      <c r="F166" s="445">
        <f t="shared" si="180"/>
        <v>1.9825402270294746E-4</v>
      </c>
      <c r="G166" s="445">
        <f t="shared" si="181"/>
        <v>2.6993176828334802E-4</v>
      </c>
      <c r="H166" s="445">
        <f t="shared" si="182"/>
        <v>1.9825402270294746E-4</v>
      </c>
      <c r="I166" s="445">
        <f t="shared" si="183"/>
        <v>2.6993176828334802E-4</v>
      </c>
      <c r="J166" s="445">
        <f t="shared" si="184"/>
        <v>1.9825402270294746E-4</v>
      </c>
      <c r="K166" s="445">
        <f t="shared" si="185"/>
        <v>2.7210208783198466E-4</v>
      </c>
      <c r="L166" s="445">
        <f t="shared" si="186"/>
        <v>2.7191611265608848E-4</v>
      </c>
      <c r="M166" s="445">
        <f t="shared" si="187"/>
        <v>2.7191611265608848E-4</v>
      </c>
      <c r="N166" s="445">
        <f t="shared" si="188"/>
        <v>0</v>
      </c>
      <c r="O166" s="445">
        <f t="shared" si="189"/>
        <v>0</v>
      </c>
      <c r="P166" s="445">
        <f t="shared" si="190"/>
        <v>0.33333333333333331</v>
      </c>
      <c r="Q166" s="445">
        <f t="shared" si="191"/>
        <v>0</v>
      </c>
      <c r="R166" s="445">
        <f t="shared" si="192"/>
        <v>2.7191611265608848E-4</v>
      </c>
      <c r="S166" s="445">
        <f t="shared" si="193"/>
        <v>2.7191611265608848E-4</v>
      </c>
      <c r="T166" s="445">
        <f t="shared" si="194"/>
        <v>7.4489277087941253E-4</v>
      </c>
      <c r="U166" s="445">
        <f t="shared" si="195"/>
        <v>0</v>
      </c>
      <c r="V166" s="445">
        <f t="shared" si="196"/>
        <v>2.9266618159593106E-3</v>
      </c>
      <c r="W166" s="445">
        <f t="shared" si="197"/>
        <v>1.220812728414197E-3</v>
      </c>
      <c r="X166" s="445">
        <f t="shared" si="198"/>
        <v>0</v>
      </c>
      <c r="Y166" s="445">
        <f t="shared" si="199"/>
        <v>0</v>
      </c>
      <c r="Z166" s="445">
        <f t="shared" si="200"/>
        <v>0</v>
      </c>
      <c r="AA166" s="445">
        <f t="shared" si="201"/>
        <v>0</v>
      </c>
      <c r="AB166" s="445">
        <f t="shared" si="202"/>
        <v>1.9825402270294746E-4</v>
      </c>
      <c r="AC166" s="445">
        <f t="shared" si="203"/>
        <v>1.9825402270294746E-4</v>
      </c>
      <c r="AD166" s="445">
        <f t="shared" si="204"/>
        <v>0</v>
      </c>
      <c r="AE166" s="445">
        <f t="shared" si="205"/>
        <v>0</v>
      </c>
      <c r="AF166" s="445">
        <f t="shared" si="206"/>
        <v>0</v>
      </c>
      <c r="AG166" s="445">
        <f t="shared" si="207"/>
        <v>0</v>
      </c>
      <c r="AH166" s="445">
        <f t="shared" si="208"/>
        <v>0</v>
      </c>
      <c r="AI166" s="445">
        <f t="shared" si="209"/>
        <v>2.6993176828334802E-4</v>
      </c>
      <c r="AJ166" s="445">
        <f t="shared" si="210"/>
        <v>1.9825402270294746E-4</v>
      </c>
      <c r="AK166" s="445">
        <f t="shared" si="211"/>
        <v>2.6993176828334802E-4</v>
      </c>
      <c r="AL166" s="445">
        <f t="shared" si="212"/>
        <v>1.9825402270294746E-4</v>
      </c>
      <c r="AM166" s="445">
        <f t="shared" si="213"/>
        <v>2.6993176828334802E-4</v>
      </c>
      <c r="AN166" s="445">
        <f t="shared" si="214"/>
        <v>2.7191611265608848E-4</v>
      </c>
      <c r="AO166" s="445">
        <f t="shared" si="215"/>
        <v>2.7191611265608848E-4</v>
      </c>
      <c r="AP166" s="445">
        <f t="shared" si="216"/>
        <v>0</v>
      </c>
      <c r="AQ166" s="445">
        <f t="shared" si="217"/>
        <v>0.33333333333333331</v>
      </c>
      <c r="AR166" s="445">
        <f t="shared" si="218"/>
        <v>2.7191611265608848E-4</v>
      </c>
      <c r="AS166" s="445">
        <f t="shared" si="219"/>
        <v>7.4489277087941253E-4</v>
      </c>
      <c r="AT166" s="445">
        <f t="shared" si="220"/>
        <v>0</v>
      </c>
      <c r="AU166" s="445">
        <f t="shared" si="221"/>
        <v>2.9266618159593106E-3</v>
      </c>
      <c r="AV166" s="445">
        <f t="shared" si="222"/>
        <v>1.220812728414197E-3</v>
      </c>
      <c r="AW166" s="445">
        <f t="shared" si="223"/>
        <v>0</v>
      </c>
      <c r="AX166" s="445">
        <f t="shared" si="224"/>
        <v>0</v>
      </c>
      <c r="AY166" s="445">
        <f t="shared" si="225"/>
        <v>1.9825402270294746E-4</v>
      </c>
      <c r="AZ166" s="445">
        <f t="shared" si="226"/>
        <v>0</v>
      </c>
      <c r="BA166" s="445">
        <f t="shared" si="227"/>
        <v>0</v>
      </c>
      <c r="BB166" s="445">
        <f t="shared" si="228"/>
        <v>0</v>
      </c>
      <c r="BC166" s="445">
        <f t="shared" si="229"/>
        <v>0</v>
      </c>
      <c r="BD166" s="445">
        <f t="shared" si="230"/>
        <v>0</v>
      </c>
      <c r="BE166" s="445">
        <f t="shared" si="231"/>
        <v>0</v>
      </c>
      <c r="BF166" s="445">
        <f t="shared" si="232"/>
        <v>0</v>
      </c>
      <c r="BG166" s="445">
        <f t="shared" si="233"/>
        <v>0</v>
      </c>
      <c r="BH166" s="249"/>
      <c r="BI166" s="351">
        <f>'6. Network Design'!K73</f>
        <v>30.649863876923078</v>
      </c>
      <c r="BJ166" s="207"/>
    </row>
    <row r="167" spans="3:62">
      <c r="C167" s="240" t="str">
        <f t="shared" si="178"/>
        <v>S16</v>
      </c>
      <c r="D167" s="240" t="str">
        <f t="shared" si="178"/>
        <v>SMS в мрежата (SMS on net)</v>
      </c>
      <c r="E167" s="445">
        <f t="shared" si="179"/>
        <v>2.9211847516218449E-5</v>
      </c>
      <c r="F167" s="445">
        <f t="shared" si="180"/>
        <v>2.1454926619071381E-5</v>
      </c>
      <c r="G167" s="445">
        <f t="shared" si="181"/>
        <v>2.9211847516218449E-5</v>
      </c>
      <c r="H167" s="445">
        <f t="shared" si="182"/>
        <v>2.1454926619071381E-5</v>
      </c>
      <c r="I167" s="445">
        <f t="shared" si="183"/>
        <v>2.9211847516218449E-5</v>
      </c>
      <c r="J167" s="445">
        <f t="shared" si="184"/>
        <v>2.1454926619071381E-5</v>
      </c>
      <c r="K167" s="445">
        <f t="shared" si="185"/>
        <v>1.9631145428941498E-5</v>
      </c>
      <c r="L167" s="445">
        <f t="shared" si="186"/>
        <v>1.4713296012966075E-5</v>
      </c>
      <c r="M167" s="445">
        <f t="shared" si="187"/>
        <v>1.4713296012966075E-5</v>
      </c>
      <c r="N167" s="445">
        <f t="shared" si="188"/>
        <v>0.66666666666666663</v>
      </c>
      <c r="O167" s="445">
        <f t="shared" si="189"/>
        <v>0.66666666666666663</v>
      </c>
      <c r="P167" s="445">
        <f t="shared" si="190"/>
        <v>0</v>
      </c>
      <c r="Q167" s="445">
        <f t="shared" si="191"/>
        <v>0</v>
      </c>
      <c r="R167" s="445">
        <f t="shared" si="192"/>
        <v>1.4713296012966075E-5</v>
      </c>
      <c r="S167" s="445">
        <f t="shared" si="193"/>
        <v>1.4713296012966075E-5</v>
      </c>
      <c r="T167" s="445">
        <f t="shared" si="194"/>
        <v>4.0305915411967448E-5</v>
      </c>
      <c r="U167" s="445">
        <f t="shared" si="195"/>
        <v>1.6220326328986932E-5</v>
      </c>
      <c r="V167" s="445">
        <f t="shared" si="196"/>
        <v>0</v>
      </c>
      <c r="W167" s="445">
        <f t="shared" si="197"/>
        <v>0</v>
      </c>
      <c r="X167" s="445">
        <f t="shared" si="198"/>
        <v>0</v>
      </c>
      <c r="Y167" s="445">
        <f t="shared" si="199"/>
        <v>0</v>
      </c>
      <c r="Z167" s="445">
        <f t="shared" si="200"/>
        <v>0</v>
      </c>
      <c r="AA167" s="445">
        <f t="shared" si="201"/>
        <v>0</v>
      </c>
      <c r="AB167" s="445">
        <f t="shared" si="202"/>
        <v>2.1454926619071381E-5</v>
      </c>
      <c r="AC167" s="445">
        <f t="shared" si="203"/>
        <v>2.1454926619071381E-5</v>
      </c>
      <c r="AD167" s="445">
        <f t="shared" si="204"/>
        <v>0</v>
      </c>
      <c r="AE167" s="445">
        <f t="shared" si="205"/>
        <v>0</v>
      </c>
      <c r="AF167" s="445">
        <f t="shared" si="206"/>
        <v>0</v>
      </c>
      <c r="AG167" s="445">
        <f t="shared" si="207"/>
        <v>0</v>
      </c>
      <c r="AH167" s="445">
        <f t="shared" si="208"/>
        <v>0</v>
      </c>
      <c r="AI167" s="445">
        <f t="shared" si="209"/>
        <v>2.9211847516218449E-5</v>
      </c>
      <c r="AJ167" s="445">
        <f t="shared" si="210"/>
        <v>2.1454926619071381E-5</v>
      </c>
      <c r="AK167" s="445">
        <f t="shared" si="211"/>
        <v>2.9211847516218449E-5</v>
      </c>
      <c r="AL167" s="445">
        <f t="shared" si="212"/>
        <v>2.1454926619071381E-5</v>
      </c>
      <c r="AM167" s="445">
        <f t="shared" si="213"/>
        <v>2.9211847516218449E-5</v>
      </c>
      <c r="AN167" s="445">
        <f t="shared" si="214"/>
        <v>1.4713296012966075E-5</v>
      </c>
      <c r="AO167" s="445">
        <f t="shared" si="215"/>
        <v>1.4713296012966075E-5</v>
      </c>
      <c r="AP167" s="445">
        <f t="shared" si="216"/>
        <v>0.66666666666666663</v>
      </c>
      <c r="AQ167" s="445">
        <f t="shared" si="217"/>
        <v>0</v>
      </c>
      <c r="AR167" s="445">
        <f t="shared" si="218"/>
        <v>1.4713296012966075E-5</v>
      </c>
      <c r="AS167" s="445">
        <f t="shared" si="219"/>
        <v>4.0305915411967448E-5</v>
      </c>
      <c r="AT167" s="445">
        <f t="shared" si="220"/>
        <v>1.6220326328986932E-5</v>
      </c>
      <c r="AU167" s="445">
        <f t="shared" si="221"/>
        <v>0</v>
      </c>
      <c r="AV167" s="445">
        <f t="shared" si="222"/>
        <v>0</v>
      </c>
      <c r="AW167" s="445">
        <f t="shared" si="223"/>
        <v>0</v>
      </c>
      <c r="AX167" s="445">
        <f t="shared" si="224"/>
        <v>0</v>
      </c>
      <c r="AY167" s="445">
        <f t="shared" si="225"/>
        <v>2.1454926619071381E-5</v>
      </c>
      <c r="AZ167" s="445">
        <f t="shared" si="226"/>
        <v>0</v>
      </c>
      <c r="BA167" s="445">
        <f t="shared" si="227"/>
        <v>0</v>
      </c>
      <c r="BB167" s="445">
        <f t="shared" si="228"/>
        <v>0</v>
      </c>
      <c r="BC167" s="445">
        <f t="shared" si="229"/>
        <v>0</v>
      </c>
      <c r="BD167" s="445">
        <f t="shared" si="230"/>
        <v>0</v>
      </c>
      <c r="BE167" s="445">
        <f t="shared" si="231"/>
        <v>0</v>
      </c>
      <c r="BF167" s="445">
        <f t="shared" si="232"/>
        <v>0</v>
      </c>
      <c r="BG167" s="445">
        <f t="shared" si="233"/>
        <v>0</v>
      </c>
      <c r="BH167" s="249"/>
      <c r="BI167" s="351">
        <f>'6. Network Design'!K74</f>
        <v>1.6584545710560628</v>
      </c>
      <c r="BJ167" s="207"/>
    </row>
    <row r="168" spans="3:62">
      <c r="C168" s="240" t="str">
        <f t="shared" si="178"/>
        <v>S17</v>
      </c>
      <c r="D168" s="240" t="str">
        <f t="shared" si="178"/>
        <v>Изходящи SMS към други мрежи (SMS outgoing to other network)</v>
      </c>
      <c r="E168" s="445">
        <f t="shared" si="179"/>
        <v>4.868641252703075E-6</v>
      </c>
      <c r="F168" s="445">
        <f t="shared" si="180"/>
        <v>3.575821103178564E-6</v>
      </c>
      <c r="G168" s="445">
        <f t="shared" si="181"/>
        <v>4.868641252703075E-6</v>
      </c>
      <c r="H168" s="445">
        <f t="shared" si="182"/>
        <v>3.575821103178564E-6</v>
      </c>
      <c r="I168" s="445">
        <f t="shared" si="183"/>
        <v>4.868641252703075E-6</v>
      </c>
      <c r="J168" s="445">
        <f t="shared" si="184"/>
        <v>3.575821103178564E-6</v>
      </c>
      <c r="K168" s="445">
        <f t="shared" si="185"/>
        <v>4.9077863572353746E-6</v>
      </c>
      <c r="L168" s="445">
        <f t="shared" si="186"/>
        <v>4.9044320043220255E-6</v>
      </c>
      <c r="M168" s="445">
        <f t="shared" si="187"/>
        <v>4.9044320043220255E-6</v>
      </c>
      <c r="N168" s="445">
        <f t="shared" si="188"/>
        <v>0.22222222222222224</v>
      </c>
      <c r="O168" s="445">
        <f t="shared" si="189"/>
        <v>0.22222222222222224</v>
      </c>
      <c r="P168" s="445">
        <f t="shared" si="190"/>
        <v>0</v>
      </c>
      <c r="Q168" s="445">
        <f t="shared" si="191"/>
        <v>0</v>
      </c>
      <c r="R168" s="445">
        <f t="shared" si="192"/>
        <v>4.9044320043220255E-6</v>
      </c>
      <c r="S168" s="445">
        <f t="shared" si="193"/>
        <v>4.9044320043220255E-6</v>
      </c>
      <c r="T168" s="445">
        <f t="shared" si="194"/>
        <v>1.3435305137322483E-5</v>
      </c>
      <c r="U168" s="445">
        <f t="shared" si="195"/>
        <v>5.4067754429956442E-6</v>
      </c>
      <c r="V168" s="445">
        <f t="shared" si="196"/>
        <v>0</v>
      </c>
      <c r="W168" s="445">
        <f t="shared" si="197"/>
        <v>2.2019265272782711E-5</v>
      </c>
      <c r="X168" s="445">
        <f t="shared" si="198"/>
        <v>0</v>
      </c>
      <c r="Y168" s="445">
        <f t="shared" si="199"/>
        <v>0</v>
      </c>
      <c r="Z168" s="445">
        <f t="shared" si="200"/>
        <v>0</v>
      </c>
      <c r="AA168" s="445">
        <f t="shared" si="201"/>
        <v>0</v>
      </c>
      <c r="AB168" s="445">
        <f t="shared" si="202"/>
        <v>3.575821103178564E-6</v>
      </c>
      <c r="AC168" s="445">
        <f t="shared" si="203"/>
        <v>3.575821103178564E-6</v>
      </c>
      <c r="AD168" s="445">
        <f t="shared" si="204"/>
        <v>0</v>
      </c>
      <c r="AE168" s="445">
        <f t="shared" si="205"/>
        <v>0</v>
      </c>
      <c r="AF168" s="445">
        <f t="shared" si="206"/>
        <v>0</v>
      </c>
      <c r="AG168" s="445">
        <f t="shared" si="207"/>
        <v>0</v>
      </c>
      <c r="AH168" s="445">
        <f t="shared" si="208"/>
        <v>0</v>
      </c>
      <c r="AI168" s="445">
        <f t="shared" si="209"/>
        <v>4.868641252703075E-6</v>
      </c>
      <c r="AJ168" s="445">
        <f t="shared" si="210"/>
        <v>3.575821103178564E-6</v>
      </c>
      <c r="AK168" s="445">
        <f t="shared" si="211"/>
        <v>4.868641252703075E-6</v>
      </c>
      <c r="AL168" s="445">
        <f t="shared" si="212"/>
        <v>3.575821103178564E-6</v>
      </c>
      <c r="AM168" s="445">
        <f t="shared" si="213"/>
        <v>4.868641252703075E-6</v>
      </c>
      <c r="AN168" s="445">
        <f t="shared" si="214"/>
        <v>4.9044320043220255E-6</v>
      </c>
      <c r="AO168" s="445">
        <f t="shared" si="215"/>
        <v>4.9044320043220255E-6</v>
      </c>
      <c r="AP168" s="445">
        <f t="shared" si="216"/>
        <v>0.22222222222222224</v>
      </c>
      <c r="AQ168" s="445">
        <f t="shared" si="217"/>
        <v>0</v>
      </c>
      <c r="AR168" s="445">
        <f t="shared" si="218"/>
        <v>4.9044320043220255E-6</v>
      </c>
      <c r="AS168" s="445">
        <f t="shared" si="219"/>
        <v>1.3435305137322483E-5</v>
      </c>
      <c r="AT168" s="445">
        <f t="shared" si="220"/>
        <v>5.4067754429956442E-6</v>
      </c>
      <c r="AU168" s="445">
        <f t="shared" si="221"/>
        <v>0</v>
      </c>
      <c r="AV168" s="445">
        <f t="shared" si="222"/>
        <v>2.2019265272782711E-5</v>
      </c>
      <c r="AW168" s="445">
        <f t="shared" si="223"/>
        <v>0</v>
      </c>
      <c r="AX168" s="445">
        <f t="shared" si="224"/>
        <v>0</v>
      </c>
      <c r="AY168" s="445">
        <f t="shared" si="225"/>
        <v>3.575821103178564E-6</v>
      </c>
      <c r="AZ168" s="445">
        <f t="shared" si="226"/>
        <v>0</v>
      </c>
      <c r="BA168" s="445">
        <f t="shared" si="227"/>
        <v>0</v>
      </c>
      <c r="BB168" s="445">
        <f t="shared" si="228"/>
        <v>0</v>
      </c>
      <c r="BC168" s="445">
        <f t="shared" si="229"/>
        <v>0</v>
      </c>
      <c r="BD168" s="445">
        <f t="shared" si="230"/>
        <v>0</v>
      </c>
      <c r="BE168" s="445">
        <f t="shared" si="231"/>
        <v>0</v>
      </c>
      <c r="BF168" s="445">
        <f t="shared" si="232"/>
        <v>0</v>
      </c>
      <c r="BG168" s="445">
        <f t="shared" si="233"/>
        <v>0</v>
      </c>
      <c r="BH168" s="249"/>
      <c r="BI168" s="351">
        <f>'6. Network Design'!K75</f>
        <v>0.55281819035202096</v>
      </c>
      <c r="BJ168" s="207"/>
    </row>
    <row r="169" spans="3:62">
      <c r="C169" s="240" t="str">
        <f t="shared" si="178"/>
        <v>S18</v>
      </c>
      <c r="D169" s="240" t="str">
        <f t="shared" si="178"/>
        <v>Входящи SMS от други мрежи (SMS incoming from other network)</v>
      </c>
      <c r="E169" s="445">
        <f t="shared" si="179"/>
        <v>2.4343206263515375E-6</v>
      </c>
      <c r="F169" s="445">
        <f t="shared" si="180"/>
        <v>1.787910551589282E-6</v>
      </c>
      <c r="G169" s="445">
        <f t="shared" si="181"/>
        <v>2.4343206263515375E-6</v>
      </c>
      <c r="H169" s="445">
        <f t="shared" si="182"/>
        <v>1.787910551589282E-6</v>
      </c>
      <c r="I169" s="445">
        <f t="shared" si="183"/>
        <v>2.4343206263515375E-6</v>
      </c>
      <c r="J169" s="445">
        <f t="shared" si="184"/>
        <v>1.787910551589282E-6</v>
      </c>
      <c r="K169" s="445">
        <f t="shared" si="185"/>
        <v>2.4538931786176873E-6</v>
      </c>
      <c r="L169" s="445">
        <f t="shared" si="186"/>
        <v>2.4522160021610127E-6</v>
      </c>
      <c r="M169" s="445">
        <f t="shared" si="187"/>
        <v>2.4522160021610127E-6</v>
      </c>
      <c r="N169" s="445">
        <f t="shared" si="188"/>
        <v>0.11111111111111112</v>
      </c>
      <c r="O169" s="445">
        <f t="shared" si="189"/>
        <v>0.11111111111111112</v>
      </c>
      <c r="P169" s="445">
        <f t="shared" si="190"/>
        <v>0</v>
      </c>
      <c r="Q169" s="445">
        <f t="shared" si="191"/>
        <v>0</v>
      </c>
      <c r="R169" s="445">
        <f t="shared" si="192"/>
        <v>2.4522160021610127E-6</v>
      </c>
      <c r="S169" s="445">
        <f t="shared" si="193"/>
        <v>2.4522160021610127E-6</v>
      </c>
      <c r="T169" s="445">
        <f t="shared" si="194"/>
        <v>6.7176525686612413E-6</v>
      </c>
      <c r="U169" s="445">
        <f t="shared" si="195"/>
        <v>0</v>
      </c>
      <c r="V169" s="445">
        <f t="shared" si="196"/>
        <v>2.63934596148263E-5</v>
      </c>
      <c r="W169" s="445">
        <f t="shared" si="197"/>
        <v>1.1009632636391355E-5</v>
      </c>
      <c r="X169" s="445">
        <f t="shared" si="198"/>
        <v>0</v>
      </c>
      <c r="Y169" s="445">
        <f t="shared" si="199"/>
        <v>0</v>
      </c>
      <c r="Z169" s="445">
        <f t="shared" si="200"/>
        <v>0</v>
      </c>
      <c r="AA169" s="445">
        <f t="shared" si="201"/>
        <v>0</v>
      </c>
      <c r="AB169" s="445">
        <f t="shared" si="202"/>
        <v>1.787910551589282E-6</v>
      </c>
      <c r="AC169" s="445">
        <f t="shared" si="203"/>
        <v>1.787910551589282E-6</v>
      </c>
      <c r="AD169" s="445">
        <f t="shared" si="204"/>
        <v>0</v>
      </c>
      <c r="AE169" s="445">
        <f t="shared" si="205"/>
        <v>0</v>
      </c>
      <c r="AF169" s="445">
        <f t="shared" si="206"/>
        <v>0</v>
      </c>
      <c r="AG169" s="445">
        <f t="shared" si="207"/>
        <v>0</v>
      </c>
      <c r="AH169" s="445">
        <f t="shared" si="208"/>
        <v>0</v>
      </c>
      <c r="AI169" s="445">
        <f t="shared" si="209"/>
        <v>2.4343206263515375E-6</v>
      </c>
      <c r="AJ169" s="445">
        <f t="shared" si="210"/>
        <v>1.787910551589282E-6</v>
      </c>
      <c r="AK169" s="445">
        <f t="shared" si="211"/>
        <v>2.4343206263515375E-6</v>
      </c>
      <c r="AL169" s="445">
        <f t="shared" si="212"/>
        <v>1.787910551589282E-6</v>
      </c>
      <c r="AM169" s="445">
        <f t="shared" si="213"/>
        <v>2.4343206263515375E-6</v>
      </c>
      <c r="AN169" s="445">
        <f t="shared" si="214"/>
        <v>2.4522160021610127E-6</v>
      </c>
      <c r="AO169" s="445">
        <f t="shared" si="215"/>
        <v>2.4522160021610127E-6</v>
      </c>
      <c r="AP169" s="445">
        <f t="shared" si="216"/>
        <v>0.11111111111111112</v>
      </c>
      <c r="AQ169" s="445">
        <f t="shared" si="217"/>
        <v>0</v>
      </c>
      <c r="AR169" s="445">
        <f t="shared" si="218"/>
        <v>2.4522160021610127E-6</v>
      </c>
      <c r="AS169" s="445">
        <f t="shared" si="219"/>
        <v>6.7176525686612413E-6</v>
      </c>
      <c r="AT169" s="445">
        <f t="shared" si="220"/>
        <v>0</v>
      </c>
      <c r="AU169" s="445">
        <f t="shared" si="221"/>
        <v>2.63934596148263E-5</v>
      </c>
      <c r="AV169" s="445">
        <f t="shared" si="222"/>
        <v>1.1009632636391355E-5</v>
      </c>
      <c r="AW169" s="445">
        <f t="shared" si="223"/>
        <v>0</v>
      </c>
      <c r="AX169" s="445">
        <f t="shared" si="224"/>
        <v>0</v>
      </c>
      <c r="AY169" s="445">
        <f t="shared" si="225"/>
        <v>1.787910551589282E-6</v>
      </c>
      <c r="AZ169" s="445">
        <f t="shared" si="226"/>
        <v>0</v>
      </c>
      <c r="BA169" s="445">
        <f t="shared" si="227"/>
        <v>0</v>
      </c>
      <c r="BB169" s="445">
        <f t="shared" si="228"/>
        <v>0</v>
      </c>
      <c r="BC169" s="445">
        <f t="shared" si="229"/>
        <v>0</v>
      </c>
      <c r="BD169" s="445">
        <f t="shared" si="230"/>
        <v>0</v>
      </c>
      <c r="BE169" s="445">
        <f t="shared" si="231"/>
        <v>0</v>
      </c>
      <c r="BF169" s="445">
        <f t="shared" si="232"/>
        <v>0</v>
      </c>
      <c r="BG169" s="445">
        <f t="shared" si="233"/>
        <v>0</v>
      </c>
      <c r="BH169" s="249"/>
      <c r="BI169" s="351">
        <f>'6. Network Design'!K76</f>
        <v>0.27640909517601048</v>
      </c>
      <c r="BJ169" s="207"/>
    </row>
    <row r="170" spans="3:62">
      <c r="C170" s="240" t="str">
        <f t="shared" si="178"/>
        <v>S19</v>
      </c>
      <c r="D170" s="240" t="str">
        <f t="shared" si="178"/>
        <v>Пренос на данни (Data services)</v>
      </c>
      <c r="E170" s="445">
        <f t="shared" si="179"/>
        <v>0</v>
      </c>
      <c r="F170" s="445">
        <f t="shared" si="180"/>
        <v>0.26554023646879638</v>
      </c>
      <c r="G170" s="445">
        <f t="shared" si="181"/>
        <v>0</v>
      </c>
      <c r="H170" s="445">
        <f t="shared" si="182"/>
        <v>0.26554023646879638</v>
      </c>
      <c r="I170" s="445">
        <f t="shared" si="183"/>
        <v>0</v>
      </c>
      <c r="J170" s="445">
        <f t="shared" si="184"/>
        <v>0.26554023646879638</v>
      </c>
      <c r="K170" s="445">
        <f t="shared" si="185"/>
        <v>0.24296792489239852</v>
      </c>
      <c r="L170" s="445">
        <f t="shared" si="186"/>
        <v>0.36420279331512467</v>
      </c>
      <c r="M170" s="445">
        <f t="shared" si="187"/>
        <v>0.36420279331512467</v>
      </c>
      <c r="N170" s="445">
        <f t="shared" si="188"/>
        <v>0</v>
      </c>
      <c r="O170" s="445">
        <f t="shared" si="189"/>
        <v>0</v>
      </c>
      <c r="P170" s="445">
        <f t="shared" si="190"/>
        <v>0</v>
      </c>
      <c r="Q170" s="445">
        <f t="shared" si="191"/>
        <v>0</v>
      </c>
      <c r="R170" s="445">
        <f t="shared" si="192"/>
        <v>0.36420279331512467</v>
      </c>
      <c r="S170" s="445">
        <f t="shared" si="193"/>
        <v>0.36420279331512467</v>
      </c>
      <c r="T170" s="445">
        <f t="shared" si="194"/>
        <v>0.99770486281424375</v>
      </c>
      <c r="U170" s="445">
        <f t="shared" si="195"/>
        <v>0.40150678354421304</v>
      </c>
      <c r="V170" s="445">
        <f t="shared" si="196"/>
        <v>0</v>
      </c>
      <c r="W170" s="445">
        <f t="shared" si="197"/>
        <v>0</v>
      </c>
      <c r="X170" s="445">
        <f t="shared" si="198"/>
        <v>0</v>
      </c>
      <c r="Y170" s="445">
        <f t="shared" si="199"/>
        <v>1</v>
      </c>
      <c r="Z170" s="445">
        <f t="shared" si="200"/>
        <v>1</v>
      </c>
      <c r="AA170" s="445">
        <f t="shared" si="201"/>
        <v>1</v>
      </c>
      <c r="AB170" s="445">
        <f t="shared" si="202"/>
        <v>0.26554023646879638</v>
      </c>
      <c r="AC170" s="445">
        <f t="shared" si="203"/>
        <v>0.26554023646879638</v>
      </c>
      <c r="AD170" s="445">
        <f t="shared" si="204"/>
        <v>0</v>
      </c>
      <c r="AE170" s="445">
        <f t="shared" si="205"/>
        <v>0</v>
      </c>
      <c r="AF170" s="445">
        <f t="shared" si="206"/>
        <v>0</v>
      </c>
      <c r="AG170" s="445">
        <f t="shared" si="207"/>
        <v>0</v>
      </c>
      <c r="AH170" s="445">
        <f t="shared" si="208"/>
        <v>0</v>
      </c>
      <c r="AI170" s="445">
        <f t="shared" si="209"/>
        <v>0</v>
      </c>
      <c r="AJ170" s="445">
        <f t="shared" si="210"/>
        <v>0.26554023646879638</v>
      </c>
      <c r="AK170" s="445">
        <f t="shared" si="211"/>
        <v>0</v>
      </c>
      <c r="AL170" s="445">
        <f t="shared" si="212"/>
        <v>0.26554023646879638</v>
      </c>
      <c r="AM170" s="445">
        <f t="shared" si="213"/>
        <v>0</v>
      </c>
      <c r="AN170" s="445">
        <f t="shared" si="214"/>
        <v>0.36420279331512467</v>
      </c>
      <c r="AO170" s="445">
        <f t="shared" si="215"/>
        <v>0.36420279331512467</v>
      </c>
      <c r="AP170" s="445">
        <f t="shared" si="216"/>
        <v>0</v>
      </c>
      <c r="AQ170" s="445">
        <f t="shared" si="217"/>
        <v>0</v>
      </c>
      <c r="AR170" s="445">
        <f t="shared" si="218"/>
        <v>0.36420279331512467</v>
      </c>
      <c r="AS170" s="445">
        <f t="shared" si="219"/>
        <v>0.99770486281424375</v>
      </c>
      <c r="AT170" s="445">
        <f t="shared" si="220"/>
        <v>0.40150678354421304</v>
      </c>
      <c r="AU170" s="445">
        <f t="shared" si="221"/>
        <v>0</v>
      </c>
      <c r="AV170" s="445">
        <f t="shared" si="222"/>
        <v>0</v>
      </c>
      <c r="AW170" s="445">
        <f t="shared" si="223"/>
        <v>0</v>
      </c>
      <c r="AX170" s="445">
        <f t="shared" si="224"/>
        <v>1</v>
      </c>
      <c r="AY170" s="445">
        <f t="shared" si="225"/>
        <v>0.26554023646879638</v>
      </c>
      <c r="AZ170" s="445">
        <f t="shared" si="226"/>
        <v>0</v>
      </c>
      <c r="BA170" s="445">
        <f t="shared" si="227"/>
        <v>0</v>
      </c>
      <c r="BB170" s="445">
        <f t="shared" si="228"/>
        <v>0</v>
      </c>
      <c r="BC170" s="445">
        <f t="shared" si="229"/>
        <v>0</v>
      </c>
      <c r="BD170" s="445">
        <f t="shared" si="230"/>
        <v>0</v>
      </c>
      <c r="BE170" s="445">
        <f t="shared" si="231"/>
        <v>0</v>
      </c>
      <c r="BF170" s="445">
        <f t="shared" si="232"/>
        <v>0</v>
      </c>
      <c r="BG170" s="445">
        <f t="shared" si="233"/>
        <v>0</v>
      </c>
      <c r="BH170" s="249"/>
      <c r="BI170" s="351">
        <f>'6. Network Design'!K77</f>
        <v>41052.241920000015</v>
      </c>
      <c r="BJ170" s="207"/>
    </row>
    <row r="171" spans="3:62">
      <c r="C171" s="240" t="str">
        <f t="shared" si="178"/>
        <v>S20</v>
      </c>
      <c r="D171" s="240" t="str">
        <f t="shared" si="178"/>
        <v>Subscribers</v>
      </c>
      <c r="E171" s="445">
        <f t="shared" si="179"/>
        <v>0</v>
      </c>
      <c r="F171" s="445">
        <f t="shared" si="180"/>
        <v>0</v>
      </c>
      <c r="G171" s="445">
        <f t="shared" si="181"/>
        <v>0</v>
      </c>
      <c r="H171" s="445">
        <f t="shared" si="182"/>
        <v>0</v>
      </c>
      <c r="I171" s="445">
        <f t="shared" si="183"/>
        <v>0</v>
      </c>
      <c r="J171" s="445">
        <f t="shared" si="184"/>
        <v>0</v>
      </c>
      <c r="K171" s="445">
        <f t="shared" si="185"/>
        <v>0</v>
      </c>
      <c r="L171" s="445">
        <f t="shared" si="186"/>
        <v>0</v>
      </c>
      <c r="M171" s="445">
        <f t="shared" si="187"/>
        <v>0</v>
      </c>
      <c r="N171" s="445">
        <f t="shared" si="188"/>
        <v>0</v>
      </c>
      <c r="O171" s="445">
        <f t="shared" si="189"/>
        <v>0</v>
      </c>
      <c r="P171" s="445">
        <f t="shared" si="190"/>
        <v>0</v>
      </c>
      <c r="Q171" s="445">
        <f t="shared" si="191"/>
        <v>0</v>
      </c>
      <c r="R171" s="445">
        <f t="shared" si="192"/>
        <v>0</v>
      </c>
      <c r="S171" s="445">
        <f t="shared" si="193"/>
        <v>0</v>
      </c>
      <c r="T171" s="445">
        <f t="shared" si="194"/>
        <v>0</v>
      </c>
      <c r="U171" s="445">
        <f t="shared" si="195"/>
        <v>0</v>
      </c>
      <c r="V171" s="445">
        <f t="shared" si="196"/>
        <v>0</v>
      </c>
      <c r="W171" s="445">
        <f t="shared" si="197"/>
        <v>0</v>
      </c>
      <c r="X171" s="445">
        <f t="shared" si="198"/>
        <v>0</v>
      </c>
      <c r="Y171" s="445">
        <f t="shared" si="199"/>
        <v>0</v>
      </c>
      <c r="Z171" s="445">
        <f t="shared" si="200"/>
        <v>0</v>
      </c>
      <c r="AA171" s="445">
        <f t="shared" si="201"/>
        <v>0</v>
      </c>
      <c r="AB171" s="445">
        <f t="shared" si="202"/>
        <v>0</v>
      </c>
      <c r="AC171" s="445">
        <f t="shared" si="203"/>
        <v>0</v>
      </c>
      <c r="AD171" s="445">
        <f t="shared" si="204"/>
        <v>0</v>
      </c>
      <c r="AE171" s="445">
        <f t="shared" si="205"/>
        <v>0</v>
      </c>
      <c r="AF171" s="445">
        <f t="shared" si="206"/>
        <v>0</v>
      </c>
      <c r="AG171" s="445">
        <f t="shared" si="207"/>
        <v>0</v>
      </c>
      <c r="AH171" s="445">
        <f t="shared" si="208"/>
        <v>0</v>
      </c>
      <c r="AI171" s="445">
        <f t="shared" si="209"/>
        <v>0</v>
      </c>
      <c r="AJ171" s="445">
        <f t="shared" si="210"/>
        <v>0</v>
      </c>
      <c r="AK171" s="445">
        <f t="shared" si="211"/>
        <v>0</v>
      </c>
      <c r="AL171" s="445">
        <f t="shared" si="212"/>
        <v>0</v>
      </c>
      <c r="AM171" s="445">
        <f t="shared" si="213"/>
        <v>0</v>
      </c>
      <c r="AN171" s="445">
        <f t="shared" si="214"/>
        <v>0</v>
      </c>
      <c r="AO171" s="445">
        <f t="shared" si="215"/>
        <v>0</v>
      </c>
      <c r="AP171" s="445">
        <f t="shared" si="216"/>
        <v>0</v>
      </c>
      <c r="AQ171" s="445">
        <f t="shared" si="217"/>
        <v>0</v>
      </c>
      <c r="AR171" s="445">
        <f t="shared" si="218"/>
        <v>0</v>
      </c>
      <c r="AS171" s="445">
        <f t="shared" si="219"/>
        <v>0</v>
      </c>
      <c r="AT171" s="445">
        <f t="shared" si="220"/>
        <v>0</v>
      </c>
      <c r="AU171" s="445">
        <f t="shared" si="221"/>
        <v>0</v>
      </c>
      <c r="AV171" s="445">
        <f t="shared" si="222"/>
        <v>0</v>
      </c>
      <c r="AW171" s="445">
        <f t="shared" si="223"/>
        <v>0</v>
      </c>
      <c r="AX171" s="445">
        <f t="shared" si="224"/>
        <v>0</v>
      </c>
      <c r="AY171" s="445">
        <f t="shared" si="225"/>
        <v>0</v>
      </c>
      <c r="AZ171" s="445">
        <f t="shared" si="226"/>
        <v>0</v>
      </c>
      <c r="BA171" s="445">
        <f t="shared" si="227"/>
        <v>0</v>
      </c>
      <c r="BB171" s="445">
        <f t="shared" si="228"/>
        <v>0</v>
      </c>
      <c r="BC171" s="445">
        <f t="shared" si="229"/>
        <v>0</v>
      </c>
      <c r="BD171" s="445">
        <f t="shared" si="230"/>
        <v>0</v>
      </c>
      <c r="BE171" s="445">
        <f t="shared" si="231"/>
        <v>0</v>
      </c>
      <c r="BF171" s="445">
        <f t="shared" si="232"/>
        <v>0</v>
      </c>
      <c r="BG171" s="445">
        <f t="shared" si="233"/>
        <v>0</v>
      </c>
      <c r="BH171" s="249"/>
      <c r="BI171" s="351">
        <f>'6. Network Design'!K78</f>
        <v>0</v>
      </c>
      <c r="BJ171" s="207"/>
    </row>
    <row r="172" spans="3:62">
      <c r="C172" s="240" t="str">
        <f t="shared" si="178"/>
        <v>S21</v>
      </c>
      <c r="D172" s="240" t="str">
        <f t="shared" si="178"/>
        <v>OTHER: complete as required</v>
      </c>
      <c r="E172" s="445">
        <f t="shared" si="179"/>
        <v>0</v>
      </c>
      <c r="F172" s="445">
        <f t="shared" si="180"/>
        <v>0</v>
      </c>
      <c r="G172" s="445">
        <f t="shared" si="181"/>
        <v>0</v>
      </c>
      <c r="H172" s="445">
        <f t="shared" si="182"/>
        <v>0</v>
      </c>
      <c r="I172" s="445">
        <f t="shared" si="183"/>
        <v>0</v>
      </c>
      <c r="J172" s="445">
        <f t="shared" si="184"/>
        <v>0</v>
      </c>
      <c r="K172" s="445">
        <f t="shared" si="185"/>
        <v>0</v>
      </c>
      <c r="L172" s="445">
        <f t="shared" si="186"/>
        <v>0</v>
      </c>
      <c r="M172" s="445">
        <f t="shared" si="187"/>
        <v>0</v>
      </c>
      <c r="N172" s="445">
        <f t="shared" si="188"/>
        <v>0</v>
      </c>
      <c r="O172" s="445">
        <f t="shared" si="189"/>
        <v>0</v>
      </c>
      <c r="P172" s="445">
        <f t="shared" si="190"/>
        <v>0</v>
      </c>
      <c r="Q172" s="445">
        <f t="shared" si="191"/>
        <v>0</v>
      </c>
      <c r="R172" s="445">
        <f t="shared" si="192"/>
        <v>0</v>
      </c>
      <c r="S172" s="445">
        <f t="shared" si="193"/>
        <v>0</v>
      </c>
      <c r="T172" s="445">
        <f t="shared" si="194"/>
        <v>0</v>
      </c>
      <c r="U172" s="445">
        <f t="shared" si="195"/>
        <v>0</v>
      </c>
      <c r="V172" s="445">
        <f t="shared" si="196"/>
        <v>0</v>
      </c>
      <c r="W172" s="445">
        <f t="shared" si="197"/>
        <v>0</v>
      </c>
      <c r="X172" s="445">
        <f t="shared" si="198"/>
        <v>0</v>
      </c>
      <c r="Y172" s="445">
        <f t="shared" si="199"/>
        <v>0</v>
      </c>
      <c r="Z172" s="445">
        <f t="shared" si="200"/>
        <v>0</v>
      </c>
      <c r="AA172" s="445">
        <f t="shared" si="201"/>
        <v>0</v>
      </c>
      <c r="AB172" s="445">
        <f t="shared" si="202"/>
        <v>0</v>
      </c>
      <c r="AC172" s="445">
        <f t="shared" si="203"/>
        <v>0</v>
      </c>
      <c r="AD172" s="445">
        <f t="shared" si="204"/>
        <v>0</v>
      </c>
      <c r="AE172" s="445">
        <f t="shared" si="205"/>
        <v>0</v>
      </c>
      <c r="AF172" s="445">
        <f t="shared" si="206"/>
        <v>0</v>
      </c>
      <c r="AG172" s="445">
        <f t="shared" si="207"/>
        <v>0</v>
      </c>
      <c r="AH172" s="445">
        <f t="shared" si="208"/>
        <v>0</v>
      </c>
      <c r="AI172" s="445">
        <f t="shared" si="209"/>
        <v>0</v>
      </c>
      <c r="AJ172" s="445">
        <f t="shared" si="210"/>
        <v>0</v>
      </c>
      <c r="AK172" s="445">
        <f t="shared" si="211"/>
        <v>0</v>
      </c>
      <c r="AL172" s="445">
        <f t="shared" si="212"/>
        <v>0</v>
      </c>
      <c r="AM172" s="445">
        <f t="shared" si="213"/>
        <v>0</v>
      </c>
      <c r="AN172" s="445">
        <f t="shared" si="214"/>
        <v>0</v>
      </c>
      <c r="AO172" s="445">
        <f t="shared" si="215"/>
        <v>0</v>
      </c>
      <c r="AP172" s="445">
        <f t="shared" si="216"/>
        <v>0</v>
      </c>
      <c r="AQ172" s="445">
        <f t="shared" si="217"/>
        <v>0</v>
      </c>
      <c r="AR172" s="445">
        <f t="shared" si="218"/>
        <v>0</v>
      </c>
      <c r="AS172" s="445">
        <f t="shared" si="219"/>
        <v>0</v>
      </c>
      <c r="AT172" s="445">
        <f t="shared" si="220"/>
        <v>0</v>
      </c>
      <c r="AU172" s="445">
        <f t="shared" si="221"/>
        <v>0</v>
      </c>
      <c r="AV172" s="445">
        <f t="shared" si="222"/>
        <v>0</v>
      </c>
      <c r="AW172" s="445">
        <f t="shared" si="223"/>
        <v>0</v>
      </c>
      <c r="AX172" s="445">
        <f t="shared" si="224"/>
        <v>0</v>
      </c>
      <c r="AY172" s="445">
        <f t="shared" si="225"/>
        <v>0</v>
      </c>
      <c r="AZ172" s="445">
        <f t="shared" si="226"/>
        <v>0</v>
      </c>
      <c r="BA172" s="445">
        <f t="shared" si="227"/>
        <v>0</v>
      </c>
      <c r="BB172" s="445">
        <f t="shared" si="228"/>
        <v>0</v>
      </c>
      <c r="BC172" s="445">
        <f t="shared" si="229"/>
        <v>0</v>
      </c>
      <c r="BD172" s="445">
        <f t="shared" si="230"/>
        <v>0</v>
      </c>
      <c r="BE172" s="445">
        <f t="shared" si="231"/>
        <v>0</v>
      </c>
      <c r="BF172" s="445">
        <f t="shared" si="232"/>
        <v>0</v>
      </c>
      <c r="BG172" s="445">
        <f t="shared" si="233"/>
        <v>0</v>
      </c>
      <c r="BH172" s="249"/>
      <c r="BI172" s="351">
        <f>'6. Network Design'!K79</f>
        <v>0</v>
      </c>
      <c r="BJ172" s="207"/>
    </row>
    <row r="173" spans="3:62">
      <c r="C173" s="240" t="str">
        <f t="shared" si="178"/>
        <v>S22</v>
      </c>
      <c r="D173" s="240" t="str">
        <f t="shared" si="178"/>
        <v>OTHER: complete as required</v>
      </c>
      <c r="E173" s="445">
        <f t="shared" si="179"/>
        <v>0</v>
      </c>
      <c r="F173" s="445">
        <f t="shared" si="180"/>
        <v>0</v>
      </c>
      <c r="G173" s="445">
        <f t="shared" si="181"/>
        <v>0</v>
      </c>
      <c r="H173" s="445">
        <f t="shared" si="182"/>
        <v>0</v>
      </c>
      <c r="I173" s="445">
        <f t="shared" si="183"/>
        <v>0</v>
      </c>
      <c r="J173" s="445">
        <f t="shared" si="184"/>
        <v>0</v>
      </c>
      <c r="K173" s="445">
        <f t="shared" si="185"/>
        <v>0</v>
      </c>
      <c r="L173" s="445">
        <f t="shared" si="186"/>
        <v>0</v>
      </c>
      <c r="M173" s="445">
        <f t="shared" si="187"/>
        <v>0</v>
      </c>
      <c r="N173" s="445">
        <f t="shared" si="188"/>
        <v>0</v>
      </c>
      <c r="O173" s="445">
        <f t="shared" si="189"/>
        <v>0</v>
      </c>
      <c r="P173" s="445">
        <f t="shared" si="190"/>
        <v>0</v>
      </c>
      <c r="Q173" s="445">
        <f t="shared" si="191"/>
        <v>0</v>
      </c>
      <c r="R173" s="445">
        <f t="shared" si="192"/>
        <v>0</v>
      </c>
      <c r="S173" s="445">
        <f t="shared" si="193"/>
        <v>0</v>
      </c>
      <c r="T173" s="445">
        <f t="shared" si="194"/>
        <v>0</v>
      </c>
      <c r="U173" s="445">
        <f t="shared" si="195"/>
        <v>0</v>
      </c>
      <c r="V173" s="445">
        <f t="shared" si="196"/>
        <v>0</v>
      </c>
      <c r="W173" s="445">
        <f t="shared" si="197"/>
        <v>0</v>
      </c>
      <c r="X173" s="445">
        <f t="shared" si="198"/>
        <v>0</v>
      </c>
      <c r="Y173" s="445">
        <f t="shared" si="199"/>
        <v>0</v>
      </c>
      <c r="Z173" s="445">
        <f t="shared" si="200"/>
        <v>0</v>
      </c>
      <c r="AA173" s="445">
        <f t="shared" si="201"/>
        <v>0</v>
      </c>
      <c r="AB173" s="445">
        <f t="shared" si="202"/>
        <v>0</v>
      </c>
      <c r="AC173" s="445">
        <f t="shared" si="203"/>
        <v>0</v>
      </c>
      <c r="AD173" s="445">
        <f t="shared" si="204"/>
        <v>0</v>
      </c>
      <c r="AE173" s="445">
        <f t="shared" si="205"/>
        <v>0</v>
      </c>
      <c r="AF173" s="445">
        <f t="shared" si="206"/>
        <v>0</v>
      </c>
      <c r="AG173" s="445">
        <f t="shared" si="207"/>
        <v>0</v>
      </c>
      <c r="AH173" s="445">
        <f t="shared" si="208"/>
        <v>0</v>
      </c>
      <c r="AI173" s="445">
        <f t="shared" si="209"/>
        <v>0</v>
      </c>
      <c r="AJ173" s="445">
        <f t="shared" si="210"/>
        <v>0</v>
      </c>
      <c r="AK173" s="445">
        <f t="shared" si="211"/>
        <v>0</v>
      </c>
      <c r="AL173" s="445">
        <f t="shared" si="212"/>
        <v>0</v>
      </c>
      <c r="AM173" s="445">
        <f t="shared" si="213"/>
        <v>0</v>
      </c>
      <c r="AN173" s="445">
        <f t="shared" si="214"/>
        <v>0</v>
      </c>
      <c r="AO173" s="445">
        <f t="shared" si="215"/>
        <v>0</v>
      </c>
      <c r="AP173" s="445">
        <f t="shared" si="216"/>
        <v>0</v>
      </c>
      <c r="AQ173" s="445">
        <f t="shared" si="217"/>
        <v>0</v>
      </c>
      <c r="AR173" s="445">
        <f t="shared" si="218"/>
        <v>0</v>
      </c>
      <c r="AS173" s="445">
        <f t="shared" si="219"/>
        <v>0</v>
      </c>
      <c r="AT173" s="445">
        <f t="shared" si="220"/>
        <v>0</v>
      </c>
      <c r="AU173" s="445">
        <f t="shared" si="221"/>
        <v>0</v>
      </c>
      <c r="AV173" s="445">
        <f t="shared" si="222"/>
        <v>0</v>
      </c>
      <c r="AW173" s="445">
        <f t="shared" si="223"/>
        <v>0</v>
      </c>
      <c r="AX173" s="445">
        <f t="shared" si="224"/>
        <v>0</v>
      </c>
      <c r="AY173" s="445">
        <f t="shared" si="225"/>
        <v>0</v>
      </c>
      <c r="AZ173" s="445">
        <f t="shared" si="226"/>
        <v>0</v>
      </c>
      <c r="BA173" s="445">
        <f t="shared" si="227"/>
        <v>0</v>
      </c>
      <c r="BB173" s="445">
        <f t="shared" si="228"/>
        <v>0</v>
      </c>
      <c r="BC173" s="445">
        <f t="shared" si="229"/>
        <v>0</v>
      </c>
      <c r="BD173" s="445">
        <f t="shared" si="230"/>
        <v>0</v>
      </c>
      <c r="BE173" s="445">
        <f t="shared" si="231"/>
        <v>0</v>
      </c>
      <c r="BF173" s="445">
        <f t="shared" si="232"/>
        <v>0</v>
      </c>
      <c r="BG173" s="445">
        <f t="shared" si="233"/>
        <v>0</v>
      </c>
      <c r="BH173" s="249"/>
      <c r="BI173" s="351">
        <f>'6. Network Design'!K80</f>
        <v>0</v>
      </c>
      <c r="BJ173" s="207"/>
    </row>
    <row r="174" spans="3:62">
      <c r="C174" s="240" t="str">
        <f t="shared" si="178"/>
        <v>S23</v>
      </c>
      <c r="D174" s="240" t="str">
        <f t="shared" si="178"/>
        <v>OTHER: complete as required</v>
      </c>
      <c r="E174" s="445">
        <f t="shared" si="179"/>
        <v>0</v>
      </c>
      <c r="F174" s="445">
        <f t="shared" si="180"/>
        <v>0</v>
      </c>
      <c r="G174" s="445">
        <f t="shared" si="181"/>
        <v>0</v>
      </c>
      <c r="H174" s="445">
        <f t="shared" si="182"/>
        <v>0</v>
      </c>
      <c r="I174" s="445">
        <f t="shared" si="183"/>
        <v>0</v>
      </c>
      <c r="J174" s="445">
        <f t="shared" si="184"/>
        <v>0</v>
      </c>
      <c r="K174" s="445">
        <f t="shared" si="185"/>
        <v>0</v>
      </c>
      <c r="L174" s="445">
        <f t="shared" si="186"/>
        <v>0</v>
      </c>
      <c r="M174" s="445">
        <f t="shared" si="187"/>
        <v>0</v>
      </c>
      <c r="N174" s="445">
        <f t="shared" si="188"/>
        <v>0</v>
      </c>
      <c r="O174" s="445">
        <f t="shared" si="189"/>
        <v>0</v>
      </c>
      <c r="P174" s="445">
        <f t="shared" si="190"/>
        <v>0</v>
      </c>
      <c r="Q174" s="445">
        <f t="shared" si="191"/>
        <v>0</v>
      </c>
      <c r="R174" s="445">
        <f t="shared" si="192"/>
        <v>0</v>
      </c>
      <c r="S174" s="445">
        <f t="shared" si="193"/>
        <v>0</v>
      </c>
      <c r="T174" s="445">
        <f t="shared" si="194"/>
        <v>0</v>
      </c>
      <c r="U174" s="445">
        <f t="shared" si="195"/>
        <v>0</v>
      </c>
      <c r="V174" s="445">
        <f t="shared" si="196"/>
        <v>0</v>
      </c>
      <c r="W174" s="445">
        <f t="shared" si="197"/>
        <v>0</v>
      </c>
      <c r="X174" s="445">
        <f t="shared" si="198"/>
        <v>0</v>
      </c>
      <c r="Y174" s="445">
        <f t="shared" si="199"/>
        <v>0</v>
      </c>
      <c r="Z174" s="445">
        <f t="shared" si="200"/>
        <v>0</v>
      </c>
      <c r="AA174" s="445">
        <f t="shared" si="201"/>
        <v>0</v>
      </c>
      <c r="AB174" s="445">
        <f t="shared" si="202"/>
        <v>0</v>
      </c>
      <c r="AC174" s="445">
        <f t="shared" si="203"/>
        <v>0</v>
      </c>
      <c r="AD174" s="445">
        <f t="shared" si="204"/>
        <v>0</v>
      </c>
      <c r="AE174" s="445">
        <f t="shared" si="205"/>
        <v>0</v>
      </c>
      <c r="AF174" s="445">
        <f t="shared" si="206"/>
        <v>0</v>
      </c>
      <c r="AG174" s="445">
        <f t="shared" si="207"/>
        <v>0</v>
      </c>
      <c r="AH174" s="445">
        <f t="shared" si="208"/>
        <v>0</v>
      </c>
      <c r="AI174" s="445">
        <f t="shared" si="209"/>
        <v>0</v>
      </c>
      <c r="AJ174" s="445">
        <f t="shared" si="210"/>
        <v>0</v>
      </c>
      <c r="AK174" s="445">
        <f t="shared" si="211"/>
        <v>0</v>
      </c>
      <c r="AL174" s="445">
        <f t="shared" si="212"/>
        <v>0</v>
      </c>
      <c r="AM174" s="445">
        <f t="shared" si="213"/>
        <v>0</v>
      </c>
      <c r="AN174" s="445">
        <f t="shared" si="214"/>
        <v>0</v>
      </c>
      <c r="AO174" s="445">
        <f t="shared" si="215"/>
        <v>0</v>
      </c>
      <c r="AP174" s="445">
        <f t="shared" si="216"/>
        <v>0</v>
      </c>
      <c r="AQ174" s="445">
        <f t="shared" si="217"/>
        <v>0</v>
      </c>
      <c r="AR174" s="445">
        <f t="shared" si="218"/>
        <v>0</v>
      </c>
      <c r="AS174" s="445">
        <f t="shared" si="219"/>
        <v>0</v>
      </c>
      <c r="AT174" s="445">
        <f t="shared" si="220"/>
        <v>0</v>
      </c>
      <c r="AU174" s="445">
        <f t="shared" si="221"/>
        <v>0</v>
      </c>
      <c r="AV174" s="445">
        <f t="shared" si="222"/>
        <v>0</v>
      </c>
      <c r="AW174" s="445">
        <f t="shared" si="223"/>
        <v>0</v>
      </c>
      <c r="AX174" s="445">
        <f t="shared" si="224"/>
        <v>0</v>
      </c>
      <c r="AY174" s="445">
        <f t="shared" si="225"/>
        <v>0</v>
      </c>
      <c r="AZ174" s="445">
        <f t="shared" si="226"/>
        <v>0</v>
      </c>
      <c r="BA174" s="445">
        <f t="shared" si="227"/>
        <v>0</v>
      </c>
      <c r="BB174" s="445">
        <f t="shared" si="228"/>
        <v>0</v>
      </c>
      <c r="BC174" s="445">
        <f t="shared" si="229"/>
        <v>0</v>
      </c>
      <c r="BD174" s="445">
        <f t="shared" si="230"/>
        <v>0</v>
      </c>
      <c r="BE174" s="445">
        <f t="shared" si="231"/>
        <v>0</v>
      </c>
      <c r="BF174" s="445">
        <f t="shared" si="232"/>
        <v>0</v>
      </c>
      <c r="BG174" s="445">
        <f t="shared" si="233"/>
        <v>0</v>
      </c>
      <c r="BH174" s="249"/>
      <c r="BI174" s="351">
        <f>'6. Network Design'!K81</f>
        <v>0</v>
      </c>
      <c r="BJ174" s="207"/>
    </row>
    <row r="175" spans="3:62">
      <c r="C175" s="240" t="str">
        <f t="shared" si="178"/>
        <v>S24</v>
      </c>
      <c r="D175" s="240" t="str">
        <f t="shared" si="178"/>
        <v>OTHER: complete as required</v>
      </c>
      <c r="E175" s="445">
        <f t="shared" si="179"/>
        <v>0</v>
      </c>
      <c r="F175" s="445">
        <f t="shared" si="180"/>
        <v>0</v>
      </c>
      <c r="G175" s="445">
        <f t="shared" si="181"/>
        <v>0</v>
      </c>
      <c r="H175" s="445">
        <f t="shared" si="182"/>
        <v>0</v>
      </c>
      <c r="I175" s="445">
        <f t="shared" si="183"/>
        <v>0</v>
      </c>
      <c r="J175" s="445">
        <f t="shared" si="184"/>
        <v>0</v>
      </c>
      <c r="K175" s="445">
        <f t="shared" si="185"/>
        <v>0</v>
      </c>
      <c r="L175" s="445">
        <f t="shared" si="186"/>
        <v>0</v>
      </c>
      <c r="M175" s="445">
        <f t="shared" si="187"/>
        <v>0</v>
      </c>
      <c r="N175" s="445">
        <f t="shared" si="188"/>
        <v>0</v>
      </c>
      <c r="O175" s="445">
        <f t="shared" si="189"/>
        <v>0</v>
      </c>
      <c r="P175" s="445">
        <f t="shared" si="190"/>
        <v>0</v>
      </c>
      <c r="Q175" s="445">
        <f t="shared" si="191"/>
        <v>0</v>
      </c>
      <c r="R175" s="445">
        <f t="shared" si="192"/>
        <v>0</v>
      </c>
      <c r="S175" s="445">
        <f t="shared" si="193"/>
        <v>0</v>
      </c>
      <c r="T175" s="445">
        <f t="shared" si="194"/>
        <v>0</v>
      </c>
      <c r="U175" s="445">
        <f t="shared" si="195"/>
        <v>0</v>
      </c>
      <c r="V175" s="445">
        <f t="shared" si="196"/>
        <v>0</v>
      </c>
      <c r="W175" s="445">
        <f t="shared" si="197"/>
        <v>0</v>
      </c>
      <c r="X175" s="445">
        <f t="shared" si="198"/>
        <v>0</v>
      </c>
      <c r="Y175" s="445">
        <f t="shared" si="199"/>
        <v>0</v>
      </c>
      <c r="Z175" s="445">
        <f t="shared" si="200"/>
        <v>0</v>
      </c>
      <c r="AA175" s="445">
        <f t="shared" si="201"/>
        <v>0</v>
      </c>
      <c r="AB175" s="445">
        <f t="shared" si="202"/>
        <v>0</v>
      </c>
      <c r="AC175" s="445">
        <f t="shared" si="203"/>
        <v>0</v>
      </c>
      <c r="AD175" s="445">
        <f t="shared" si="204"/>
        <v>0</v>
      </c>
      <c r="AE175" s="445">
        <f t="shared" si="205"/>
        <v>0</v>
      </c>
      <c r="AF175" s="445">
        <f t="shared" si="206"/>
        <v>0</v>
      </c>
      <c r="AG175" s="445">
        <f t="shared" si="207"/>
        <v>0</v>
      </c>
      <c r="AH175" s="445">
        <f t="shared" si="208"/>
        <v>0</v>
      </c>
      <c r="AI175" s="445">
        <f t="shared" si="209"/>
        <v>0</v>
      </c>
      <c r="AJ175" s="445">
        <f t="shared" si="210"/>
        <v>0</v>
      </c>
      <c r="AK175" s="445">
        <f t="shared" si="211"/>
        <v>0</v>
      </c>
      <c r="AL175" s="445">
        <f t="shared" si="212"/>
        <v>0</v>
      </c>
      <c r="AM175" s="445">
        <f t="shared" si="213"/>
        <v>0</v>
      </c>
      <c r="AN175" s="445">
        <f t="shared" si="214"/>
        <v>0</v>
      </c>
      <c r="AO175" s="445">
        <f t="shared" si="215"/>
        <v>0</v>
      </c>
      <c r="AP175" s="445">
        <f t="shared" si="216"/>
        <v>0</v>
      </c>
      <c r="AQ175" s="445">
        <f t="shared" si="217"/>
        <v>0</v>
      </c>
      <c r="AR175" s="445">
        <f t="shared" si="218"/>
        <v>0</v>
      </c>
      <c r="AS175" s="445">
        <f t="shared" si="219"/>
        <v>0</v>
      </c>
      <c r="AT175" s="445">
        <f t="shared" si="220"/>
        <v>0</v>
      </c>
      <c r="AU175" s="445">
        <f t="shared" si="221"/>
        <v>0</v>
      </c>
      <c r="AV175" s="445">
        <f t="shared" si="222"/>
        <v>0</v>
      </c>
      <c r="AW175" s="445">
        <f t="shared" si="223"/>
        <v>0</v>
      </c>
      <c r="AX175" s="445">
        <f t="shared" si="224"/>
        <v>0</v>
      </c>
      <c r="AY175" s="445">
        <f t="shared" si="225"/>
        <v>0</v>
      </c>
      <c r="AZ175" s="445">
        <f t="shared" si="226"/>
        <v>0</v>
      </c>
      <c r="BA175" s="445">
        <f t="shared" si="227"/>
        <v>0</v>
      </c>
      <c r="BB175" s="445">
        <f t="shared" si="228"/>
        <v>0</v>
      </c>
      <c r="BC175" s="445">
        <f t="shared" si="229"/>
        <v>0</v>
      </c>
      <c r="BD175" s="445">
        <f t="shared" si="230"/>
        <v>0</v>
      </c>
      <c r="BE175" s="445">
        <f t="shared" si="231"/>
        <v>0</v>
      </c>
      <c r="BF175" s="445">
        <f t="shared" si="232"/>
        <v>0</v>
      </c>
      <c r="BG175" s="445">
        <f t="shared" si="233"/>
        <v>0</v>
      </c>
      <c r="BH175" s="249"/>
      <c r="BI175" s="351">
        <f>'6. Network Design'!K82</f>
        <v>0</v>
      </c>
      <c r="BJ175" s="207"/>
    </row>
    <row r="176" spans="3:62">
      <c r="C176" s="240" t="str">
        <f t="shared" si="178"/>
        <v>S25</v>
      </c>
      <c r="D176" s="240" t="str">
        <f t="shared" si="178"/>
        <v>OTHER: complete as required</v>
      </c>
      <c r="E176" s="445">
        <f t="shared" si="179"/>
        <v>0</v>
      </c>
      <c r="F176" s="445">
        <f t="shared" si="180"/>
        <v>0</v>
      </c>
      <c r="G176" s="445">
        <f t="shared" si="181"/>
        <v>0</v>
      </c>
      <c r="H176" s="445">
        <f t="shared" si="182"/>
        <v>0</v>
      </c>
      <c r="I176" s="445">
        <f t="shared" si="183"/>
        <v>0</v>
      </c>
      <c r="J176" s="445">
        <f t="shared" si="184"/>
        <v>0</v>
      </c>
      <c r="K176" s="445">
        <f t="shared" si="185"/>
        <v>0</v>
      </c>
      <c r="L176" s="445">
        <f t="shared" si="186"/>
        <v>0</v>
      </c>
      <c r="M176" s="445">
        <f t="shared" si="187"/>
        <v>0</v>
      </c>
      <c r="N176" s="445">
        <f t="shared" si="188"/>
        <v>0</v>
      </c>
      <c r="O176" s="445">
        <f t="shared" si="189"/>
        <v>0</v>
      </c>
      <c r="P176" s="445">
        <f t="shared" si="190"/>
        <v>0</v>
      </c>
      <c r="Q176" s="445">
        <f t="shared" si="191"/>
        <v>0</v>
      </c>
      <c r="R176" s="445">
        <f t="shared" si="192"/>
        <v>0</v>
      </c>
      <c r="S176" s="445">
        <f t="shared" si="193"/>
        <v>0</v>
      </c>
      <c r="T176" s="445">
        <f t="shared" si="194"/>
        <v>0</v>
      </c>
      <c r="U176" s="445">
        <f t="shared" si="195"/>
        <v>0</v>
      </c>
      <c r="V176" s="445">
        <f t="shared" si="196"/>
        <v>0</v>
      </c>
      <c r="W176" s="445">
        <f t="shared" si="197"/>
        <v>0</v>
      </c>
      <c r="X176" s="445">
        <f t="shared" si="198"/>
        <v>0</v>
      </c>
      <c r="Y176" s="445">
        <f t="shared" si="199"/>
        <v>0</v>
      </c>
      <c r="Z176" s="445">
        <f t="shared" si="200"/>
        <v>0</v>
      </c>
      <c r="AA176" s="445">
        <f t="shared" si="201"/>
        <v>0</v>
      </c>
      <c r="AB176" s="445">
        <f t="shared" si="202"/>
        <v>0</v>
      </c>
      <c r="AC176" s="445">
        <f t="shared" si="203"/>
        <v>0</v>
      </c>
      <c r="AD176" s="445">
        <f t="shared" si="204"/>
        <v>0</v>
      </c>
      <c r="AE176" s="445">
        <f t="shared" si="205"/>
        <v>0</v>
      </c>
      <c r="AF176" s="445">
        <f t="shared" si="206"/>
        <v>0</v>
      </c>
      <c r="AG176" s="445">
        <f t="shared" si="207"/>
        <v>0</v>
      </c>
      <c r="AH176" s="445">
        <f t="shared" si="208"/>
        <v>0</v>
      </c>
      <c r="AI176" s="445">
        <f t="shared" si="209"/>
        <v>0</v>
      </c>
      <c r="AJ176" s="445">
        <f t="shared" si="210"/>
        <v>0</v>
      </c>
      <c r="AK176" s="445">
        <f t="shared" si="211"/>
        <v>0</v>
      </c>
      <c r="AL176" s="445">
        <f t="shared" si="212"/>
        <v>0</v>
      </c>
      <c r="AM176" s="445">
        <f t="shared" si="213"/>
        <v>0</v>
      </c>
      <c r="AN176" s="445">
        <f t="shared" si="214"/>
        <v>0</v>
      </c>
      <c r="AO176" s="445">
        <f t="shared" si="215"/>
        <v>0</v>
      </c>
      <c r="AP176" s="445">
        <f t="shared" si="216"/>
        <v>0</v>
      </c>
      <c r="AQ176" s="445">
        <f t="shared" si="217"/>
        <v>0</v>
      </c>
      <c r="AR176" s="445">
        <f t="shared" si="218"/>
        <v>0</v>
      </c>
      <c r="AS176" s="445">
        <f t="shared" si="219"/>
        <v>0</v>
      </c>
      <c r="AT176" s="445">
        <f t="shared" si="220"/>
        <v>0</v>
      </c>
      <c r="AU176" s="445">
        <f t="shared" si="221"/>
        <v>0</v>
      </c>
      <c r="AV176" s="445">
        <f t="shared" si="222"/>
        <v>0</v>
      </c>
      <c r="AW176" s="445">
        <f t="shared" si="223"/>
        <v>0</v>
      </c>
      <c r="AX176" s="445">
        <f t="shared" si="224"/>
        <v>0</v>
      </c>
      <c r="AY176" s="445">
        <f t="shared" si="225"/>
        <v>0</v>
      </c>
      <c r="AZ176" s="445">
        <f t="shared" si="226"/>
        <v>0</v>
      </c>
      <c r="BA176" s="445">
        <f t="shared" si="227"/>
        <v>0</v>
      </c>
      <c r="BB176" s="445">
        <f t="shared" si="228"/>
        <v>0</v>
      </c>
      <c r="BC176" s="445">
        <f t="shared" si="229"/>
        <v>0</v>
      </c>
      <c r="BD176" s="445">
        <f t="shared" si="230"/>
        <v>0</v>
      </c>
      <c r="BE176" s="445">
        <f t="shared" si="231"/>
        <v>0</v>
      </c>
      <c r="BF176" s="445">
        <f t="shared" si="232"/>
        <v>0</v>
      </c>
      <c r="BG176" s="445">
        <f t="shared" si="233"/>
        <v>0</v>
      </c>
      <c r="BH176" s="249"/>
      <c r="BI176" s="351">
        <f>'6. Network Design'!K83</f>
        <v>0</v>
      </c>
      <c r="BJ176" s="207"/>
    </row>
    <row r="177" spans="3:63">
      <c r="C177" s="240" t="str">
        <f t="shared" si="178"/>
        <v>S26</v>
      </c>
      <c r="D177" s="240" t="str">
        <f t="shared" si="178"/>
        <v>OTHER: complete as required</v>
      </c>
      <c r="E177" s="445">
        <f t="shared" si="179"/>
        <v>0</v>
      </c>
      <c r="F177" s="445">
        <f t="shared" si="180"/>
        <v>0</v>
      </c>
      <c r="G177" s="445">
        <f t="shared" si="181"/>
        <v>0</v>
      </c>
      <c r="H177" s="445">
        <f t="shared" si="182"/>
        <v>0</v>
      </c>
      <c r="I177" s="445">
        <f t="shared" si="183"/>
        <v>0</v>
      </c>
      <c r="J177" s="445">
        <f t="shared" si="184"/>
        <v>0</v>
      </c>
      <c r="K177" s="445">
        <f t="shared" si="185"/>
        <v>0</v>
      </c>
      <c r="L177" s="445">
        <f t="shared" si="186"/>
        <v>0</v>
      </c>
      <c r="M177" s="445">
        <f t="shared" si="187"/>
        <v>0</v>
      </c>
      <c r="N177" s="445">
        <f t="shared" si="188"/>
        <v>0</v>
      </c>
      <c r="O177" s="445">
        <f t="shared" si="189"/>
        <v>0</v>
      </c>
      <c r="P177" s="445">
        <f t="shared" si="190"/>
        <v>0</v>
      </c>
      <c r="Q177" s="445">
        <f t="shared" si="191"/>
        <v>0</v>
      </c>
      <c r="R177" s="445">
        <f t="shared" si="192"/>
        <v>0</v>
      </c>
      <c r="S177" s="445">
        <f t="shared" si="193"/>
        <v>0</v>
      </c>
      <c r="T177" s="445">
        <f t="shared" si="194"/>
        <v>0</v>
      </c>
      <c r="U177" s="445">
        <f t="shared" si="195"/>
        <v>0</v>
      </c>
      <c r="V177" s="445">
        <f t="shared" si="196"/>
        <v>0</v>
      </c>
      <c r="W177" s="445">
        <f t="shared" si="197"/>
        <v>0</v>
      </c>
      <c r="X177" s="445">
        <f t="shared" si="198"/>
        <v>0</v>
      </c>
      <c r="Y177" s="445">
        <f t="shared" si="199"/>
        <v>0</v>
      </c>
      <c r="Z177" s="445">
        <f t="shared" si="200"/>
        <v>0</v>
      </c>
      <c r="AA177" s="445">
        <f t="shared" si="201"/>
        <v>0</v>
      </c>
      <c r="AB177" s="445">
        <f t="shared" si="202"/>
        <v>0</v>
      </c>
      <c r="AC177" s="445">
        <f t="shared" si="203"/>
        <v>0</v>
      </c>
      <c r="AD177" s="445">
        <f t="shared" si="204"/>
        <v>0</v>
      </c>
      <c r="AE177" s="445">
        <f t="shared" si="205"/>
        <v>0</v>
      </c>
      <c r="AF177" s="445">
        <f t="shared" si="206"/>
        <v>0</v>
      </c>
      <c r="AG177" s="445">
        <f t="shared" si="207"/>
        <v>0</v>
      </c>
      <c r="AH177" s="445">
        <f t="shared" si="208"/>
        <v>0</v>
      </c>
      <c r="AI177" s="445">
        <f t="shared" si="209"/>
        <v>0</v>
      </c>
      <c r="AJ177" s="445">
        <f t="shared" si="210"/>
        <v>0</v>
      </c>
      <c r="AK177" s="445">
        <f t="shared" si="211"/>
        <v>0</v>
      </c>
      <c r="AL177" s="445">
        <f t="shared" si="212"/>
        <v>0</v>
      </c>
      <c r="AM177" s="445">
        <f t="shared" si="213"/>
        <v>0</v>
      </c>
      <c r="AN177" s="445">
        <f t="shared" si="214"/>
        <v>0</v>
      </c>
      <c r="AO177" s="445">
        <f t="shared" si="215"/>
        <v>0</v>
      </c>
      <c r="AP177" s="445">
        <f t="shared" si="216"/>
        <v>0</v>
      </c>
      <c r="AQ177" s="445">
        <f t="shared" si="217"/>
        <v>0</v>
      </c>
      <c r="AR177" s="445">
        <f t="shared" si="218"/>
        <v>0</v>
      </c>
      <c r="AS177" s="445">
        <f t="shared" si="219"/>
        <v>0</v>
      </c>
      <c r="AT177" s="445">
        <f t="shared" si="220"/>
        <v>0</v>
      </c>
      <c r="AU177" s="445">
        <f t="shared" si="221"/>
        <v>0</v>
      </c>
      <c r="AV177" s="445">
        <f t="shared" si="222"/>
        <v>0</v>
      </c>
      <c r="AW177" s="445">
        <f t="shared" si="223"/>
        <v>0</v>
      </c>
      <c r="AX177" s="445">
        <f t="shared" si="224"/>
        <v>0</v>
      </c>
      <c r="AY177" s="445">
        <f t="shared" si="225"/>
        <v>0</v>
      </c>
      <c r="AZ177" s="445">
        <f t="shared" si="226"/>
        <v>0</v>
      </c>
      <c r="BA177" s="445">
        <f t="shared" si="227"/>
        <v>0</v>
      </c>
      <c r="BB177" s="445">
        <f t="shared" si="228"/>
        <v>0</v>
      </c>
      <c r="BC177" s="445">
        <f t="shared" si="229"/>
        <v>0</v>
      </c>
      <c r="BD177" s="445">
        <f t="shared" si="230"/>
        <v>0</v>
      </c>
      <c r="BE177" s="445">
        <f t="shared" si="231"/>
        <v>0</v>
      </c>
      <c r="BF177" s="445">
        <f t="shared" si="232"/>
        <v>0</v>
      </c>
      <c r="BG177" s="445">
        <f t="shared" si="233"/>
        <v>0</v>
      </c>
      <c r="BH177" s="249"/>
      <c r="BI177" s="351">
        <f>'6. Network Design'!K84</f>
        <v>0</v>
      </c>
      <c r="BJ177" s="207"/>
    </row>
    <row r="178" spans="3:63">
      <c r="C178" s="240" t="str">
        <f t="shared" si="178"/>
        <v>S27</v>
      </c>
      <c r="D178" s="240" t="str">
        <f t="shared" si="178"/>
        <v>OTHER: complete as required</v>
      </c>
      <c r="E178" s="445">
        <f t="shared" si="179"/>
        <v>0</v>
      </c>
      <c r="F178" s="445">
        <f t="shared" si="180"/>
        <v>0</v>
      </c>
      <c r="G178" s="445">
        <f t="shared" si="181"/>
        <v>0</v>
      </c>
      <c r="H178" s="445">
        <f t="shared" si="182"/>
        <v>0</v>
      </c>
      <c r="I178" s="445">
        <f t="shared" si="183"/>
        <v>0</v>
      </c>
      <c r="J178" s="445">
        <f t="shared" si="184"/>
        <v>0</v>
      </c>
      <c r="K178" s="445">
        <f t="shared" si="185"/>
        <v>0</v>
      </c>
      <c r="L178" s="445">
        <f t="shared" si="186"/>
        <v>0</v>
      </c>
      <c r="M178" s="445">
        <f t="shared" si="187"/>
        <v>0</v>
      </c>
      <c r="N178" s="445">
        <f t="shared" si="188"/>
        <v>0</v>
      </c>
      <c r="O178" s="445">
        <f t="shared" si="189"/>
        <v>0</v>
      </c>
      <c r="P178" s="445">
        <f t="shared" si="190"/>
        <v>0</v>
      </c>
      <c r="Q178" s="445">
        <f t="shared" si="191"/>
        <v>0</v>
      </c>
      <c r="R178" s="445">
        <f t="shared" si="192"/>
        <v>0</v>
      </c>
      <c r="S178" s="445">
        <f t="shared" si="193"/>
        <v>0</v>
      </c>
      <c r="T178" s="445">
        <f t="shared" si="194"/>
        <v>0</v>
      </c>
      <c r="U178" s="445">
        <f t="shared" si="195"/>
        <v>0</v>
      </c>
      <c r="V178" s="445">
        <f t="shared" si="196"/>
        <v>0</v>
      </c>
      <c r="W178" s="445">
        <f t="shared" si="197"/>
        <v>0</v>
      </c>
      <c r="X178" s="445">
        <f t="shared" si="198"/>
        <v>0</v>
      </c>
      <c r="Y178" s="445">
        <f t="shared" si="199"/>
        <v>0</v>
      </c>
      <c r="Z178" s="445">
        <f t="shared" si="200"/>
        <v>0</v>
      </c>
      <c r="AA178" s="445">
        <f t="shared" si="201"/>
        <v>0</v>
      </c>
      <c r="AB178" s="445">
        <f t="shared" si="202"/>
        <v>0</v>
      </c>
      <c r="AC178" s="445">
        <f t="shared" si="203"/>
        <v>0</v>
      </c>
      <c r="AD178" s="445">
        <f t="shared" si="204"/>
        <v>0</v>
      </c>
      <c r="AE178" s="445">
        <f t="shared" si="205"/>
        <v>0</v>
      </c>
      <c r="AF178" s="445">
        <f t="shared" si="206"/>
        <v>0</v>
      </c>
      <c r="AG178" s="445">
        <f t="shared" si="207"/>
        <v>0</v>
      </c>
      <c r="AH178" s="445">
        <f t="shared" si="208"/>
        <v>0</v>
      </c>
      <c r="AI178" s="445">
        <f t="shared" si="209"/>
        <v>0</v>
      </c>
      <c r="AJ178" s="445">
        <f t="shared" si="210"/>
        <v>0</v>
      </c>
      <c r="AK178" s="445">
        <f t="shared" si="211"/>
        <v>0</v>
      </c>
      <c r="AL178" s="445">
        <f t="shared" si="212"/>
        <v>0</v>
      </c>
      <c r="AM178" s="445">
        <f t="shared" si="213"/>
        <v>0</v>
      </c>
      <c r="AN178" s="445">
        <f t="shared" si="214"/>
        <v>0</v>
      </c>
      <c r="AO178" s="445">
        <f t="shared" si="215"/>
        <v>0</v>
      </c>
      <c r="AP178" s="445">
        <f t="shared" si="216"/>
        <v>0</v>
      </c>
      <c r="AQ178" s="445">
        <f t="shared" si="217"/>
        <v>0</v>
      </c>
      <c r="AR178" s="445">
        <f t="shared" si="218"/>
        <v>0</v>
      </c>
      <c r="AS178" s="445">
        <f t="shared" si="219"/>
        <v>0</v>
      </c>
      <c r="AT178" s="445">
        <f t="shared" si="220"/>
        <v>0</v>
      </c>
      <c r="AU178" s="445">
        <f t="shared" si="221"/>
        <v>0</v>
      </c>
      <c r="AV178" s="445">
        <f t="shared" si="222"/>
        <v>0</v>
      </c>
      <c r="AW178" s="445">
        <f t="shared" si="223"/>
        <v>0</v>
      </c>
      <c r="AX178" s="445">
        <f t="shared" si="224"/>
        <v>0</v>
      </c>
      <c r="AY178" s="445">
        <f t="shared" si="225"/>
        <v>0</v>
      </c>
      <c r="AZ178" s="445">
        <f t="shared" si="226"/>
        <v>0</v>
      </c>
      <c r="BA178" s="445">
        <f t="shared" si="227"/>
        <v>0</v>
      </c>
      <c r="BB178" s="445">
        <f t="shared" si="228"/>
        <v>0</v>
      </c>
      <c r="BC178" s="445">
        <f t="shared" si="229"/>
        <v>0</v>
      </c>
      <c r="BD178" s="445">
        <f t="shared" si="230"/>
        <v>0</v>
      </c>
      <c r="BE178" s="445">
        <f t="shared" si="231"/>
        <v>0</v>
      </c>
      <c r="BF178" s="445">
        <f t="shared" si="232"/>
        <v>0</v>
      </c>
      <c r="BG178" s="445">
        <f t="shared" si="233"/>
        <v>0</v>
      </c>
      <c r="BH178" s="249"/>
      <c r="BI178" s="351">
        <f>'6. Network Design'!K85</f>
        <v>0</v>
      </c>
      <c r="BJ178" s="207"/>
    </row>
    <row r="179" spans="3:63">
      <c r="C179" s="240" t="str">
        <f t="shared" si="178"/>
        <v>S28</v>
      </c>
      <c r="D179" s="240" t="str">
        <f t="shared" si="178"/>
        <v>OTHER: complete as required</v>
      </c>
      <c r="E179" s="445">
        <f t="shared" si="179"/>
        <v>0</v>
      </c>
      <c r="F179" s="445">
        <f t="shared" si="180"/>
        <v>0</v>
      </c>
      <c r="G179" s="445">
        <f t="shared" si="181"/>
        <v>0</v>
      </c>
      <c r="H179" s="445">
        <f t="shared" si="182"/>
        <v>0</v>
      </c>
      <c r="I179" s="445">
        <f t="shared" si="183"/>
        <v>0</v>
      </c>
      <c r="J179" s="445">
        <f t="shared" si="184"/>
        <v>0</v>
      </c>
      <c r="K179" s="445">
        <f t="shared" si="185"/>
        <v>0</v>
      </c>
      <c r="L179" s="445">
        <f t="shared" si="186"/>
        <v>0</v>
      </c>
      <c r="M179" s="445">
        <f t="shared" si="187"/>
        <v>0</v>
      </c>
      <c r="N179" s="445">
        <f t="shared" si="188"/>
        <v>0</v>
      </c>
      <c r="O179" s="445">
        <f t="shared" si="189"/>
        <v>0</v>
      </c>
      <c r="P179" s="445">
        <f t="shared" si="190"/>
        <v>0</v>
      </c>
      <c r="Q179" s="445">
        <f t="shared" si="191"/>
        <v>0</v>
      </c>
      <c r="R179" s="445">
        <f t="shared" si="192"/>
        <v>0</v>
      </c>
      <c r="S179" s="445">
        <f t="shared" si="193"/>
        <v>0</v>
      </c>
      <c r="T179" s="445">
        <f t="shared" si="194"/>
        <v>0</v>
      </c>
      <c r="U179" s="445">
        <f t="shared" si="195"/>
        <v>0</v>
      </c>
      <c r="V179" s="445">
        <f t="shared" si="196"/>
        <v>0</v>
      </c>
      <c r="W179" s="445">
        <f t="shared" si="197"/>
        <v>0</v>
      </c>
      <c r="X179" s="445">
        <f t="shared" si="198"/>
        <v>0</v>
      </c>
      <c r="Y179" s="445">
        <f t="shared" si="199"/>
        <v>0</v>
      </c>
      <c r="Z179" s="445">
        <f t="shared" si="200"/>
        <v>0</v>
      </c>
      <c r="AA179" s="445">
        <f t="shared" si="201"/>
        <v>0</v>
      </c>
      <c r="AB179" s="445">
        <f t="shared" si="202"/>
        <v>0</v>
      </c>
      <c r="AC179" s="445">
        <f t="shared" si="203"/>
        <v>0</v>
      </c>
      <c r="AD179" s="445">
        <f t="shared" si="204"/>
        <v>0</v>
      </c>
      <c r="AE179" s="445">
        <f t="shared" si="205"/>
        <v>0</v>
      </c>
      <c r="AF179" s="445">
        <f t="shared" si="206"/>
        <v>0</v>
      </c>
      <c r="AG179" s="445">
        <f t="shared" si="207"/>
        <v>0</v>
      </c>
      <c r="AH179" s="445">
        <f t="shared" si="208"/>
        <v>0</v>
      </c>
      <c r="AI179" s="445">
        <f t="shared" si="209"/>
        <v>0</v>
      </c>
      <c r="AJ179" s="445">
        <f t="shared" si="210"/>
        <v>0</v>
      </c>
      <c r="AK179" s="445">
        <f t="shared" si="211"/>
        <v>0</v>
      </c>
      <c r="AL179" s="445">
        <f t="shared" si="212"/>
        <v>0</v>
      </c>
      <c r="AM179" s="445">
        <f t="shared" si="213"/>
        <v>0</v>
      </c>
      <c r="AN179" s="445">
        <f t="shared" si="214"/>
        <v>0</v>
      </c>
      <c r="AO179" s="445">
        <f t="shared" si="215"/>
        <v>0</v>
      </c>
      <c r="AP179" s="445">
        <f t="shared" si="216"/>
        <v>0</v>
      </c>
      <c r="AQ179" s="445">
        <f t="shared" si="217"/>
        <v>0</v>
      </c>
      <c r="AR179" s="445">
        <f t="shared" si="218"/>
        <v>0</v>
      </c>
      <c r="AS179" s="445">
        <f t="shared" si="219"/>
        <v>0</v>
      </c>
      <c r="AT179" s="445">
        <f t="shared" si="220"/>
        <v>0</v>
      </c>
      <c r="AU179" s="445">
        <f t="shared" si="221"/>
        <v>0</v>
      </c>
      <c r="AV179" s="445">
        <f t="shared" si="222"/>
        <v>0</v>
      </c>
      <c r="AW179" s="445">
        <f t="shared" si="223"/>
        <v>0</v>
      </c>
      <c r="AX179" s="445">
        <f t="shared" si="224"/>
        <v>0</v>
      </c>
      <c r="AY179" s="445">
        <f t="shared" si="225"/>
        <v>0</v>
      </c>
      <c r="AZ179" s="445">
        <f t="shared" si="226"/>
        <v>0</v>
      </c>
      <c r="BA179" s="445">
        <f t="shared" si="227"/>
        <v>0</v>
      </c>
      <c r="BB179" s="445">
        <f t="shared" si="228"/>
        <v>0</v>
      </c>
      <c r="BC179" s="445">
        <f t="shared" si="229"/>
        <v>0</v>
      </c>
      <c r="BD179" s="445">
        <f t="shared" si="230"/>
        <v>0</v>
      </c>
      <c r="BE179" s="445">
        <f t="shared" si="231"/>
        <v>0</v>
      </c>
      <c r="BF179" s="445">
        <f t="shared" si="232"/>
        <v>0</v>
      </c>
      <c r="BG179" s="445">
        <f t="shared" si="233"/>
        <v>0</v>
      </c>
      <c r="BH179" s="249"/>
      <c r="BI179" s="351">
        <f>'6. Network Design'!K86</f>
        <v>0</v>
      </c>
      <c r="BJ179" s="207"/>
    </row>
    <row r="180" spans="3:63">
      <c r="C180" s="240" t="str">
        <f t="shared" si="178"/>
        <v>S29</v>
      </c>
      <c r="D180" s="240" t="str">
        <f t="shared" si="178"/>
        <v>OTHER: complete as required</v>
      </c>
      <c r="E180" s="445">
        <f t="shared" si="179"/>
        <v>0</v>
      </c>
      <c r="F180" s="445">
        <f t="shared" si="180"/>
        <v>0</v>
      </c>
      <c r="G180" s="445">
        <f t="shared" si="181"/>
        <v>0</v>
      </c>
      <c r="H180" s="445">
        <f t="shared" si="182"/>
        <v>0</v>
      </c>
      <c r="I180" s="445">
        <f t="shared" si="183"/>
        <v>0</v>
      </c>
      <c r="J180" s="445">
        <f t="shared" si="184"/>
        <v>0</v>
      </c>
      <c r="K180" s="445">
        <f t="shared" si="185"/>
        <v>0</v>
      </c>
      <c r="L180" s="445">
        <f t="shared" si="186"/>
        <v>0</v>
      </c>
      <c r="M180" s="445">
        <f t="shared" si="187"/>
        <v>0</v>
      </c>
      <c r="N180" s="445">
        <f t="shared" si="188"/>
        <v>0</v>
      </c>
      <c r="O180" s="445">
        <f t="shared" si="189"/>
        <v>0</v>
      </c>
      <c r="P180" s="445">
        <f t="shared" si="190"/>
        <v>0</v>
      </c>
      <c r="Q180" s="445">
        <f t="shared" si="191"/>
        <v>0</v>
      </c>
      <c r="R180" s="445">
        <f t="shared" si="192"/>
        <v>0</v>
      </c>
      <c r="S180" s="445">
        <f t="shared" si="193"/>
        <v>0</v>
      </c>
      <c r="T180" s="445">
        <f t="shared" si="194"/>
        <v>0</v>
      </c>
      <c r="U180" s="445">
        <f t="shared" si="195"/>
        <v>0</v>
      </c>
      <c r="V180" s="445">
        <f t="shared" si="196"/>
        <v>0</v>
      </c>
      <c r="W180" s="445">
        <f t="shared" si="197"/>
        <v>0</v>
      </c>
      <c r="X180" s="445">
        <f t="shared" si="198"/>
        <v>0</v>
      </c>
      <c r="Y180" s="445">
        <f t="shared" si="199"/>
        <v>0</v>
      </c>
      <c r="Z180" s="445">
        <f t="shared" si="200"/>
        <v>0</v>
      </c>
      <c r="AA180" s="445">
        <f t="shared" si="201"/>
        <v>0</v>
      </c>
      <c r="AB180" s="445">
        <f t="shared" si="202"/>
        <v>0</v>
      </c>
      <c r="AC180" s="445">
        <f t="shared" si="203"/>
        <v>0</v>
      </c>
      <c r="AD180" s="445">
        <f t="shared" si="204"/>
        <v>0</v>
      </c>
      <c r="AE180" s="445">
        <f t="shared" si="205"/>
        <v>0</v>
      </c>
      <c r="AF180" s="445">
        <f t="shared" si="206"/>
        <v>0</v>
      </c>
      <c r="AG180" s="445">
        <f t="shared" si="207"/>
        <v>0</v>
      </c>
      <c r="AH180" s="445">
        <f t="shared" si="208"/>
        <v>0</v>
      </c>
      <c r="AI180" s="445">
        <f t="shared" si="209"/>
        <v>0</v>
      </c>
      <c r="AJ180" s="445">
        <f t="shared" si="210"/>
        <v>0</v>
      </c>
      <c r="AK180" s="445">
        <f t="shared" si="211"/>
        <v>0</v>
      </c>
      <c r="AL180" s="445">
        <f t="shared" si="212"/>
        <v>0</v>
      </c>
      <c r="AM180" s="445">
        <f t="shared" si="213"/>
        <v>0</v>
      </c>
      <c r="AN180" s="445">
        <f t="shared" si="214"/>
        <v>0</v>
      </c>
      <c r="AO180" s="445">
        <f t="shared" si="215"/>
        <v>0</v>
      </c>
      <c r="AP180" s="445">
        <f t="shared" si="216"/>
        <v>0</v>
      </c>
      <c r="AQ180" s="445">
        <f t="shared" si="217"/>
        <v>0</v>
      </c>
      <c r="AR180" s="445">
        <f t="shared" si="218"/>
        <v>0</v>
      </c>
      <c r="AS180" s="445">
        <f t="shared" si="219"/>
        <v>0</v>
      </c>
      <c r="AT180" s="445">
        <f t="shared" si="220"/>
        <v>0</v>
      </c>
      <c r="AU180" s="445">
        <f t="shared" si="221"/>
        <v>0</v>
      </c>
      <c r="AV180" s="445">
        <f t="shared" si="222"/>
        <v>0</v>
      </c>
      <c r="AW180" s="445">
        <f t="shared" si="223"/>
        <v>0</v>
      </c>
      <c r="AX180" s="445">
        <f t="shared" si="224"/>
        <v>0</v>
      </c>
      <c r="AY180" s="445">
        <f t="shared" si="225"/>
        <v>0</v>
      </c>
      <c r="AZ180" s="445">
        <f t="shared" si="226"/>
        <v>0</v>
      </c>
      <c r="BA180" s="445">
        <f t="shared" si="227"/>
        <v>0</v>
      </c>
      <c r="BB180" s="445">
        <f t="shared" si="228"/>
        <v>0</v>
      </c>
      <c r="BC180" s="445">
        <f t="shared" si="229"/>
        <v>0</v>
      </c>
      <c r="BD180" s="445">
        <f t="shared" si="230"/>
        <v>0</v>
      </c>
      <c r="BE180" s="445">
        <f t="shared" si="231"/>
        <v>0</v>
      </c>
      <c r="BF180" s="445">
        <f t="shared" si="232"/>
        <v>0</v>
      </c>
      <c r="BG180" s="445">
        <f t="shared" si="233"/>
        <v>0</v>
      </c>
      <c r="BH180" s="249"/>
      <c r="BI180" s="351">
        <f>'6. Network Design'!K87</f>
        <v>0</v>
      </c>
      <c r="BJ180" s="207"/>
    </row>
    <row r="181" spans="3:63">
      <c r="C181" s="240" t="str">
        <f t="shared" si="178"/>
        <v>S30</v>
      </c>
      <c r="D181" s="240" t="str">
        <f t="shared" si="178"/>
        <v>OTHER: complete as required</v>
      </c>
      <c r="E181" s="445">
        <f t="shared" si="179"/>
        <v>0</v>
      </c>
      <c r="F181" s="445">
        <f t="shared" si="180"/>
        <v>0</v>
      </c>
      <c r="G181" s="445">
        <f t="shared" si="181"/>
        <v>0</v>
      </c>
      <c r="H181" s="445">
        <f t="shared" si="182"/>
        <v>0</v>
      </c>
      <c r="I181" s="445">
        <f t="shared" si="183"/>
        <v>0</v>
      </c>
      <c r="J181" s="445">
        <f t="shared" si="184"/>
        <v>0</v>
      </c>
      <c r="K181" s="445">
        <f t="shared" si="185"/>
        <v>0</v>
      </c>
      <c r="L181" s="445">
        <f t="shared" si="186"/>
        <v>0</v>
      </c>
      <c r="M181" s="445">
        <f t="shared" si="187"/>
        <v>0</v>
      </c>
      <c r="N181" s="445">
        <f t="shared" si="188"/>
        <v>0</v>
      </c>
      <c r="O181" s="445">
        <f t="shared" si="189"/>
        <v>0</v>
      </c>
      <c r="P181" s="445">
        <f t="shared" si="190"/>
        <v>0</v>
      </c>
      <c r="Q181" s="445">
        <f>Q44*BI181/(IF(SUMPRODUCT($Q$15:$Q$44,$BI$152:$BI$181)=0,1,SUMPRODUCT($Q$15:$Q$44,$BI$152:$BI$181)))</f>
        <v>0</v>
      </c>
      <c r="R181" s="445">
        <f t="shared" si="192"/>
        <v>0</v>
      </c>
      <c r="S181" s="445">
        <f t="shared" si="193"/>
        <v>0</v>
      </c>
      <c r="T181" s="445">
        <f t="shared" si="194"/>
        <v>0</v>
      </c>
      <c r="U181" s="445">
        <f t="shared" si="195"/>
        <v>0</v>
      </c>
      <c r="V181" s="445">
        <f t="shared" si="196"/>
        <v>0</v>
      </c>
      <c r="W181" s="445">
        <f t="shared" si="197"/>
        <v>0</v>
      </c>
      <c r="X181" s="445">
        <f t="shared" si="198"/>
        <v>0</v>
      </c>
      <c r="Y181" s="445">
        <f t="shared" si="199"/>
        <v>0</v>
      </c>
      <c r="Z181" s="445">
        <f t="shared" si="200"/>
        <v>0</v>
      </c>
      <c r="AA181" s="445">
        <f t="shared" si="201"/>
        <v>0</v>
      </c>
      <c r="AB181" s="445">
        <f t="shared" si="202"/>
        <v>0</v>
      </c>
      <c r="AC181" s="445">
        <f t="shared" si="203"/>
        <v>0</v>
      </c>
      <c r="AD181" s="445">
        <f t="shared" si="204"/>
        <v>0</v>
      </c>
      <c r="AE181" s="445">
        <f t="shared" si="205"/>
        <v>0</v>
      </c>
      <c r="AF181" s="445">
        <f t="shared" si="206"/>
        <v>0</v>
      </c>
      <c r="AG181" s="445">
        <f t="shared" si="207"/>
        <v>0</v>
      </c>
      <c r="AH181" s="445">
        <f t="shared" si="208"/>
        <v>0</v>
      </c>
      <c r="AI181" s="445">
        <f t="shared" si="209"/>
        <v>0</v>
      </c>
      <c r="AJ181" s="445">
        <f t="shared" si="210"/>
        <v>0</v>
      </c>
      <c r="AK181" s="445">
        <f t="shared" si="211"/>
        <v>0</v>
      </c>
      <c r="AL181" s="445">
        <f t="shared" si="212"/>
        <v>0</v>
      </c>
      <c r="AM181" s="445">
        <f t="shared" si="213"/>
        <v>0</v>
      </c>
      <c r="AN181" s="445">
        <f t="shared" si="214"/>
        <v>0</v>
      </c>
      <c r="AO181" s="445">
        <f t="shared" si="215"/>
        <v>0</v>
      </c>
      <c r="AP181" s="445">
        <f t="shared" si="216"/>
        <v>0</v>
      </c>
      <c r="AQ181" s="445">
        <f t="shared" si="217"/>
        <v>0</v>
      </c>
      <c r="AR181" s="445">
        <f t="shared" si="218"/>
        <v>0</v>
      </c>
      <c r="AS181" s="445">
        <f t="shared" si="219"/>
        <v>0</v>
      </c>
      <c r="AT181" s="445">
        <f t="shared" si="220"/>
        <v>0</v>
      </c>
      <c r="AU181" s="445">
        <f t="shared" si="221"/>
        <v>0</v>
      </c>
      <c r="AV181" s="445">
        <f t="shared" si="222"/>
        <v>0</v>
      </c>
      <c r="AW181" s="445">
        <f t="shared" si="223"/>
        <v>0</v>
      </c>
      <c r="AX181" s="445">
        <f t="shared" si="224"/>
        <v>0</v>
      </c>
      <c r="AY181" s="445">
        <f t="shared" si="225"/>
        <v>0</v>
      </c>
      <c r="AZ181" s="445">
        <f t="shared" si="226"/>
        <v>0</v>
      </c>
      <c r="BA181" s="445">
        <f t="shared" si="227"/>
        <v>0</v>
      </c>
      <c r="BB181" s="445">
        <f t="shared" si="228"/>
        <v>0</v>
      </c>
      <c r="BC181" s="445">
        <f t="shared" si="229"/>
        <v>0</v>
      </c>
      <c r="BD181" s="445">
        <f t="shared" si="230"/>
        <v>0</v>
      </c>
      <c r="BE181" s="445">
        <f t="shared" si="231"/>
        <v>0</v>
      </c>
      <c r="BF181" s="445">
        <f t="shared" si="232"/>
        <v>0</v>
      </c>
      <c r="BG181" s="445">
        <f t="shared" si="233"/>
        <v>0</v>
      </c>
      <c r="BH181" s="249"/>
      <c r="BI181" s="351">
        <f>'6. Network Design'!K88</f>
        <v>0</v>
      </c>
      <c r="BJ181" s="207"/>
    </row>
    <row r="182" spans="3:63">
      <c r="C182" s="240" t="str">
        <f t="shared" si="178"/>
        <v>End</v>
      </c>
      <c r="D182" s="222" t="s">
        <v>2</v>
      </c>
      <c r="E182" s="446">
        <f>SUM(E152:E181)</f>
        <v>1.0000000000000002</v>
      </c>
      <c r="F182" s="446">
        <f t="shared" ref="F182:BG182" si="234">SUM(F152:F181)</f>
        <v>1</v>
      </c>
      <c r="G182" s="446">
        <f t="shared" si="234"/>
        <v>1.0000000000000002</v>
      </c>
      <c r="H182" s="446">
        <f t="shared" si="234"/>
        <v>1</v>
      </c>
      <c r="I182" s="446">
        <f t="shared" si="234"/>
        <v>1.0000000000000002</v>
      </c>
      <c r="J182" s="446">
        <f t="shared" si="234"/>
        <v>1</v>
      </c>
      <c r="K182" s="446">
        <f t="shared" si="234"/>
        <v>0.99999999999999967</v>
      </c>
      <c r="L182" s="446">
        <f>SUM(L152:L181)</f>
        <v>1</v>
      </c>
      <c r="M182" s="446">
        <f t="shared" si="234"/>
        <v>1</v>
      </c>
      <c r="N182" s="446">
        <f t="shared" si="234"/>
        <v>1</v>
      </c>
      <c r="O182" s="446">
        <f t="shared" si="234"/>
        <v>1</v>
      </c>
      <c r="P182" s="446">
        <f t="shared" si="234"/>
        <v>1</v>
      </c>
      <c r="Q182" s="446">
        <f t="shared" si="234"/>
        <v>1</v>
      </c>
      <c r="R182" s="446">
        <f t="shared" si="234"/>
        <v>1</v>
      </c>
      <c r="S182" s="446">
        <f t="shared" si="234"/>
        <v>1</v>
      </c>
      <c r="T182" s="446">
        <f t="shared" si="234"/>
        <v>0.99999999999999989</v>
      </c>
      <c r="U182" s="446">
        <f t="shared" si="234"/>
        <v>1</v>
      </c>
      <c r="V182" s="446">
        <f t="shared" si="234"/>
        <v>1</v>
      </c>
      <c r="W182" s="446">
        <f t="shared" si="234"/>
        <v>1</v>
      </c>
      <c r="X182" s="446">
        <f t="shared" si="234"/>
        <v>1</v>
      </c>
      <c r="Y182" s="446">
        <f t="shared" si="234"/>
        <v>1</v>
      </c>
      <c r="Z182" s="446">
        <f t="shared" si="234"/>
        <v>1</v>
      </c>
      <c r="AA182" s="446">
        <f t="shared" si="234"/>
        <v>1</v>
      </c>
      <c r="AB182" s="446">
        <f t="shared" si="234"/>
        <v>1</v>
      </c>
      <c r="AC182" s="446">
        <f t="shared" si="234"/>
        <v>1</v>
      </c>
      <c r="AD182" s="446">
        <f t="shared" si="234"/>
        <v>0</v>
      </c>
      <c r="AE182" s="446">
        <f t="shared" si="234"/>
        <v>0</v>
      </c>
      <c r="AF182" s="446">
        <f t="shared" si="234"/>
        <v>0</v>
      </c>
      <c r="AG182" s="446">
        <f t="shared" si="234"/>
        <v>0</v>
      </c>
      <c r="AH182" s="446">
        <f t="shared" si="234"/>
        <v>0</v>
      </c>
      <c r="AI182" s="446">
        <f t="shared" si="234"/>
        <v>1.0000000000000002</v>
      </c>
      <c r="AJ182" s="446">
        <f t="shared" si="234"/>
        <v>1</v>
      </c>
      <c r="AK182" s="446">
        <f t="shared" si="234"/>
        <v>1.0000000000000002</v>
      </c>
      <c r="AL182" s="446">
        <f t="shared" si="234"/>
        <v>1</v>
      </c>
      <c r="AM182" s="446">
        <f t="shared" si="234"/>
        <v>1.0000000000000002</v>
      </c>
      <c r="AN182" s="446">
        <f t="shared" si="234"/>
        <v>1</v>
      </c>
      <c r="AO182" s="446">
        <f t="shared" si="234"/>
        <v>1</v>
      </c>
      <c r="AP182" s="446">
        <f t="shared" si="234"/>
        <v>1</v>
      </c>
      <c r="AQ182" s="446">
        <f t="shared" si="234"/>
        <v>1</v>
      </c>
      <c r="AR182" s="446">
        <f t="shared" si="234"/>
        <v>1</v>
      </c>
      <c r="AS182" s="446">
        <f t="shared" si="234"/>
        <v>0.99999999999999989</v>
      </c>
      <c r="AT182" s="446">
        <f t="shared" si="234"/>
        <v>1</v>
      </c>
      <c r="AU182" s="446">
        <f t="shared" si="234"/>
        <v>1</v>
      </c>
      <c r="AV182" s="446">
        <f t="shared" si="234"/>
        <v>1</v>
      </c>
      <c r="AW182" s="446">
        <f t="shared" si="234"/>
        <v>1</v>
      </c>
      <c r="AX182" s="446">
        <f t="shared" si="234"/>
        <v>1</v>
      </c>
      <c r="AY182" s="446">
        <f t="shared" si="234"/>
        <v>1</v>
      </c>
      <c r="AZ182" s="446">
        <f t="shared" si="234"/>
        <v>0</v>
      </c>
      <c r="BA182" s="446">
        <f t="shared" si="234"/>
        <v>0</v>
      </c>
      <c r="BB182" s="446">
        <f t="shared" si="234"/>
        <v>0</v>
      </c>
      <c r="BC182" s="446">
        <f t="shared" si="234"/>
        <v>0</v>
      </c>
      <c r="BD182" s="446">
        <f t="shared" si="234"/>
        <v>0</v>
      </c>
      <c r="BE182" s="446">
        <f t="shared" si="234"/>
        <v>0</v>
      </c>
      <c r="BF182" s="446">
        <f t="shared" si="234"/>
        <v>0</v>
      </c>
      <c r="BG182" s="446">
        <f t="shared" si="234"/>
        <v>0</v>
      </c>
      <c r="BH182" s="249"/>
      <c r="BI182" s="447">
        <f>SUM(BI152:BI181)</f>
        <v>112718.08638897441</v>
      </c>
      <c r="BJ182" s="477" t="str">
        <f>IF(BI182='6. Network Design'!K89,"OK","Not OK")</f>
        <v>OK</v>
      </c>
      <c r="BK182" s="478"/>
    </row>
    <row r="184" spans="3:63">
      <c r="BI184" s="697">
        <f>'6. Network Design'!L58</f>
        <v>2018</v>
      </c>
    </row>
    <row r="185" spans="3:63">
      <c r="C185" s="154">
        <f>'C. Masterfiles'!D147</f>
        <v>2018</v>
      </c>
      <c r="D185" s="222" t="s">
        <v>284</v>
      </c>
      <c r="E185" s="443" t="str">
        <f>E151</f>
        <v>TRX</v>
      </c>
      <c r="F185" s="443" t="str">
        <f t="shared" ref="F185:AH185" si="235">F151</f>
        <v>Radio</v>
      </c>
      <c r="G185" s="443" t="str">
        <f t="shared" si="235"/>
        <v>BTS</v>
      </c>
      <c r="H185" s="443" t="str">
        <f t="shared" si="235"/>
        <v>Node B</v>
      </c>
      <c r="I185" s="443" t="str">
        <f t="shared" si="235"/>
        <v>BSC</v>
      </c>
      <c r="J185" s="443" t="str">
        <f t="shared" si="235"/>
        <v>RNC</v>
      </c>
      <c r="K185" s="443" t="str">
        <f t="shared" si="235"/>
        <v>MSC</v>
      </c>
      <c r="L185" s="443" t="str">
        <f t="shared" si="235"/>
        <v>HLR</v>
      </c>
      <c r="M185" s="443" t="str">
        <f t="shared" si="235"/>
        <v>PPP</v>
      </c>
      <c r="N185" s="443" t="str">
        <f t="shared" si="235"/>
        <v>SMSG</v>
      </c>
      <c r="O185" s="443" t="str">
        <f t="shared" si="235"/>
        <v>SMSC</v>
      </c>
      <c r="P185" s="443" t="str">
        <f t="shared" si="235"/>
        <v>MMSC</v>
      </c>
      <c r="Q185" s="443" t="str">
        <f t="shared" si="235"/>
        <v>VMS</v>
      </c>
      <c r="R185" s="443" t="str">
        <f t="shared" si="235"/>
        <v>NMS</v>
      </c>
      <c r="S185" s="443" t="str">
        <f t="shared" si="235"/>
        <v>OSS</v>
      </c>
      <c r="T185" s="443" t="str">
        <f t="shared" si="235"/>
        <v>GPRS</v>
      </c>
      <c r="U185" s="443" t="str">
        <f t="shared" si="235"/>
        <v>BIL</v>
      </c>
      <c r="V185" s="443" t="str">
        <f t="shared" si="235"/>
        <v>IBIL</v>
      </c>
      <c r="W185" s="443" t="str">
        <f t="shared" si="235"/>
        <v>IGW</v>
      </c>
      <c r="X185" s="443" t="str">
        <f t="shared" si="235"/>
        <v>INT</v>
      </c>
      <c r="Y185" s="443" t="str">
        <f t="shared" si="235"/>
        <v>SGSN</v>
      </c>
      <c r="Z185" s="443" t="str">
        <f t="shared" si="235"/>
        <v>GGSN</v>
      </c>
      <c r="AA185" s="443" t="str">
        <f t="shared" si="235"/>
        <v>IN/NGN</v>
      </c>
      <c r="AB185" s="443" t="str">
        <f t="shared" si="235"/>
        <v>eNodeB</v>
      </c>
      <c r="AC185" s="443" t="str">
        <f t="shared" si="235"/>
        <v>eNodeB Radio</v>
      </c>
      <c r="AD185" s="443" t="str">
        <f t="shared" si="235"/>
        <v>OTHER</v>
      </c>
      <c r="AE185" s="443" t="str">
        <f t="shared" si="235"/>
        <v>OTHER</v>
      </c>
      <c r="AF185" s="443" t="str">
        <f t="shared" si="235"/>
        <v>OTHER</v>
      </c>
      <c r="AG185" s="443" t="str">
        <f t="shared" si="235"/>
        <v>OTHER</v>
      </c>
      <c r="AH185" s="443" t="str">
        <f t="shared" si="235"/>
        <v>OTHER</v>
      </c>
      <c r="AI185" s="443" t="str">
        <f>AI151</f>
        <v>BTS-BSC</v>
      </c>
      <c r="AJ185" s="443" t="str">
        <f t="shared" ref="AJ185:BG185" si="236">AJ151</f>
        <v>Node B-RNC</v>
      </c>
      <c r="AK185" s="443" t="str">
        <f t="shared" si="236"/>
        <v>BSC-MSC</v>
      </c>
      <c r="AL185" s="443" t="str">
        <f t="shared" si="236"/>
        <v>RNC-MSC</v>
      </c>
      <c r="AM185" s="443" t="str">
        <f t="shared" si="236"/>
        <v>MSC-MSC</v>
      </c>
      <c r="AN185" s="443" t="str">
        <f t="shared" si="236"/>
        <v>MSC-PPP</v>
      </c>
      <c r="AO185" s="443" t="str">
        <f t="shared" si="236"/>
        <v>MSC-HLR</v>
      </c>
      <c r="AP185" s="443" t="str">
        <f t="shared" si="236"/>
        <v>MSC-SMS</v>
      </c>
      <c r="AQ185" s="443" t="str">
        <f t="shared" si="236"/>
        <v>MSC-MMS</v>
      </c>
      <c r="AR185" s="443" t="str">
        <f t="shared" si="236"/>
        <v>MSC-OSS</v>
      </c>
      <c r="AS185" s="443" t="str">
        <f t="shared" si="236"/>
        <v>MSC-GPRS</v>
      </c>
      <c r="AT185" s="443" t="str">
        <f t="shared" si="236"/>
        <v>MSC-BIL</v>
      </c>
      <c r="AU185" s="443" t="str">
        <f t="shared" si="236"/>
        <v>MSC-IBIL</v>
      </c>
      <c r="AV185" s="443" t="str">
        <f t="shared" si="236"/>
        <v>MSC-IGW</v>
      </c>
      <c r="AW185" s="443" t="str">
        <f t="shared" si="236"/>
        <v>MSC-INT</v>
      </c>
      <c r="AX185" s="443" t="str">
        <f t="shared" si="236"/>
        <v>MSC-IN/NGIN</v>
      </c>
      <c r="AY185" s="443" t="str">
        <f t="shared" si="236"/>
        <v>eNodeB-MSC</v>
      </c>
      <c r="AZ185" s="443" t="str">
        <f t="shared" si="236"/>
        <v>OTHER: complete as required</v>
      </c>
      <c r="BA185" s="443" t="str">
        <f t="shared" si="236"/>
        <v>OTHER: complete as required</v>
      </c>
      <c r="BB185" s="443" t="str">
        <f t="shared" si="236"/>
        <v>OTHER: complete as required</v>
      </c>
      <c r="BC185" s="443" t="str">
        <f t="shared" si="236"/>
        <v>OTHER: complete as required</v>
      </c>
      <c r="BD185" s="443" t="str">
        <f t="shared" si="236"/>
        <v>OTHER: complete as required</v>
      </c>
      <c r="BE185" s="443" t="str">
        <f t="shared" si="236"/>
        <v>OTHER: complete as required</v>
      </c>
      <c r="BF185" s="443" t="str">
        <f t="shared" si="236"/>
        <v>OTHER: complete as required</v>
      </c>
      <c r="BG185" s="443" t="str">
        <f t="shared" si="236"/>
        <v>OTHER: complete as required</v>
      </c>
      <c r="BH185" s="249"/>
      <c r="BI185" s="694" t="s">
        <v>472</v>
      </c>
      <c r="BJ185" s="207"/>
    </row>
    <row r="186" spans="3:63">
      <c r="C186" s="240" t="str">
        <f t="shared" ref="C186:D215" si="237">C152</f>
        <v>S01</v>
      </c>
      <c r="D186" s="240" t="str">
        <f t="shared" si="237"/>
        <v>Повиквания в мрежата (On Net calls)</v>
      </c>
      <c r="E186" s="445">
        <f>E15*BI186/(IF(SUMPRODUCT($E$15:$E$44,$BI$186:$BI$215)=0,1,SUMPRODUCT($E$15:$E$44,$BI$186:$BI$215)))</f>
        <v>0.73711614235714007</v>
      </c>
      <c r="F186" s="445">
        <f>F15*BI186/(IF(SUMPRODUCT($F$15:$F$44,$BI$186:$BI$215)=0,1,SUMPRODUCT($F$15:$F$44,$BI$186:$BI$215)))</f>
        <v>0.54138214761065817</v>
      </c>
      <c r="G186" s="445">
        <f>G15*BI186/(IF(SUMPRODUCT($G$15:$G$44,$BI$186:$BI$215)=0,1,SUMPRODUCT($G$15:$G$44,$BI$186:$BI$215)))</f>
        <v>0.73711614235714007</v>
      </c>
      <c r="H186" s="445">
        <f>H15*BI186/(IF(SUMPRODUCT($H$15:$H$44,$BI$186:$BI$215)=0,1,SUMPRODUCT($H$15:$H$44,$BI$186:$BI$215)))</f>
        <v>0.54138214761065817</v>
      </c>
      <c r="I186" s="445">
        <f>I15*BI186/(IF(SUMPRODUCT($I$15:$I$44,$BI$186:$BI$215)=0,1,SUMPRODUCT($I$15:$I$44,$BI$186:$BI$215)))</f>
        <v>0.73711614235714007</v>
      </c>
      <c r="J186" s="445">
        <f>J15*BI186/(IF(SUMPRODUCT($J$15:$J$44,$BI$186:$BI$215)=0,1,SUMPRODUCT($J$15:$J$44,$BI$186:$BI$215)))</f>
        <v>0.54138214761065817</v>
      </c>
      <c r="K186" s="445">
        <f>K15*BI186/(IF(SUMPRODUCT($K$15:$K$44,$BI$186:$BI$215)=0,1,SUMPRODUCT($K$15:$K$44,$BI$186:$BI$215)))</f>
        <v>0.49536182812810337</v>
      </c>
      <c r="L186" s="445">
        <f>L15*BI186/(IF(SUMPRODUCT($L$15:$L$44,$BI$186:$BI$215)=0,1,SUMPRODUCT($L$15:$L$44,$BI$186:$BI$215)))</f>
        <v>0.37126744525196015</v>
      </c>
      <c r="M186" s="445">
        <f>M15*BI186/(IF(SUMPRODUCT($M$15:$M$44,$BI$186:$BI$215)=0,1,SUMPRODUCT($M$15:$M$44,$BI$186:$BI$215)))</f>
        <v>0.37126744525196015</v>
      </c>
      <c r="N186" s="445">
        <f>N15*BI186/(IF(SUMPRODUCT($N$15:$N$44,$BI$186:$BI$215)=0,1,SUMPRODUCT($N$15:$N$44,$BI$186:$BI$215)))</f>
        <v>0</v>
      </c>
      <c r="O186" s="445">
        <f>O15*BI186/(IF(SUMPRODUCT($O$15:$O$44,$BI$186:$BI$215)=0,1,SUMPRODUCT($O$15:$O$44,$BI$186:$BI$215)))</f>
        <v>0</v>
      </c>
      <c r="P186" s="445">
        <f>P15*BI186/(IF(SUMPRODUCT($P$15:$P$44,$BI$186:$BI$215)=0,1,SUMPRODUCT($P$15:$P$44,$BI$186:$BI$215)))</f>
        <v>0</v>
      </c>
      <c r="Q186" s="445">
        <f>Q15*BI186/(IF(SUMPRODUCT($Q$15:$Q$44,$BI$186:$BI$215)=0,1,SUMPRODUCT($Q$15:$Q$44,$BI$186:$BI$215)))</f>
        <v>0</v>
      </c>
      <c r="R186" s="445">
        <f>R15*BI186/(IF(SUMPRODUCT($R$15:$R$44,$BI$186:$BI$215)=0,1,SUMPRODUCT($R$15:$R$44,$BI$186:$BI$215)))</f>
        <v>0.37126744525196015</v>
      </c>
      <c r="S186" s="445">
        <f>S15*BI186/(IF(SUMPRODUCT($S$15:$S$44,$BI$186:$BI$215)=0,1,SUMPRODUCT($S$15:$S$44,$BI$186:$BI$215)))</f>
        <v>0.37126744525196015</v>
      </c>
      <c r="T186" s="445">
        <f>T15*BI186/(IF(SUMPRODUCT($T$15:$T$44,$BI$186:$BI$215)=0,1,SUMPRODUCT($T$15:$T$44,$BI$186:$BI$215)))</f>
        <v>0</v>
      </c>
      <c r="U186" s="445">
        <f>U15*BI186/(IF(SUMPRODUCT($U$15:$U$44,$BI$186:$BI$215)=0,1,SUMPRODUCT($U$15:$U$44,$BI$186:$BI$215)))</f>
        <v>0.40929504252542287</v>
      </c>
      <c r="V186" s="445">
        <f>V15*BI186/(IF(SUMPRODUCT($V$15:$V$44,$BI$186:$BI$215)=0,1,SUMPRODUCT($V$15:$V$44,$BI$186:$BI$215)))</f>
        <v>0</v>
      </c>
      <c r="W186" s="445">
        <f>W15*BI186/(IF(SUMPRODUCT($W$15:$W$44,$BI$186:$BI$215)=0,1,SUMPRODUCT($W$15:$W$44,$BI$186:$BI$215)))</f>
        <v>0</v>
      </c>
      <c r="X186" s="445">
        <f>X15*BI186/(IF(SUMPRODUCT($X$15:$X$44,$BI$186:$BI$215)=0,1,SUMPRODUCT($X$15:$X$44,$BI$186:$BI$215)))</f>
        <v>0</v>
      </c>
      <c r="Y186" s="445">
        <f>Y15*BI186/(IF(SUMPRODUCT($Y$15:$Y$44,$BI$186:$BI$215)=0,1,SUMPRODUCT($Y$15:$Y$44,$BI$186:$BI$215)))</f>
        <v>0</v>
      </c>
      <c r="Z186" s="445">
        <f>Z15*BI186/(IF(SUMPRODUCT($Z$15:$Z$44,$BI$186:$BI$215)=0,1,SUMPRODUCT($Z$15:$Z$44,$BI$186:$BI$215)))</f>
        <v>0</v>
      </c>
      <c r="AA186" s="445">
        <f>AA15*BI186/(IF(SUMPRODUCT($AA$15:$AA$44,$BI$186:$BI$215)=0,1,SUMPRODUCT($AA$15:$AA$44,$BI$186:$BI$215)))</f>
        <v>0</v>
      </c>
      <c r="AB186" s="445">
        <f>AB15*BI186/(IF(SUMPRODUCT($AB$15:$AB$44,$BI$186:$BI$215)=0,1,SUMPRODUCT($AB$15:$AB$44,$BI$186:$BI$215)))</f>
        <v>0.54138214761065817</v>
      </c>
      <c r="AC186" s="445">
        <f>AC15*BI186/(IF(SUMPRODUCT($AC$15:$AC$44,$BI$186:$BI$215)=0,1,SUMPRODUCT($AC$15:$AC$44,$BI$186:$BI$215)))</f>
        <v>0.54138214761065817</v>
      </c>
      <c r="AD186" s="445">
        <f>AD15*BI186/(IF(SUMPRODUCT($AD$15:$AD$44,$BI$186:$BI$215)=0,1,SUMPRODUCT($AD$15:$AD$44,$BI$186:$BI$215)))</f>
        <v>0</v>
      </c>
      <c r="AE186" s="445">
        <f>AE15*BI186/(IF(SUMPRODUCT($AE$15:$AE$44,$BI$186:$BI$215)=0,1,SUMPRODUCT($AE$15:$AE$44,$BI$186:$BI$215)))</f>
        <v>0</v>
      </c>
      <c r="AF186" s="445">
        <f>AF15*$BI186/(IF(SUMPRODUCT($AF$15:$AF$44,$BI$186:$BI$215)=0,1,SUMPRODUCT($AF$15:$AF$44,$BI$186:$BI$215)))</f>
        <v>0</v>
      </c>
      <c r="AG186" s="445">
        <f>AG15*$BI186/(IF(SUMPRODUCT($AG$15:$AG$44,$BI$186:$BI$215)=0,1,SUMPRODUCT($AG$15:$AG$44,$BI$186:$BI$215)))</f>
        <v>0</v>
      </c>
      <c r="AH186" s="445">
        <f>AH15*$BI186/(IF(SUMPRODUCT($AH$15:$AH$44,$BI$186:$BI$215)=0,1,SUMPRODUCT($AH$15:$AH$44,$BI$186:$BI$215)))</f>
        <v>0</v>
      </c>
      <c r="AI186" s="445">
        <f>AI15*$BI186/(IF(SUMPRODUCT($AI$15:$AI$44,$BI$186:$BI$215)=0,1,SUMPRODUCT($AI$15:$AI$44,$BI$186:$BI$215)))</f>
        <v>0.73711614235714007</v>
      </c>
      <c r="AJ186" s="445">
        <f>AJ15*$BI186/(IF(SUMPRODUCT($AJ$15:$AJ$44,$BI$186:$BI$215)=0,1,SUMPRODUCT($AJ$15:$AJ$44,$BI$186:$BI$215)))</f>
        <v>0.54138214761065817</v>
      </c>
      <c r="AK186" s="445">
        <f>AK15*$BI186/(IF(SUMPRODUCT($AK$15:$AK$44,$BI$186:$BI$215)=0,1,SUMPRODUCT($AK$15:$AK$44,$BI$186:$BI$215)))</f>
        <v>0.73711614235714007</v>
      </c>
      <c r="AL186" s="445">
        <f>AL15*$BI186/(IF(SUMPRODUCT($AL$15:$AL$44,$BI$186:$BI$215)=0,1,SUMPRODUCT($AL$15:$AL$44,$BI$186:$BI$215)))</f>
        <v>0.54138214761065817</v>
      </c>
      <c r="AM186" s="445">
        <f>AM15*$BI186/(IF(SUMPRODUCT($AM$15:$AM$44,$BI$186:$BI$215)=0,1,SUMPRODUCT($AM$15:$AM$44,$BI$186:$BI$215)))</f>
        <v>0.73711614235714007</v>
      </c>
      <c r="AN186" s="445">
        <f>AN15*$BI186/(IF(SUMPRODUCT($AN$15:$AN$44,$BI$186:$BI$215)=0,1,SUMPRODUCT($AN$15:$AN$44,$BI$186:$BI$215)))</f>
        <v>0.37126744525196015</v>
      </c>
      <c r="AO186" s="445">
        <f>AO15*$BI186/(IF(SUMPRODUCT($AO$15:$AO$44,$BI$186:$BI$215)=0,1,SUMPRODUCT($AO$15:$AO$44,$BI$186:$BI$215)))</f>
        <v>0.37126744525196015</v>
      </c>
      <c r="AP186" s="445">
        <f>AP15*$BI186/(IF(SUMPRODUCT($AP$15:$AP$44,$BI$186:$BI$215)=0,1,SUMPRODUCT($AP$15:$AP$44,$BI$186:$BI$215)))</f>
        <v>0</v>
      </c>
      <c r="AQ186" s="445">
        <f>AQ15*$BI186/(IF(SUMPRODUCT($AQ$15:$AQ$44,$BI$186:$BI$215)=0,1,SUMPRODUCT($AQ$15:$AQ$44,$BI$186:$BI$215)))</f>
        <v>0</v>
      </c>
      <c r="AR186" s="445">
        <f>AR15*$BI186/(IF(SUMPRODUCT($AR$15:$AR$44,$BI$186:$BI$215)=0,1,SUMPRODUCT($AR$15:$AR$44,$BI$186:$BI$215)))</f>
        <v>0.37126744525196015</v>
      </c>
      <c r="AS186" s="445">
        <f>AS15*$BI186/(IF(SUMPRODUCT($AS$15:$AS$44,$BI$186:$BI$215)=0,1,SUMPRODUCT($AS$15:$AS$44,$BI$186:$BI$215)))</f>
        <v>0</v>
      </c>
      <c r="AT186" s="445">
        <f>AT15*$BI186/(IF(SUMPRODUCT($AT$15:$AT$44,$BI$186:$BI$215)=0,1,SUMPRODUCT($AT$15:$AT$44,$BI$186:$BI$215)))</f>
        <v>0.40929504252542287</v>
      </c>
      <c r="AU186" s="445">
        <f>AU15*$BI186/(IF(SUMPRODUCT($AU$15:$AU$44,$BI$186:$BI$215)=0,1,SUMPRODUCT($AU$15:$AU$44,$BI$186:$BI$215)))</f>
        <v>0</v>
      </c>
      <c r="AV186" s="445">
        <f>AV15*$BI186/(IF(SUMPRODUCT($AV$15:$AV$44,$BI$186:$BI$215)=0,1,SUMPRODUCT($AV$15:$AV$44,$BI$186:$BI$215)))</f>
        <v>0</v>
      </c>
      <c r="AW186" s="445">
        <f>AW15*$BI186/(IF(SUMPRODUCT($AW$15:$AW$44,$BI$186:$BI$215)=0,1,SUMPRODUCT($AW$15:$AW$44,$BI$186:$BI$215)))</f>
        <v>0</v>
      </c>
      <c r="AX186" s="445">
        <f>AX15*$BI186/(IF(SUMPRODUCT($AX$15:$AX$44,$BI$186:$BI$215)=0,1,SUMPRODUCT($AX$15:$AX$44,$BI$186:$BI$215)))</f>
        <v>0</v>
      </c>
      <c r="AY186" s="445">
        <f>AY15*$BI186/(IF(SUMPRODUCT($AY$15:$AY$44,$BI$186:$BI$215)=0,1,SUMPRODUCT($AY$15:$AY$44,$BI$186:$BI$215)))</f>
        <v>0.54138214761065817</v>
      </c>
      <c r="AZ186" s="445">
        <f>AZ15*$BI186/(IF(SUMPRODUCT($AZ$15:$AZ$44,$BI$186:$BI$215)=0,1,SUMPRODUCT($AZ$15:$AZ$44,$BI$186:$BI$215)))</f>
        <v>0</v>
      </c>
      <c r="BA186" s="445">
        <f>BA15*$BI186/(IF(SUMPRODUCT($BA$15:$BA$44,$BI$186:$BI$215)=0,1,SUMPRODUCT($BA$15:$BA$44,$BI$186:$BI$215)))</f>
        <v>0</v>
      </c>
      <c r="BB186" s="445">
        <f>BB15*$BI186/(IF(SUMPRODUCT($BB$15:$BB$44,$BI$186:$BI$215)=0,1,SUMPRODUCT($BB$15:$BB$44,$BI$186:$BI$215)))</f>
        <v>0</v>
      </c>
      <c r="BC186" s="445">
        <f>BC15*$BI186/(IF(SUMPRODUCT($BC$15:$BC$44,$BI$186:$BI$215)=0,1,SUMPRODUCT($BC$15:$BC$44,$BI$186:$BI$215)))</f>
        <v>0</v>
      </c>
      <c r="BD186" s="445">
        <f>BD15*$BI186/(IF(SUMPRODUCT($BD$15:$BD$44,$BI$186:$BI$215)=0,1,SUMPRODUCT($BD$15:$BD$44,$BI$186:$BI$215)))</f>
        <v>0</v>
      </c>
      <c r="BE186" s="445">
        <f>BE15*$BI186/(IF(SUMPRODUCT($BE$15:$BE$44,$BI$186:$BI$215)=0,1,SUMPRODUCT($BE$15:$BE$44,$BI$186:$BI$215)))</f>
        <v>0</v>
      </c>
      <c r="BF186" s="445">
        <f>BF15*$BI186/(IF(SUMPRODUCT($BF$15:$BF$44,$BI$186:$BI$215)=0,1,SUMPRODUCT($BF$15:$BF$44,$BI$186:$BI$215)))</f>
        <v>0</v>
      </c>
      <c r="BG186" s="445">
        <f>BG15*$BI186/(IF(SUMPRODUCT($BG$15:$BG$44,$BI$186:$BI$215)=0,1,SUMPRODUCT($BG$15:$BG$44,$BI$186:$BI$215)))</f>
        <v>0</v>
      </c>
      <c r="BH186" s="249"/>
      <c r="BI186" s="351">
        <f>'6. Network Design'!L59</f>
        <v>42685.527086670765</v>
      </c>
      <c r="BJ186" s="207"/>
    </row>
    <row r="187" spans="3:63">
      <c r="C187" s="240" t="str">
        <f t="shared" si="237"/>
        <v>S02</v>
      </c>
      <c r="D187" s="240" t="str">
        <f t="shared" si="237"/>
        <v>Изходящи повиквания към фиксирана линия (Outgoing Calls to Fixed Line)</v>
      </c>
      <c r="E187" s="445">
        <f t="shared" ref="E187:E215" si="238">E16*BI187/(IF(SUMPRODUCT($E$15:$E$44,$BI$186:$BI$215)=0,1,SUMPRODUCT($E$15:$E$44,$BI$186:$BI$215)))</f>
        <v>5.924707527286118E-3</v>
      </c>
      <c r="F187" s="445">
        <f t="shared" ref="F187:F215" si="239">F16*BI187/(IF(SUMPRODUCT($F$15:$F$44,$BI$186:$BI$215)=0,1,SUMPRODUCT($F$15:$F$44,$BI$186:$BI$215)))</f>
        <v>4.3514592894821043E-3</v>
      </c>
      <c r="G187" s="445">
        <f t="shared" ref="G187:G215" si="240">G16*BI187/(IF(SUMPRODUCT($G$15:$G$44,$BI$186:$BI$215)=0,1,SUMPRODUCT($G$15:$G$44,$BI$186:$BI$215)))</f>
        <v>5.924707527286118E-3</v>
      </c>
      <c r="H187" s="445">
        <f t="shared" ref="H187:H215" si="241">H16*BI187/(IF(SUMPRODUCT($H$15:$H$44,$BI$186:$BI$215)=0,1,SUMPRODUCT($H$15:$H$44,$BI$186:$BI$215)))</f>
        <v>4.3514592894821043E-3</v>
      </c>
      <c r="I187" s="445">
        <f t="shared" ref="I187:I215" si="242">I16*BI187/(IF(SUMPRODUCT($I$15:$I$44,$BI$186:$BI$215)=0,1,SUMPRODUCT($I$15:$I$44,$BI$186:$BI$215)))</f>
        <v>5.924707527286118E-3</v>
      </c>
      <c r="J187" s="445">
        <f t="shared" ref="J187:J215" si="243">J16*BI187/(IF(SUMPRODUCT($J$15:$J$44,$BI$186:$BI$215)=0,1,SUMPRODUCT($J$15:$J$44,$BI$186:$BI$215)))</f>
        <v>4.3514592894821043E-3</v>
      </c>
      <c r="K187" s="445">
        <f t="shared" ref="K187:K215" si="244">K16*BI187/(IF(SUMPRODUCT($K$15:$K$44,$BI$186:$BI$215)=0,1,SUMPRODUCT($K$15:$K$44,$BI$186:$BI$215)))</f>
        <v>5.9723436712205598E-3</v>
      </c>
      <c r="L187" s="445">
        <f t="shared" ref="L187:L215" si="245">L16*BI187/(IF(SUMPRODUCT($L$15:$L$44,$BI$186:$BI$215)=0,1,SUMPRODUCT($L$15:$L$44,$BI$186:$BI$215)))</f>
        <v>5.9682617192090255E-3</v>
      </c>
      <c r="M187" s="445">
        <f t="shared" ref="M187:M215" si="246">M16*BI187/(IF(SUMPRODUCT($M$15:$M$44,$BI$186:$BI$215)=0,1,SUMPRODUCT($M$15:$M$44,$BI$186:$BI$215)))</f>
        <v>5.9682617192090255E-3</v>
      </c>
      <c r="N187" s="445">
        <f t="shared" ref="N187:N215" si="247">N16*BI187/(IF(SUMPRODUCT($N$15:$N$44,$BI$186:$BI$215)=0,1,SUMPRODUCT($N$15:$N$44,$BI$186:$BI$215)))</f>
        <v>0</v>
      </c>
      <c r="O187" s="445">
        <f t="shared" ref="O187:O215" si="248">O16*BI187/(IF(SUMPRODUCT($O$15:$O$44,$BI$186:$BI$215)=0,1,SUMPRODUCT($O$15:$O$44,$BI$186:$BI$215)))</f>
        <v>0</v>
      </c>
      <c r="P187" s="445">
        <f t="shared" ref="P187:P215" si="249">P16*BI187/(IF(SUMPRODUCT($P$15:$P$44,$BI$186:$BI$215)=0,1,SUMPRODUCT($P$15:$P$44,$BI$186:$BI$215)))</f>
        <v>0</v>
      </c>
      <c r="Q187" s="445">
        <f t="shared" ref="Q187:Q215" si="250">Q16*BI187/(IF(SUMPRODUCT($Q$15:$Q$44,$BI$186:$BI$215)=0,1,SUMPRODUCT($Q$15:$Q$44,$BI$186:$BI$215)))</f>
        <v>0</v>
      </c>
      <c r="R187" s="445">
        <f t="shared" ref="R187:R215" si="251">R16*BI187/(IF(SUMPRODUCT($R$15:$R$44,$BI$186:$BI$215)=0,1,SUMPRODUCT($R$15:$R$44,$BI$186:$BI$215)))</f>
        <v>5.9682617192090255E-3</v>
      </c>
      <c r="S187" s="445">
        <f t="shared" ref="S187:S215" si="252">S16*BI187/(IF(SUMPRODUCT($S$15:$S$44,$BI$186:$BI$215)=0,1,SUMPRODUCT($S$15:$S$44,$BI$186:$BI$215)))</f>
        <v>5.9682617192090255E-3</v>
      </c>
      <c r="T187" s="445">
        <f t="shared" ref="T187:T214" si="253">T16*BI187/(IF(SUMPRODUCT($T$15:$T$44,$BI$186:$BI$215)=0,1,SUMPRODUCT($T$15:$T$44,$BI$186:$BI$215)))</f>
        <v>0</v>
      </c>
      <c r="U187" s="445">
        <f t="shared" ref="U187:U215" si="254">U16*BI187/(IF(SUMPRODUCT($U$15:$U$44,$BI$186:$BI$215)=0,1,SUMPRODUCT($U$15:$U$44,$BI$186:$BI$215)))</f>
        <v>6.579569432781057E-3</v>
      </c>
      <c r="V187" s="445">
        <f t="shared" ref="V187:V215" si="255">V16*BI187/(IF(SUMPRODUCT($V$15:$V$44,$BI$186:$BI$215)=0,1,SUMPRODUCT($V$15:$V$44,$BI$186:$BI$215)))</f>
        <v>0</v>
      </c>
      <c r="W187" s="445">
        <f t="shared" ref="W187:W215" si="256">W16*BI187/(IF(SUMPRODUCT($W$15:$W$44,$BI$186:$BI$215)=0,1,SUMPRODUCT($W$15:$W$44,$BI$186:$BI$215)))</f>
        <v>2.6795506166024302E-2</v>
      </c>
      <c r="X187" s="445">
        <f t="shared" ref="X187:X215" si="257">X16*BI187/(IF(SUMPRODUCT($X$15:$X$44,$BI$186:$BI$215)=0,1,SUMPRODUCT($X$15:$X$44,$BI$186:$BI$215)))</f>
        <v>0</v>
      </c>
      <c r="Y187" s="445">
        <f t="shared" ref="Y187:Y215" si="258">Y16*BI187/(IF(SUMPRODUCT($Y$15:$Y$44,$BI$186:$BI$215)=0,1,SUMPRODUCT($Y$15:$Y$44,$BI$186:$BI$215)))</f>
        <v>0</v>
      </c>
      <c r="Z187" s="445">
        <f t="shared" ref="Z187:Z215" si="259">Z16*BI187/(IF(SUMPRODUCT($Z$15:$Z$44,$BI$186:$BI$215)=0,1,SUMPRODUCT($Z$15:$Z$44,$BI$186:$BI$215)))</f>
        <v>0</v>
      </c>
      <c r="AA187" s="445">
        <f t="shared" ref="AA187:AA215" si="260">AA16*BI187/(IF(SUMPRODUCT($AA$15:$AA$44,$BI$186:$BI$215)=0,1,SUMPRODUCT($AA$15:$AA$44,$BI$186:$BI$215)))</f>
        <v>0</v>
      </c>
      <c r="AB187" s="445">
        <f t="shared" ref="AB187:AB215" si="261">AB16*BI187/(IF(SUMPRODUCT($AB$15:$AB$44,$BI$186:$BI$215)=0,1,SUMPRODUCT($AB$15:$AB$44,$BI$186:$BI$215)))</f>
        <v>4.3514592894821043E-3</v>
      </c>
      <c r="AC187" s="445">
        <f t="shared" ref="AC187:AC215" si="262">AC16*BI187/(IF(SUMPRODUCT($AC$15:$AC$44,$BI$186:$BI$215)=0,1,SUMPRODUCT($AC$15:$AC$44,$BI$186:$BI$215)))</f>
        <v>4.3514592894821043E-3</v>
      </c>
      <c r="AD187" s="445">
        <f t="shared" ref="AD187:AD215" si="263">AD16*BI187/(IF(SUMPRODUCT($AD$15:$AD$44,$BI$186:$BI$215)=0,1,SUMPRODUCT($AD$15:$AD$44,$BI$186:$BI$215)))</f>
        <v>0</v>
      </c>
      <c r="AE187" s="445">
        <f t="shared" ref="AE187:AE215" si="264">AE16*BI187/(IF(SUMPRODUCT($AE$15:$AE$44,$BI$186:$BI$215)=0,1,SUMPRODUCT($AE$15:$AE$44,$BI$186:$BI$215)))</f>
        <v>0</v>
      </c>
      <c r="AF187" s="445">
        <f t="shared" ref="AF187:AF215" si="265">AF16*BI187/(IF(SUMPRODUCT($AF$15:$AF$44,$BI$186:$BI$215)=0,1,SUMPRODUCT($AF$15:$AF$44,$BI$186:$BI$215)))</f>
        <v>0</v>
      </c>
      <c r="AG187" s="445">
        <f t="shared" ref="AG187:AG215" si="266">AG16*$BI187/(IF(SUMPRODUCT($AG$15:$AG$44,$BI$186:$BI$215)=0,1,SUMPRODUCT($AG$15:$AG$44,$BI$186:$BI$215)))</f>
        <v>0</v>
      </c>
      <c r="AH187" s="445">
        <f t="shared" ref="AH187:AH215" si="267">AH16*$BI187/(IF(SUMPRODUCT($AH$15:$AH$44,$BI$186:$BI$215)=0,1,SUMPRODUCT($AH$15:$AH$44,$BI$186:$BI$215)))</f>
        <v>0</v>
      </c>
      <c r="AI187" s="445">
        <f t="shared" ref="AI187:AI215" si="268">AI16*$BI187/(IF(SUMPRODUCT($AI$15:$AI$44,$BI$186:$BI$215)=0,1,SUMPRODUCT($AI$15:$AI$44,$BI$186:$BI$215)))</f>
        <v>5.924707527286118E-3</v>
      </c>
      <c r="AJ187" s="445">
        <f t="shared" ref="AJ187:AJ215" si="269">AJ16*$BI187/(IF(SUMPRODUCT($AJ$15:$AJ$44,$BI$186:$BI$215)=0,1,SUMPRODUCT($AJ$15:$AJ$44,$BI$186:$BI$215)))</f>
        <v>4.3514592894821043E-3</v>
      </c>
      <c r="AK187" s="445">
        <f t="shared" ref="AK187:AK215" si="270">AK16*$BI187/(IF(SUMPRODUCT($AK$15:$AK$44,$BI$186:$BI$215)=0,1,SUMPRODUCT($AK$15:$AK$44,$BI$186:$BI$215)))</f>
        <v>5.924707527286118E-3</v>
      </c>
      <c r="AL187" s="445">
        <f t="shared" ref="AL187:AL215" si="271">AL16*$BI187/(IF(SUMPRODUCT($AL$15:$AL$44,$BI$186:$BI$215)=0,1,SUMPRODUCT($AL$15:$AL$44,$BI$186:$BI$215)))</f>
        <v>4.3514592894821043E-3</v>
      </c>
      <c r="AM187" s="445">
        <f t="shared" ref="AM187:AM215" si="272">AM16*$BI187/(IF(SUMPRODUCT($AM$15:$AM$44,$BI$186:$BI$215)=0,1,SUMPRODUCT($AM$15:$AM$44,$BI$186:$BI$215)))</f>
        <v>5.924707527286118E-3</v>
      </c>
      <c r="AN187" s="445">
        <f t="shared" ref="AN187:AN215" si="273">AN16*$BI187/(IF(SUMPRODUCT($AN$15:$AN$44,$BI$186:$BI$215)=0,1,SUMPRODUCT($AN$15:$AN$44,$BI$186:$BI$215)))</f>
        <v>5.9682617192090255E-3</v>
      </c>
      <c r="AO187" s="445">
        <f t="shared" ref="AO187:AO215" si="274">AO16*$BI187/(IF(SUMPRODUCT($AO$15:$AO$44,$BI$186:$BI$215)=0,1,SUMPRODUCT($AO$15:$AO$44,$BI$186:$BI$215)))</f>
        <v>5.9682617192090255E-3</v>
      </c>
      <c r="AP187" s="445">
        <f t="shared" ref="AP187:AP215" si="275">AP16*$BI187/(IF(SUMPRODUCT($AP$15:$AP$44,$BI$186:$BI$215)=0,1,SUMPRODUCT($AP$15:$AP$44,$BI$186:$BI$215)))</f>
        <v>0</v>
      </c>
      <c r="AQ187" s="445">
        <f t="shared" ref="AQ187:AQ215" si="276">AQ16*$BI187/(IF(SUMPRODUCT($AQ$15:$AQ$44,$BI$186:$BI$215)=0,1,SUMPRODUCT($AQ$15:$AQ$44,$BI$186:$BI$215)))</f>
        <v>0</v>
      </c>
      <c r="AR187" s="445">
        <f t="shared" ref="AR187:AR215" si="277">AR16*$BI187/(IF(SUMPRODUCT($AR$15:$AR$44,$BI$186:$BI$215)=0,1,SUMPRODUCT($AR$15:$AR$44,$BI$186:$BI$215)))</f>
        <v>5.9682617192090255E-3</v>
      </c>
      <c r="AS187" s="445">
        <f t="shared" ref="AS187:AS215" si="278">AS16*$BI187/(IF(SUMPRODUCT($AS$15:$AS$44,$BI$186:$BI$215)=0,1,SUMPRODUCT($AS$15:$AS$44,$BI$186:$BI$215)))</f>
        <v>0</v>
      </c>
      <c r="AT187" s="445">
        <f t="shared" ref="AT187:AT215" si="279">AT16*$BI187/(IF(SUMPRODUCT($AT$15:$AT$44,$BI$186:$BI$215)=0,1,SUMPRODUCT($AT$15:$AT$44,$BI$186:$BI$215)))</f>
        <v>6.579569432781057E-3</v>
      </c>
      <c r="AU187" s="445">
        <f t="shared" ref="AU187:AU215" si="280">AU16*$BI187/(IF(SUMPRODUCT($AU$15:$AU$44,$BI$186:$BI$215)=0,1,SUMPRODUCT($AU$15:$AU$44,$BI$186:$BI$215)))</f>
        <v>0</v>
      </c>
      <c r="AV187" s="445">
        <f t="shared" ref="AV187:AV215" si="281">AV16*$BI187/(IF(SUMPRODUCT($AV$15:$AV$44,$BI$186:$BI$215)=0,1,SUMPRODUCT($AV$15:$AV$44,$BI$186:$BI$215)))</f>
        <v>2.6795506166024302E-2</v>
      </c>
      <c r="AW187" s="445">
        <f t="shared" ref="AW187:AW215" si="282">AW16*$BI187/(IF(SUMPRODUCT($AW$15:$AW$44,$BI$186:$BI$215)=0,1,SUMPRODUCT($AW$15:$AW$44,$BI$186:$BI$215)))</f>
        <v>0</v>
      </c>
      <c r="AX187" s="445">
        <f t="shared" ref="AX187:AX215" si="283">AX16*$BI187/(IF(SUMPRODUCT($AX$15:$AX$44,$BI$186:$BI$215)=0,1,SUMPRODUCT($AX$15:$AX$44,$BI$186:$BI$215)))</f>
        <v>0</v>
      </c>
      <c r="AY187" s="445">
        <f t="shared" ref="AY187:AY215" si="284">AY16*$BI187/(IF(SUMPRODUCT($AY$15:$AY$44,$BI$186:$BI$215)=0,1,SUMPRODUCT($AY$15:$AY$44,$BI$186:$BI$215)))</f>
        <v>4.3514592894821043E-3</v>
      </c>
      <c r="AZ187" s="445">
        <f t="shared" ref="AZ187:AZ215" si="285">AZ16*$BI187/(IF(SUMPRODUCT($AZ$15:$AZ$44,$BI$186:$BI$215)=0,1,SUMPRODUCT($AZ$15:$AZ$44,$BI$186:$BI$215)))</f>
        <v>0</v>
      </c>
      <c r="BA187" s="445">
        <f t="shared" ref="BA187:BA215" si="286">BA16*$BI187/(IF(SUMPRODUCT($BA$15:$BA$44,$BI$186:$BI$215)=0,1,SUMPRODUCT($BA$15:$BA$44,$BI$186:$BI$215)))</f>
        <v>0</v>
      </c>
      <c r="BB187" s="445">
        <f t="shared" ref="BB187:BB215" si="287">BB16*$BI187/(IF(SUMPRODUCT($BB$15:$BB$44,$BI$186:$BI$215)=0,1,SUMPRODUCT($BB$15:$BB$44,$BI$186:$BI$215)))</f>
        <v>0</v>
      </c>
      <c r="BC187" s="445">
        <f t="shared" ref="BC187:BC215" si="288">BC16*$BI187/(IF(SUMPRODUCT($BC$15:$BC$44,$BI$186:$BI$215)=0,1,SUMPRODUCT($BC$15:$BC$44,$BI$186:$BI$215)))</f>
        <v>0</v>
      </c>
      <c r="BD187" s="445">
        <f t="shared" ref="BD187:BD215" si="289">BD16*$BI187/(IF(SUMPRODUCT($BD$15:$BD$44,$BI$186:$BI$215)=0,1,SUMPRODUCT($BD$15:$BD$44,$BI$186:$BI$215)))</f>
        <v>0</v>
      </c>
      <c r="BE187" s="445">
        <f t="shared" ref="BE187:BE215" si="290">BE16*$BI187/(IF(SUMPRODUCT($BE$15:$BE$44,$BI$186:$BI$215)=0,1,SUMPRODUCT($BE$15:$BE$44,$BI$186:$BI$215)))</f>
        <v>0</v>
      </c>
      <c r="BF187" s="445">
        <f t="shared" ref="BF187:BF215" si="291">BF16*$BI187/(IF(SUMPRODUCT($BF$15:$BF$44,$BI$186:$BI$215)=0,1,SUMPRODUCT($BF$15:$BF$44,$BI$186:$BI$215)))</f>
        <v>0</v>
      </c>
      <c r="BG187" s="445">
        <f t="shared" ref="BG187:BG215" si="292">BG16*$BI187/(IF(SUMPRODUCT($BG$15:$BG$44,$BI$186:$BI$215)=0,1,SUMPRODUCT($BG$15:$BG$44,$BI$186:$BI$215)))</f>
        <v>0</v>
      </c>
      <c r="BH187" s="249"/>
      <c r="BI187" s="351">
        <f>'6. Network Design'!L60</f>
        <v>686.18566085896828</v>
      </c>
      <c r="BJ187" s="207"/>
    </row>
    <row r="188" spans="3:63">
      <c r="C188" s="240" t="str">
        <f t="shared" si="237"/>
        <v>S03</v>
      </c>
      <c r="D188" s="240" t="str">
        <f t="shared" si="237"/>
        <v>Изходящи повиквания към други мобилни мрежи (Outgoing Calls to Other Mobile)</v>
      </c>
      <c r="E188" s="445">
        <f t="shared" si="238"/>
        <v>6.1065617044195282E-2</v>
      </c>
      <c r="F188" s="445">
        <f t="shared" si="239"/>
        <v>4.4850238654166708E-2</v>
      </c>
      <c r="G188" s="445">
        <f t="shared" si="240"/>
        <v>6.1065617044195282E-2</v>
      </c>
      <c r="H188" s="445">
        <f t="shared" si="241"/>
        <v>4.4850238654166708E-2</v>
      </c>
      <c r="I188" s="445">
        <f t="shared" si="242"/>
        <v>6.1065617044195282E-2</v>
      </c>
      <c r="J188" s="445">
        <f t="shared" si="243"/>
        <v>4.4850238654166708E-2</v>
      </c>
      <c r="K188" s="445">
        <f t="shared" si="244"/>
        <v>6.1556600018386969E-2</v>
      </c>
      <c r="L188" s="445">
        <f t="shared" si="245"/>
        <v>6.1514527575623992E-2</v>
      </c>
      <c r="M188" s="445">
        <f t="shared" si="246"/>
        <v>6.1514527575623992E-2</v>
      </c>
      <c r="N188" s="445">
        <f t="shared" si="247"/>
        <v>0</v>
      </c>
      <c r="O188" s="445">
        <f t="shared" si="248"/>
        <v>0</v>
      </c>
      <c r="P188" s="445">
        <f t="shared" si="249"/>
        <v>0</v>
      </c>
      <c r="Q188" s="445">
        <f t="shared" si="250"/>
        <v>0</v>
      </c>
      <c r="R188" s="445">
        <f t="shared" si="251"/>
        <v>6.1514527575623992E-2</v>
      </c>
      <c r="S188" s="445">
        <f t="shared" si="252"/>
        <v>6.1514527575623992E-2</v>
      </c>
      <c r="T188" s="445">
        <f t="shared" si="253"/>
        <v>0</v>
      </c>
      <c r="U188" s="445">
        <f t="shared" si="254"/>
        <v>6.7815240743528113E-2</v>
      </c>
      <c r="V188" s="445">
        <f t="shared" si="255"/>
        <v>0</v>
      </c>
      <c r="W188" s="445">
        <f t="shared" si="256"/>
        <v>0.27617972878896402</v>
      </c>
      <c r="X188" s="445">
        <f t="shared" si="257"/>
        <v>0</v>
      </c>
      <c r="Y188" s="445">
        <f t="shared" si="258"/>
        <v>0</v>
      </c>
      <c r="Z188" s="445">
        <f t="shared" si="259"/>
        <v>0</v>
      </c>
      <c r="AA188" s="445">
        <f t="shared" si="260"/>
        <v>0</v>
      </c>
      <c r="AB188" s="445">
        <f t="shared" si="261"/>
        <v>4.4850238654166708E-2</v>
      </c>
      <c r="AC188" s="445">
        <f t="shared" si="262"/>
        <v>4.4850238654166708E-2</v>
      </c>
      <c r="AD188" s="445">
        <f t="shared" si="263"/>
        <v>0</v>
      </c>
      <c r="AE188" s="445">
        <f t="shared" si="264"/>
        <v>0</v>
      </c>
      <c r="AF188" s="445">
        <f t="shared" si="265"/>
        <v>0</v>
      </c>
      <c r="AG188" s="445">
        <f t="shared" si="266"/>
        <v>0</v>
      </c>
      <c r="AH188" s="445">
        <f t="shared" si="267"/>
        <v>0</v>
      </c>
      <c r="AI188" s="445">
        <f t="shared" si="268"/>
        <v>6.1065617044195282E-2</v>
      </c>
      <c r="AJ188" s="445">
        <f t="shared" si="269"/>
        <v>4.4850238654166708E-2</v>
      </c>
      <c r="AK188" s="445">
        <f t="shared" si="270"/>
        <v>6.1065617044195282E-2</v>
      </c>
      <c r="AL188" s="445">
        <f t="shared" si="271"/>
        <v>4.4850238654166708E-2</v>
      </c>
      <c r="AM188" s="445">
        <f t="shared" si="272"/>
        <v>6.1065617044195282E-2</v>
      </c>
      <c r="AN188" s="445">
        <f t="shared" si="273"/>
        <v>6.1514527575623992E-2</v>
      </c>
      <c r="AO188" s="445">
        <f t="shared" si="274"/>
        <v>6.1514527575623992E-2</v>
      </c>
      <c r="AP188" s="445">
        <f t="shared" si="275"/>
        <v>0</v>
      </c>
      <c r="AQ188" s="445">
        <f t="shared" si="276"/>
        <v>0</v>
      </c>
      <c r="AR188" s="445">
        <f t="shared" si="277"/>
        <v>6.1514527575623992E-2</v>
      </c>
      <c r="AS188" s="445">
        <f t="shared" si="278"/>
        <v>0</v>
      </c>
      <c r="AT188" s="445">
        <f t="shared" si="279"/>
        <v>6.7815240743528113E-2</v>
      </c>
      <c r="AU188" s="445">
        <f t="shared" si="280"/>
        <v>0</v>
      </c>
      <c r="AV188" s="445">
        <f t="shared" si="281"/>
        <v>0.27617972878896402</v>
      </c>
      <c r="AW188" s="445">
        <f t="shared" si="282"/>
        <v>0</v>
      </c>
      <c r="AX188" s="445">
        <f t="shared" si="283"/>
        <v>0</v>
      </c>
      <c r="AY188" s="445">
        <f t="shared" si="284"/>
        <v>4.4850238654166708E-2</v>
      </c>
      <c r="AZ188" s="445">
        <f t="shared" si="285"/>
        <v>0</v>
      </c>
      <c r="BA188" s="445">
        <f t="shared" si="286"/>
        <v>0</v>
      </c>
      <c r="BB188" s="445">
        <f t="shared" si="287"/>
        <v>0</v>
      </c>
      <c r="BC188" s="445">
        <f t="shared" si="288"/>
        <v>0</v>
      </c>
      <c r="BD188" s="445">
        <f t="shared" si="289"/>
        <v>0</v>
      </c>
      <c r="BE188" s="445">
        <f t="shared" si="290"/>
        <v>0</v>
      </c>
      <c r="BF188" s="445">
        <f t="shared" si="291"/>
        <v>0</v>
      </c>
      <c r="BG188" s="445">
        <f t="shared" si="292"/>
        <v>0</v>
      </c>
      <c r="BH188" s="249"/>
      <c r="BI188" s="351">
        <f>'6. Network Design'!L61</f>
        <v>7072.4758301150578</v>
      </c>
      <c r="BJ188" s="207"/>
    </row>
    <row r="189" spans="3:63">
      <c r="C189" s="240" t="str">
        <f t="shared" si="237"/>
        <v>S04</v>
      </c>
      <c r="D189" s="240" t="str">
        <f t="shared" si="237"/>
        <v>Изходящи международни повиквания (Outgoing Calls to International)</v>
      </c>
      <c r="E189" s="445">
        <f t="shared" si="238"/>
        <v>2.9528480667752317E-3</v>
      </c>
      <c r="F189" s="445">
        <f t="shared" si="239"/>
        <v>2.1687480928673088E-3</v>
      </c>
      <c r="G189" s="445">
        <f t="shared" si="240"/>
        <v>2.9528480667752317E-3</v>
      </c>
      <c r="H189" s="445">
        <f t="shared" si="241"/>
        <v>2.1687480928673088E-3</v>
      </c>
      <c r="I189" s="445">
        <f t="shared" si="242"/>
        <v>2.9528480667752317E-3</v>
      </c>
      <c r="J189" s="445">
        <f t="shared" si="243"/>
        <v>2.1687480928673088E-3</v>
      </c>
      <c r="K189" s="445">
        <f t="shared" si="244"/>
        <v>2.9765897105403674E-3</v>
      </c>
      <c r="L189" s="445">
        <f t="shared" si="245"/>
        <v>2.9745552836846251E-3</v>
      </c>
      <c r="M189" s="445">
        <f t="shared" si="246"/>
        <v>2.9745552836846251E-3</v>
      </c>
      <c r="N189" s="445">
        <f t="shared" si="247"/>
        <v>0</v>
      </c>
      <c r="O189" s="445">
        <f t="shared" si="248"/>
        <v>0</v>
      </c>
      <c r="P189" s="445">
        <f t="shared" si="249"/>
        <v>0</v>
      </c>
      <c r="Q189" s="445">
        <f t="shared" si="250"/>
        <v>0</v>
      </c>
      <c r="R189" s="445">
        <f t="shared" si="251"/>
        <v>2.9745552836846251E-3</v>
      </c>
      <c r="S189" s="445">
        <f t="shared" si="252"/>
        <v>2.9745552836846251E-3</v>
      </c>
      <c r="T189" s="445">
        <f t="shared" si="253"/>
        <v>0</v>
      </c>
      <c r="U189" s="445">
        <f t="shared" si="254"/>
        <v>3.2792283484583064E-3</v>
      </c>
      <c r="V189" s="445">
        <f t="shared" si="255"/>
        <v>0</v>
      </c>
      <c r="W189" s="445">
        <f t="shared" si="256"/>
        <v>0</v>
      </c>
      <c r="X189" s="445">
        <f t="shared" si="257"/>
        <v>9.2642927972464761E-2</v>
      </c>
      <c r="Y189" s="445">
        <f t="shared" si="258"/>
        <v>0</v>
      </c>
      <c r="Z189" s="445">
        <f t="shared" si="259"/>
        <v>0</v>
      </c>
      <c r="AA189" s="445">
        <f t="shared" si="260"/>
        <v>0</v>
      </c>
      <c r="AB189" s="445">
        <f t="shared" si="261"/>
        <v>2.1687480928673088E-3</v>
      </c>
      <c r="AC189" s="445">
        <f t="shared" si="262"/>
        <v>2.1687480928673088E-3</v>
      </c>
      <c r="AD189" s="445">
        <f t="shared" si="263"/>
        <v>0</v>
      </c>
      <c r="AE189" s="445">
        <f t="shared" si="264"/>
        <v>0</v>
      </c>
      <c r="AF189" s="445">
        <f t="shared" si="265"/>
        <v>0</v>
      </c>
      <c r="AG189" s="445">
        <f t="shared" si="266"/>
        <v>0</v>
      </c>
      <c r="AH189" s="445">
        <f t="shared" si="267"/>
        <v>0</v>
      </c>
      <c r="AI189" s="445">
        <f t="shared" si="268"/>
        <v>2.9528480667752317E-3</v>
      </c>
      <c r="AJ189" s="445">
        <f t="shared" si="269"/>
        <v>2.1687480928673088E-3</v>
      </c>
      <c r="AK189" s="445">
        <f t="shared" si="270"/>
        <v>2.9528480667752317E-3</v>
      </c>
      <c r="AL189" s="445">
        <f t="shared" si="271"/>
        <v>2.1687480928673088E-3</v>
      </c>
      <c r="AM189" s="445">
        <f t="shared" si="272"/>
        <v>2.9528480667752317E-3</v>
      </c>
      <c r="AN189" s="445">
        <f t="shared" si="273"/>
        <v>2.9745552836846251E-3</v>
      </c>
      <c r="AO189" s="445">
        <f t="shared" si="274"/>
        <v>2.9745552836846251E-3</v>
      </c>
      <c r="AP189" s="445">
        <f t="shared" si="275"/>
        <v>0</v>
      </c>
      <c r="AQ189" s="445">
        <f t="shared" si="276"/>
        <v>0</v>
      </c>
      <c r="AR189" s="445">
        <f t="shared" si="277"/>
        <v>2.9745552836846251E-3</v>
      </c>
      <c r="AS189" s="445">
        <f t="shared" si="278"/>
        <v>0</v>
      </c>
      <c r="AT189" s="445">
        <f t="shared" si="279"/>
        <v>3.2792283484583064E-3</v>
      </c>
      <c r="AU189" s="445">
        <f t="shared" si="280"/>
        <v>0</v>
      </c>
      <c r="AV189" s="445">
        <f t="shared" si="281"/>
        <v>0</v>
      </c>
      <c r="AW189" s="445">
        <f t="shared" si="282"/>
        <v>9.2642927972464761E-2</v>
      </c>
      <c r="AX189" s="445">
        <f t="shared" si="283"/>
        <v>0</v>
      </c>
      <c r="AY189" s="445">
        <f t="shared" si="284"/>
        <v>2.1687480928673088E-3</v>
      </c>
      <c r="AZ189" s="445">
        <f t="shared" si="285"/>
        <v>0</v>
      </c>
      <c r="BA189" s="445">
        <f t="shared" si="286"/>
        <v>0</v>
      </c>
      <c r="BB189" s="445">
        <f t="shared" si="287"/>
        <v>0</v>
      </c>
      <c r="BC189" s="445">
        <f t="shared" si="288"/>
        <v>0</v>
      </c>
      <c r="BD189" s="445">
        <f t="shared" si="289"/>
        <v>0</v>
      </c>
      <c r="BE189" s="445">
        <f t="shared" si="290"/>
        <v>0</v>
      </c>
      <c r="BF189" s="445">
        <f t="shared" si="291"/>
        <v>0</v>
      </c>
      <c r="BG189" s="445">
        <f t="shared" si="292"/>
        <v>0</v>
      </c>
      <c r="BH189" s="249"/>
      <c r="BI189" s="351">
        <f>'6. Network Design'!L62</f>
        <v>341.99190302384682</v>
      </c>
      <c r="BJ189" s="207"/>
    </row>
    <row r="190" spans="3:63">
      <c r="C190" s="240" t="str">
        <f t="shared" si="237"/>
        <v>S05</v>
      </c>
      <c r="D190" s="240" t="str">
        <f t="shared" si="237"/>
        <v>Входящи повиквания от фиксирана линия (Incoming calls from fixed)</v>
      </c>
      <c r="E190" s="445">
        <f t="shared" si="238"/>
        <v>2.9795401273183223E-3</v>
      </c>
      <c r="F190" s="445">
        <f t="shared" si="239"/>
        <v>2.1883523373419475E-3</v>
      </c>
      <c r="G190" s="445">
        <f t="shared" si="240"/>
        <v>2.9795401273183223E-3</v>
      </c>
      <c r="H190" s="445">
        <f t="shared" si="241"/>
        <v>2.1883523373419475E-3</v>
      </c>
      <c r="I190" s="445">
        <f t="shared" si="242"/>
        <v>2.9795401273183223E-3</v>
      </c>
      <c r="J190" s="445">
        <f t="shared" si="243"/>
        <v>2.1883523373419475E-3</v>
      </c>
      <c r="K190" s="445">
        <f t="shared" si="244"/>
        <v>3.0034963819873858E-3</v>
      </c>
      <c r="L190" s="445">
        <f t="shared" si="245"/>
        <v>3.0014435650744594E-3</v>
      </c>
      <c r="M190" s="445">
        <f t="shared" si="246"/>
        <v>3.0014435650744594E-3</v>
      </c>
      <c r="N190" s="445">
        <f t="shared" si="247"/>
        <v>0</v>
      </c>
      <c r="O190" s="445">
        <f t="shared" si="248"/>
        <v>0</v>
      </c>
      <c r="P190" s="445">
        <f t="shared" si="249"/>
        <v>0</v>
      </c>
      <c r="Q190" s="445">
        <f t="shared" si="250"/>
        <v>0</v>
      </c>
      <c r="R190" s="445">
        <f t="shared" si="251"/>
        <v>3.0014435650744594E-3</v>
      </c>
      <c r="S190" s="445">
        <f t="shared" si="252"/>
        <v>3.0014435650744594E-3</v>
      </c>
      <c r="T190" s="445">
        <f t="shared" si="253"/>
        <v>0</v>
      </c>
      <c r="U190" s="445">
        <f t="shared" si="254"/>
        <v>0</v>
      </c>
      <c r="V190" s="445">
        <f t="shared" si="255"/>
        <v>3.2304853834720031E-2</v>
      </c>
      <c r="W190" s="445">
        <f t="shared" si="256"/>
        <v>1.3475481361026071E-2</v>
      </c>
      <c r="X190" s="445">
        <f t="shared" si="257"/>
        <v>0</v>
      </c>
      <c r="Y190" s="445">
        <f t="shared" si="258"/>
        <v>0</v>
      </c>
      <c r="Z190" s="445">
        <f t="shared" si="259"/>
        <v>0</v>
      </c>
      <c r="AA190" s="445">
        <f t="shared" si="260"/>
        <v>0</v>
      </c>
      <c r="AB190" s="445">
        <f t="shared" si="261"/>
        <v>2.1883523373419475E-3</v>
      </c>
      <c r="AC190" s="445">
        <f t="shared" si="262"/>
        <v>2.1883523373419475E-3</v>
      </c>
      <c r="AD190" s="445">
        <f t="shared" si="263"/>
        <v>0</v>
      </c>
      <c r="AE190" s="445">
        <f t="shared" si="264"/>
        <v>0</v>
      </c>
      <c r="AF190" s="445">
        <f t="shared" si="265"/>
        <v>0</v>
      </c>
      <c r="AG190" s="445">
        <f t="shared" si="266"/>
        <v>0</v>
      </c>
      <c r="AH190" s="445">
        <f t="shared" si="267"/>
        <v>0</v>
      </c>
      <c r="AI190" s="445">
        <f t="shared" si="268"/>
        <v>2.9795401273183223E-3</v>
      </c>
      <c r="AJ190" s="445">
        <f t="shared" si="269"/>
        <v>2.1883523373419475E-3</v>
      </c>
      <c r="AK190" s="445">
        <f t="shared" si="270"/>
        <v>2.9795401273183223E-3</v>
      </c>
      <c r="AL190" s="445">
        <f t="shared" si="271"/>
        <v>2.1883523373419475E-3</v>
      </c>
      <c r="AM190" s="445">
        <f t="shared" si="272"/>
        <v>2.9795401273183223E-3</v>
      </c>
      <c r="AN190" s="445">
        <f t="shared" si="273"/>
        <v>3.0014435650744594E-3</v>
      </c>
      <c r="AO190" s="445">
        <f t="shared" si="274"/>
        <v>3.0014435650744594E-3</v>
      </c>
      <c r="AP190" s="445">
        <f t="shared" si="275"/>
        <v>0</v>
      </c>
      <c r="AQ190" s="445">
        <f t="shared" si="276"/>
        <v>0</v>
      </c>
      <c r="AR190" s="445">
        <f t="shared" si="277"/>
        <v>3.0014435650744594E-3</v>
      </c>
      <c r="AS190" s="445">
        <f t="shared" si="278"/>
        <v>0</v>
      </c>
      <c r="AT190" s="445">
        <f t="shared" si="279"/>
        <v>0</v>
      </c>
      <c r="AU190" s="445">
        <f t="shared" si="280"/>
        <v>3.2304853834720031E-2</v>
      </c>
      <c r="AV190" s="445">
        <f t="shared" si="281"/>
        <v>1.3475481361026071E-2</v>
      </c>
      <c r="AW190" s="445">
        <f t="shared" si="282"/>
        <v>0</v>
      </c>
      <c r="AX190" s="445">
        <f t="shared" si="283"/>
        <v>0</v>
      </c>
      <c r="AY190" s="445">
        <f t="shared" si="284"/>
        <v>2.1883523373419475E-3</v>
      </c>
      <c r="AZ190" s="445">
        <f t="shared" si="285"/>
        <v>0</v>
      </c>
      <c r="BA190" s="445">
        <f t="shared" si="286"/>
        <v>0</v>
      </c>
      <c r="BB190" s="445">
        <f t="shared" si="287"/>
        <v>0</v>
      </c>
      <c r="BC190" s="445">
        <f t="shared" si="288"/>
        <v>0</v>
      </c>
      <c r="BD190" s="445">
        <f t="shared" si="289"/>
        <v>0</v>
      </c>
      <c r="BE190" s="445">
        <f t="shared" si="290"/>
        <v>0</v>
      </c>
      <c r="BF190" s="445">
        <f t="shared" si="291"/>
        <v>0</v>
      </c>
      <c r="BG190" s="445">
        <f t="shared" si="292"/>
        <v>0</v>
      </c>
      <c r="BH190" s="249"/>
      <c r="BI190" s="351">
        <f>'6. Network Design'!L63</f>
        <v>345.0833145608882</v>
      </c>
      <c r="BJ190" s="207"/>
    </row>
    <row r="191" spans="3:63">
      <c r="C191" s="240" t="str">
        <f t="shared" si="237"/>
        <v>S06</v>
      </c>
      <c r="D191" s="240" t="str">
        <f t="shared" si="237"/>
        <v>Входящи повиквания от други мобилни мрежи (Incoming calls from other mobile)</v>
      </c>
      <c r="E191" s="445">
        <f t="shared" si="238"/>
        <v>6.0059474184678364E-2</v>
      </c>
      <c r="F191" s="445">
        <f t="shared" si="239"/>
        <v>4.4111267207487301E-2</v>
      </c>
      <c r="G191" s="445">
        <f t="shared" si="240"/>
        <v>6.0059474184678364E-2</v>
      </c>
      <c r="H191" s="445">
        <f t="shared" si="241"/>
        <v>4.4111267207487301E-2</v>
      </c>
      <c r="I191" s="445">
        <f t="shared" si="242"/>
        <v>6.0059474184678364E-2</v>
      </c>
      <c r="J191" s="445">
        <f t="shared" si="243"/>
        <v>4.4111267207487301E-2</v>
      </c>
      <c r="K191" s="445">
        <f t="shared" si="244"/>
        <v>6.0542367516325864E-2</v>
      </c>
      <c r="L191" s="445">
        <f t="shared" si="245"/>
        <v>6.0500988276872995E-2</v>
      </c>
      <c r="M191" s="445">
        <f t="shared" si="246"/>
        <v>6.0500988276872995E-2</v>
      </c>
      <c r="N191" s="445">
        <f t="shared" si="247"/>
        <v>0</v>
      </c>
      <c r="O191" s="445">
        <f t="shared" si="248"/>
        <v>0</v>
      </c>
      <c r="P191" s="445">
        <f t="shared" si="249"/>
        <v>0</v>
      </c>
      <c r="Q191" s="445">
        <f t="shared" si="250"/>
        <v>0</v>
      </c>
      <c r="R191" s="445">
        <f t="shared" si="251"/>
        <v>6.0500988276872995E-2</v>
      </c>
      <c r="S191" s="445">
        <f t="shared" si="252"/>
        <v>6.0500988276872995E-2</v>
      </c>
      <c r="T191" s="445">
        <f t="shared" si="253"/>
        <v>0</v>
      </c>
      <c r="U191" s="445">
        <f t="shared" si="254"/>
        <v>0</v>
      </c>
      <c r="V191" s="445">
        <f t="shared" si="255"/>
        <v>0.65117852152319444</v>
      </c>
      <c r="W191" s="445">
        <f t="shared" si="256"/>
        <v>0.27162927510463902</v>
      </c>
      <c r="X191" s="445">
        <f t="shared" si="257"/>
        <v>0</v>
      </c>
      <c r="Y191" s="445">
        <f t="shared" si="258"/>
        <v>0</v>
      </c>
      <c r="Z191" s="445">
        <f t="shared" si="259"/>
        <v>0</v>
      </c>
      <c r="AA191" s="445">
        <f t="shared" si="260"/>
        <v>0</v>
      </c>
      <c r="AB191" s="445">
        <f t="shared" si="261"/>
        <v>4.4111267207487301E-2</v>
      </c>
      <c r="AC191" s="445">
        <f t="shared" si="262"/>
        <v>4.4111267207487301E-2</v>
      </c>
      <c r="AD191" s="445">
        <f t="shared" si="263"/>
        <v>0</v>
      </c>
      <c r="AE191" s="445">
        <f t="shared" si="264"/>
        <v>0</v>
      </c>
      <c r="AF191" s="445">
        <f t="shared" si="265"/>
        <v>0</v>
      </c>
      <c r="AG191" s="445">
        <f t="shared" si="266"/>
        <v>0</v>
      </c>
      <c r="AH191" s="445">
        <f t="shared" si="267"/>
        <v>0</v>
      </c>
      <c r="AI191" s="445">
        <f t="shared" si="268"/>
        <v>6.0059474184678364E-2</v>
      </c>
      <c r="AJ191" s="445">
        <f t="shared" si="269"/>
        <v>4.4111267207487301E-2</v>
      </c>
      <c r="AK191" s="445">
        <f t="shared" si="270"/>
        <v>6.0059474184678364E-2</v>
      </c>
      <c r="AL191" s="445">
        <f t="shared" si="271"/>
        <v>4.4111267207487301E-2</v>
      </c>
      <c r="AM191" s="445">
        <f t="shared" si="272"/>
        <v>6.0059474184678364E-2</v>
      </c>
      <c r="AN191" s="445">
        <f t="shared" si="273"/>
        <v>6.0500988276872995E-2</v>
      </c>
      <c r="AO191" s="445">
        <f t="shared" si="274"/>
        <v>6.0500988276872995E-2</v>
      </c>
      <c r="AP191" s="445">
        <f t="shared" si="275"/>
        <v>0</v>
      </c>
      <c r="AQ191" s="445">
        <f t="shared" si="276"/>
        <v>0</v>
      </c>
      <c r="AR191" s="445">
        <f t="shared" si="277"/>
        <v>6.0500988276872995E-2</v>
      </c>
      <c r="AS191" s="445">
        <f t="shared" si="278"/>
        <v>0</v>
      </c>
      <c r="AT191" s="445">
        <f t="shared" si="279"/>
        <v>0</v>
      </c>
      <c r="AU191" s="445">
        <f t="shared" si="280"/>
        <v>0.65117852152319444</v>
      </c>
      <c r="AV191" s="445">
        <f t="shared" si="281"/>
        <v>0.27162927510463902</v>
      </c>
      <c r="AW191" s="445">
        <f t="shared" si="282"/>
        <v>0</v>
      </c>
      <c r="AX191" s="445">
        <f t="shared" si="283"/>
        <v>0</v>
      </c>
      <c r="AY191" s="445">
        <f t="shared" si="284"/>
        <v>4.4111267207487301E-2</v>
      </c>
      <c r="AZ191" s="445">
        <f t="shared" si="285"/>
        <v>0</v>
      </c>
      <c r="BA191" s="445">
        <f t="shared" si="286"/>
        <v>0</v>
      </c>
      <c r="BB191" s="445">
        <f t="shared" si="287"/>
        <v>0</v>
      </c>
      <c r="BC191" s="445">
        <f t="shared" si="288"/>
        <v>0</v>
      </c>
      <c r="BD191" s="445">
        <f t="shared" si="289"/>
        <v>0</v>
      </c>
      <c r="BE191" s="445">
        <f t="shared" si="290"/>
        <v>0</v>
      </c>
      <c r="BF191" s="445">
        <f t="shared" si="291"/>
        <v>0</v>
      </c>
      <c r="BG191" s="445">
        <f t="shared" si="292"/>
        <v>0</v>
      </c>
      <c r="BH191" s="249"/>
      <c r="BI191" s="351">
        <f>'6. Network Design'!L64</f>
        <v>6955.9467356751175</v>
      </c>
      <c r="BJ191" s="207"/>
    </row>
    <row r="192" spans="3:63">
      <c r="C192" s="240" t="str">
        <f t="shared" si="237"/>
        <v>S07</v>
      </c>
      <c r="D192" s="240" t="str">
        <f t="shared" si="237"/>
        <v>Входящи международни повиквания (Incoming calls from international)</v>
      </c>
      <c r="E192" s="445">
        <f t="shared" si="238"/>
        <v>1.7472073226035827E-2</v>
      </c>
      <c r="F192" s="445">
        <f t="shared" si="239"/>
        <v>1.2832534769994148E-2</v>
      </c>
      <c r="G192" s="445">
        <f t="shared" si="240"/>
        <v>1.7472073226035827E-2</v>
      </c>
      <c r="H192" s="445">
        <f t="shared" si="241"/>
        <v>1.2832534769994148E-2</v>
      </c>
      <c r="I192" s="445">
        <f t="shared" si="242"/>
        <v>1.7472073226035827E-2</v>
      </c>
      <c r="J192" s="445">
        <f t="shared" si="243"/>
        <v>1.2832534769994148E-2</v>
      </c>
      <c r="K192" s="445">
        <f t="shared" si="244"/>
        <v>1.7612553104780122E-2</v>
      </c>
      <c r="L192" s="445">
        <f t="shared" si="245"/>
        <v>1.7600515352009672E-2</v>
      </c>
      <c r="M192" s="445">
        <f t="shared" si="246"/>
        <v>1.7600515352009672E-2</v>
      </c>
      <c r="N192" s="445">
        <f t="shared" si="247"/>
        <v>0</v>
      </c>
      <c r="O192" s="445">
        <f t="shared" si="248"/>
        <v>0</v>
      </c>
      <c r="P192" s="445">
        <f t="shared" si="249"/>
        <v>0</v>
      </c>
      <c r="Q192" s="445">
        <f t="shared" si="250"/>
        <v>0</v>
      </c>
      <c r="R192" s="445">
        <f t="shared" si="251"/>
        <v>1.7600515352009672E-2</v>
      </c>
      <c r="S192" s="445">
        <f t="shared" si="252"/>
        <v>1.7600515352009672E-2</v>
      </c>
      <c r="T192" s="445">
        <f t="shared" si="253"/>
        <v>0</v>
      </c>
      <c r="U192" s="445">
        <f t="shared" si="254"/>
        <v>0</v>
      </c>
      <c r="V192" s="445">
        <f t="shared" si="255"/>
        <v>0.18943620412476858</v>
      </c>
      <c r="W192" s="445">
        <f t="shared" si="256"/>
        <v>0</v>
      </c>
      <c r="X192" s="445">
        <f t="shared" si="257"/>
        <v>0.54817043911676422</v>
      </c>
      <c r="Y192" s="445">
        <f t="shared" si="258"/>
        <v>0</v>
      </c>
      <c r="Z192" s="445">
        <f t="shared" si="259"/>
        <v>0</v>
      </c>
      <c r="AA192" s="445">
        <f t="shared" si="260"/>
        <v>0</v>
      </c>
      <c r="AB192" s="445">
        <f t="shared" si="261"/>
        <v>1.2832534769994148E-2</v>
      </c>
      <c r="AC192" s="445">
        <f t="shared" si="262"/>
        <v>1.2832534769994148E-2</v>
      </c>
      <c r="AD192" s="445">
        <f t="shared" si="263"/>
        <v>0</v>
      </c>
      <c r="AE192" s="445">
        <f t="shared" si="264"/>
        <v>0</v>
      </c>
      <c r="AF192" s="445">
        <f t="shared" si="265"/>
        <v>0</v>
      </c>
      <c r="AG192" s="445">
        <f t="shared" si="266"/>
        <v>0</v>
      </c>
      <c r="AH192" s="445">
        <f t="shared" si="267"/>
        <v>0</v>
      </c>
      <c r="AI192" s="445">
        <f t="shared" si="268"/>
        <v>1.7472073226035827E-2</v>
      </c>
      <c r="AJ192" s="445">
        <f t="shared" si="269"/>
        <v>1.2832534769994148E-2</v>
      </c>
      <c r="AK192" s="445">
        <f t="shared" si="270"/>
        <v>1.7472073226035827E-2</v>
      </c>
      <c r="AL192" s="445">
        <f t="shared" si="271"/>
        <v>1.2832534769994148E-2</v>
      </c>
      <c r="AM192" s="445">
        <f t="shared" si="272"/>
        <v>1.7472073226035827E-2</v>
      </c>
      <c r="AN192" s="445">
        <f t="shared" si="273"/>
        <v>1.7600515352009672E-2</v>
      </c>
      <c r="AO192" s="445">
        <f t="shared" si="274"/>
        <v>1.7600515352009672E-2</v>
      </c>
      <c r="AP192" s="445">
        <f t="shared" si="275"/>
        <v>0</v>
      </c>
      <c r="AQ192" s="445">
        <f t="shared" si="276"/>
        <v>0</v>
      </c>
      <c r="AR192" s="445">
        <f t="shared" si="277"/>
        <v>1.7600515352009672E-2</v>
      </c>
      <c r="AS192" s="445">
        <f t="shared" si="278"/>
        <v>0</v>
      </c>
      <c r="AT192" s="445">
        <f t="shared" si="279"/>
        <v>0</v>
      </c>
      <c r="AU192" s="445">
        <f t="shared" si="280"/>
        <v>0.18943620412476858</v>
      </c>
      <c r="AV192" s="445">
        <f t="shared" si="281"/>
        <v>0</v>
      </c>
      <c r="AW192" s="445">
        <f t="shared" si="282"/>
        <v>0.54817043911676422</v>
      </c>
      <c r="AX192" s="445">
        <f t="shared" si="283"/>
        <v>0</v>
      </c>
      <c r="AY192" s="445">
        <f t="shared" si="284"/>
        <v>1.2832534769994148E-2</v>
      </c>
      <c r="AZ192" s="445">
        <f t="shared" si="285"/>
        <v>0</v>
      </c>
      <c r="BA192" s="445">
        <f t="shared" si="286"/>
        <v>0</v>
      </c>
      <c r="BB192" s="445">
        <f t="shared" si="287"/>
        <v>0</v>
      </c>
      <c r="BC192" s="445">
        <f t="shared" si="288"/>
        <v>0</v>
      </c>
      <c r="BD192" s="445">
        <f t="shared" si="289"/>
        <v>0</v>
      </c>
      <c r="BE192" s="445">
        <f t="shared" si="290"/>
        <v>0</v>
      </c>
      <c r="BF192" s="445">
        <f t="shared" si="291"/>
        <v>0</v>
      </c>
      <c r="BG192" s="445">
        <f t="shared" si="292"/>
        <v>0</v>
      </c>
      <c r="BH192" s="249"/>
      <c r="BI192" s="351">
        <f>'6. Network Design'!L65</f>
        <v>2023.5743381370628</v>
      </c>
      <c r="BJ192" s="207"/>
    </row>
    <row r="193" spans="3:62">
      <c r="C193" s="240" t="str">
        <f t="shared" si="237"/>
        <v>S08</v>
      </c>
      <c r="D193" s="240" t="str">
        <f t="shared" si="237"/>
        <v>Изходящи повиквания от чужди абонати в роуминг в мрежата на предприятието (Roaming Calls Outbound)</v>
      </c>
      <c r="E193" s="445">
        <f t="shared" si="238"/>
        <v>5.4596730569353488E-3</v>
      </c>
      <c r="F193" s="445">
        <f t="shared" si="239"/>
        <v>4.00991018235442E-3</v>
      </c>
      <c r="G193" s="445">
        <f t="shared" si="240"/>
        <v>5.4596730569353488E-3</v>
      </c>
      <c r="H193" s="445">
        <f t="shared" si="241"/>
        <v>4.00991018235442E-3</v>
      </c>
      <c r="I193" s="445">
        <f t="shared" si="242"/>
        <v>5.4596730569353488E-3</v>
      </c>
      <c r="J193" s="445">
        <f t="shared" si="243"/>
        <v>4.00991018235442E-3</v>
      </c>
      <c r="K193" s="445">
        <f t="shared" si="244"/>
        <v>5.5035702063519886E-3</v>
      </c>
      <c r="L193" s="445">
        <f t="shared" si="245"/>
        <v>5.4998086496313506E-3</v>
      </c>
      <c r="M193" s="445">
        <f t="shared" si="246"/>
        <v>5.4998086496313506E-3</v>
      </c>
      <c r="N193" s="445">
        <f t="shared" si="247"/>
        <v>0</v>
      </c>
      <c r="O193" s="445">
        <f t="shared" si="248"/>
        <v>0</v>
      </c>
      <c r="P193" s="445">
        <f t="shared" si="249"/>
        <v>0</v>
      </c>
      <c r="Q193" s="445">
        <f t="shared" si="250"/>
        <v>0</v>
      </c>
      <c r="R193" s="445">
        <f t="shared" si="251"/>
        <v>5.4998086496313506E-3</v>
      </c>
      <c r="S193" s="445">
        <f t="shared" si="252"/>
        <v>5.4998086496313506E-3</v>
      </c>
      <c r="T193" s="445">
        <f t="shared" si="253"/>
        <v>0</v>
      </c>
      <c r="U193" s="445">
        <f t="shared" si="254"/>
        <v>0</v>
      </c>
      <c r="V193" s="445">
        <f t="shared" si="255"/>
        <v>5.9195020893508664E-2</v>
      </c>
      <c r="W193" s="445">
        <f t="shared" si="256"/>
        <v>0</v>
      </c>
      <c r="X193" s="445">
        <f t="shared" si="257"/>
        <v>0.17129228674445346</v>
      </c>
      <c r="Y193" s="445">
        <f t="shared" si="258"/>
        <v>0</v>
      </c>
      <c r="Z193" s="445">
        <f t="shared" si="259"/>
        <v>0</v>
      </c>
      <c r="AA193" s="445">
        <f t="shared" si="260"/>
        <v>0</v>
      </c>
      <c r="AB193" s="445">
        <f t="shared" si="261"/>
        <v>4.00991018235442E-3</v>
      </c>
      <c r="AC193" s="445">
        <f t="shared" si="262"/>
        <v>4.00991018235442E-3</v>
      </c>
      <c r="AD193" s="445">
        <f t="shared" si="263"/>
        <v>0</v>
      </c>
      <c r="AE193" s="445">
        <f t="shared" si="264"/>
        <v>0</v>
      </c>
      <c r="AF193" s="445">
        <f t="shared" si="265"/>
        <v>0</v>
      </c>
      <c r="AG193" s="445">
        <f t="shared" si="266"/>
        <v>0</v>
      </c>
      <c r="AH193" s="445">
        <f t="shared" si="267"/>
        <v>0</v>
      </c>
      <c r="AI193" s="445">
        <f t="shared" si="268"/>
        <v>5.4596730569353488E-3</v>
      </c>
      <c r="AJ193" s="445">
        <f t="shared" si="269"/>
        <v>4.00991018235442E-3</v>
      </c>
      <c r="AK193" s="445">
        <f t="shared" si="270"/>
        <v>5.4596730569353488E-3</v>
      </c>
      <c r="AL193" s="445">
        <f t="shared" si="271"/>
        <v>4.00991018235442E-3</v>
      </c>
      <c r="AM193" s="445">
        <f t="shared" si="272"/>
        <v>5.4596730569353488E-3</v>
      </c>
      <c r="AN193" s="445">
        <f t="shared" si="273"/>
        <v>5.4998086496313506E-3</v>
      </c>
      <c r="AO193" s="445">
        <f t="shared" si="274"/>
        <v>5.4998086496313506E-3</v>
      </c>
      <c r="AP193" s="445">
        <f t="shared" si="275"/>
        <v>0</v>
      </c>
      <c r="AQ193" s="445">
        <f t="shared" si="276"/>
        <v>0</v>
      </c>
      <c r="AR193" s="445">
        <f t="shared" si="277"/>
        <v>5.4998086496313506E-3</v>
      </c>
      <c r="AS193" s="445">
        <f t="shared" si="278"/>
        <v>0</v>
      </c>
      <c r="AT193" s="445">
        <f t="shared" si="279"/>
        <v>0</v>
      </c>
      <c r="AU193" s="445">
        <f t="shared" si="280"/>
        <v>5.9195020893508664E-2</v>
      </c>
      <c r="AV193" s="445">
        <f t="shared" si="281"/>
        <v>0</v>
      </c>
      <c r="AW193" s="445">
        <f t="shared" si="282"/>
        <v>0.17129228674445346</v>
      </c>
      <c r="AX193" s="445">
        <f t="shared" si="283"/>
        <v>0</v>
      </c>
      <c r="AY193" s="445">
        <f t="shared" si="284"/>
        <v>4.00991018235442E-3</v>
      </c>
      <c r="AZ193" s="445">
        <f t="shared" si="285"/>
        <v>0</v>
      </c>
      <c r="BA193" s="445">
        <f t="shared" si="286"/>
        <v>0</v>
      </c>
      <c r="BB193" s="445">
        <f t="shared" si="287"/>
        <v>0</v>
      </c>
      <c r="BC193" s="445">
        <f t="shared" si="288"/>
        <v>0</v>
      </c>
      <c r="BD193" s="445">
        <f t="shared" si="289"/>
        <v>0</v>
      </c>
      <c r="BE193" s="445">
        <f t="shared" si="290"/>
        <v>0</v>
      </c>
      <c r="BF193" s="445">
        <f t="shared" si="291"/>
        <v>0</v>
      </c>
      <c r="BG193" s="445">
        <f t="shared" si="292"/>
        <v>0</v>
      </c>
      <c r="BH193" s="249"/>
      <c r="BI193" s="351">
        <f>'6. Network Design'!L66</f>
        <v>632.32646462181492</v>
      </c>
      <c r="BJ193" s="207"/>
    </row>
    <row r="194" spans="3:62">
      <c r="C194" s="240" t="str">
        <f t="shared" si="237"/>
        <v>S09</v>
      </c>
      <c r="D194" s="240" t="str">
        <f t="shared" si="237"/>
        <v>Входящи повиквания от чужди абонати в роуминг в мрежата на предприятието (Roaming Calls Inbound)</v>
      </c>
      <c r="E194" s="445">
        <f t="shared" si="238"/>
        <v>5.9888376692942063E-3</v>
      </c>
      <c r="F194" s="445">
        <f t="shared" si="239"/>
        <v>4.3985602984165876E-3</v>
      </c>
      <c r="G194" s="445">
        <f t="shared" si="240"/>
        <v>5.9888376692942063E-3</v>
      </c>
      <c r="H194" s="445">
        <f t="shared" si="241"/>
        <v>4.3985602984165876E-3</v>
      </c>
      <c r="I194" s="445">
        <f t="shared" si="242"/>
        <v>5.9888376692942063E-3</v>
      </c>
      <c r="J194" s="445">
        <f t="shared" si="243"/>
        <v>4.3985602984165876E-3</v>
      </c>
      <c r="K194" s="445">
        <f t="shared" si="244"/>
        <v>6.0369894357570463E-3</v>
      </c>
      <c r="L194" s="445">
        <f t="shared" si="245"/>
        <v>6.0328632999337431E-3</v>
      </c>
      <c r="M194" s="445">
        <f t="shared" si="246"/>
        <v>6.0328632999337431E-3</v>
      </c>
      <c r="N194" s="445">
        <f t="shared" si="247"/>
        <v>0</v>
      </c>
      <c r="O194" s="445">
        <f t="shared" si="248"/>
        <v>0</v>
      </c>
      <c r="P194" s="445">
        <f t="shared" si="249"/>
        <v>0</v>
      </c>
      <c r="Q194" s="445">
        <f t="shared" si="250"/>
        <v>0</v>
      </c>
      <c r="R194" s="445">
        <f t="shared" si="251"/>
        <v>6.0328632999337431E-3</v>
      </c>
      <c r="S194" s="445">
        <f t="shared" si="252"/>
        <v>6.0328632999337431E-3</v>
      </c>
      <c r="T194" s="445">
        <f t="shared" si="253"/>
        <v>0</v>
      </c>
      <c r="U194" s="445">
        <f t="shared" si="254"/>
        <v>0</v>
      </c>
      <c r="V194" s="445">
        <f t="shared" si="255"/>
        <v>6.4932344348234153E-2</v>
      </c>
      <c r="W194" s="445">
        <f t="shared" si="256"/>
        <v>0</v>
      </c>
      <c r="X194" s="445">
        <f t="shared" si="257"/>
        <v>0.18789434616631753</v>
      </c>
      <c r="Y194" s="445">
        <f t="shared" si="258"/>
        <v>0</v>
      </c>
      <c r="Z194" s="445">
        <f t="shared" si="259"/>
        <v>0</v>
      </c>
      <c r="AA194" s="445">
        <f t="shared" si="260"/>
        <v>0</v>
      </c>
      <c r="AB194" s="445">
        <f t="shared" si="261"/>
        <v>4.3985602984165876E-3</v>
      </c>
      <c r="AC194" s="445">
        <f t="shared" si="262"/>
        <v>4.3985602984165876E-3</v>
      </c>
      <c r="AD194" s="445">
        <f t="shared" si="263"/>
        <v>0</v>
      </c>
      <c r="AE194" s="445">
        <f t="shared" si="264"/>
        <v>0</v>
      </c>
      <c r="AF194" s="445">
        <f t="shared" si="265"/>
        <v>0</v>
      </c>
      <c r="AG194" s="445">
        <f t="shared" si="266"/>
        <v>0</v>
      </c>
      <c r="AH194" s="445">
        <f t="shared" si="267"/>
        <v>0</v>
      </c>
      <c r="AI194" s="445">
        <f t="shared" si="268"/>
        <v>5.9888376692942063E-3</v>
      </c>
      <c r="AJ194" s="445">
        <f t="shared" si="269"/>
        <v>4.3985602984165876E-3</v>
      </c>
      <c r="AK194" s="445">
        <f t="shared" si="270"/>
        <v>5.9888376692942063E-3</v>
      </c>
      <c r="AL194" s="445">
        <f t="shared" si="271"/>
        <v>4.3985602984165876E-3</v>
      </c>
      <c r="AM194" s="445">
        <f t="shared" si="272"/>
        <v>5.9888376692942063E-3</v>
      </c>
      <c r="AN194" s="445">
        <f t="shared" si="273"/>
        <v>6.0328632999337431E-3</v>
      </c>
      <c r="AO194" s="445">
        <f t="shared" si="274"/>
        <v>6.0328632999337431E-3</v>
      </c>
      <c r="AP194" s="445">
        <f t="shared" si="275"/>
        <v>0</v>
      </c>
      <c r="AQ194" s="445">
        <f t="shared" si="276"/>
        <v>0</v>
      </c>
      <c r="AR194" s="445">
        <f t="shared" si="277"/>
        <v>6.0328632999337431E-3</v>
      </c>
      <c r="AS194" s="445">
        <f t="shared" si="278"/>
        <v>0</v>
      </c>
      <c r="AT194" s="445">
        <f t="shared" si="279"/>
        <v>0</v>
      </c>
      <c r="AU194" s="445">
        <f t="shared" si="280"/>
        <v>6.4932344348234153E-2</v>
      </c>
      <c r="AV194" s="445">
        <f t="shared" si="281"/>
        <v>0</v>
      </c>
      <c r="AW194" s="445">
        <f t="shared" si="282"/>
        <v>0.18789434616631753</v>
      </c>
      <c r="AX194" s="445">
        <f t="shared" si="283"/>
        <v>0</v>
      </c>
      <c r="AY194" s="445">
        <f t="shared" si="284"/>
        <v>4.3985602984165876E-3</v>
      </c>
      <c r="AZ194" s="445">
        <f t="shared" si="285"/>
        <v>0</v>
      </c>
      <c r="BA194" s="445">
        <f t="shared" si="286"/>
        <v>0</v>
      </c>
      <c r="BB194" s="445">
        <f t="shared" si="287"/>
        <v>0</v>
      </c>
      <c r="BC194" s="445">
        <f t="shared" si="288"/>
        <v>0</v>
      </c>
      <c r="BD194" s="445">
        <f t="shared" si="289"/>
        <v>0</v>
      </c>
      <c r="BE194" s="445">
        <f t="shared" si="290"/>
        <v>0</v>
      </c>
      <c r="BF194" s="445">
        <f t="shared" si="291"/>
        <v>0</v>
      </c>
      <c r="BG194" s="445">
        <f t="shared" si="292"/>
        <v>0</v>
      </c>
      <c r="BH194" s="249"/>
      <c r="BI194" s="351">
        <f>'6. Network Design'!L67</f>
        <v>693.61306274710114</v>
      </c>
      <c r="BJ194" s="207"/>
    </row>
    <row r="195" spans="3:62">
      <c r="C195" s="240" t="str">
        <f t="shared" si="237"/>
        <v>S10</v>
      </c>
      <c r="D195" s="240" t="str">
        <f t="shared" si="237"/>
        <v>Гласова поща (Voice mail)</v>
      </c>
      <c r="E195" s="445">
        <f t="shared" si="238"/>
        <v>6.7580628271580682E-3</v>
      </c>
      <c r="F195" s="445">
        <f t="shared" si="239"/>
        <v>4.9635252259635325E-3</v>
      </c>
      <c r="G195" s="445">
        <f t="shared" si="240"/>
        <v>6.7580628271580682E-3</v>
      </c>
      <c r="H195" s="445">
        <f t="shared" si="241"/>
        <v>4.9635252259635325E-3</v>
      </c>
      <c r="I195" s="445">
        <f t="shared" si="242"/>
        <v>6.7580628271580682E-3</v>
      </c>
      <c r="J195" s="445">
        <f t="shared" si="243"/>
        <v>4.9635252259635325E-3</v>
      </c>
      <c r="K195" s="445">
        <f t="shared" si="244"/>
        <v>4.5415995720300096E-3</v>
      </c>
      <c r="L195" s="445">
        <f t="shared" si="245"/>
        <v>6.8077432483511025E-3</v>
      </c>
      <c r="M195" s="445">
        <f t="shared" si="246"/>
        <v>6.8077432483511025E-3</v>
      </c>
      <c r="N195" s="445">
        <f t="shared" si="247"/>
        <v>0</v>
      </c>
      <c r="O195" s="445">
        <f t="shared" si="248"/>
        <v>0</v>
      </c>
      <c r="P195" s="445">
        <f t="shared" si="249"/>
        <v>0</v>
      </c>
      <c r="Q195" s="445">
        <f t="shared" si="250"/>
        <v>1</v>
      </c>
      <c r="R195" s="445">
        <f t="shared" si="251"/>
        <v>6.8077432483511025E-3</v>
      </c>
      <c r="S195" s="445">
        <f t="shared" si="252"/>
        <v>6.8077432483511025E-3</v>
      </c>
      <c r="T195" s="445">
        <f t="shared" si="253"/>
        <v>0</v>
      </c>
      <c r="U195" s="445">
        <f t="shared" si="254"/>
        <v>7.5050360541174159E-3</v>
      </c>
      <c r="V195" s="445">
        <f t="shared" si="255"/>
        <v>0</v>
      </c>
      <c r="W195" s="445">
        <f t="shared" si="256"/>
        <v>0</v>
      </c>
      <c r="X195" s="445">
        <f t="shared" si="257"/>
        <v>0</v>
      </c>
      <c r="Y195" s="445">
        <f t="shared" si="258"/>
        <v>0</v>
      </c>
      <c r="Z195" s="445">
        <f t="shared" si="259"/>
        <v>0</v>
      </c>
      <c r="AA195" s="445">
        <f t="shared" si="260"/>
        <v>0</v>
      </c>
      <c r="AB195" s="445">
        <f t="shared" si="261"/>
        <v>4.9635252259635325E-3</v>
      </c>
      <c r="AC195" s="445">
        <f t="shared" si="262"/>
        <v>4.9635252259635325E-3</v>
      </c>
      <c r="AD195" s="445">
        <f t="shared" si="263"/>
        <v>0</v>
      </c>
      <c r="AE195" s="445">
        <f t="shared" si="264"/>
        <v>0</v>
      </c>
      <c r="AF195" s="445">
        <f t="shared" si="265"/>
        <v>0</v>
      </c>
      <c r="AG195" s="445">
        <f t="shared" si="266"/>
        <v>0</v>
      </c>
      <c r="AH195" s="445">
        <f t="shared" si="267"/>
        <v>0</v>
      </c>
      <c r="AI195" s="445">
        <f t="shared" si="268"/>
        <v>6.7580628271580682E-3</v>
      </c>
      <c r="AJ195" s="445">
        <f t="shared" si="269"/>
        <v>4.9635252259635325E-3</v>
      </c>
      <c r="AK195" s="445">
        <f t="shared" si="270"/>
        <v>6.7580628271580682E-3</v>
      </c>
      <c r="AL195" s="445">
        <f t="shared" si="271"/>
        <v>4.9635252259635325E-3</v>
      </c>
      <c r="AM195" s="445">
        <f t="shared" si="272"/>
        <v>6.7580628271580682E-3</v>
      </c>
      <c r="AN195" s="445">
        <f t="shared" si="273"/>
        <v>6.8077432483511025E-3</v>
      </c>
      <c r="AO195" s="445">
        <f t="shared" si="274"/>
        <v>6.8077432483511025E-3</v>
      </c>
      <c r="AP195" s="445">
        <f t="shared" si="275"/>
        <v>0</v>
      </c>
      <c r="AQ195" s="445">
        <f t="shared" si="276"/>
        <v>0</v>
      </c>
      <c r="AR195" s="445">
        <f t="shared" si="277"/>
        <v>6.8077432483511025E-3</v>
      </c>
      <c r="AS195" s="445">
        <f t="shared" si="278"/>
        <v>0</v>
      </c>
      <c r="AT195" s="445">
        <f t="shared" si="279"/>
        <v>7.5050360541174159E-3</v>
      </c>
      <c r="AU195" s="445">
        <f t="shared" si="280"/>
        <v>0</v>
      </c>
      <c r="AV195" s="445">
        <f t="shared" si="281"/>
        <v>0</v>
      </c>
      <c r="AW195" s="445">
        <f t="shared" si="282"/>
        <v>0</v>
      </c>
      <c r="AX195" s="445">
        <f t="shared" si="283"/>
        <v>0</v>
      </c>
      <c r="AY195" s="445">
        <f t="shared" si="284"/>
        <v>4.9635252259635325E-3</v>
      </c>
      <c r="AZ195" s="445">
        <f t="shared" si="285"/>
        <v>0</v>
      </c>
      <c r="BA195" s="445">
        <f t="shared" si="286"/>
        <v>0</v>
      </c>
      <c r="BB195" s="445">
        <f t="shared" si="287"/>
        <v>0</v>
      </c>
      <c r="BC195" s="445">
        <f t="shared" si="288"/>
        <v>0</v>
      </c>
      <c r="BD195" s="445">
        <f t="shared" si="289"/>
        <v>0</v>
      </c>
      <c r="BE195" s="445">
        <f t="shared" si="290"/>
        <v>0</v>
      </c>
      <c r="BF195" s="445">
        <f t="shared" si="291"/>
        <v>0</v>
      </c>
      <c r="BG195" s="445">
        <f t="shared" si="292"/>
        <v>0</v>
      </c>
      <c r="BH195" s="249"/>
      <c r="BI195" s="351">
        <f>'6. Network Design'!L68</f>
        <v>782.7029074132289</v>
      </c>
      <c r="BJ195" s="207"/>
    </row>
    <row r="196" spans="3:62">
      <c r="C196" s="240" t="str">
        <f t="shared" si="237"/>
        <v>S11</v>
      </c>
      <c r="D196" s="240" t="str">
        <f t="shared" si="237"/>
        <v>Повиквания към центъра за обслужване на клиенти (Help desk call)</v>
      </c>
      <c r="E196" s="445">
        <f t="shared" si="238"/>
        <v>2.575035507323179E-3</v>
      </c>
      <c r="F196" s="445">
        <f t="shared" si="239"/>
        <v>1.8912599697930353E-3</v>
      </c>
      <c r="G196" s="445">
        <f t="shared" si="240"/>
        <v>2.575035507323179E-3</v>
      </c>
      <c r="H196" s="445">
        <f t="shared" si="241"/>
        <v>1.8912599697930353E-3</v>
      </c>
      <c r="I196" s="445">
        <f t="shared" si="242"/>
        <v>2.575035507323179E-3</v>
      </c>
      <c r="J196" s="445">
        <f t="shared" si="243"/>
        <v>1.8912599697930353E-3</v>
      </c>
      <c r="K196" s="445">
        <f t="shared" si="244"/>
        <v>1.7304929618328175E-3</v>
      </c>
      <c r="L196" s="445">
        <f t="shared" si="245"/>
        <v>2.5939653178121756E-3</v>
      </c>
      <c r="M196" s="445">
        <f t="shared" si="246"/>
        <v>2.5939653178121756E-3</v>
      </c>
      <c r="N196" s="445">
        <f t="shared" si="247"/>
        <v>0</v>
      </c>
      <c r="O196" s="445">
        <f t="shared" si="248"/>
        <v>0</v>
      </c>
      <c r="P196" s="445">
        <f t="shared" si="249"/>
        <v>0</v>
      </c>
      <c r="Q196" s="445">
        <f t="shared" si="250"/>
        <v>0</v>
      </c>
      <c r="R196" s="445">
        <f t="shared" si="251"/>
        <v>2.5939653178121756E-3</v>
      </c>
      <c r="S196" s="445">
        <f t="shared" si="252"/>
        <v>2.5939653178121756E-3</v>
      </c>
      <c r="T196" s="445">
        <f t="shared" si="253"/>
        <v>0</v>
      </c>
      <c r="U196" s="445">
        <f t="shared" si="254"/>
        <v>2.8596559128497979E-3</v>
      </c>
      <c r="V196" s="445">
        <f t="shared" si="255"/>
        <v>0</v>
      </c>
      <c r="W196" s="445">
        <f t="shared" si="256"/>
        <v>0</v>
      </c>
      <c r="X196" s="445">
        <f t="shared" si="257"/>
        <v>0</v>
      </c>
      <c r="Y196" s="445">
        <f t="shared" si="258"/>
        <v>0</v>
      </c>
      <c r="Z196" s="445">
        <f t="shared" si="259"/>
        <v>0</v>
      </c>
      <c r="AA196" s="445">
        <f t="shared" si="260"/>
        <v>0</v>
      </c>
      <c r="AB196" s="445">
        <f t="shared" si="261"/>
        <v>1.8912599697930353E-3</v>
      </c>
      <c r="AC196" s="445">
        <f t="shared" si="262"/>
        <v>1.8912599697930353E-3</v>
      </c>
      <c r="AD196" s="445">
        <f t="shared" si="263"/>
        <v>0</v>
      </c>
      <c r="AE196" s="445">
        <f t="shared" si="264"/>
        <v>0</v>
      </c>
      <c r="AF196" s="445">
        <f t="shared" si="265"/>
        <v>0</v>
      </c>
      <c r="AG196" s="445">
        <f t="shared" si="266"/>
        <v>0</v>
      </c>
      <c r="AH196" s="445">
        <f t="shared" si="267"/>
        <v>0</v>
      </c>
      <c r="AI196" s="445">
        <f t="shared" si="268"/>
        <v>2.575035507323179E-3</v>
      </c>
      <c r="AJ196" s="445">
        <f t="shared" si="269"/>
        <v>1.8912599697930353E-3</v>
      </c>
      <c r="AK196" s="445">
        <f t="shared" si="270"/>
        <v>2.575035507323179E-3</v>
      </c>
      <c r="AL196" s="445">
        <f t="shared" si="271"/>
        <v>1.8912599697930353E-3</v>
      </c>
      <c r="AM196" s="445">
        <f t="shared" si="272"/>
        <v>2.575035507323179E-3</v>
      </c>
      <c r="AN196" s="445">
        <f t="shared" si="273"/>
        <v>2.5939653178121756E-3</v>
      </c>
      <c r="AO196" s="445">
        <f t="shared" si="274"/>
        <v>2.5939653178121756E-3</v>
      </c>
      <c r="AP196" s="445">
        <f t="shared" si="275"/>
        <v>0</v>
      </c>
      <c r="AQ196" s="445">
        <f t="shared" si="276"/>
        <v>0</v>
      </c>
      <c r="AR196" s="445">
        <f t="shared" si="277"/>
        <v>2.5939653178121756E-3</v>
      </c>
      <c r="AS196" s="445">
        <f t="shared" si="278"/>
        <v>0</v>
      </c>
      <c r="AT196" s="445">
        <f t="shared" si="279"/>
        <v>2.8596559128497979E-3</v>
      </c>
      <c r="AU196" s="445">
        <f t="shared" si="280"/>
        <v>0</v>
      </c>
      <c r="AV196" s="445">
        <f t="shared" si="281"/>
        <v>0</v>
      </c>
      <c r="AW196" s="445">
        <f t="shared" si="282"/>
        <v>0</v>
      </c>
      <c r="AX196" s="445">
        <f t="shared" si="283"/>
        <v>0</v>
      </c>
      <c r="AY196" s="445">
        <f t="shared" si="284"/>
        <v>1.8912599697930353E-3</v>
      </c>
      <c r="AZ196" s="445">
        <f t="shared" si="285"/>
        <v>0</v>
      </c>
      <c r="BA196" s="445">
        <f t="shared" si="286"/>
        <v>0</v>
      </c>
      <c r="BB196" s="445">
        <f t="shared" si="287"/>
        <v>0</v>
      </c>
      <c r="BC196" s="445">
        <f t="shared" si="288"/>
        <v>0</v>
      </c>
      <c r="BD196" s="445">
        <f t="shared" si="289"/>
        <v>0</v>
      </c>
      <c r="BE196" s="445">
        <f t="shared" si="290"/>
        <v>0</v>
      </c>
      <c r="BF196" s="445">
        <f t="shared" si="291"/>
        <v>0</v>
      </c>
      <c r="BG196" s="445">
        <f t="shared" si="292"/>
        <v>0</v>
      </c>
      <c r="BH196" s="249"/>
      <c r="BI196" s="351">
        <f>'6. Network Design'!L69</f>
        <v>298.23454291881944</v>
      </c>
      <c r="BJ196" s="207"/>
    </row>
    <row r="197" spans="3:62">
      <c r="C197" s="240" t="str">
        <f t="shared" si="237"/>
        <v>S12</v>
      </c>
      <c r="D197" s="240" t="str">
        <f t="shared" si="237"/>
        <v>Видеоразговори (Video call)</v>
      </c>
      <c r="E197" s="445">
        <f t="shared" si="238"/>
        <v>9.0531746523331277E-2</v>
      </c>
      <c r="F197" s="445">
        <f t="shared" si="239"/>
        <v>6.649192514359277E-2</v>
      </c>
      <c r="G197" s="445">
        <f t="shared" si="240"/>
        <v>9.0531746523331277E-2</v>
      </c>
      <c r="H197" s="445">
        <f t="shared" si="241"/>
        <v>6.649192514359277E-2</v>
      </c>
      <c r="I197" s="445">
        <f t="shared" si="242"/>
        <v>9.0531746523331277E-2</v>
      </c>
      <c r="J197" s="445">
        <f t="shared" si="243"/>
        <v>6.649192514359277E-2</v>
      </c>
      <c r="K197" s="445">
        <f t="shared" si="244"/>
        <v>9.1259644615880223E-2</v>
      </c>
      <c r="L197" s="445">
        <f t="shared" si="245"/>
        <v>9.1197270862724181E-2</v>
      </c>
      <c r="M197" s="445">
        <f t="shared" si="246"/>
        <v>9.1197270862724181E-2</v>
      </c>
      <c r="N197" s="445">
        <f t="shared" si="247"/>
        <v>0</v>
      </c>
      <c r="O197" s="445">
        <f t="shared" si="248"/>
        <v>0</v>
      </c>
      <c r="P197" s="445">
        <f t="shared" si="249"/>
        <v>0</v>
      </c>
      <c r="Q197" s="445">
        <f t="shared" si="250"/>
        <v>0</v>
      </c>
      <c r="R197" s="445">
        <f t="shared" si="251"/>
        <v>9.1197270862724181E-2</v>
      </c>
      <c r="S197" s="445">
        <f t="shared" si="252"/>
        <v>9.1197270862724181E-2</v>
      </c>
      <c r="T197" s="445">
        <f t="shared" si="253"/>
        <v>0</v>
      </c>
      <c r="U197" s="445">
        <f t="shared" si="254"/>
        <v>0.10053828132070552</v>
      </c>
      <c r="V197" s="445">
        <f t="shared" si="255"/>
        <v>0</v>
      </c>
      <c r="W197" s="445">
        <f t="shared" si="256"/>
        <v>0.40944535422460915</v>
      </c>
      <c r="X197" s="445">
        <f t="shared" si="257"/>
        <v>0</v>
      </c>
      <c r="Y197" s="445">
        <f t="shared" si="258"/>
        <v>0</v>
      </c>
      <c r="Z197" s="445">
        <f t="shared" si="259"/>
        <v>0</v>
      </c>
      <c r="AA197" s="445">
        <f t="shared" si="260"/>
        <v>0</v>
      </c>
      <c r="AB197" s="445">
        <f t="shared" si="261"/>
        <v>6.649192514359277E-2</v>
      </c>
      <c r="AC197" s="445">
        <f t="shared" si="262"/>
        <v>6.649192514359277E-2</v>
      </c>
      <c r="AD197" s="445">
        <f t="shared" si="263"/>
        <v>0</v>
      </c>
      <c r="AE197" s="445">
        <f t="shared" si="264"/>
        <v>0</v>
      </c>
      <c r="AF197" s="445">
        <f t="shared" si="265"/>
        <v>0</v>
      </c>
      <c r="AG197" s="445">
        <f t="shared" si="266"/>
        <v>0</v>
      </c>
      <c r="AH197" s="445">
        <f t="shared" si="267"/>
        <v>0</v>
      </c>
      <c r="AI197" s="445">
        <f t="shared" si="268"/>
        <v>9.0531746523331277E-2</v>
      </c>
      <c r="AJ197" s="445">
        <f t="shared" si="269"/>
        <v>6.649192514359277E-2</v>
      </c>
      <c r="AK197" s="445">
        <f t="shared" si="270"/>
        <v>9.0531746523331277E-2</v>
      </c>
      <c r="AL197" s="445">
        <f t="shared" si="271"/>
        <v>6.649192514359277E-2</v>
      </c>
      <c r="AM197" s="445">
        <f t="shared" si="272"/>
        <v>9.0531746523331277E-2</v>
      </c>
      <c r="AN197" s="445">
        <f t="shared" si="273"/>
        <v>9.1197270862724181E-2</v>
      </c>
      <c r="AO197" s="445">
        <f t="shared" si="274"/>
        <v>9.1197270862724181E-2</v>
      </c>
      <c r="AP197" s="445">
        <f t="shared" si="275"/>
        <v>0</v>
      </c>
      <c r="AQ197" s="445">
        <f t="shared" si="276"/>
        <v>0</v>
      </c>
      <c r="AR197" s="445">
        <f t="shared" si="277"/>
        <v>9.1197270862724181E-2</v>
      </c>
      <c r="AS197" s="445">
        <f t="shared" si="278"/>
        <v>0</v>
      </c>
      <c r="AT197" s="445">
        <f t="shared" si="279"/>
        <v>0.10053828132070552</v>
      </c>
      <c r="AU197" s="445">
        <f t="shared" si="280"/>
        <v>0</v>
      </c>
      <c r="AV197" s="445">
        <f t="shared" si="281"/>
        <v>0.40944535422460915</v>
      </c>
      <c r="AW197" s="445">
        <f t="shared" si="282"/>
        <v>0</v>
      </c>
      <c r="AX197" s="445">
        <f t="shared" si="283"/>
        <v>0</v>
      </c>
      <c r="AY197" s="445">
        <f t="shared" si="284"/>
        <v>6.649192514359277E-2</v>
      </c>
      <c r="AZ197" s="445">
        <f t="shared" si="285"/>
        <v>0</v>
      </c>
      <c r="BA197" s="445">
        <f t="shared" si="286"/>
        <v>0</v>
      </c>
      <c r="BB197" s="445">
        <f t="shared" si="287"/>
        <v>0</v>
      </c>
      <c r="BC197" s="445">
        <f t="shared" si="288"/>
        <v>0</v>
      </c>
      <c r="BD197" s="445">
        <f t="shared" si="289"/>
        <v>0</v>
      </c>
      <c r="BE197" s="445">
        <f t="shared" si="290"/>
        <v>0</v>
      </c>
      <c r="BF197" s="445">
        <f t="shared" si="291"/>
        <v>0</v>
      </c>
      <c r="BG197" s="445">
        <f t="shared" si="292"/>
        <v>0</v>
      </c>
      <c r="BH197" s="249"/>
      <c r="BI197" s="351">
        <f>'6. Network Design'!L70</f>
        <v>10485.17349265411</v>
      </c>
      <c r="BJ197" s="207"/>
    </row>
    <row r="198" spans="3:62">
      <c r="C198" s="240" t="str">
        <f t="shared" si="237"/>
        <v>S13</v>
      </c>
      <c r="D198" s="240" t="str">
        <f t="shared" si="237"/>
        <v>MMS в мрежата (MMS on net)</v>
      </c>
      <c r="E198" s="445">
        <f t="shared" si="238"/>
        <v>5.3986353656669604E-4</v>
      </c>
      <c r="F198" s="445">
        <f t="shared" si="239"/>
        <v>3.9650804540589492E-4</v>
      </c>
      <c r="G198" s="445">
        <f t="shared" si="240"/>
        <v>5.3986353656669604E-4</v>
      </c>
      <c r="H198" s="445">
        <f t="shared" si="241"/>
        <v>3.9650804540589492E-4</v>
      </c>
      <c r="I198" s="445">
        <f t="shared" si="242"/>
        <v>5.3986353656669604E-4</v>
      </c>
      <c r="J198" s="445">
        <f t="shared" si="243"/>
        <v>3.9650804540589492E-4</v>
      </c>
      <c r="K198" s="445">
        <f t="shared" si="244"/>
        <v>3.6280278377597968E-4</v>
      </c>
      <c r="L198" s="445">
        <f t="shared" si="245"/>
        <v>2.7191611265608843E-4</v>
      </c>
      <c r="M198" s="445">
        <f t="shared" si="246"/>
        <v>2.7191611265608843E-4</v>
      </c>
      <c r="N198" s="445">
        <f t="shared" si="247"/>
        <v>0</v>
      </c>
      <c r="O198" s="445">
        <f t="shared" si="248"/>
        <v>0</v>
      </c>
      <c r="P198" s="445">
        <f t="shared" si="249"/>
        <v>0.33333333333333337</v>
      </c>
      <c r="Q198" s="445">
        <f t="shared" si="250"/>
        <v>0</v>
      </c>
      <c r="R198" s="445">
        <f t="shared" si="251"/>
        <v>2.7191611265608843E-4</v>
      </c>
      <c r="S198" s="445">
        <f t="shared" si="252"/>
        <v>2.7191611265608843E-4</v>
      </c>
      <c r="T198" s="445">
        <f t="shared" si="253"/>
        <v>7.4489277087941264E-4</v>
      </c>
      <c r="U198" s="445">
        <f t="shared" si="254"/>
        <v>2.9976750807599609E-4</v>
      </c>
      <c r="V198" s="445">
        <f t="shared" si="255"/>
        <v>0</v>
      </c>
      <c r="W198" s="445">
        <f t="shared" si="256"/>
        <v>0</v>
      </c>
      <c r="X198" s="445">
        <f t="shared" si="257"/>
        <v>0</v>
      </c>
      <c r="Y198" s="445">
        <f t="shared" si="258"/>
        <v>0</v>
      </c>
      <c r="Z198" s="445">
        <f t="shared" si="259"/>
        <v>0</v>
      </c>
      <c r="AA198" s="445">
        <f t="shared" si="260"/>
        <v>0</v>
      </c>
      <c r="AB198" s="445">
        <f t="shared" si="261"/>
        <v>3.9650804540589492E-4</v>
      </c>
      <c r="AC198" s="445">
        <f t="shared" si="262"/>
        <v>3.9650804540589492E-4</v>
      </c>
      <c r="AD198" s="445">
        <f t="shared" si="263"/>
        <v>0</v>
      </c>
      <c r="AE198" s="445">
        <f t="shared" si="264"/>
        <v>0</v>
      </c>
      <c r="AF198" s="445">
        <f t="shared" si="265"/>
        <v>0</v>
      </c>
      <c r="AG198" s="445">
        <f t="shared" si="266"/>
        <v>0</v>
      </c>
      <c r="AH198" s="445">
        <f t="shared" si="267"/>
        <v>0</v>
      </c>
      <c r="AI198" s="445">
        <f t="shared" si="268"/>
        <v>5.3986353656669604E-4</v>
      </c>
      <c r="AJ198" s="445">
        <f t="shared" si="269"/>
        <v>3.9650804540589492E-4</v>
      </c>
      <c r="AK198" s="445">
        <f t="shared" si="270"/>
        <v>5.3986353656669604E-4</v>
      </c>
      <c r="AL198" s="445">
        <f t="shared" si="271"/>
        <v>3.9650804540589492E-4</v>
      </c>
      <c r="AM198" s="445">
        <f t="shared" si="272"/>
        <v>5.3986353656669604E-4</v>
      </c>
      <c r="AN198" s="445">
        <f t="shared" si="273"/>
        <v>2.7191611265608843E-4</v>
      </c>
      <c r="AO198" s="445">
        <f t="shared" si="274"/>
        <v>2.7191611265608843E-4</v>
      </c>
      <c r="AP198" s="445">
        <f t="shared" si="275"/>
        <v>0</v>
      </c>
      <c r="AQ198" s="445">
        <f t="shared" si="276"/>
        <v>0.33333333333333337</v>
      </c>
      <c r="AR198" s="445">
        <f t="shared" si="277"/>
        <v>2.7191611265608843E-4</v>
      </c>
      <c r="AS198" s="445">
        <f t="shared" si="278"/>
        <v>7.4489277087941264E-4</v>
      </c>
      <c r="AT198" s="445">
        <f t="shared" si="279"/>
        <v>2.9976750807599609E-4</v>
      </c>
      <c r="AU198" s="445">
        <f t="shared" si="280"/>
        <v>0</v>
      </c>
      <c r="AV198" s="445">
        <f t="shared" si="281"/>
        <v>0</v>
      </c>
      <c r="AW198" s="445">
        <f t="shared" si="282"/>
        <v>0</v>
      </c>
      <c r="AX198" s="445">
        <f t="shared" si="283"/>
        <v>0</v>
      </c>
      <c r="AY198" s="445">
        <f t="shared" si="284"/>
        <v>3.9650804540589492E-4</v>
      </c>
      <c r="AZ198" s="445">
        <f t="shared" si="285"/>
        <v>0</v>
      </c>
      <c r="BA198" s="445">
        <f t="shared" si="286"/>
        <v>0</v>
      </c>
      <c r="BB198" s="445">
        <f t="shared" si="287"/>
        <v>0</v>
      </c>
      <c r="BC198" s="445">
        <f t="shared" si="288"/>
        <v>0</v>
      </c>
      <c r="BD198" s="445">
        <f t="shared" si="289"/>
        <v>0</v>
      </c>
      <c r="BE198" s="445">
        <f t="shared" si="290"/>
        <v>0</v>
      </c>
      <c r="BF198" s="445">
        <f t="shared" si="291"/>
        <v>0</v>
      </c>
      <c r="BG198" s="445">
        <f t="shared" si="292"/>
        <v>0</v>
      </c>
      <c r="BH198" s="249"/>
      <c r="BI198" s="351">
        <f>'6. Network Design'!L71</f>
        <v>31.262861154461543</v>
      </c>
      <c r="BJ198" s="207"/>
    </row>
    <row r="199" spans="3:62">
      <c r="C199" s="240" t="str">
        <f t="shared" si="237"/>
        <v>S14</v>
      </c>
      <c r="D199" s="240" t="str">
        <f t="shared" si="237"/>
        <v>Изходящи MMS към други мрежи (MMS outgoing to other network)</v>
      </c>
      <c r="E199" s="445">
        <f t="shared" si="238"/>
        <v>2.6993176828334802E-4</v>
      </c>
      <c r="F199" s="445">
        <f t="shared" si="239"/>
        <v>1.9825402270294746E-4</v>
      </c>
      <c r="G199" s="445">
        <f t="shared" si="240"/>
        <v>2.6993176828334802E-4</v>
      </c>
      <c r="H199" s="445">
        <f t="shared" si="241"/>
        <v>1.9825402270294746E-4</v>
      </c>
      <c r="I199" s="445">
        <f t="shared" si="242"/>
        <v>2.6993176828334802E-4</v>
      </c>
      <c r="J199" s="445">
        <f t="shared" si="243"/>
        <v>1.9825402270294746E-4</v>
      </c>
      <c r="K199" s="445">
        <f t="shared" si="244"/>
        <v>2.7210208783198477E-4</v>
      </c>
      <c r="L199" s="445">
        <f t="shared" si="245"/>
        <v>2.7191611265608843E-4</v>
      </c>
      <c r="M199" s="445">
        <f t="shared" si="246"/>
        <v>2.7191611265608843E-4</v>
      </c>
      <c r="N199" s="445">
        <f t="shared" si="247"/>
        <v>0</v>
      </c>
      <c r="O199" s="445">
        <f t="shared" si="248"/>
        <v>0</v>
      </c>
      <c r="P199" s="445">
        <f t="shared" si="249"/>
        <v>0.33333333333333337</v>
      </c>
      <c r="Q199" s="445">
        <f t="shared" si="250"/>
        <v>0</v>
      </c>
      <c r="R199" s="445">
        <f t="shared" si="251"/>
        <v>2.7191611265608843E-4</v>
      </c>
      <c r="S199" s="445">
        <f t="shared" si="252"/>
        <v>2.7191611265608843E-4</v>
      </c>
      <c r="T199" s="445">
        <f t="shared" si="253"/>
        <v>7.4489277087941264E-4</v>
      </c>
      <c r="U199" s="445">
        <f t="shared" si="254"/>
        <v>2.9976750807599609E-4</v>
      </c>
      <c r="V199" s="445">
        <f t="shared" si="255"/>
        <v>0</v>
      </c>
      <c r="W199" s="445">
        <f t="shared" si="256"/>
        <v>1.220812728414197E-3</v>
      </c>
      <c r="X199" s="445">
        <f t="shared" si="257"/>
        <v>0</v>
      </c>
      <c r="Y199" s="445">
        <f t="shared" si="258"/>
        <v>0</v>
      </c>
      <c r="Z199" s="445">
        <f t="shared" si="259"/>
        <v>0</v>
      </c>
      <c r="AA199" s="445">
        <f t="shared" si="260"/>
        <v>0</v>
      </c>
      <c r="AB199" s="445">
        <f t="shared" si="261"/>
        <v>1.9825402270294746E-4</v>
      </c>
      <c r="AC199" s="445">
        <f t="shared" si="262"/>
        <v>1.9825402270294746E-4</v>
      </c>
      <c r="AD199" s="445">
        <f t="shared" si="263"/>
        <v>0</v>
      </c>
      <c r="AE199" s="445">
        <f t="shared" si="264"/>
        <v>0</v>
      </c>
      <c r="AF199" s="445">
        <f t="shared" si="265"/>
        <v>0</v>
      </c>
      <c r="AG199" s="445">
        <f t="shared" si="266"/>
        <v>0</v>
      </c>
      <c r="AH199" s="445">
        <f t="shared" si="267"/>
        <v>0</v>
      </c>
      <c r="AI199" s="445">
        <f t="shared" si="268"/>
        <v>2.6993176828334802E-4</v>
      </c>
      <c r="AJ199" s="445">
        <f t="shared" si="269"/>
        <v>1.9825402270294746E-4</v>
      </c>
      <c r="AK199" s="445">
        <f t="shared" si="270"/>
        <v>2.6993176828334802E-4</v>
      </c>
      <c r="AL199" s="445">
        <f t="shared" si="271"/>
        <v>1.9825402270294746E-4</v>
      </c>
      <c r="AM199" s="445">
        <f t="shared" si="272"/>
        <v>2.6993176828334802E-4</v>
      </c>
      <c r="AN199" s="445">
        <f t="shared" si="273"/>
        <v>2.7191611265608843E-4</v>
      </c>
      <c r="AO199" s="445">
        <f t="shared" si="274"/>
        <v>2.7191611265608843E-4</v>
      </c>
      <c r="AP199" s="445">
        <f t="shared" si="275"/>
        <v>0</v>
      </c>
      <c r="AQ199" s="445">
        <f t="shared" si="276"/>
        <v>0.33333333333333337</v>
      </c>
      <c r="AR199" s="445">
        <f t="shared" si="277"/>
        <v>2.7191611265608843E-4</v>
      </c>
      <c r="AS199" s="445">
        <f t="shared" si="278"/>
        <v>7.4489277087941264E-4</v>
      </c>
      <c r="AT199" s="445">
        <f t="shared" si="279"/>
        <v>2.9976750807599609E-4</v>
      </c>
      <c r="AU199" s="445">
        <f t="shared" si="280"/>
        <v>0</v>
      </c>
      <c r="AV199" s="445">
        <f t="shared" si="281"/>
        <v>1.220812728414197E-3</v>
      </c>
      <c r="AW199" s="445">
        <f t="shared" si="282"/>
        <v>0</v>
      </c>
      <c r="AX199" s="445">
        <f t="shared" si="283"/>
        <v>0</v>
      </c>
      <c r="AY199" s="445">
        <f t="shared" si="284"/>
        <v>1.9825402270294746E-4</v>
      </c>
      <c r="AZ199" s="445">
        <f t="shared" si="285"/>
        <v>0</v>
      </c>
      <c r="BA199" s="445">
        <f t="shared" si="286"/>
        <v>0</v>
      </c>
      <c r="BB199" s="445">
        <f t="shared" si="287"/>
        <v>0</v>
      </c>
      <c r="BC199" s="445">
        <f t="shared" si="288"/>
        <v>0</v>
      </c>
      <c r="BD199" s="445">
        <f t="shared" si="289"/>
        <v>0</v>
      </c>
      <c r="BE199" s="445">
        <f t="shared" si="290"/>
        <v>0</v>
      </c>
      <c r="BF199" s="445">
        <f t="shared" si="291"/>
        <v>0</v>
      </c>
      <c r="BG199" s="445">
        <f t="shared" si="292"/>
        <v>0</v>
      </c>
      <c r="BH199" s="249"/>
      <c r="BI199" s="351">
        <f>'6. Network Design'!L72</f>
        <v>31.262861154461543</v>
      </c>
      <c r="BJ199" s="207"/>
    </row>
    <row r="200" spans="3:62">
      <c r="C200" s="240" t="str">
        <f t="shared" si="237"/>
        <v>S15</v>
      </c>
      <c r="D200" s="240" t="str">
        <f t="shared" si="237"/>
        <v>Входящи MMS от други мрежи (MMS incoming from other network)</v>
      </c>
      <c r="E200" s="445">
        <f t="shared" si="238"/>
        <v>2.6993176828334802E-4</v>
      </c>
      <c r="F200" s="445">
        <f t="shared" si="239"/>
        <v>1.9825402270294746E-4</v>
      </c>
      <c r="G200" s="445">
        <f t="shared" si="240"/>
        <v>2.6993176828334802E-4</v>
      </c>
      <c r="H200" s="445">
        <f t="shared" si="241"/>
        <v>1.9825402270294746E-4</v>
      </c>
      <c r="I200" s="445">
        <f t="shared" si="242"/>
        <v>2.6993176828334802E-4</v>
      </c>
      <c r="J200" s="445">
        <f t="shared" si="243"/>
        <v>1.9825402270294746E-4</v>
      </c>
      <c r="K200" s="445">
        <f t="shared" si="244"/>
        <v>2.7210208783198477E-4</v>
      </c>
      <c r="L200" s="445">
        <f t="shared" si="245"/>
        <v>2.7191611265608843E-4</v>
      </c>
      <c r="M200" s="445">
        <f t="shared" si="246"/>
        <v>2.7191611265608843E-4</v>
      </c>
      <c r="N200" s="445">
        <f t="shared" si="247"/>
        <v>0</v>
      </c>
      <c r="O200" s="445">
        <f t="shared" si="248"/>
        <v>0</v>
      </c>
      <c r="P200" s="445">
        <f t="shared" si="249"/>
        <v>0.33333333333333337</v>
      </c>
      <c r="Q200" s="445">
        <f t="shared" si="250"/>
        <v>0</v>
      </c>
      <c r="R200" s="445">
        <f t="shared" si="251"/>
        <v>2.7191611265608843E-4</v>
      </c>
      <c r="S200" s="445">
        <f t="shared" si="252"/>
        <v>2.7191611265608843E-4</v>
      </c>
      <c r="T200" s="445">
        <f t="shared" si="253"/>
        <v>7.4489277087941264E-4</v>
      </c>
      <c r="U200" s="445">
        <f t="shared" si="254"/>
        <v>0</v>
      </c>
      <c r="V200" s="445">
        <f t="shared" si="255"/>
        <v>2.9266618159593102E-3</v>
      </c>
      <c r="W200" s="445">
        <f t="shared" si="256"/>
        <v>1.220812728414197E-3</v>
      </c>
      <c r="X200" s="445">
        <f t="shared" si="257"/>
        <v>0</v>
      </c>
      <c r="Y200" s="445">
        <f t="shared" si="258"/>
        <v>0</v>
      </c>
      <c r="Z200" s="445">
        <f t="shared" si="259"/>
        <v>0</v>
      </c>
      <c r="AA200" s="445">
        <f t="shared" si="260"/>
        <v>0</v>
      </c>
      <c r="AB200" s="445">
        <f t="shared" si="261"/>
        <v>1.9825402270294746E-4</v>
      </c>
      <c r="AC200" s="445">
        <f t="shared" si="262"/>
        <v>1.9825402270294746E-4</v>
      </c>
      <c r="AD200" s="445">
        <f t="shared" si="263"/>
        <v>0</v>
      </c>
      <c r="AE200" s="445">
        <f t="shared" si="264"/>
        <v>0</v>
      </c>
      <c r="AF200" s="445">
        <f t="shared" si="265"/>
        <v>0</v>
      </c>
      <c r="AG200" s="445">
        <f t="shared" si="266"/>
        <v>0</v>
      </c>
      <c r="AH200" s="445">
        <f t="shared" si="267"/>
        <v>0</v>
      </c>
      <c r="AI200" s="445">
        <f t="shared" si="268"/>
        <v>2.6993176828334802E-4</v>
      </c>
      <c r="AJ200" s="445">
        <f t="shared" si="269"/>
        <v>1.9825402270294746E-4</v>
      </c>
      <c r="AK200" s="445">
        <f t="shared" si="270"/>
        <v>2.6993176828334802E-4</v>
      </c>
      <c r="AL200" s="445">
        <f t="shared" si="271"/>
        <v>1.9825402270294746E-4</v>
      </c>
      <c r="AM200" s="445">
        <f t="shared" si="272"/>
        <v>2.6993176828334802E-4</v>
      </c>
      <c r="AN200" s="445">
        <f t="shared" si="273"/>
        <v>2.7191611265608843E-4</v>
      </c>
      <c r="AO200" s="445">
        <f t="shared" si="274"/>
        <v>2.7191611265608843E-4</v>
      </c>
      <c r="AP200" s="445">
        <f t="shared" si="275"/>
        <v>0</v>
      </c>
      <c r="AQ200" s="445">
        <f t="shared" si="276"/>
        <v>0.33333333333333337</v>
      </c>
      <c r="AR200" s="445">
        <f t="shared" si="277"/>
        <v>2.7191611265608843E-4</v>
      </c>
      <c r="AS200" s="445">
        <f t="shared" si="278"/>
        <v>7.4489277087941264E-4</v>
      </c>
      <c r="AT200" s="445">
        <f t="shared" si="279"/>
        <v>0</v>
      </c>
      <c r="AU200" s="445">
        <f t="shared" si="280"/>
        <v>2.9266618159593102E-3</v>
      </c>
      <c r="AV200" s="445">
        <f t="shared" si="281"/>
        <v>1.220812728414197E-3</v>
      </c>
      <c r="AW200" s="445">
        <f t="shared" si="282"/>
        <v>0</v>
      </c>
      <c r="AX200" s="445">
        <f t="shared" si="283"/>
        <v>0</v>
      </c>
      <c r="AY200" s="445">
        <f t="shared" si="284"/>
        <v>1.9825402270294746E-4</v>
      </c>
      <c r="AZ200" s="445">
        <f t="shared" si="285"/>
        <v>0</v>
      </c>
      <c r="BA200" s="445">
        <f t="shared" si="286"/>
        <v>0</v>
      </c>
      <c r="BB200" s="445">
        <f t="shared" si="287"/>
        <v>0</v>
      </c>
      <c r="BC200" s="445">
        <f t="shared" si="288"/>
        <v>0</v>
      </c>
      <c r="BD200" s="445">
        <f t="shared" si="289"/>
        <v>0</v>
      </c>
      <c r="BE200" s="445">
        <f t="shared" si="290"/>
        <v>0</v>
      </c>
      <c r="BF200" s="445">
        <f t="shared" si="291"/>
        <v>0</v>
      </c>
      <c r="BG200" s="445">
        <f t="shared" si="292"/>
        <v>0</v>
      </c>
      <c r="BH200" s="249"/>
      <c r="BI200" s="351">
        <f>'6. Network Design'!L73</f>
        <v>31.262861154461543</v>
      </c>
      <c r="BJ200" s="207"/>
    </row>
    <row r="201" spans="3:62">
      <c r="C201" s="240" t="str">
        <f t="shared" si="237"/>
        <v>S16</v>
      </c>
      <c r="D201" s="240" t="str">
        <f t="shared" si="237"/>
        <v>SMS в мрежата (SMS on net)</v>
      </c>
      <c r="E201" s="445">
        <f t="shared" si="238"/>
        <v>2.9211847516218449E-5</v>
      </c>
      <c r="F201" s="445">
        <f t="shared" si="239"/>
        <v>2.1454926619071381E-5</v>
      </c>
      <c r="G201" s="445">
        <f t="shared" si="240"/>
        <v>2.9211847516218449E-5</v>
      </c>
      <c r="H201" s="445">
        <f t="shared" si="241"/>
        <v>2.1454926619071381E-5</v>
      </c>
      <c r="I201" s="445">
        <f t="shared" si="242"/>
        <v>2.9211847516218449E-5</v>
      </c>
      <c r="J201" s="445">
        <f t="shared" si="243"/>
        <v>2.1454926619071381E-5</v>
      </c>
      <c r="K201" s="445">
        <f t="shared" si="244"/>
        <v>1.9631145428941505E-5</v>
      </c>
      <c r="L201" s="445">
        <f t="shared" si="245"/>
        <v>1.4713296012966073E-5</v>
      </c>
      <c r="M201" s="445">
        <f t="shared" si="246"/>
        <v>1.4713296012966073E-5</v>
      </c>
      <c r="N201" s="445">
        <f t="shared" si="247"/>
        <v>0.66666666666666674</v>
      </c>
      <c r="O201" s="445">
        <f t="shared" si="248"/>
        <v>0.66666666666666674</v>
      </c>
      <c r="P201" s="445">
        <f t="shared" si="249"/>
        <v>0</v>
      </c>
      <c r="Q201" s="445">
        <f t="shared" si="250"/>
        <v>0</v>
      </c>
      <c r="R201" s="445">
        <f t="shared" si="251"/>
        <v>1.4713296012966073E-5</v>
      </c>
      <c r="S201" s="445">
        <f t="shared" si="252"/>
        <v>1.4713296012966073E-5</v>
      </c>
      <c r="T201" s="445">
        <f t="shared" si="253"/>
        <v>4.0305915411967448E-5</v>
      </c>
      <c r="U201" s="445">
        <f t="shared" si="254"/>
        <v>1.6220326328986932E-5</v>
      </c>
      <c r="V201" s="445">
        <f t="shared" si="255"/>
        <v>0</v>
      </c>
      <c r="W201" s="445">
        <f t="shared" si="256"/>
        <v>0</v>
      </c>
      <c r="X201" s="445">
        <f t="shared" si="257"/>
        <v>0</v>
      </c>
      <c r="Y201" s="445">
        <f t="shared" si="258"/>
        <v>0</v>
      </c>
      <c r="Z201" s="445">
        <f t="shared" si="259"/>
        <v>0</v>
      </c>
      <c r="AA201" s="445">
        <f t="shared" si="260"/>
        <v>0</v>
      </c>
      <c r="AB201" s="445">
        <f t="shared" si="261"/>
        <v>2.1454926619071381E-5</v>
      </c>
      <c r="AC201" s="445">
        <f t="shared" si="262"/>
        <v>2.1454926619071381E-5</v>
      </c>
      <c r="AD201" s="445">
        <f t="shared" si="263"/>
        <v>0</v>
      </c>
      <c r="AE201" s="445">
        <f t="shared" si="264"/>
        <v>0</v>
      </c>
      <c r="AF201" s="445">
        <f t="shared" si="265"/>
        <v>0</v>
      </c>
      <c r="AG201" s="445">
        <f t="shared" si="266"/>
        <v>0</v>
      </c>
      <c r="AH201" s="445">
        <f t="shared" si="267"/>
        <v>0</v>
      </c>
      <c r="AI201" s="445">
        <f t="shared" si="268"/>
        <v>2.9211847516218449E-5</v>
      </c>
      <c r="AJ201" s="445">
        <f t="shared" si="269"/>
        <v>2.1454926619071381E-5</v>
      </c>
      <c r="AK201" s="445">
        <f t="shared" si="270"/>
        <v>2.9211847516218449E-5</v>
      </c>
      <c r="AL201" s="445">
        <f t="shared" si="271"/>
        <v>2.1454926619071381E-5</v>
      </c>
      <c r="AM201" s="445">
        <f t="shared" si="272"/>
        <v>2.9211847516218449E-5</v>
      </c>
      <c r="AN201" s="445">
        <f t="shared" si="273"/>
        <v>1.4713296012966073E-5</v>
      </c>
      <c r="AO201" s="445">
        <f t="shared" si="274"/>
        <v>1.4713296012966073E-5</v>
      </c>
      <c r="AP201" s="445">
        <f t="shared" si="275"/>
        <v>0.66666666666666674</v>
      </c>
      <c r="AQ201" s="445">
        <f t="shared" si="276"/>
        <v>0</v>
      </c>
      <c r="AR201" s="445">
        <f t="shared" si="277"/>
        <v>1.4713296012966073E-5</v>
      </c>
      <c r="AS201" s="445">
        <f t="shared" si="278"/>
        <v>4.0305915411967448E-5</v>
      </c>
      <c r="AT201" s="445">
        <f t="shared" si="279"/>
        <v>1.6220326328986932E-5</v>
      </c>
      <c r="AU201" s="445">
        <f t="shared" si="280"/>
        <v>0</v>
      </c>
      <c r="AV201" s="445">
        <f t="shared" si="281"/>
        <v>0</v>
      </c>
      <c r="AW201" s="445">
        <f t="shared" si="282"/>
        <v>0</v>
      </c>
      <c r="AX201" s="445">
        <f t="shared" si="283"/>
        <v>0</v>
      </c>
      <c r="AY201" s="445">
        <f t="shared" si="284"/>
        <v>2.1454926619071381E-5</v>
      </c>
      <c r="AZ201" s="445">
        <f t="shared" si="285"/>
        <v>0</v>
      </c>
      <c r="BA201" s="445">
        <f t="shared" si="286"/>
        <v>0</v>
      </c>
      <c r="BB201" s="445">
        <f t="shared" si="287"/>
        <v>0</v>
      </c>
      <c r="BC201" s="445">
        <f t="shared" si="288"/>
        <v>0</v>
      </c>
      <c r="BD201" s="445">
        <f t="shared" si="289"/>
        <v>0</v>
      </c>
      <c r="BE201" s="445">
        <f t="shared" si="290"/>
        <v>0</v>
      </c>
      <c r="BF201" s="445">
        <f t="shared" si="291"/>
        <v>0</v>
      </c>
      <c r="BG201" s="445">
        <f t="shared" si="292"/>
        <v>0</v>
      </c>
      <c r="BH201" s="249"/>
      <c r="BI201" s="351">
        <f>'6. Network Design'!L74</f>
        <v>1.6916236624771841</v>
      </c>
      <c r="BJ201" s="207"/>
    </row>
    <row r="202" spans="3:62">
      <c r="C202" s="240" t="str">
        <f t="shared" si="237"/>
        <v>S17</v>
      </c>
      <c r="D202" s="240" t="str">
        <f t="shared" si="237"/>
        <v>Изходящи SMS към други мрежи (SMS outgoing to other network)</v>
      </c>
      <c r="E202" s="445">
        <f t="shared" si="238"/>
        <v>4.8686412527030742E-6</v>
      </c>
      <c r="F202" s="445">
        <f t="shared" si="239"/>
        <v>3.5758211031785632E-6</v>
      </c>
      <c r="G202" s="445">
        <f t="shared" si="240"/>
        <v>4.8686412527030742E-6</v>
      </c>
      <c r="H202" s="445">
        <f t="shared" si="241"/>
        <v>3.5758211031785632E-6</v>
      </c>
      <c r="I202" s="445">
        <f t="shared" si="242"/>
        <v>4.8686412527030742E-6</v>
      </c>
      <c r="J202" s="445">
        <f t="shared" si="243"/>
        <v>3.5758211031785632E-6</v>
      </c>
      <c r="K202" s="445">
        <f t="shared" si="244"/>
        <v>4.9077863572353754E-6</v>
      </c>
      <c r="L202" s="445">
        <f t="shared" si="245"/>
        <v>4.9044320043220238E-6</v>
      </c>
      <c r="M202" s="445">
        <f t="shared" si="246"/>
        <v>4.9044320043220238E-6</v>
      </c>
      <c r="N202" s="445">
        <f t="shared" si="247"/>
        <v>0.22222222222222224</v>
      </c>
      <c r="O202" s="445">
        <f t="shared" si="248"/>
        <v>0.22222222222222224</v>
      </c>
      <c r="P202" s="445">
        <f t="shared" si="249"/>
        <v>0</v>
      </c>
      <c r="Q202" s="445">
        <f t="shared" si="250"/>
        <v>0</v>
      </c>
      <c r="R202" s="445">
        <f t="shared" si="251"/>
        <v>4.9044320043220238E-6</v>
      </c>
      <c r="S202" s="445">
        <f t="shared" si="252"/>
        <v>4.9044320043220238E-6</v>
      </c>
      <c r="T202" s="445">
        <f t="shared" si="253"/>
        <v>1.3435305137322481E-5</v>
      </c>
      <c r="U202" s="445">
        <f t="shared" si="254"/>
        <v>5.4067754429956433E-6</v>
      </c>
      <c r="V202" s="445">
        <f t="shared" si="255"/>
        <v>0</v>
      </c>
      <c r="W202" s="445">
        <f t="shared" si="256"/>
        <v>2.2019265272782707E-5</v>
      </c>
      <c r="X202" s="445">
        <f t="shared" si="257"/>
        <v>0</v>
      </c>
      <c r="Y202" s="445">
        <f t="shared" si="258"/>
        <v>0</v>
      </c>
      <c r="Z202" s="445">
        <f t="shared" si="259"/>
        <v>0</v>
      </c>
      <c r="AA202" s="445">
        <f t="shared" si="260"/>
        <v>0</v>
      </c>
      <c r="AB202" s="445">
        <f t="shared" si="261"/>
        <v>3.5758211031785632E-6</v>
      </c>
      <c r="AC202" s="445">
        <f t="shared" si="262"/>
        <v>3.5758211031785632E-6</v>
      </c>
      <c r="AD202" s="445">
        <f t="shared" si="263"/>
        <v>0</v>
      </c>
      <c r="AE202" s="445">
        <f t="shared" si="264"/>
        <v>0</v>
      </c>
      <c r="AF202" s="445">
        <f t="shared" si="265"/>
        <v>0</v>
      </c>
      <c r="AG202" s="445">
        <f t="shared" si="266"/>
        <v>0</v>
      </c>
      <c r="AH202" s="445">
        <f t="shared" si="267"/>
        <v>0</v>
      </c>
      <c r="AI202" s="445">
        <f t="shared" si="268"/>
        <v>4.8686412527030742E-6</v>
      </c>
      <c r="AJ202" s="445">
        <f t="shared" si="269"/>
        <v>3.5758211031785632E-6</v>
      </c>
      <c r="AK202" s="445">
        <f t="shared" si="270"/>
        <v>4.8686412527030742E-6</v>
      </c>
      <c r="AL202" s="445">
        <f t="shared" si="271"/>
        <v>3.5758211031785632E-6</v>
      </c>
      <c r="AM202" s="445">
        <f t="shared" si="272"/>
        <v>4.8686412527030742E-6</v>
      </c>
      <c r="AN202" s="445">
        <f t="shared" si="273"/>
        <v>4.9044320043220238E-6</v>
      </c>
      <c r="AO202" s="445">
        <f t="shared" si="274"/>
        <v>4.9044320043220238E-6</v>
      </c>
      <c r="AP202" s="445">
        <f t="shared" si="275"/>
        <v>0.22222222222222224</v>
      </c>
      <c r="AQ202" s="445">
        <f t="shared" si="276"/>
        <v>0</v>
      </c>
      <c r="AR202" s="445">
        <f t="shared" si="277"/>
        <v>4.9044320043220238E-6</v>
      </c>
      <c r="AS202" s="445">
        <f t="shared" si="278"/>
        <v>1.3435305137322481E-5</v>
      </c>
      <c r="AT202" s="445">
        <f t="shared" si="279"/>
        <v>5.4067754429956433E-6</v>
      </c>
      <c r="AU202" s="445">
        <f t="shared" si="280"/>
        <v>0</v>
      </c>
      <c r="AV202" s="445">
        <f t="shared" si="281"/>
        <v>2.2019265272782707E-5</v>
      </c>
      <c r="AW202" s="445">
        <f t="shared" si="282"/>
        <v>0</v>
      </c>
      <c r="AX202" s="445">
        <f t="shared" si="283"/>
        <v>0</v>
      </c>
      <c r="AY202" s="445">
        <f t="shared" si="284"/>
        <v>3.5758211031785632E-6</v>
      </c>
      <c r="AZ202" s="445">
        <f t="shared" si="285"/>
        <v>0</v>
      </c>
      <c r="BA202" s="445">
        <f t="shared" si="286"/>
        <v>0</v>
      </c>
      <c r="BB202" s="445">
        <f t="shared" si="287"/>
        <v>0</v>
      </c>
      <c r="BC202" s="445">
        <f t="shared" si="288"/>
        <v>0</v>
      </c>
      <c r="BD202" s="445">
        <f t="shared" si="289"/>
        <v>0</v>
      </c>
      <c r="BE202" s="445">
        <f t="shared" si="290"/>
        <v>0</v>
      </c>
      <c r="BF202" s="445">
        <f t="shared" si="291"/>
        <v>0</v>
      </c>
      <c r="BG202" s="445">
        <f t="shared" si="292"/>
        <v>0</v>
      </c>
      <c r="BH202" s="249"/>
      <c r="BI202" s="351">
        <f>'6. Network Design'!L75</f>
        <v>0.56387455415906129</v>
      </c>
      <c r="BJ202" s="207"/>
    </row>
    <row r="203" spans="3:62">
      <c r="C203" s="240" t="str">
        <f t="shared" si="237"/>
        <v>S18</v>
      </c>
      <c r="D203" s="240" t="str">
        <f t="shared" si="237"/>
        <v>Входящи SMS от други мрежи (SMS incoming from other network)</v>
      </c>
      <c r="E203" s="445">
        <f t="shared" si="238"/>
        <v>2.4343206263515371E-6</v>
      </c>
      <c r="F203" s="445">
        <f t="shared" si="239"/>
        <v>1.7879105515892816E-6</v>
      </c>
      <c r="G203" s="445">
        <f t="shared" si="240"/>
        <v>2.4343206263515371E-6</v>
      </c>
      <c r="H203" s="445">
        <f t="shared" si="241"/>
        <v>1.7879105515892816E-6</v>
      </c>
      <c r="I203" s="445">
        <f t="shared" si="242"/>
        <v>2.4343206263515371E-6</v>
      </c>
      <c r="J203" s="445">
        <f t="shared" si="243"/>
        <v>1.7879105515892816E-6</v>
      </c>
      <c r="K203" s="445">
        <f t="shared" si="244"/>
        <v>2.4538931786176877E-6</v>
      </c>
      <c r="L203" s="445">
        <f t="shared" si="245"/>
        <v>2.4522160021610119E-6</v>
      </c>
      <c r="M203" s="445">
        <f t="shared" si="246"/>
        <v>2.4522160021610119E-6</v>
      </c>
      <c r="N203" s="445">
        <f t="shared" si="247"/>
        <v>0.11111111111111112</v>
      </c>
      <c r="O203" s="445">
        <f t="shared" si="248"/>
        <v>0.11111111111111112</v>
      </c>
      <c r="P203" s="445">
        <f t="shared" si="249"/>
        <v>0</v>
      </c>
      <c r="Q203" s="445">
        <f t="shared" si="250"/>
        <v>0</v>
      </c>
      <c r="R203" s="445">
        <f t="shared" si="251"/>
        <v>2.4522160021610119E-6</v>
      </c>
      <c r="S203" s="445">
        <f t="shared" si="252"/>
        <v>2.4522160021610119E-6</v>
      </c>
      <c r="T203" s="445">
        <f t="shared" si="253"/>
        <v>6.7176525686612405E-6</v>
      </c>
      <c r="U203" s="445">
        <f t="shared" si="254"/>
        <v>0</v>
      </c>
      <c r="V203" s="445">
        <f t="shared" si="255"/>
        <v>2.639345961482629E-5</v>
      </c>
      <c r="W203" s="445">
        <f t="shared" si="256"/>
        <v>1.1009632636391354E-5</v>
      </c>
      <c r="X203" s="445">
        <f t="shared" si="257"/>
        <v>0</v>
      </c>
      <c r="Y203" s="445">
        <f t="shared" si="258"/>
        <v>0</v>
      </c>
      <c r="Z203" s="445">
        <f t="shared" si="259"/>
        <v>0</v>
      </c>
      <c r="AA203" s="445">
        <f t="shared" si="260"/>
        <v>0</v>
      </c>
      <c r="AB203" s="445">
        <f t="shared" si="261"/>
        <v>1.7879105515892816E-6</v>
      </c>
      <c r="AC203" s="445">
        <f t="shared" si="262"/>
        <v>1.7879105515892816E-6</v>
      </c>
      <c r="AD203" s="445">
        <f t="shared" si="263"/>
        <v>0</v>
      </c>
      <c r="AE203" s="445">
        <f t="shared" si="264"/>
        <v>0</v>
      </c>
      <c r="AF203" s="445">
        <f t="shared" si="265"/>
        <v>0</v>
      </c>
      <c r="AG203" s="445">
        <f t="shared" si="266"/>
        <v>0</v>
      </c>
      <c r="AH203" s="445">
        <f t="shared" si="267"/>
        <v>0</v>
      </c>
      <c r="AI203" s="445">
        <f t="shared" si="268"/>
        <v>2.4343206263515371E-6</v>
      </c>
      <c r="AJ203" s="445">
        <f t="shared" si="269"/>
        <v>1.7879105515892816E-6</v>
      </c>
      <c r="AK203" s="445">
        <f t="shared" si="270"/>
        <v>2.4343206263515371E-6</v>
      </c>
      <c r="AL203" s="445">
        <f t="shared" si="271"/>
        <v>1.7879105515892816E-6</v>
      </c>
      <c r="AM203" s="445">
        <f t="shared" si="272"/>
        <v>2.4343206263515371E-6</v>
      </c>
      <c r="AN203" s="445">
        <f t="shared" si="273"/>
        <v>2.4522160021610119E-6</v>
      </c>
      <c r="AO203" s="445">
        <f t="shared" si="274"/>
        <v>2.4522160021610119E-6</v>
      </c>
      <c r="AP203" s="445">
        <f t="shared" si="275"/>
        <v>0.11111111111111112</v>
      </c>
      <c r="AQ203" s="445">
        <f t="shared" si="276"/>
        <v>0</v>
      </c>
      <c r="AR203" s="445">
        <f t="shared" si="277"/>
        <v>2.4522160021610119E-6</v>
      </c>
      <c r="AS203" s="445">
        <f t="shared" si="278"/>
        <v>6.7176525686612405E-6</v>
      </c>
      <c r="AT203" s="445">
        <f t="shared" si="279"/>
        <v>0</v>
      </c>
      <c r="AU203" s="445">
        <f t="shared" si="280"/>
        <v>2.639345961482629E-5</v>
      </c>
      <c r="AV203" s="445">
        <f t="shared" si="281"/>
        <v>1.1009632636391354E-5</v>
      </c>
      <c r="AW203" s="445">
        <f t="shared" si="282"/>
        <v>0</v>
      </c>
      <c r="AX203" s="445">
        <f t="shared" si="283"/>
        <v>0</v>
      </c>
      <c r="AY203" s="445">
        <f t="shared" si="284"/>
        <v>1.7879105515892816E-6</v>
      </c>
      <c r="AZ203" s="445">
        <f t="shared" si="285"/>
        <v>0</v>
      </c>
      <c r="BA203" s="445">
        <f t="shared" si="286"/>
        <v>0</v>
      </c>
      <c r="BB203" s="445">
        <f t="shared" si="287"/>
        <v>0</v>
      </c>
      <c r="BC203" s="445">
        <f t="shared" si="288"/>
        <v>0</v>
      </c>
      <c r="BD203" s="445">
        <f t="shared" si="289"/>
        <v>0</v>
      </c>
      <c r="BE203" s="445">
        <f t="shared" si="290"/>
        <v>0</v>
      </c>
      <c r="BF203" s="445">
        <f t="shared" si="291"/>
        <v>0</v>
      </c>
      <c r="BG203" s="445">
        <f t="shared" si="292"/>
        <v>0</v>
      </c>
      <c r="BH203" s="249"/>
      <c r="BI203" s="351">
        <f>'6. Network Design'!L76</f>
        <v>0.28193727707953065</v>
      </c>
      <c r="BJ203" s="207"/>
    </row>
    <row r="204" spans="3:62">
      <c r="C204" s="240" t="str">
        <f t="shared" si="237"/>
        <v>S19</v>
      </c>
      <c r="D204" s="240" t="str">
        <f t="shared" si="237"/>
        <v>Пренос на данни (Data services)</v>
      </c>
      <c r="E204" s="445">
        <f t="shared" si="238"/>
        <v>0</v>
      </c>
      <c r="F204" s="445">
        <f t="shared" si="239"/>
        <v>0.26554023646879638</v>
      </c>
      <c r="G204" s="445">
        <f t="shared" si="240"/>
        <v>0</v>
      </c>
      <c r="H204" s="445">
        <f t="shared" si="241"/>
        <v>0.26554023646879638</v>
      </c>
      <c r="I204" s="445">
        <f t="shared" si="242"/>
        <v>0</v>
      </c>
      <c r="J204" s="445">
        <f t="shared" si="243"/>
        <v>0.26554023646879638</v>
      </c>
      <c r="K204" s="445">
        <f t="shared" si="244"/>
        <v>0.24296792489239855</v>
      </c>
      <c r="L204" s="445">
        <f t="shared" si="245"/>
        <v>0.36420279331512456</v>
      </c>
      <c r="M204" s="445">
        <f t="shared" si="246"/>
        <v>0.36420279331512456</v>
      </c>
      <c r="N204" s="445">
        <f t="shared" si="247"/>
        <v>0</v>
      </c>
      <c r="O204" s="445">
        <f t="shared" si="248"/>
        <v>0</v>
      </c>
      <c r="P204" s="445">
        <f t="shared" si="249"/>
        <v>0</v>
      </c>
      <c r="Q204" s="445">
        <f t="shared" si="250"/>
        <v>0</v>
      </c>
      <c r="R204" s="445">
        <f t="shared" si="251"/>
        <v>0.36420279331512456</v>
      </c>
      <c r="S204" s="445">
        <f t="shared" si="252"/>
        <v>0.36420279331512456</v>
      </c>
      <c r="T204" s="445">
        <f t="shared" si="253"/>
        <v>0.99770486281424375</v>
      </c>
      <c r="U204" s="445">
        <f t="shared" si="254"/>
        <v>0.40150678354421299</v>
      </c>
      <c r="V204" s="445">
        <f t="shared" si="255"/>
        <v>0</v>
      </c>
      <c r="W204" s="445">
        <f t="shared" si="256"/>
        <v>0</v>
      </c>
      <c r="X204" s="445">
        <f t="shared" si="257"/>
        <v>0</v>
      </c>
      <c r="Y204" s="445">
        <f t="shared" si="258"/>
        <v>1</v>
      </c>
      <c r="Z204" s="445">
        <f t="shared" si="259"/>
        <v>1</v>
      </c>
      <c r="AA204" s="445">
        <f t="shared" si="260"/>
        <v>1</v>
      </c>
      <c r="AB204" s="445">
        <f t="shared" si="261"/>
        <v>0.26554023646879638</v>
      </c>
      <c r="AC204" s="445">
        <f t="shared" si="262"/>
        <v>0.26554023646879638</v>
      </c>
      <c r="AD204" s="445">
        <f t="shared" si="263"/>
        <v>0</v>
      </c>
      <c r="AE204" s="445">
        <f t="shared" si="264"/>
        <v>0</v>
      </c>
      <c r="AF204" s="445">
        <f t="shared" si="265"/>
        <v>0</v>
      </c>
      <c r="AG204" s="445">
        <f t="shared" si="266"/>
        <v>0</v>
      </c>
      <c r="AH204" s="445">
        <f t="shared" si="267"/>
        <v>0</v>
      </c>
      <c r="AI204" s="445">
        <f t="shared" si="268"/>
        <v>0</v>
      </c>
      <c r="AJ204" s="445">
        <f t="shared" si="269"/>
        <v>0.26554023646879638</v>
      </c>
      <c r="AK204" s="445">
        <f t="shared" si="270"/>
        <v>0</v>
      </c>
      <c r="AL204" s="445">
        <f t="shared" si="271"/>
        <v>0.26554023646879638</v>
      </c>
      <c r="AM204" s="445">
        <f t="shared" si="272"/>
        <v>0</v>
      </c>
      <c r="AN204" s="445">
        <f t="shared" si="273"/>
        <v>0.36420279331512456</v>
      </c>
      <c r="AO204" s="445">
        <f t="shared" si="274"/>
        <v>0.36420279331512456</v>
      </c>
      <c r="AP204" s="445">
        <f t="shared" si="275"/>
        <v>0</v>
      </c>
      <c r="AQ204" s="445">
        <f t="shared" si="276"/>
        <v>0</v>
      </c>
      <c r="AR204" s="445">
        <f t="shared" si="277"/>
        <v>0.36420279331512456</v>
      </c>
      <c r="AS204" s="445">
        <f t="shared" si="278"/>
        <v>0.99770486281424375</v>
      </c>
      <c r="AT204" s="445">
        <f t="shared" si="279"/>
        <v>0.40150678354421299</v>
      </c>
      <c r="AU204" s="445">
        <f t="shared" si="280"/>
        <v>0</v>
      </c>
      <c r="AV204" s="445">
        <f t="shared" si="281"/>
        <v>0</v>
      </c>
      <c r="AW204" s="445">
        <f t="shared" si="282"/>
        <v>0</v>
      </c>
      <c r="AX204" s="445">
        <f t="shared" si="283"/>
        <v>1</v>
      </c>
      <c r="AY204" s="445">
        <f t="shared" si="284"/>
        <v>0.26554023646879638</v>
      </c>
      <c r="AZ204" s="445">
        <f t="shared" si="285"/>
        <v>0</v>
      </c>
      <c r="BA204" s="445">
        <f t="shared" si="286"/>
        <v>0</v>
      </c>
      <c r="BB204" s="445">
        <f t="shared" si="287"/>
        <v>0</v>
      </c>
      <c r="BC204" s="445">
        <f t="shared" si="288"/>
        <v>0</v>
      </c>
      <c r="BD204" s="445">
        <f t="shared" si="289"/>
        <v>0</v>
      </c>
      <c r="BE204" s="445">
        <f t="shared" si="290"/>
        <v>0</v>
      </c>
      <c r="BF204" s="445">
        <f t="shared" si="291"/>
        <v>0</v>
      </c>
      <c r="BG204" s="445">
        <f t="shared" si="292"/>
        <v>0</v>
      </c>
      <c r="BH204" s="249"/>
      <c r="BI204" s="351">
        <f>'6. Network Design'!L77</f>
        <v>41873.286758400012</v>
      </c>
      <c r="BJ204" s="207"/>
    </row>
    <row r="205" spans="3:62">
      <c r="C205" s="240" t="str">
        <f t="shared" si="237"/>
        <v>S20</v>
      </c>
      <c r="D205" s="240" t="str">
        <f t="shared" si="237"/>
        <v>Subscribers</v>
      </c>
      <c r="E205" s="445">
        <f t="shared" si="238"/>
        <v>0</v>
      </c>
      <c r="F205" s="445">
        <f t="shared" si="239"/>
        <v>0</v>
      </c>
      <c r="G205" s="445">
        <f t="shared" si="240"/>
        <v>0</v>
      </c>
      <c r="H205" s="445">
        <f t="shared" si="241"/>
        <v>0</v>
      </c>
      <c r="I205" s="445">
        <f t="shared" si="242"/>
        <v>0</v>
      </c>
      <c r="J205" s="445">
        <f t="shared" si="243"/>
        <v>0</v>
      </c>
      <c r="K205" s="445">
        <f t="shared" si="244"/>
        <v>0</v>
      </c>
      <c r="L205" s="445">
        <f t="shared" si="245"/>
        <v>0</v>
      </c>
      <c r="M205" s="445">
        <f t="shared" si="246"/>
        <v>0</v>
      </c>
      <c r="N205" s="445">
        <f t="shared" si="247"/>
        <v>0</v>
      </c>
      <c r="O205" s="445">
        <f t="shared" si="248"/>
        <v>0</v>
      </c>
      <c r="P205" s="445">
        <f t="shared" si="249"/>
        <v>0</v>
      </c>
      <c r="Q205" s="445">
        <f t="shared" si="250"/>
        <v>0</v>
      </c>
      <c r="R205" s="445">
        <f t="shared" si="251"/>
        <v>0</v>
      </c>
      <c r="S205" s="445">
        <f t="shared" si="252"/>
        <v>0</v>
      </c>
      <c r="T205" s="445">
        <f t="shared" si="253"/>
        <v>0</v>
      </c>
      <c r="U205" s="445">
        <f t="shared" si="254"/>
        <v>0</v>
      </c>
      <c r="V205" s="445">
        <f t="shared" si="255"/>
        <v>0</v>
      </c>
      <c r="W205" s="445">
        <f t="shared" si="256"/>
        <v>0</v>
      </c>
      <c r="X205" s="445">
        <f t="shared" si="257"/>
        <v>0</v>
      </c>
      <c r="Y205" s="445">
        <f t="shared" si="258"/>
        <v>0</v>
      </c>
      <c r="Z205" s="445">
        <f t="shared" si="259"/>
        <v>0</v>
      </c>
      <c r="AA205" s="445">
        <f t="shared" si="260"/>
        <v>0</v>
      </c>
      <c r="AB205" s="445">
        <f t="shared" si="261"/>
        <v>0</v>
      </c>
      <c r="AC205" s="445">
        <f t="shared" si="262"/>
        <v>0</v>
      </c>
      <c r="AD205" s="445">
        <f t="shared" si="263"/>
        <v>0</v>
      </c>
      <c r="AE205" s="445">
        <f t="shared" si="264"/>
        <v>0</v>
      </c>
      <c r="AF205" s="445">
        <f t="shared" si="265"/>
        <v>0</v>
      </c>
      <c r="AG205" s="445">
        <f t="shared" si="266"/>
        <v>0</v>
      </c>
      <c r="AH205" s="445">
        <f t="shared" si="267"/>
        <v>0</v>
      </c>
      <c r="AI205" s="445">
        <f t="shared" si="268"/>
        <v>0</v>
      </c>
      <c r="AJ205" s="445">
        <f t="shared" si="269"/>
        <v>0</v>
      </c>
      <c r="AK205" s="445">
        <f t="shared" si="270"/>
        <v>0</v>
      </c>
      <c r="AL205" s="445">
        <f t="shared" si="271"/>
        <v>0</v>
      </c>
      <c r="AM205" s="445">
        <f t="shared" si="272"/>
        <v>0</v>
      </c>
      <c r="AN205" s="445">
        <f t="shared" si="273"/>
        <v>0</v>
      </c>
      <c r="AO205" s="445">
        <f t="shared" si="274"/>
        <v>0</v>
      </c>
      <c r="AP205" s="445">
        <f t="shared" si="275"/>
        <v>0</v>
      </c>
      <c r="AQ205" s="445">
        <f t="shared" si="276"/>
        <v>0</v>
      </c>
      <c r="AR205" s="445">
        <f t="shared" si="277"/>
        <v>0</v>
      </c>
      <c r="AS205" s="445">
        <f t="shared" si="278"/>
        <v>0</v>
      </c>
      <c r="AT205" s="445">
        <f t="shared" si="279"/>
        <v>0</v>
      </c>
      <c r="AU205" s="445">
        <f t="shared" si="280"/>
        <v>0</v>
      </c>
      <c r="AV205" s="445">
        <f t="shared" si="281"/>
        <v>0</v>
      </c>
      <c r="AW205" s="445">
        <f t="shared" si="282"/>
        <v>0</v>
      </c>
      <c r="AX205" s="445">
        <f t="shared" si="283"/>
        <v>0</v>
      </c>
      <c r="AY205" s="445">
        <f t="shared" si="284"/>
        <v>0</v>
      </c>
      <c r="AZ205" s="445">
        <f t="shared" si="285"/>
        <v>0</v>
      </c>
      <c r="BA205" s="445">
        <f t="shared" si="286"/>
        <v>0</v>
      </c>
      <c r="BB205" s="445">
        <f t="shared" si="287"/>
        <v>0</v>
      </c>
      <c r="BC205" s="445">
        <f t="shared" si="288"/>
        <v>0</v>
      </c>
      <c r="BD205" s="445">
        <f t="shared" si="289"/>
        <v>0</v>
      </c>
      <c r="BE205" s="445">
        <f t="shared" si="290"/>
        <v>0</v>
      </c>
      <c r="BF205" s="445">
        <f t="shared" si="291"/>
        <v>0</v>
      </c>
      <c r="BG205" s="445">
        <f t="shared" si="292"/>
        <v>0</v>
      </c>
      <c r="BH205" s="249"/>
      <c r="BI205" s="351">
        <f>'6. Network Design'!L78</f>
        <v>0</v>
      </c>
      <c r="BJ205" s="207"/>
    </row>
    <row r="206" spans="3:62">
      <c r="C206" s="240" t="str">
        <f t="shared" si="237"/>
        <v>S21</v>
      </c>
      <c r="D206" s="240" t="str">
        <f t="shared" si="237"/>
        <v>OTHER: complete as required</v>
      </c>
      <c r="E206" s="445">
        <f t="shared" si="238"/>
        <v>0</v>
      </c>
      <c r="F206" s="445">
        <f t="shared" si="239"/>
        <v>0</v>
      </c>
      <c r="G206" s="445">
        <f t="shared" si="240"/>
        <v>0</v>
      </c>
      <c r="H206" s="445">
        <f t="shared" si="241"/>
        <v>0</v>
      </c>
      <c r="I206" s="445">
        <f t="shared" si="242"/>
        <v>0</v>
      </c>
      <c r="J206" s="445">
        <f t="shared" si="243"/>
        <v>0</v>
      </c>
      <c r="K206" s="445">
        <f t="shared" si="244"/>
        <v>0</v>
      </c>
      <c r="L206" s="445">
        <f t="shared" si="245"/>
        <v>0</v>
      </c>
      <c r="M206" s="445">
        <f t="shared" si="246"/>
        <v>0</v>
      </c>
      <c r="N206" s="445">
        <f t="shared" si="247"/>
        <v>0</v>
      </c>
      <c r="O206" s="445">
        <f t="shared" si="248"/>
        <v>0</v>
      </c>
      <c r="P206" s="445">
        <f t="shared" si="249"/>
        <v>0</v>
      </c>
      <c r="Q206" s="445">
        <f t="shared" si="250"/>
        <v>0</v>
      </c>
      <c r="R206" s="445">
        <f t="shared" si="251"/>
        <v>0</v>
      </c>
      <c r="S206" s="445">
        <f t="shared" si="252"/>
        <v>0</v>
      </c>
      <c r="T206" s="445">
        <f t="shared" si="253"/>
        <v>0</v>
      </c>
      <c r="U206" s="445">
        <f t="shared" si="254"/>
        <v>0</v>
      </c>
      <c r="V206" s="445">
        <f t="shared" si="255"/>
        <v>0</v>
      </c>
      <c r="W206" s="445">
        <f t="shared" si="256"/>
        <v>0</v>
      </c>
      <c r="X206" s="445">
        <f t="shared" si="257"/>
        <v>0</v>
      </c>
      <c r="Y206" s="445">
        <f t="shared" si="258"/>
        <v>0</v>
      </c>
      <c r="Z206" s="445">
        <f t="shared" si="259"/>
        <v>0</v>
      </c>
      <c r="AA206" s="445">
        <f t="shared" si="260"/>
        <v>0</v>
      </c>
      <c r="AB206" s="445">
        <f t="shared" si="261"/>
        <v>0</v>
      </c>
      <c r="AC206" s="445">
        <f t="shared" si="262"/>
        <v>0</v>
      </c>
      <c r="AD206" s="445">
        <f t="shared" si="263"/>
        <v>0</v>
      </c>
      <c r="AE206" s="445">
        <f t="shared" si="264"/>
        <v>0</v>
      </c>
      <c r="AF206" s="445">
        <f t="shared" si="265"/>
        <v>0</v>
      </c>
      <c r="AG206" s="445">
        <f t="shared" si="266"/>
        <v>0</v>
      </c>
      <c r="AH206" s="445">
        <f t="shared" si="267"/>
        <v>0</v>
      </c>
      <c r="AI206" s="445">
        <f t="shared" si="268"/>
        <v>0</v>
      </c>
      <c r="AJ206" s="445">
        <f t="shared" si="269"/>
        <v>0</v>
      </c>
      <c r="AK206" s="445">
        <f t="shared" si="270"/>
        <v>0</v>
      </c>
      <c r="AL206" s="445">
        <f t="shared" si="271"/>
        <v>0</v>
      </c>
      <c r="AM206" s="445">
        <f t="shared" si="272"/>
        <v>0</v>
      </c>
      <c r="AN206" s="445">
        <f t="shared" si="273"/>
        <v>0</v>
      </c>
      <c r="AO206" s="445">
        <f t="shared" si="274"/>
        <v>0</v>
      </c>
      <c r="AP206" s="445">
        <f t="shared" si="275"/>
        <v>0</v>
      </c>
      <c r="AQ206" s="445">
        <f t="shared" si="276"/>
        <v>0</v>
      </c>
      <c r="AR206" s="445">
        <f t="shared" si="277"/>
        <v>0</v>
      </c>
      <c r="AS206" s="445">
        <f t="shared" si="278"/>
        <v>0</v>
      </c>
      <c r="AT206" s="445">
        <f t="shared" si="279"/>
        <v>0</v>
      </c>
      <c r="AU206" s="445">
        <f t="shared" si="280"/>
        <v>0</v>
      </c>
      <c r="AV206" s="445">
        <f t="shared" si="281"/>
        <v>0</v>
      </c>
      <c r="AW206" s="445">
        <f t="shared" si="282"/>
        <v>0</v>
      </c>
      <c r="AX206" s="445">
        <f t="shared" si="283"/>
        <v>0</v>
      </c>
      <c r="AY206" s="445">
        <f t="shared" si="284"/>
        <v>0</v>
      </c>
      <c r="AZ206" s="445">
        <f t="shared" si="285"/>
        <v>0</v>
      </c>
      <c r="BA206" s="445">
        <f t="shared" si="286"/>
        <v>0</v>
      </c>
      <c r="BB206" s="445">
        <f t="shared" si="287"/>
        <v>0</v>
      </c>
      <c r="BC206" s="445">
        <f t="shared" si="288"/>
        <v>0</v>
      </c>
      <c r="BD206" s="445">
        <f t="shared" si="289"/>
        <v>0</v>
      </c>
      <c r="BE206" s="445">
        <f t="shared" si="290"/>
        <v>0</v>
      </c>
      <c r="BF206" s="445">
        <f t="shared" si="291"/>
        <v>0</v>
      </c>
      <c r="BG206" s="445">
        <f t="shared" si="292"/>
        <v>0</v>
      </c>
      <c r="BH206" s="249"/>
      <c r="BI206" s="351">
        <f>'6. Network Design'!L79</f>
        <v>0</v>
      </c>
      <c r="BJ206" s="207"/>
    </row>
    <row r="207" spans="3:62">
      <c r="C207" s="240" t="str">
        <f t="shared" si="237"/>
        <v>S22</v>
      </c>
      <c r="D207" s="240" t="str">
        <f t="shared" si="237"/>
        <v>OTHER: complete as required</v>
      </c>
      <c r="E207" s="445">
        <f t="shared" si="238"/>
        <v>0</v>
      </c>
      <c r="F207" s="445">
        <f t="shared" si="239"/>
        <v>0</v>
      </c>
      <c r="G207" s="445">
        <f t="shared" si="240"/>
        <v>0</v>
      </c>
      <c r="H207" s="445">
        <f t="shared" si="241"/>
        <v>0</v>
      </c>
      <c r="I207" s="445">
        <f t="shared" si="242"/>
        <v>0</v>
      </c>
      <c r="J207" s="445">
        <f t="shared" si="243"/>
        <v>0</v>
      </c>
      <c r="K207" s="445">
        <f t="shared" si="244"/>
        <v>0</v>
      </c>
      <c r="L207" s="445">
        <f t="shared" si="245"/>
        <v>0</v>
      </c>
      <c r="M207" s="445">
        <f t="shared" si="246"/>
        <v>0</v>
      </c>
      <c r="N207" s="445">
        <f t="shared" si="247"/>
        <v>0</v>
      </c>
      <c r="O207" s="445">
        <f t="shared" si="248"/>
        <v>0</v>
      </c>
      <c r="P207" s="445">
        <f t="shared" si="249"/>
        <v>0</v>
      </c>
      <c r="Q207" s="445">
        <f t="shared" si="250"/>
        <v>0</v>
      </c>
      <c r="R207" s="445">
        <f t="shared" si="251"/>
        <v>0</v>
      </c>
      <c r="S207" s="445">
        <f t="shared" si="252"/>
        <v>0</v>
      </c>
      <c r="T207" s="445">
        <f t="shared" si="253"/>
        <v>0</v>
      </c>
      <c r="U207" s="445">
        <f t="shared" si="254"/>
        <v>0</v>
      </c>
      <c r="V207" s="445">
        <f t="shared" si="255"/>
        <v>0</v>
      </c>
      <c r="W207" s="445">
        <f t="shared" si="256"/>
        <v>0</v>
      </c>
      <c r="X207" s="445">
        <f t="shared" si="257"/>
        <v>0</v>
      </c>
      <c r="Y207" s="445">
        <f t="shared" si="258"/>
        <v>0</v>
      </c>
      <c r="Z207" s="445">
        <f t="shared" si="259"/>
        <v>0</v>
      </c>
      <c r="AA207" s="445">
        <f t="shared" si="260"/>
        <v>0</v>
      </c>
      <c r="AB207" s="445">
        <f t="shared" si="261"/>
        <v>0</v>
      </c>
      <c r="AC207" s="445">
        <f t="shared" si="262"/>
        <v>0</v>
      </c>
      <c r="AD207" s="445">
        <f t="shared" si="263"/>
        <v>0</v>
      </c>
      <c r="AE207" s="445">
        <f t="shared" si="264"/>
        <v>0</v>
      </c>
      <c r="AF207" s="445">
        <f t="shared" si="265"/>
        <v>0</v>
      </c>
      <c r="AG207" s="445">
        <f t="shared" si="266"/>
        <v>0</v>
      </c>
      <c r="AH207" s="445">
        <f t="shared" si="267"/>
        <v>0</v>
      </c>
      <c r="AI207" s="445">
        <f t="shared" si="268"/>
        <v>0</v>
      </c>
      <c r="AJ207" s="445">
        <f t="shared" si="269"/>
        <v>0</v>
      </c>
      <c r="AK207" s="445">
        <f t="shared" si="270"/>
        <v>0</v>
      </c>
      <c r="AL207" s="445">
        <f t="shared" si="271"/>
        <v>0</v>
      </c>
      <c r="AM207" s="445">
        <f t="shared" si="272"/>
        <v>0</v>
      </c>
      <c r="AN207" s="445">
        <f t="shared" si="273"/>
        <v>0</v>
      </c>
      <c r="AO207" s="445">
        <f t="shared" si="274"/>
        <v>0</v>
      </c>
      <c r="AP207" s="445">
        <f t="shared" si="275"/>
        <v>0</v>
      </c>
      <c r="AQ207" s="445">
        <f t="shared" si="276"/>
        <v>0</v>
      </c>
      <c r="AR207" s="445">
        <f t="shared" si="277"/>
        <v>0</v>
      </c>
      <c r="AS207" s="445">
        <f t="shared" si="278"/>
        <v>0</v>
      </c>
      <c r="AT207" s="445">
        <f t="shared" si="279"/>
        <v>0</v>
      </c>
      <c r="AU207" s="445">
        <f t="shared" si="280"/>
        <v>0</v>
      </c>
      <c r="AV207" s="445">
        <f t="shared" si="281"/>
        <v>0</v>
      </c>
      <c r="AW207" s="445">
        <f t="shared" si="282"/>
        <v>0</v>
      </c>
      <c r="AX207" s="445">
        <f t="shared" si="283"/>
        <v>0</v>
      </c>
      <c r="AY207" s="445">
        <f t="shared" si="284"/>
        <v>0</v>
      </c>
      <c r="AZ207" s="445">
        <f t="shared" si="285"/>
        <v>0</v>
      </c>
      <c r="BA207" s="445">
        <f t="shared" si="286"/>
        <v>0</v>
      </c>
      <c r="BB207" s="445">
        <f t="shared" si="287"/>
        <v>0</v>
      </c>
      <c r="BC207" s="445">
        <f t="shared" si="288"/>
        <v>0</v>
      </c>
      <c r="BD207" s="445">
        <f t="shared" si="289"/>
        <v>0</v>
      </c>
      <c r="BE207" s="445">
        <f t="shared" si="290"/>
        <v>0</v>
      </c>
      <c r="BF207" s="445">
        <f t="shared" si="291"/>
        <v>0</v>
      </c>
      <c r="BG207" s="445">
        <f t="shared" si="292"/>
        <v>0</v>
      </c>
      <c r="BH207" s="249"/>
      <c r="BI207" s="351">
        <f>'6. Network Design'!L80</f>
        <v>0</v>
      </c>
      <c r="BJ207" s="207"/>
    </row>
    <row r="208" spans="3:62">
      <c r="C208" s="240" t="str">
        <f t="shared" si="237"/>
        <v>S23</v>
      </c>
      <c r="D208" s="240" t="str">
        <f t="shared" si="237"/>
        <v>OTHER: complete as required</v>
      </c>
      <c r="E208" s="445">
        <f t="shared" si="238"/>
        <v>0</v>
      </c>
      <c r="F208" s="445">
        <f t="shared" si="239"/>
        <v>0</v>
      </c>
      <c r="G208" s="445">
        <f t="shared" si="240"/>
        <v>0</v>
      </c>
      <c r="H208" s="445">
        <f t="shared" si="241"/>
        <v>0</v>
      </c>
      <c r="I208" s="445">
        <f t="shared" si="242"/>
        <v>0</v>
      </c>
      <c r="J208" s="445">
        <f t="shared" si="243"/>
        <v>0</v>
      </c>
      <c r="K208" s="445">
        <f t="shared" si="244"/>
        <v>0</v>
      </c>
      <c r="L208" s="445">
        <f t="shared" si="245"/>
        <v>0</v>
      </c>
      <c r="M208" s="445">
        <f t="shared" si="246"/>
        <v>0</v>
      </c>
      <c r="N208" s="445">
        <f t="shared" si="247"/>
        <v>0</v>
      </c>
      <c r="O208" s="445">
        <f t="shared" si="248"/>
        <v>0</v>
      </c>
      <c r="P208" s="445">
        <f t="shared" si="249"/>
        <v>0</v>
      </c>
      <c r="Q208" s="445">
        <f t="shared" si="250"/>
        <v>0</v>
      </c>
      <c r="R208" s="445">
        <f t="shared" si="251"/>
        <v>0</v>
      </c>
      <c r="S208" s="445">
        <f t="shared" si="252"/>
        <v>0</v>
      </c>
      <c r="T208" s="445">
        <f t="shared" si="253"/>
        <v>0</v>
      </c>
      <c r="U208" s="445">
        <f t="shared" si="254"/>
        <v>0</v>
      </c>
      <c r="V208" s="445">
        <f t="shared" si="255"/>
        <v>0</v>
      </c>
      <c r="W208" s="445">
        <f t="shared" si="256"/>
        <v>0</v>
      </c>
      <c r="X208" s="445">
        <f t="shared" si="257"/>
        <v>0</v>
      </c>
      <c r="Y208" s="445">
        <f t="shared" si="258"/>
        <v>0</v>
      </c>
      <c r="Z208" s="445">
        <f t="shared" si="259"/>
        <v>0</v>
      </c>
      <c r="AA208" s="445">
        <f t="shared" si="260"/>
        <v>0</v>
      </c>
      <c r="AB208" s="445">
        <f t="shared" si="261"/>
        <v>0</v>
      </c>
      <c r="AC208" s="445">
        <f t="shared" si="262"/>
        <v>0</v>
      </c>
      <c r="AD208" s="445">
        <f t="shared" si="263"/>
        <v>0</v>
      </c>
      <c r="AE208" s="445">
        <f t="shared" si="264"/>
        <v>0</v>
      </c>
      <c r="AF208" s="445">
        <f t="shared" si="265"/>
        <v>0</v>
      </c>
      <c r="AG208" s="445">
        <f t="shared" si="266"/>
        <v>0</v>
      </c>
      <c r="AH208" s="445">
        <f t="shared" si="267"/>
        <v>0</v>
      </c>
      <c r="AI208" s="445">
        <f t="shared" si="268"/>
        <v>0</v>
      </c>
      <c r="AJ208" s="445">
        <f t="shared" si="269"/>
        <v>0</v>
      </c>
      <c r="AK208" s="445">
        <f t="shared" si="270"/>
        <v>0</v>
      </c>
      <c r="AL208" s="445">
        <f t="shared" si="271"/>
        <v>0</v>
      </c>
      <c r="AM208" s="445">
        <f t="shared" si="272"/>
        <v>0</v>
      </c>
      <c r="AN208" s="445">
        <f t="shared" si="273"/>
        <v>0</v>
      </c>
      <c r="AO208" s="445">
        <f t="shared" si="274"/>
        <v>0</v>
      </c>
      <c r="AP208" s="445">
        <f t="shared" si="275"/>
        <v>0</v>
      </c>
      <c r="AQ208" s="445">
        <f t="shared" si="276"/>
        <v>0</v>
      </c>
      <c r="AR208" s="445">
        <f t="shared" si="277"/>
        <v>0</v>
      </c>
      <c r="AS208" s="445">
        <f t="shared" si="278"/>
        <v>0</v>
      </c>
      <c r="AT208" s="445">
        <f t="shared" si="279"/>
        <v>0</v>
      </c>
      <c r="AU208" s="445">
        <f t="shared" si="280"/>
        <v>0</v>
      </c>
      <c r="AV208" s="445">
        <f t="shared" si="281"/>
        <v>0</v>
      </c>
      <c r="AW208" s="445">
        <f t="shared" si="282"/>
        <v>0</v>
      </c>
      <c r="AX208" s="445">
        <f t="shared" si="283"/>
        <v>0</v>
      </c>
      <c r="AY208" s="445">
        <f t="shared" si="284"/>
        <v>0</v>
      </c>
      <c r="AZ208" s="445">
        <f t="shared" si="285"/>
        <v>0</v>
      </c>
      <c r="BA208" s="445">
        <f t="shared" si="286"/>
        <v>0</v>
      </c>
      <c r="BB208" s="445">
        <f t="shared" si="287"/>
        <v>0</v>
      </c>
      <c r="BC208" s="445">
        <f t="shared" si="288"/>
        <v>0</v>
      </c>
      <c r="BD208" s="445">
        <f t="shared" si="289"/>
        <v>0</v>
      </c>
      <c r="BE208" s="445">
        <f t="shared" si="290"/>
        <v>0</v>
      </c>
      <c r="BF208" s="445">
        <f t="shared" si="291"/>
        <v>0</v>
      </c>
      <c r="BG208" s="445">
        <f t="shared" si="292"/>
        <v>0</v>
      </c>
      <c r="BH208" s="249"/>
      <c r="BI208" s="351">
        <f>'6. Network Design'!L81</f>
        <v>0</v>
      </c>
      <c r="BJ208" s="207"/>
    </row>
    <row r="209" spans="3:63">
      <c r="C209" s="240" t="str">
        <f t="shared" si="237"/>
        <v>S24</v>
      </c>
      <c r="D209" s="240" t="str">
        <f t="shared" si="237"/>
        <v>OTHER: complete as required</v>
      </c>
      <c r="E209" s="445">
        <f t="shared" si="238"/>
        <v>0</v>
      </c>
      <c r="F209" s="445">
        <f t="shared" si="239"/>
        <v>0</v>
      </c>
      <c r="G209" s="445">
        <f t="shared" si="240"/>
        <v>0</v>
      </c>
      <c r="H209" s="445">
        <f t="shared" si="241"/>
        <v>0</v>
      </c>
      <c r="I209" s="445">
        <f t="shared" si="242"/>
        <v>0</v>
      </c>
      <c r="J209" s="445">
        <f t="shared" si="243"/>
        <v>0</v>
      </c>
      <c r="K209" s="445">
        <f t="shared" si="244"/>
        <v>0</v>
      </c>
      <c r="L209" s="445">
        <f t="shared" si="245"/>
        <v>0</v>
      </c>
      <c r="M209" s="445">
        <f t="shared" si="246"/>
        <v>0</v>
      </c>
      <c r="N209" s="445">
        <f t="shared" si="247"/>
        <v>0</v>
      </c>
      <c r="O209" s="445">
        <f t="shared" si="248"/>
        <v>0</v>
      </c>
      <c r="P209" s="445">
        <f t="shared" si="249"/>
        <v>0</v>
      </c>
      <c r="Q209" s="445">
        <f t="shared" si="250"/>
        <v>0</v>
      </c>
      <c r="R209" s="445">
        <f t="shared" si="251"/>
        <v>0</v>
      </c>
      <c r="S209" s="445">
        <f t="shared" si="252"/>
        <v>0</v>
      </c>
      <c r="T209" s="445">
        <f t="shared" si="253"/>
        <v>0</v>
      </c>
      <c r="U209" s="445">
        <f t="shared" si="254"/>
        <v>0</v>
      </c>
      <c r="V209" s="445">
        <f t="shared" si="255"/>
        <v>0</v>
      </c>
      <c r="W209" s="445">
        <f t="shared" si="256"/>
        <v>0</v>
      </c>
      <c r="X209" s="445">
        <f t="shared" si="257"/>
        <v>0</v>
      </c>
      <c r="Y209" s="445">
        <f t="shared" si="258"/>
        <v>0</v>
      </c>
      <c r="Z209" s="445">
        <f t="shared" si="259"/>
        <v>0</v>
      </c>
      <c r="AA209" s="445">
        <f t="shared" si="260"/>
        <v>0</v>
      </c>
      <c r="AB209" s="445">
        <f t="shared" si="261"/>
        <v>0</v>
      </c>
      <c r="AC209" s="445">
        <f t="shared" si="262"/>
        <v>0</v>
      </c>
      <c r="AD209" s="445">
        <f t="shared" si="263"/>
        <v>0</v>
      </c>
      <c r="AE209" s="445">
        <f t="shared" si="264"/>
        <v>0</v>
      </c>
      <c r="AF209" s="445">
        <f t="shared" si="265"/>
        <v>0</v>
      </c>
      <c r="AG209" s="445">
        <f t="shared" si="266"/>
        <v>0</v>
      </c>
      <c r="AH209" s="445">
        <f t="shared" si="267"/>
        <v>0</v>
      </c>
      <c r="AI209" s="445">
        <f t="shared" si="268"/>
        <v>0</v>
      </c>
      <c r="AJ209" s="445">
        <f t="shared" si="269"/>
        <v>0</v>
      </c>
      <c r="AK209" s="445">
        <f t="shared" si="270"/>
        <v>0</v>
      </c>
      <c r="AL209" s="445">
        <f t="shared" si="271"/>
        <v>0</v>
      </c>
      <c r="AM209" s="445">
        <f t="shared" si="272"/>
        <v>0</v>
      </c>
      <c r="AN209" s="445">
        <f t="shared" si="273"/>
        <v>0</v>
      </c>
      <c r="AO209" s="445">
        <f t="shared" si="274"/>
        <v>0</v>
      </c>
      <c r="AP209" s="445">
        <f t="shared" si="275"/>
        <v>0</v>
      </c>
      <c r="AQ209" s="445">
        <f t="shared" si="276"/>
        <v>0</v>
      </c>
      <c r="AR209" s="445">
        <f t="shared" si="277"/>
        <v>0</v>
      </c>
      <c r="AS209" s="445">
        <f t="shared" si="278"/>
        <v>0</v>
      </c>
      <c r="AT209" s="445">
        <f t="shared" si="279"/>
        <v>0</v>
      </c>
      <c r="AU209" s="445">
        <f t="shared" si="280"/>
        <v>0</v>
      </c>
      <c r="AV209" s="445">
        <f t="shared" si="281"/>
        <v>0</v>
      </c>
      <c r="AW209" s="445">
        <f t="shared" si="282"/>
        <v>0</v>
      </c>
      <c r="AX209" s="445">
        <f t="shared" si="283"/>
        <v>0</v>
      </c>
      <c r="AY209" s="445">
        <f t="shared" si="284"/>
        <v>0</v>
      </c>
      <c r="AZ209" s="445">
        <f t="shared" si="285"/>
        <v>0</v>
      </c>
      <c r="BA209" s="445">
        <f t="shared" si="286"/>
        <v>0</v>
      </c>
      <c r="BB209" s="445">
        <f t="shared" si="287"/>
        <v>0</v>
      </c>
      <c r="BC209" s="445">
        <f t="shared" si="288"/>
        <v>0</v>
      </c>
      <c r="BD209" s="445">
        <f t="shared" si="289"/>
        <v>0</v>
      </c>
      <c r="BE209" s="445">
        <f t="shared" si="290"/>
        <v>0</v>
      </c>
      <c r="BF209" s="445">
        <f t="shared" si="291"/>
        <v>0</v>
      </c>
      <c r="BG209" s="445">
        <f t="shared" si="292"/>
        <v>0</v>
      </c>
      <c r="BH209" s="249"/>
      <c r="BI209" s="351">
        <f>'6. Network Design'!L82</f>
        <v>0</v>
      </c>
      <c r="BJ209" s="207"/>
    </row>
    <row r="210" spans="3:63">
      <c r="C210" s="240" t="str">
        <f t="shared" si="237"/>
        <v>S25</v>
      </c>
      <c r="D210" s="240" t="str">
        <f t="shared" si="237"/>
        <v>OTHER: complete as required</v>
      </c>
      <c r="E210" s="445">
        <f t="shared" si="238"/>
        <v>0</v>
      </c>
      <c r="F210" s="445">
        <f t="shared" si="239"/>
        <v>0</v>
      </c>
      <c r="G210" s="445">
        <f t="shared" si="240"/>
        <v>0</v>
      </c>
      <c r="H210" s="445">
        <f t="shared" si="241"/>
        <v>0</v>
      </c>
      <c r="I210" s="445">
        <f t="shared" si="242"/>
        <v>0</v>
      </c>
      <c r="J210" s="445">
        <f t="shared" si="243"/>
        <v>0</v>
      </c>
      <c r="K210" s="445">
        <f t="shared" si="244"/>
        <v>0</v>
      </c>
      <c r="L210" s="445">
        <f t="shared" si="245"/>
        <v>0</v>
      </c>
      <c r="M210" s="445">
        <f t="shared" si="246"/>
        <v>0</v>
      </c>
      <c r="N210" s="445">
        <f t="shared" si="247"/>
        <v>0</v>
      </c>
      <c r="O210" s="445">
        <f t="shared" si="248"/>
        <v>0</v>
      </c>
      <c r="P210" s="445">
        <f t="shared" si="249"/>
        <v>0</v>
      </c>
      <c r="Q210" s="445">
        <f t="shared" si="250"/>
        <v>0</v>
      </c>
      <c r="R210" s="445">
        <f t="shared" si="251"/>
        <v>0</v>
      </c>
      <c r="S210" s="445">
        <f t="shared" si="252"/>
        <v>0</v>
      </c>
      <c r="T210" s="445">
        <f t="shared" si="253"/>
        <v>0</v>
      </c>
      <c r="U210" s="445">
        <f t="shared" si="254"/>
        <v>0</v>
      </c>
      <c r="V210" s="445">
        <f t="shared" si="255"/>
        <v>0</v>
      </c>
      <c r="W210" s="445">
        <f t="shared" si="256"/>
        <v>0</v>
      </c>
      <c r="X210" s="445">
        <f t="shared" si="257"/>
        <v>0</v>
      </c>
      <c r="Y210" s="445">
        <f t="shared" si="258"/>
        <v>0</v>
      </c>
      <c r="Z210" s="445">
        <f t="shared" si="259"/>
        <v>0</v>
      </c>
      <c r="AA210" s="445">
        <f t="shared" si="260"/>
        <v>0</v>
      </c>
      <c r="AB210" s="445">
        <f t="shared" si="261"/>
        <v>0</v>
      </c>
      <c r="AC210" s="445">
        <f t="shared" si="262"/>
        <v>0</v>
      </c>
      <c r="AD210" s="445">
        <f t="shared" si="263"/>
        <v>0</v>
      </c>
      <c r="AE210" s="445">
        <f t="shared" si="264"/>
        <v>0</v>
      </c>
      <c r="AF210" s="445">
        <f t="shared" si="265"/>
        <v>0</v>
      </c>
      <c r="AG210" s="445">
        <f t="shared" si="266"/>
        <v>0</v>
      </c>
      <c r="AH210" s="445">
        <f t="shared" si="267"/>
        <v>0</v>
      </c>
      <c r="AI210" s="445">
        <f t="shared" si="268"/>
        <v>0</v>
      </c>
      <c r="AJ210" s="445">
        <f t="shared" si="269"/>
        <v>0</v>
      </c>
      <c r="AK210" s="445">
        <f t="shared" si="270"/>
        <v>0</v>
      </c>
      <c r="AL210" s="445">
        <f t="shared" si="271"/>
        <v>0</v>
      </c>
      <c r="AM210" s="445">
        <f t="shared" si="272"/>
        <v>0</v>
      </c>
      <c r="AN210" s="445">
        <f t="shared" si="273"/>
        <v>0</v>
      </c>
      <c r="AO210" s="445">
        <f t="shared" si="274"/>
        <v>0</v>
      </c>
      <c r="AP210" s="445">
        <f t="shared" si="275"/>
        <v>0</v>
      </c>
      <c r="AQ210" s="445">
        <f t="shared" si="276"/>
        <v>0</v>
      </c>
      <c r="AR210" s="445">
        <f t="shared" si="277"/>
        <v>0</v>
      </c>
      <c r="AS210" s="445">
        <f t="shared" si="278"/>
        <v>0</v>
      </c>
      <c r="AT210" s="445">
        <f t="shared" si="279"/>
        <v>0</v>
      </c>
      <c r="AU210" s="445">
        <f t="shared" si="280"/>
        <v>0</v>
      </c>
      <c r="AV210" s="445">
        <f t="shared" si="281"/>
        <v>0</v>
      </c>
      <c r="AW210" s="445">
        <f t="shared" si="282"/>
        <v>0</v>
      </c>
      <c r="AX210" s="445">
        <f t="shared" si="283"/>
        <v>0</v>
      </c>
      <c r="AY210" s="445">
        <f t="shared" si="284"/>
        <v>0</v>
      </c>
      <c r="AZ210" s="445">
        <f t="shared" si="285"/>
        <v>0</v>
      </c>
      <c r="BA210" s="445">
        <f t="shared" si="286"/>
        <v>0</v>
      </c>
      <c r="BB210" s="445">
        <f t="shared" si="287"/>
        <v>0</v>
      </c>
      <c r="BC210" s="445">
        <f t="shared" si="288"/>
        <v>0</v>
      </c>
      <c r="BD210" s="445">
        <f t="shared" si="289"/>
        <v>0</v>
      </c>
      <c r="BE210" s="445">
        <f t="shared" si="290"/>
        <v>0</v>
      </c>
      <c r="BF210" s="445">
        <f t="shared" si="291"/>
        <v>0</v>
      </c>
      <c r="BG210" s="445">
        <f t="shared" si="292"/>
        <v>0</v>
      </c>
      <c r="BH210" s="249"/>
      <c r="BI210" s="351">
        <f>'6. Network Design'!L83</f>
        <v>0</v>
      </c>
      <c r="BJ210" s="207"/>
    </row>
    <row r="211" spans="3:63">
      <c r="C211" s="240" t="str">
        <f t="shared" si="237"/>
        <v>S26</v>
      </c>
      <c r="D211" s="240" t="str">
        <f t="shared" si="237"/>
        <v>OTHER: complete as required</v>
      </c>
      <c r="E211" s="445">
        <f t="shared" si="238"/>
        <v>0</v>
      </c>
      <c r="F211" s="445">
        <f t="shared" si="239"/>
        <v>0</v>
      </c>
      <c r="G211" s="445">
        <f t="shared" si="240"/>
        <v>0</v>
      </c>
      <c r="H211" s="445">
        <f t="shared" si="241"/>
        <v>0</v>
      </c>
      <c r="I211" s="445">
        <f t="shared" si="242"/>
        <v>0</v>
      </c>
      <c r="J211" s="445">
        <f t="shared" si="243"/>
        <v>0</v>
      </c>
      <c r="K211" s="445">
        <f t="shared" si="244"/>
        <v>0</v>
      </c>
      <c r="L211" s="445">
        <f t="shared" si="245"/>
        <v>0</v>
      </c>
      <c r="M211" s="445">
        <f t="shared" si="246"/>
        <v>0</v>
      </c>
      <c r="N211" s="445">
        <f t="shared" si="247"/>
        <v>0</v>
      </c>
      <c r="O211" s="445">
        <f t="shared" si="248"/>
        <v>0</v>
      </c>
      <c r="P211" s="445">
        <f t="shared" si="249"/>
        <v>0</v>
      </c>
      <c r="Q211" s="445">
        <f t="shared" si="250"/>
        <v>0</v>
      </c>
      <c r="R211" s="445">
        <f t="shared" si="251"/>
        <v>0</v>
      </c>
      <c r="S211" s="445">
        <f t="shared" si="252"/>
        <v>0</v>
      </c>
      <c r="T211" s="445">
        <f t="shared" si="253"/>
        <v>0</v>
      </c>
      <c r="U211" s="445">
        <f t="shared" si="254"/>
        <v>0</v>
      </c>
      <c r="V211" s="445">
        <f t="shared" si="255"/>
        <v>0</v>
      </c>
      <c r="W211" s="445">
        <f t="shared" si="256"/>
        <v>0</v>
      </c>
      <c r="X211" s="445">
        <f t="shared" si="257"/>
        <v>0</v>
      </c>
      <c r="Y211" s="445">
        <f t="shared" si="258"/>
        <v>0</v>
      </c>
      <c r="Z211" s="445">
        <f t="shared" si="259"/>
        <v>0</v>
      </c>
      <c r="AA211" s="445">
        <f t="shared" si="260"/>
        <v>0</v>
      </c>
      <c r="AB211" s="445">
        <f t="shared" si="261"/>
        <v>0</v>
      </c>
      <c r="AC211" s="445">
        <f t="shared" si="262"/>
        <v>0</v>
      </c>
      <c r="AD211" s="445">
        <f t="shared" si="263"/>
        <v>0</v>
      </c>
      <c r="AE211" s="445">
        <f t="shared" si="264"/>
        <v>0</v>
      </c>
      <c r="AF211" s="445">
        <f t="shared" si="265"/>
        <v>0</v>
      </c>
      <c r="AG211" s="445">
        <f t="shared" si="266"/>
        <v>0</v>
      </c>
      <c r="AH211" s="445">
        <f t="shared" si="267"/>
        <v>0</v>
      </c>
      <c r="AI211" s="445">
        <f t="shared" si="268"/>
        <v>0</v>
      </c>
      <c r="AJ211" s="445">
        <f t="shared" si="269"/>
        <v>0</v>
      </c>
      <c r="AK211" s="445">
        <f t="shared" si="270"/>
        <v>0</v>
      </c>
      <c r="AL211" s="445">
        <f t="shared" si="271"/>
        <v>0</v>
      </c>
      <c r="AM211" s="445">
        <f t="shared" si="272"/>
        <v>0</v>
      </c>
      <c r="AN211" s="445">
        <f t="shared" si="273"/>
        <v>0</v>
      </c>
      <c r="AO211" s="445">
        <f t="shared" si="274"/>
        <v>0</v>
      </c>
      <c r="AP211" s="445">
        <f t="shared" si="275"/>
        <v>0</v>
      </c>
      <c r="AQ211" s="445">
        <f t="shared" si="276"/>
        <v>0</v>
      </c>
      <c r="AR211" s="445">
        <f t="shared" si="277"/>
        <v>0</v>
      </c>
      <c r="AS211" s="445">
        <f t="shared" si="278"/>
        <v>0</v>
      </c>
      <c r="AT211" s="445">
        <f t="shared" si="279"/>
        <v>0</v>
      </c>
      <c r="AU211" s="445">
        <f t="shared" si="280"/>
        <v>0</v>
      </c>
      <c r="AV211" s="445">
        <f t="shared" si="281"/>
        <v>0</v>
      </c>
      <c r="AW211" s="445">
        <f t="shared" si="282"/>
        <v>0</v>
      </c>
      <c r="AX211" s="445">
        <f t="shared" si="283"/>
        <v>0</v>
      </c>
      <c r="AY211" s="445">
        <f t="shared" si="284"/>
        <v>0</v>
      </c>
      <c r="AZ211" s="445">
        <f t="shared" si="285"/>
        <v>0</v>
      </c>
      <c r="BA211" s="445">
        <f t="shared" si="286"/>
        <v>0</v>
      </c>
      <c r="BB211" s="445">
        <f t="shared" si="287"/>
        <v>0</v>
      </c>
      <c r="BC211" s="445">
        <f t="shared" si="288"/>
        <v>0</v>
      </c>
      <c r="BD211" s="445">
        <f t="shared" si="289"/>
        <v>0</v>
      </c>
      <c r="BE211" s="445">
        <f t="shared" si="290"/>
        <v>0</v>
      </c>
      <c r="BF211" s="445">
        <f t="shared" si="291"/>
        <v>0</v>
      </c>
      <c r="BG211" s="445">
        <f t="shared" si="292"/>
        <v>0</v>
      </c>
      <c r="BH211" s="249"/>
      <c r="BI211" s="351">
        <f>'6. Network Design'!L84</f>
        <v>0</v>
      </c>
      <c r="BJ211" s="207"/>
    </row>
    <row r="212" spans="3:63">
      <c r="C212" s="240" t="str">
        <f t="shared" si="237"/>
        <v>S27</v>
      </c>
      <c r="D212" s="240" t="str">
        <f t="shared" si="237"/>
        <v>OTHER: complete as required</v>
      </c>
      <c r="E212" s="445">
        <f t="shared" si="238"/>
        <v>0</v>
      </c>
      <c r="F212" s="445">
        <f t="shared" si="239"/>
        <v>0</v>
      </c>
      <c r="G212" s="445">
        <f t="shared" si="240"/>
        <v>0</v>
      </c>
      <c r="H212" s="445">
        <f t="shared" si="241"/>
        <v>0</v>
      </c>
      <c r="I212" s="445">
        <f t="shared" si="242"/>
        <v>0</v>
      </c>
      <c r="J212" s="445">
        <f t="shared" si="243"/>
        <v>0</v>
      </c>
      <c r="K212" s="445">
        <f t="shared" si="244"/>
        <v>0</v>
      </c>
      <c r="L212" s="445">
        <f t="shared" si="245"/>
        <v>0</v>
      </c>
      <c r="M212" s="445">
        <f t="shared" si="246"/>
        <v>0</v>
      </c>
      <c r="N212" s="445">
        <f t="shared" si="247"/>
        <v>0</v>
      </c>
      <c r="O212" s="445">
        <f t="shared" si="248"/>
        <v>0</v>
      </c>
      <c r="P212" s="445">
        <f t="shared" si="249"/>
        <v>0</v>
      </c>
      <c r="Q212" s="445">
        <f t="shared" si="250"/>
        <v>0</v>
      </c>
      <c r="R212" s="445">
        <f t="shared" si="251"/>
        <v>0</v>
      </c>
      <c r="S212" s="445">
        <f t="shared" si="252"/>
        <v>0</v>
      </c>
      <c r="T212" s="445">
        <f t="shared" si="253"/>
        <v>0</v>
      </c>
      <c r="U212" s="445">
        <f t="shared" si="254"/>
        <v>0</v>
      </c>
      <c r="V212" s="445">
        <f t="shared" si="255"/>
        <v>0</v>
      </c>
      <c r="W212" s="445">
        <f t="shared" si="256"/>
        <v>0</v>
      </c>
      <c r="X212" s="445">
        <f t="shared" si="257"/>
        <v>0</v>
      </c>
      <c r="Y212" s="445">
        <f t="shared" si="258"/>
        <v>0</v>
      </c>
      <c r="Z212" s="445">
        <f t="shared" si="259"/>
        <v>0</v>
      </c>
      <c r="AA212" s="445">
        <f t="shared" si="260"/>
        <v>0</v>
      </c>
      <c r="AB212" s="445">
        <f t="shared" si="261"/>
        <v>0</v>
      </c>
      <c r="AC212" s="445">
        <f t="shared" si="262"/>
        <v>0</v>
      </c>
      <c r="AD212" s="445">
        <f t="shared" si="263"/>
        <v>0</v>
      </c>
      <c r="AE212" s="445">
        <f t="shared" si="264"/>
        <v>0</v>
      </c>
      <c r="AF212" s="445">
        <f t="shared" si="265"/>
        <v>0</v>
      </c>
      <c r="AG212" s="445">
        <f t="shared" si="266"/>
        <v>0</v>
      </c>
      <c r="AH212" s="445">
        <f t="shared" si="267"/>
        <v>0</v>
      </c>
      <c r="AI212" s="445">
        <f t="shared" si="268"/>
        <v>0</v>
      </c>
      <c r="AJ212" s="445">
        <f t="shared" si="269"/>
        <v>0</v>
      </c>
      <c r="AK212" s="445">
        <f t="shared" si="270"/>
        <v>0</v>
      </c>
      <c r="AL212" s="445">
        <f t="shared" si="271"/>
        <v>0</v>
      </c>
      <c r="AM212" s="445">
        <f t="shared" si="272"/>
        <v>0</v>
      </c>
      <c r="AN212" s="445">
        <f t="shared" si="273"/>
        <v>0</v>
      </c>
      <c r="AO212" s="445">
        <f t="shared" si="274"/>
        <v>0</v>
      </c>
      <c r="AP212" s="445">
        <f t="shared" si="275"/>
        <v>0</v>
      </c>
      <c r="AQ212" s="445">
        <f t="shared" si="276"/>
        <v>0</v>
      </c>
      <c r="AR212" s="445">
        <f t="shared" si="277"/>
        <v>0</v>
      </c>
      <c r="AS212" s="445">
        <f t="shared" si="278"/>
        <v>0</v>
      </c>
      <c r="AT212" s="445">
        <f t="shared" si="279"/>
        <v>0</v>
      </c>
      <c r="AU212" s="445">
        <f t="shared" si="280"/>
        <v>0</v>
      </c>
      <c r="AV212" s="445">
        <f t="shared" si="281"/>
        <v>0</v>
      </c>
      <c r="AW212" s="445">
        <f t="shared" si="282"/>
        <v>0</v>
      </c>
      <c r="AX212" s="445">
        <f t="shared" si="283"/>
        <v>0</v>
      </c>
      <c r="AY212" s="445">
        <f t="shared" si="284"/>
        <v>0</v>
      </c>
      <c r="AZ212" s="445">
        <f t="shared" si="285"/>
        <v>0</v>
      </c>
      <c r="BA212" s="445">
        <f t="shared" si="286"/>
        <v>0</v>
      </c>
      <c r="BB212" s="445">
        <f t="shared" si="287"/>
        <v>0</v>
      </c>
      <c r="BC212" s="445">
        <f t="shared" si="288"/>
        <v>0</v>
      </c>
      <c r="BD212" s="445">
        <f t="shared" si="289"/>
        <v>0</v>
      </c>
      <c r="BE212" s="445">
        <f t="shared" si="290"/>
        <v>0</v>
      </c>
      <c r="BF212" s="445">
        <f t="shared" si="291"/>
        <v>0</v>
      </c>
      <c r="BG212" s="445">
        <f t="shared" si="292"/>
        <v>0</v>
      </c>
      <c r="BH212" s="249"/>
      <c r="BI212" s="351">
        <f>'6. Network Design'!L85</f>
        <v>0</v>
      </c>
      <c r="BJ212" s="207"/>
    </row>
    <row r="213" spans="3:63">
      <c r="C213" s="240" t="str">
        <f t="shared" si="237"/>
        <v>S28</v>
      </c>
      <c r="D213" s="240" t="str">
        <f t="shared" si="237"/>
        <v>OTHER: complete as required</v>
      </c>
      <c r="E213" s="445">
        <f t="shared" si="238"/>
        <v>0</v>
      </c>
      <c r="F213" s="445">
        <f t="shared" si="239"/>
        <v>0</v>
      </c>
      <c r="G213" s="445">
        <f t="shared" si="240"/>
        <v>0</v>
      </c>
      <c r="H213" s="445">
        <f t="shared" si="241"/>
        <v>0</v>
      </c>
      <c r="I213" s="445">
        <f t="shared" si="242"/>
        <v>0</v>
      </c>
      <c r="J213" s="445">
        <f t="shared" si="243"/>
        <v>0</v>
      </c>
      <c r="K213" s="445">
        <f t="shared" si="244"/>
        <v>0</v>
      </c>
      <c r="L213" s="445">
        <f t="shared" si="245"/>
        <v>0</v>
      </c>
      <c r="M213" s="445">
        <f t="shared" si="246"/>
        <v>0</v>
      </c>
      <c r="N213" s="445">
        <f t="shared" si="247"/>
        <v>0</v>
      </c>
      <c r="O213" s="445">
        <f t="shared" si="248"/>
        <v>0</v>
      </c>
      <c r="P213" s="445">
        <f t="shared" si="249"/>
        <v>0</v>
      </c>
      <c r="Q213" s="445">
        <f t="shared" si="250"/>
        <v>0</v>
      </c>
      <c r="R213" s="445">
        <f t="shared" si="251"/>
        <v>0</v>
      </c>
      <c r="S213" s="445">
        <f t="shared" si="252"/>
        <v>0</v>
      </c>
      <c r="T213" s="445">
        <f t="shared" si="253"/>
        <v>0</v>
      </c>
      <c r="U213" s="445">
        <f t="shared" si="254"/>
        <v>0</v>
      </c>
      <c r="V213" s="445">
        <f t="shared" si="255"/>
        <v>0</v>
      </c>
      <c r="W213" s="445">
        <f t="shared" si="256"/>
        <v>0</v>
      </c>
      <c r="X213" s="445">
        <f t="shared" si="257"/>
        <v>0</v>
      </c>
      <c r="Y213" s="445">
        <f t="shared" si="258"/>
        <v>0</v>
      </c>
      <c r="Z213" s="445">
        <f t="shared" si="259"/>
        <v>0</v>
      </c>
      <c r="AA213" s="445">
        <f t="shared" si="260"/>
        <v>0</v>
      </c>
      <c r="AB213" s="445">
        <f t="shared" si="261"/>
        <v>0</v>
      </c>
      <c r="AC213" s="445">
        <f t="shared" si="262"/>
        <v>0</v>
      </c>
      <c r="AD213" s="445">
        <f t="shared" si="263"/>
        <v>0</v>
      </c>
      <c r="AE213" s="445">
        <f t="shared" si="264"/>
        <v>0</v>
      </c>
      <c r="AF213" s="445">
        <f t="shared" si="265"/>
        <v>0</v>
      </c>
      <c r="AG213" s="445">
        <f t="shared" si="266"/>
        <v>0</v>
      </c>
      <c r="AH213" s="445">
        <f t="shared" si="267"/>
        <v>0</v>
      </c>
      <c r="AI213" s="445">
        <f t="shared" si="268"/>
        <v>0</v>
      </c>
      <c r="AJ213" s="445">
        <f t="shared" si="269"/>
        <v>0</v>
      </c>
      <c r="AK213" s="445">
        <f t="shared" si="270"/>
        <v>0</v>
      </c>
      <c r="AL213" s="445">
        <f t="shared" si="271"/>
        <v>0</v>
      </c>
      <c r="AM213" s="445">
        <f t="shared" si="272"/>
        <v>0</v>
      </c>
      <c r="AN213" s="445">
        <f t="shared" si="273"/>
        <v>0</v>
      </c>
      <c r="AO213" s="445">
        <f t="shared" si="274"/>
        <v>0</v>
      </c>
      <c r="AP213" s="445">
        <f t="shared" si="275"/>
        <v>0</v>
      </c>
      <c r="AQ213" s="445">
        <f t="shared" si="276"/>
        <v>0</v>
      </c>
      <c r="AR213" s="445">
        <f t="shared" si="277"/>
        <v>0</v>
      </c>
      <c r="AS213" s="445">
        <f t="shared" si="278"/>
        <v>0</v>
      </c>
      <c r="AT213" s="445">
        <f t="shared" si="279"/>
        <v>0</v>
      </c>
      <c r="AU213" s="445">
        <f t="shared" si="280"/>
        <v>0</v>
      </c>
      <c r="AV213" s="445">
        <f t="shared" si="281"/>
        <v>0</v>
      </c>
      <c r="AW213" s="445">
        <f t="shared" si="282"/>
        <v>0</v>
      </c>
      <c r="AX213" s="445">
        <f t="shared" si="283"/>
        <v>0</v>
      </c>
      <c r="AY213" s="445">
        <f t="shared" si="284"/>
        <v>0</v>
      </c>
      <c r="AZ213" s="445">
        <f t="shared" si="285"/>
        <v>0</v>
      </c>
      <c r="BA213" s="445">
        <f t="shared" si="286"/>
        <v>0</v>
      </c>
      <c r="BB213" s="445">
        <f t="shared" si="287"/>
        <v>0</v>
      </c>
      <c r="BC213" s="445">
        <f t="shared" si="288"/>
        <v>0</v>
      </c>
      <c r="BD213" s="445">
        <f t="shared" si="289"/>
        <v>0</v>
      </c>
      <c r="BE213" s="445">
        <f t="shared" si="290"/>
        <v>0</v>
      </c>
      <c r="BF213" s="445">
        <f t="shared" si="291"/>
        <v>0</v>
      </c>
      <c r="BG213" s="445">
        <f t="shared" si="292"/>
        <v>0</v>
      </c>
      <c r="BH213" s="249"/>
      <c r="BI213" s="351">
        <f>'6. Network Design'!L86</f>
        <v>0</v>
      </c>
      <c r="BJ213" s="207"/>
    </row>
    <row r="214" spans="3:63">
      <c r="C214" s="240" t="str">
        <f t="shared" si="237"/>
        <v>S29</v>
      </c>
      <c r="D214" s="240" t="str">
        <f t="shared" si="237"/>
        <v>OTHER: complete as required</v>
      </c>
      <c r="E214" s="445">
        <f t="shared" si="238"/>
        <v>0</v>
      </c>
      <c r="F214" s="445">
        <f t="shared" si="239"/>
        <v>0</v>
      </c>
      <c r="G214" s="445">
        <f t="shared" si="240"/>
        <v>0</v>
      </c>
      <c r="H214" s="445">
        <f t="shared" si="241"/>
        <v>0</v>
      </c>
      <c r="I214" s="445">
        <f t="shared" si="242"/>
        <v>0</v>
      </c>
      <c r="J214" s="445">
        <f t="shared" si="243"/>
        <v>0</v>
      </c>
      <c r="K214" s="445">
        <f t="shared" si="244"/>
        <v>0</v>
      </c>
      <c r="L214" s="445">
        <f t="shared" si="245"/>
        <v>0</v>
      </c>
      <c r="M214" s="445">
        <f t="shared" si="246"/>
        <v>0</v>
      </c>
      <c r="N214" s="445">
        <f t="shared" si="247"/>
        <v>0</v>
      </c>
      <c r="O214" s="445">
        <f t="shared" si="248"/>
        <v>0</v>
      </c>
      <c r="P214" s="445">
        <f t="shared" si="249"/>
        <v>0</v>
      </c>
      <c r="Q214" s="445">
        <f t="shared" si="250"/>
        <v>0</v>
      </c>
      <c r="R214" s="445">
        <f t="shared" si="251"/>
        <v>0</v>
      </c>
      <c r="S214" s="445">
        <f t="shared" si="252"/>
        <v>0</v>
      </c>
      <c r="T214" s="445">
        <f t="shared" si="253"/>
        <v>0</v>
      </c>
      <c r="U214" s="445">
        <f t="shared" si="254"/>
        <v>0</v>
      </c>
      <c r="V214" s="445">
        <f t="shared" si="255"/>
        <v>0</v>
      </c>
      <c r="W214" s="445">
        <f t="shared" si="256"/>
        <v>0</v>
      </c>
      <c r="X214" s="445">
        <f t="shared" si="257"/>
        <v>0</v>
      </c>
      <c r="Y214" s="445">
        <f t="shared" si="258"/>
        <v>0</v>
      </c>
      <c r="Z214" s="445">
        <f t="shared" si="259"/>
        <v>0</v>
      </c>
      <c r="AA214" s="445">
        <f t="shared" si="260"/>
        <v>0</v>
      </c>
      <c r="AB214" s="445">
        <f t="shared" si="261"/>
        <v>0</v>
      </c>
      <c r="AC214" s="445">
        <f t="shared" si="262"/>
        <v>0</v>
      </c>
      <c r="AD214" s="445">
        <f t="shared" si="263"/>
        <v>0</v>
      </c>
      <c r="AE214" s="445">
        <f t="shared" si="264"/>
        <v>0</v>
      </c>
      <c r="AF214" s="445">
        <f t="shared" si="265"/>
        <v>0</v>
      </c>
      <c r="AG214" s="445">
        <f t="shared" si="266"/>
        <v>0</v>
      </c>
      <c r="AH214" s="445">
        <f t="shared" si="267"/>
        <v>0</v>
      </c>
      <c r="AI214" s="445">
        <f t="shared" si="268"/>
        <v>0</v>
      </c>
      <c r="AJ214" s="445">
        <f t="shared" si="269"/>
        <v>0</v>
      </c>
      <c r="AK214" s="445">
        <f t="shared" si="270"/>
        <v>0</v>
      </c>
      <c r="AL214" s="445">
        <f t="shared" si="271"/>
        <v>0</v>
      </c>
      <c r="AM214" s="445">
        <f t="shared" si="272"/>
        <v>0</v>
      </c>
      <c r="AN214" s="445">
        <f t="shared" si="273"/>
        <v>0</v>
      </c>
      <c r="AO214" s="445">
        <f t="shared" si="274"/>
        <v>0</v>
      </c>
      <c r="AP214" s="445">
        <f t="shared" si="275"/>
        <v>0</v>
      </c>
      <c r="AQ214" s="445">
        <f t="shared" si="276"/>
        <v>0</v>
      </c>
      <c r="AR214" s="445">
        <f t="shared" si="277"/>
        <v>0</v>
      </c>
      <c r="AS214" s="445">
        <f t="shared" si="278"/>
        <v>0</v>
      </c>
      <c r="AT214" s="445">
        <f t="shared" si="279"/>
        <v>0</v>
      </c>
      <c r="AU214" s="445">
        <f t="shared" si="280"/>
        <v>0</v>
      </c>
      <c r="AV214" s="445">
        <f t="shared" si="281"/>
        <v>0</v>
      </c>
      <c r="AW214" s="445">
        <f t="shared" si="282"/>
        <v>0</v>
      </c>
      <c r="AX214" s="445">
        <f t="shared" si="283"/>
        <v>0</v>
      </c>
      <c r="AY214" s="445">
        <f t="shared" si="284"/>
        <v>0</v>
      </c>
      <c r="AZ214" s="445">
        <f t="shared" si="285"/>
        <v>0</v>
      </c>
      <c r="BA214" s="445">
        <f t="shared" si="286"/>
        <v>0</v>
      </c>
      <c r="BB214" s="445">
        <f t="shared" si="287"/>
        <v>0</v>
      </c>
      <c r="BC214" s="445">
        <f t="shared" si="288"/>
        <v>0</v>
      </c>
      <c r="BD214" s="445">
        <f t="shared" si="289"/>
        <v>0</v>
      </c>
      <c r="BE214" s="445">
        <f t="shared" si="290"/>
        <v>0</v>
      </c>
      <c r="BF214" s="445">
        <f t="shared" si="291"/>
        <v>0</v>
      </c>
      <c r="BG214" s="445">
        <f t="shared" si="292"/>
        <v>0</v>
      </c>
      <c r="BH214" s="249"/>
      <c r="BI214" s="351">
        <f>'6. Network Design'!L87</f>
        <v>0</v>
      </c>
      <c r="BJ214" s="207"/>
    </row>
    <row r="215" spans="3:63">
      <c r="C215" s="240" t="str">
        <f t="shared" si="237"/>
        <v>S30</v>
      </c>
      <c r="D215" s="240" t="str">
        <f t="shared" si="237"/>
        <v>OTHER: complete as required</v>
      </c>
      <c r="E215" s="445">
        <f t="shared" si="238"/>
        <v>0</v>
      </c>
      <c r="F215" s="445">
        <f t="shared" si="239"/>
        <v>0</v>
      </c>
      <c r="G215" s="445">
        <f t="shared" si="240"/>
        <v>0</v>
      </c>
      <c r="H215" s="445">
        <f t="shared" si="241"/>
        <v>0</v>
      </c>
      <c r="I215" s="445">
        <f t="shared" si="242"/>
        <v>0</v>
      </c>
      <c r="J215" s="445">
        <f t="shared" si="243"/>
        <v>0</v>
      </c>
      <c r="K215" s="445">
        <f t="shared" si="244"/>
        <v>0</v>
      </c>
      <c r="L215" s="445">
        <f t="shared" si="245"/>
        <v>0</v>
      </c>
      <c r="M215" s="445">
        <f t="shared" si="246"/>
        <v>0</v>
      </c>
      <c r="N215" s="445">
        <f t="shared" si="247"/>
        <v>0</v>
      </c>
      <c r="O215" s="445">
        <f t="shared" si="248"/>
        <v>0</v>
      </c>
      <c r="P215" s="445">
        <f t="shared" si="249"/>
        <v>0</v>
      </c>
      <c r="Q215" s="445">
        <f t="shared" si="250"/>
        <v>0</v>
      </c>
      <c r="R215" s="445">
        <f t="shared" si="251"/>
        <v>0</v>
      </c>
      <c r="S215" s="445">
        <f t="shared" si="252"/>
        <v>0</v>
      </c>
      <c r="T215" s="445">
        <f>T44*BI215/(IF(SUMPRODUCT($T$15:$T$44,$BI$186:$BI$215)=0,1,SUMPRODUCT($T$15:$T$44,$BI$186:$BI$215)))</f>
        <v>0</v>
      </c>
      <c r="U215" s="445">
        <f t="shared" si="254"/>
        <v>0</v>
      </c>
      <c r="V215" s="445">
        <f t="shared" si="255"/>
        <v>0</v>
      </c>
      <c r="W215" s="445">
        <f t="shared" si="256"/>
        <v>0</v>
      </c>
      <c r="X215" s="445">
        <f t="shared" si="257"/>
        <v>0</v>
      </c>
      <c r="Y215" s="445">
        <f t="shared" si="258"/>
        <v>0</v>
      </c>
      <c r="Z215" s="445">
        <f t="shared" si="259"/>
        <v>0</v>
      </c>
      <c r="AA215" s="445">
        <f t="shared" si="260"/>
        <v>0</v>
      </c>
      <c r="AB215" s="445">
        <f t="shared" si="261"/>
        <v>0</v>
      </c>
      <c r="AC215" s="445">
        <f t="shared" si="262"/>
        <v>0</v>
      </c>
      <c r="AD215" s="445">
        <f t="shared" si="263"/>
        <v>0</v>
      </c>
      <c r="AE215" s="445">
        <f t="shared" si="264"/>
        <v>0</v>
      </c>
      <c r="AF215" s="445">
        <f t="shared" si="265"/>
        <v>0</v>
      </c>
      <c r="AG215" s="445">
        <f t="shared" si="266"/>
        <v>0</v>
      </c>
      <c r="AH215" s="445">
        <f t="shared" si="267"/>
        <v>0</v>
      </c>
      <c r="AI215" s="445">
        <f t="shared" si="268"/>
        <v>0</v>
      </c>
      <c r="AJ215" s="445">
        <f t="shared" si="269"/>
        <v>0</v>
      </c>
      <c r="AK215" s="445">
        <f t="shared" si="270"/>
        <v>0</v>
      </c>
      <c r="AL215" s="445">
        <f t="shared" si="271"/>
        <v>0</v>
      </c>
      <c r="AM215" s="445">
        <f t="shared" si="272"/>
        <v>0</v>
      </c>
      <c r="AN215" s="445">
        <f t="shared" si="273"/>
        <v>0</v>
      </c>
      <c r="AO215" s="445">
        <f t="shared" si="274"/>
        <v>0</v>
      </c>
      <c r="AP215" s="445">
        <f t="shared" si="275"/>
        <v>0</v>
      </c>
      <c r="AQ215" s="445">
        <f t="shared" si="276"/>
        <v>0</v>
      </c>
      <c r="AR215" s="445">
        <f t="shared" si="277"/>
        <v>0</v>
      </c>
      <c r="AS215" s="445">
        <f t="shared" si="278"/>
        <v>0</v>
      </c>
      <c r="AT215" s="445">
        <f t="shared" si="279"/>
        <v>0</v>
      </c>
      <c r="AU215" s="445">
        <f t="shared" si="280"/>
        <v>0</v>
      </c>
      <c r="AV215" s="445">
        <f t="shared" si="281"/>
        <v>0</v>
      </c>
      <c r="AW215" s="445">
        <f t="shared" si="282"/>
        <v>0</v>
      </c>
      <c r="AX215" s="445">
        <f t="shared" si="283"/>
        <v>0</v>
      </c>
      <c r="AY215" s="445">
        <f t="shared" si="284"/>
        <v>0</v>
      </c>
      <c r="AZ215" s="445">
        <f t="shared" si="285"/>
        <v>0</v>
      </c>
      <c r="BA215" s="445">
        <f t="shared" si="286"/>
        <v>0</v>
      </c>
      <c r="BB215" s="445">
        <f t="shared" si="287"/>
        <v>0</v>
      </c>
      <c r="BC215" s="445">
        <f t="shared" si="288"/>
        <v>0</v>
      </c>
      <c r="BD215" s="445">
        <f t="shared" si="289"/>
        <v>0</v>
      </c>
      <c r="BE215" s="445">
        <f t="shared" si="290"/>
        <v>0</v>
      </c>
      <c r="BF215" s="445">
        <f t="shared" si="291"/>
        <v>0</v>
      </c>
      <c r="BG215" s="445">
        <f t="shared" si="292"/>
        <v>0</v>
      </c>
      <c r="BH215" s="249"/>
      <c r="BI215" s="351">
        <f>'6. Network Design'!L88</f>
        <v>0</v>
      </c>
      <c r="BJ215" s="207"/>
    </row>
    <row r="216" spans="3:63">
      <c r="C216" s="240" t="str">
        <f>C182</f>
        <v>End</v>
      </c>
      <c r="D216" s="222" t="s">
        <v>2</v>
      </c>
      <c r="E216" s="446">
        <f>SUM(E186:E215)</f>
        <v>1.0000000000000002</v>
      </c>
      <c r="F216" s="446">
        <f t="shared" ref="F216:BG216" si="293">SUM(F186:F215)</f>
        <v>1</v>
      </c>
      <c r="G216" s="446">
        <f t="shared" si="293"/>
        <v>1.0000000000000002</v>
      </c>
      <c r="H216" s="446">
        <f t="shared" si="293"/>
        <v>1</v>
      </c>
      <c r="I216" s="446">
        <f t="shared" si="293"/>
        <v>1.0000000000000002</v>
      </c>
      <c r="J216" s="446">
        <f t="shared" si="293"/>
        <v>1</v>
      </c>
      <c r="K216" s="446">
        <f t="shared" si="293"/>
        <v>1</v>
      </c>
      <c r="L216" s="446">
        <f t="shared" si="293"/>
        <v>0.99999999999999978</v>
      </c>
      <c r="M216" s="446">
        <f t="shared" si="293"/>
        <v>0.99999999999999978</v>
      </c>
      <c r="N216" s="446">
        <f t="shared" si="293"/>
        <v>1</v>
      </c>
      <c r="O216" s="446">
        <f t="shared" si="293"/>
        <v>1</v>
      </c>
      <c r="P216" s="446">
        <f t="shared" si="293"/>
        <v>1</v>
      </c>
      <c r="Q216" s="446">
        <f t="shared" si="293"/>
        <v>1</v>
      </c>
      <c r="R216" s="446">
        <f t="shared" si="293"/>
        <v>0.99999999999999978</v>
      </c>
      <c r="S216" s="446">
        <f t="shared" si="293"/>
        <v>0.99999999999999978</v>
      </c>
      <c r="T216" s="446">
        <f t="shared" si="293"/>
        <v>0.99999999999999989</v>
      </c>
      <c r="U216" s="446">
        <f t="shared" si="293"/>
        <v>1</v>
      </c>
      <c r="V216" s="446">
        <f t="shared" si="293"/>
        <v>1</v>
      </c>
      <c r="W216" s="446">
        <f t="shared" si="293"/>
        <v>1.0000000000000002</v>
      </c>
      <c r="X216" s="446">
        <f>SUM(X186:X215)</f>
        <v>0.99999999999999989</v>
      </c>
      <c r="Y216" s="446">
        <f t="shared" si="293"/>
        <v>1</v>
      </c>
      <c r="Z216" s="446">
        <f t="shared" si="293"/>
        <v>1</v>
      </c>
      <c r="AA216" s="446">
        <f t="shared" si="293"/>
        <v>1</v>
      </c>
      <c r="AB216" s="446">
        <f t="shared" si="293"/>
        <v>1</v>
      </c>
      <c r="AC216" s="446">
        <f>SUM(AC186:AC215)</f>
        <v>1</v>
      </c>
      <c r="AD216" s="446">
        <f t="shared" si="293"/>
        <v>0</v>
      </c>
      <c r="AE216" s="446">
        <f t="shared" si="293"/>
        <v>0</v>
      </c>
      <c r="AF216" s="446">
        <f t="shared" si="293"/>
        <v>0</v>
      </c>
      <c r="AG216" s="446">
        <f t="shared" si="293"/>
        <v>0</v>
      </c>
      <c r="AH216" s="446">
        <f t="shared" si="293"/>
        <v>0</v>
      </c>
      <c r="AI216" s="446">
        <f t="shared" si="293"/>
        <v>1.0000000000000002</v>
      </c>
      <c r="AJ216" s="446">
        <f t="shared" si="293"/>
        <v>1</v>
      </c>
      <c r="AK216" s="446">
        <f t="shared" si="293"/>
        <v>1.0000000000000002</v>
      </c>
      <c r="AL216" s="446">
        <f t="shared" si="293"/>
        <v>1</v>
      </c>
      <c r="AM216" s="446">
        <f t="shared" si="293"/>
        <v>1.0000000000000002</v>
      </c>
      <c r="AN216" s="446">
        <f t="shared" si="293"/>
        <v>0.99999999999999978</v>
      </c>
      <c r="AO216" s="446">
        <f t="shared" si="293"/>
        <v>0.99999999999999978</v>
      </c>
      <c r="AP216" s="446">
        <f t="shared" si="293"/>
        <v>1</v>
      </c>
      <c r="AQ216" s="446">
        <f t="shared" si="293"/>
        <v>1</v>
      </c>
      <c r="AR216" s="446">
        <f t="shared" si="293"/>
        <v>0.99999999999999978</v>
      </c>
      <c r="AS216" s="446">
        <f t="shared" si="293"/>
        <v>0.99999999999999989</v>
      </c>
      <c r="AT216" s="446">
        <f t="shared" si="293"/>
        <v>1</v>
      </c>
      <c r="AU216" s="446">
        <f t="shared" si="293"/>
        <v>1</v>
      </c>
      <c r="AV216" s="446">
        <f t="shared" si="293"/>
        <v>1.0000000000000002</v>
      </c>
      <c r="AW216" s="446">
        <f t="shared" si="293"/>
        <v>0.99999999999999989</v>
      </c>
      <c r="AX216" s="446">
        <f t="shared" si="293"/>
        <v>1</v>
      </c>
      <c r="AY216" s="446">
        <f t="shared" si="293"/>
        <v>1</v>
      </c>
      <c r="AZ216" s="446">
        <f t="shared" si="293"/>
        <v>0</v>
      </c>
      <c r="BA216" s="446">
        <f t="shared" si="293"/>
        <v>0</v>
      </c>
      <c r="BB216" s="446">
        <f t="shared" si="293"/>
        <v>0</v>
      </c>
      <c r="BC216" s="446">
        <f t="shared" si="293"/>
        <v>0</v>
      </c>
      <c r="BD216" s="446">
        <f t="shared" si="293"/>
        <v>0</v>
      </c>
      <c r="BE216" s="446">
        <f t="shared" si="293"/>
        <v>0</v>
      </c>
      <c r="BF216" s="446">
        <f t="shared" si="293"/>
        <v>0</v>
      </c>
      <c r="BG216" s="446">
        <f t="shared" si="293"/>
        <v>0</v>
      </c>
      <c r="BH216" s="249"/>
      <c r="BI216" s="447">
        <f>SUM(BI186:BI215)</f>
        <v>114972.44811675392</v>
      </c>
      <c r="BJ216" s="477" t="str">
        <f>IF(BI216='6. Network Design'!L89,"OK","Not OK")</f>
        <v>OK</v>
      </c>
      <c r="BK216" s="478"/>
    </row>
    <row r="218" spans="3:63">
      <c r="BI218" s="697">
        <f>'6. Network Design'!M58</f>
        <v>2019</v>
      </c>
    </row>
    <row r="219" spans="3:63">
      <c r="C219" s="154">
        <f>'C. Masterfiles'!D148</f>
        <v>2019</v>
      </c>
      <c r="D219" s="222" t="s">
        <v>284</v>
      </c>
      <c r="E219" s="443" t="str">
        <f>E185</f>
        <v>TRX</v>
      </c>
      <c r="F219" s="443" t="str">
        <f t="shared" ref="F219:AH219" si="294">F185</f>
        <v>Radio</v>
      </c>
      <c r="G219" s="443" t="str">
        <f t="shared" si="294"/>
        <v>BTS</v>
      </c>
      <c r="H219" s="443" t="str">
        <f t="shared" si="294"/>
        <v>Node B</v>
      </c>
      <c r="I219" s="443" t="str">
        <f t="shared" si="294"/>
        <v>BSC</v>
      </c>
      <c r="J219" s="443" t="str">
        <f t="shared" si="294"/>
        <v>RNC</v>
      </c>
      <c r="K219" s="443" t="str">
        <f t="shared" si="294"/>
        <v>MSC</v>
      </c>
      <c r="L219" s="443" t="str">
        <f t="shared" si="294"/>
        <v>HLR</v>
      </c>
      <c r="M219" s="443" t="str">
        <f t="shared" si="294"/>
        <v>PPP</v>
      </c>
      <c r="N219" s="443" t="str">
        <f t="shared" si="294"/>
        <v>SMSG</v>
      </c>
      <c r="O219" s="443" t="str">
        <f t="shared" si="294"/>
        <v>SMSC</v>
      </c>
      <c r="P219" s="443" t="str">
        <f t="shared" si="294"/>
        <v>MMSC</v>
      </c>
      <c r="Q219" s="443" t="str">
        <f t="shared" si="294"/>
        <v>VMS</v>
      </c>
      <c r="R219" s="443" t="str">
        <f t="shared" si="294"/>
        <v>NMS</v>
      </c>
      <c r="S219" s="443" t="str">
        <f t="shared" si="294"/>
        <v>OSS</v>
      </c>
      <c r="T219" s="443" t="str">
        <f t="shared" si="294"/>
        <v>GPRS</v>
      </c>
      <c r="U219" s="443" t="str">
        <f t="shared" si="294"/>
        <v>BIL</v>
      </c>
      <c r="V219" s="443" t="str">
        <f t="shared" si="294"/>
        <v>IBIL</v>
      </c>
      <c r="W219" s="443" t="str">
        <f t="shared" si="294"/>
        <v>IGW</v>
      </c>
      <c r="X219" s="443" t="str">
        <f t="shared" si="294"/>
        <v>INT</v>
      </c>
      <c r="Y219" s="443" t="str">
        <f t="shared" si="294"/>
        <v>SGSN</v>
      </c>
      <c r="Z219" s="443" t="str">
        <f t="shared" si="294"/>
        <v>GGSN</v>
      </c>
      <c r="AA219" s="443" t="str">
        <f t="shared" si="294"/>
        <v>IN/NGN</v>
      </c>
      <c r="AB219" s="443" t="str">
        <f t="shared" si="294"/>
        <v>eNodeB</v>
      </c>
      <c r="AC219" s="443" t="str">
        <f t="shared" si="294"/>
        <v>eNodeB Radio</v>
      </c>
      <c r="AD219" s="443" t="str">
        <f t="shared" si="294"/>
        <v>OTHER</v>
      </c>
      <c r="AE219" s="443" t="str">
        <f t="shared" si="294"/>
        <v>OTHER</v>
      </c>
      <c r="AF219" s="443" t="str">
        <f t="shared" si="294"/>
        <v>OTHER</v>
      </c>
      <c r="AG219" s="443" t="str">
        <f t="shared" si="294"/>
        <v>OTHER</v>
      </c>
      <c r="AH219" s="443" t="str">
        <f t="shared" si="294"/>
        <v>OTHER</v>
      </c>
      <c r="AI219" s="443" t="str">
        <f>AI185</f>
        <v>BTS-BSC</v>
      </c>
      <c r="AJ219" s="443" t="str">
        <f t="shared" ref="AJ219:BG219" si="295">AJ185</f>
        <v>Node B-RNC</v>
      </c>
      <c r="AK219" s="443" t="str">
        <f t="shared" si="295"/>
        <v>BSC-MSC</v>
      </c>
      <c r="AL219" s="443" t="str">
        <f t="shared" si="295"/>
        <v>RNC-MSC</v>
      </c>
      <c r="AM219" s="443" t="str">
        <f t="shared" si="295"/>
        <v>MSC-MSC</v>
      </c>
      <c r="AN219" s="443" t="str">
        <f t="shared" si="295"/>
        <v>MSC-PPP</v>
      </c>
      <c r="AO219" s="443" t="str">
        <f t="shared" si="295"/>
        <v>MSC-HLR</v>
      </c>
      <c r="AP219" s="443" t="str">
        <f t="shared" si="295"/>
        <v>MSC-SMS</v>
      </c>
      <c r="AQ219" s="443" t="str">
        <f t="shared" si="295"/>
        <v>MSC-MMS</v>
      </c>
      <c r="AR219" s="443" t="str">
        <f t="shared" si="295"/>
        <v>MSC-OSS</v>
      </c>
      <c r="AS219" s="443" t="str">
        <f t="shared" si="295"/>
        <v>MSC-GPRS</v>
      </c>
      <c r="AT219" s="443" t="str">
        <f t="shared" si="295"/>
        <v>MSC-BIL</v>
      </c>
      <c r="AU219" s="443" t="str">
        <f t="shared" si="295"/>
        <v>MSC-IBIL</v>
      </c>
      <c r="AV219" s="443" t="str">
        <f t="shared" si="295"/>
        <v>MSC-IGW</v>
      </c>
      <c r="AW219" s="443" t="str">
        <f t="shared" si="295"/>
        <v>MSC-INT</v>
      </c>
      <c r="AX219" s="443" t="str">
        <f t="shared" si="295"/>
        <v>MSC-IN/NGIN</v>
      </c>
      <c r="AY219" s="443" t="str">
        <f t="shared" si="295"/>
        <v>eNodeB-MSC</v>
      </c>
      <c r="AZ219" s="443" t="str">
        <f t="shared" si="295"/>
        <v>OTHER: complete as required</v>
      </c>
      <c r="BA219" s="443" t="str">
        <f t="shared" si="295"/>
        <v>OTHER: complete as required</v>
      </c>
      <c r="BB219" s="443" t="str">
        <f t="shared" si="295"/>
        <v>OTHER: complete as required</v>
      </c>
      <c r="BC219" s="443" t="str">
        <f t="shared" si="295"/>
        <v>OTHER: complete as required</v>
      </c>
      <c r="BD219" s="443" t="str">
        <f t="shared" si="295"/>
        <v>OTHER: complete as required</v>
      </c>
      <c r="BE219" s="443" t="str">
        <f t="shared" si="295"/>
        <v>OTHER: complete as required</v>
      </c>
      <c r="BF219" s="443" t="str">
        <f t="shared" si="295"/>
        <v>OTHER: complete as required</v>
      </c>
      <c r="BG219" s="443" t="str">
        <f t="shared" si="295"/>
        <v>OTHER: complete as required</v>
      </c>
      <c r="BH219" s="249"/>
      <c r="BI219" s="694" t="s">
        <v>472</v>
      </c>
      <c r="BJ219" s="207"/>
    </row>
    <row r="220" spans="3:63">
      <c r="C220" s="240" t="str">
        <f t="shared" ref="C220:D249" si="296">C186</f>
        <v>S01</v>
      </c>
      <c r="D220" s="240" t="str">
        <f t="shared" si="296"/>
        <v>Повиквания в мрежата (On Net calls)</v>
      </c>
      <c r="E220" s="445">
        <f>E15*BI220/(IF(SUMPRODUCT($E$15:$E$44,$BI$220:$BI$249)=0,1,SUMPRODUCT($E$15:$E$44,$BI$220:$BI$249)))</f>
        <v>0.74222411189286996</v>
      </c>
      <c r="F220" s="445">
        <f>F15*BI220/(IF(SUMPRODUCT($F$15:$F$44,$BI$220:$BI$249)=0,1,SUMPRODUCT($F$15:$F$44,$BI$220:$BI$249)))</f>
        <v>0.54413248455206875</v>
      </c>
      <c r="G220" s="445">
        <f>G15*BI220/(IF(SUMPRODUCT($G$15:$G$44,$BI$220:$BI$249)=0,1,SUMPRODUCT($G$15:$G$44,$BI$220:$BI$249)))</f>
        <v>0.74222411189286996</v>
      </c>
      <c r="H220" s="445">
        <f>H15*BI220/(IF(SUMPRODUCT($H$15:$H$44,$BI$220:$BI$249)=0,1,SUMPRODUCT($H$15:$H$44,$BI$220:$BI$249)))</f>
        <v>0.54413248455206875</v>
      </c>
      <c r="I220" s="445">
        <f>I15*BI220/(IF(SUMPRODUCT($I$15:$I$44,$BI$220:$BI$249)=0,1,SUMPRODUCT($I$15:$I$44,$BI$220:$BI$249)))</f>
        <v>0.74222411189286996</v>
      </c>
      <c r="J220" s="445">
        <f>J15*BI220/(IF(SUMPRODUCT($J$15:$J$44,$BI$220:$BI$249)=0,1,SUMPRODUCT($J$15:$J$44,$BI$220:$BI$249)))</f>
        <v>0.54413248455206875</v>
      </c>
      <c r="K220" s="445">
        <f>K15*BI220/(IF(SUMPRODUCT($K$15:$K$44,$BI$220:$BI$249)=0,1,SUMPRODUCT($K$15:$K$44,$BI$220:$BI$249)))</f>
        <v>0.4988223132484077</v>
      </c>
      <c r="L220" s="445">
        <f>L15*BI220/(IF(SUMPRODUCT($L$15:$L$44,$BI$220:$BI$249)=0,1,SUMPRODUCT($L$15:$L$44,$BI$220:$BI$249)))</f>
        <v>0.37385925019329297</v>
      </c>
      <c r="M220" s="445">
        <f>M15*BI220/(IF(SUMPRODUCT($M$15:$M$44,$BI$220:$BI$249)=0,1,SUMPRODUCT($M$15:$M$44,$BI$220:$BI$249)))</f>
        <v>0.37385925019329297</v>
      </c>
      <c r="N220" s="445">
        <f>N15*BI220/(IF(SUMPRODUCT($N$15:$N$44,$BI$220:$BI$249)=0,1,SUMPRODUCT($N$15:$N$44,$BI$220:$BI$249)))</f>
        <v>0</v>
      </c>
      <c r="O220" s="445">
        <f>O15*BI220/(IF(SUMPRODUCT($O$15:$O$44,$BI$220:$BI$249)=0,1,SUMPRODUCT($O$15:$O$44,$BI$220:$BI$249)))</f>
        <v>0</v>
      </c>
      <c r="P220" s="445">
        <f>P15*BI220/(IF(SUMPRODUCT($P$15:$P$44,$BI$220:$BI$249)=0,1,SUMPRODUCT($P$15:$P$44,$BI$220:$BI$249)))</f>
        <v>0</v>
      </c>
      <c r="Q220" s="445">
        <f>Q15*BI220/(IF(SUMPRODUCT($Q$15:$Q$44,$BI$220:$BI$249)=0,1,SUMPRODUCT($Q$15:$Q$44,$BI$220:$BI$249)))</f>
        <v>0</v>
      </c>
      <c r="R220" s="445">
        <f>R15*BI220/(IF(SUMPRODUCT($R$15:$R$44,$BI$220:$BI$249)=0,1,SUMPRODUCT($R$15:$R$44,$BI$220:$BI$249)))</f>
        <v>0.37385925019329297</v>
      </c>
      <c r="S220" s="445">
        <f>S15*BI220/(IF(SUMPRODUCT($S$15:$S$44,$BI$220:$BI$249)=0,1,SUMPRODUCT($S$15:$S$44,$BI$220:$BI$249)))</f>
        <v>0.37385925019329297</v>
      </c>
      <c r="T220" s="445">
        <f>T15*BI220/(IF(SUMPRODUCT($T$15:$T$44,$BI$220:$BI$249)=0,1,SUMPRODUCT($T$15:$T$44,$BI$220:$BI$249)))</f>
        <v>0</v>
      </c>
      <c r="U220" s="445">
        <f>U15*BI220/(IF(SUMPRODUCT($U$15:$U$44,$BI$220:$BI$249)=0,1,SUMPRODUCT($U$15:$U$44,$BI$220:$BI$249)))</f>
        <v>0.41244723109655629</v>
      </c>
      <c r="V220" s="445">
        <f>V15*BI220/(IF(SUMPRODUCT($V$15:$V$44,$BI$220:$BI$249)=0,1,SUMPRODUCT($V$15:$V$44,$BI$220:$BI$249)))</f>
        <v>0</v>
      </c>
      <c r="W220" s="445">
        <f>W15*BI220/(IF(SUMPRODUCT($W$15:$W$44,$BI$220:$BI$249)=0,1,SUMPRODUCT($W$15:$W$44,$BI$220:$BI$249)))</f>
        <v>0</v>
      </c>
      <c r="X220" s="445">
        <f>X15*BI220/(IF(SUMPRODUCT($X$15:$X$44,$BI$220:$BI$249)=0,1,SUMPRODUCT($X$15:$X$44,$BI$220:$BI$249)))</f>
        <v>0</v>
      </c>
      <c r="Y220" s="445">
        <f>Y15*BI220/(IF(SUMPRODUCT($Y$15:$Y$44,$BI$220:$BI$249)=0,1,SUMPRODUCT($Y$15:$Y$44,$BI$220:$BI$249)))</f>
        <v>0</v>
      </c>
      <c r="Z220" s="445">
        <f>Z15*BI220/(IF(SUMPRODUCT($Z$15:$Z$44,$BI$220:$BI$249)=0,1,SUMPRODUCT($Z$15:$Z$44,$BI$220:$BI$249)))</f>
        <v>0</v>
      </c>
      <c r="AA220" s="445">
        <f>AA15*BI220/(IF(SUMPRODUCT($AA$15:$AA$44,$BI$220:$BI$249)=0,1,SUMPRODUCT($AA$15:$AA$44,$BI$220:$BI$249)))</f>
        <v>0</v>
      </c>
      <c r="AB220" s="445">
        <f>AB15*BI220/(IF(SUMPRODUCT($AB$15:$AB$44,$BI$220:$BI$249)=0,1,SUMPRODUCT($AB$15:$AB$44,$BI$220:$BI$249)))</f>
        <v>0.54413248455206875</v>
      </c>
      <c r="AC220" s="445">
        <f>AC15*BI220/(IF(SUMPRODUCT($AC$15:$AC$44,$BI$220:$BI$249)=0,1,SUMPRODUCT($AC$15:$AC$44,$BI$220:$BI$249)))</f>
        <v>0.54413248455206875</v>
      </c>
      <c r="AD220" s="445">
        <f>AD15*BI220/(IF(SUMPRODUCT($AD$15:$AD$44,$BI$220:$BI$249)=0,1,SUMPRODUCT($AD$15:$AD$44,$BI$220:$BI$249)))</f>
        <v>0</v>
      </c>
      <c r="AE220" s="445">
        <f>AE15*BI220/(IF(SUMPRODUCT($AE$15:$AE$44,$BI$220:$BI$249)=0,1,SUMPRODUCT($AE$15:$AE$44,$BI$220:$BI$249)))</f>
        <v>0</v>
      </c>
      <c r="AF220" s="445">
        <f>AF15*$BI220/(IF(SUMPRODUCT($AF$15:$AF$44,$BI$220:$BI$249)=0,1,SUMPRODUCT($AF$15:$AF$44,$BI$220:$BI$249)))</f>
        <v>0</v>
      </c>
      <c r="AG220" s="445">
        <f>AG15*$BI220/(IF(SUMPRODUCT($AG$15:$AG$44,$BI$220:$BI$249)=0,1,SUMPRODUCT($AG$15:$AG$44,$BI$220:$BI$249)))</f>
        <v>0</v>
      </c>
      <c r="AH220" s="445">
        <f>AH15*$BI220/(IF(SUMPRODUCT($AH$15:$AH$44,$BI$220:$BI$249)=0,1,SUMPRODUCT($AH$15:$AH$44,$BI$220:$BI$249)))</f>
        <v>0</v>
      </c>
      <c r="AI220" s="445">
        <f>AI15*$BI220/(IF(SUMPRODUCT($AI$15:$AI$44,$BI$220:$BI$249)=0,1,SUMPRODUCT($AI$15:$AI$44,$BI$220:$BI$249)))</f>
        <v>0.74222411189286996</v>
      </c>
      <c r="AJ220" s="445">
        <f>AJ15*$BI220/(IF(SUMPRODUCT($AJ$15:$AJ$44,$BI$220:$BI$249)=0,1,SUMPRODUCT($AJ$15:$AJ$44,$BI$220:$BI$249)))</f>
        <v>0.54413248455206875</v>
      </c>
      <c r="AK220" s="445">
        <f>AK15*$BI220/(IF(SUMPRODUCT($AK$15:$AK$44,$BI$220:$BI$249)=0,1,SUMPRODUCT($AK$15:$AK$44,$BI$220:$BI$249)))</f>
        <v>0.74222411189286996</v>
      </c>
      <c r="AL220" s="445">
        <f>AL15*$BI220/(IF(SUMPRODUCT($AL$15:$AL$44,$BI$220:$BI$249)=0,1,SUMPRODUCT($AL$15:$AL$44,$BI$220:$BI$249)))</f>
        <v>0.54413248455206875</v>
      </c>
      <c r="AM220" s="445">
        <f>AM15*$BI220/(IF(SUMPRODUCT($AM$15:$AM$44,$BI$220:$BI$249)=0,1,SUMPRODUCT($AM$15:$AM$44,$BI$220:$BI$249)))</f>
        <v>0.74222411189286996</v>
      </c>
      <c r="AN220" s="445">
        <f>AN15*$BI220/(IF(SUMPRODUCT($AN$15:$AN$44,$BI$220:$BI$249)=0,1,SUMPRODUCT($AN$15:$AN$44,$BI$220:$BI$249)))</f>
        <v>0.37385925019329297</v>
      </c>
      <c r="AO220" s="445">
        <f>AO15*$BI220/(IF(SUMPRODUCT($AO$15:$AO$44,$BI$220:$BI$249)=0,1,SUMPRODUCT($AO$15:$AO$44,$BI$220:$BI$249)))</f>
        <v>0.37385925019329297</v>
      </c>
      <c r="AP220" s="445">
        <f>AP15*$BI220/(IF(SUMPRODUCT($AP$15:$AP$44,$BI$220:$BI$249)=0,1,SUMPRODUCT($AP$15:$AP$44,$BI$220:$BI$249)))</f>
        <v>0</v>
      </c>
      <c r="AQ220" s="445">
        <f>AQ15*$BI220/(IF(SUMPRODUCT($AQ$15:$AQ$44,$BI$220:$BI$249)=0,1,SUMPRODUCT($AQ$15:$AQ$44,$BI$220:$BI$249)))</f>
        <v>0</v>
      </c>
      <c r="AR220" s="445">
        <f>AR15*$BI220/(IF(SUMPRODUCT($AR$15:$AR$44,$BI$220:$BI$249)=0,1,SUMPRODUCT($AR$15:$AR$44,$BI$220:$BI$249)))</f>
        <v>0.37385925019329297</v>
      </c>
      <c r="AS220" s="445">
        <f>AS15*$BI220/(IF(SUMPRODUCT($AS$15:$AS$44,$BI$220:$BI$249)=0,1,SUMPRODUCT($AS$15:$AS$44,$BI$220:$BI$249)))</f>
        <v>0</v>
      </c>
      <c r="AT220" s="445">
        <f>AT15*$BI220/(IF(SUMPRODUCT($AT$15:$AT$44,$BI$220:$BI$249)=0,1,SUMPRODUCT($AT$15:$AT$44,$BI$220:$BI$249)))</f>
        <v>0.41244723109655629</v>
      </c>
      <c r="AU220" s="445">
        <f>AU15*$BI220/(IF(SUMPRODUCT($AU$15:$AU$44,$BI$220:$BI$249)=0,1,SUMPRODUCT($AU$15:$AU$44,$BI$220:$BI$249)))</f>
        <v>0</v>
      </c>
      <c r="AV220" s="445">
        <f>AV15*$BI220/(IF(SUMPRODUCT($AV$15:$AV$44,$BI$220:$BI$249)=0,1,SUMPRODUCT($AV$15:$AV$44,$BI$220:$BI$249)))</f>
        <v>0</v>
      </c>
      <c r="AW220" s="445">
        <f>AW15*$BI220/(IF(SUMPRODUCT($AW$15:$AW$44,$BI$220:$BI$249)=0,1,SUMPRODUCT($AW$15:$AW$44,$BI$220:$BI$249)))</f>
        <v>0</v>
      </c>
      <c r="AX220" s="445">
        <f>AX15*$BI220/(IF(SUMPRODUCT($AX$15:$AX$44,$BI$220:$BI$249)=0,1,SUMPRODUCT($AX$15:$AX$44,$BI$220:$BI$249)))</f>
        <v>0</v>
      </c>
      <c r="AY220" s="445">
        <f>AY15*$BI220/(IF(SUMPRODUCT($AY$15:$AY$44,$BI$220:$BI$249)=0,1,SUMPRODUCT($AY$15:$AY$44,$BI$220:$BI$249)))</f>
        <v>0.54413248455206875</v>
      </c>
      <c r="AZ220" s="445">
        <f>AZ15*$BI220/(IF(SUMPRODUCT($AZ$15:$AZ$44,$BI$220:$BI$249)=0,1,SUMPRODUCT($AZ$15:$AZ$44,$BI$220:$BI$249)))</f>
        <v>0</v>
      </c>
      <c r="BA220" s="445">
        <f>BA15*$BI220/(IF(SUMPRODUCT($BA$15:$BA$44,$BI$220:$BI$249)=0,1,SUMPRODUCT($BA$15:$BA$44,$BI$220:$BI$249)))</f>
        <v>0</v>
      </c>
      <c r="BB220" s="445">
        <f>BB15*$BI220/(IF(SUMPRODUCT($BB$15:$BB$44,$BI$220:$BI$249)=0,1,SUMPRODUCT($BB$15:$BB$44,$BI$220:$BI$249)))</f>
        <v>0</v>
      </c>
      <c r="BC220" s="445">
        <f>BC15*$BI220/(IF(SUMPRODUCT($BC$15:$BC$44,$BI$220:$BI$249)=0,1,SUMPRODUCT($BC$15:$BC$44,$BI$220:$BI$249)))</f>
        <v>0</v>
      </c>
      <c r="BD220" s="445">
        <f>BD15*$BI220/(IF(SUMPRODUCT($BD$15:$BD$44,$BI$220:$BI$249)=0,1,SUMPRODUCT($BD$15:$BD$44,$BI$220:$BI$249)))</f>
        <v>0</v>
      </c>
      <c r="BE220" s="445">
        <f>BE15*$BI220/(IF(SUMPRODUCT($BE$15:$BE$44,$BI$220:$BI$249)=0,1,SUMPRODUCT($BE$15:$BE$44,$BI$220:$BI$249)))</f>
        <v>0</v>
      </c>
      <c r="BF220" s="445">
        <f>BF15*$BI220/(IF(SUMPRODUCT($BF$15:$BF$44,$BI$220:$BI$249)=0,1,SUMPRODUCT($BF$15:$BF$44,$BI$220:$BI$249)))</f>
        <v>0</v>
      </c>
      <c r="BG220" s="445">
        <f>BG15*$BI220/(IF(SUMPRODUCT($BG$15:$BG$44,$BI$220:$BI$249)=0,1,SUMPRODUCT($BG$15:$BG$44,$BI$220:$BI$249)))</f>
        <v>0</v>
      </c>
      <c r="BH220" s="249"/>
      <c r="BI220" s="351">
        <f>'6. Network Design'!M59</f>
        <v>43539.237628404167</v>
      </c>
      <c r="BJ220" s="207"/>
    </row>
    <row r="221" spans="3:63">
      <c r="C221" s="240" t="str">
        <f t="shared" si="296"/>
        <v>S02</v>
      </c>
      <c r="D221" s="240" t="str">
        <f t="shared" si="296"/>
        <v>Изходящи повиквания към фиксирана линия (Outgoing Calls to Fixed Line)</v>
      </c>
      <c r="E221" s="445">
        <f t="shared" ref="E221:E249" si="297">E16*BI221/(IF(SUMPRODUCT($E$15:$E$44,$BI$220:$BI$249)=0,1,SUMPRODUCT($E$15:$E$44,$BI$220:$BI$249)))</f>
        <v>5.965763778558425E-3</v>
      </c>
      <c r="F221" s="445">
        <f t="shared" ref="F221:F249" si="298">F16*BI221/(IF(SUMPRODUCT($F$15:$F$44,$BI$220:$BI$249)=0,1,SUMPRODUCT($F$15:$F$44,$BI$220:$BI$249)))</f>
        <v>4.3735656320826643E-3</v>
      </c>
      <c r="G221" s="445">
        <f t="shared" ref="G221:G249" si="299">G16*BI221/(IF(SUMPRODUCT($G$15:$G$44,$BI$220:$BI$249)=0,1,SUMPRODUCT($G$15:$G$44,$BI$220:$BI$249)))</f>
        <v>5.965763778558425E-3</v>
      </c>
      <c r="H221" s="445">
        <f t="shared" ref="H221:H249" si="300">H16*BI221/(IF(SUMPRODUCT($H$15:$H$44,$BI$220:$BI$249)=0,1,SUMPRODUCT($H$15:$H$44,$BI$220:$BI$249)))</f>
        <v>4.3735656320826643E-3</v>
      </c>
      <c r="I221" s="445">
        <f t="shared" ref="I221:I249" si="301">I16*BI221/(IF(SUMPRODUCT($I$15:$I$44,$BI$220:$BI$249)=0,1,SUMPRODUCT($I$15:$I$44,$BI$220:$BI$249)))</f>
        <v>5.965763778558425E-3</v>
      </c>
      <c r="J221" s="445">
        <f t="shared" ref="J221:J249" si="302">J16*BI221/(IF(SUMPRODUCT($J$15:$J$44,$BI$220:$BI$249)=0,1,SUMPRODUCT($J$15:$J$44,$BI$220:$BI$249)))</f>
        <v>4.3735656320826643E-3</v>
      </c>
      <c r="K221" s="445">
        <f t="shared" ref="K221:K249" si="303">K16*BI221/(IF(SUMPRODUCT($K$15:$K$44,$BI$220:$BI$249)=0,1,SUMPRODUCT($K$15:$K$44,$BI$220:$BI$249)))</f>
        <v>6.0140651064100699E-3</v>
      </c>
      <c r="L221" s="445">
        <f t="shared" ref="L221:L249" si="304">L16*BI221/(IF(SUMPRODUCT($L$15:$L$44,$BI$220:$BI$249)=0,1,SUMPRODUCT($L$15:$L$44,$BI$220:$BI$249)))</f>
        <v>6.0099259437803908E-3</v>
      </c>
      <c r="M221" s="445">
        <f t="shared" ref="M221:M249" si="305">M16*BI221/(IF(SUMPRODUCT($M$15:$M$44,$BI$220:$BI$249)=0,1,SUMPRODUCT($M$15:$M$44,$BI$220:$BI$249)))</f>
        <v>6.0099259437803908E-3</v>
      </c>
      <c r="N221" s="445">
        <f t="shared" ref="N221:N249" si="306">N16*BI221/(IF(SUMPRODUCT($N$15:$N$44,$BI$220:$BI$249)=0,1,SUMPRODUCT($N$15:$N$44,$BI$220:$BI$249)))</f>
        <v>0</v>
      </c>
      <c r="O221" s="445">
        <f t="shared" ref="O221:O249" si="307">O16*BI221/(IF(SUMPRODUCT($O$15:$O$44,$BI$220:$BI$249)=0,1,SUMPRODUCT($O$15:$O$44,$BI$220:$BI$249)))</f>
        <v>0</v>
      </c>
      <c r="P221" s="445">
        <f t="shared" ref="P221:P249" si="308">P16*BI221/(IF(SUMPRODUCT($P$15:$P$44,$BI$220:$BI$249)=0,1,SUMPRODUCT($P$15:$P$44,$BI$220:$BI$249)))</f>
        <v>0</v>
      </c>
      <c r="Q221" s="445">
        <f t="shared" ref="Q221:Q249" si="309">Q16*BI221/(IF(SUMPRODUCT($Q$15:$Q$44,$BI$220:$BI$249)=0,1,SUMPRODUCT($Q$15:$Q$44,$BI$220:$BI$249)))</f>
        <v>0</v>
      </c>
      <c r="R221" s="445">
        <f t="shared" ref="R221:R249" si="310">R16*BI221/(IF(SUMPRODUCT($R$15:$R$44,$BI$220:$BI$249)=0,1,SUMPRODUCT($R$15:$R$44,$BI$220:$BI$249)))</f>
        <v>6.0099259437803908E-3</v>
      </c>
      <c r="S221" s="445">
        <f t="shared" ref="S221:S249" si="311">S16*BI221/(IF(SUMPRODUCT($S$15:$S$44,$BI$220:$BI$249)=0,1,SUMPRODUCT($S$15:$S$44,$BI$220:$BI$249)))</f>
        <v>6.0099259437803908E-3</v>
      </c>
      <c r="T221" s="445">
        <f t="shared" ref="T221:T249" si="312">T16*BI221/(IF(SUMPRODUCT($T$15:$T$44,$BI$220:$BI$249)=0,1,SUMPRODUCT($T$15:$T$44,$BI$220:$BI$249)))</f>
        <v>0</v>
      </c>
      <c r="U221" s="445">
        <f t="shared" ref="U221:U249" si="313">U16*BI221/(IF(SUMPRODUCT($U$15:$U$44,$BI$220:$BI$249)=0,1,SUMPRODUCT($U$15:$U$44,$BI$220:$BI$249)))</f>
        <v>6.6302420317967273E-3</v>
      </c>
      <c r="V221" s="445">
        <f t="shared" ref="V221:V249" si="314">V16*BI221/(IF(SUMPRODUCT($V$15:$V$44,$BI$220:$BI$249)=0,1,SUMPRODUCT($V$15:$V$44,$BI$220:$BI$249)))</f>
        <v>0</v>
      </c>
      <c r="W221" s="445">
        <f t="shared" ref="W221:W249" si="315">W16*BI221/(IF(SUMPRODUCT($W$15:$W$44,$BI$220:$BI$249)=0,1,SUMPRODUCT($W$15:$W$44,$BI$220:$BI$249)))</f>
        <v>2.7656306584818716E-2</v>
      </c>
      <c r="X221" s="445">
        <f t="shared" ref="X221:X249" si="316">X16*BI221/(IF(SUMPRODUCT($X$15:$X$44,$BI$220:$BI$249)=0,1,SUMPRODUCT($X$15:$X$44,$BI$220:$BI$249)))</f>
        <v>0</v>
      </c>
      <c r="Y221" s="445">
        <f t="shared" ref="Y221:Y249" si="317">Y16*BI221/(IF(SUMPRODUCT($Y$15:$Y$44,$BI$220:$BI$249)=0,1,SUMPRODUCT($Y$15:$Y$44,$BI$220:$BI$249)))</f>
        <v>0</v>
      </c>
      <c r="Z221" s="445">
        <f t="shared" ref="Z221:Z249" si="318">Z16*BI221/(IF(SUMPRODUCT($Z$15:$Z$44,$BI$220:$BI$249)=0,1,SUMPRODUCT($Z$15:$Z$44,$BI$220:$BI$249)))</f>
        <v>0</v>
      </c>
      <c r="AA221" s="445">
        <f t="shared" ref="AA221:AA249" si="319">AA16*BI221/(IF(SUMPRODUCT($AA$15:$AA$44,$BI$220:$BI$249)=0,1,SUMPRODUCT($AA$15:$AA$44,$BI$220:$BI$249)))</f>
        <v>0</v>
      </c>
      <c r="AB221" s="445">
        <f t="shared" ref="AB221:AB249" si="320">AB16*BI221/(IF(SUMPRODUCT($AB$15:$AB$44,$BI$220:$BI$249)=0,1,SUMPRODUCT($AB$15:$AB$44,$BI$220:$BI$249)))</f>
        <v>4.3735656320826643E-3</v>
      </c>
      <c r="AC221" s="445">
        <f t="shared" ref="AC221:AC249" si="321">AC16*BI221/(IF(SUMPRODUCT($AC$15:$AC$44,$BI$220:$BI$249)=0,1,SUMPRODUCT($AC$15:$AC$44,$BI$220:$BI$249)))</f>
        <v>4.3735656320826643E-3</v>
      </c>
      <c r="AD221" s="445">
        <f t="shared" ref="AD221:AD249" si="322">AD16*BI221/(IF(SUMPRODUCT($AD$15:$AD$44,$BI$220:$BI$249)=0,1,SUMPRODUCT($AD$15:$AD$44,$BI$220:$BI$249)))</f>
        <v>0</v>
      </c>
      <c r="AE221" s="445">
        <f t="shared" ref="AE221:AE249" si="323">AE16*BI221/(IF(SUMPRODUCT($AE$15:$AE$44,$BI$220:$BI$249)=0,1,SUMPRODUCT($AE$15:$AE$44,$BI$220:$BI$249)))</f>
        <v>0</v>
      </c>
      <c r="AF221" s="445">
        <f t="shared" ref="AF221:AF249" si="324">AF16*$BI221/(IF(SUMPRODUCT($AF$15:$AF$44,$BI$220:$BI$249)=0,1,SUMPRODUCT($AF$15:$AF$44,$BI$220:$BI$249)))</f>
        <v>0</v>
      </c>
      <c r="AG221" s="445">
        <f t="shared" ref="AG221:AG249" si="325">AG16*$BI221/(IF(SUMPRODUCT($AG$15:$AG$44,$BI$220:$BI$249)=0,1,SUMPRODUCT($AG$15:$AG$44,$BI$220:$BI$249)))</f>
        <v>0</v>
      </c>
      <c r="AH221" s="445">
        <f t="shared" ref="AH221:AH249" si="326">AH16*$BI221/(IF(SUMPRODUCT($AH$15:$AH$44,$BI$220:$BI$249)=0,1,SUMPRODUCT($AH$15:$AH$44,$BI$220:$BI$249)))</f>
        <v>0</v>
      </c>
      <c r="AI221" s="445">
        <f t="shared" ref="AI221:AI249" si="327">AI16*$BI221/(IF(SUMPRODUCT($AI$15:$AI$44,$BI$220:$BI$249)=0,1,SUMPRODUCT($AI$15:$AI$44,$BI$220:$BI$249)))</f>
        <v>5.965763778558425E-3</v>
      </c>
      <c r="AJ221" s="445">
        <f t="shared" ref="AJ221:AJ249" si="328">AJ16*$BI221/(IF(SUMPRODUCT($AJ$15:$AJ$44,$BI$220:$BI$249)=0,1,SUMPRODUCT($AJ$15:$AJ$44,$BI$220:$BI$249)))</f>
        <v>4.3735656320826643E-3</v>
      </c>
      <c r="AK221" s="445">
        <f t="shared" ref="AK221:AK249" si="329">AK16*$BI221/(IF(SUMPRODUCT($AK$15:$AK$44,$BI$220:$BI$249)=0,1,SUMPRODUCT($AK$15:$AK$44,$BI$220:$BI$249)))</f>
        <v>5.965763778558425E-3</v>
      </c>
      <c r="AL221" s="445">
        <f t="shared" ref="AL221:AL249" si="330">AL16*$BI221/(IF(SUMPRODUCT($AL$15:$AL$44,$BI$220:$BI$249)=0,1,SUMPRODUCT($AL$15:$AL$44,$BI$220:$BI$249)))</f>
        <v>4.3735656320826643E-3</v>
      </c>
      <c r="AM221" s="445">
        <f t="shared" ref="AM221:AM249" si="331">AM16*$BI221/(IF(SUMPRODUCT($AM$15:$AM$44,$BI$220:$BI$249)=0,1,SUMPRODUCT($AM$15:$AM$44,$BI$220:$BI$249)))</f>
        <v>5.965763778558425E-3</v>
      </c>
      <c r="AN221" s="445">
        <f t="shared" ref="AN221:AN249" si="332">AN16*$BI221/(IF(SUMPRODUCT($AN$15:$AN$44,$BI$220:$BI$249)=0,1,SUMPRODUCT($AN$15:$AN$44,$BI$220:$BI$249)))</f>
        <v>6.0099259437803908E-3</v>
      </c>
      <c r="AO221" s="445">
        <f t="shared" ref="AO221:AO249" si="333">AO16*$BI221/(IF(SUMPRODUCT($AO$15:$AO$44,$BI$220:$BI$249)=0,1,SUMPRODUCT($AO$15:$AO$44,$BI$220:$BI$249)))</f>
        <v>6.0099259437803908E-3</v>
      </c>
      <c r="AP221" s="445">
        <f t="shared" ref="AP221:AP249" si="334">AP16*$BI221/(IF(SUMPRODUCT($AP$15:$AP$44,$BI$220:$BI$249)=0,1,SUMPRODUCT($AP$15:$AP$44,$BI$220:$BI$249)))</f>
        <v>0</v>
      </c>
      <c r="AQ221" s="445">
        <f t="shared" ref="AQ221:AQ249" si="335">AQ16*$BI221/(IF(SUMPRODUCT($AQ$15:$AQ$44,$BI$220:$BI$249)=0,1,SUMPRODUCT($AQ$15:$AQ$44,$BI$220:$BI$249)))</f>
        <v>0</v>
      </c>
      <c r="AR221" s="445">
        <f t="shared" ref="AR221:AR249" si="336">AR16*$BI221/(IF(SUMPRODUCT($AR$15:$AR$44,$BI$220:$BI$249)=0,1,SUMPRODUCT($AR$15:$AR$44,$BI$220:$BI$249)))</f>
        <v>6.0099259437803908E-3</v>
      </c>
      <c r="AS221" s="445">
        <f t="shared" ref="AS221:AS249" si="337">AS16*$BI221/(IF(SUMPRODUCT($AS$15:$AS$44,$BI$220:$BI$249)=0,1,SUMPRODUCT($AS$15:$AS$44,$BI$220:$BI$249)))</f>
        <v>0</v>
      </c>
      <c r="AT221" s="445">
        <f t="shared" ref="AT221:AT249" si="338">AT16*$BI221/(IF(SUMPRODUCT($AT$15:$AT$44,$BI$220:$BI$249)=0,1,SUMPRODUCT($AT$15:$AT$44,$BI$220:$BI$249)))</f>
        <v>6.6302420317967273E-3</v>
      </c>
      <c r="AU221" s="445">
        <f t="shared" ref="AU221:AU249" si="339">AU16*$BI221/(IF(SUMPRODUCT($AU$15:$AU$44,$BI$220:$BI$249)=0,1,SUMPRODUCT($AU$15:$AU$44,$BI$220:$BI$249)))</f>
        <v>0</v>
      </c>
      <c r="AV221" s="445">
        <f t="shared" ref="AV221:AV249" si="340">AV16*$BI221/(IF(SUMPRODUCT($AV$15:$AV$44,$BI$220:$BI$249)=0,1,SUMPRODUCT($AV$15:$AV$44,$BI$220:$BI$249)))</f>
        <v>2.7656306584818716E-2</v>
      </c>
      <c r="AW221" s="445">
        <f t="shared" ref="AW221:AW249" si="341">AW16*$BI221/(IF(SUMPRODUCT($AW$15:$AW$44,$BI$220:$BI$249)=0,1,SUMPRODUCT($AW$15:$AW$44,$BI$220:$BI$249)))</f>
        <v>0</v>
      </c>
      <c r="AX221" s="445">
        <f t="shared" ref="AX221:AX249" si="342">AX16*$BI221/(IF(SUMPRODUCT($AX$15:$AX$44,$BI$220:$BI$249)=0,1,SUMPRODUCT($AX$15:$AX$44,$BI$220:$BI$249)))</f>
        <v>0</v>
      </c>
      <c r="AY221" s="445">
        <f t="shared" ref="AY221:AY249" si="343">AY16*$BI221/(IF(SUMPRODUCT($AY$15:$AY$44,$BI$220:$BI$249)=0,1,SUMPRODUCT($AY$15:$AY$44,$BI$220:$BI$249)))</f>
        <v>4.3735656320826643E-3</v>
      </c>
      <c r="AZ221" s="445">
        <f t="shared" ref="AZ221:AZ249" si="344">AZ16*$BI221/(IF(SUMPRODUCT($AZ$15:$AZ$44,$BI$220:$BI$249)=0,1,SUMPRODUCT($AZ$15:$AZ$44,$BI$220:$BI$249)))</f>
        <v>0</v>
      </c>
      <c r="BA221" s="445">
        <f t="shared" ref="BA221:BA249" si="345">BA16*$BI221/(IF(SUMPRODUCT($BA$15:$BA$44,$BI$220:$BI$249)=0,1,SUMPRODUCT($BA$15:$BA$44,$BI$220:$BI$249)))</f>
        <v>0</v>
      </c>
      <c r="BB221" s="445">
        <f t="shared" ref="BB221:BB249" si="346">BB16*$BI221/(IF(SUMPRODUCT($BB$15:$BB$44,$BI$220:$BI$249)=0,1,SUMPRODUCT($BB$15:$BB$44,$BI$220:$BI$249)))</f>
        <v>0</v>
      </c>
      <c r="BC221" s="445">
        <f t="shared" ref="BC221:BC249" si="347">BC16*$BI221/(IF(SUMPRODUCT($BC$15:$BC$44,$BI$220:$BI$249)=0,1,SUMPRODUCT($BC$15:$BC$44,$BI$220:$BI$249)))</f>
        <v>0</v>
      </c>
      <c r="BD221" s="445">
        <f t="shared" ref="BD221:BD249" si="348">BD16*$BI221/(IF(SUMPRODUCT($BD$15:$BD$44,$BI$220:$BI$249)=0,1,SUMPRODUCT($BD$15:$BD$44,$BI$220:$BI$249)))</f>
        <v>0</v>
      </c>
      <c r="BE221" s="445">
        <f t="shared" ref="BE221:BE249" si="349">BE16*$BI221/(IF(SUMPRODUCT($BE$15:$BE$44,$BI$220:$BI$249)=0,1,SUMPRODUCT($BE$15:$BE$44,$BI$220:$BI$249)))</f>
        <v>0</v>
      </c>
      <c r="BF221" s="445">
        <f t="shared" ref="BF221:BF249" si="350">BF16*$BI221/(IF(SUMPRODUCT($BF$15:$BF$44,$BI$220:$BI$249)=0,1,SUMPRODUCT($BF$15:$BF$44,$BI$220:$BI$249)))</f>
        <v>0</v>
      </c>
      <c r="BG221" s="445">
        <f t="shared" ref="BG221:BG249" si="351">BG16*$BI221/(IF(SUMPRODUCT($BG$15:$BG$44,$BI$220:$BI$249)=0,1,SUMPRODUCT($BG$15:$BG$44,$BI$220:$BI$249)))</f>
        <v>0</v>
      </c>
      <c r="BH221" s="249"/>
      <c r="BI221" s="351">
        <f>'6. Network Design'!M60</f>
        <v>699.90937407614774</v>
      </c>
      <c r="BJ221" s="207"/>
    </row>
    <row r="222" spans="3:63">
      <c r="C222" s="240" t="str">
        <f t="shared" si="296"/>
        <v>S03</v>
      </c>
      <c r="D222" s="240" t="str">
        <f t="shared" si="296"/>
        <v>Изходящи повиквания към други мобилни мрежи (Outgoing Calls to Other Mobile)</v>
      </c>
      <c r="E222" s="445">
        <f t="shared" si="297"/>
        <v>6.148878144613721E-2</v>
      </c>
      <c r="F222" s="445">
        <f t="shared" si="298"/>
        <v>4.507808744590476E-2</v>
      </c>
      <c r="G222" s="445">
        <f t="shared" si="299"/>
        <v>6.148878144613721E-2</v>
      </c>
      <c r="H222" s="445">
        <f t="shared" si="300"/>
        <v>4.507808744590476E-2</v>
      </c>
      <c r="I222" s="445">
        <f t="shared" si="301"/>
        <v>6.148878144613721E-2</v>
      </c>
      <c r="J222" s="445">
        <f t="shared" si="302"/>
        <v>4.507808744590476E-2</v>
      </c>
      <c r="K222" s="445">
        <f t="shared" si="303"/>
        <v>6.1986620432404563E-2</v>
      </c>
      <c r="L222" s="445">
        <f t="shared" si="304"/>
        <v>6.1943958323116707E-2</v>
      </c>
      <c r="M222" s="445">
        <f t="shared" si="305"/>
        <v>6.1943958323116707E-2</v>
      </c>
      <c r="N222" s="445">
        <f t="shared" si="306"/>
        <v>0</v>
      </c>
      <c r="O222" s="445">
        <f t="shared" si="307"/>
        <v>0</v>
      </c>
      <c r="P222" s="445">
        <f t="shared" si="308"/>
        <v>0</v>
      </c>
      <c r="Q222" s="445">
        <f t="shared" si="309"/>
        <v>0</v>
      </c>
      <c r="R222" s="445">
        <f t="shared" si="310"/>
        <v>6.1943958323116707E-2</v>
      </c>
      <c r="S222" s="445">
        <f t="shared" si="311"/>
        <v>6.1943958323116707E-2</v>
      </c>
      <c r="T222" s="445">
        <f t="shared" si="312"/>
        <v>0</v>
      </c>
      <c r="U222" s="445">
        <f t="shared" si="313"/>
        <v>6.8337520284226766E-2</v>
      </c>
      <c r="V222" s="445">
        <f t="shared" si="314"/>
        <v>0</v>
      </c>
      <c r="W222" s="445">
        <f t="shared" si="315"/>
        <v>0.28505194880716633</v>
      </c>
      <c r="X222" s="445">
        <f t="shared" si="316"/>
        <v>0</v>
      </c>
      <c r="Y222" s="445">
        <f t="shared" si="317"/>
        <v>0</v>
      </c>
      <c r="Z222" s="445">
        <f t="shared" si="318"/>
        <v>0</v>
      </c>
      <c r="AA222" s="445">
        <f t="shared" si="319"/>
        <v>0</v>
      </c>
      <c r="AB222" s="445">
        <f t="shared" si="320"/>
        <v>4.507808744590476E-2</v>
      </c>
      <c r="AC222" s="445">
        <f t="shared" si="321"/>
        <v>4.507808744590476E-2</v>
      </c>
      <c r="AD222" s="445">
        <f t="shared" si="322"/>
        <v>0</v>
      </c>
      <c r="AE222" s="445">
        <f t="shared" si="323"/>
        <v>0</v>
      </c>
      <c r="AF222" s="445">
        <f t="shared" si="324"/>
        <v>0</v>
      </c>
      <c r="AG222" s="445">
        <f t="shared" si="325"/>
        <v>0</v>
      </c>
      <c r="AH222" s="445">
        <f t="shared" si="326"/>
        <v>0</v>
      </c>
      <c r="AI222" s="445">
        <f t="shared" si="327"/>
        <v>6.148878144613721E-2</v>
      </c>
      <c r="AJ222" s="445">
        <f t="shared" si="328"/>
        <v>4.507808744590476E-2</v>
      </c>
      <c r="AK222" s="445">
        <f t="shared" si="329"/>
        <v>6.148878144613721E-2</v>
      </c>
      <c r="AL222" s="445">
        <f t="shared" si="330"/>
        <v>4.507808744590476E-2</v>
      </c>
      <c r="AM222" s="445">
        <f t="shared" si="331"/>
        <v>6.148878144613721E-2</v>
      </c>
      <c r="AN222" s="445">
        <f t="shared" si="332"/>
        <v>6.1943958323116707E-2</v>
      </c>
      <c r="AO222" s="445">
        <f t="shared" si="333"/>
        <v>6.1943958323116707E-2</v>
      </c>
      <c r="AP222" s="445">
        <f t="shared" si="334"/>
        <v>0</v>
      </c>
      <c r="AQ222" s="445">
        <f t="shared" si="335"/>
        <v>0</v>
      </c>
      <c r="AR222" s="445">
        <f t="shared" si="336"/>
        <v>6.1943958323116707E-2</v>
      </c>
      <c r="AS222" s="445">
        <f t="shared" si="337"/>
        <v>0</v>
      </c>
      <c r="AT222" s="445">
        <f t="shared" si="338"/>
        <v>6.8337520284226766E-2</v>
      </c>
      <c r="AU222" s="445">
        <f t="shared" si="339"/>
        <v>0</v>
      </c>
      <c r="AV222" s="445">
        <f t="shared" si="340"/>
        <v>0.28505194880716633</v>
      </c>
      <c r="AW222" s="445">
        <f t="shared" si="341"/>
        <v>0</v>
      </c>
      <c r="AX222" s="445">
        <f t="shared" si="342"/>
        <v>0</v>
      </c>
      <c r="AY222" s="445">
        <f t="shared" si="343"/>
        <v>4.507808744590476E-2</v>
      </c>
      <c r="AZ222" s="445">
        <f t="shared" si="344"/>
        <v>0</v>
      </c>
      <c r="BA222" s="445">
        <f t="shared" si="345"/>
        <v>0</v>
      </c>
      <c r="BB222" s="445">
        <f t="shared" si="346"/>
        <v>0</v>
      </c>
      <c r="BC222" s="445">
        <f t="shared" si="347"/>
        <v>0</v>
      </c>
      <c r="BD222" s="445">
        <f t="shared" si="348"/>
        <v>0</v>
      </c>
      <c r="BE222" s="445">
        <f t="shared" si="349"/>
        <v>0</v>
      </c>
      <c r="BF222" s="445">
        <f t="shared" si="350"/>
        <v>0</v>
      </c>
      <c r="BG222" s="445">
        <f t="shared" si="351"/>
        <v>0</v>
      </c>
      <c r="BH222" s="249"/>
      <c r="BI222" s="351">
        <f>'6. Network Design'!M61</f>
        <v>7213.9253467173576</v>
      </c>
      <c r="BJ222" s="207"/>
    </row>
    <row r="223" spans="3:63">
      <c r="C223" s="240" t="str">
        <f t="shared" si="296"/>
        <v>S04</v>
      </c>
      <c r="D223" s="240" t="str">
        <f t="shared" si="296"/>
        <v>Изходящи международни повиквания (Outgoing Calls to International)</v>
      </c>
      <c r="E223" s="445">
        <f t="shared" si="297"/>
        <v>2.9733103210958264E-3</v>
      </c>
      <c r="F223" s="445">
        <f t="shared" si="298"/>
        <v>2.1797657963929093E-3</v>
      </c>
      <c r="G223" s="445">
        <f t="shared" si="299"/>
        <v>2.9733103210958264E-3</v>
      </c>
      <c r="H223" s="445">
        <f t="shared" si="300"/>
        <v>2.1797657963929093E-3</v>
      </c>
      <c r="I223" s="445">
        <f t="shared" si="301"/>
        <v>2.9733103210958264E-3</v>
      </c>
      <c r="J223" s="445">
        <f t="shared" si="302"/>
        <v>2.1797657963929093E-3</v>
      </c>
      <c r="K223" s="445">
        <f t="shared" si="303"/>
        <v>2.9973834895876956E-3</v>
      </c>
      <c r="L223" s="445">
        <f t="shared" si="304"/>
        <v>2.995320549212525E-3</v>
      </c>
      <c r="M223" s="445">
        <f t="shared" si="305"/>
        <v>2.995320549212525E-3</v>
      </c>
      <c r="N223" s="445">
        <f t="shared" si="306"/>
        <v>0</v>
      </c>
      <c r="O223" s="445">
        <f t="shared" si="307"/>
        <v>0</v>
      </c>
      <c r="P223" s="445">
        <f t="shared" si="308"/>
        <v>0</v>
      </c>
      <c r="Q223" s="445">
        <f t="shared" si="309"/>
        <v>0</v>
      </c>
      <c r="R223" s="445">
        <f t="shared" si="310"/>
        <v>2.995320549212525E-3</v>
      </c>
      <c r="S223" s="445">
        <f t="shared" si="311"/>
        <v>2.995320549212525E-3</v>
      </c>
      <c r="T223" s="445">
        <f t="shared" si="312"/>
        <v>0</v>
      </c>
      <c r="U223" s="445">
        <f t="shared" si="313"/>
        <v>3.3044833480262658E-3</v>
      </c>
      <c r="V223" s="445">
        <f t="shared" si="314"/>
        <v>0</v>
      </c>
      <c r="W223" s="445">
        <f t="shared" si="315"/>
        <v>0</v>
      </c>
      <c r="X223" s="445">
        <f t="shared" si="316"/>
        <v>9.2642927972464748E-2</v>
      </c>
      <c r="Y223" s="445">
        <f t="shared" si="317"/>
        <v>0</v>
      </c>
      <c r="Z223" s="445">
        <f t="shared" si="318"/>
        <v>0</v>
      </c>
      <c r="AA223" s="445">
        <f t="shared" si="319"/>
        <v>0</v>
      </c>
      <c r="AB223" s="445">
        <f t="shared" si="320"/>
        <v>2.1797657963929093E-3</v>
      </c>
      <c r="AC223" s="445">
        <f t="shared" si="321"/>
        <v>2.1797657963929093E-3</v>
      </c>
      <c r="AD223" s="445">
        <f t="shared" si="322"/>
        <v>0</v>
      </c>
      <c r="AE223" s="445">
        <f t="shared" si="323"/>
        <v>0</v>
      </c>
      <c r="AF223" s="445">
        <f t="shared" si="324"/>
        <v>0</v>
      </c>
      <c r="AG223" s="445">
        <f t="shared" si="325"/>
        <v>0</v>
      </c>
      <c r="AH223" s="445">
        <f t="shared" si="326"/>
        <v>0</v>
      </c>
      <c r="AI223" s="445">
        <f t="shared" si="327"/>
        <v>2.9733103210958264E-3</v>
      </c>
      <c r="AJ223" s="445">
        <f t="shared" si="328"/>
        <v>2.1797657963929093E-3</v>
      </c>
      <c r="AK223" s="445">
        <f t="shared" si="329"/>
        <v>2.9733103210958264E-3</v>
      </c>
      <c r="AL223" s="445">
        <f t="shared" si="330"/>
        <v>2.1797657963929093E-3</v>
      </c>
      <c r="AM223" s="445">
        <f t="shared" si="331"/>
        <v>2.9733103210958264E-3</v>
      </c>
      <c r="AN223" s="445">
        <f t="shared" si="332"/>
        <v>2.995320549212525E-3</v>
      </c>
      <c r="AO223" s="445">
        <f t="shared" si="333"/>
        <v>2.995320549212525E-3</v>
      </c>
      <c r="AP223" s="445">
        <f t="shared" si="334"/>
        <v>0</v>
      </c>
      <c r="AQ223" s="445">
        <f t="shared" si="335"/>
        <v>0</v>
      </c>
      <c r="AR223" s="445">
        <f t="shared" si="336"/>
        <v>2.995320549212525E-3</v>
      </c>
      <c r="AS223" s="445">
        <f t="shared" si="337"/>
        <v>0</v>
      </c>
      <c r="AT223" s="445">
        <f t="shared" si="338"/>
        <v>3.3044833480262658E-3</v>
      </c>
      <c r="AU223" s="445">
        <f t="shared" si="339"/>
        <v>0</v>
      </c>
      <c r="AV223" s="445">
        <f t="shared" si="340"/>
        <v>0</v>
      </c>
      <c r="AW223" s="445">
        <f t="shared" si="341"/>
        <v>9.2642927972464748E-2</v>
      </c>
      <c r="AX223" s="445">
        <f t="shared" si="342"/>
        <v>0</v>
      </c>
      <c r="AY223" s="445">
        <f t="shared" si="343"/>
        <v>2.1797657963929093E-3</v>
      </c>
      <c r="AZ223" s="445">
        <f t="shared" si="344"/>
        <v>0</v>
      </c>
      <c r="BA223" s="445">
        <f t="shared" si="345"/>
        <v>0</v>
      </c>
      <c r="BB223" s="445">
        <f t="shared" si="346"/>
        <v>0</v>
      </c>
      <c r="BC223" s="445">
        <f t="shared" si="347"/>
        <v>0</v>
      </c>
      <c r="BD223" s="445">
        <f t="shared" si="348"/>
        <v>0</v>
      </c>
      <c r="BE223" s="445">
        <f t="shared" si="349"/>
        <v>0</v>
      </c>
      <c r="BF223" s="445">
        <f t="shared" si="350"/>
        <v>0</v>
      </c>
      <c r="BG223" s="445">
        <f t="shared" si="351"/>
        <v>0</v>
      </c>
      <c r="BH223" s="249"/>
      <c r="BI223" s="351">
        <f>'6. Network Design'!M62</f>
        <v>348.83174108432377</v>
      </c>
      <c r="BJ223" s="207"/>
    </row>
    <row r="224" spans="3:63">
      <c r="C224" s="240" t="str">
        <f t="shared" si="296"/>
        <v>S05</v>
      </c>
      <c r="D224" s="240" t="str">
        <f t="shared" si="296"/>
        <v>Входящи повиквания от фиксирана линия (Incoming calls from fixed)</v>
      </c>
      <c r="E224" s="445">
        <f t="shared" si="297"/>
        <v>3.0001873487346905E-3</v>
      </c>
      <c r="F224" s="445">
        <f t="shared" si="298"/>
        <v>2.1994696346166677E-3</v>
      </c>
      <c r="G224" s="445">
        <f t="shared" si="299"/>
        <v>3.0001873487346905E-3</v>
      </c>
      <c r="H224" s="445">
        <f t="shared" si="300"/>
        <v>2.1994696346166677E-3</v>
      </c>
      <c r="I224" s="445">
        <f t="shared" si="301"/>
        <v>3.0001873487346905E-3</v>
      </c>
      <c r="J224" s="445">
        <f t="shared" si="302"/>
        <v>2.1994696346166677E-3</v>
      </c>
      <c r="K224" s="445">
        <f t="shared" si="303"/>
        <v>3.0244781249247274E-3</v>
      </c>
      <c r="L224" s="445">
        <f t="shared" si="304"/>
        <v>3.0223965367464369E-3</v>
      </c>
      <c r="M224" s="445">
        <f t="shared" si="305"/>
        <v>3.0223965367464369E-3</v>
      </c>
      <c r="N224" s="445">
        <f t="shared" si="306"/>
        <v>0</v>
      </c>
      <c r="O224" s="445">
        <f t="shared" si="307"/>
        <v>0</v>
      </c>
      <c r="P224" s="445">
        <f t="shared" si="308"/>
        <v>0</v>
      </c>
      <c r="Q224" s="445">
        <f t="shared" si="309"/>
        <v>0</v>
      </c>
      <c r="R224" s="445">
        <f t="shared" si="310"/>
        <v>3.0223965367464369E-3</v>
      </c>
      <c r="S224" s="445">
        <f t="shared" si="311"/>
        <v>3.0223965367464369E-3</v>
      </c>
      <c r="T224" s="445">
        <f t="shared" si="312"/>
        <v>0</v>
      </c>
      <c r="U224" s="445">
        <f t="shared" si="313"/>
        <v>0</v>
      </c>
      <c r="V224" s="445">
        <f t="shared" si="314"/>
        <v>3.2304853834720031E-2</v>
      </c>
      <c r="W224" s="445">
        <f t="shared" si="315"/>
        <v>1.3908378576221635E-2</v>
      </c>
      <c r="X224" s="445">
        <f t="shared" si="316"/>
        <v>0</v>
      </c>
      <c r="Y224" s="445">
        <f t="shared" si="317"/>
        <v>0</v>
      </c>
      <c r="Z224" s="445">
        <f t="shared" si="318"/>
        <v>0</v>
      </c>
      <c r="AA224" s="445">
        <f t="shared" si="319"/>
        <v>0</v>
      </c>
      <c r="AB224" s="445">
        <f t="shared" si="320"/>
        <v>2.1994696346166677E-3</v>
      </c>
      <c r="AC224" s="445">
        <f t="shared" si="321"/>
        <v>2.1994696346166677E-3</v>
      </c>
      <c r="AD224" s="445">
        <f t="shared" si="322"/>
        <v>0</v>
      </c>
      <c r="AE224" s="445">
        <f t="shared" si="323"/>
        <v>0</v>
      </c>
      <c r="AF224" s="445">
        <f t="shared" si="324"/>
        <v>0</v>
      </c>
      <c r="AG224" s="445">
        <f t="shared" si="325"/>
        <v>0</v>
      </c>
      <c r="AH224" s="445">
        <f t="shared" si="326"/>
        <v>0</v>
      </c>
      <c r="AI224" s="445">
        <f t="shared" si="327"/>
        <v>3.0001873487346905E-3</v>
      </c>
      <c r="AJ224" s="445">
        <f t="shared" si="328"/>
        <v>2.1994696346166677E-3</v>
      </c>
      <c r="AK224" s="445">
        <f t="shared" si="329"/>
        <v>3.0001873487346905E-3</v>
      </c>
      <c r="AL224" s="445">
        <f t="shared" si="330"/>
        <v>2.1994696346166677E-3</v>
      </c>
      <c r="AM224" s="445">
        <f t="shared" si="331"/>
        <v>3.0001873487346905E-3</v>
      </c>
      <c r="AN224" s="445">
        <f t="shared" si="332"/>
        <v>3.0223965367464369E-3</v>
      </c>
      <c r="AO224" s="445">
        <f t="shared" si="333"/>
        <v>3.0223965367464369E-3</v>
      </c>
      <c r="AP224" s="445">
        <f t="shared" si="334"/>
        <v>0</v>
      </c>
      <c r="AQ224" s="445">
        <f t="shared" si="335"/>
        <v>0</v>
      </c>
      <c r="AR224" s="445">
        <f t="shared" si="336"/>
        <v>3.0223965367464369E-3</v>
      </c>
      <c r="AS224" s="445">
        <f t="shared" si="337"/>
        <v>0</v>
      </c>
      <c r="AT224" s="445">
        <f t="shared" si="338"/>
        <v>0</v>
      </c>
      <c r="AU224" s="445">
        <f t="shared" si="339"/>
        <v>3.2304853834720031E-2</v>
      </c>
      <c r="AV224" s="445">
        <f t="shared" si="340"/>
        <v>1.3908378576221635E-2</v>
      </c>
      <c r="AW224" s="445">
        <f t="shared" si="341"/>
        <v>0</v>
      </c>
      <c r="AX224" s="445">
        <f t="shared" si="342"/>
        <v>0</v>
      </c>
      <c r="AY224" s="445">
        <f t="shared" si="343"/>
        <v>2.1994696346166677E-3</v>
      </c>
      <c r="AZ224" s="445">
        <f t="shared" si="344"/>
        <v>0</v>
      </c>
      <c r="BA224" s="445">
        <f t="shared" si="345"/>
        <v>0</v>
      </c>
      <c r="BB224" s="445">
        <f t="shared" si="346"/>
        <v>0</v>
      </c>
      <c r="BC224" s="445">
        <f t="shared" si="347"/>
        <v>0</v>
      </c>
      <c r="BD224" s="445">
        <f t="shared" si="348"/>
        <v>0</v>
      </c>
      <c r="BE224" s="445">
        <f t="shared" si="349"/>
        <v>0</v>
      </c>
      <c r="BF224" s="445">
        <f t="shared" si="350"/>
        <v>0</v>
      </c>
      <c r="BG224" s="445">
        <f t="shared" si="351"/>
        <v>0</v>
      </c>
      <c r="BH224" s="249"/>
      <c r="BI224" s="351">
        <f>'6. Network Design'!M63</f>
        <v>351.98498085210593</v>
      </c>
      <c r="BJ224" s="207"/>
    </row>
    <row r="225" spans="3:62">
      <c r="C225" s="240" t="str">
        <f t="shared" si="296"/>
        <v>S06</v>
      </c>
      <c r="D225" s="240" t="str">
        <f t="shared" si="296"/>
        <v>Входящи повиквания от други мобилни мрежи (Incoming calls from other mobile)</v>
      </c>
      <c r="E225" s="445">
        <f t="shared" si="297"/>
        <v>6.04756663514735E-2</v>
      </c>
      <c r="F225" s="445">
        <f t="shared" si="298"/>
        <v>4.4335361866442401E-2</v>
      </c>
      <c r="G225" s="445">
        <f t="shared" si="299"/>
        <v>6.04756663514735E-2</v>
      </c>
      <c r="H225" s="445">
        <f t="shared" si="300"/>
        <v>4.4335361866442401E-2</v>
      </c>
      <c r="I225" s="445">
        <f t="shared" si="301"/>
        <v>6.04756663514735E-2</v>
      </c>
      <c r="J225" s="445">
        <f t="shared" si="302"/>
        <v>4.4335361866442401E-2</v>
      </c>
      <c r="K225" s="445">
        <f t="shared" si="303"/>
        <v>6.0965302732650335E-2</v>
      </c>
      <c r="L225" s="445">
        <f t="shared" si="304"/>
        <v>6.0923343542266931E-2</v>
      </c>
      <c r="M225" s="445">
        <f t="shared" si="305"/>
        <v>6.0923343542266931E-2</v>
      </c>
      <c r="N225" s="445">
        <f t="shared" si="306"/>
        <v>0</v>
      </c>
      <c r="O225" s="445">
        <f t="shared" si="307"/>
        <v>0</v>
      </c>
      <c r="P225" s="445">
        <f t="shared" si="308"/>
        <v>0</v>
      </c>
      <c r="Q225" s="445">
        <f t="shared" si="309"/>
        <v>0</v>
      </c>
      <c r="R225" s="445">
        <f t="shared" si="310"/>
        <v>6.0923343542266931E-2</v>
      </c>
      <c r="S225" s="445">
        <f t="shared" si="311"/>
        <v>6.0923343542266931E-2</v>
      </c>
      <c r="T225" s="445">
        <f t="shared" si="312"/>
        <v>0</v>
      </c>
      <c r="U225" s="445">
        <f t="shared" si="313"/>
        <v>0</v>
      </c>
      <c r="V225" s="445">
        <f t="shared" si="314"/>
        <v>0.65117852152319433</v>
      </c>
      <c r="W225" s="445">
        <f t="shared" si="315"/>
        <v>0.28035531268415553</v>
      </c>
      <c r="X225" s="445">
        <f t="shared" si="316"/>
        <v>0</v>
      </c>
      <c r="Y225" s="445">
        <f t="shared" si="317"/>
        <v>0</v>
      </c>
      <c r="Z225" s="445">
        <f t="shared" si="318"/>
        <v>0</v>
      </c>
      <c r="AA225" s="445">
        <f t="shared" si="319"/>
        <v>0</v>
      </c>
      <c r="AB225" s="445">
        <f t="shared" si="320"/>
        <v>4.4335361866442401E-2</v>
      </c>
      <c r="AC225" s="445">
        <f t="shared" si="321"/>
        <v>4.4335361866442401E-2</v>
      </c>
      <c r="AD225" s="445">
        <f t="shared" si="322"/>
        <v>0</v>
      </c>
      <c r="AE225" s="445">
        <f t="shared" si="323"/>
        <v>0</v>
      </c>
      <c r="AF225" s="445">
        <f t="shared" si="324"/>
        <v>0</v>
      </c>
      <c r="AG225" s="445">
        <f t="shared" si="325"/>
        <v>0</v>
      </c>
      <c r="AH225" s="445">
        <f t="shared" si="326"/>
        <v>0</v>
      </c>
      <c r="AI225" s="445">
        <f t="shared" si="327"/>
        <v>6.04756663514735E-2</v>
      </c>
      <c r="AJ225" s="445">
        <f t="shared" si="328"/>
        <v>4.4335361866442401E-2</v>
      </c>
      <c r="AK225" s="445">
        <f t="shared" si="329"/>
        <v>6.04756663514735E-2</v>
      </c>
      <c r="AL225" s="445">
        <f t="shared" si="330"/>
        <v>4.4335361866442401E-2</v>
      </c>
      <c r="AM225" s="445">
        <f t="shared" si="331"/>
        <v>6.04756663514735E-2</v>
      </c>
      <c r="AN225" s="445">
        <f t="shared" si="332"/>
        <v>6.0923343542266931E-2</v>
      </c>
      <c r="AO225" s="445">
        <f t="shared" si="333"/>
        <v>6.0923343542266931E-2</v>
      </c>
      <c r="AP225" s="445">
        <f t="shared" si="334"/>
        <v>0</v>
      </c>
      <c r="AQ225" s="445">
        <f t="shared" si="335"/>
        <v>0</v>
      </c>
      <c r="AR225" s="445">
        <f t="shared" si="336"/>
        <v>6.0923343542266931E-2</v>
      </c>
      <c r="AS225" s="445">
        <f t="shared" si="337"/>
        <v>0</v>
      </c>
      <c r="AT225" s="445">
        <f t="shared" si="338"/>
        <v>0</v>
      </c>
      <c r="AU225" s="445">
        <f t="shared" si="339"/>
        <v>0.65117852152319433</v>
      </c>
      <c r="AV225" s="445">
        <f t="shared" si="340"/>
        <v>0.28035531268415553</v>
      </c>
      <c r="AW225" s="445">
        <f t="shared" si="341"/>
        <v>0</v>
      </c>
      <c r="AX225" s="445">
        <f t="shared" si="342"/>
        <v>0</v>
      </c>
      <c r="AY225" s="445">
        <f t="shared" si="343"/>
        <v>4.4335361866442401E-2</v>
      </c>
      <c r="AZ225" s="445">
        <f t="shared" si="344"/>
        <v>0</v>
      </c>
      <c r="BA225" s="445">
        <f t="shared" si="345"/>
        <v>0</v>
      </c>
      <c r="BB225" s="445">
        <f t="shared" si="346"/>
        <v>0</v>
      </c>
      <c r="BC225" s="445">
        <f t="shared" si="347"/>
        <v>0</v>
      </c>
      <c r="BD225" s="445">
        <f t="shared" si="348"/>
        <v>0</v>
      </c>
      <c r="BE225" s="445">
        <f t="shared" si="349"/>
        <v>0</v>
      </c>
      <c r="BF225" s="445">
        <f t="shared" si="350"/>
        <v>0</v>
      </c>
      <c r="BG225" s="445">
        <f t="shared" si="351"/>
        <v>0</v>
      </c>
      <c r="BH225" s="249"/>
      <c r="BI225" s="351">
        <f>'6. Network Design'!M64</f>
        <v>7095.0656703886179</v>
      </c>
      <c r="BJ225" s="207"/>
    </row>
    <row r="226" spans="3:62">
      <c r="C226" s="240" t="str">
        <f t="shared" si="296"/>
        <v>S07</v>
      </c>
      <c r="D226" s="240" t="str">
        <f t="shared" si="296"/>
        <v>Входящи международни повиквания (Incoming calls from international)</v>
      </c>
      <c r="E226" s="445">
        <f t="shared" si="297"/>
        <v>1.759314887834653E-2</v>
      </c>
      <c r="F226" s="445">
        <f t="shared" si="298"/>
        <v>1.2897726787473154E-2</v>
      </c>
      <c r="G226" s="445">
        <f t="shared" si="299"/>
        <v>1.759314887834653E-2</v>
      </c>
      <c r="H226" s="445">
        <f t="shared" si="300"/>
        <v>1.2897726787473154E-2</v>
      </c>
      <c r="I226" s="445">
        <f t="shared" si="301"/>
        <v>1.759314887834653E-2</v>
      </c>
      <c r="J226" s="445">
        <f t="shared" si="302"/>
        <v>1.2897726787473154E-2</v>
      </c>
      <c r="K226" s="445">
        <f t="shared" si="303"/>
        <v>1.7735590396894412E-2</v>
      </c>
      <c r="L226" s="445">
        <f t="shared" si="304"/>
        <v>1.7723383928941832E-2</v>
      </c>
      <c r="M226" s="445">
        <f t="shared" si="305"/>
        <v>1.7723383928941832E-2</v>
      </c>
      <c r="N226" s="445">
        <f t="shared" si="306"/>
        <v>0</v>
      </c>
      <c r="O226" s="445">
        <f t="shared" si="307"/>
        <v>0</v>
      </c>
      <c r="P226" s="445">
        <f t="shared" si="308"/>
        <v>0</v>
      </c>
      <c r="Q226" s="445">
        <f t="shared" si="309"/>
        <v>0</v>
      </c>
      <c r="R226" s="445">
        <f t="shared" si="310"/>
        <v>1.7723383928941832E-2</v>
      </c>
      <c r="S226" s="445">
        <f t="shared" si="311"/>
        <v>1.7723383928941832E-2</v>
      </c>
      <c r="T226" s="445">
        <f t="shared" si="312"/>
        <v>0</v>
      </c>
      <c r="U226" s="445">
        <f t="shared" si="313"/>
        <v>0</v>
      </c>
      <c r="V226" s="445">
        <f t="shared" si="314"/>
        <v>0.18943620412476866</v>
      </c>
      <c r="W226" s="445">
        <f t="shared" si="315"/>
        <v>0</v>
      </c>
      <c r="X226" s="445">
        <f t="shared" si="316"/>
        <v>0.54817043911676433</v>
      </c>
      <c r="Y226" s="445">
        <f t="shared" si="317"/>
        <v>0</v>
      </c>
      <c r="Z226" s="445">
        <f t="shared" si="318"/>
        <v>0</v>
      </c>
      <c r="AA226" s="445">
        <f t="shared" si="319"/>
        <v>0</v>
      </c>
      <c r="AB226" s="445">
        <f t="shared" si="320"/>
        <v>1.2897726787473154E-2</v>
      </c>
      <c r="AC226" s="445">
        <f t="shared" si="321"/>
        <v>1.2897726787473154E-2</v>
      </c>
      <c r="AD226" s="445">
        <f t="shared" si="322"/>
        <v>0</v>
      </c>
      <c r="AE226" s="445">
        <f t="shared" si="323"/>
        <v>0</v>
      </c>
      <c r="AF226" s="445">
        <f t="shared" si="324"/>
        <v>0</v>
      </c>
      <c r="AG226" s="445">
        <f t="shared" si="325"/>
        <v>0</v>
      </c>
      <c r="AH226" s="445">
        <f t="shared" si="326"/>
        <v>0</v>
      </c>
      <c r="AI226" s="445">
        <f t="shared" si="327"/>
        <v>1.759314887834653E-2</v>
      </c>
      <c r="AJ226" s="445">
        <f t="shared" si="328"/>
        <v>1.2897726787473154E-2</v>
      </c>
      <c r="AK226" s="445">
        <f t="shared" si="329"/>
        <v>1.759314887834653E-2</v>
      </c>
      <c r="AL226" s="445">
        <f t="shared" si="330"/>
        <v>1.2897726787473154E-2</v>
      </c>
      <c r="AM226" s="445">
        <f t="shared" si="331"/>
        <v>1.759314887834653E-2</v>
      </c>
      <c r="AN226" s="445">
        <f t="shared" si="332"/>
        <v>1.7723383928941832E-2</v>
      </c>
      <c r="AO226" s="445">
        <f t="shared" si="333"/>
        <v>1.7723383928941832E-2</v>
      </c>
      <c r="AP226" s="445">
        <f t="shared" si="334"/>
        <v>0</v>
      </c>
      <c r="AQ226" s="445">
        <f t="shared" si="335"/>
        <v>0</v>
      </c>
      <c r="AR226" s="445">
        <f t="shared" si="336"/>
        <v>1.7723383928941832E-2</v>
      </c>
      <c r="AS226" s="445">
        <f t="shared" si="337"/>
        <v>0</v>
      </c>
      <c r="AT226" s="445">
        <f t="shared" si="338"/>
        <v>0</v>
      </c>
      <c r="AU226" s="445">
        <f t="shared" si="339"/>
        <v>0.18943620412476866</v>
      </c>
      <c r="AV226" s="445">
        <f t="shared" si="340"/>
        <v>0</v>
      </c>
      <c r="AW226" s="445">
        <f t="shared" si="341"/>
        <v>0.54817043911676433</v>
      </c>
      <c r="AX226" s="445">
        <f t="shared" si="342"/>
        <v>0</v>
      </c>
      <c r="AY226" s="445">
        <f t="shared" si="343"/>
        <v>1.2897726787473154E-2</v>
      </c>
      <c r="AZ226" s="445">
        <f t="shared" si="344"/>
        <v>0</v>
      </c>
      <c r="BA226" s="445">
        <f t="shared" si="345"/>
        <v>0</v>
      </c>
      <c r="BB226" s="445">
        <f t="shared" si="346"/>
        <v>0</v>
      </c>
      <c r="BC226" s="445">
        <f t="shared" si="347"/>
        <v>0</v>
      </c>
      <c r="BD226" s="445">
        <f t="shared" si="348"/>
        <v>0</v>
      </c>
      <c r="BE226" s="445">
        <f t="shared" si="349"/>
        <v>0</v>
      </c>
      <c r="BF226" s="445">
        <f t="shared" si="350"/>
        <v>0</v>
      </c>
      <c r="BG226" s="445">
        <f t="shared" si="351"/>
        <v>0</v>
      </c>
      <c r="BH226" s="249"/>
      <c r="BI226" s="351">
        <f>'6. Network Design'!M65</f>
        <v>2064.0458248998048</v>
      </c>
      <c r="BJ226" s="207"/>
    </row>
    <row r="227" spans="3:62">
      <c r="C227" s="240" t="str">
        <f t="shared" si="296"/>
        <v>S08</v>
      </c>
      <c r="D227" s="240" t="str">
        <f t="shared" si="296"/>
        <v>Изходящи повиквания от чужди абонати в роуминг в мрежата на предприятието (Roaming Calls Outbound)</v>
      </c>
      <c r="E227" s="445">
        <f t="shared" si="297"/>
        <v>5.4975067741032998E-3</v>
      </c>
      <c r="F227" s="445">
        <f t="shared" si="298"/>
        <v>4.0302813825407249E-3</v>
      </c>
      <c r="G227" s="445">
        <f t="shared" si="299"/>
        <v>5.4975067741032998E-3</v>
      </c>
      <c r="H227" s="445">
        <f t="shared" si="300"/>
        <v>4.0302813825407249E-3</v>
      </c>
      <c r="I227" s="445">
        <f t="shared" si="301"/>
        <v>5.4975067741032998E-3</v>
      </c>
      <c r="J227" s="445">
        <f t="shared" si="302"/>
        <v>4.0302813825407249E-3</v>
      </c>
      <c r="K227" s="445">
        <f t="shared" si="303"/>
        <v>5.5420168966825696E-3</v>
      </c>
      <c r="L227" s="445">
        <f t="shared" si="304"/>
        <v>5.5382026198455342E-3</v>
      </c>
      <c r="M227" s="445">
        <f t="shared" si="305"/>
        <v>5.5382026198455342E-3</v>
      </c>
      <c r="N227" s="445">
        <f t="shared" si="306"/>
        <v>0</v>
      </c>
      <c r="O227" s="445">
        <f t="shared" si="307"/>
        <v>0</v>
      </c>
      <c r="P227" s="445">
        <f t="shared" si="308"/>
        <v>0</v>
      </c>
      <c r="Q227" s="445">
        <f t="shared" si="309"/>
        <v>0</v>
      </c>
      <c r="R227" s="445">
        <f t="shared" si="310"/>
        <v>5.5382026198455342E-3</v>
      </c>
      <c r="S227" s="445">
        <f t="shared" si="311"/>
        <v>5.5382026198455342E-3</v>
      </c>
      <c r="T227" s="445">
        <f t="shared" si="312"/>
        <v>0</v>
      </c>
      <c r="U227" s="445">
        <f t="shared" si="313"/>
        <v>0</v>
      </c>
      <c r="V227" s="445">
        <f t="shared" si="314"/>
        <v>5.9195020893508657E-2</v>
      </c>
      <c r="W227" s="445">
        <f t="shared" si="315"/>
        <v>0</v>
      </c>
      <c r="X227" s="445">
        <f t="shared" si="316"/>
        <v>0.17129228674445338</v>
      </c>
      <c r="Y227" s="445">
        <f t="shared" si="317"/>
        <v>0</v>
      </c>
      <c r="Z227" s="445">
        <f t="shared" si="318"/>
        <v>0</v>
      </c>
      <c r="AA227" s="445">
        <f t="shared" si="319"/>
        <v>0</v>
      </c>
      <c r="AB227" s="445">
        <f t="shared" si="320"/>
        <v>4.0302813825407249E-3</v>
      </c>
      <c r="AC227" s="445">
        <f t="shared" si="321"/>
        <v>4.0302813825407249E-3</v>
      </c>
      <c r="AD227" s="445">
        <f t="shared" si="322"/>
        <v>0</v>
      </c>
      <c r="AE227" s="445">
        <f t="shared" si="323"/>
        <v>0</v>
      </c>
      <c r="AF227" s="445">
        <f t="shared" si="324"/>
        <v>0</v>
      </c>
      <c r="AG227" s="445">
        <f t="shared" si="325"/>
        <v>0</v>
      </c>
      <c r="AH227" s="445">
        <f t="shared" si="326"/>
        <v>0</v>
      </c>
      <c r="AI227" s="445">
        <f t="shared" si="327"/>
        <v>5.4975067741032998E-3</v>
      </c>
      <c r="AJ227" s="445">
        <f t="shared" si="328"/>
        <v>4.0302813825407249E-3</v>
      </c>
      <c r="AK227" s="445">
        <f t="shared" si="329"/>
        <v>5.4975067741032998E-3</v>
      </c>
      <c r="AL227" s="445">
        <f t="shared" si="330"/>
        <v>4.0302813825407249E-3</v>
      </c>
      <c r="AM227" s="445">
        <f t="shared" si="331"/>
        <v>5.4975067741032998E-3</v>
      </c>
      <c r="AN227" s="445">
        <f t="shared" si="332"/>
        <v>5.5382026198455342E-3</v>
      </c>
      <c r="AO227" s="445">
        <f t="shared" si="333"/>
        <v>5.5382026198455342E-3</v>
      </c>
      <c r="AP227" s="445">
        <f t="shared" si="334"/>
        <v>0</v>
      </c>
      <c r="AQ227" s="445">
        <f t="shared" si="335"/>
        <v>0</v>
      </c>
      <c r="AR227" s="445">
        <f t="shared" si="336"/>
        <v>5.5382026198455342E-3</v>
      </c>
      <c r="AS227" s="445">
        <f t="shared" si="337"/>
        <v>0</v>
      </c>
      <c r="AT227" s="445">
        <f t="shared" si="338"/>
        <v>0</v>
      </c>
      <c r="AU227" s="445">
        <f t="shared" si="339"/>
        <v>5.9195020893508657E-2</v>
      </c>
      <c r="AV227" s="445">
        <f t="shared" si="340"/>
        <v>0</v>
      </c>
      <c r="AW227" s="445">
        <f t="shared" si="341"/>
        <v>0.17129228674445338</v>
      </c>
      <c r="AX227" s="445">
        <f t="shared" si="342"/>
        <v>0</v>
      </c>
      <c r="AY227" s="445">
        <f t="shared" si="343"/>
        <v>4.0302813825407249E-3</v>
      </c>
      <c r="AZ227" s="445">
        <f t="shared" si="344"/>
        <v>0</v>
      </c>
      <c r="BA227" s="445">
        <f t="shared" si="345"/>
        <v>0</v>
      </c>
      <c r="BB227" s="445">
        <f t="shared" si="346"/>
        <v>0</v>
      </c>
      <c r="BC227" s="445">
        <f t="shared" si="347"/>
        <v>0</v>
      </c>
      <c r="BD227" s="445">
        <f t="shared" si="348"/>
        <v>0</v>
      </c>
      <c r="BE227" s="445">
        <f t="shared" si="349"/>
        <v>0</v>
      </c>
      <c r="BF227" s="445">
        <f t="shared" si="350"/>
        <v>0</v>
      </c>
      <c r="BG227" s="445">
        <f t="shared" si="351"/>
        <v>0</v>
      </c>
      <c r="BH227" s="249"/>
      <c r="BI227" s="351">
        <f>'6. Network Design'!M66</f>
        <v>644.97299391425111</v>
      </c>
      <c r="BJ227" s="207"/>
    </row>
    <row r="228" spans="3:62">
      <c r="C228" s="240" t="str">
        <f t="shared" si="296"/>
        <v>S09</v>
      </c>
      <c r="D228" s="240" t="str">
        <f t="shared" si="296"/>
        <v>Входящи повиквания от чужди абонати в роуминг в мрежата на предприятието (Roaming Calls Inbound)</v>
      </c>
      <c r="E228" s="445">
        <f t="shared" si="297"/>
        <v>6.0303383211065039E-3</v>
      </c>
      <c r="F228" s="445">
        <f t="shared" si="298"/>
        <v>4.4209059242026416E-3</v>
      </c>
      <c r="G228" s="445">
        <f t="shared" si="299"/>
        <v>6.0303383211065039E-3</v>
      </c>
      <c r="H228" s="445">
        <f t="shared" si="300"/>
        <v>4.4209059242026416E-3</v>
      </c>
      <c r="I228" s="445">
        <f t="shared" si="301"/>
        <v>6.0303383211065039E-3</v>
      </c>
      <c r="J228" s="445">
        <f t="shared" si="302"/>
        <v>4.4209059242026416E-3</v>
      </c>
      <c r="K228" s="445">
        <f t="shared" si="303"/>
        <v>6.0791624715616352E-3</v>
      </c>
      <c r="L228" s="445">
        <f t="shared" si="304"/>
        <v>6.0749785058617587E-3</v>
      </c>
      <c r="M228" s="445">
        <f t="shared" si="305"/>
        <v>6.0749785058617587E-3</v>
      </c>
      <c r="N228" s="445">
        <f t="shared" si="306"/>
        <v>0</v>
      </c>
      <c r="O228" s="445">
        <f t="shared" si="307"/>
        <v>0</v>
      </c>
      <c r="P228" s="445">
        <f t="shared" si="308"/>
        <v>0</v>
      </c>
      <c r="Q228" s="445">
        <f t="shared" si="309"/>
        <v>0</v>
      </c>
      <c r="R228" s="445">
        <f t="shared" si="310"/>
        <v>6.0749785058617587E-3</v>
      </c>
      <c r="S228" s="445">
        <f t="shared" si="311"/>
        <v>6.0749785058617587E-3</v>
      </c>
      <c r="T228" s="445">
        <f t="shared" si="312"/>
        <v>0</v>
      </c>
      <c r="U228" s="445">
        <f t="shared" si="313"/>
        <v>0</v>
      </c>
      <c r="V228" s="445">
        <f t="shared" si="314"/>
        <v>6.4932344348234167E-2</v>
      </c>
      <c r="W228" s="445">
        <f t="shared" si="315"/>
        <v>0</v>
      </c>
      <c r="X228" s="445">
        <f t="shared" si="316"/>
        <v>0.18789434616631751</v>
      </c>
      <c r="Y228" s="445">
        <f t="shared" si="317"/>
        <v>0</v>
      </c>
      <c r="Z228" s="445">
        <f t="shared" si="318"/>
        <v>0</v>
      </c>
      <c r="AA228" s="445">
        <f t="shared" si="319"/>
        <v>0</v>
      </c>
      <c r="AB228" s="445">
        <f t="shared" si="320"/>
        <v>4.4209059242026416E-3</v>
      </c>
      <c r="AC228" s="445">
        <f t="shared" si="321"/>
        <v>4.4209059242026416E-3</v>
      </c>
      <c r="AD228" s="445">
        <f t="shared" si="322"/>
        <v>0</v>
      </c>
      <c r="AE228" s="445">
        <f t="shared" si="323"/>
        <v>0</v>
      </c>
      <c r="AF228" s="445">
        <f t="shared" si="324"/>
        <v>0</v>
      </c>
      <c r="AG228" s="445">
        <f t="shared" si="325"/>
        <v>0</v>
      </c>
      <c r="AH228" s="445">
        <f t="shared" si="326"/>
        <v>0</v>
      </c>
      <c r="AI228" s="445">
        <f t="shared" si="327"/>
        <v>6.0303383211065039E-3</v>
      </c>
      <c r="AJ228" s="445">
        <f t="shared" si="328"/>
        <v>4.4209059242026416E-3</v>
      </c>
      <c r="AK228" s="445">
        <f t="shared" si="329"/>
        <v>6.0303383211065039E-3</v>
      </c>
      <c r="AL228" s="445">
        <f t="shared" si="330"/>
        <v>4.4209059242026416E-3</v>
      </c>
      <c r="AM228" s="445">
        <f t="shared" si="331"/>
        <v>6.0303383211065039E-3</v>
      </c>
      <c r="AN228" s="445">
        <f t="shared" si="332"/>
        <v>6.0749785058617587E-3</v>
      </c>
      <c r="AO228" s="445">
        <f t="shared" si="333"/>
        <v>6.0749785058617587E-3</v>
      </c>
      <c r="AP228" s="445">
        <f t="shared" si="334"/>
        <v>0</v>
      </c>
      <c r="AQ228" s="445">
        <f t="shared" si="335"/>
        <v>0</v>
      </c>
      <c r="AR228" s="445">
        <f t="shared" si="336"/>
        <v>6.0749785058617587E-3</v>
      </c>
      <c r="AS228" s="445">
        <f t="shared" si="337"/>
        <v>0</v>
      </c>
      <c r="AT228" s="445">
        <f t="shared" si="338"/>
        <v>0</v>
      </c>
      <c r="AU228" s="445">
        <f t="shared" si="339"/>
        <v>6.4932344348234167E-2</v>
      </c>
      <c r="AV228" s="445">
        <f t="shared" si="340"/>
        <v>0</v>
      </c>
      <c r="AW228" s="445">
        <f t="shared" si="341"/>
        <v>0.18789434616631751</v>
      </c>
      <c r="AX228" s="445">
        <f t="shared" si="342"/>
        <v>0</v>
      </c>
      <c r="AY228" s="445">
        <f t="shared" si="343"/>
        <v>4.4209059242026416E-3</v>
      </c>
      <c r="AZ228" s="445">
        <f t="shared" si="344"/>
        <v>0</v>
      </c>
      <c r="BA228" s="445">
        <f t="shared" si="345"/>
        <v>0</v>
      </c>
      <c r="BB228" s="445">
        <f t="shared" si="346"/>
        <v>0</v>
      </c>
      <c r="BC228" s="445">
        <f t="shared" si="347"/>
        <v>0</v>
      </c>
      <c r="BD228" s="445">
        <f t="shared" si="348"/>
        <v>0</v>
      </c>
      <c r="BE228" s="445">
        <f t="shared" si="349"/>
        <v>0</v>
      </c>
      <c r="BF228" s="445">
        <f t="shared" si="350"/>
        <v>0</v>
      </c>
      <c r="BG228" s="445">
        <f t="shared" si="351"/>
        <v>0</v>
      </c>
      <c r="BH228" s="249"/>
      <c r="BI228" s="351">
        <f>'6. Network Design'!M67</f>
        <v>707.48532400204317</v>
      </c>
      <c r="BJ228" s="207"/>
    </row>
    <row r="229" spans="3:62">
      <c r="C229" s="240" t="str">
        <f t="shared" si="296"/>
        <v>S10</v>
      </c>
      <c r="D229" s="240" t="str">
        <f t="shared" si="296"/>
        <v>Гласова поща (Voice mail)</v>
      </c>
      <c r="E229" s="445">
        <f t="shared" si="297"/>
        <v>6.804893953296867E-3</v>
      </c>
      <c r="F229" s="445">
        <f t="shared" si="298"/>
        <v>4.9887409942500202E-3</v>
      </c>
      <c r="G229" s="445">
        <f t="shared" si="299"/>
        <v>6.804893953296867E-3</v>
      </c>
      <c r="H229" s="445">
        <f t="shared" si="300"/>
        <v>4.9887409942500202E-3</v>
      </c>
      <c r="I229" s="445">
        <f t="shared" si="301"/>
        <v>6.804893953296867E-3</v>
      </c>
      <c r="J229" s="445">
        <f t="shared" si="302"/>
        <v>4.9887409942500202E-3</v>
      </c>
      <c r="K229" s="445">
        <f t="shared" si="303"/>
        <v>4.5733261541947672E-3</v>
      </c>
      <c r="L229" s="445">
        <f t="shared" si="304"/>
        <v>6.8552678638703207E-3</v>
      </c>
      <c r="M229" s="445">
        <f t="shared" si="305"/>
        <v>6.8552678638703207E-3</v>
      </c>
      <c r="N229" s="445">
        <f t="shared" si="306"/>
        <v>0</v>
      </c>
      <c r="O229" s="445">
        <f t="shared" si="307"/>
        <v>0</v>
      </c>
      <c r="P229" s="445">
        <f t="shared" si="308"/>
        <v>0</v>
      </c>
      <c r="Q229" s="445">
        <f t="shared" si="309"/>
        <v>1</v>
      </c>
      <c r="R229" s="445">
        <f t="shared" si="310"/>
        <v>6.8552678638703207E-3</v>
      </c>
      <c r="S229" s="445">
        <f t="shared" si="311"/>
        <v>6.8552678638703207E-3</v>
      </c>
      <c r="T229" s="445">
        <f t="shared" si="312"/>
        <v>0</v>
      </c>
      <c r="U229" s="445">
        <f t="shared" si="313"/>
        <v>7.5628361406509925E-3</v>
      </c>
      <c r="V229" s="445">
        <f t="shared" si="314"/>
        <v>0</v>
      </c>
      <c r="W229" s="445">
        <f t="shared" si="315"/>
        <v>0</v>
      </c>
      <c r="X229" s="445">
        <f t="shared" si="316"/>
        <v>0</v>
      </c>
      <c r="Y229" s="445">
        <f t="shared" si="317"/>
        <v>0</v>
      </c>
      <c r="Z229" s="445">
        <f t="shared" si="318"/>
        <v>0</v>
      </c>
      <c r="AA229" s="445">
        <f t="shared" si="319"/>
        <v>0</v>
      </c>
      <c r="AB229" s="445">
        <f t="shared" si="320"/>
        <v>4.9887409942500202E-3</v>
      </c>
      <c r="AC229" s="445">
        <f t="shared" si="321"/>
        <v>4.9887409942500202E-3</v>
      </c>
      <c r="AD229" s="445">
        <f t="shared" si="322"/>
        <v>0</v>
      </c>
      <c r="AE229" s="445">
        <f t="shared" si="323"/>
        <v>0</v>
      </c>
      <c r="AF229" s="445">
        <f t="shared" si="324"/>
        <v>0</v>
      </c>
      <c r="AG229" s="445">
        <f t="shared" si="325"/>
        <v>0</v>
      </c>
      <c r="AH229" s="445">
        <f t="shared" si="326"/>
        <v>0</v>
      </c>
      <c r="AI229" s="445">
        <f t="shared" si="327"/>
        <v>6.804893953296867E-3</v>
      </c>
      <c r="AJ229" s="445">
        <f t="shared" si="328"/>
        <v>4.9887409942500202E-3</v>
      </c>
      <c r="AK229" s="445">
        <f t="shared" si="329"/>
        <v>6.804893953296867E-3</v>
      </c>
      <c r="AL229" s="445">
        <f t="shared" si="330"/>
        <v>4.9887409942500202E-3</v>
      </c>
      <c r="AM229" s="445">
        <f t="shared" si="331"/>
        <v>6.804893953296867E-3</v>
      </c>
      <c r="AN229" s="445">
        <f t="shared" si="332"/>
        <v>6.8552678638703207E-3</v>
      </c>
      <c r="AO229" s="445">
        <f t="shared" si="333"/>
        <v>6.8552678638703207E-3</v>
      </c>
      <c r="AP229" s="445">
        <f t="shared" si="334"/>
        <v>0</v>
      </c>
      <c r="AQ229" s="445">
        <f t="shared" si="335"/>
        <v>0</v>
      </c>
      <c r="AR229" s="445">
        <f t="shared" si="336"/>
        <v>6.8552678638703207E-3</v>
      </c>
      <c r="AS229" s="445">
        <f t="shared" si="337"/>
        <v>0</v>
      </c>
      <c r="AT229" s="445">
        <f t="shared" si="338"/>
        <v>7.5628361406509925E-3</v>
      </c>
      <c r="AU229" s="445">
        <f t="shared" si="339"/>
        <v>0</v>
      </c>
      <c r="AV229" s="445">
        <f t="shared" si="340"/>
        <v>0</v>
      </c>
      <c r="AW229" s="445">
        <f t="shared" si="341"/>
        <v>0</v>
      </c>
      <c r="AX229" s="445">
        <f t="shared" si="342"/>
        <v>0</v>
      </c>
      <c r="AY229" s="445">
        <f t="shared" si="343"/>
        <v>4.9887409942500202E-3</v>
      </c>
      <c r="AZ229" s="445">
        <f t="shared" si="344"/>
        <v>0</v>
      </c>
      <c r="BA229" s="445">
        <f t="shared" si="345"/>
        <v>0</v>
      </c>
      <c r="BB229" s="445">
        <f t="shared" si="346"/>
        <v>0</v>
      </c>
      <c r="BC229" s="445">
        <f t="shared" si="347"/>
        <v>0</v>
      </c>
      <c r="BD229" s="445">
        <f t="shared" si="348"/>
        <v>0</v>
      </c>
      <c r="BE229" s="445">
        <f t="shared" si="349"/>
        <v>0</v>
      </c>
      <c r="BF229" s="445">
        <f t="shared" si="350"/>
        <v>0</v>
      </c>
      <c r="BG229" s="445">
        <f t="shared" si="351"/>
        <v>0</v>
      </c>
      <c r="BH229" s="249"/>
      <c r="BI229" s="351">
        <f>'6. Network Design'!M68</f>
        <v>798.35696556149333</v>
      </c>
      <c r="BJ229" s="207"/>
    </row>
    <row r="230" spans="3:62">
      <c r="C230" s="240" t="str">
        <f t="shared" si="296"/>
        <v>S11</v>
      </c>
      <c r="D230" s="240" t="str">
        <f t="shared" si="296"/>
        <v>Повиквания към центъра за обслужване на клиенти (Help desk call)</v>
      </c>
      <c r="E230" s="445">
        <f t="shared" si="297"/>
        <v>2.5928796463523004E-3</v>
      </c>
      <c r="F230" s="445">
        <f t="shared" si="298"/>
        <v>1.9008679743858913E-3</v>
      </c>
      <c r="G230" s="445">
        <f t="shared" si="299"/>
        <v>2.5928796463523004E-3</v>
      </c>
      <c r="H230" s="445">
        <f t="shared" si="300"/>
        <v>1.9008679743858913E-3</v>
      </c>
      <c r="I230" s="445">
        <f t="shared" si="301"/>
        <v>2.5928796463523004E-3</v>
      </c>
      <c r="J230" s="445">
        <f t="shared" si="302"/>
        <v>1.9008679743858913E-3</v>
      </c>
      <c r="K230" s="445">
        <f t="shared" si="303"/>
        <v>1.7425817922698404E-3</v>
      </c>
      <c r="L230" s="445">
        <f t="shared" si="304"/>
        <v>2.6120736982110804E-3</v>
      </c>
      <c r="M230" s="445">
        <f t="shared" si="305"/>
        <v>2.6120736982110804E-3</v>
      </c>
      <c r="N230" s="445">
        <f t="shared" si="306"/>
        <v>0</v>
      </c>
      <c r="O230" s="445">
        <f t="shared" si="307"/>
        <v>0</v>
      </c>
      <c r="P230" s="445">
        <f t="shared" si="308"/>
        <v>0</v>
      </c>
      <c r="Q230" s="445">
        <f t="shared" si="309"/>
        <v>0</v>
      </c>
      <c r="R230" s="445">
        <f t="shared" si="310"/>
        <v>2.6120736982110804E-3</v>
      </c>
      <c r="S230" s="445">
        <f t="shared" si="311"/>
        <v>2.6120736982110804E-3</v>
      </c>
      <c r="T230" s="445">
        <f t="shared" si="312"/>
        <v>0</v>
      </c>
      <c r="U230" s="445">
        <f t="shared" si="313"/>
        <v>2.8816795724334585E-3</v>
      </c>
      <c r="V230" s="445">
        <f t="shared" si="314"/>
        <v>0</v>
      </c>
      <c r="W230" s="445">
        <f t="shared" si="315"/>
        <v>0</v>
      </c>
      <c r="X230" s="445">
        <f t="shared" si="316"/>
        <v>0</v>
      </c>
      <c r="Y230" s="445">
        <f t="shared" si="317"/>
        <v>0</v>
      </c>
      <c r="Z230" s="445">
        <f t="shared" si="318"/>
        <v>0</v>
      </c>
      <c r="AA230" s="445">
        <f t="shared" si="319"/>
        <v>0</v>
      </c>
      <c r="AB230" s="445">
        <f t="shared" si="320"/>
        <v>1.9008679743858913E-3</v>
      </c>
      <c r="AC230" s="445">
        <f t="shared" si="321"/>
        <v>1.9008679743858913E-3</v>
      </c>
      <c r="AD230" s="445">
        <f t="shared" si="322"/>
        <v>0</v>
      </c>
      <c r="AE230" s="445">
        <f t="shared" si="323"/>
        <v>0</v>
      </c>
      <c r="AF230" s="445">
        <f t="shared" si="324"/>
        <v>0</v>
      </c>
      <c r="AG230" s="445">
        <f t="shared" si="325"/>
        <v>0</v>
      </c>
      <c r="AH230" s="445">
        <f t="shared" si="326"/>
        <v>0</v>
      </c>
      <c r="AI230" s="445">
        <f t="shared" si="327"/>
        <v>2.5928796463523004E-3</v>
      </c>
      <c r="AJ230" s="445">
        <f t="shared" si="328"/>
        <v>1.9008679743858913E-3</v>
      </c>
      <c r="AK230" s="445">
        <f t="shared" si="329"/>
        <v>2.5928796463523004E-3</v>
      </c>
      <c r="AL230" s="445">
        <f t="shared" si="330"/>
        <v>1.9008679743858913E-3</v>
      </c>
      <c r="AM230" s="445">
        <f t="shared" si="331"/>
        <v>2.5928796463523004E-3</v>
      </c>
      <c r="AN230" s="445">
        <f t="shared" si="332"/>
        <v>2.6120736982110804E-3</v>
      </c>
      <c r="AO230" s="445">
        <f t="shared" si="333"/>
        <v>2.6120736982110804E-3</v>
      </c>
      <c r="AP230" s="445">
        <f t="shared" si="334"/>
        <v>0</v>
      </c>
      <c r="AQ230" s="445">
        <f t="shared" si="335"/>
        <v>0</v>
      </c>
      <c r="AR230" s="445">
        <f t="shared" si="336"/>
        <v>2.6120736982110804E-3</v>
      </c>
      <c r="AS230" s="445">
        <f t="shared" si="337"/>
        <v>0</v>
      </c>
      <c r="AT230" s="445">
        <f t="shared" si="338"/>
        <v>2.8816795724334585E-3</v>
      </c>
      <c r="AU230" s="445">
        <f t="shared" si="339"/>
        <v>0</v>
      </c>
      <c r="AV230" s="445">
        <f t="shared" si="340"/>
        <v>0</v>
      </c>
      <c r="AW230" s="445">
        <f t="shared" si="341"/>
        <v>0</v>
      </c>
      <c r="AX230" s="445">
        <f t="shared" si="342"/>
        <v>0</v>
      </c>
      <c r="AY230" s="445">
        <f t="shared" si="343"/>
        <v>1.9008679743858913E-3</v>
      </c>
      <c r="AZ230" s="445">
        <f t="shared" si="344"/>
        <v>0</v>
      </c>
      <c r="BA230" s="445">
        <f t="shared" si="345"/>
        <v>0</v>
      </c>
      <c r="BB230" s="445">
        <f t="shared" si="346"/>
        <v>0</v>
      </c>
      <c r="BC230" s="445">
        <f t="shared" si="347"/>
        <v>0</v>
      </c>
      <c r="BD230" s="445">
        <f t="shared" si="348"/>
        <v>0</v>
      </c>
      <c r="BE230" s="445">
        <f t="shared" si="349"/>
        <v>0</v>
      </c>
      <c r="BF230" s="445">
        <f t="shared" si="350"/>
        <v>0</v>
      </c>
      <c r="BG230" s="445">
        <f t="shared" si="351"/>
        <v>0</v>
      </c>
      <c r="BH230" s="249"/>
      <c r="BI230" s="351">
        <f>'6. Network Design'!M69</f>
        <v>304.1992337771959</v>
      </c>
      <c r="BJ230" s="207"/>
    </row>
    <row r="231" spans="3:62">
      <c r="C231" s="240" t="str">
        <f t="shared" si="296"/>
        <v>S12</v>
      </c>
      <c r="D231" s="240" t="str">
        <f t="shared" si="296"/>
        <v>Видеоразговори (Video call)</v>
      </c>
      <c r="E231" s="445">
        <f t="shared" si="297"/>
        <v>8.4229434220663535E-2</v>
      </c>
      <c r="F231" s="445">
        <f t="shared" si="298"/>
        <v>6.1749504739236932E-2</v>
      </c>
      <c r="G231" s="445">
        <f t="shared" si="299"/>
        <v>8.4229434220663535E-2</v>
      </c>
      <c r="H231" s="445">
        <f t="shared" si="300"/>
        <v>6.1749504739236932E-2</v>
      </c>
      <c r="I231" s="445">
        <f t="shared" si="301"/>
        <v>8.4229434220663535E-2</v>
      </c>
      <c r="J231" s="445">
        <f t="shared" si="302"/>
        <v>6.1749504739236932E-2</v>
      </c>
      <c r="K231" s="445">
        <f t="shared" si="303"/>
        <v>8.491139107783463E-2</v>
      </c>
      <c r="L231" s="445">
        <f t="shared" si="304"/>
        <v>8.4852951062542994E-2</v>
      </c>
      <c r="M231" s="445">
        <f t="shared" si="305"/>
        <v>8.4852951062542994E-2</v>
      </c>
      <c r="N231" s="445">
        <f t="shared" si="306"/>
        <v>0</v>
      </c>
      <c r="O231" s="445">
        <f t="shared" si="307"/>
        <v>0</v>
      </c>
      <c r="P231" s="445">
        <f t="shared" si="308"/>
        <v>0</v>
      </c>
      <c r="Q231" s="445">
        <f t="shared" si="309"/>
        <v>0</v>
      </c>
      <c r="R231" s="445">
        <f t="shared" si="310"/>
        <v>8.4852951062542994E-2</v>
      </c>
      <c r="S231" s="445">
        <f t="shared" si="311"/>
        <v>8.4852951062542994E-2</v>
      </c>
      <c r="T231" s="445">
        <f t="shared" si="312"/>
        <v>0</v>
      </c>
      <c r="U231" s="445">
        <f t="shared" si="313"/>
        <v>9.3611070738581659E-2</v>
      </c>
      <c r="V231" s="445">
        <f t="shared" si="314"/>
        <v>0</v>
      </c>
      <c r="W231" s="445">
        <f t="shared" si="315"/>
        <v>0.39047390120354203</v>
      </c>
      <c r="X231" s="445">
        <f t="shared" si="316"/>
        <v>0</v>
      </c>
      <c r="Y231" s="445">
        <f t="shared" si="317"/>
        <v>0</v>
      </c>
      <c r="Z231" s="445">
        <f t="shared" si="318"/>
        <v>0</v>
      </c>
      <c r="AA231" s="445">
        <f t="shared" si="319"/>
        <v>0</v>
      </c>
      <c r="AB231" s="445">
        <f t="shared" si="320"/>
        <v>6.1749504739236932E-2</v>
      </c>
      <c r="AC231" s="445">
        <f t="shared" si="321"/>
        <v>6.1749504739236932E-2</v>
      </c>
      <c r="AD231" s="445">
        <f t="shared" si="322"/>
        <v>0</v>
      </c>
      <c r="AE231" s="445">
        <f t="shared" si="323"/>
        <v>0</v>
      </c>
      <c r="AF231" s="445">
        <f t="shared" si="324"/>
        <v>0</v>
      </c>
      <c r="AG231" s="445">
        <f t="shared" si="325"/>
        <v>0</v>
      </c>
      <c r="AH231" s="445">
        <f t="shared" si="326"/>
        <v>0</v>
      </c>
      <c r="AI231" s="445">
        <f t="shared" si="327"/>
        <v>8.4229434220663535E-2</v>
      </c>
      <c r="AJ231" s="445">
        <f t="shared" si="328"/>
        <v>6.1749504739236932E-2</v>
      </c>
      <c r="AK231" s="445">
        <f t="shared" si="329"/>
        <v>8.4229434220663535E-2</v>
      </c>
      <c r="AL231" s="445">
        <f t="shared" si="330"/>
        <v>6.1749504739236932E-2</v>
      </c>
      <c r="AM231" s="445">
        <f t="shared" si="331"/>
        <v>8.4229434220663535E-2</v>
      </c>
      <c r="AN231" s="445">
        <f t="shared" si="332"/>
        <v>8.4852951062542994E-2</v>
      </c>
      <c r="AO231" s="445">
        <f t="shared" si="333"/>
        <v>8.4852951062542994E-2</v>
      </c>
      <c r="AP231" s="445">
        <f t="shared" si="334"/>
        <v>0</v>
      </c>
      <c r="AQ231" s="445">
        <f t="shared" si="335"/>
        <v>0</v>
      </c>
      <c r="AR231" s="445">
        <f t="shared" si="336"/>
        <v>8.4852951062542994E-2</v>
      </c>
      <c r="AS231" s="445">
        <f t="shared" si="337"/>
        <v>0</v>
      </c>
      <c r="AT231" s="445">
        <f t="shared" si="338"/>
        <v>9.3611070738581659E-2</v>
      </c>
      <c r="AU231" s="445">
        <f t="shared" si="339"/>
        <v>0</v>
      </c>
      <c r="AV231" s="445">
        <f t="shared" si="340"/>
        <v>0.39047390120354203</v>
      </c>
      <c r="AW231" s="445">
        <f t="shared" si="341"/>
        <v>0</v>
      </c>
      <c r="AX231" s="445">
        <f t="shared" si="342"/>
        <v>0</v>
      </c>
      <c r="AY231" s="445">
        <f t="shared" si="343"/>
        <v>6.1749504739236932E-2</v>
      </c>
      <c r="AZ231" s="445">
        <f t="shared" si="344"/>
        <v>0</v>
      </c>
      <c r="BA231" s="445">
        <f t="shared" si="345"/>
        <v>0</v>
      </c>
      <c r="BB231" s="445">
        <f t="shared" si="346"/>
        <v>0</v>
      </c>
      <c r="BC231" s="445">
        <f t="shared" si="347"/>
        <v>0</v>
      </c>
      <c r="BD231" s="445">
        <f t="shared" si="348"/>
        <v>0</v>
      </c>
      <c r="BE231" s="445">
        <f t="shared" si="349"/>
        <v>0</v>
      </c>
      <c r="BF231" s="445">
        <f t="shared" si="350"/>
        <v>0</v>
      </c>
      <c r="BG231" s="445">
        <f t="shared" si="351"/>
        <v>0</v>
      </c>
      <c r="BH231" s="249"/>
      <c r="BI231" s="351">
        <f>'6. Network Design'!M70</f>
        <v>9881.881477784249</v>
      </c>
      <c r="BJ231" s="207"/>
    </row>
    <row r="232" spans="3:62">
      <c r="C232" s="240" t="str">
        <f t="shared" si="296"/>
        <v>S13</v>
      </c>
      <c r="D232" s="240" t="str">
        <f t="shared" si="296"/>
        <v>MMS в мрежата (MMS on net)</v>
      </c>
      <c r="E232" s="445">
        <f t="shared" si="297"/>
        <v>5.4360461119493033E-4</v>
      </c>
      <c r="F232" s="445">
        <f t="shared" si="298"/>
        <v>3.9852239096505195E-4</v>
      </c>
      <c r="G232" s="445">
        <f t="shared" si="299"/>
        <v>5.4360461119493033E-4</v>
      </c>
      <c r="H232" s="445">
        <f t="shared" si="300"/>
        <v>3.9852239096505195E-4</v>
      </c>
      <c r="I232" s="445">
        <f t="shared" si="301"/>
        <v>5.4360461119493033E-4</v>
      </c>
      <c r="J232" s="445">
        <f t="shared" si="302"/>
        <v>3.9852239096505195E-4</v>
      </c>
      <c r="K232" s="445">
        <f t="shared" si="303"/>
        <v>3.6533724154719325E-4</v>
      </c>
      <c r="L232" s="445">
        <f t="shared" si="304"/>
        <v>2.7381434944852203E-4</v>
      </c>
      <c r="M232" s="445">
        <f t="shared" si="305"/>
        <v>2.7381434944852203E-4</v>
      </c>
      <c r="N232" s="445">
        <f t="shared" si="306"/>
        <v>0</v>
      </c>
      <c r="O232" s="445">
        <f t="shared" si="307"/>
        <v>0</v>
      </c>
      <c r="P232" s="445">
        <f t="shared" si="308"/>
        <v>0.33333333333333331</v>
      </c>
      <c r="Q232" s="445">
        <f t="shared" si="309"/>
        <v>0</v>
      </c>
      <c r="R232" s="445">
        <f t="shared" si="310"/>
        <v>2.7381434944852203E-4</v>
      </c>
      <c r="S232" s="445">
        <f t="shared" si="311"/>
        <v>2.7381434944852203E-4</v>
      </c>
      <c r="T232" s="445">
        <f t="shared" si="312"/>
        <v>7.4489277087941264E-4</v>
      </c>
      <c r="U232" s="445">
        <f t="shared" si="313"/>
        <v>3.0207616959098532E-4</v>
      </c>
      <c r="V232" s="445">
        <f t="shared" si="314"/>
        <v>0</v>
      </c>
      <c r="W232" s="445">
        <f t="shared" si="315"/>
        <v>0</v>
      </c>
      <c r="X232" s="445">
        <f t="shared" si="316"/>
        <v>0</v>
      </c>
      <c r="Y232" s="445">
        <f t="shared" si="317"/>
        <v>0</v>
      </c>
      <c r="Z232" s="445">
        <f t="shared" si="318"/>
        <v>0</v>
      </c>
      <c r="AA232" s="445">
        <f t="shared" si="319"/>
        <v>0</v>
      </c>
      <c r="AB232" s="445">
        <f t="shared" si="320"/>
        <v>3.9852239096505195E-4</v>
      </c>
      <c r="AC232" s="445">
        <f t="shared" si="321"/>
        <v>3.9852239096505195E-4</v>
      </c>
      <c r="AD232" s="445">
        <f t="shared" si="322"/>
        <v>0</v>
      </c>
      <c r="AE232" s="445">
        <f t="shared" si="323"/>
        <v>0</v>
      </c>
      <c r="AF232" s="445">
        <f t="shared" si="324"/>
        <v>0</v>
      </c>
      <c r="AG232" s="445">
        <f t="shared" si="325"/>
        <v>0</v>
      </c>
      <c r="AH232" s="445">
        <f t="shared" si="326"/>
        <v>0</v>
      </c>
      <c r="AI232" s="445">
        <f t="shared" si="327"/>
        <v>5.4360461119493033E-4</v>
      </c>
      <c r="AJ232" s="445">
        <f t="shared" si="328"/>
        <v>3.9852239096505195E-4</v>
      </c>
      <c r="AK232" s="445">
        <f t="shared" si="329"/>
        <v>5.4360461119493033E-4</v>
      </c>
      <c r="AL232" s="445">
        <f t="shared" si="330"/>
        <v>3.9852239096505195E-4</v>
      </c>
      <c r="AM232" s="445">
        <f t="shared" si="331"/>
        <v>5.4360461119493033E-4</v>
      </c>
      <c r="AN232" s="445">
        <f t="shared" si="332"/>
        <v>2.7381434944852203E-4</v>
      </c>
      <c r="AO232" s="445">
        <f t="shared" si="333"/>
        <v>2.7381434944852203E-4</v>
      </c>
      <c r="AP232" s="445">
        <f t="shared" si="334"/>
        <v>0</v>
      </c>
      <c r="AQ232" s="445">
        <f t="shared" si="335"/>
        <v>0.33333333333333331</v>
      </c>
      <c r="AR232" s="445">
        <f t="shared" si="336"/>
        <v>2.7381434944852203E-4</v>
      </c>
      <c r="AS232" s="445">
        <f t="shared" si="337"/>
        <v>7.4489277087941264E-4</v>
      </c>
      <c r="AT232" s="445">
        <f t="shared" si="338"/>
        <v>3.0207616959098532E-4</v>
      </c>
      <c r="AU232" s="445">
        <f t="shared" si="339"/>
        <v>0</v>
      </c>
      <c r="AV232" s="445">
        <f t="shared" si="340"/>
        <v>0</v>
      </c>
      <c r="AW232" s="445">
        <f t="shared" si="341"/>
        <v>0</v>
      </c>
      <c r="AX232" s="445">
        <f t="shared" si="342"/>
        <v>0</v>
      </c>
      <c r="AY232" s="445">
        <f t="shared" si="343"/>
        <v>3.9852239096505195E-4</v>
      </c>
      <c r="AZ232" s="445">
        <f t="shared" si="344"/>
        <v>0</v>
      </c>
      <c r="BA232" s="445">
        <f t="shared" si="345"/>
        <v>0</v>
      </c>
      <c r="BB232" s="445">
        <f t="shared" si="346"/>
        <v>0</v>
      </c>
      <c r="BC232" s="445">
        <f t="shared" si="347"/>
        <v>0</v>
      </c>
      <c r="BD232" s="445">
        <f t="shared" si="348"/>
        <v>0</v>
      </c>
      <c r="BE232" s="445">
        <f t="shared" si="349"/>
        <v>0</v>
      </c>
      <c r="BF232" s="445">
        <f t="shared" si="350"/>
        <v>0</v>
      </c>
      <c r="BG232" s="445">
        <f t="shared" si="351"/>
        <v>0</v>
      </c>
      <c r="BH232" s="249"/>
      <c r="BI232" s="351">
        <f>'6. Network Design'!M71</f>
        <v>31.888118377550775</v>
      </c>
      <c r="BJ232" s="207"/>
    </row>
    <row r="233" spans="3:62">
      <c r="C233" s="240" t="str">
        <f t="shared" si="296"/>
        <v>S14</v>
      </c>
      <c r="D233" s="240" t="str">
        <f t="shared" si="296"/>
        <v>Изходящи MMS към други мрежи (MMS outgoing to other network)</v>
      </c>
      <c r="E233" s="445">
        <f t="shared" si="297"/>
        <v>2.7180230559746516E-4</v>
      </c>
      <c r="F233" s="445">
        <f t="shared" si="298"/>
        <v>1.9926119548252597E-4</v>
      </c>
      <c r="G233" s="445">
        <f t="shared" si="299"/>
        <v>2.7180230559746516E-4</v>
      </c>
      <c r="H233" s="445">
        <f t="shared" si="300"/>
        <v>1.9926119548252597E-4</v>
      </c>
      <c r="I233" s="445">
        <f t="shared" si="301"/>
        <v>2.7180230559746516E-4</v>
      </c>
      <c r="J233" s="445">
        <f t="shared" si="302"/>
        <v>1.9926119548252597E-4</v>
      </c>
      <c r="K233" s="445">
        <f t="shared" si="303"/>
        <v>2.7400293116039496E-4</v>
      </c>
      <c r="L233" s="445">
        <f t="shared" si="304"/>
        <v>2.7381434944852203E-4</v>
      </c>
      <c r="M233" s="445">
        <f t="shared" si="305"/>
        <v>2.7381434944852203E-4</v>
      </c>
      <c r="N233" s="445">
        <f t="shared" si="306"/>
        <v>0</v>
      </c>
      <c r="O233" s="445">
        <f t="shared" si="307"/>
        <v>0</v>
      </c>
      <c r="P233" s="445">
        <f t="shared" si="308"/>
        <v>0.33333333333333331</v>
      </c>
      <c r="Q233" s="445">
        <f t="shared" si="309"/>
        <v>0</v>
      </c>
      <c r="R233" s="445">
        <f t="shared" si="310"/>
        <v>2.7381434944852203E-4</v>
      </c>
      <c r="S233" s="445">
        <f t="shared" si="311"/>
        <v>2.7381434944852203E-4</v>
      </c>
      <c r="T233" s="445">
        <f t="shared" si="312"/>
        <v>7.4489277087941264E-4</v>
      </c>
      <c r="U233" s="445">
        <f t="shared" si="313"/>
        <v>3.0207616959098532E-4</v>
      </c>
      <c r="V233" s="445">
        <f t="shared" si="314"/>
        <v>0</v>
      </c>
      <c r="W233" s="445">
        <f t="shared" si="315"/>
        <v>1.2600310996357476E-3</v>
      </c>
      <c r="X233" s="445">
        <f t="shared" si="316"/>
        <v>0</v>
      </c>
      <c r="Y233" s="445">
        <f t="shared" si="317"/>
        <v>0</v>
      </c>
      <c r="Z233" s="445">
        <f t="shared" si="318"/>
        <v>0</v>
      </c>
      <c r="AA233" s="445">
        <f t="shared" si="319"/>
        <v>0</v>
      </c>
      <c r="AB233" s="445">
        <f t="shared" si="320"/>
        <v>1.9926119548252597E-4</v>
      </c>
      <c r="AC233" s="445">
        <f t="shared" si="321"/>
        <v>1.9926119548252597E-4</v>
      </c>
      <c r="AD233" s="445">
        <f t="shared" si="322"/>
        <v>0</v>
      </c>
      <c r="AE233" s="445">
        <f t="shared" si="323"/>
        <v>0</v>
      </c>
      <c r="AF233" s="445">
        <f t="shared" si="324"/>
        <v>0</v>
      </c>
      <c r="AG233" s="445">
        <f t="shared" si="325"/>
        <v>0</v>
      </c>
      <c r="AH233" s="445">
        <f t="shared" si="326"/>
        <v>0</v>
      </c>
      <c r="AI233" s="445">
        <f t="shared" si="327"/>
        <v>2.7180230559746516E-4</v>
      </c>
      <c r="AJ233" s="445">
        <f t="shared" si="328"/>
        <v>1.9926119548252597E-4</v>
      </c>
      <c r="AK233" s="445">
        <f t="shared" si="329"/>
        <v>2.7180230559746516E-4</v>
      </c>
      <c r="AL233" s="445">
        <f t="shared" si="330"/>
        <v>1.9926119548252597E-4</v>
      </c>
      <c r="AM233" s="445">
        <f t="shared" si="331"/>
        <v>2.7180230559746516E-4</v>
      </c>
      <c r="AN233" s="445">
        <f t="shared" si="332"/>
        <v>2.7381434944852203E-4</v>
      </c>
      <c r="AO233" s="445">
        <f t="shared" si="333"/>
        <v>2.7381434944852203E-4</v>
      </c>
      <c r="AP233" s="445">
        <f t="shared" si="334"/>
        <v>0</v>
      </c>
      <c r="AQ233" s="445">
        <f t="shared" si="335"/>
        <v>0.33333333333333331</v>
      </c>
      <c r="AR233" s="445">
        <f t="shared" si="336"/>
        <v>2.7381434944852203E-4</v>
      </c>
      <c r="AS233" s="445">
        <f t="shared" si="337"/>
        <v>7.4489277087941264E-4</v>
      </c>
      <c r="AT233" s="445">
        <f t="shared" si="338"/>
        <v>3.0207616959098532E-4</v>
      </c>
      <c r="AU233" s="445">
        <f t="shared" si="339"/>
        <v>0</v>
      </c>
      <c r="AV233" s="445">
        <f t="shared" si="340"/>
        <v>1.2600310996357476E-3</v>
      </c>
      <c r="AW233" s="445">
        <f t="shared" si="341"/>
        <v>0</v>
      </c>
      <c r="AX233" s="445">
        <f t="shared" si="342"/>
        <v>0</v>
      </c>
      <c r="AY233" s="445">
        <f t="shared" si="343"/>
        <v>1.9926119548252597E-4</v>
      </c>
      <c r="AZ233" s="445">
        <f t="shared" si="344"/>
        <v>0</v>
      </c>
      <c r="BA233" s="445">
        <f t="shared" si="345"/>
        <v>0</v>
      </c>
      <c r="BB233" s="445">
        <f t="shared" si="346"/>
        <v>0</v>
      </c>
      <c r="BC233" s="445">
        <f t="shared" si="347"/>
        <v>0</v>
      </c>
      <c r="BD233" s="445">
        <f t="shared" si="348"/>
        <v>0</v>
      </c>
      <c r="BE233" s="445">
        <f t="shared" si="349"/>
        <v>0</v>
      </c>
      <c r="BF233" s="445">
        <f t="shared" si="350"/>
        <v>0</v>
      </c>
      <c r="BG233" s="445">
        <f t="shared" si="351"/>
        <v>0</v>
      </c>
      <c r="BH233" s="249"/>
      <c r="BI233" s="351">
        <f>'6. Network Design'!M72</f>
        <v>31.888118377550775</v>
      </c>
      <c r="BJ233" s="207"/>
    </row>
    <row r="234" spans="3:62">
      <c r="C234" s="240" t="str">
        <f t="shared" si="296"/>
        <v>S15</v>
      </c>
      <c r="D234" s="240" t="str">
        <f t="shared" si="296"/>
        <v>Входящи MMS от други мрежи (MMS incoming from other network)</v>
      </c>
      <c r="E234" s="445">
        <f t="shared" si="297"/>
        <v>2.7180230559746516E-4</v>
      </c>
      <c r="F234" s="445">
        <f t="shared" si="298"/>
        <v>1.9926119548252597E-4</v>
      </c>
      <c r="G234" s="445">
        <f t="shared" si="299"/>
        <v>2.7180230559746516E-4</v>
      </c>
      <c r="H234" s="445">
        <f t="shared" si="300"/>
        <v>1.9926119548252597E-4</v>
      </c>
      <c r="I234" s="445">
        <f t="shared" si="301"/>
        <v>2.7180230559746516E-4</v>
      </c>
      <c r="J234" s="445">
        <f t="shared" si="302"/>
        <v>1.9926119548252597E-4</v>
      </c>
      <c r="K234" s="445">
        <f t="shared" si="303"/>
        <v>2.7400293116039496E-4</v>
      </c>
      <c r="L234" s="445">
        <f t="shared" si="304"/>
        <v>2.7381434944852203E-4</v>
      </c>
      <c r="M234" s="445">
        <f t="shared" si="305"/>
        <v>2.7381434944852203E-4</v>
      </c>
      <c r="N234" s="445">
        <f t="shared" si="306"/>
        <v>0</v>
      </c>
      <c r="O234" s="445">
        <f t="shared" si="307"/>
        <v>0</v>
      </c>
      <c r="P234" s="445">
        <f t="shared" si="308"/>
        <v>0.33333333333333331</v>
      </c>
      <c r="Q234" s="445">
        <f t="shared" si="309"/>
        <v>0</v>
      </c>
      <c r="R234" s="445">
        <f t="shared" si="310"/>
        <v>2.7381434944852203E-4</v>
      </c>
      <c r="S234" s="445">
        <f t="shared" si="311"/>
        <v>2.7381434944852203E-4</v>
      </c>
      <c r="T234" s="445">
        <f t="shared" si="312"/>
        <v>7.4489277087941264E-4</v>
      </c>
      <c r="U234" s="445">
        <f t="shared" si="313"/>
        <v>0</v>
      </c>
      <c r="V234" s="445">
        <f t="shared" si="314"/>
        <v>2.9266618159593106E-3</v>
      </c>
      <c r="W234" s="445">
        <f t="shared" si="315"/>
        <v>1.2600310996357476E-3</v>
      </c>
      <c r="X234" s="445">
        <f t="shared" si="316"/>
        <v>0</v>
      </c>
      <c r="Y234" s="445">
        <f t="shared" si="317"/>
        <v>0</v>
      </c>
      <c r="Z234" s="445">
        <f t="shared" si="318"/>
        <v>0</v>
      </c>
      <c r="AA234" s="445">
        <f t="shared" si="319"/>
        <v>0</v>
      </c>
      <c r="AB234" s="445">
        <f t="shared" si="320"/>
        <v>1.9926119548252597E-4</v>
      </c>
      <c r="AC234" s="445">
        <f t="shared" si="321"/>
        <v>1.9926119548252597E-4</v>
      </c>
      <c r="AD234" s="445">
        <f t="shared" si="322"/>
        <v>0</v>
      </c>
      <c r="AE234" s="445">
        <f t="shared" si="323"/>
        <v>0</v>
      </c>
      <c r="AF234" s="445">
        <f t="shared" si="324"/>
        <v>0</v>
      </c>
      <c r="AG234" s="445">
        <f t="shared" si="325"/>
        <v>0</v>
      </c>
      <c r="AH234" s="445">
        <f t="shared" si="326"/>
        <v>0</v>
      </c>
      <c r="AI234" s="445">
        <f t="shared" si="327"/>
        <v>2.7180230559746516E-4</v>
      </c>
      <c r="AJ234" s="445">
        <f t="shared" si="328"/>
        <v>1.9926119548252597E-4</v>
      </c>
      <c r="AK234" s="445">
        <f t="shared" si="329"/>
        <v>2.7180230559746516E-4</v>
      </c>
      <c r="AL234" s="445">
        <f t="shared" si="330"/>
        <v>1.9926119548252597E-4</v>
      </c>
      <c r="AM234" s="445">
        <f t="shared" si="331"/>
        <v>2.7180230559746516E-4</v>
      </c>
      <c r="AN234" s="445">
        <f t="shared" si="332"/>
        <v>2.7381434944852203E-4</v>
      </c>
      <c r="AO234" s="445">
        <f t="shared" si="333"/>
        <v>2.7381434944852203E-4</v>
      </c>
      <c r="AP234" s="445">
        <f t="shared" si="334"/>
        <v>0</v>
      </c>
      <c r="AQ234" s="445">
        <f t="shared" si="335"/>
        <v>0.33333333333333331</v>
      </c>
      <c r="AR234" s="445">
        <f t="shared" si="336"/>
        <v>2.7381434944852203E-4</v>
      </c>
      <c r="AS234" s="445">
        <f t="shared" si="337"/>
        <v>7.4489277087941264E-4</v>
      </c>
      <c r="AT234" s="445">
        <f t="shared" si="338"/>
        <v>0</v>
      </c>
      <c r="AU234" s="445">
        <f t="shared" si="339"/>
        <v>2.9266618159593106E-3</v>
      </c>
      <c r="AV234" s="445">
        <f t="shared" si="340"/>
        <v>1.2600310996357476E-3</v>
      </c>
      <c r="AW234" s="445">
        <f t="shared" si="341"/>
        <v>0</v>
      </c>
      <c r="AX234" s="445">
        <f t="shared" si="342"/>
        <v>0</v>
      </c>
      <c r="AY234" s="445">
        <f t="shared" si="343"/>
        <v>1.9926119548252597E-4</v>
      </c>
      <c r="AZ234" s="445">
        <f t="shared" si="344"/>
        <v>0</v>
      </c>
      <c r="BA234" s="445">
        <f t="shared" si="345"/>
        <v>0</v>
      </c>
      <c r="BB234" s="445">
        <f t="shared" si="346"/>
        <v>0</v>
      </c>
      <c r="BC234" s="445">
        <f t="shared" si="347"/>
        <v>0</v>
      </c>
      <c r="BD234" s="445">
        <f t="shared" si="348"/>
        <v>0</v>
      </c>
      <c r="BE234" s="445">
        <f t="shared" si="349"/>
        <v>0</v>
      </c>
      <c r="BF234" s="445">
        <f t="shared" si="350"/>
        <v>0</v>
      </c>
      <c r="BG234" s="445">
        <f t="shared" si="351"/>
        <v>0</v>
      </c>
      <c r="BH234" s="249"/>
      <c r="BI234" s="351">
        <f>'6. Network Design'!M73</f>
        <v>31.888118377550775</v>
      </c>
      <c r="BJ234" s="207"/>
    </row>
    <row r="235" spans="3:62">
      <c r="C235" s="240" t="str">
        <f t="shared" si="296"/>
        <v>S16</v>
      </c>
      <c r="D235" s="240" t="str">
        <f t="shared" si="296"/>
        <v>SMS в мрежата (SMS on net)</v>
      </c>
      <c r="E235" s="445">
        <f t="shared" si="297"/>
        <v>2.9414275897067748E-5</v>
      </c>
      <c r="F235" s="445">
        <f t="shared" si="298"/>
        <v>2.1563922228764309E-5</v>
      </c>
      <c r="G235" s="445">
        <f t="shared" si="299"/>
        <v>2.9414275897067748E-5</v>
      </c>
      <c r="H235" s="445">
        <f t="shared" si="300"/>
        <v>2.1563922228764309E-5</v>
      </c>
      <c r="I235" s="445">
        <f t="shared" si="301"/>
        <v>2.9414275897067748E-5</v>
      </c>
      <c r="J235" s="445">
        <f t="shared" si="302"/>
        <v>2.1563922228764309E-5</v>
      </c>
      <c r="K235" s="445">
        <f t="shared" si="303"/>
        <v>1.9768284148144187E-5</v>
      </c>
      <c r="L235" s="445">
        <f t="shared" si="304"/>
        <v>1.4816009013519679E-5</v>
      </c>
      <c r="M235" s="445">
        <f t="shared" si="305"/>
        <v>1.4816009013519679E-5</v>
      </c>
      <c r="N235" s="445">
        <f t="shared" si="306"/>
        <v>0.66666666666666674</v>
      </c>
      <c r="O235" s="445">
        <f t="shared" si="307"/>
        <v>0.66666666666666674</v>
      </c>
      <c r="P235" s="445">
        <f t="shared" si="308"/>
        <v>0</v>
      </c>
      <c r="Q235" s="445">
        <f t="shared" si="309"/>
        <v>0</v>
      </c>
      <c r="R235" s="445">
        <f t="shared" si="310"/>
        <v>1.4816009013519679E-5</v>
      </c>
      <c r="S235" s="445">
        <f t="shared" si="311"/>
        <v>1.4816009013519679E-5</v>
      </c>
      <c r="T235" s="445">
        <f t="shared" si="312"/>
        <v>4.0305915411967455E-5</v>
      </c>
      <c r="U235" s="445">
        <f t="shared" si="313"/>
        <v>1.6345247283217923E-5</v>
      </c>
      <c r="V235" s="445">
        <f t="shared" si="314"/>
        <v>0</v>
      </c>
      <c r="W235" s="445">
        <f t="shared" si="315"/>
        <v>0</v>
      </c>
      <c r="X235" s="445">
        <f t="shared" si="316"/>
        <v>0</v>
      </c>
      <c r="Y235" s="445">
        <f t="shared" si="317"/>
        <v>0</v>
      </c>
      <c r="Z235" s="445">
        <f t="shared" si="318"/>
        <v>0</v>
      </c>
      <c r="AA235" s="445">
        <f t="shared" si="319"/>
        <v>0</v>
      </c>
      <c r="AB235" s="445">
        <f t="shared" si="320"/>
        <v>2.1563922228764309E-5</v>
      </c>
      <c r="AC235" s="445">
        <f t="shared" si="321"/>
        <v>2.1563922228764309E-5</v>
      </c>
      <c r="AD235" s="445">
        <f t="shared" si="322"/>
        <v>0</v>
      </c>
      <c r="AE235" s="445">
        <f t="shared" si="323"/>
        <v>0</v>
      </c>
      <c r="AF235" s="445">
        <f t="shared" si="324"/>
        <v>0</v>
      </c>
      <c r="AG235" s="445">
        <f t="shared" si="325"/>
        <v>0</v>
      </c>
      <c r="AH235" s="445">
        <f t="shared" si="326"/>
        <v>0</v>
      </c>
      <c r="AI235" s="445">
        <f t="shared" si="327"/>
        <v>2.9414275897067748E-5</v>
      </c>
      <c r="AJ235" s="445">
        <f t="shared" si="328"/>
        <v>2.1563922228764309E-5</v>
      </c>
      <c r="AK235" s="445">
        <f t="shared" si="329"/>
        <v>2.9414275897067748E-5</v>
      </c>
      <c r="AL235" s="445">
        <f t="shared" si="330"/>
        <v>2.1563922228764309E-5</v>
      </c>
      <c r="AM235" s="445">
        <f t="shared" si="331"/>
        <v>2.9414275897067748E-5</v>
      </c>
      <c r="AN235" s="445">
        <f t="shared" si="332"/>
        <v>1.4816009013519679E-5</v>
      </c>
      <c r="AO235" s="445">
        <f t="shared" si="333"/>
        <v>1.4816009013519679E-5</v>
      </c>
      <c r="AP235" s="445">
        <f t="shared" si="334"/>
        <v>0.66666666666666674</v>
      </c>
      <c r="AQ235" s="445">
        <f t="shared" si="335"/>
        <v>0</v>
      </c>
      <c r="AR235" s="445">
        <f t="shared" si="336"/>
        <v>1.4816009013519679E-5</v>
      </c>
      <c r="AS235" s="445">
        <f t="shared" si="337"/>
        <v>4.0305915411967455E-5</v>
      </c>
      <c r="AT235" s="445">
        <f t="shared" si="338"/>
        <v>1.6345247283217923E-5</v>
      </c>
      <c r="AU235" s="445">
        <f t="shared" si="339"/>
        <v>0</v>
      </c>
      <c r="AV235" s="445">
        <f t="shared" si="340"/>
        <v>0</v>
      </c>
      <c r="AW235" s="445">
        <f t="shared" si="341"/>
        <v>0</v>
      </c>
      <c r="AX235" s="445">
        <f t="shared" si="342"/>
        <v>0</v>
      </c>
      <c r="AY235" s="445">
        <f t="shared" si="343"/>
        <v>2.1563922228764309E-5</v>
      </c>
      <c r="AZ235" s="445">
        <f t="shared" si="344"/>
        <v>0</v>
      </c>
      <c r="BA235" s="445">
        <f t="shared" si="345"/>
        <v>0</v>
      </c>
      <c r="BB235" s="445">
        <f t="shared" si="346"/>
        <v>0</v>
      </c>
      <c r="BC235" s="445">
        <f t="shared" si="347"/>
        <v>0</v>
      </c>
      <c r="BD235" s="445">
        <f t="shared" si="348"/>
        <v>0</v>
      </c>
      <c r="BE235" s="445">
        <f t="shared" si="349"/>
        <v>0</v>
      </c>
      <c r="BF235" s="445">
        <f t="shared" si="350"/>
        <v>0</v>
      </c>
      <c r="BG235" s="445">
        <f t="shared" si="351"/>
        <v>0</v>
      </c>
      <c r="BH235" s="249"/>
      <c r="BI235" s="351">
        <f>'6. Network Design'!M74</f>
        <v>1.725456135726728</v>
      </c>
      <c r="BJ235" s="207"/>
    </row>
    <row r="236" spans="3:62">
      <c r="C236" s="240" t="str">
        <f t="shared" si="296"/>
        <v>S17</v>
      </c>
      <c r="D236" s="240" t="str">
        <f t="shared" si="296"/>
        <v>Изходящи SMS към други мрежи (SMS outgoing to other network)</v>
      </c>
      <c r="E236" s="445">
        <f t="shared" si="297"/>
        <v>4.9023793161779572E-6</v>
      </c>
      <c r="F236" s="445">
        <f t="shared" si="298"/>
        <v>3.593987038127384E-6</v>
      </c>
      <c r="G236" s="445">
        <f t="shared" si="299"/>
        <v>4.9023793161779572E-6</v>
      </c>
      <c r="H236" s="445">
        <f t="shared" si="300"/>
        <v>3.593987038127384E-6</v>
      </c>
      <c r="I236" s="445">
        <f t="shared" si="301"/>
        <v>4.9023793161779572E-6</v>
      </c>
      <c r="J236" s="445">
        <f t="shared" si="302"/>
        <v>3.593987038127384E-6</v>
      </c>
      <c r="K236" s="445">
        <f t="shared" si="303"/>
        <v>4.942071037036045E-6</v>
      </c>
      <c r="L236" s="445">
        <f t="shared" si="304"/>
        <v>4.9386696711732246E-6</v>
      </c>
      <c r="M236" s="445">
        <f t="shared" si="305"/>
        <v>4.9386696711732246E-6</v>
      </c>
      <c r="N236" s="445">
        <f t="shared" si="306"/>
        <v>0.22222222222222221</v>
      </c>
      <c r="O236" s="445">
        <f t="shared" si="307"/>
        <v>0.22222222222222221</v>
      </c>
      <c r="P236" s="445">
        <f t="shared" si="308"/>
        <v>0</v>
      </c>
      <c r="Q236" s="445">
        <f t="shared" si="309"/>
        <v>0</v>
      </c>
      <c r="R236" s="445">
        <f t="shared" si="310"/>
        <v>4.9386696711732246E-6</v>
      </c>
      <c r="S236" s="445">
        <f t="shared" si="311"/>
        <v>4.9386696711732246E-6</v>
      </c>
      <c r="T236" s="445">
        <f t="shared" si="312"/>
        <v>1.3435305137322481E-5</v>
      </c>
      <c r="U236" s="445">
        <f t="shared" si="313"/>
        <v>5.4484157610726391E-6</v>
      </c>
      <c r="V236" s="445">
        <f t="shared" si="314"/>
        <v>0</v>
      </c>
      <c r="W236" s="445">
        <f t="shared" si="315"/>
        <v>2.2726629882763084E-5</v>
      </c>
      <c r="X236" s="445">
        <f t="shared" si="316"/>
        <v>0</v>
      </c>
      <c r="Y236" s="445">
        <f t="shared" si="317"/>
        <v>0</v>
      </c>
      <c r="Z236" s="445">
        <f t="shared" si="318"/>
        <v>0</v>
      </c>
      <c r="AA236" s="445">
        <f t="shared" si="319"/>
        <v>0</v>
      </c>
      <c r="AB236" s="445">
        <f t="shared" si="320"/>
        <v>3.593987038127384E-6</v>
      </c>
      <c r="AC236" s="445">
        <f t="shared" si="321"/>
        <v>3.593987038127384E-6</v>
      </c>
      <c r="AD236" s="445">
        <f t="shared" si="322"/>
        <v>0</v>
      </c>
      <c r="AE236" s="445">
        <f t="shared" si="323"/>
        <v>0</v>
      </c>
      <c r="AF236" s="445">
        <f t="shared" si="324"/>
        <v>0</v>
      </c>
      <c r="AG236" s="445">
        <f t="shared" si="325"/>
        <v>0</v>
      </c>
      <c r="AH236" s="445">
        <f t="shared" si="326"/>
        <v>0</v>
      </c>
      <c r="AI236" s="445">
        <f t="shared" si="327"/>
        <v>4.9023793161779572E-6</v>
      </c>
      <c r="AJ236" s="445">
        <f t="shared" si="328"/>
        <v>3.593987038127384E-6</v>
      </c>
      <c r="AK236" s="445">
        <f t="shared" si="329"/>
        <v>4.9023793161779572E-6</v>
      </c>
      <c r="AL236" s="445">
        <f t="shared" si="330"/>
        <v>3.593987038127384E-6</v>
      </c>
      <c r="AM236" s="445">
        <f t="shared" si="331"/>
        <v>4.9023793161779572E-6</v>
      </c>
      <c r="AN236" s="445">
        <f t="shared" si="332"/>
        <v>4.9386696711732246E-6</v>
      </c>
      <c r="AO236" s="445">
        <f t="shared" si="333"/>
        <v>4.9386696711732246E-6</v>
      </c>
      <c r="AP236" s="445">
        <f t="shared" si="334"/>
        <v>0.22222222222222221</v>
      </c>
      <c r="AQ236" s="445">
        <f t="shared" si="335"/>
        <v>0</v>
      </c>
      <c r="AR236" s="445">
        <f t="shared" si="336"/>
        <v>4.9386696711732246E-6</v>
      </c>
      <c r="AS236" s="445">
        <f t="shared" si="337"/>
        <v>1.3435305137322481E-5</v>
      </c>
      <c r="AT236" s="445">
        <f t="shared" si="338"/>
        <v>5.4484157610726391E-6</v>
      </c>
      <c r="AU236" s="445">
        <f t="shared" si="339"/>
        <v>0</v>
      </c>
      <c r="AV236" s="445">
        <f t="shared" si="340"/>
        <v>2.2726629882763084E-5</v>
      </c>
      <c r="AW236" s="445">
        <f t="shared" si="341"/>
        <v>0</v>
      </c>
      <c r="AX236" s="445">
        <f t="shared" si="342"/>
        <v>0</v>
      </c>
      <c r="AY236" s="445">
        <f t="shared" si="343"/>
        <v>3.593987038127384E-6</v>
      </c>
      <c r="AZ236" s="445">
        <f t="shared" si="344"/>
        <v>0</v>
      </c>
      <c r="BA236" s="445">
        <f t="shared" si="345"/>
        <v>0</v>
      </c>
      <c r="BB236" s="445">
        <f t="shared" si="346"/>
        <v>0</v>
      </c>
      <c r="BC236" s="445">
        <f t="shared" si="347"/>
        <v>0</v>
      </c>
      <c r="BD236" s="445">
        <f t="shared" si="348"/>
        <v>0</v>
      </c>
      <c r="BE236" s="445">
        <f t="shared" si="349"/>
        <v>0</v>
      </c>
      <c r="BF236" s="445">
        <f t="shared" si="350"/>
        <v>0</v>
      </c>
      <c r="BG236" s="445">
        <f t="shared" si="351"/>
        <v>0</v>
      </c>
      <c r="BH236" s="249"/>
      <c r="BI236" s="351">
        <f>'6. Network Design'!M75</f>
        <v>0.5751520452422425</v>
      </c>
      <c r="BJ236" s="207"/>
    </row>
    <row r="237" spans="3:62">
      <c r="C237" s="240" t="str">
        <f t="shared" si="296"/>
        <v>S18</v>
      </c>
      <c r="D237" s="240" t="str">
        <f t="shared" si="296"/>
        <v>Входящи SMS от други мрежи (SMS incoming from other network)</v>
      </c>
      <c r="E237" s="445">
        <f t="shared" si="297"/>
        <v>2.4511896580889786E-6</v>
      </c>
      <c r="F237" s="445">
        <f t="shared" si="298"/>
        <v>1.796993519063692E-6</v>
      </c>
      <c r="G237" s="445">
        <f t="shared" si="299"/>
        <v>2.4511896580889786E-6</v>
      </c>
      <c r="H237" s="445">
        <f t="shared" si="300"/>
        <v>1.796993519063692E-6</v>
      </c>
      <c r="I237" s="445">
        <f t="shared" si="301"/>
        <v>2.4511896580889786E-6</v>
      </c>
      <c r="J237" s="445">
        <f t="shared" si="302"/>
        <v>1.796993519063692E-6</v>
      </c>
      <c r="K237" s="445">
        <f t="shared" si="303"/>
        <v>2.4710355185180225E-6</v>
      </c>
      <c r="L237" s="445">
        <f t="shared" si="304"/>
        <v>2.4693348355866123E-6</v>
      </c>
      <c r="M237" s="445">
        <f t="shared" si="305"/>
        <v>2.4693348355866123E-6</v>
      </c>
      <c r="N237" s="445">
        <f t="shared" si="306"/>
        <v>0.1111111111111111</v>
      </c>
      <c r="O237" s="445">
        <f t="shared" si="307"/>
        <v>0.1111111111111111</v>
      </c>
      <c r="P237" s="445">
        <f t="shared" si="308"/>
        <v>0</v>
      </c>
      <c r="Q237" s="445">
        <f t="shared" si="309"/>
        <v>0</v>
      </c>
      <c r="R237" s="445">
        <f t="shared" si="310"/>
        <v>2.4693348355866123E-6</v>
      </c>
      <c r="S237" s="445">
        <f t="shared" si="311"/>
        <v>2.4693348355866123E-6</v>
      </c>
      <c r="T237" s="445">
        <f t="shared" si="312"/>
        <v>6.7176525686612405E-6</v>
      </c>
      <c r="U237" s="445">
        <f t="shared" si="313"/>
        <v>0</v>
      </c>
      <c r="V237" s="445">
        <f t="shared" si="314"/>
        <v>2.6393459614826293E-5</v>
      </c>
      <c r="W237" s="445">
        <f t="shared" si="315"/>
        <v>1.1363314941381542E-5</v>
      </c>
      <c r="X237" s="445">
        <f t="shared" si="316"/>
        <v>0</v>
      </c>
      <c r="Y237" s="445">
        <f t="shared" si="317"/>
        <v>0</v>
      </c>
      <c r="Z237" s="445">
        <f t="shared" si="318"/>
        <v>0</v>
      </c>
      <c r="AA237" s="445">
        <f t="shared" si="319"/>
        <v>0</v>
      </c>
      <c r="AB237" s="445">
        <f t="shared" si="320"/>
        <v>1.796993519063692E-6</v>
      </c>
      <c r="AC237" s="445">
        <f t="shared" si="321"/>
        <v>1.796993519063692E-6</v>
      </c>
      <c r="AD237" s="445">
        <f t="shared" si="322"/>
        <v>0</v>
      </c>
      <c r="AE237" s="445">
        <f t="shared" si="323"/>
        <v>0</v>
      </c>
      <c r="AF237" s="445">
        <f t="shared" si="324"/>
        <v>0</v>
      </c>
      <c r="AG237" s="445">
        <f t="shared" si="325"/>
        <v>0</v>
      </c>
      <c r="AH237" s="445">
        <f t="shared" si="326"/>
        <v>0</v>
      </c>
      <c r="AI237" s="445">
        <f t="shared" si="327"/>
        <v>2.4511896580889786E-6</v>
      </c>
      <c r="AJ237" s="445">
        <f t="shared" si="328"/>
        <v>1.796993519063692E-6</v>
      </c>
      <c r="AK237" s="445">
        <f t="shared" si="329"/>
        <v>2.4511896580889786E-6</v>
      </c>
      <c r="AL237" s="445">
        <f t="shared" si="330"/>
        <v>1.796993519063692E-6</v>
      </c>
      <c r="AM237" s="445">
        <f t="shared" si="331"/>
        <v>2.4511896580889786E-6</v>
      </c>
      <c r="AN237" s="445">
        <f t="shared" si="332"/>
        <v>2.4693348355866123E-6</v>
      </c>
      <c r="AO237" s="445">
        <f t="shared" si="333"/>
        <v>2.4693348355866123E-6</v>
      </c>
      <c r="AP237" s="445">
        <f t="shared" si="334"/>
        <v>0.1111111111111111</v>
      </c>
      <c r="AQ237" s="445">
        <f t="shared" si="335"/>
        <v>0</v>
      </c>
      <c r="AR237" s="445">
        <f t="shared" si="336"/>
        <v>2.4693348355866123E-6</v>
      </c>
      <c r="AS237" s="445">
        <f t="shared" si="337"/>
        <v>6.7176525686612405E-6</v>
      </c>
      <c r="AT237" s="445">
        <f t="shared" si="338"/>
        <v>0</v>
      </c>
      <c r="AU237" s="445">
        <f t="shared" si="339"/>
        <v>2.6393459614826293E-5</v>
      </c>
      <c r="AV237" s="445">
        <f t="shared" si="340"/>
        <v>1.1363314941381542E-5</v>
      </c>
      <c r="AW237" s="445">
        <f t="shared" si="341"/>
        <v>0</v>
      </c>
      <c r="AX237" s="445">
        <f t="shared" si="342"/>
        <v>0</v>
      </c>
      <c r="AY237" s="445">
        <f t="shared" si="343"/>
        <v>1.796993519063692E-6</v>
      </c>
      <c r="AZ237" s="445">
        <f t="shared" si="344"/>
        <v>0</v>
      </c>
      <c r="BA237" s="445">
        <f t="shared" si="345"/>
        <v>0</v>
      </c>
      <c r="BB237" s="445">
        <f t="shared" si="346"/>
        <v>0</v>
      </c>
      <c r="BC237" s="445">
        <f t="shared" si="347"/>
        <v>0</v>
      </c>
      <c r="BD237" s="445">
        <f t="shared" si="348"/>
        <v>0</v>
      </c>
      <c r="BE237" s="445">
        <f t="shared" si="349"/>
        <v>0</v>
      </c>
      <c r="BF237" s="445">
        <f t="shared" si="350"/>
        <v>0</v>
      </c>
      <c r="BG237" s="445">
        <f t="shared" si="351"/>
        <v>0</v>
      </c>
      <c r="BH237" s="249"/>
      <c r="BI237" s="351">
        <f>'6. Network Design'!M76</f>
        <v>0.28757602262112125</v>
      </c>
      <c r="BJ237" s="207"/>
    </row>
    <row r="238" spans="3:62">
      <c r="C238" s="240" t="str">
        <f t="shared" si="296"/>
        <v>S19</v>
      </c>
      <c r="D238" s="240" t="str">
        <f t="shared" si="296"/>
        <v>Пренос на данни (Data services)</v>
      </c>
      <c r="E238" s="445">
        <f t="shared" si="297"/>
        <v>0</v>
      </c>
      <c r="F238" s="445">
        <f t="shared" si="298"/>
        <v>0.26688923758568633</v>
      </c>
      <c r="G238" s="445">
        <f t="shared" si="299"/>
        <v>0</v>
      </c>
      <c r="H238" s="445">
        <f t="shared" si="300"/>
        <v>0.26688923758568633</v>
      </c>
      <c r="I238" s="445">
        <f t="shared" si="301"/>
        <v>0</v>
      </c>
      <c r="J238" s="445">
        <f t="shared" si="302"/>
        <v>0.26688923758568633</v>
      </c>
      <c r="K238" s="445">
        <f t="shared" si="303"/>
        <v>0.24466524358160521</v>
      </c>
      <c r="L238" s="445">
        <f t="shared" si="304"/>
        <v>0.36674528017044472</v>
      </c>
      <c r="M238" s="445">
        <f t="shared" si="305"/>
        <v>0.36674528017044472</v>
      </c>
      <c r="N238" s="445">
        <f t="shared" si="306"/>
        <v>0</v>
      </c>
      <c r="O238" s="445">
        <f t="shared" si="307"/>
        <v>0</v>
      </c>
      <c r="P238" s="445">
        <f t="shared" si="308"/>
        <v>0</v>
      </c>
      <c r="Q238" s="445">
        <f t="shared" si="309"/>
        <v>0</v>
      </c>
      <c r="R238" s="445">
        <f t="shared" si="310"/>
        <v>0.36674528017044472</v>
      </c>
      <c r="S238" s="445">
        <f t="shared" si="311"/>
        <v>0.36674528017044472</v>
      </c>
      <c r="T238" s="445">
        <f t="shared" si="312"/>
        <v>0.99770486281424375</v>
      </c>
      <c r="U238" s="445">
        <f t="shared" si="313"/>
        <v>0.4045989907855016</v>
      </c>
      <c r="V238" s="445">
        <f t="shared" si="314"/>
        <v>0</v>
      </c>
      <c r="W238" s="445">
        <f t="shared" si="315"/>
        <v>0</v>
      </c>
      <c r="X238" s="445">
        <f t="shared" si="316"/>
        <v>0</v>
      </c>
      <c r="Y238" s="445">
        <f t="shared" si="317"/>
        <v>1</v>
      </c>
      <c r="Z238" s="445">
        <f t="shared" si="318"/>
        <v>1</v>
      </c>
      <c r="AA238" s="445">
        <f t="shared" si="319"/>
        <v>1</v>
      </c>
      <c r="AB238" s="445">
        <f t="shared" si="320"/>
        <v>0.26688923758568633</v>
      </c>
      <c r="AC238" s="445">
        <f t="shared" si="321"/>
        <v>0.26688923758568633</v>
      </c>
      <c r="AD238" s="445">
        <f t="shared" si="322"/>
        <v>0</v>
      </c>
      <c r="AE238" s="445">
        <f t="shared" si="323"/>
        <v>0</v>
      </c>
      <c r="AF238" s="445">
        <f t="shared" si="324"/>
        <v>0</v>
      </c>
      <c r="AG238" s="445">
        <f t="shared" si="325"/>
        <v>0</v>
      </c>
      <c r="AH238" s="445">
        <f t="shared" si="326"/>
        <v>0</v>
      </c>
      <c r="AI238" s="445">
        <f t="shared" si="327"/>
        <v>0</v>
      </c>
      <c r="AJ238" s="445">
        <f t="shared" si="328"/>
        <v>0.26688923758568633</v>
      </c>
      <c r="AK238" s="445">
        <f t="shared" si="329"/>
        <v>0</v>
      </c>
      <c r="AL238" s="445">
        <f t="shared" si="330"/>
        <v>0.26688923758568633</v>
      </c>
      <c r="AM238" s="445">
        <f t="shared" si="331"/>
        <v>0</v>
      </c>
      <c r="AN238" s="445">
        <f t="shared" si="332"/>
        <v>0.36674528017044472</v>
      </c>
      <c r="AO238" s="445">
        <f t="shared" si="333"/>
        <v>0.36674528017044472</v>
      </c>
      <c r="AP238" s="445">
        <f t="shared" si="334"/>
        <v>0</v>
      </c>
      <c r="AQ238" s="445">
        <f t="shared" si="335"/>
        <v>0</v>
      </c>
      <c r="AR238" s="445">
        <f t="shared" si="336"/>
        <v>0.36674528017044472</v>
      </c>
      <c r="AS238" s="445">
        <f t="shared" si="337"/>
        <v>0.99770486281424375</v>
      </c>
      <c r="AT238" s="445">
        <f t="shared" si="338"/>
        <v>0.4045989907855016</v>
      </c>
      <c r="AU238" s="445">
        <f t="shared" si="339"/>
        <v>0</v>
      </c>
      <c r="AV238" s="445">
        <f t="shared" si="340"/>
        <v>0</v>
      </c>
      <c r="AW238" s="445">
        <f t="shared" si="341"/>
        <v>0</v>
      </c>
      <c r="AX238" s="445">
        <f t="shared" si="342"/>
        <v>1</v>
      </c>
      <c r="AY238" s="445">
        <f t="shared" si="343"/>
        <v>0.26688923758568633</v>
      </c>
      <c r="AZ238" s="445">
        <f t="shared" si="344"/>
        <v>0</v>
      </c>
      <c r="BA238" s="445">
        <f t="shared" si="345"/>
        <v>0</v>
      </c>
      <c r="BB238" s="445">
        <f t="shared" si="346"/>
        <v>0</v>
      </c>
      <c r="BC238" s="445">
        <f t="shared" si="347"/>
        <v>0</v>
      </c>
      <c r="BD238" s="445">
        <f t="shared" si="348"/>
        <v>0</v>
      </c>
      <c r="BE238" s="445">
        <f t="shared" si="349"/>
        <v>0</v>
      </c>
      <c r="BF238" s="445">
        <f t="shared" si="350"/>
        <v>0</v>
      </c>
      <c r="BG238" s="445">
        <f t="shared" si="351"/>
        <v>0</v>
      </c>
      <c r="BH238" s="249"/>
      <c r="BI238" s="351">
        <f>'6. Network Design'!M77</f>
        <v>42710.752493568012</v>
      </c>
      <c r="BJ238" s="207"/>
    </row>
    <row r="239" spans="3:62">
      <c r="C239" s="240" t="str">
        <f t="shared" si="296"/>
        <v>S20</v>
      </c>
      <c r="D239" s="240" t="str">
        <f t="shared" si="296"/>
        <v>Subscribers</v>
      </c>
      <c r="E239" s="445">
        <f t="shared" si="297"/>
        <v>0</v>
      </c>
      <c r="F239" s="445">
        <f t="shared" si="298"/>
        <v>0</v>
      </c>
      <c r="G239" s="445">
        <f t="shared" si="299"/>
        <v>0</v>
      </c>
      <c r="H239" s="445">
        <f t="shared" si="300"/>
        <v>0</v>
      </c>
      <c r="I239" s="445">
        <f t="shared" si="301"/>
        <v>0</v>
      </c>
      <c r="J239" s="445">
        <f t="shared" si="302"/>
        <v>0</v>
      </c>
      <c r="K239" s="445">
        <f t="shared" si="303"/>
        <v>0</v>
      </c>
      <c r="L239" s="445">
        <f t="shared" si="304"/>
        <v>0</v>
      </c>
      <c r="M239" s="445">
        <f t="shared" si="305"/>
        <v>0</v>
      </c>
      <c r="N239" s="445">
        <f t="shared" si="306"/>
        <v>0</v>
      </c>
      <c r="O239" s="445">
        <f t="shared" si="307"/>
        <v>0</v>
      </c>
      <c r="P239" s="445">
        <f t="shared" si="308"/>
        <v>0</v>
      </c>
      <c r="Q239" s="445">
        <f t="shared" si="309"/>
        <v>0</v>
      </c>
      <c r="R239" s="445">
        <f t="shared" si="310"/>
        <v>0</v>
      </c>
      <c r="S239" s="445">
        <f t="shared" si="311"/>
        <v>0</v>
      </c>
      <c r="T239" s="445">
        <f t="shared" si="312"/>
        <v>0</v>
      </c>
      <c r="U239" s="445">
        <f t="shared" si="313"/>
        <v>0</v>
      </c>
      <c r="V239" s="445">
        <f t="shared" si="314"/>
        <v>0</v>
      </c>
      <c r="W239" s="445">
        <f t="shared" si="315"/>
        <v>0</v>
      </c>
      <c r="X239" s="445">
        <f t="shared" si="316"/>
        <v>0</v>
      </c>
      <c r="Y239" s="445">
        <f t="shared" si="317"/>
        <v>0</v>
      </c>
      <c r="Z239" s="445">
        <f t="shared" si="318"/>
        <v>0</v>
      </c>
      <c r="AA239" s="445">
        <f t="shared" si="319"/>
        <v>0</v>
      </c>
      <c r="AB239" s="445">
        <f t="shared" si="320"/>
        <v>0</v>
      </c>
      <c r="AC239" s="445">
        <f t="shared" si="321"/>
        <v>0</v>
      </c>
      <c r="AD239" s="445">
        <f t="shared" si="322"/>
        <v>0</v>
      </c>
      <c r="AE239" s="445">
        <f t="shared" si="323"/>
        <v>0</v>
      </c>
      <c r="AF239" s="445">
        <f t="shared" si="324"/>
        <v>0</v>
      </c>
      <c r="AG239" s="445">
        <f t="shared" si="325"/>
        <v>0</v>
      </c>
      <c r="AH239" s="445">
        <f t="shared" si="326"/>
        <v>0</v>
      </c>
      <c r="AI239" s="445">
        <f t="shared" si="327"/>
        <v>0</v>
      </c>
      <c r="AJ239" s="445">
        <f t="shared" si="328"/>
        <v>0</v>
      </c>
      <c r="AK239" s="445">
        <f t="shared" si="329"/>
        <v>0</v>
      </c>
      <c r="AL239" s="445">
        <f t="shared" si="330"/>
        <v>0</v>
      </c>
      <c r="AM239" s="445">
        <f t="shared" si="331"/>
        <v>0</v>
      </c>
      <c r="AN239" s="445">
        <f t="shared" si="332"/>
        <v>0</v>
      </c>
      <c r="AO239" s="445">
        <f t="shared" si="333"/>
        <v>0</v>
      </c>
      <c r="AP239" s="445">
        <f t="shared" si="334"/>
        <v>0</v>
      </c>
      <c r="AQ239" s="445">
        <f t="shared" si="335"/>
        <v>0</v>
      </c>
      <c r="AR239" s="445">
        <f t="shared" si="336"/>
        <v>0</v>
      </c>
      <c r="AS239" s="445">
        <f t="shared" si="337"/>
        <v>0</v>
      </c>
      <c r="AT239" s="445">
        <f t="shared" si="338"/>
        <v>0</v>
      </c>
      <c r="AU239" s="445">
        <f t="shared" si="339"/>
        <v>0</v>
      </c>
      <c r="AV239" s="445">
        <f t="shared" si="340"/>
        <v>0</v>
      </c>
      <c r="AW239" s="445">
        <f t="shared" si="341"/>
        <v>0</v>
      </c>
      <c r="AX239" s="445">
        <f t="shared" si="342"/>
        <v>0</v>
      </c>
      <c r="AY239" s="445">
        <f t="shared" si="343"/>
        <v>0</v>
      </c>
      <c r="AZ239" s="445">
        <f t="shared" si="344"/>
        <v>0</v>
      </c>
      <c r="BA239" s="445">
        <f t="shared" si="345"/>
        <v>0</v>
      </c>
      <c r="BB239" s="445">
        <f t="shared" si="346"/>
        <v>0</v>
      </c>
      <c r="BC239" s="445">
        <f t="shared" si="347"/>
        <v>0</v>
      </c>
      <c r="BD239" s="445">
        <f t="shared" si="348"/>
        <v>0</v>
      </c>
      <c r="BE239" s="445">
        <f t="shared" si="349"/>
        <v>0</v>
      </c>
      <c r="BF239" s="445">
        <f t="shared" si="350"/>
        <v>0</v>
      </c>
      <c r="BG239" s="445">
        <f t="shared" si="351"/>
        <v>0</v>
      </c>
      <c r="BH239" s="249"/>
      <c r="BI239" s="351">
        <f>'6. Network Design'!M78</f>
        <v>0</v>
      </c>
      <c r="BJ239" s="207"/>
    </row>
    <row r="240" spans="3:62">
      <c r="C240" s="240" t="str">
        <f t="shared" si="296"/>
        <v>S21</v>
      </c>
      <c r="D240" s="240" t="str">
        <f t="shared" si="296"/>
        <v>OTHER: complete as required</v>
      </c>
      <c r="E240" s="445">
        <f t="shared" si="297"/>
        <v>0</v>
      </c>
      <c r="F240" s="445">
        <f t="shared" si="298"/>
        <v>0</v>
      </c>
      <c r="G240" s="445">
        <f t="shared" si="299"/>
        <v>0</v>
      </c>
      <c r="H240" s="445">
        <f t="shared" si="300"/>
        <v>0</v>
      </c>
      <c r="I240" s="445">
        <f t="shared" si="301"/>
        <v>0</v>
      </c>
      <c r="J240" s="445">
        <f t="shared" si="302"/>
        <v>0</v>
      </c>
      <c r="K240" s="445">
        <f t="shared" si="303"/>
        <v>0</v>
      </c>
      <c r="L240" s="445">
        <f t="shared" si="304"/>
        <v>0</v>
      </c>
      <c r="M240" s="445">
        <f t="shared" si="305"/>
        <v>0</v>
      </c>
      <c r="N240" s="445">
        <f t="shared" si="306"/>
        <v>0</v>
      </c>
      <c r="O240" s="445">
        <f t="shared" si="307"/>
        <v>0</v>
      </c>
      <c r="P240" s="445">
        <f t="shared" si="308"/>
        <v>0</v>
      </c>
      <c r="Q240" s="445">
        <f t="shared" si="309"/>
        <v>0</v>
      </c>
      <c r="R240" s="445">
        <f t="shared" si="310"/>
        <v>0</v>
      </c>
      <c r="S240" s="445">
        <f t="shared" si="311"/>
        <v>0</v>
      </c>
      <c r="T240" s="445">
        <f t="shared" si="312"/>
        <v>0</v>
      </c>
      <c r="U240" s="445">
        <f t="shared" si="313"/>
        <v>0</v>
      </c>
      <c r="V240" s="445">
        <f t="shared" si="314"/>
        <v>0</v>
      </c>
      <c r="W240" s="445">
        <f t="shared" si="315"/>
        <v>0</v>
      </c>
      <c r="X240" s="445">
        <f t="shared" si="316"/>
        <v>0</v>
      </c>
      <c r="Y240" s="445">
        <f t="shared" si="317"/>
        <v>0</v>
      </c>
      <c r="Z240" s="445">
        <f t="shared" si="318"/>
        <v>0</v>
      </c>
      <c r="AA240" s="445">
        <f t="shared" si="319"/>
        <v>0</v>
      </c>
      <c r="AB240" s="445">
        <f t="shared" si="320"/>
        <v>0</v>
      </c>
      <c r="AC240" s="445">
        <f t="shared" si="321"/>
        <v>0</v>
      </c>
      <c r="AD240" s="445">
        <f t="shared" si="322"/>
        <v>0</v>
      </c>
      <c r="AE240" s="445">
        <f t="shared" si="323"/>
        <v>0</v>
      </c>
      <c r="AF240" s="445">
        <f t="shared" si="324"/>
        <v>0</v>
      </c>
      <c r="AG240" s="445">
        <f t="shared" si="325"/>
        <v>0</v>
      </c>
      <c r="AH240" s="445">
        <f t="shared" si="326"/>
        <v>0</v>
      </c>
      <c r="AI240" s="445">
        <f t="shared" si="327"/>
        <v>0</v>
      </c>
      <c r="AJ240" s="445">
        <f t="shared" si="328"/>
        <v>0</v>
      </c>
      <c r="AK240" s="445">
        <f t="shared" si="329"/>
        <v>0</v>
      </c>
      <c r="AL240" s="445">
        <f t="shared" si="330"/>
        <v>0</v>
      </c>
      <c r="AM240" s="445">
        <f t="shared" si="331"/>
        <v>0</v>
      </c>
      <c r="AN240" s="445">
        <f t="shared" si="332"/>
        <v>0</v>
      </c>
      <c r="AO240" s="445">
        <f t="shared" si="333"/>
        <v>0</v>
      </c>
      <c r="AP240" s="445">
        <f t="shared" si="334"/>
        <v>0</v>
      </c>
      <c r="AQ240" s="445">
        <f t="shared" si="335"/>
        <v>0</v>
      </c>
      <c r="AR240" s="445">
        <f t="shared" si="336"/>
        <v>0</v>
      </c>
      <c r="AS240" s="445">
        <f t="shared" si="337"/>
        <v>0</v>
      </c>
      <c r="AT240" s="445">
        <f t="shared" si="338"/>
        <v>0</v>
      </c>
      <c r="AU240" s="445">
        <f t="shared" si="339"/>
        <v>0</v>
      </c>
      <c r="AV240" s="445">
        <f t="shared" si="340"/>
        <v>0</v>
      </c>
      <c r="AW240" s="445">
        <f t="shared" si="341"/>
        <v>0</v>
      </c>
      <c r="AX240" s="445">
        <f t="shared" si="342"/>
        <v>0</v>
      </c>
      <c r="AY240" s="445">
        <f t="shared" si="343"/>
        <v>0</v>
      </c>
      <c r="AZ240" s="445">
        <f t="shared" si="344"/>
        <v>0</v>
      </c>
      <c r="BA240" s="445">
        <f t="shared" si="345"/>
        <v>0</v>
      </c>
      <c r="BB240" s="445">
        <f t="shared" si="346"/>
        <v>0</v>
      </c>
      <c r="BC240" s="445">
        <f t="shared" si="347"/>
        <v>0</v>
      </c>
      <c r="BD240" s="445">
        <f t="shared" si="348"/>
        <v>0</v>
      </c>
      <c r="BE240" s="445">
        <f t="shared" si="349"/>
        <v>0</v>
      </c>
      <c r="BF240" s="445">
        <f t="shared" si="350"/>
        <v>0</v>
      </c>
      <c r="BG240" s="445">
        <f t="shared" si="351"/>
        <v>0</v>
      </c>
      <c r="BH240" s="249"/>
      <c r="BI240" s="351">
        <f>'6. Network Design'!M79</f>
        <v>0</v>
      </c>
      <c r="BJ240" s="207"/>
    </row>
    <row r="241" spans="3:63">
      <c r="C241" s="240" t="str">
        <f t="shared" si="296"/>
        <v>S22</v>
      </c>
      <c r="D241" s="240" t="str">
        <f t="shared" si="296"/>
        <v>OTHER: complete as required</v>
      </c>
      <c r="E241" s="445">
        <f t="shared" si="297"/>
        <v>0</v>
      </c>
      <c r="F241" s="445">
        <f t="shared" si="298"/>
        <v>0</v>
      </c>
      <c r="G241" s="445">
        <f t="shared" si="299"/>
        <v>0</v>
      </c>
      <c r="H241" s="445">
        <f t="shared" si="300"/>
        <v>0</v>
      </c>
      <c r="I241" s="445">
        <f t="shared" si="301"/>
        <v>0</v>
      </c>
      <c r="J241" s="445">
        <f t="shared" si="302"/>
        <v>0</v>
      </c>
      <c r="K241" s="445">
        <f t="shared" si="303"/>
        <v>0</v>
      </c>
      <c r="L241" s="445">
        <f t="shared" si="304"/>
        <v>0</v>
      </c>
      <c r="M241" s="445">
        <f t="shared" si="305"/>
        <v>0</v>
      </c>
      <c r="N241" s="445">
        <f t="shared" si="306"/>
        <v>0</v>
      </c>
      <c r="O241" s="445">
        <f t="shared" si="307"/>
        <v>0</v>
      </c>
      <c r="P241" s="445">
        <f t="shared" si="308"/>
        <v>0</v>
      </c>
      <c r="Q241" s="445">
        <f t="shared" si="309"/>
        <v>0</v>
      </c>
      <c r="R241" s="445">
        <f t="shared" si="310"/>
        <v>0</v>
      </c>
      <c r="S241" s="445">
        <f t="shared" si="311"/>
        <v>0</v>
      </c>
      <c r="T241" s="445">
        <f t="shared" si="312"/>
        <v>0</v>
      </c>
      <c r="U241" s="445">
        <f t="shared" si="313"/>
        <v>0</v>
      </c>
      <c r="V241" s="445">
        <f t="shared" si="314"/>
        <v>0</v>
      </c>
      <c r="W241" s="445">
        <f t="shared" si="315"/>
        <v>0</v>
      </c>
      <c r="X241" s="445">
        <f t="shared" si="316"/>
        <v>0</v>
      </c>
      <c r="Y241" s="445">
        <f t="shared" si="317"/>
        <v>0</v>
      </c>
      <c r="Z241" s="445">
        <f t="shared" si="318"/>
        <v>0</v>
      </c>
      <c r="AA241" s="445">
        <f t="shared" si="319"/>
        <v>0</v>
      </c>
      <c r="AB241" s="445">
        <f t="shared" si="320"/>
        <v>0</v>
      </c>
      <c r="AC241" s="445">
        <f t="shared" si="321"/>
        <v>0</v>
      </c>
      <c r="AD241" s="445">
        <f t="shared" si="322"/>
        <v>0</v>
      </c>
      <c r="AE241" s="445">
        <f t="shared" si="323"/>
        <v>0</v>
      </c>
      <c r="AF241" s="445">
        <f t="shared" si="324"/>
        <v>0</v>
      </c>
      <c r="AG241" s="445">
        <f t="shared" si="325"/>
        <v>0</v>
      </c>
      <c r="AH241" s="445">
        <f t="shared" si="326"/>
        <v>0</v>
      </c>
      <c r="AI241" s="445">
        <f t="shared" si="327"/>
        <v>0</v>
      </c>
      <c r="AJ241" s="445">
        <f t="shared" si="328"/>
        <v>0</v>
      </c>
      <c r="AK241" s="445">
        <f t="shared" si="329"/>
        <v>0</v>
      </c>
      <c r="AL241" s="445">
        <f t="shared" si="330"/>
        <v>0</v>
      </c>
      <c r="AM241" s="445">
        <f t="shared" si="331"/>
        <v>0</v>
      </c>
      <c r="AN241" s="445">
        <f t="shared" si="332"/>
        <v>0</v>
      </c>
      <c r="AO241" s="445">
        <f t="shared" si="333"/>
        <v>0</v>
      </c>
      <c r="AP241" s="445">
        <f t="shared" si="334"/>
        <v>0</v>
      </c>
      <c r="AQ241" s="445">
        <f t="shared" si="335"/>
        <v>0</v>
      </c>
      <c r="AR241" s="445">
        <f t="shared" si="336"/>
        <v>0</v>
      </c>
      <c r="AS241" s="445">
        <f t="shared" si="337"/>
        <v>0</v>
      </c>
      <c r="AT241" s="445">
        <f t="shared" si="338"/>
        <v>0</v>
      </c>
      <c r="AU241" s="445">
        <f t="shared" si="339"/>
        <v>0</v>
      </c>
      <c r="AV241" s="445">
        <f t="shared" si="340"/>
        <v>0</v>
      </c>
      <c r="AW241" s="445">
        <f t="shared" si="341"/>
        <v>0</v>
      </c>
      <c r="AX241" s="445">
        <f t="shared" si="342"/>
        <v>0</v>
      </c>
      <c r="AY241" s="445">
        <f t="shared" si="343"/>
        <v>0</v>
      </c>
      <c r="AZ241" s="445">
        <f t="shared" si="344"/>
        <v>0</v>
      </c>
      <c r="BA241" s="445">
        <f t="shared" si="345"/>
        <v>0</v>
      </c>
      <c r="BB241" s="445">
        <f t="shared" si="346"/>
        <v>0</v>
      </c>
      <c r="BC241" s="445">
        <f t="shared" si="347"/>
        <v>0</v>
      </c>
      <c r="BD241" s="445">
        <f t="shared" si="348"/>
        <v>0</v>
      </c>
      <c r="BE241" s="445">
        <f t="shared" si="349"/>
        <v>0</v>
      </c>
      <c r="BF241" s="445">
        <f t="shared" si="350"/>
        <v>0</v>
      </c>
      <c r="BG241" s="445">
        <f t="shared" si="351"/>
        <v>0</v>
      </c>
      <c r="BH241" s="249"/>
      <c r="BI241" s="351">
        <f>'6. Network Design'!M80</f>
        <v>0</v>
      </c>
      <c r="BJ241" s="207"/>
    </row>
    <row r="242" spans="3:63">
      <c r="C242" s="240" t="str">
        <f t="shared" si="296"/>
        <v>S23</v>
      </c>
      <c r="D242" s="240" t="str">
        <f t="shared" si="296"/>
        <v>OTHER: complete as required</v>
      </c>
      <c r="E242" s="445">
        <f t="shared" si="297"/>
        <v>0</v>
      </c>
      <c r="F242" s="445">
        <f t="shared" si="298"/>
        <v>0</v>
      </c>
      <c r="G242" s="445">
        <f t="shared" si="299"/>
        <v>0</v>
      </c>
      <c r="H242" s="445">
        <f t="shared" si="300"/>
        <v>0</v>
      </c>
      <c r="I242" s="445">
        <f t="shared" si="301"/>
        <v>0</v>
      </c>
      <c r="J242" s="445">
        <f t="shared" si="302"/>
        <v>0</v>
      </c>
      <c r="K242" s="445">
        <f t="shared" si="303"/>
        <v>0</v>
      </c>
      <c r="L242" s="445">
        <f t="shared" si="304"/>
        <v>0</v>
      </c>
      <c r="M242" s="445">
        <f t="shared" si="305"/>
        <v>0</v>
      </c>
      <c r="N242" s="445">
        <f t="shared" si="306"/>
        <v>0</v>
      </c>
      <c r="O242" s="445">
        <f t="shared" si="307"/>
        <v>0</v>
      </c>
      <c r="P242" s="445">
        <f t="shared" si="308"/>
        <v>0</v>
      </c>
      <c r="Q242" s="445">
        <f t="shared" si="309"/>
        <v>0</v>
      </c>
      <c r="R242" s="445">
        <f t="shared" si="310"/>
        <v>0</v>
      </c>
      <c r="S242" s="445">
        <f t="shared" si="311"/>
        <v>0</v>
      </c>
      <c r="T242" s="445">
        <f t="shared" si="312"/>
        <v>0</v>
      </c>
      <c r="U242" s="445">
        <f t="shared" si="313"/>
        <v>0</v>
      </c>
      <c r="V242" s="445">
        <f t="shared" si="314"/>
        <v>0</v>
      </c>
      <c r="W242" s="445">
        <f t="shared" si="315"/>
        <v>0</v>
      </c>
      <c r="X242" s="445">
        <f t="shared" si="316"/>
        <v>0</v>
      </c>
      <c r="Y242" s="445">
        <f t="shared" si="317"/>
        <v>0</v>
      </c>
      <c r="Z242" s="445">
        <f t="shared" si="318"/>
        <v>0</v>
      </c>
      <c r="AA242" s="445">
        <f t="shared" si="319"/>
        <v>0</v>
      </c>
      <c r="AB242" s="445">
        <f t="shared" si="320"/>
        <v>0</v>
      </c>
      <c r="AC242" s="445">
        <f t="shared" si="321"/>
        <v>0</v>
      </c>
      <c r="AD242" s="445">
        <f t="shared" si="322"/>
        <v>0</v>
      </c>
      <c r="AE242" s="445">
        <f t="shared" si="323"/>
        <v>0</v>
      </c>
      <c r="AF242" s="445">
        <f t="shared" si="324"/>
        <v>0</v>
      </c>
      <c r="AG242" s="445">
        <f t="shared" si="325"/>
        <v>0</v>
      </c>
      <c r="AH242" s="445">
        <f t="shared" si="326"/>
        <v>0</v>
      </c>
      <c r="AI242" s="445">
        <f t="shared" si="327"/>
        <v>0</v>
      </c>
      <c r="AJ242" s="445">
        <f t="shared" si="328"/>
        <v>0</v>
      </c>
      <c r="AK242" s="445">
        <f t="shared" si="329"/>
        <v>0</v>
      </c>
      <c r="AL242" s="445">
        <f t="shared" si="330"/>
        <v>0</v>
      </c>
      <c r="AM242" s="445">
        <f t="shared" si="331"/>
        <v>0</v>
      </c>
      <c r="AN242" s="445">
        <f t="shared" si="332"/>
        <v>0</v>
      </c>
      <c r="AO242" s="445">
        <f t="shared" si="333"/>
        <v>0</v>
      </c>
      <c r="AP242" s="445">
        <f t="shared" si="334"/>
        <v>0</v>
      </c>
      <c r="AQ242" s="445">
        <f t="shared" si="335"/>
        <v>0</v>
      </c>
      <c r="AR242" s="445">
        <f t="shared" si="336"/>
        <v>0</v>
      </c>
      <c r="AS242" s="445">
        <f t="shared" si="337"/>
        <v>0</v>
      </c>
      <c r="AT242" s="445">
        <f t="shared" si="338"/>
        <v>0</v>
      </c>
      <c r="AU242" s="445">
        <f t="shared" si="339"/>
        <v>0</v>
      </c>
      <c r="AV242" s="445">
        <f t="shared" si="340"/>
        <v>0</v>
      </c>
      <c r="AW242" s="445">
        <f t="shared" si="341"/>
        <v>0</v>
      </c>
      <c r="AX242" s="445">
        <f t="shared" si="342"/>
        <v>0</v>
      </c>
      <c r="AY242" s="445">
        <f t="shared" si="343"/>
        <v>0</v>
      </c>
      <c r="AZ242" s="445">
        <f t="shared" si="344"/>
        <v>0</v>
      </c>
      <c r="BA242" s="445">
        <f t="shared" si="345"/>
        <v>0</v>
      </c>
      <c r="BB242" s="445">
        <f t="shared" si="346"/>
        <v>0</v>
      </c>
      <c r="BC242" s="445">
        <f t="shared" si="347"/>
        <v>0</v>
      </c>
      <c r="BD242" s="445">
        <f t="shared" si="348"/>
        <v>0</v>
      </c>
      <c r="BE242" s="445">
        <f t="shared" si="349"/>
        <v>0</v>
      </c>
      <c r="BF242" s="445">
        <f t="shared" si="350"/>
        <v>0</v>
      </c>
      <c r="BG242" s="445">
        <f t="shared" si="351"/>
        <v>0</v>
      </c>
      <c r="BH242" s="249"/>
      <c r="BI242" s="351">
        <f>'6. Network Design'!M81</f>
        <v>0</v>
      </c>
      <c r="BJ242" s="207"/>
    </row>
    <row r="243" spans="3:63">
      <c r="C243" s="240" t="str">
        <f t="shared" si="296"/>
        <v>S24</v>
      </c>
      <c r="D243" s="240" t="str">
        <f t="shared" si="296"/>
        <v>OTHER: complete as required</v>
      </c>
      <c r="E243" s="445">
        <f t="shared" si="297"/>
        <v>0</v>
      </c>
      <c r="F243" s="445">
        <f t="shared" si="298"/>
        <v>0</v>
      </c>
      <c r="G243" s="445">
        <f t="shared" si="299"/>
        <v>0</v>
      </c>
      <c r="H243" s="445">
        <f t="shared" si="300"/>
        <v>0</v>
      </c>
      <c r="I243" s="445">
        <f t="shared" si="301"/>
        <v>0</v>
      </c>
      <c r="J243" s="445">
        <f t="shared" si="302"/>
        <v>0</v>
      </c>
      <c r="K243" s="445">
        <f t="shared" si="303"/>
        <v>0</v>
      </c>
      <c r="L243" s="445">
        <f t="shared" si="304"/>
        <v>0</v>
      </c>
      <c r="M243" s="445">
        <f t="shared" si="305"/>
        <v>0</v>
      </c>
      <c r="N243" s="445">
        <f t="shared" si="306"/>
        <v>0</v>
      </c>
      <c r="O243" s="445">
        <f t="shared" si="307"/>
        <v>0</v>
      </c>
      <c r="P243" s="445">
        <f t="shared" si="308"/>
        <v>0</v>
      </c>
      <c r="Q243" s="445">
        <f t="shared" si="309"/>
        <v>0</v>
      </c>
      <c r="R243" s="445">
        <f t="shared" si="310"/>
        <v>0</v>
      </c>
      <c r="S243" s="445">
        <f t="shared" si="311"/>
        <v>0</v>
      </c>
      <c r="T243" s="445">
        <f t="shared" si="312"/>
        <v>0</v>
      </c>
      <c r="U243" s="445">
        <f t="shared" si="313"/>
        <v>0</v>
      </c>
      <c r="V243" s="445">
        <f t="shared" si="314"/>
        <v>0</v>
      </c>
      <c r="W243" s="445">
        <f t="shared" si="315"/>
        <v>0</v>
      </c>
      <c r="X243" s="445">
        <f t="shared" si="316"/>
        <v>0</v>
      </c>
      <c r="Y243" s="445">
        <f t="shared" si="317"/>
        <v>0</v>
      </c>
      <c r="Z243" s="445">
        <f t="shared" si="318"/>
        <v>0</v>
      </c>
      <c r="AA243" s="445">
        <f t="shared" si="319"/>
        <v>0</v>
      </c>
      <c r="AB243" s="445">
        <f t="shared" si="320"/>
        <v>0</v>
      </c>
      <c r="AC243" s="445">
        <f t="shared" si="321"/>
        <v>0</v>
      </c>
      <c r="AD243" s="445">
        <f t="shared" si="322"/>
        <v>0</v>
      </c>
      <c r="AE243" s="445">
        <f t="shared" si="323"/>
        <v>0</v>
      </c>
      <c r="AF243" s="445">
        <f t="shared" si="324"/>
        <v>0</v>
      </c>
      <c r="AG243" s="445">
        <f t="shared" si="325"/>
        <v>0</v>
      </c>
      <c r="AH243" s="445">
        <f t="shared" si="326"/>
        <v>0</v>
      </c>
      <c r="AI243" s="445">
        <f t="shared" si="327"/>
        <v>0</v>
      </c>
      <c r="AJ243" s="445">
        <f t="shared" si="328"/>
        <v>0</v>
      </c>
      <c r="AK243" s="445">
        <f t="shared" si="329"/>
        <v>0</v>
      </c>
      <c r="AL243" s="445">
        <f t="shared" si="330"/>
        <v>0</v>
      </c>
      <c r="AM243" s="445">
        <f t="shared" si="331"/>
        <v>0</v>
      </c>
      <c r="AN243" s="445">
        <f t="shared" si="332"/>
        <v>0</v>
      </c>
      <c r="AO243" s="445">
        <f t="shared" si="333"/>
        <v>0</v>
      </c>
      <c r="AP243" s="445">
        <f t="shared" si="334"/>
        <v>0</v>
      </c>
      <c r="AQ243" s="445">
        <f t="shared" si="335"/>
        <v>0</v>
      </c>
      <c r="AR243" s="445">
        <f t="shared" si="336"/>
        <v>0</v>
      </c>
      <c r="AS243" s="445">
        <f t="shared" si="337"/>
        <v>0</v>
      </c>
      <c r="AT243" s="445">
        <f t="shared" si="338"/>
        <v>0</v>
      </c>
      <c r="AU243" s="445">
        <f t="shared" si="339"/>
        <v>0</v>
      </c>
      <c r="AV243" s="445">
        <f t="shared" si="340"/>
        <v>0</v>
      </c>
      <c r="AW243" s="445">
        <f t="shared" si="341"/>
        <v>0</v>
      </c>
      <c r="AX243" s="445">
        <f t="shared" si="342"/>
        <v>0</v>
      </c>
      <c r="AY243" s="445">
        <f t="shared" si="343"/>
        <v>0</v>
      </c>
      <c r="AZ243" s="445">
        <f t="shared" si="344"/>
        <v>0</v>
      </c>
      <c r="BA243" s="445">
        <f t="shared" si="345"/>
        <v>0</v>
      </c>
      <c r="BB243" s="445">
        <f t="shared" si="346"/>
        <v>0</v>
      </c>
      <c r="BC243" s="445">
        <f t="shared" si="347"/>
        <v>0</v>
      </c>
      <c r="BD243" s="445">
        <f t="shared" si="348"/>
        <v>0</v>
      </c>
      <c r="BE243" s="445">
        <f t="shared" si="349"/>
        <v>0</v>
      </c>
      <c r="BF243" s="445">
        <f t="shared" si="350"/>
        <v>0</v>
      </c>
      <c r="BG243" s="445">
        <f t="shared" si="351"/>
        <v>0</v>
      </c>
      <c r="BH243" s="249"/>
      <c r="BI243" s="351">
        <f>'6. Network Design'!M82</f>
        <v>0</v>
      </c>
      <c r="BJ243" s="207"/>
    </row>
    <row r="244" spans="3:63">
      <c r="C244" s="240" t="str">
        <f t="shared" si="296"/>
        <v>S25</v>
      </c>
      <c r="D244" s="240" t="str">
        <f t="shared" si="296"/>
        <v>OTHER: complete as required</v>
      </c>
      <c r="E244" s="445">
        <f t="shared" si="297"/>
        <v>0</v>
      </c>
      <c r="F244" s="445">
        <f t="shared" si="298"/>
        <v>0</v>
      </c>
      <c r="G244" s="445">
        <f t="shared" si="299"/>
        <v>0</v>
      </c>
      <c r="H244" s="445">
        <f t="shared" si="300"/>
        <v>0</v>
      </c>
      <c r="I244" s="445">
        <f t="shared" si="301"/>
        <v>0</v>
      </c>
      <c r="J244" s="445">
        <f t="shared" si="302"/>
        <v>0</v>
      </c>
      <c r="K244" s="445">
        <f t="shared" si="303"/>
        <v>0</v>
      </c>
      <c r="L244" s="445">
        <f t="shared" si="304"/>
        <v>0</v>
      </c>
      <c r="M244" s="445">
        <f t="shared" si="305"/>
        <v>0</v>
      </c>
      <c r="N244" s="445">
        <f t="shared" si="306"/>
        <v>0</v>
      </c>
      <c r="O244" s="445">
        <f t="shared" si="307"/>
        <v>0</v>
      </c>
      <c r="P244" s="445">
        <f t="shared" si="308"/>
        <v>0</v>
      </c>
      <c r="Q244" s="445">
        <f t="shared" si="309"/>
        <v>0</v>
      </c>
      <c r="R244" s="445">
        <f t="shared" si="310"/>
        <v>0</v>
      </c>
      <c r="S244" s="445">
        <f t="shared" si="311"/>
        <v>0</v>
      </c>
      <c r="T244" s="445">
        <f t="shared" si="312"/>
        <v>0</v>
      </c>
      <c r="U244" s="445">
        <f t="shared" si="313"/>
        <v>0</v>
      </c>
      <c r="V244" s="445">
        <f t="shared" si="314"/>
        <v>0</v>
      </c>
      <c r="W244" s="445">
        <f t="shared" si="315"/>
        <v>0</v>
      </c>
      <c r="X244" s="445">
        <f t="shared" si="316"/>
        <v>0</v>
      </c>
      <c r="Y244" s="445">
        <f t="shared" si="317"/>
        <v>0</v>
      </c>
      <c r="Z244" s="445">
        <f t="shared" si="318"/>
        <v>0</v>
      </c>
      <c r="AA244" s="445">
        <f t="shared" si="319"/>
        <v>0</v>
      </c>
      <c r="AB244" s="445">
        <f t="shared" si="320"/>
        <v>0</v>
      </c>
      <c r="AC244" s="445">
        <f t="shared" si="321"/>
        <v>0</v>
      </c>
      <c r="AD244" s="445">
        <f t="shared" si="322"/>
        <v>0</v>
      </c>
      <c r="AE244" s="445">
        <f t="shared" si="323"/>
        <v>0</v>
      </c>
      <c r="AF244" s="445">
        <f t="shared" si="324"/>
        <v>0</v>
      </c>
      <c r="AG244" s="445">
        <f t="shared" si="325"/>
        <v>0</v>
      </c>
      <c r="AH244" s="445">
        <f t="shared" si="326"/>
        <v>0</v>
      </c>
      <c r="AI244" s="445">
        <f t="shared" si="327"/>
        <v>0</v>
      </c>
      <c r="AJ244" s="445">
        <f t="shared" si="328"/>
        <v>0</v>
      </c>
      <c r="AK244" s="445">
        <f t="shared" si="329"/>
        <v>0</v>
      </c>
      <c r="AL244" s="445">
        <f t="shared" si="330"/>
        <v>0</v>
      </c>
      <c r="AM244" s="445">
        <f t="shared" si="331"/>
        <v>0</v>
      </c>
      <c r="AN244" s="445">
        <f t="shared" si="332"/>
        <v>0</v>
      </c>
      <c r="AO244" s="445">
        <f t="shared" si="333"/>
        <v>0</v>
      </c>
      <c r="AP244" s="445">
        <f t="shared" si="334"/>
        <v>0</v>
      </c>
      <c r="AQ244" s="445">
        <f t="shared" si="335"/>
        <v>0</v>
      </c>
      <c r="AR244" s="445">
        <f t="shared" si="336"/>
        <v>0</v>
      </c>
      <c r="AS244" s="445">
        <f t="shared" si="337"/>
        <v>0</v>
      </c>
      <c r="AT244" s="445">
        <f t="shared" si="338"/>
        <v>0</v>
      </c>
      <c r="AU244" s="445">
        <f t="shared" si="339"/>
        <v>0</v>
      </c>
      <c r="AV244" s="445">
        <f t="shared" si="340"/>
        <v>0</v>
      </c>
      <c r="AW244" s="445">
        <f t="shared" si="341"/>
        <v>0</v>
      </c>
      <c r="AX244" s="445">
        <f t="shared" si="342"/>
        <v>0</v>
      </c>
      <c r="AY244" s="445">
        <f t="shared" si="343"/>
        <v>0</v>
      </c>
      <c r="AZ244" s="445">
        <f t="shared" si="344"/>
        <v>0</v>
      </c>
      <c r="BA244" s="445">
        <f t="shared" si="345"/>
        <v>0</v>
      </c>
      <c r="BB244" s="445">
        <f t="shared" si="346"/>
        <v>0</v>
      </c>
      <c r="BC244" s="445">
        <f t="shared" si="347"/>
        <v>0</v>
      </c>
      <c r="BD244" s="445">
        <f t="shared" si="348"/>
        <v>0</v>
      </c>
      <c r="BE244" s="445">
        <f t="shared" si="349"/>
        <v>0</v>
      </c>
      <c r="BF244" s="445">
        <f t="shared" si="350"/>
        <v>0</v>
      </c>
      <c r="BG244" s="445">
        <f t="shared" si="351"/>
        <v>0</v>
      </c>
      <c r="BH244" s="249"/>
      <c r="BI244" s="351">
        <f>'6. Network Design'!M83</f>
        <v>0</v>
      </c>
      <c r="BJ244" s="207"/>
    </row>
    <row r="245" spans="3:63">
      <c r="C245" s="240" t="str">
        <f t="shared" si="296"/>
        <v>S26</v>
      </c>
      <c r="D245" s="240" t="str">
        <f t="shared" si="296"/>
        <v>OTHER: complete as required</v>
      </c>
      <c r="E245" s="445">
        <f t="shared" si="297"/>
        <v>0</v>
      </c>
      <c r="F245" s="445">
        <f t="shared" si="298"/>
        <v>0</v>
      </c>
      <c r="G245" s="445">
        <f t="shared" si="299"/>
        <v>0</v>
      </c>
      <c r="H245" s="445">
        <f t="shared" si="300"/>
        <v>0</v>
      </c>
      <c r="I245" s="445">
        <f t="shared" si="301"/>
        <v>0</v>
      </c>
      <c r="J245" s="445">
        <f t="shared" si="302"/>
        <v>0</v>
      </c>
      <c r="K245" s="445">
        <f t="shared" si="303"/>
        <v>0</v>
      </c>
      <c r="L245" s="445">
        <f t="shared" si="304"/>
        <v>0</v>
      </c>
      <c r="M245" s="445">
        <f t="shared" si="305"/>
        <v>0</v>
      </c>
      <c r="N245" s="445">
        <f t="shared" si="306"/>
        <v>0</v>
      </c>
      <c r="O245" s="445">
        <f t="shared" si="307"/>
        <v>0</v>
      </c>
      <c r="P245" s="445">
        <f t="shared" si="308"/>
        <v>0</v>
      </c>
      <c r="Q245" s="445">
        <f t="shared" si="309"/>
        <v>0</v>
      </c>
      <c r="R245" s="445">
        <f t="shared" si="310"/>
        <v>0</v>
      </c>
      <c r="S245" s="445">
        <f t="shared" si="311"/>
        <v>0</v>
      </c>
      <c r="T245" s="445">
        <f t="shared" si="312"/>
        <v>0</v>
      </c>
      <c r="U245" s="445">
        <f t="shared" si="313"/>
        <v>0</v>
      </c>
      <c r="V245" s="445">
        <f t="shared" si="314"/>
        <v>0</v>
      </c>
      <c r="W245" s="445">
        <f t="shared" si="315"/>
        <v>0</v>
      </c>
      <c r="X245" s="445">
        <f t="shared" si="316"/>
        <v>0</v>
      </c>
      <c r="Y245" s="445">
        <f t="shared" si="317"/>
        <v>0</v>
      </c>
      <c r="Z245" s="445">
        <f t="shared" si="318"/>
        <v>0</v>
      </c>
      <c r="AA245" s="445">
        <f t="shared" si="319"/>
        <v>0</v>
      </c>
      <c r="AB245" s="445">
        <f t="shared" si="320"/>
        <v>0</v>
      </c>
      <c r="AC245" s="445">
        <f t="shared" si="321"/>
        <v>0</v>
      </c>
      <c r="AD245" s="445">
        <f t="shared" si="322"/>
        <v>0</v>
      </c>
      <c r="AE245" s="445">
        <f t="shared" si="323"/>
        <v>0</v>
      </c>
      <c r="AF245" s="445">
        <f t="shared" si="324"/>
        <v>0</v>
      </c>
      <c r="AG245" s="445">
        <f t="shared" si="325"/>
        <v>0</v>
      </c>
      <c r="AH245" s="445">
        <f t="shared" si="326"/>
        <v>0</v>
      </c>
      <c r="AI245" s="445">
        <f t="shared" si="327"/>
        <v>0</v>
      </c>
      <c r="AJ245" s="445">
        <f t="shared" si="328"/>
        <v>0</v>
      </c>
      <c r="AK245" s="445">
        <f t="shared" si="329"/>
        <v>0</v>
      </c>
      <c r="AL245" s="445">
        <f t="shared" si="330"/>
        <v>0</v>
      </c>
      <c r="AM245" s="445">
        <f t="shared" si="331"/>
        <v>0</v>
      </c>
      <c r="AN245" s="445">
        <f t="shared" si="332"/>
        <v>0</v>
      </c>
      <c r="AO245" s="445">
        <f t="shared" si="333"/>
        <v>0</v>
      </c>
      <c r="AP245" s="445">
        <f t="shared" si="334"/>
        <v>0</v>
      </c>
      <c r="AQ245" s="445">
        <f t="shared" si="335"/>
        <v>0</v>
      </c>
      <c r="AR245" s="445">
        <f t="shared" si="336"/>
        <v>0</v>
      </c>
      <c r="AS245" s="445">
        <f t="shared" si="337"/>
        <v>0</v>
      </c>
      <c r="AT245" s="445">
        <f t="shared" si="338"/>
        <v>0</v>
      </c>
      <c r="AU245" s="445">
        <f t="shared" si="339"/>
        <v>0</v>
      </c>
      <c r="AV245" s="445">
        <f t="shared" si="340"/>
        <v>0</v>
      </c>
      <c r="AW245" s="445">
        <f t="shared" si="341"/>
        <v>0</v>
      </c>
      <c r="AX245" s="445">
        <f t="shared" si="342"/>
        <v>0</v>
      </c>
      <c r="AY245" s="445">
        <f t="shared" si="343"/>
        <v>0</v>
      </c>
      <c r="AZ245" s="445">
        <f t="shared" si="344"/>
        <v>0</v>
      </c>
      <c r="BA245" s="445">
        <f t="shared" si="345"/>
        <v>0</v>
      </c>
      <c r="BB245" s="445">
        <f t="shared" si="346"/>
        <v>0</v>
      </c>
      <c r="BC245" s="445">
        <f t="shared" si="347"/>
        <v>0</v>
      </c>
      <c r="BD245" s="445">
        <f t="shared" si="348"/>
        <v>0</v>
      </c>
      <c r="BE245" s="445">
        <f t="shared" si="349"/>
        <v>0</v>
      </c>
      <c r="BF245" s="445">
        <f t="shared" si="350"/>
        <v>0</v>
      </c>
      <c r="BG245" s="445">
        <f t="shared" si="351"/>
        <v>0</v>
      </c>
      <c r="BH245" s="249"/>
      <c r="BI245" s="351">
        <f>'6. Network Design'!M84</f>
        <v>0</v>
      </c>
      <c r="BJ245" s="207"/>
    </row>
    <row r="246" spans="3:63">
      <c r="C246" s="240" t="str">
        <f t="shared" si="296"/>
        <v>S27</v>
      </c>
      <c r="D246" s="240" t="str">
        <f t="shared" si="296"/>
        <v>OTHER: complete as required</v>
      </c>
      <c r="E246" s="445">
        <f t="shared" si="297"/>
        <v>0</v>
      </c>
      <c r="F246" s="445">
        <f t="shared" si="298"/>
        <v>0</v>
      </c>
      <c r="G246" s="445">
        <f t="shared" si="299"/>
        <v>0</v>
      </c>
      <c r="H246" s="445">
        <f t="shared" si="300"/>
        <v>0</v>
      </c>
      <c r="I246" s="445">
        <f t="shared" si="301"/>
        <v>0</v>
      </c>
      <c r="J246" s="445">
        <f t="shared" si="302"/>
        <v>0</v>
      </c>
      <c r="K246" s="445">
        <f t="shared" si="303"/>
        <v>0</v>
      </c>
      <c r="L246" s="445">
        <f t="shared" si="304"/>
        <v>0</v>
      </c>
      <c r="M246" s="445">
        <f t="shared" si="305"/>
        <v>0</v>
      </c>
      <c r="N246" s="445">
        <f t="shared" si="306"/>
        <v>0</v>
      </c>
      <c r="O246" s="445">
        <f t="shared" si="307"/>
        <v>0</v>
      </c>
      <c r="P246" s="445">
        <f t="shared" si="308"/>
        <v>0</v>
      </c>
      <c r="Q246" s="445">
        <f t="shared" si="309"/>
        <v>0</v>
      </c>
      <c r="R246" s="445">
        <f t="shared" si="310"/>
        <v>0</v>
      </c>
      <c r="S246" s="445">
        <f t="shared" si="311"/>
        <v>0</v>
      </c>
      <c r="T246" s="445">
        <f t="shared" si="312"/>
        <v>0</v>
      </c>
      <c r="U246" s="445">
        <f t="shared" si="313"/>
        <v>0</v>
      </c>
      <c r="V246" s="445">
        <f t="shared" si="314"/>
        <v>0</v>
      </c>
      <c r="W246" s="445">
        <f t="shared" si="315"/>
        <v>0</v>
      </c>
      <c r="X246" s="445">
        <f t="shared" si="316"/>
        <v>0</v>
      </c>
      <c r="Y246" s="445">
        <f t="shared" si="317"/>
        <v>0</v>
      </c>
      <c r="Z246" s="445">
        <f t="shared" si="318"/>
        <v>0</v>
      </c>
      <c r="AA246" s="445">
        <f t="shared" si="319"/>
        <v>0</v>
      </c>
      <c r="AB246" s="445">
        <f t="shared" si="320"/>
        <v>0</v>
      </c>
      <c r="AC246" s="445">
        <f t="shared" si="321"/>
        <v>0</v>
      </c>
      <c r="AD246" s="445">
        <f t="shared" si="322"/>
        <v>0</v>
      </c>
      <c r="AE246" s="445">
        <f t="shared" si="323"/>
        <v>0</v>
      </c>
      <c r="AF246" s="445">
        <f t="shared" si="324"/>
        <v>0</v>
      </c>
      <c r="AG246" s="445">
        <f t="shared" si="325"/>
        <v>0</v>
      </c>
      <c r="AH246" s="445">
        <f t="shared" si="326"/>
        <v>0</v>
      </c>
      <c r="AI246" s="445">
        <f t="shared" si="327"/>
        <v>0</v>
      </c>
      <c r="AJ246" s="445">
        <f t="shared" si="328"/>
        <v>0</v>
      </c>
      <c r="AK246" s="445">
        <f t="shared" si="329"/>
        <v>0</v>
      </c>
      <c r="AL246" s="445">
        <f t="shared" si="330"/>
        <v>0</v>
      </c>
      <c r="AM246" s="445">
        <f t="shared" si="331"/>
        <v>0</v>
      </c>
      <c r="AN246" s="445">
        <f t="shared" si="332"/>
        <v>0</v>
      </c>
      <c r="AO246" s="445">
        <f t="shared" si="333"/>
        <v>0</v>
      </c>
      <c r="AP246" s="445">
        <f t="shared" si="334"/>
        <v>0</v>
      </c>
      <c r="AQ246" s="445">
        <f t="shared" si="335"/>
        <v>0</v>
      </c>
      <c r="AR246" s="445">
        <f t="shared" si="336"/>
        <v>0</v>
      </c>
      <c r="AS246" s="445">
        <f t="shared" si="337"/>
        <v>0</v>
      </c>
      <c r="AT246" s="445">
        <f t="shared" si="338"/>
        <v>0</v>
      </c>
      <c r="AU246" s="445">
        <f t="shared" si="339"/>
        <v>0</v>
      </c>
      <c r="AV246" s="445">
        <f t="shared" si="340"/>
        <v>0</v>
      </c>
      <c r="AW246" s="445">
        <f t="shared" si="341"/>
        <v>0</v>
      </c>
      <c r="AX246" s="445">
        <f t="shared" si="342"/>
        <v>0</v>
      </c>
      <c r="AY246" s="445">
        <f t="shared" si="343"/>
        <v>0</v>
      </c>
      <c r="AZ246" s="445">
        <f t="shared" si="344"/>
        <v>0</v>
      </c>
      <c r="BA246" s="445">
        <f t="shared" si="345"/>
        <v>0</v>
      </c>
      <c r="BB246" s="445">
        <f t="shared" si="346"/>
        <v>0</v>
      </c>
      <c r="BC246" s="445">
        <f t="shared" si="347"/>
        <v>0</v>
      </c>
      <c r="BD246" s="445">
        <f t="shared" si="348"/>
        <v>0</v>
      </c>
      <c r="BE246" s="445">
        <f t="shared" si="349"/>
        <v>0</v>
      </c>
      <c r="BF246" s="445">
        <f t="shared" si="350"/>
        <v>0</v>
      </c>
      <c r="BG246" s="445">
        <f t="shared" si="351"/>
        <v>0</v>
      </c>
      <c r="BH246" s="249"/>
      <c r="BI246" s="351">
        <f>'6. Network Design'!M85</f>
        <v>0</v>
      </c>
      <c r="BJ246" s="207"/>
    </row>
    <row r="247" spans="3:63">
      <c r="C247" s="240" t="str">
        <f t="shared" si="296"/>
        <v>S28</v>
      </c>
      <c r="D247" s="240" t="str">
        <f t="shared" si="296"/>
        <v>OTHER: complete as required</v>
      </c>
      <c r="E247" s="445">
        <f t="shared" si="297"/>
        <v>0</v>
      </c>
      <c r="F247" s="445">
        <f t="shared" si="298"/>
        <v>0</v>
      </c>
      <c r="G247" s="445">
        <f t="shared" si="299"/>
        <v>0</v>
      </c>
      <c r="H247" s="445">
        <f t="shared" si="300"/>
        <v>0</v>
      </c>
      <c r="I247" s="445">
        <f t="shared" si="301"/>
        <v>0</v>
      </c>
      <c r="J247" s="445">
        <f t="shared" si="302"/>
        <v>0</v>
      </c>
      <c r="K247" s="445">
        <f t="shared" si="303"/>
        <v>0</v>
      </c>
      <c r="L247" s="445">
        <f t="shared" si="304"/>
        <v>0</v>
      </c>
      <c r="M247" s="445">
        <f t="shared" si="305"/>
        <v>0</v>
      </c>
      <c r="N247" s="445">
        <f t="shared" si="306"/>
        <v>0</v>
      </c>
      <c r="O247" s="445">
        <f t="shared" si="307"/>
        <v>0</v>
      </c>
      <c r="P247" s="445">
        <f t="shared" si="308"/>
        <v>0</v>
      </c>
      <c r="Q247" s="445">
        <f t="shared" si="309"/>
        <v>0</v>
      </c>
      <c r="R247" s="445">
        <f t="shared" si="310"/>
        <v>0</v>
      </c>
      <c r="S247" s="445">
        <f t="shared" si="311"/>
        <v>0</v>
      </c>
      <c r="T247" s="445">
        <f t="shared" si="312"/>
        <v>0</v>
      </c>
      <c r="U247" s="445">
        <f t="shared" si="313"/>
        <v>0</v>
      </c>
      <c r="V247" s="445">
        <f t="shared" si="314"/>
        <v>0</v>
      </c>
      <c r="W247" s="445">
        <f t="shared" si="315"/>
        <v>0</v>
      </c>
      <c r="X247" s="445">
        <f t="shared" si="316"/>
        <v>0</v>
      </c>
      <c r="Y247" s="445">
        <f t="shared" si="317"/>
        <v>0</v>
      </c>
      <c r="Z247" s="445">
        <f t="shared" si="318"/>
        <v>0</v>
      </c>
      <c r="AA247" s="445">
        <f t="shared" si="319"/>
        <v>0</v>
      </c>
      <c r="AB247" s="445">
        <f t="shared" si="320"/>
        <v>0</v>
      </c>
      <c r="AC247" s="445">
        <f t="shared" si="321"/>
        <v>0</v>
      </c>
      <c r="AD247" s="445">
        <f t="shared" si="322"/>
        <v>0</v>
      </c>
      <c r="AE247" s="445">
        <f t="shared" si="323"/>
        <v>0</v>
      </c>
      <c r="AF247" s="445">
        <f t="shared" si="324"/>
        <v>0</v>
      </c>
      <c r="AG247" s="445">
        <f t="shared" si="325"/>
        <v>0</v>
      </c>
      <c r="AH247" s="445">
        <f t="shared" si="326"/>
        <v>0</v>
      </c>
      <c r="AI247" s="445">
        <f t="shared" si="327"/>
        <v>0</v>
      </c>
      <c r="AJ247" s="445">
        <f t="shared" si="328"/>
        <v>0</v>
      </c>
      <c r="AK247" s="445">
        <f t="shared" si="329"/>
        <v>0</v>
      </c>
      <c r="AL247" s="445">
        <f t="shared" si="330"/>
        <v>0</v>
      </c>
      <c r="AM247" s="445">
        <f t="shared" si="331"/>
        <v>0</v>
      </c>
      <c r="AN247" s="445">
        <f t="shared" si="332"/>
        <v>0</v>
      </c>
      <c r="AO247" s="445">
        <f t="shared" si="333"/>
        <v>0</v>
      </c>
      <c r="AP247" s="445">
        <f t="shared" si="334"/>
        <v>0</v>
      </c>
      <c r="AQ247" s="445">
        <f t="shared" si="335"/>
        <v>0</v>
      </c>
      <c r="AR247" s="445">
        <f t="shared" si="336"/>
        <v>0</v>
      </c>
      <c r="AS247" s="445">
        <f t="shared" si="337"/>
        <v>0</v>
      </c>
      <c r="AT247" s="445">
        <f t="shared" si="338"/>
        <v>0</v>
      </c>
      <c r="AU247" s="445">
        <f t="shared" si="339"/>
        <v>0</v>
      </c>
      <c r="AV247" s="445">
        <f t="shared" si="340"/>
        <v>0</v>
      </c>
      <c r="AW247" s="445">
        <f t="shared" si="341"/>
        <v>0</v>
      </c>
      <c r="AX247" s="445">
        <f t="shared" si="342"/>
        <v>0</v>
      </c>
      <c r="AY247" s="445">
        <f t="shared" si="343"/>
        <v>0</v>
      </c>
      <c r="AZ247" s="445">
        <f t="shared" si="344"/>
        <v>0</v>
      </c>
      <c r="BA247" s="445">
        <f t="shared" si="345"/>
        <v>0</v>
      </c>
      <c r="BB247" s="445">
        <f t="shared" si="346"/>
        <v>0</v>
      </c>
      <c r="BC247" s="445">
        <f t="shared" si="347"/>
        <v>0</v>
      </c>
      <c r="BD247" s="445">
        <f t="shared" si="348"/>
        <v>0</v>
      </c>
      <c r="BE247" s="445">
        <f t="shared" si="349"/>
        <v>0</v>
      </c>
      <c r="BF247" s="445">
        <f t="shared" si="350"/>
        <v>0</v>
      </c>
      <c r="BG247" s="445">
        <f t="shared" si="351"/>
        <v>0</v>
      </c>
      <c r="BH247" s="249"/>
      <c r="BI247" s="351">
        <f>'6. Network Design'!M86</f>
        <v>0</v>
      </c>
      <c r="BJ247" s="207"/>
    </row>
    <row r="248" spans="3:63">
      <c r="C248" s="240" t="str">
        <f t="shared" si="296"/>
        <v>S29</v>
      </c>
      <c r="D248" s="240" t="str">
        <f t="shared" si="296"/>
        <v>OTHER: complete as required</v>
      </c>
      <c r="E248" s="445">
        <f t="shared" si="297"/>
        <v>0</v>
      </c>
      <c r="F248" s="445">
        <f t="shared" si="298"/>
        <v>0</v>
      </c>
      <c r="G248" s="445">
        <f t="shared" si="299"/>
        <v>0</v>
      </c>
      <c r="H248" s="445">
        <f t="shared" si="300"/>
        <v>0</v>
      </c>
      <c r="I248" s="445">
        <f t="shared" si="301"/>
        <v>0</v>
      </c>
      <c r="J248" s="445">
        <f t="shared" si="302"/>
        <v>0</v>
      </c>
      <c r="K248" s="445">
        <f t="shared" si="303"/>
        <v>0</v>
      </c>
      <c r="L248" s="445">
        <f t="shared" si="304"/>
        <v>0</v>
      </c>
      <c r="M248" s="445">
        <f t="shared" si="305"/>
        <v>0</v>
      </c>
      <c r="N248" s="445">
        <f t="shared" si="306"/>
        <v>0</v>
      </c>
      <c r="O248" s="445">
        <f t="shared" si="307"/>
        <v>0</v>
      </c>
      <c r="P248" s="445">
        <f t="shared" si="308"/>
        <v>0</v>
      </c>
      <c r="Q248" s="445">
        <f t="shared" si="309"/>
        <v>0</v>
      </c>
      <c r="R248" s="445">
        <f t="shared" si="310"/>
        <v>0</v>
      </c>
      <c r="S248" s="445">
        <f t="shared" si="311"/>
        <v>0</v>
      </c>
      <c r="T248" s="445">
        <f t="shared" si="312"/>
        <v>0</v>
      </c>
      <c r="U248" s="445">
        <f t="shared" si="313"/>
        <v>0</v>
      </c>
      <c r="V248" s="445">
        <f t="shared" si="314"/>
        <v>0</v>
      </c>
      <c r="W248" s="445">
        <f t="shared" si="315"/>
        <v>0</v>
      </c>
      <c r="X248" s="445">
        <f t="shared" si="316"/>
        <v>0</v>
      </c>
      <c r="Y248" s="445">
        <f t="shared" si="317"/>
        <v>0</v>
      </c>
      <c r="Z248" s="445">
        <f t="shared" si="318"/>
        <v>0</v>
      </c>
      <c r="AA248" s="445">
        <f t="shared" si="319"/>
        <v>0</v>
      </c>
      <c r="AB248" s="445">
        <f t="shared" si="320"/>
        <v>0</v>
      </c>
      <c r="AC248" s="445">
        <f t="shared" si="321"/>
        <v>0</v>
      </c>
      <c r="AD248" s="445">
        <f t="shared" si="322"/>
        <v>0</v>
      </c>
      <c r="AE248" s="445">
        <f t="shared" si="323"/>
        <v>0</v>
      </c>
      <c r="AF248" s="445">
        <f t="shared" si="324"/>
        <v>0</v>
      </c>
      <c r="AG248" s="445">
        <f t="shared" si="325"/>
        <v>0</v>
      </c>
      <c r="AH248" s="445">
        <f t="shared" si="326"/>
        <v>0</v>
      </c>
      <c r="AI248" s="445">
        <f t="shared" si="327"/>
        <v>0</v>
      </c>
      <c r="AJ248" s="445">
        <f t="shared" si="328"/>
        <v>0</v>
      </c>
      <c r="AK248" s="445">
        <f t="shared" si="329"/>
        <v>0</v>
      </c>
      <c r="AL248" s="445">
        <f t="shared" si="330"/>
        <v>0</v>
      </c>
      <c r="AM248" s="445">
        <f t="shared" si="331"/>
        <v>0</v>
      </c>
      <c r="AN248" s="445">
        <f t="shared" si="332"/>
        <v>0</v>
      </c>
      <c r="AO248" s="445">
        <f t="shared" si="333"/>
        <v>0</v>
      </c>
      <c r="AP248" s="445">
        <f t="shared" si="334"/>
        <v>0</v>
      </c>
      <c r="AQ248" s="445">
        <f t="shared" si="335"/>
        <v>0</v>
      </c>
      <c r="AR248" s="445">
        <f t="shared" si="336"/>
        <v>0</v>
      </c>
      <c r="AS248" s="445">
        <f t="shared" si="337"/>
        <v>0</v>
      </c>
      <c r="AT248" s="445">
        <f t="shared" si="338"/>
        <v>0</v>
      </c>
      <c r="AU248" s="445">
        <f t="shared" si="339"/>
        <v>0</v>
      </c>
      <c r="AV248" s="445">
        <f t="shared" si="340"/>
        <v>0</v>
      </c>
      <c r="AW248" s="445">
        <f t="shared" si="341"/>
        <v>0</v>
      </c>
      <c r="AX248" s="445">
        <f t="shared" si="342"/>
        <v>0</v>
      </c>
      <c r="AY248" s="445">
        <f t="shared" si="343"/>
        <v>0</v>
      </c>
      <c r="AZ248" s="445">
        <f t="shared" si="344"/>
        <v>0</v>
      </c>
      <c r="BA248" s="445">
        <f t="shared" si="345"/>
        <v>0</v>
      </c>
      <c r="BB248" s="445">
        <f t="shared" si="346"/>
        <v>0</v>
      </c>
      <c r="BC248" s="445">
        <f t="shared" si="347"/>
        <v>0</v>
      </c>
      <c r="BD248" s="445">
        <f t="shared" si="348"/>
        <v>0</v>
      </c>
      <c r="BE248" s="445">
        <f t="shared" si="349"/>
        <v>0</v>
      </c>
      <c r="BF248" s="445">
        <f t="shared" si="350"/>
        <v>0</v>
      </c>
      <c r="BG248" s="445">
        <f t="shared" si="351"/>
        <v>0</v>
      </c>
      <c r="BH248" s="249"/>
      <c r="BI248" s="351">
        <f>'6. Network Design'!M87</f>
        <v>0</v>
      </c>
      <c r="BJ248" s="207"/>
    </row>
    <row r="249" spans="3:63">
      <c r="C249" s="240" t="str">
        <f t="shared" si="296"/>
        <v>S30</v>
      </c>
      <c r="D249" s="240" t="str">
        <f t="shared" si="296"/>
        <v>OTHER: complete as required</v>
      </c>
      <c r="E249" s="445">
        <f t="shared" si="297"/>
        <v>0</v>
      </c>
      <c r="F249" s="445">
        <f t="shared" si="298"/>
        <v>0</v>
      </c>
      <c r="G249" s="445">
        <f t="shared" si="299"/>
        <v>0</v>
      </c>
      <c r="H249" s="445">
        <f t="shared" si="300"/>
        <v>0</v>
      </c>
      <c r="I249" s="445">
        <f t="shared" si="301"/>
        <v>0</v>
      </c>
      <c r="J249" s="445">
        <f t="shared" si="302"/>
        <v>0</v>
      </c>
      <c r="K249" s="445">
        <f t="shared" si="303"/>
        <v>0</v>
      </c>
      <c r="L249" s="445">
        <f t="shared" si="304"/>
        <v>0</v>
      </c>
      <c r="M249" s="445">
        <f t="shared" si="305"/>
        <v>0</v>
      </c>
      <c r="N249" s="445">
        <f t="shared" si="306"/>
        <v>0</v>
      </c>
      <c r="O249" s="445">
        <f t="shared" si="307"/>
        <v>0</v>
      </c>
      <c r="P249" s="445">
        <f t="shared" si="308"/>
        <v>0</v>
      </c>
      <c r="Q249" s="445">
        <f t="shared" si="309"/>
        <v>0</v>
      </c>
      <c r="R249" s="445">
        <f t="shared" si="310"/>
        <v>0</v>
      </c>
      <c r="S249" s="445">
        <f t="shared" si="311"/>
        <v>0</v>
      </c>
      <c r="T249" s="445">
        <f t="shared" si="312"/>
        <v>0</v>
      </c>
      <c r="U249" s="445">
        <f t="shared" si="313"/>
        <v>0</v>
      </c>
      <c r="V249" s="445">
        <f t="shared" si="314"/>
        <v>0</v>
      </c>
      <c r="W249" s="445">
        <f t="shared" si="315"/>
        <v>0</v>
      </c>
      <c r="X249" s="445">
        <f t="shared" si="316"/>
        <v>0</v>
      </c>
      <c r="Y249" s="445">
        <f t="shared" si="317"/>
        <v>0</v>
      </c>
      <c r="Z249" s="445">
        <f t="shared" si="318"/>
        <v>0</v>
      </c>
      <c r="AA249" s="445">
        <f t="shared" si="319"/>
        <v>0</v>
      </c>
      <c r="AB249" s="445">
        <f t="shared" si="320"/>
        <v>0</v>
      </c>
      <c r="AC249" s="445">
        <f t="shared" si="321"/>
        <v>0</v>
      </c>
      <c r="AD249" s="445">
        <f t="shared" si="322"/>
        <v>0</v>
      </c>
      <c r="AE249" s="445">
        <f t="shared" si="323"/>
        <v>0</v>
      </c>
      <c r="AF249" s="445">
        <f t="shared" si="324"/>
        <v>0</v>
      </c>
      <c r="AG249" s="445">
        <f t="shared" si="325"/>
        <v>0</v>
      </c>
      <c r="AH249" s="445">
        <f t="shared" si="326"/>
        <v>0</v>
      </c>
      <c r="AI249" s="445">
        <f t="shared" si="327"/>
        <v>0</v>
      </c>
      <c r="AJ249" s="445">
        <f t="shared" si="328"/>
        <v>0</v>
      </c>
      <c r="AK249" s="445">
        <f t="shared" si="329"/>
        <v>0</v>
      </c>
      <c r="AL249" s="445">
        <f t="shared" si="330"/>
        <v>0</v>
      </c>
      <c r="AM249" s="445">
        <f t="shared" si="331"/>
        <v>0</v>
      </c>
      <c r="AN249" s="445">
        <f t="shared" si="332"/>
        <v>0</v>
      </c>
      <c r="AO249" s="445">
        <f t="shared" si="333"/>
        <v>0</v>
      </c>
      <c r="AP249" s="445">
        <f t="shared" si="334"/>
        <v>0</v>
      </c>
      <c r="AQ249" s="445">
        <f t="shared" si="335"/>
        <v>0</v>
      </c>
      <c r="AR249" s="445">
        <f t="shared" si="336"/>
        <v>0</v>
      </c>
      <c r="AS249" s="445">
        <f t="shared" si="337"/>
        <v>0</v>
      </c>
      <c r="AT249" s="445">
        <f t="shared" si="338"/>
        <v>0</v>
      </c>
      <c r="AU249" s="445">
        <f t="shared" si="339"/>
        <v>0</v>
      </c>
      <c r="AV249" s="445">
        <f t="shared" si="340"/>
        <v>0</v>
      </c>
      <c r="AW249" s="445">
        <f t="shared" si="341"/>
        <v>0</v>
      </c>
      <c r="AX249" s="445">
        <f t="shared" si="342"/>
        <v>0</v>
      </c>
      <c r="AY249" s="445">
        <f t="shared" si="343"/>
        <v>0</v>
      </c>
      <c r="AZ249" s="445">
        <f t="shared" si="344"/>
        <v>0</v>
      </c>
      <c r="BA249" s="445">
        <f t="shared" si="345"/>
        <v>0</v>
      </c>
      <c r="BB249" s="445">
        <f t="shared" si="346"/>
        <v>0</v>
      </c>
      <c r="BC249" s="445">
        <f t="shared" si="347"/>
        <v>0</v>
      </c>
      <c r="BD249" s="445">
        <f t="shared" si="348"/>
        <v>0</v>
      </c>
      <c r="BE249" s="445">
        <f t="shared" si="349"/>
        <v>0</v>
      </c>
      <c r="BF249" s="445">
        <f t="shared" si="350"/>
        <v>0</v>
      </c>
      <c r="BG249" s="445">
        <f t="shared" si="351"/>
        <v>0</v>
      </c>
      <c r="BH249" s="249"/>
      <c r="BI249" s="351">
        <f>'6. Network Design'!M88</f>
        <v>0</v>
      </c>
      <c r="BJ249" s="207"/>
    </row>
    <row r="250" spans="3:63">
      <c r="C250" s="240" t="str">
        <f>C216</f>
        <v>End</v>
      </c>
      <c r="D250" s="222" t="s">
        <v>2</v>
      </c>
      <c r="E250" s="446">
        <f t="shared" ref="E250:AH250" si="352">SUM(E220:E249)</f>
        <v>0.99999999999999989</v>
      </c>
      <c r="F250" s="446">
        <f t="shared" si="352"/>
        <v>1</v>
      </c>
      <c r="G250" s="446">
        <f t="shared" si="352"/>
        <v>0.99999999999999989</v>
      </c>
      <c r="H250" s="446">
        <f t="shared" si="352"/>
        <v>1</v>
      </c>
      <c r="I250" s="446">
        <f t="shared" si="352"/>
        <v>0.99999999999999989</v>
      </c>
      <c r="J250" s="446">
        <f t="shared" si="352"/>
        <v>1</v>
      </c>
      <c r="K250" s="446">
        <f t="shared" si="352"/>
        <v>0.99999999999999989</v>
      </c>
      <c r="L250" s="446">
        <f t="shared" si="352"/>
        <v>1</v>
      </c>
      <c r="M250" s="446">
        <f t="shared" si="352"/>
        <v>1</v>
      </c>
      <c r="N250" s="446">
        <f t="shared" si="352"/>
        <v>1</v>
      </c>
      <c r="O250" s="446">
        <f t="shared" si="352"/>
        <v>1</v>
      </c>
      <c r="P250" s="446">
        <f t="shared" si="352"/>
        <v>1</v>
      </c>
      <c r="Q250" s="446">
        <f t="shared" si="352"/>
        <v>1</v>
      </c>
      <c r="R250" s="446">
        <f t="shared" si="352"/>
        <v>1</v>
      </c>
      <c r="S250" s="446">
        <f t="shared" si="352"/>
        <v>1</v>
      </c>
      <c r="T250" s="446">
        <f t="shared" si="352"/>
        <v>0.99999999999999989</v>
      </c>
      <c r="U250" s="446">
        <f t="shared" si="352"/>
        <v>1</v>
      </c>
      <c r="V250" s="446">
        <f t="shared" si="352"/>
        <v>1</v>
      </c>
      <c r="W250" s="446">
        <f t="shared" si="352"/>
        <v>1</v>
      </c>
      <c r="X250" s="446">
        <f t="shared" si="352"/>
        <v>1</v>
      </c>
      <c r="Y250" s="446">
        <f t="shared" si="352"/>
        <v>1</v>
      </c>
      <c r="Z250" s="446">
        <f t="shared" si="352"/>
        <v>1</v>
      </c>
      <c r="AA250" s="446">
        <f t="shared" si="352"/>
        <v>1</v>
      </c>
      <c r="AB250" s="446">
        <f t="shared" si="352"/>
        <v>1</v>
      </c>
      <c r="AC250" s="446">
        <f t="shared" si="352"/>
        <v>1</v>
      </c>
      <c r="AD250" s="446">
        <f t="shared" si="352"/>
        <v>0</v>
      </c>
      <c r="AE250" s="446">
        <f t="shared" si="352"/>
        <v>0</v>
      </c>
      <c r="AF250" s="446">
        <f t="shared" si="352"/>
        <v>0</v>
      </c>
      <c r="AG250" s="446">
        <f t="shared" si="352"/>
        <v>0</v>
      </c>
      <c r="AH250" s="446">
        <f t="shared" si="352"/>
        <v>0</v>
      </c>
      <c r="AI250" s="446">
        <f t="shared" ref="AI250:BG250" si="353">SUM(AI220:AI249)</f>
        <v>0.99999999999999989</v>
      </c>
      <c r="AJ250" s="446">
        <f t="shared" si="353"/>
        <v>1</v>
      </c>
      <c r="AK250" s="446">
        <f t="shared" si="353"/>
        <v>0.99999999999999989</v>
      </c>
      <c r="AL250" s="446">
        <f t="shared" si="353"/>
        <v>1</v>
      </c>
      <c r="AM250" s="446">
        <f t="shared" si="353"/>
        <v>0.99999999999999989</v>
      </c>
      <c r="AN250" s="446">
        <f t="shared" si="353"/>
        <v>1</v>
      </c>
      <c r="AO250" s="446">
        <f t="shared" si="353"/>
        <v>1</v>
      </c>
      <c r="AP250" s="446">
        <f t="shared" si="353"/>
        <v>1</v>
      </c>
      <c r="AQ250" s="446">
        <f t="shared" si="353"/>
        <v>1</v>
      </c>
      <c r="AR250" s="446">
        <f t="shared" si="353"/>
        <v>1</v>
      </c>
      <c r="AS250" s="446">
        <f t="shared" si="353"/>
        <v>0.99999999999999989</v>
      </c>
      <c r="AT250" s="446">
        <f t="shared" si="353"/>
        <v>1</v>
      </c>
      <c r="AU250" s="446">
        <f t="shared" si="353"/>
        <v>1</v>
      </c>
      <c r="AV250" s="446">
        <f t="shared" si="353"/>
        <v>1</v>
      </c>
      <c r="AW250" s="446">
        <f t="shared" si="353"/>
        <v>1</v>
      </c>
      <c r="AX250" s="446">
        <f t="shared" si="353"/>
        <v>1</v>
      </c>
      <c r="AY250" s="446">
        <f t="shared" si="353"/>
        <v>1</v>
      </c>
      <c r="AZ250" s="446">
        <f t="shared" si="353"/>
        <v>0</v>
      </c>
      <c r="BA250" s="446">
        <f t="shared" si="353"/>
        <v>0</v>
      </c>
      <c r="BB250" s="446">
        <f t="shared" si="353"/>
        <v>0</v>
      </c>
      <c r="BC250" s="446">
        <f t="shared" si="353"/>
        <v>0</v>
      </c>
      <c r="BD250" s="446">
        <f t="shared" si="353"/>
        <v>0</v>
      </c>
      <c r="BE250" s="446">
        <f t="shared" si="353"/>
        <v>0</v>
      </c>
      <c r="BF250" s="446">
        <f t="shared" si="353"/>
        <v>0</v>
      </c>
      <c r="BG250" s="446">
        <f t="shared" si="353"/>
        <v>0</v>
      </c>
      <c r="BH250" s="249"/>
      <c r="BI250" s="447">
        <f>SUM(BI220:BI249)</f>
        <v>116458.90159436601</v>
      </c>
      <c r="BJ250" s="477" t="str">
        <f>IF(BI250='6. Network Design'!M89,"OK","Not OK")</f>
        <v>OK</v>
      </c>
      <c r="BK250" s="478"/>
    </row>
    <row r="252" spans="3:63">
      <c r="BI252" s="696">
        <f>'6. Network Design'!N58</f>
        <v>2020</v>
      </c>
    </row>
    <row r="253" spans="3:63">
      <c r="C253" s="154">
        <f>'C. Masterfiles'!D149</f>
        <v>2020</v>
      </c>
      <c r="D253" s="222" t="s">
        <v>284</v>
      </c>
      <c r="E253" s="443" t="str">
        <f>E219</f>
        <v>TRX</v>
      </c>
      <c r="F253" s="443" t="str">
        <f t="shared" ref="F253:AH253" si="354">F219</f>
        <v>Radio</v>
      </c>
      <c r="G253" s="443" t="str">
        <f t="shared" si="354"/>
        <v>BTS</v>
      </c>
      <c r="H253" s="443" t="str">
        <f t="shared" si="354"/>
        <v>Node B</v>
      </c>
      <c r="I253" s="443" t="str">
        <f t="shared" si="354"/>
        <v>BSC</v>
      </c>
      <c r="J253" s="443" t="str">
        <f t="shared" si="354"/>
        <v>RNC</v>
      </c>
      <c r="K253" s="443" t="str">
        <f t="shared" si="354"/>
        <v>MSC</v>
      </c>
      <c r="L253" s="443" t="str">
        <f t="shared" si="354"/>
        <v>HLR</v>
      </c>
      <c r="M253" s="443" t="str">
        <f t="shared" si="354"/>
        <v>PPP</v>
      </c>
      <c r="N253" s="443" t="str">
        <f t="shared" si="354"/>
        <v>SMSG</v>
      </c>
      <c r="O253" s="443" t="str">
        <f t="shared" si="354"/>
        <v>SMSC</v>
      </c>
      <c r="P253" s="443" t="str">
        <f t="shared" si="354"/>
        <v>MMSC</v>
      </c>
      <c r="Q253" s="443" t="str">
        <f t="shared" si="354"/>
        <v>VMS</v>
      </c>
      <c r="R253" s="443" t="str">
        <f t="shared" si="354"/>
        <v>NMS</v>
      </c>
      <c r="S253" s="443" t="str">
        <f t="shared" si="354"/>
        <v>OSS</v>
      </c>
      <c r="T253" s="443" t="str">
        <f t="shared" si="354"/>
        <v>GPRS</v>
      </c>
      <c r="U253" s="443" t="str">
        <f t="shared" si="354"/>
        <v>BIL</v>
      </c>
      <c r="V253" s="443" t="str">
        <f t="shared" si="354"/>
        <v>IBIL</v>
      </c>
      <c r="W253" s="443" t="str">
        <f t="shared" si="354"/>
        <v>IGW</v>
      </c>
      <c r="X253" s="443" t="str">
        <f t="shared" si="354"/>
        <v>INT</v>
      </c>
      <c r="Y253" s="443" t="str">
        <f t="shared" si="354"/>
        <v>SGSN</v>
      </c>
      <c r="Z253" s="443" t="str">
        <f t="shared" si="354"/>
        <v>GGSN</v>
      </c>
      <c r="AA253" s="443" t="str">
        <f t="shared" si="354"/>
        <v>IN/NGN</v>
      </c>
      <c r="AB253" s="443" t="str">
        <f t="shared" si="354"/>
        <v>eNodeB</v>
      </c>
      <c r="AC253" s="443" t="str">
        <f t="shared" si="354"/>
        <v>eNodeB Radio</v>
      </c>
      <c r="AD253" s="443" t="str">
        <f t="shared" si="354"/>
        <v>OTHER</v>
      </c>
      <c r="AE253" s="443" t="str">
        <f t="shared" si="354"/>
        <v>OTHER</v>
      </c>
      <c r="AF253" s="443" t="str">
        <f t="shared" si="354"/>
        <v>OTHER</v>
      </c>
      <c r="AG253" s="443" t="str">
        <f t="shared" si="354"/>
        <v>OTHER</v>
      </c>
      <c r="AH253" s="443" t="str">
        <f t="shared" si="354"/>
        <v>OTHER</v>
      </c>
      <c r="AI253" s="443" t="str">
        <f>AI219</f>
        <v>BTS-BSC</v>
      </c>
      <c r="AJ253" s="443" t="str">
        <f t="shared" ref="AJ253:BG253" si="355">AJ219</f>
        <v>Node B-RNC</v>
      </c>
      <c r="AK253" s="443" t="str">
        <f t="shared" si="355"/>
        <v>BSC-MSC</v>
      </c>
      <c r="AL253" s="443" t="str">
        <f t="shared" si="355"/>
        <v>RNC-MSC</v>
      </c>
      <c r="AM253" s="443" t="str">
        <f t="shared" si="355"/>
        <v>MSC-MSC</v>
      </c>
      <c r="AN253" s="443" t="str">
        <f t="shared" si="355"/>
        <v>MSC-PPP</v>
      </c>
      <c r="AO253" s="443" t="str">
        <f t="shared" si="355"/>
        <v>MSC-HLR</v>
      </c>
      <c r="AP253" s="443" t="str">
        <f t="shared" si="355"/>
        <v>MSC-SMS</v>
      </c>
      <c r="AQ253" s="443" t="str">
        <f t="shared" si="355"/>
        <v>MSC-MMS</v>
      </c>
      <c r="AR253" s="443" t="str">
        <f t="shared" si="355"/>
        <v>MSC-OSS</v>
      </c>
      <c r="AS253" s="443" t="str">
        <f t="shared" si="355"/>
        <v>MSC-GPRS</v>
      </c>
      <c r="AT253" s="443" t="str">
        <f t="shared" si="355"/>
        <v>MSC-BIL</v>
      </c>
      <c r="AU253" s="443" t="str">
        <f t="shared" si="355"/>
        <v>MSC-IBIL</v>
      </c>
      <c r="AV253" s="443" t="str">
        <f t="shared" si="355"/>
        <v>MSC-IGW</v>
      </c>
      <c r="AW253" s="443" t="str">
        <f t="shared" si="355"/>
        <v>MSC-INT</v>
      </c>
      <c r="AX253" s="443" t="str">
        <f t="shared" si="355"/>
        <v>MSC-IN/NGIN</v>
      </c>
      <c r="AY253" s="443" t="str">
        <f t="shared" si="355"/>
        <v>eNodeB-MSC</v>
      </c>
      <c r="AZ253" s="443" t="str">
        <f t="shared" si="355"/>
        <v>OTHER: complete as required</v>
      </c>
      <c r="BA253" s="443" t="str">
        <f t="shared" si="355"/>
        <v>OTHER: complete as required</v>
      </c>
      <c r="BB253" s="443" t="str">
        <f t="shared" si="355"/>
        <v>OTHER: complete as required</v>
      </c>
      <c r="BC253" s="443" t="str">
        <f t="shared" si="355"/>
        <v>OTHER: complete as required</v>
      </c>
      <c r="BD253" s="443" t="str">
        <f t="shared" si="355"/>
        <v>OTHER: complete as required</v>
      </c>
      <c r="BE253" s="443" t="str">
        <f t="shared" si="355"/>
        <v>OTHER: complete as required</v>
      </c>
      <c r="BF253" s="443" t="str">
        <f t="shared" si="355"/>
        <v>OTHER: complete as required</v>
      </c>
      <c r="BG253" s="443" t="str">
        <f t="shared" si="355"/>
        <v>OTHER: complete as required</v>
      </c>
      <c r="BH253" s="488"/>
      <c r="BI253" s="688" t="s">
        <v>472</v>
      </c>
      <c r="BJ253" s="487"/>
    </row>
    <row r="254" spans="3:63">
      <c r="C254" s="240" t="str">
        <f t="shared" ref="C254:D254" si="356">C220</f>
        <v>S01</v>
      </c>
      <c r="D254" s="240" t="str">
        <f t="shared" si="356"/>
        <v>Повиквания в мрежата (On Net calls)</v>
      </c>
      <c r="E254" s="445">
        <f>E15*$BI$254/(IF(SUMPRODUCT(E15:E44,$BI$254:$BI$283)=0,1,SUMPRODUCT(E15:E44,$BI$254:$BI$283)))</f>
        <v>0.74222411189287019</v>
      </c>
      <c r="F254" s="445">
        <f t="shared" ref="F254:BG254" si="357">F15*$BI$254/(IF(SUMPRODUCT(F15:F44,$BI$254:$BI$283)=0,1,SUMPRODUCT(F15:F44,$BI$254:$BI$283)))</f>
        <v>0.54413248455206886</v>
      </c>
      <c r="G254" s="445">
        <f t="shared" si="357"/>
        <v>0.74222411189287019</v>
      </c>
      <c r="H254" s="445">
        <f t="shared" si="357"/>
        <v>0.54413248455206886</v>
      </c>
      <c r="I254" s="445">
        <f t="shared" si="357"/>
        <v>0.74222411189287019</v>
      </c>
      <c r="J254" s="445">
        <f t="shared" si="357"/>
        <v>0.54413248455206886</v>
      </c>
      <c r="K254" s="445">
        <f t="shared" si="357"/>
        <v>0.49882231324840787</v>
      </c>
      <c r="L254" s="445">
        <f t="shared" si="357"/>
        <v>0.37385925019329297</v>
      </c>
      <c r="M254" s="445">
        <f t="shared" si="357"/>
        <v>0.37385925019329297</v>
      </c>
      <c r="N254" s="445">
        <f t="shared" si="357"/>
        <v>0</v>
      </c>
      <c r="O254" s="445">
        <f t="shared" si="357"/>
        <v>0</v>
      </c>
      <c r="P254" s="445">
        <f t="shared" si="357"/>
        <v>0</v>
      </c>
      <c r="Q254" s="445">
        <f t="shared" si="357"/>
        <v>0</v>
      </c>
      <c r="R254" s="445">
        <f t="shared" si="357"/>
        <v>0.37385925019329297</v>
      </c>
      <c r="S254" s="445">
        <f t="shared" si="357"/>
        <v>0.37385925019329297</v>
      </c>
      <c r="T254" s="445">
        <f t="shared" si="357"/>
        <v>0</v>
      </c>
      <c r="U254" s="445">
        <f t="shared" si="357"/>
        <v>0.41244723109655629</v>
      </c>
      <c r="V254" s="445">
        <f t="shared" si="357"/>
        <v>0</v>
      </c>
      <c r="W254" s="445">
        <f t="shared" si="357"/>
        <v>0</v>
      </c>
      <c r="X254" s="445">
        <f t="shared" si="357"/>
        <v>0</v>
      </c>
      <c r="Y254" s="445">
        <f t="shared" si="357"/>
        <v>0</v>
      </c>
      <c r="Z254" s="445">
        <f t="shared" si="357"/>
        <v>0</v>
      </c>
      <c r="AA254" s="445">
        <f t="shared" si="357"/>
        <v>0</v>
      </c>
      <c r="AB254" s="445">
        <f t="shared" si="357"/>
        <v>0.54413248455206886</v>
      </c>
      <c r="AC254" s="445">
        <f t="shared" si="357"/>
        <v>0.54413248455206886</v>
      </c>
      <c r="AD254" s="445">
        <f t="shared" si="357"/>
        <v>0</v>
      </c>
      <c r="AE254" s="445">
        <f t="shared" si="357"/>
        <v>0</v>
      </c>
      <c r="AF254" s="445">
        <f t="shared" si="357"/>
        <v>0</v>
      </c>
      <c r="AG254" s="445">
        <f t="shared" si="357"/>
        <v>0</v>
      </c>
      <c r="AH254" s="445">
        <f t="shared" si="357"/>
        <v>0</v>
      </c>
      <c r="AI254" s="445">
        <f t="shared" si="357"/>
        <v>0.74222411189287019</v>
      </c>
      <c r="AJ254" s="445">
        <f t="shared" si="357"/>
        <v>0.54413248455206886</v>
      </c>
      <c r="AK254" s="445">
        <f t="shared" si="357"/>
        <v>0.74222411189287019</v>
      </c>
      <c r="AL254" s="445">
        <f t="shared" si="357"/>
        <v>0.54413248455206886</v>
      </c>
      <c r="AM254" s="445">
        <f t="shared" si="357"/>
        <v>0.74222411189287019</v>
      </c>
      <c r="AN254" s="445">
        <f t="shared" si="357"/>
        <v>0.37385925019329297</v>
      </c>
      <c r="AO254" s="445">
        <f t="shared" si="357"/>
        <v>0.37385925019329297</v>
      </c>
      <c r="AP254" s="445">
        <f t="shared" si="357"/>
        <v>0</v>
      </c>
      <c r="AQ254" s="445">
        <f t="shared" si="357"/>
        <v>0</v>
      </c>
      <c r="AR254" s="445">
        <f t="shared" si="357"/>
        <v>0.37385925019329297</v>
      </c>
      <c r="AS254" s="445">
        <f t="shared" si="357"/>
        <v>0</v>
      </c>
      <c r="AT254" s="445">
        <f t="shared" si="357"/>
        <v>0.41244723109655629</v>
      </c>
      <c r="AU254" s="445">
        <f t="shared" si="357"/>
        <v>0</v>
      </c>
      <c r="AV254" s="445">
        <f t="shared" si="357"/>
        <v>0</v>
      </c>
      <c r="AW254" s="445">
        <f t="shared" si="357"/>
        <v>0</v>
      </c>
      <c r="AX254" s="445">
        <f t="shared" si="357"/>
        <v>0</v>
      </c>
      <c r="AY254" s="445">
        <f t="shared" si="357"/>
        <v>0.54413248455206886</v>
      </c>
      <c r="AZ254" s="445">
        <f t="shared" si="357"/>
        <v>0</v>
      </c>
      <c r="BA254" s="445">
        <f t="shared" si="357"/>
        <v>0</v>
      </c>
      <c r="BB254" s="445">
        <f t="shared" si="357"/>
        <v>0</v>
      </c>
      <c r="BC254" s="445">
        <f t="shared" si="357"/>
        <v>0</v>
      </c>
      <c r="BD254" s="445">
        <f t="shared" si="357"/>
        <v>0</v>
      </c>
      <c r="BE254" s="445">
        <f t="shared" si="357"/>
        <v>0</v>
      </c>
      <c r="BF254" s="445">
        <f t="shared" si="357"/>
        <v>0</v>
      </c>
      <c r="BG254" s="445">
        <f t="shared" si="357"/>
        <v>0</v>
      </c>
      <c r="BH254" s="488"/>
      <c r="BI254" s="351">
        <f>'6. Network Design'!N59</f>
        <v>44410.022380972252</v>
      </c>
      <c r="BJ254" s="487"/>
    </row>
    <row r="255" spans="3:63">
      <c r="C255" s="240" t="str">
        <f t="shared" ref="C255:D255" si="358">C221</f>
        <v>S02</v>
      </c>
      <c r="D255" s="240" t="str">
        <f t="shared" si="358"/>
        <v>Изходящи повиквания към фиксирана линия (Outgoing Calls to Fixed Line)</v>
      </c>
      <c r="E255" s="445">
        <f>E16*$BI$255/(IF(SUMPRODUCT(E15:E44,$BI$254:$BI$283)=0,1,SUMPRODUCT(E15:E44,$BI$254:$BI$283)))</f>
        <v>5.9657637785584267E-3</v>
      </c>
      <c r="F255" s="445">
        <f t="shared" ref="F255:BG255" si="359">F16*$BI$255/(IF(SUMPRODUCT(F15:F44,$BI$254:$BI$283)=0,1,SUMPRODUCT(F15:F44,$BI$254:$BI$283)))</f>
        <v>4.3735656320826651E-3</v>
      </c>
      <c r="G255" s="445">
        <f t="shared" si="359"/>
        <v>5.9657637785584267E-3</v>
      </c>
      <c r="H255" s="445">
        <f t="shared" si="359"/>
        <v>4.3735656320826651E-3</v>
      </c>
      <c r="I255" s="445">
        <f t="shared" si="359"/>
        <v>5.9657637785584267E-3</v>
      </c>
      <c r="J255" s="445">
        <f t="shared" si="359"/>
        <v>4.3735656320826651E-3</v>
      </c>
      <c r="K255" s="445">
        <f t="shared" si="359"/>
        <v>6.0140651064100716E-3</v>
      </c>
      <c r="L255" s="445">
        <f t="shared" si="359"/>
        <v>6.0099259437803891E-3</v>
      </c>
      <c r="M255" s="445">
        <f t="shared" si="359"/>
        <v>6.0099259437803891E-3</v>
      </c>
      <c r="N255" s="445">
        <f t="shared" si="359"/>
        <v>0</v>
      </c>
      <c r="O255" s="445">
        <f t="shared" si="359"/>
        <v>0</v>
      </c>
      <c r="P255" s="445">
        <f t="shared" si="359"/>
        <v>0</v>
      </c>
      <c r="Q255" s="445">
        <f t="shared" si="359"/>
        <v>0</v>
      </c>
      <c r="R255" s="445">
        <f t="shared" si="359"/>
        <v>6.0099259437803891E-3</v>
      </c>
      <c r="S255" s="445">
        <f t="shared" si="359"/>
        <v>6.0099259437803891E-3</v>
      </c>
      <c r="T255" s="445">
        <f t="shared" si="359"/>
        <v>0</v>
      </c>
      <c r="U255" s="445">
        <f t="shared" si="359"/>
        <v>6.6302420317967264E-3</v>
      </c>
      <c r="V255" s="445">
        <f t="shared" si="359"/>
        <v>0</v>
      </c>
      <c r="W255" s="445">
        <f t="shared" si="359"/>
        <v>2.765630658481872E-2</v>
      </c>
      <c r="X255" s="445">
        <f t="shared" si="359"/>
        <v>0</v>
      </c>
      <c r="Y255" s="445">
        <f t="shared" si="359"/>
        <v>0</v>
      </c>
      <c r="Z255" s="445">
        <f t="shared" si="359"/>
        <v>0</v>
      </c>
      <c r="AA255" s="445">
        <f t="shared" si="359"/>
        <v>0</v>
      </c>
      <c r="AB255" s="445">
        <f t="shared" si="359"/>
        <v>4.3735656320826651E-3</v>
      </c>
      <c r="AC255" s="445">
        <f t="shared" si="359"/>
        <v>4.3735656320826651E-3</v>
      </c>
      <c r="AD255" s="445">
        <f t="shared" si="359"/>
        <v>0</v>
      </c>
      <c r="AE255" s="445">
        <f t="shared" si="359"/>
        <v>0</v>
      </c>
      <c r="AF255" s="445">
        <f t="shared" si="359"/>
        <v>0</v>
      </c>
      <c r="AG255" s="445">
        <f t="shared" si="359"/>
        <v>0</v>
      </c>
      <c r="AH255" s="445">
        <f t="shared" si="359"/>
        <v>0</v>
      </c>
      <c r="AI255" s="445">
        <f t="shared" si="359"/>
        <v>5.9657637785584267E-3</v>
      </c>
      <c r="AJ255" s="445">
        <f t="shared" si="359"/>
        <v>4.3735656320826651E-3</v>
      </c>
      <c r="AK255" s="445">
        <f t="shared" si="359"/>
        <v>5.9657637785584267E-3</v>
      </c>
      <c r="AL255" s="445">
        <f t="shared" si="359"/>
        <v>4.3735656320826651E-3</v>
      </c>
      <c r="AM255" s="445">
        <f t="shared" si="359"/>
        <v>5.9657637785584267E-3</v>
      </c>
      <c r="AN255" s="445">
        <f t="shared" si="359"/>
        <v>6.0099259437803891E-3</v>
      </c>
      <c r="AO255" s="445">
        <f t="shared" si="359"/>
        <v>6.0099259437803891E-3</v>
      </c>
      <c r="AP255" s="445">
        <f t="shared" si="359"/>
        <v>0</v>
      </c>
      <c r="AQ255" s="445">
        <f t="shared" si="359"/>
        <v>0</v>
      </c>
      <c r="AR255" s="445">
        <f t="shared" si="359"/>
        <v>6.0099259437803891E-3</v>
      </c>
      <c r="AS255" s="445">
        <f t="shared" si="359"/>
        <v>0</v>
      </c>
      <c r="AT255" s="445">
        <f t="shared" si="359"/>
        <v>6.6302420317967264E-3</v>
      </c>
      <c r="AU255" s="445">
        <f t="shared" si="359"/>
        <v>0</v>
      </c>
      <c r="AV255" s="445">
        <f t="shared" si="359"/>
        <v>2.765630658481872E-2</v>
      </c>
      <c r="AW255" s="445">
        <f t="shared" si="359"/>
        <v>0</v>
      </c>
      <c r="AX255" s="445">
        <f t="shared" si="359"/>
        <v>0</v>
      </c>
      <c r="AY255" s="445">
        <f t="shared" si="359"/>
        <v>4.3735656320826651E-3</v>
      </c>
      <c r="AZ255" s="445">
        <f t="shared" si="359"/>
        <v>0</v>
      </c>
      <c r="BA255" s="445">
        <f t="shared" si="359"/>
        <v>0</v>
      </c>
      <c r="BB255" s="445">
        <f t="shared" si="359"/>
        <v>0</v>
      </c>
      <c r="BC255" s="445">
        <f t="shared" si="359"/>
        <v>0</v>
      </c>
      <c r="BD255" s="445">
        <f t="shared" si="359"/>
        <v>0</v>
      </c>
      <c r="BE255" s="445">
        <f t="shared" si="359"/>
        <v>0</v>
      </c>
      <c r="BF255" s="445">
        <f t="shared" si="359"/>
        <v>0</v>
      </c>
      <c r="BG255" s="445">
        <f t="shared" si="359"/>
        <v>0</v>
      </c>
      <c r="BH255" s="488"/>
      <c r="BI255" s="351">
        <f>'6. Network Design'!N60</f>
        <v>713.90756155767065</v>
      </c>
      <c r="BJ255" s="487"/>
    </row>
    <row r="256" spans="3:63">
      <c r="C256" s="240" t="str">
        <f t="shared" ref="C256:D256" si="360">C222</f>
        <v>S03</v>
      </c>
      <c r="D256" s="240" t="str">
        <f t="shared" si="360"/>
        <v>Изходящи повиквания към други мобилни мрежи (Outgoing Calls to Other Mobile)</v>
      </c>
      <c r="E256" s="445">
        <f>E17*$BI$256/(IF(SUMPRODUCT(E15:E44,$BI$254:$BI$283)=0,1,SUMPRODUCT(E15:E44,$BI$254:$BI$283)))</f>
        <v>6.1488781446137231E-2</v>
      </c>
      <c r="F256" s="445">
        <f t="shared" ref="F256:BG256" si="361">F17*$BI$256/(IF(SUMPRODUCT(F15:F44,$BI$254:$BI$283)=0,1,SUMPRODUCT(F15:F44,$BI$254:$BI$283)))</f>
        <v>4.5078087445904767E-2</v>
      </c>
      <c r="G256" s="445">
        <f t="shared" si="361"/>
        <v>6.1488781446137231E-2</v>
      </c>
      <c r="H256" s="445">
        <f t="shared" si="361"/>
        <v>4.5078087445904767E-2</v>
      </c>
      <c r="I256" s="445">
        <f t="shared" si="361"/>
        <v>6.1488781446137231E-2</v>
      </c>
      <c r="J256" s="445">
        <f t="shared" si="361"/>
        <v>4.5078087445904767E-2</v>
      </c>
      <c r="K256" s="445">
        <f t="shared" si="361"/>
        <v>6.1986620432404577E-2</v>
      </c>
      <c r="L256" s="445">
        <f t="shared" si="361"/>
        <v>6.19439583231167E-2</v>
      </c>
      <c r="M256" s="445">
        <f t="shared" si="361"/>
        <v>6.19439583231167E-2</v>
      </c>
      <c r="N256" s="445">
        <f t="shared" si="361"/>
        <v>0</v>
      </c>
      <c r="O256" s="445">
        <f t="shared" si="361"/>
        <v>0</v>
      </c>
      <c r="P256" s="445">
        <f t="shared" si="361"/>
        <v>0</v>
      </c>
      <c r="Q256" s="445">
        <f t="shared" si="361"/>
        <v>0</v>
      </c>
      <c r="R256" s="445">
        <f t="shared" si="361"/>
        <v>6.19439583231167E-2</v>
      </c>
      <c r="S256" s="445">
        <f t="shared" si="361"/>
        <v>6.19439583231167E-2</v>
      </c>
      <c r="T256" s="445">
        <f t="shared" si="361"/>
        <v>0</v>
      </c>
      <c r="U256" s="445">
        <f t="shared" si="361"/>
        <v>6.8337520284226766E-2</v>
      </c>
      <c r="V256" s="445">
        <f t="shared" si="361"/>
        <v>0</v>
      </c>
      <c r="W256" s="445">
        <f t="shared" si="361"/>
        <v>0.28505194880716639</v>
      </c>
      <c r="X256" s="445">
        <f t="shared" si="361"/>
        <v>0</v>
      </c>
      <c r="Y256" s="445">
        <f t="shared" si="361"/>
        <v>0</v>
      </c>
      <c r="Z256" s="445">
        <f t="shared" si="361"/>
        <v>0</v>
      </c>
      <c r="AA256" s="445">
        <f t="shared" si="361"/>
        <v>0</v>
      </c>
      <c r="AB256" s="445">
        <f t="shared" si="361"/>
        <v>4.5078087445904767E-2</v>
      </c>
      <c r="AC256" s="445">
        <f t="shared" si="361"/>
        <v>4.5078087445904767E-2</v>
      </c>
      <c r="AD256" s="445">
        <f t="shared" si="361"/>
        <v>0</v>
      </c>
      <c r="AE256" s="445">
        <f t="shared" si="361"/>
        <v>0</v>
      </c>
      <c r="AF256" s="445">
        <f t="shared" si="361"/>
        <v>0</v>
      </c>
      <c r="AG256" s="445">
        <f t="shared" si="361"/>
        <v>0</v>
      </c>
      <c r="AH256" s="445">
        <f t="shared" si="361"/>
        <v>0</v>
      </c>
      <c r="AI256" s="445">
        <f t="shared" si="361"/>
        <v>6.1488781446137231E-2</v>
      </c>
      <c r="AJ256" s="445">
        <f t="shared" si="361"/>
        <v>4.5078087445904767E-2</v>
      </c>
      <c r="AK256" s="445">
        <f t="shared" si="361"/>
        <v>6.1488781446137231E-2</v>
      </c>
      <c r="AL256" s="445">
        <f t="shared" si="361"/>
        <v>4.5078087445904767E-2</v>
      </c>
      <c r="AM256" s="445">
        <f t="shared" si="361"/>
        <v>6.1488781446137231E-2</v>
      </c>
      <c r="AN256" s="445">
        <f t="shared" si="361"/>
        <v>6.19439583231167E-2</v>
      </c>
      <c r="AO256" s="445">
        <f t="shared" si="361"/>
        <v>6.19439583231167E-2</v>
      </c>
      <c r="AP256" s="445">
        <f t="shared" si="361"/>
        <v>0</v>
      </c>
      <c r="AQ256" s="445">
        <f t="shared" si="361"/>
        <v>0</v>
      </c>
      <c r="AR256" s="445">
        <f t="shared" si="361"/>
        <v>6.19439583231167E-2</v>
      </c>
      <c r="AS256" s="445">
        <f t="shared" si="361"/>
        <v>0</v>
      </c>
      <c r="AT256" s="445">
        <f t="shared" si="361"/>
        <v>6.8337520284226766E-2</v>
      </c>
      <c r="AU256" s="445">
        <f t="shared" si="361"/>
        <v>0</v>
      </c>
      <c r="AV256" s="445">
        <f t="shared" si="361"/>
        <v>0.28505194880716639</v>
      </c>
      <c r="AW256" s="445">
        <f t="shared" si="361"/>
        <v>0</v>
      </c>
      <c r="AX256" s="445">
        <f t="shared" si="361"/>
        <v>0</v>
      </c>
      <c r="AY256" s="445">
        <f t="shared" si="361"/>
        <v>4.5078087445904767E-2</v>
      </c>
      <c r="AZ256" s="445">
        <f t="shared" si="361"/>
        <v>0</v>
      </c>
      <c r="BA256" s="445">
        <f t="shared" si="361"/>
        <v>0</v>
      </c>
      <c r="BB256" s="445">
        <f t="shared" si="361"/>
        <v>0</v>
      </c>
      <c r="BC256" s="445">
        <f t="shared" si="361"/>
        <v>0</v>
      </c>
      <c r="BD256" s="445">
        <f t="shared" si="361"/>
        <v>0</v>
      </c>
      <c r="BE256" s="445">
        <f t="shared" si="361"/>
        <v>0</v>
      </c>
      <c r="BF256" s="445">
        <f t="shared" si="361"/>
        <v>0</v>
      </c>
      <c r="BG256" s="445">
        <f t="shared" si="361"/>
        <v>0</v>
      </c>
      <c r="BH256" s="488"/>
      <c r="BI256" s="351">
        <f>'6. Network Design'!N61</f>
        <v>7358.2038536517048</v>
      </c>
      <c r="BJ256" s="487"/>
    </row>
    <row r="257" spans="3:62">
      <c r="C257" s="240" t="str">
        <f t="shared" ref="C257:D257" si="362">C223</f>
        <v>S04</v>
      </c>
      <c r="D257" s="240" t="str">
        <f t="shared" si="362"/>
        <v>Изходящи международни повиквания (Outgoing Calls to International)</v>
      </c>
      <c r="E257" s="445">
        <f>E18*$BI$257/(IF(SUMPRODUCT(E15:E44,$BI$254:$BI$283)=0,1,SUMPRODUCT(E15:E44,$BI$254:$BI$283)))</f>
        <v>2.9733103210958273E-3</v>
      </c>
      <c r="F257" s="445">
        <f t="shared" ref="F257:BG257" si="363">F18*$BI$257/(IF(SUMPRODUCT(F15:F44,$BI$254:$BI$283)=0,1,SUMPRODUCT(F15:F44,$BI$254:$BI$283)))</f>
        <v>2.1797657963929097E-3</v>
      </c>
      <c r="G257" s="445">
        <f t="shared" si="363"/>
        <v>2.9733103210958273E-3</v>
      </c>
      <c r="H257" s="445">
        <f t="shared" si="363"/>
        <v>2.1797657963929097E-3</v>
      </c>
      <c r="I257" s="445">
        <f t="shared" si="363"/>
        <v>2.9733103210958273E-3</v>
      </c>
      <c r="J257" s="445">
        <f t="shared" si="363"/>
        <v>2.1797657963929097E-3</v>
      </c>
      <c r="K257" s="445">
        <f t="shared" si="363"/>
        <v>2.9973834895876969E-3</v>
      </c>
      <c r="L257" s="445">
        <f t="shared" si="363"/>
        <v>2.9953205492125245E-3</v>
      </c>
      <c r="M257" s="445">
        <f t="shared" si="363"/>
        <v>2.9953205492125245E-3</v>
      </c>
      <c r="N257" s="445">
        <f t="shared" si="363"/>
        <v>0</v>
      </c>
      <c r="O257" s="445">
        <f t="shared" si="363"/>
        <v>0</v>
      </c>
      <c r="P257" s="445">
        <f t="shared" si="363"/>
        <v>0</v>
      </c>
      <c r="Q257" s="445">
        <f t="shared" si="363"/>
        <v>0</v>
      </c>
      <c r="R257" s="445">
        <f t="shared" si="363"/>
        <v>2.9953205492125245E-3</v>
      </c>
      <c r="S257" s="445">
        <f t="shared" si="363"/>
        <v>2.9953205492125245E-3</v>
      </c>
      <c r="T257" s="445">
        <f t="shared" si="363"/>
        <v>0</v>
      </c>
      <c r="U257" s="445">
        <f t="shared" si="363"/>
        <v>3.3044833480262658E-3</v>
      </c>
      <c r="V257" s="445">
        <f t="shared" si="363"/>
        <v>0</v>
      </c>
      <c r="W257" s="445">
        <f t="shared" si="363"/>
        <v>0</v>
      </c>
      <c r="X257" s="445">
        <f t="shared" si="363"/>
        <v>9.2642927972464761E-2</v>
      </c>
      <c r="Y257" s="445">
        <f t="shared" si="363"/>
        <v>0</v>
      </c>
      <c r="Z257" s="445">
        <f t="shared" si="363"/>
        <v>0</v>
      </c>
      <c r="AA257" s="445">
        <f t="shared" si="363"/>
        <v>0</v>
      </c>
      <c r="AB257" s="445">
        <f t="shared" si="363"/>
        <v>2.1797657963929097E-3</v>
      </c>
      <c r="AC257" s="445">
        <f t="shared" si="363"/>
        <v>2.1797657963929097E-3</v>
      </c>
      <c r="AD257" s="445">
        <f t="shared" si="363"/>
        <v>0</v>
      </c>
      <c r="AE257" s="445">
        <f t="shared" si="363"/>
        <v>0</v>
      </c>
      <c r="AF257" s="445">
        <f t="shared" si="363"/>
        <v>0</v>
      </c>
      <c r="AG257" s="445">
        <f t="shared" si="363"/>
        <v>0</v>
      </c>
      <c r="AH257" s="445">
        <f t="shared" si="363"/>
        <v>0</v>
      </c>
      <c r="AI257" s="445">
        <f t="shared" si="363"/>
        <v>2.9733103210958273E-3</v>
      </c>
      <c r="AJ257" s="445">
        <f t="shared" si="363"/>
        <v>2.1797657963929097E-3</v>
      </c>
      <c r="AK257" s="445">
        <f t="shared" si="363"/>
        <v>2.9733103210958273E-3</v>
      </c>
      <c r="AL257" s="445">
        <f t="shared" si="363"/>
        <v>2.1797657963929097E-3</v>
      </c>
      <c r="AM257" s="445">
        <f t="shared" si="363"/>
        <v>2.9733103210958273E-3</v>
      </c>
      <c r="AN257" s="445">
        <f t="shared" si="363"/>
        <v>2.9953205492125245E-3</v>
      </c>
      <c r="AO257" s="445">
        <f t="shared" si="363"/>
        <v>2.9953205492125245E-3</v>
      </c>
      <c r="AP257" s="445">
        <f t="shared" si="363"/>
        <v>0</v>
      </c>
      <c r="AQ257" s="445">
        <f t="shared" si="363"/>
        <v>0</v>
      </c>
      <c r="AR257" s="445">
        <f t="shared" si="363"/>
        <v>2.9953205492125245E-3</v>
      </c>
      <c r="AS257" s="445">
        <f t="shared" si="363"/>
        <v>0</v>
      </c>
      <c r="AT257" s="445">
        <f t="shared" si="363"/>
        <v>3.3044833480262658E-3</v>
      </c>
      <c r="AU257" s="445">
        <f t="shared" si="363"/>
        <v>0</v>
      </c>
      <c r="AV257" s="445">
        <f t="shared" si="363"/>
        <v>0</v>
      </c>
      <c r="AW257" s="445">
        <f t="shared" si="363"/>
        <v>9.2642927972464761E-2</v>
      </c>
      <c r="AX257" s="445">
        <f t="shared" si="363"/>
        <v>0</v>
      </c>
      <c r="AY257" s="445">
        <f t="shared" si="363"/>
        <v>2.1797657963929097E-3</v>
      </c>
      <c r="AZ257" s="445">
        <f t="shared" si="363"/>
        <v>0</v>
      </c>
      <c r="BA257" s="445">
        <f t="shared" si="363"/>
        <v>0</v>
      </c>
      <c r="BB257" s="445">
        <f t="shared" si="363"/>
        <v>0</v>
      </c>
      <c r="BC257" s="445">
        <f t="shared" si="363"/>
        <v>0</v>
      </c>
      <c r="BD257" s="445">
        <f t="shared" si="363"/>
        <v>0</v>
      </c>
      <c r="BE257" s="445">
        <f t="shared" si="363"/>
        <v>0</v>
      </c>
      <c r="BF257" s="445">
        <f t="shared" si="363"/>
        <v>0</v>
      </c>
      <c r="BG257" s="445">
        <f t="shared" si="363"/>
        <v>0</v>
      </c>
      <c r="BH257" s="488"/>
      <c r="BI257" s="351">
        <f>'6. Network Design'!N62</f>
        <v>355.80837590601027</v>
      </c>
      <c r="BJ257" s="487"/>
    </row>
    <row r="258" spans="3:62">
      <c r="C258" s="240" t="str">
        <f t="shared" ref="C258:D258" si="364">C224</f>
        <v>S05</v>
      </c>
      <c r="D258" s="240" t="str">
        <f t="shared" si="364"/>
        <v>Входящи повиквания от фиксирана линия (Incoming calls from fixed)</v>
      </c>
      <c r="E258" s="445">
        <f>E19*$BI$258/(IF(SUMPRODUCT(E15:E44,$BI$254:$BI$283)=0,1,SUMPRODUCT(E15:E44,$BI$254:$BI$283)))</f>
        <v>3.0001873487346909E-3</v>
      </c>
      <c r="F258" s="445">
        <f t="shared" ref="F258:BG258" si="365">F19*$BI$258/(IF(SUMPRODUCT(F15:F44,$BI$254:$BI$283)=0,1,SUMPRODUCT(F15:F44,$BI$254:$BI$283)))</f>
        <v>2.1994696346166677E-3</v>
      </c>
      <c r="G258" s="445">
        <f t="shared" si="365"/>
        <v>3.0001873487346909E-3</v>
      </c>
      <c r="H258" s="445">
        <f t="shared" si="365"/>
        <v>2.1994696346166677E-3</v>
      </c>
      <c r="I258" s="445">
        <f t="shared" si="365"/>
        <v>3.0001873487346909E-3</v>
      </c>
      <c r="J258" s="445">
        <f t="shared" si="365"/>
        <v>2.1994696346166677E-3</v>
      </c>
      <c r="K258" s="445">
        <f t="shared" si="365"/>
        <v>3.0244781249247278E-3</v>
      </c>
      <c r="L258" s="445">
        <f t="shared" si="365"/>
        <v>3.022396536746436E-3</v>
      </c>
      <c r="M258" s="445">
        <f t="shared" si="365"/>
        <v>3.022396536746436E-3</v>
      </c>
      <c r="N258" s="445">
        <f t="shared" si="365"/>
        <v>0</v>
      </c>
      <c r="O258" s="445">
        <f t="shared" si="365"/>
        <v>0</v>
      </c>
      <c r="P258" s="445">
        <f t="shared" si="365"/>
        <v>0</v>
      </c>
      <c r="Q258" s="445">
        <f t="shared" si="365"/>
        <v>0</v>
      </c>
      <c r="R258" s="445">
        <f t="shared" si="365"/>
        <v>3.022396536746436E-3</v>
      </c>
      <c r="S258" s="445">
        <f t="shared" si="365"/>
        <v>3.022396536746436E-3</v>
      </c>
      <c r="T258" s="445">
        <f t="shared" si="365"/>
        <v>0</v>
      </c>
      <c r="U258" s="445">
        <f t="shared" si="365"/>
        <v>0</v>
      </c>
      <c r="V258" s="445">
        <f t="shared" si="365"/>
        <v>3.2304853834720031E-2</v>
      </c>
      <c r="W258" s="445">
        <f t="shared" si="365"/>
        <v>1.3908378576221635E-2</v>
      </c>
      <c r="X258" s="445">
        <f t="shared" si="365"/>
        <v>0</v>
      </c>
      <c r="Y258" s="445">
        <f t="shared" si="365"/>
        <v>0</v>
      </c>
      <c r="Z258" s="445">
        <f t="shared" si="365"/>
        <v>0</v>
      </c>
      <c r="AA258" s="445">
        <f t="shared" si="365"/>
        <v>0</v>
      </c>
      <c r="AB258" s="445">
        <f t="shared" si="365"/>
        <v>2.1994696346166677E-3</v>
      </c>
      <c r="AC258" s="445">
        <f t="shared" si="365"/>
        <v>2.1994696346166677E-3</v>
      </c>
      <c r="AD258" s="445">
        <f t="shared" si="365"/>
        <v>0</v>
      </c>
      <c r="AE258" s="445">
        <f t="shared" si="365"/>
        <v>0</v>
      </c>
      <c r="AF258" s="445">
        <f t="shared" si="365"/>
        <v>0</v>
      </c>
      <c r="AG258" s="445">
        <f t="shared" si="365"/>
        <v>0</v>
      </c>
      <c r="AH258" s="445">
        <f t="shared" si="365"/>
        <v>0</v>
      </c>
      <c r="AI258" s="445">
        <f t="shared" si="365"/>
        <v>3.0001873487346909E-3</v>
      </c>
      <c r="AJ258" s="445">
        <f t="shared" si="365"/>
        <v>2.1994696346166677E-3</v>
      </c>
      <c r="AK258" s="445">
        <f t="shared" si="365"/>
        <v>3.0001873487346909E-3</v>
      </c>
      <c r="AL258" s="445">
        <f t="shared" si="365"/>
        <v>2.1994696346166677E-3</v>
      </c>
      <c r="AM258" s="445">
        <f t="shared" si="365"/>
        <v>3.0001873487346909E-3</v>
      </c>
      <c r="AN258" s="445">
        <f t="shared" si="365"/>
        <v>3.022396536746436E-3</v>
      </c>
      <c r="AO258" s="445">
        <f t="shared" si="365"/>
        <v>3.022396536746436E-3</v>
      </c>
      <c r="AP258" s="445">
        <f t="shared" si="365"/>
        <v>0</v>
      </c>
      <c r="AQ258" s="445">
        <f t="shared" si="365"/>
        <v>0</v>
      </c>
      <c r="AR258" s="445">
        <f t="shared" si="365"/>
        <v>3.022396536746436E-3</v>
      </c>
      <c r="AS258" s="445">
        <f t="shared" si="365"/>
        <v>0</v>
      </c>
      <c r="AT258" s="445">
        <f t="shared" si="365"/>
        <v>0</v>
      </c>
      <c r="AU258" s="445">
        <f t="shared" si="365"/>
        <v>3.2304853834720031E-2</v>
      </c>
      <c r="AV258" s="445">
        <f t="shared" si="365"/>
        <v>1.3908378576221635E-2</v>
      </c>
      <c r="AW258" s="445">
        <f t="shared" si="365"/>
        <v>0</v>
      </c>
      <c r="AX258" s="445">
        <f t="shared" si="365"/>
        <v>0</v>
      </c>
      <c r="AY258" s="445">
        <f t="shared" si="365"/>
        <v>2.1994696346166677E-3</v>
      </c>
      <c r="AZ258" s="445">
        <f t="shared" si="365"/>
        <v>0</v>
      </c>
      <c r="BA258" s="445">
        <f t="shared" si="365"/>
        <v>0</v>
      </c>
      <c r="BB258" s="445">
        <f t="shared" si="365"/>
        <v>0</v>
      </c>
      <c r="BC258" s="445">
        <f t="shared" si="365"/>
        <v>0</v>
      </c>
      <c r="BD258" s="445">
        <f t="shared" si="365"/>
        <v>0</v>
      </c>
      <c r="BE258" s="445">
        <f t="shared" si="365"/>
        <v>0</v>
      </c>
      <c r="BF258" s="445">
        <f t="shared" si="365"/>
        <v>0</v>
      </c>
      <c r="BG258" s="445">
        <f t="shared" si="365"/>
        <v>0</v>
      </c>
      <c r="BH258" s="488"/>
      <c r="BI258" s="351">
        <f>'6. Network Design'!N63</f>
        <v>359.024680469148</v>
      </c>
      <c r="BJ258" s="487"/>
    </row>
    <row r="259" spans="3:62">
      <c r="C259" s="240" t="str">
        <f t="shared" ref="C259:D259" si="366">C225</f>
        <v>S06</v>
      </c>
      <c r="D259" s="240" t="str">
        <f t="shared" si="366"/>
        <v>Входящи повиквания от други мобилни мрежи (Incoming calls from other mobile)</v>
      </c>
      <c r="E259" s="445">
        <f>E20*$BI$259/(IF(SUMPRODUCT(E15:E44,$BI$254:$BI$283)=0,1,SUMPRODUCT(E15:E44,$BI$254:$BI$283)))</f>
        <v>6.0475666351473528E-2</v>
      </c>
      <c r="F259" s="445">
        <f t="shared" ref="F259:BG259" si="367">F20*$BI$259/(IF(SUMPRODUCT(F15:F44,$BI$254:$BI$283)=0,1,SUMPRODUCT(F15:F44,$BI$254:$BI$283)))</f>
        <v>4.4335361866442415E-2</v>
      </c>
      <c r="G259" s="445">
        <f t="shared" si="367"/>
        <v>6.0475666351473528E-2</v>
      </c>
      <c r="H259" s="445">
        <f t="shared" si="367"/>
        <v>4.4335361866442415E-2</v>
      </c>
      <c r="I259" s="445">
        <f t="shared" si="367"/>
        <v>6.0475666351473528E-2</v>
      </c>
      <c r="J259" s="445">
        <f t="shared" si="367"/>
        <v>4.4335361866442415E-2</v>
      </c>
      <c r="K259" s="445">
        <f t="shared" si="367"/>
        <v>6.0965302732650363E-2</v>
      </c>
      <c r="L259" s="445">
        <f t="shared" si="367"/>
        <v>6.0923343542266931E-2</v>
      </c>
      <c r="M259" s="445">
        <f t="shared" si="367"/>
        <v>6.0923343542266931E-2</v>
      </c>
      <c r="N259" s="445">
        <f t="shared" si="367"/>
        <v>0</v>
      </c>
      <c r="O259" s="445">
        <f t="shared" si="367"/>
        <v>0</v>
      </c>
      <c r="P259" s="445">
        <f t="shared" si="367"/>
        <v>0</v>
      </c>
      <c r="Q259" s="445">
        <f t="shared" si="367"/>
        <v>0</v>
      </c>
      <c r="R259" s="445">
        <f t="shared" si="367"/>
        <v>6.0923343542266931E-2</v>
      </c>
      <c r="S259" s="445">
        <f t="shared" si="367"/>
        <v>6.0923343542266931E-2</v>
      </c>
      <c r="T259" s="445">
        <f t="shared" si="367"/>
        <v>0</v>
      </c>
      <c r="U259" s="445">
        <f t="shared" si="367"/>
        <v>0</v>
      </c>
      <c r="V259" s="445">
        <f t="shared" si="367"/>
        <v>0.65117852152319444</v>
      </c>
      <c r="W259" s="445">
        <f t="shared" si="367"/>
        <v>0.28035531268415559</v>
      </c>
      <c r="X259" s="445">
        <f t="shared" si="367"/>
        <v>0</v>
      </c>
      <c r="Y259" s="445">
        <f t="shared" si="367"/>
        <v>0</v>
      </c>
      <c r="Z259" s="445">
        <f t="shared" si="367"/>
        <v>0</v>
      </c>
      <c r="AA259" s="445">
        <f t="shared" si="367"/>
        <v>0</v>
      </c>
      <c r="AB259" s="445">
        <f t="shared" si="367"/>
        <v>4.4335361866442415E-2</v>
      </c>
      <c r="AC259" s="445">
        <f t="shared" si="367"/>
        <v>4.4335361866442415E-2</v>
      </c>
      <c r="AD259" s="445">
        <f t="shared" si="367"/>
        <v>0</v>
      </c>
      <c r="AE259" s="445">
        <f t="shared" si="367"/>
        <v>0</v>
      </c>
      <c r="AF259" s="445">
        <f t="shared" si="367"/>
        <v>0</v>
      </c>
      <c r="AG259" s="445">
        <f t="shared" si="367"/>
        <v>0</v>
      </c>
      <c r="AH259" s="445">
        <f t="shared" si="367"/>
        <v>0</v>
      </c>
      <c r="AI259" s="445">
        <f t="shared" si="367"/>
        <v>6.0475666351473528E-2</v>
      </c>
      <c r="AJ259" s="445">
        <f t="shared" si="367"/>
        <v>4.4335361866442415E-2</v>
      </c>
      <c r="AK259" s="445">
        <f t="shared" si="367"/>
        <v>6.0475666351473528E-2</v>
      </c>
      <c r="AL259" s="445">
        <f t="shared" si="367"/>
        <v>4.4335361866442415E-2</v>
      </c>
      <c r="AM259" s="445">
        <f t="shared" si="367"/>
        <v>6.0475666351473528E-2</v>
      </c>
      <c r="AN259" s="445">
        <f t="shared" si="367"/>
        <v>6.0923343542266931E-2</v>
      </c>
      <c r="AO259" s="445">
        <f t="shared" si="367"/>
        <v>6.0923343542266931E-2</v>
      </c>
      <c r="AP259" s="445">
        <f t="shared" si="367"/>
        <v>0</v>
      </c>
      <c r="AQ259" s="445">
        <f t="shared" si="367"/>
        <v>0</v>
      </c>
      <c r="AR259" s="445">
        <f t="shared" si="367"/>
        <v>6.0923343542266931E-2</v>
      </c>
      <c r="AS259" s="445">
        <f t="shared" si="367"/>
        <v>0</v>
      </c>
      <c r="AT259" s="445">
        <f t="shared" si="367"/>
        <v>0</v>
      </c>
      <c r="AU259" s="445">
        <f t="shared" si="367"/>
        <v>0.65117852152319444</v>
      </c>
      <c r="AV259" s="445">
        <f t="shared" si="367"/>
        <v>0.28035531268415559</v>
      </c>
      <c r="AW259" s="445">
        <f t="shared" si="367"/>
        <v>0</v>
      </c>
      <c r="AX259" s="445">
        <f t="shared" si="367"/>
        <v>0</v>
      </c>
      <c r="AY259" s="445">
        <f t="shared" si="367"/>
        <v>4.4335361866442415E-2</v>
      </c>
      <c r="AZ259" s="445">
        <f t="shared" si="367"/>
        <v>0</v>
      </c>
      <c r="BA259" s="445">
        <f t="shared" si="367"/>
        <v>0</v>
      </c>
      <c r="BB259" s="445">
        <f t="shared" si="367"/>
        <v>0</v>
      </c>
      <c r="BC259" s="445">
        <f t="shared" si="367"/>
        <v>0</v>
      </c>
      <c r="BD259" s="445">
        <f t="shared" si="367"/>
        <v>0</v>
      </c>
      <c r="BE259" s="445">
        <f t="shared" si="367"/>
        <v>0</v>
      </c>
      <c r="BF259" s="445">
        <f t="shared" si="367"/>
        <v>0</v>
      </c>
      <c r="BG259" s="445">
        <f t="shared" si="367"/>
        <v>0</v>
      </c>
      <c r="BH259" s="488"/>
      <c r="BI259" s="351">
        <f>'6. Network Design'!N64</f>
        <v>7236.9669837963911</v>
      </c>
      <c r="BJ259" s="487"/>
    </row>
    <row r="260" spans="3:62">
      <c r="C260" s="240" t="str">
        <f t="shared" ref="C260:D260" si="368">C226</f>
        <v>S07</v>
      </c>
      <c r="D260" s="240" t="str">
        <f t="shared" si="368"/>
        <v>Входящи международни повиквания (Incoming calls from international)</v>
      </c>
      <c r="E260" s="445">
        <f>E21*$BI$260/(IF(SUMPRODUCT(E15:E44,$BI$254:$BI$283)=0,1,SUMPRODUCT(E15:E44,$BI$254:$BI$283)))</f>
        <v>1.7593148878346534E-2</v>
      </c>
      <c r="F260" s="445">
        <f t="shared" ref="F260:BG260" si="369">F21*$BI$260/(IF(SUMPRODUCT(F15:F44,$BI$254:$BI$283)=0,1,SUMPRODUCT(F15:F44,$BI$254:$BI$283)))</f>
        <v>1.2897726787473154E-2</v>
      </c>
      <c r="G260" s="445">
        <f t="shared" si="369"/>
        <v>1.7593148878346534E-2</v>
      </c>
      <c r="H260" s="445">
        <f t="shared" si="369"/>
        <v>1.2897726787473154E-2</v>
      </c>
      <c r="I260" s="445">
        <f t="shared" si="369"/>
        <v>1.7593148878346534E-2</v>
      </c>
      <c r="J260" s="445">
        <f t="shared" si="369"/>
        <v>1.2897726787473154E-2</v>
      </c>
      <c r="K260" s="445">
        <f t="shared" si="369"/>
        <v>1.7735590396894416E-2</v>
      </c>
      <c r="L260" s="445">
        <f t="shared" si="369"/>
        <v>1.7723383928941829E-2</v>
      </c>
      <c r="M260" s="445">
        <f t="shared" si="369"/>
        <v>1.7723383928941829E-2</v>
      </c>
      <c r="N260" s="445">
        <f t="shared" si="369"/>
        <v>0</v>
      </c>
      <c r="O260" s="445">
        <f t="shared" si="369"/>
        <v>0</v>
      </c>
      <c r="P260" s="445">
        <f t="shared" si="369"/>
        <v>0</v>
      </c>
      <c r="Q260" s="445">
        <f t="shared" si="369"/>
        <v>0</v>
      </c>
      <c r="R260" s="445">
        <f t="shared" si="369"/>
        <v>1.7723383928941829E-2</v>
      </c>
      <c r="S260" s="445">
        <f t="shared" si="369"/>
        <v>1.7723383928941829E-2</v>
      </c>
      <c r="T260" s="445">
        <f t="shared" si="369"/>
        <v>0</v>
      </c>
      <c r="U260" s="445">
        <f t="shared" si="369"/>
        <v>0</v>
      </c>
      <c r="V260" s="445">
        <f t="shared" si="369"/>
        <v>0.18943620412476866</v>
      </c>
      <c r="W260" s="445">
        <f t="shared" si="369"/>
        <v>0</v>
      </c>
      <c r="X260" s="445">
        <f t="shared" si="369"/>
        <v>0.54817043911676422</v>
      </c>
      <c r="Y260" s="445">
        <f t="shared" si="369"/>
        <v>0</v>
      </c>
      <c r="Z260" s="445">
        <f t="shared" si="369"/>
        <v>0</v>
      </c>
      <c r="AA260" s="445">
        <f t="shared" si="369"/>
        <v>0</v>
      </c>
      <c r="AB260" s="445">
        <f t="shared" si="369"/>
        <v>1.2897726787473154E-2</v>
      </c>
      <c r="AC260" s="445">
        <f t="shared" si="369"/>
        <v>1.2897726787473154E-2</v>
      </c>
      <c r="AD260" s="445">
        <f t="shared" si="369"/>
        <v>0</v>
      </c>
      <c r="AE260" s="445">
        <f t="shared" si="369"/>
        <v>0</v>
      </c>
      <c r="AF260" s="445">
        <f t="shared" si="369"/>
        <v>0</v>
      </c>
      <c r="AG260" s="445">
        <f t="shared" si="369"/>
        <v>0</v>
      </c>
      <c r="AH260" s="445">
        <f t="shared" si="369"/>
        <v>0</v>
      </c>
      <c r="AI260" s="445">
        <f t="shared" si="369"/>
        <v>1.7593148878346534E-2</v>
      </c>
      <c r="AJ260" s="445">
        <f t="shared" si="369"/>
        <v>1.2897726787473154E-2</v>
      </c>
      <c r="AK260" s="445">
        <f t="shared" si="369"/>
        <v>1.7593148878346534E-2</v>
      </c>
      <c r="AL260" s="445">
        <f t="shared" si="369"/>
        <v>1.2897726787473154E-2</v>
      </c>
      <c r="AM260" s="445">
        <f t="shared" si="369"/>
        <v>1.7593148878346534E-2</v>
      </c>
      <c r="AN260" s="445">
        <f t="shared" si="369"/>
        <v>1.7723383928941829E-2</v>
      </c>
      <c r="AO260" s="445">
        <f t="shared" si="369"/>
        <v>1.7723383928941829E-2</v>
      </c>
      <c r="AP260" s="445">
        <f t="shared" si="369"/>
        <v>0</v>
      </c>
      <c r="AQ260" s="445">
        <f t="shared" si="369"/>
        <v>0</v>
      </c>
      <c r="AR260" s="445">
        <f t="shared" si="369"/>
        <v>1.7723383928941829E-2</v>
      </c>
      <c r="AS260" s="445">
        <f t="shared" si="369"/>
        <v>0</v>
      </c>
      <c r="AT260" s="445">
        <f t="shared" si="369"/>
        <v>0</v>
      </c>
      <c r="AU260" s="445">
        <f t="shared" si="369"/>
        <v>0.18943620412476866</v>
      </c>
      <c r="AV260" s="445">
        <f t="shared" si="369"/>
        <v>0</v>
      </c>
      <c r="AW260" s="445">
        <f t="shared" si="369"/>
        <v>0.54817043911676422</v>
      </c>
      <c r="AX260" s="445">
        <f t="shared" si="369"/>
        <v>0</v>
      </c>
      <c r="AY260" s="445">
        <f t="shared" si="369"/>
        <v>1.2897726787473154E-2</v>
      </c>
      <c r="AZ260" s="445">
        <f t="shared" si="369"/>
        <v>0</v>
      </c>
      <c r="BA260" s="445">
        <f t="shared" si="369"/>
        <v>0</v>
      </c>
      <c r="BB260" s="445">
        <f t="shared" si="369"/>
        <v>0</v>
      </c>
      <c r="BC260" s="445">
        <f t="shared" si="369"/>
        <v>0</v>
      </c>
      <c r="BD260" s="445">
        <f t="shared" si="369"/>
        <v>0</v>
      </c>
      <c r="BE260" s="445">
        <f t="shared" si="369"/>
        <v>0</v>
      </c>
      <c r="BF260" s="445">
        <f t="shared" si="369"/>
        <v>0</v>
      </c>
      <c r="BG260" s="445">
        <f t="shared" si="369"/>
        <v>0</v>
      </c>
      <c r="BH260" s="488"/>
      <c r="BI260" s="351">
        <f>'6. Network Design'!N65</f>
        <v>2105.3267413978006</v>
      </c>
      <c r="BJ260" s="487"/>
    </row>
    <row r="261" spans="3:62">
      <c r="C261" s="240" t="str">
        <f t="shared" ref="C261:D261" si="370">C227</f>
        <v>S08</v>
      </c>
      <c r="D261" s="240" t="str">
        <f t="shared" si="370"/>
        <v>Изходящи повиквания от чужди абонати в роуминг в мрежата на предприятието (Roaming Calls Outbound)</v>
      </c>
      <c r="E261" s="445">
        <f>E22*$BI$261/(IF(SUMPRODUCT(E15:E44,$BI$254:$BI$283)=0,1,SUMPRODUCT(E15:E44,$BI$254:$BI$283)))</f>
        <v>5.4975067741033015E-3</v>
      </c>
      <c r="F261" s="445">
        <f t="shared" ref="F261:BG261" si="371">F22*$BI$261/(IF(SUMPRODUCT(F15:F44,$BI$254:$BI$283)=0,1,SUMPRODUCT(F15:F44,$BI$254:$BI$283)))</f>
        <v>4.0302813825407258E-3</v>
      </c>
      <c r="G261" s="445">
        <f t="shared" si="371"/>
        <v>5.4975067741033015E-3</v>
      </c>
      <c r="H261" s="445">
        <f t="shared" si="371"/>
        <v>4.0302813825407258E-3</v>
      </c>
      <c r="I261" s="445">
        <f t="shared" si="371"/>
        <v>5.4975067741033015E-3</v>
      </c>
      <c r="J261" s="445">
        <f t="shared" si="371"/>
        <v>4.0302813825407258E-3</v>
      </c>
      <c r="K261" s="445">
        <f t="shared" si="371"/>
        <v>5.5420168966825714E-3</v>
      </c>
      <c r="L261" s="445">
        <f t="shared" si="371"/>
        <v>5.5382026198455342E-3</v>
      </c>
      <c r="M261" s="445">
        <f t="shared" si="371"/>
        <v>5.5382026198455342E-3</v>
      </c>
      <c r="N261" s="445">
        <f t="shared" si="371"/>
        <v>0</v>
      </c>
      <c r="O261" s="445">
        <f t="shared" si="371"/>
        <v>0</v>
      </c>
      <c r="P261" s="445">
        <f t="shared" si="371"/>
        <v>0</v>
      </c>
      <c r="Q261" s="445">
        <f t="shared" si="371"/>
        <v>0</v>
      </c>
      <c r="R261" s="445">
        <f t="shared" si="371"/>
        <v>5.5382026198455342E-3</v>
      </c>
      <c r="S261" s="445">
        <f t="shared" si="371"/>
        <v>5.5382026198455342E-3</v>
      </c>
      <c r="T261" s="445">
        <f t="shared" si="371"/>
        <v>0</v>
      </c>
      <c r="U261" s="445">
        <f t="shared" si="371"/>
        <v>0</v>
      </c>
      <c r="V261" s="445">
        <f t="shared" si="371"/>
        <v>5.9195020893508664E-2</v>
      </c>
      <c r="W261" s="445">
        <f t="shared" si="371"/>
        <v>0</v>
      </c>
      <c r="X261" s="445">
        <f t="shared" si="371"/>
        <v>0.1712922867444534</v>
      </c>
      <c r="Y261" s="445">
        <f t="shared" si="371"/>
        <v>0</v>
      </c>
      <c r="Z261" s="445">
        <f t="shared" si="371"/>
        <v>0</v>
      </c>
      <c r="AA261" s="445">
        <f t="shared" si="371"/>
        <v>0</v>
      </c>
      <c r="AB261" s="445">
        <f t="shared" si="371"/>
        <v>4.0302813825407258E-3</v>
      </c>
      <c r="AC261" s="445">
        <f t="shared" si="371"/>
        <v>4.0302813825407258E-3</v>
      </c>
      <c r="AD261" s="445">
        <f t="shared" si="371"/>
        <v>0</v>
      </c>
      <c r="AE261" s="445">
        <f t="shared" si="371"/>
        <v>0</v>
      </c>
      <c r="AF261" s="445">
        <f t="shared" si="371"/>
        <v>0</v>
      </c>
      <c r="AG261" s="445">
        <f t="shared" si="371"/>
        <v>0</v>
      </c>
      <c r="AH261" s="445">
        <f t="shared" si="371"/>
        <v>0</v>
      </c>
      <c r="AI261" s="445">
        <f t="shared" si="371"/>
        <v>5.4975067741033015E-3</v>
      </c>
      <c r="AJ261" s="445">
        <f t="shared" si="371"/>
        <v>4.0302813825407258E-3</v>
      </c>
      <c r="AK261" s="445">
        <f t="shared" si="371"/>
        <v>5.4975067741033015E-3</v>
      </c>
      <c r="AL261" s="445">
        <f t="shared" si="371"/>
        <v>4.0302813825407258E-3</v>
      </c>
      <c r="AM261" s="445">
        <f t="shared" si="371"/>
        <v>5.4975067741033015E-3</v>
      </c>
      <c r="AN261" s="445">
        <f t="shared" si="371"/>
        <v>5.5382026198455342E-3</v>
      </c>
      <c r="AO261" s="445">
        <f t="shared" si="371"/>
        <v>5.5382026198455342E-3</v>
      </c>
      <c r="AP261" s="445">
        <f t="shared" si="371"/>
        <v>0</v>
      </c>
      <c r="AQ261" s="445">
        <f t="shared" si="371"/>
        <v>0</v>
      </c>
      <c r="AR261" s="445">
        <f t="shared" si="371"/>
        <v>5.5382026198455342E-3</v>
      </c>
      <c r="AS261" s="445">
        <f t="shared" si="371"/>
        <v>0</v>
      </c>
      <c r="AT261" s="445">
        <f t="shared" si="371"/>
        <v>0</v>
      </c>
      <c r="AU261" s="445">
        <f t="shared" si="371"/>
        <v>5.9195020893508664E-2</v>
      </c>
      <c r="AV261" s="445">
        <f t="shared" si="371"/>
        <v>0</v>
      </c>
      <c r="AW261" s="445">
        <f t="shared" si="371"/>
        <v>0.1712922867444534</v>
      </c>
      <c r="AX261" s="445">
        <f t="shared" si="371"/>
        <v>0</v>
      </c>
      <c r="AY261" s="445">
        <f t="shared" si="371"/>
        <v>4.0302813825407258E-3</v>
      </c>
      <c r="AZ261" s="445">
        <f t="shared" si="371"/>
        <v>0</v>
      </c>
      <c r="BA261" s="445">
        <f t="shared" si="371"/>
        <v>0</v>
      </c>
      <c r="BB261" s="445">
        <f t="shared" si="371"/>
        <v>0</v>
      </c>
      <c r="BC261" s="445">
        <f t="shared" si="371"/>
        <v>0</v>
      </c>
      <c r="BD261" s="445">
        <f t="shared" si="371"/>
        <v>0</v>
      </c>
      <c r="BE261" s="445">
        <f t="shared" si="371"/>
        <v>0</v>
      </c>
      <c r="BF261" s="445">
        <f t="shared" si="371"/>
        <v>0</v>
      </c>
      <c r="BG261" s="445">
        <f t="shared" si="371"/>
        <v>0</v>
      </c>
      <c r="BH261" s="488"/>
      <c r="BI261" s="351">
        <f>'6. Network Design'!N66</f>
        <v>657.87245379253613</v>
      </c>
      <c r="BJ261" s="487"/>
    </row>
    <row r="262" spans="3:62">
      <c r="C262" s="240" t="str">
        <f t="shared" ref="C262:D262" si="372">C228</f>
        <v>S09</v>
      </c>
      <c r="D262" s="240" t="str">
        <f t="shared" si="372"/>
        <v>Входящи повиквания от чужди абонати в роуминг в мрежата на предприятието (Roaming Calls Inbound)</v>
      </c>
      <c r="E262" s="445">
        <f>E23*$BI$262/(IF(SUMPRODUCT(E15:E44,$BI$254:$BI$283)=0,1,SUMPRODUCT(E15:E44,$BI$254:$BI$283)))</f>
        <v>6.0303383211065056E-3</v>
      </c>
      <c r="F262" s="445">
        <f t="shared" ref="F262:BG262" si="373">F23*$BI$262/(IF(SUMPRODUCT(F15:F44,$BI$254:$BI$283)=0,1,SUMPRODUCT(F15:F44,$BI$254:$BI$283)))</f>
        <v>4.4209059242026434E-3</v>
      </c>
      <c r="G262" s="445">
        <f t="shared" si="373"/>
        <v>6.0303383211065056E-3</v>
      </c>
      <c r="H262" s="445">
        <f t="shared" si="373"/>
        <v>4.4209059242026434E-3</v>
      </c>
      <c r="I262" s="445">
        <f t="shared" si="373"/>
        <v>6.0303383211065056E-3</v>
      </c>
      <c r="J262" s="445">
        <f t="shared" si="373"/>
        <v>4.4209059242026434E-3</v>
      </c>
      <c r="K262" s="445">
        <f t="shared" si="373"/>
        <v>6.0791624715616369E-3</v>
      </c>
      <c r="L262" s="445">
        <f t="shared" si="373"/>
        <v>6.0749785058617578E-3</v>
      </c>
      <c r="M262" s="445">
        <f t="shared" si="373"/>
        <v>6.0749785058617578E-3</v>
      </c>
      <c r="N262" s="445">
        <f t="shared" si="373"/>
        <v>0</v>
      </c>
      <c r="O262" s="445">
        <f t="shared" si="373"/>
        <v>0</v>
      </c>
      <c r="P262" s="445">
        <f t="shared" si="373"/>
        <v>0</v>
      </c>
      <c r="Q262" s="445">
        <f t="shared" si="373"/>
        <v>0</v>
      </c>
      <c r="R262" s="445">
        <f t="shared" si="373"/>
        <v>6.0749785058617578E-3</v>
      </c>
      <c r="S262" s="445">
        <f t="shared" si="373"/>
        <v>6.0749785058617578E-3</v>
      </c>
      <c r="T262" s="445">
        <f t="shared" si="373"/>
        <v>0</v>
      </c>
      <c r="U262" s="445">
        <f t="shared" si="373"/>
        <v>0</v>
      </c>
      <c r="V262" s="445">
        <f t="shared" si="373"/>
        <v>6.4932344348234167E-2</v>
      </c>
      <c r="W262" s="445">
        <f t="shared" si="373"/>
        <v>0</v>
      </c>
      <c r="X262" s="445">
        <f t="shared" si="373"/>
        <v>0.18789434616631751</v>
      </c>
      <c r="Y262" s="445">
        <f t="shared" si="373"/>
        <v>0</v>
      </c>
      <c r="Z262" s="445">
        <f t="shared" si="373"/>
        <v>0</v>
      </c>
      <c r="AA262" s="445">
        <f t="shared" si="373"/>
        <v>0</v>
      </c>
      <c r="AB262" s="445">
        <f t="shared" si="373"/>
        <v>4.4209059242026434E-3</v>
      </c>
      <c r="AC262" s="445">
        <f t="shared" si="373"/>
        <v>4.4209059242026434E-3</v>
      </c>
      <c r="AD262" s="445">
        <f t="shared" si="373"/>
        <v>0</v>
      </c>
      <c r="AE262" s="445">
        <f t="shared" si="373"/>
        <v>0</v>
      </c>
      <c r="AF262" s="445">
        <f t="shared" si="373"/>
        <v>0</v>
      </c>
      <c r="AG262" s="445">
        <f t="shared" si="373"/>
        <v>0</v>
      </c>
      <c r="AH262" s="445">
        <f t="shared" si="373"/>
        <v>0</v>
      </c>
      <c r="AI262" s="445">
        <f t="shared" si="373"/>
        <v>6.0303383211065056E-3</v>
      </c>
      <c r="AJ262" s="445">
        <f t="shared" si="373"/>
        <v>4.4209059242026434E-3</v>
      </c>
      <c r="AK262" s="445">
        <f t="shared" si="373"/>
        <v>6.0303383211065056E-3</v>
      </c>
      <c r="AL262" s="445">
        <f t="shared" si="373"/>
        <v>4.4209059242026434E-3</v>
      </c>
      <c r="AM262" s="445">
        <f t="shared" si="373"/>
        <v>6.0303383211065056E-3</v>
      </c>
      <c r="AN262" s="445">
        <f t="shared" si="373"/>
        <v>6.0749785058617578E-3</v>
      </c>
      <c r="AO262" s="445">
        <f t="shared" si="373"/>
        <v>6.0749785058617578E-3</v>
      </c>
      <c r="AP262" s="445">
        <f t="shared" si="373"/>
        <v>0</v>
      </c>
      <c r="AQ262" s="445">
        <f t="shared" si="373"/>
        <v>0</v>
      </c>
      <c r="AR262" s="445">
        <f t="shared" si="373"/>
        <v>6.0749785058617578E-3</v>
      </c>
      <c r="AS262" s="445">
        <f t="shared" si="373"/>
        <v>0</v>
      </c>
      <c r="AT262" s="445">
        <f t="shared" si="373"/>
        <v>0</v>
      </c>
      <c r="AU262" s="445">
        <f t="shared" si="373"/>
        <v>6.4932344348234167E-2</v>
      </c>
      <c r="AV262" s="445">
        <f t="shared" si="373"/>
        <v>0</v>
      </c>
      <c r="AW262" s="445">
        <f t="shared" si="373"/>
        <v>0.18789434616631751</v>
      </c>
      <c r="AX262" s="445">
        <f t="shared" si="373"/>
        <v>0</v>
      </c>
      <c r="AY262" s="445">
        <f t="shared" si="373"/>
        <v>4.4209059242026434E-3</v>
      </c>
      <c r="AZ262" s="445">
        <f t="shared" si="373"/>
        <v>0</v>
      </c>
      <c r="BA262" s="445">
        <f t="shared" si="373"/>
        <v>0</v>
      </c>
      <c r="BB262" s="445">
        <f t="shared" si="373"/>
        <v>0</v>
      </c>
      <c r="BC262" s="445">
        <f t="shared" si="373"/>
        <v>0</v>
      </c>
      <c r="BD262" s="445">
        <f t="shared" si="373"/>
        <v>0</v>
      </c>
      <c r="BE262" s="445">
        <f t="shared" si="373"/>
        <v>0</v>
      </c>
      <c r="BF262" s="445">
        <f t="shared" si="373"/>
        <v>0</v>
      </c>
      <c r="BG262" s="445">
        <f t="shared" si="373"/>
        <v>0</v>
      </c>
      <c r="BH262" s="488"/>
      <c r="BI262" s="351">
        <f>'6. Network Design'!N67</f>
        <v>721.63503048208406</v>
      </c>
      <c r="BJ262" s="487"/>
    </row>
    <row r="263" spans="3:62">
      <c r="C263" s="240" t="str">
        <f t="shared" ref="C263:D263" si="374">C229</f>
        <v>S10</v>
      </c>
      <c r="D263" s="240" t="str">
        <f t="shared" si="374"/>
        <v>Гласова поща (Voice mail)</v>
      </c>
      <c r="E263" s="445">
        <f>E24*$BI$263/(IF(SUMPRODUCT(E15:E44,$BI$254:$BI$283)=0,1,SUMPRODUCT(E15:E44,$BI$254:$BI$283)))</f>
        <v>6.8048939532968705E-3</v>
      </c>
      <c r="F263" s="445">
        <f t="shared" ref="F263:BG263" si="375">F24*$BI$263/(IF(SUMPRODUCT(F15:F44,$BI$254:$BI$283)=0,1,SUMPRODUCT(F15:F44,$BI$254:$BI$283)))</f>
        <v>4.9887409942500219E-3</v>
      </c>
      <c r="G263" s="445">
        <f t="shared" si="375"/>
        <v>6.8048939532968705E-3</v>
      </c>
      <c r="H263" s="445">
        <f t="shared" si="375"/>
        <v>4.9887409942500219E-3</v>
      </c>
      <c r="I263" s="445">
        <f t="shared" si="375"/>
        <v>6.8048939532968705E-3</v>
      </c>
      <c r="J263" s="445">
        <f t="shared" si="375"/>
        <v>4.9887409942500219E-3</v>
      </c>
      <c r="K263" s="445">
        <f t="shared" si="375"/>
        <v>4.5733261541947689E-3</v>
      </c>
      <c r="L263" s="445">
        <f t="shared" si="375"/>
        <v>6.8552678638703207E-3</v>
      </c>
      <c r="M263" s="445">
        <f t="shared" si="375"/>
        <v>6.8552678638703207E-3</v>
      </c>
      <c r="N263" s="445">
        <f t="shared" si="375"/>
        <v>0</v>
      </c>
      <c r="O263" s="445">
        <f t="shared" si="375"/>
        <v>0</v>
      </c>
      <c r="P263" s="445">
        <f t="shared" si="375"/>
        <v>0</v>
      </c>
      <c r="Q263" s="445">
        <f t="shared" si="375"/>
        <v>1</v>
      </c>
      <c r="R263" s="445">
        <f t="shared" si="375"/>
        <v>6.8552678638703207E-3</v>
      </c>
      <c r="S263" s="445">
        <f t="shared" si="375"/>
        <v>6.8552678638703207E-3</v>
      </c>
      <c r="T263" s="445">
        <f t="shared" si="375"/>
        <v>0</v>
      </c>
      <c r="U263" s="445">
        <f t="shared" si="375"/>
        <v>7.5628361406509933E-3</v>
      </c>
      <c r="V263" s="445">
        <f t="shared" si="375"/>
        <v>0</v>
      </c>
      <c r="W263" s="445">
        <f t="shared" si="375"/>
        <v>0</v>
      </c>
      <c r="X263" s="445">
        <f t="shared" si="375"/>
        <v>0</v>
      </c>
      <c r="Y263" s="445">
        <f t="shared" si="375"/>
        <v>0</v>
      </c>
      <c r="Z263" s="445">
        <f t="shared" si="375"/>
        <v>0</v>
      </c>
      <c r="AA263" s="445">
        <f t="shared" si="375"/>
        <v>0</v>
      </c>
      <c r="AB263" s="445">
        <f t="shared" si="375"/>
        <v>4.9887409942500219E-3</v>
      </c>
      <c r="AC263" s="445">
        <f t="shared" si="375"/>
        <v>4.9887409942500219E-3</v>
      </c>
      <c r="AD263" s="445">
        <f t="shared" si="375"/>
        <v>0</v>
      </c>
      <c r="AE263" s="445">
        <f t="shared" si="375"/>
        <v>0</v>
      </c>
      <c r="AF263" s="445">
        <f t="shared" si="375"/>
        <v>0</v>
      </c>
      <c r="AG263" s="445">
        <f t="shared" si="375"/>
        <v>0</v>
      </c>
      <c r="AH263" s="445">
        <f t="shared" si="375"/>
        <v>0</v>
      </c>
      <c r="AI263" s="445">
        <f t="shared" si="375"/>
        <v>6.8048939532968705E-3</v>
      </c>
      <c r="AJ263" s="445">
        <f t="shared" si="375"/>
        <v>4.9887409942500219E-3</v>
      </c>
      <c r="AK263" s="445">
        <f t="shared" si="375"/>
        <v>6.8048939532968705E-3</v>
      </c>
      <c r="AL263" s="445">
        <f t="shared" si="375"/>
        <v>4.9887409942500219E-3</v>
      </c>
      <c r="AM263" s="445">
        <f t="shared" si="375"/>
        <v>6.8048939532968705E-3</v>
      </c>
      <c r="AN263" s="445">
        <f t="shared" si="375"/>
        <v>6.8552678638703207E-3</v>
      </c>
      <c r="AO263" s="445">
        <f t="shared" si="375"/>
        <v>6.8552678638703207E-3</v>
      </c>
      <c r="AP263" s="445">
        <f t="shared" si="375"/>
        <v>0</v>
      </c>
      <c r="AQ263" s="445">
        <f t="shared" si="375"/>
        <v>0</v>
      </c>
      <c r="AR263" s="445">
        <f t="shared" si="375"/>
        <v>6.8552678638703207E-3</v>
      </c>
      <c r="AS263" s="445">
        <f t="shared" si="375"/>
        <v>0</v>
      </c>
      <c r="AT263" s="445">
        <f t="shared" si="375"/>
        <v>7.5628361406509933E-3</v>
      </c>
      <c r="AU263" s="445">
        <f t="shared" si="375"/>
        <v>0</v>
      </c>
      <c r="AV263" s="445">
        <f t="shared" si="375"/>
        <v>0</v>
      </c>
      <c r="AW263" s="445">
        <f t="shared" si="375"/>
        <v>0</v>
      </c>
      <c r="AX263" s="445">
        <f t="shared" si="375"/>
        <v>0</v>
      </c>
      <c r="AY263" s="445">
        <f t="shared" si="375"/>
        <v>4.9887409942500219E-3</v>
      </c>
      <c r="AZ263" s="445">
        <f t="shared" si="375"/>
        <v>0</v>
      </c>
      <c r="BA263" s="445">
        <f t="shared" si="375"/>
        <v>0</v>
      </c>
      <c r="BB263" s="445">
        <f t="shared" si="375"/>
        <v>0</v>
      </c>
      <c r="BC263" s="445">
        <f t="shared" si="375"/>
        <v>0</v>
      </c>
      <c r="BD263" s="445">
        <f t="shared" si="375"/>
        <v>0</v>
      </c>
      <c r="BE263" s="445">
        <f t="shared" si="375"/>
        <v>0</v>
      </c>
      <c r="BF263" s="445">
        <f t="shared" si="375"/>
        <v>0</v>
      </c>
      <c r="BG263" s="445">
        <f t="shared" si="375"/>
        <v>0</v>
      </c>
      <c r="BH263" s="488"/>
      <c r="BI263" s="351">
        <f>'6. Network Design'!N68</f>
        <v>814.3241048727233</v>
      </c>
      <c r="BJ263" s="487"/>
    </row>
    <row r="264" spans="3:62">
      <c r="C264" s="240" t="str">
        <f t="shared" ref="C264:D264" si="376">C230</f>
        <v>S11</v>
      </c>
      <c r="D264" s="240" t="str">
        <f t="shared" si="376"/>
        <v>Повиквания към центъра за обслужване на клиенти (Help desk call)</v>
      </c>
      <c r="E264" s="445">
        <f>E25*$BI$264/(IF(SUMPRODUCT(E15:E44,$BI$254:$BI$283)=0,1,SUMPRODUCT(E15:E44,$BI$254:$BI$283)))</f>
        <v>2.5928796463523009E-3</v>
      </c>
      <c r="F264" s="445">
        <f t="shared" ref="F264:BG264" si="377">F25*$BI$264/(IF(SUMPRODUCT(F15:F44,$BI$254:$BI$283)=0,1,SUMPRODUCT(F15:F44,$BI$254:$BI$283)))</f>
        <v>1.9008679743858915E-3</v>
      </c>
      <c r="G264" s="445">
        <f t="shared" si="377"/>
        <v>2.5928796463523009E-3</v>
      </c>
      <c r="H264" s="445">
        <f t="shared" si="377"/>
        <v>1.9008679743858915E-3</v>
      </c>
      <c r="I264" s="445">
        <f t="shared" si="377"/>
        <v>2.5928796463523009E-3</v>
      </c>
      <c r="J264" s="445">
        <f t="shared" si="377"/>
        <v>1.9008679743858915E-3</v>
      </c>
      <c r="K264" s="445">
        <f t="shared" si="377"/>
        <v>1.7425817922698407E-3</v>
      </c>
      <c r="L264" s="445">
        <f t="shared" si="377"/>
        <v>2.61207369821108E-3</v>
      </c>
      <c r="M264" s="445">
        <f t="shared" si="377"/>
        <v>2.61207369821108E-3</v>
      </c>
      <c r="N264" s="445">
        <f t="shared" si="377"/>
        <v>0</v>
      </c>
      <c r="O264" s="445">
        <f t="shared" si="377"/>
        <v>0</v>
      </c>
      <c r="P264" s="445">
        <f t="shared" si="377"/>
        <v>0</v>
      </c>
      <c r="Q264" s="445">
        <f t="shared" si="377"/>
        <v>0</v>
      </c>
      <c r="R264" s="445">
        <f t="shared" si="377"/>
        <v>2.61207369821108E-3</v>
      </c>
      <c r="S264" s="445">
        <f t="shared" si="377"/>
        <v>2.61207369821108E-3</v>
      </c>
      <c r="T264" s="445">
        <f t="shared" si="377"/>
        <v>0</v>
      </c>
      <c r="U264" s="445">
        <f t="shared" si="377"/>
        <v>2.8816795724334581E-3</v>
      </c>
      <c r="V264" s="445">
        <f t="shared" si="377"/>
        <v>0</v>
      </c>
      <c r="W264" s="445">
        <f t="shared" si="377"/>
        <v>0</v>
      </c>
      <c r="X264" s="445">
        <f t="shared" si="377"/>
        <v>0</v>
      </c>
      <c r="Y264" s="445">
        <f t="shared" si="377"/>
        <v>0</v>
      </c>
      <c r="Z264" s="445">
        <f t="shared" si="377"/>
        <v>0</v>
      </c>
      <c r="AA264" s="445">
        <f t="shared" si="377"/>
        <v>0</v>
      </c>
      <c r="AB264" s="445">
        <f t="shared" si="377"/>
        <v>1.9008679743858915E-3</v>
      </c>
      <c r="AC264" s="445">
        <f t="shared" si="377"/>
        <v>1.9008679743858915E-3</v>
      </c>
      <c r="AD264" s="445">
        <f t="shared" si="377"/>
        <v>0</v>
      </c>
      <c r="AE264" s="445">
        <f t="shared" si="377"/>
        <v>0</v>
      </c>
      <c r="AF264" s="445">
        <f t="shared" si="377"/>
        <v>0</v>
      </c>
      <c r="AG264" s="445">
        <f t="shared" si="377"/>
        <v>0</v>
      </c>
      <c r="AH264" s="445">
        <f t="shared" si="377"/>
        <v>0</v>
      </c>
      <c r="AI264" s="445">
        <f t="shared" si="377"/>
        <v>2.5928796463523009E-3</v>
      </c>
      <c r="AJ264" s="445">
        <f t="shared" si="377"/>
        <v>1.9008679743858915E-3</v>
      </c>
      <c r="AK264" s="445">
        <f t="shared" si="377"/>
        <v>2.5928796463523009E-3</v>
      </c>
      <c r="AL264" s="445">
        <f t="shared" si="377"/>
        <v>1.9008679743858915E-3</v>
      </c>
      <c r="AM264" s="445">
        <f t="shared" si="377"/>
        <v>2.5928796463523009E-3</v>
      </c>
      <c r="AN264" s="445">
        <f t="shared" si="377"/>
        <v>2.61207369821108E-3</v>
      </c>
      <c r="AO264" s="445">
        <f t="shared" si="377"/>
        <v>2.61207369821108E-3</v>
      </c>
      <c r="AP264" s="445">
        <f t="shared" si="377"/>
        <v>0</v>
      </c>
      <c r="AQ264" s="445">
        <f t="shared" si="377"/>
        <v>0</v>
      </c>
      <c r="AR264" s="445">
        <f t="shared" si="377"/>
        <v>2.61207369821108E-3</v>
      </c>
      <c r="AS264" s="445">
        <f t="shared" si="377"/>
        <v>0</v>
      </c>
      <c r="AT264" s="445">
        <f t="shared" si="377"/>
        <v>2.8816795724334581E-3</v>
      </c>
      <c r="AU264" s="445">
        <f t="shared" si="377"/>
        <v>0</v>
      </c>
      <c r="AV264" s="445">
        <f t="shared" si="377"/>
        <v>0</v>
      </c>
      <c r="AW264" s="445">
        <f t="shared" si="377"/>
        <v>0</v>
      </c>
      <c r="AX264" s="445">
        <f t="shared" si="377"/>
        <v>0</v>
      </c>
      <c r="AY264" s="445">
        <f t="shared" si="377"/>
        <v>1.9008679743858915E-3</v>
      </c>
      <c r="AZ264" s="445">
        <f t="shared" si="377"/>
        <v>0</v>
      </c>
      <c r="BA264" s="445">
        <f t="shared" si="377"/>
        <v>0</v>
      </c>
      <c r="BB264" s="445">
        <f t="shared" si="377"/>
        <v>0</v>
      </c>
      <c r="BC264" s="445">
        <f t="shared" si="377"/>
        <v>0</v>
      </c>
      <c r="BD264" s="445">
        <f t="shared" si="377"/>
        <v>0</v>
      </c>
      <c r="BE264" s="445">
        <f t="shared" si="377"/>
        <v>0</v>
      </c>
      <c r="BF264" s="445">
        <f t="shared" si="377"/>
        <v>0</v>
      </c>
      <c r="BG264" s="445">
        <f t="shared" si="377"/>
        <v>0</v>
      </c>
      <c r="BH264" s="488"/>
      <c r="BI264" s="351">
        <f>'6. Network Design'!N69</f>
        <v>310.28321845273979</v>
      </c>
      <c r="BJ264" s="487"/>
    </row>
    <row r="265" spans="3:62">
      <c r="C265" s="240" t="str">
        <f t="shared" ref="C265:D265" si="378">C231</f>
        <v>S12</v>
      </c>
      <c r="D265" s="240" t="str">
        <f t="shared" si="378"/>
        <v>Видеоразговори (Video call)</v>
      </c>
      <c r="E265" s="445">
        <f>E26*$BI$265/(IF(SUMPRODUCT(E15:E44,$BI$254:$BI$283)=0,1,SUMPRODUCT(E15:E44,$BI$254:$BI$283)))</f>
        <v>8.4229434220663549E-2</v>
      </c>
      <c r="F265" s="445">
        <f t="shared" ref="F265:BG265" si="379">F26*$BI$265/(IF(SUMPRODUCT(F15:F44,$BI$254:$BI$283)=0,1,SUMPRODUCT(F15:F44,$BI$254:$BI$283)))</f>
        <v>6.1749504739236939E-2</v>
      </c>
      <c r="G265" s="445">
        <f t="shared" si="379"/>
        <v>8.4229434220663549E-2</v>
      </c>
      <c r="H265" s="445">
        <f t="shared" si="379"/>
        <v>6.1749504739236939E-2</v>
      </c>
      <c r="I265" s="445">
        <f t="shared" si="379"/>
        <v>8.4229434220663549E-2</v>
      </c>
      <c r="J265" s="445">
        <f t="shared" si="379"/>
        <v>6.1749504739236939E-2</v>
      </c>
      <c r="K265" s="445">
        <f t="shared" si="379"/>
        <v>8.4911391077834644E-2</v>
      </c>
      <c r="L265" s="445">
        <f t="shared" si="379"/>
        <v>8.4852951062542981E-2</v>
      </c>
      <c r="M265" s="445">
        <f t="shared" si="379"/>
        <v>8.4852951062542981E-2</v>
      </c>
      <c r="N265" s="445">
        <f t="shared" si="379"/>
        <v>0</v>
      </c>
      <c r="O265" s="445">
        <f t="shared" si="379"/>
        <v>0</v>
      </c>
      <c r="P265" s="445">
        <f t="shared" si="379"/>
        <v>0</v>
      </c>
      <c r="Q265" s="445">
        <f t="shared" si="379"/>
        <v>0</v>
      </c>
      <c r="R265" s="445">
        <f t="shared" si="379"/>
        <v>8.4852951062542981E-2</v>
      </c>
      <c r="S265" s="445">
        <f t="shared" si="379"/>
        <v>8.4852951062542981E-2</v>
      </c>
      <c r="T265" s="445">
        <f t="shared" si="379"/>
        <v>0</v>
      </c>
      <c r="U265" s="445">
        <f t="shared" si="379"/>
        <v>9.3611070738581659E-2</v>
      </c>
      <c r="V265" s="445">
        <f t="shared" si="379"/>
        <v>0</v>
      </c>
      <c r="W265" s="445">
        <f t="shared" si="379"/>
        <v>0.39047390120354203</v>
      </c>
      <c r="X265" s="445">
        <f t="shared" si="379"/>
        <v>0</v>
      </c>
      <c r="Y265" s="445">
        <f t="shared" si="379"/>
        <v>0</v>
      </c>
      <c r="Z265" s="445">
        <f t="shared" si="379"/>
        <v>0</v>
      </c>
      <c r="AA265" s="445">
        <f t="shared" si="379"/>
        <v>0</v>
      </c>
      <c r="AB265" s="445">
        <f t="shared" si="379"/>
        <v>6.1749504739236939E-2</v>
      </c>
      <c r="AC265" s="445">
        <f t="shared" si="379"/>
        <v>6.1749504739236939E-2</v>
      </c>
      <c r="AD265" s="445">
        <f t="shared" si="379"/>
        <v>0</v>
      </c>
      <c r="AE265" s="445">
        <f t="shared" si="379"/>
        <v>0</v>
      </c>
      <c r="AF265" s="445">
        <f t="shared" si="379"/>
        <v>0</v>
      </c>
      <c r="AG265" s="445">
        <f t="shared" si="379"/>
        <v>0</v>
      </c>
      <c r="AH265" s="445">
        <f t="shared" si="379"/>
        <v>0</v>
      </c>
      <c r="AI265" s="445">
        <f t="shared" si="379"/>
        <v>8.4229434220663549E-2</v>
      </c>
      <c r="AJ265" s="445">
        <f t="shared" si="379"/>
        <v>6.1749504739236939E-2</v>
      </c>
      <c r="AK265" s="445">
        <f t="shared" si="379"/>
        <v>8.4229434220663549E-2</v>
      </c>
      <c r="AL265" s="445">
        <f t="shared" si="379"/>
        <v>6.1749504739236939E-2</v>
      </c>
      <c r="AM265" s="445">
        <f t="shared" si="379"/>
        <v>8.4229434220663549E-2</v>
      </c>
      <c r="AN265" s="445">
        <f t="shared" si="379"/>
        <v>8.4852951062542981E-2</v>
      </c>
      <c r="AO265" s="445">
        <f t="shared" si="379"/>
        <v>8.4852951062542981E-2</v>
      </c>
      <c r="AP265" s="445">
        <f t="shared" si="379"/>
        <v>0</v>
      </c>
      <c r="AQ265" s="445">
        <f t="shared" si="379"/>
        <v>0</v>
      </c>
      <c r="AR265" s="445">
        <f t="shared" si="379"/>
        <v>8.4852951062542981E-2</v>
      </c>
      <c r="AS265" s="445">
        <f t="shared" si="379"/>
        <v>0</v>
      </c>
      <c r="AT265" s="445">
        <f t="shared" si="379"/>
        <v>9.3611070738581659E-2</v>
      </c>
      <c r="AU265" s="445">
        <f t="shared" si="379"/>
        <v>0</v>
      </c>
      <c r="AV265" s="445">
        <f t="shared" si="379"/>
        <v>0.39047390120354203</v>
      </c>
      <c r="AW265" s="445">
        <f t="shared" si="379"/>
        <v>0</v>
      </c>
      <c r="AX265" s="445">
        <f t="shared" si="379"/>
        <v>0</v>
      </c>
      <c r="AY265" s="445">
        <f t="shared" si="379"/>
        <v>6.1749504739236939E-2</v>
      </c>
      <c r="AZ265" s="445">
        <f t="shared" si="379"/>
        <v>0</v>
      </c>
      <c r="BA265" s="445">
        <f t="shared" si="379"/>
        <v>0</v>
      </c>
      <c r="BB265" s="445">
        <f t="shared" si="379"/>
        <v>0</v>
      </c>
      <c r="BC265" s="445">
        <f t="shared" si="379"/>
        <v>0</v>
      </c>
      <c r="BD265" s="445">
        <f t="shared" si="379"/>
        <v>0</v>
      </c>
      <c r="BE265" s="445">
        <f t="shared" si="379"/>
        <v>0</v>
      </c>
      <c r="BF265" s="445">
        <f t="shared" si="379"/>
        <v>0</v>
      </c>
      <c r="BG265" s="445">
        <f t="shared" si="379"/>
        <v>0</v>
      </c>
      <c r="BH265" s="488"/>
      <c r="BI265" s="351">
        <f>'6. Network Design'!N70</f>
        <v>10079.519107339933</v>
      </c>
      <c r="BJ265" s="487"/>
    </row>
    <row r="266" spans="3:62">
      <c r="C266" s="240" t="str">
        <f t="shared" ref="C266:D266" si="380">C232</f>
        <v>S13</v>
      </c>
      <c r="D266" s="240" t="str">
        <f t="shared" si="380"/>
        <v>MMS в мрежата (MMS on net)</v>
      </c>
      <c r="E266" s="445">
        <f>E27*$BI$266/(IF(SUMPRODUCT(E15:E44,$BI$254:$BI$283)=0,1,SUMPRODUCT(E15:E44,$BI$254:$BI$283)))</f>
        <v>5.4360461119493044E-4</v>
      </c>
      <c r="F266" s="445">
        <f t="shared" ref="F266:BG266" si="381">F27*$BI$266/(IF(SUMPRODUCT(F15:F44,$BI$254:$BI$283)=0,1,SUMPRODUCT(F15:F44,$BI$254:$BI$283)))</f>
        <v>3.98522390965052E-4</v>
      </c>
      <c r="G266" s="445">
        <f t="shared" si="381"/>
        <v>5.4360461119493044E-4</v>
      </c>
      <c r="H266" s="445">
        <f t="shared" si="381"/>
        <v>3.98522390965052E-4</v>
      </c>
      <c r="I266" s="445">
        <f t="shared" si="381"/>
        <v>5.4360461119493044E-4</v>
      </c>
      <c r="J266" s="445">
        <f t="shared" si="381"/>
        <v>3.98522390965052E-4</v>
      </c>
      <c r="K266" s="445">
        <f t="shared" si="381"/>
        <v>3.653372415471933E-4</v>
      </c>
      <c r="L266" s="445">
        <f t="shared" si="381"/>
        <v>2.7381434944852198E-4</v>
      </c>
      <c r="M266" s="445">
        <f t="shared" si="381"/>
        <v>2.7381434944852198E-4</v>
      </c>
      <c r="N266" s="445">
        <f t="shared" si="381"/>
        <v>0</v>
      </c>
      <c r="O266" s="445">
        <f t="shared" si="381"/>
        <v>0</v>
      </c>
      <c r="P266" s="445">
        <f t="shared" si="381"/>
        <v>0.33333333333333331</v>
      </c>
      <c r="Q266" s="445">
        <f t="shared" si="381"/>
        <v>0</v>
      </c>
      <c r="R266" s="445">
        <f t="shared" si="381"/>
        <v>2.7381434944852198E-4</v>
      </c>
      <c r="S266" s="445">
        <f t="shared" si="381"/>
        <v>2.7381434944852198E-4</v>
      </c>
      <c r="T266" s="445">
        <f t="shared" si="381"/>
        <v>7.4489277087941286E-4</v>
      </c>
      <c r="U266" s="445">
        <f t="shared" si="381"/>
        <v>3.0207616959098532E-4</v>
      </c>
      <c r="V266" s="445">
        <f t="shared" si="381"/>
        <v>0</v>
      </c>
      <c r="W266" s="445">
        <f t="shared" si="381"/>
        <v>0</v>
      </c>
      <c r="X266" s="445">
        <f t="shared" si="381"/>
        <v>0</v>
      </c>
      <c r="Y266" s="445">
        <f t="shared" si="381"/>
        <v>0</v>
      </c>
      <c r="Z266" s="445">
        <f t="shared" si="381"/>
        <v>0</v>
      </c>
      <c r="AA266" s="445">
        <f t="shared" si="381"/>
        <v>0</v>
      </c>
      <c r="AB266" s="445">
        <f t="shared" si="381"/>
        <v>3.98522390965052E-4</v>
      </c>
      <c r="AC266" s="445">
        <f t="shared" si="381"/>
        <v>3.98522390965052E-4</v>
      </c>
      <c r="AD266" s="445">
        <f t="shared" si="381"/>
        <v>0</v>
      </c>
      <c r="AE266" s="445">
        <f t="shared" si="381"/>
        <v>0</v>
      </c>
      <c r="AF266" s="445">
        <f t="shared" si="381"/>
        <v>0</v>
      </c>
      <c r="AG266" s="445">
        <f t="shared" si="381"/>
        <v>0</v>
      </c>
      <c r="AH266" s="445">
        <f t="shared" si="381"/>
        <v>0</v>
      </c>
      <c r="AI266" s="445">
        <f t="shared" si="381"/>
        <v>5.4360461119493044E-4</v>
      </c>
      <c r="AJ266" s="445">
        <f t="shared" si="381"/>
        <v>3.98522390965052E-4</v>
      </c>
      <c r="AK266" s="445">
        <f t="shared" si="381"/>
        <v>5.4360461119493044E-4</v>
      </c>
      <c r="AL266" s="445">
        <f t="shared" si="381"/>
        <v>3.98522390965052E-4</v>
      </c>
      <c r="AM266" s="445">
        <f t="shared" si="381"/>
        <v>5.4360461119493044E-4</v>
      </c>
      <c r="AN266" s="445">
        <f t="shared" si="381"/>
        <v>2.7381434944852198E-4</v>
      </c>
      <c r="AO266" s="445">
        <f t="shared" si="381"/>
        <v>2.7381434944852198E-4</v>
      </c>
      <c r="AP266" s="445">
        <f t="shared" si="381"/>
        <v>0</v>
      </c>
      <c r="AQ266" s="445">
        <f t="shared" si="381"/>
        <v>0.33333333333333331</v>
      </c>
      <c r="AR266" s="445">
        <f t="shared" si="381"/>
        <v>2.7381434944852198E-4</v>
      </c>
      <c r="AS266" s="445">
        <f t="shared" si="381"/>
        <v>7.4489277087941286E-4</v>
      </c>
      <c r="AT266" s="445">
        <f t="shared" si="381"/>
        <v>3.0207616959098532E-4</v>
      </c>
      <c r="AU266" s="445">
        <f t="shared" si="381"/>
        <v>0</v>
      </c>
      <c r="AV266" s="445">
        <f t="shared" si="381"/>
        <v>0</v>
      </c>
      <c r="AW266" s="445">
        <f t="shared" si="381"/>
        <v>0</v>
      </c>
      <c r="AX266" s="445">
        <f t="shared" si="381"/>
        <v>0</v>
      </c>
      <c r="AY266" s="445">
        <f t="shared" si="381"/>
        <v>3.98522390965052E-4</v>
      </c>
      <c r="AZ266" s="445">
        <f t="shared" si="381"/>
        <v>0</v>
      </c>
      <c r="BA266" s="445">
        <f t="shared" si="381"/>
        <v>0</v>
      </c>
      <c r="BB266" s="445">
        <f t="shared" si="381"/>
        <v>0</v>
      </c>
      <c r="BC266" s="445">
        <f t="shared" si="381"/>
        <v>0</v>
      </c>
      <c r="BD266" s="445">
        <f t="shared" si="381"/>
        <v>0</v>
      </c>
      <c r="BE266" s="445">
        <f t="shared" si="381"/>
        <v>0</v>
      </c>
      <c r="BF266" s="445">
        <f t="shared" si="381"/>
        <v>0</v>
      </c>
      <c r="BG266" s="445">
        <f t="shared" si="381"/>
        <v>0</v>
      </c>
      <c r="BH266" s="488"/>
      <c r="BI266" s="351">
        <f>'6. Network Design'!N71</f>
        <v>32.525880745101787</v>
      </c>
      <c r="BJ266" s="487"/>
    </row>
    <row r="267" spans="3:62">
      <c r="C267" s="240" t="str">
        <f t="shared" ref="C267:D267" si="382">C233</f>
        <v>S14</v>
      </c>
      <c r="D267" s="240" t="str">
        <f t="shared" si="382"/>
        <v>Изходящи MMS към други мрежи (MMS outgoing to other network)</v>
      </c>
      <c r="E267" s="445">
        <f>E28*$BI$267/(IF(SUMPRODUCT(E15:E44,$BI$254:$BI$283)=0,1,SUMPRODUCT(E15:E44,$BI$254:$BI$283)))</f>
        <v>2.7180230559746522E-4</v>
      </c>
      <c r="F267" s="445">
        <f t="shared" ref="F267:BG267" si="383">F28*$BI$267/(IF(SUMPRODUCT(F15:F44,$BI$254:$BI$283)=0,1,SUMPRODUCT(F15:F44,$BI$254:$BI$283)))</f>
        <v>1.99261195482526E-4</v>
      </c>
      <c r="G267" s="445">
        <f t="shared" si="383"/>
        <v>2.7180230559746522E-4</v>
      </c>
      <c r="H267" s="445">
        <f t="shared" si="383"/>
        <v>1.99261195482526E-4</v>
      </c>
      <c r="I267" s="445">
        <f t="shared" si="383"/>
        <v>2.7180230559746522E-4</v>
      </c>
      <c r="J267" s="445">
        <f t="shared" si="383"/>
        <v>1.99261195482526E-4</v>
      </c>
      <c r="K267" s="445">
        <f t="shared" si="383"/>
        <v>2.7400293116039496E-4</v>
      </c>
      <c r="L267" s="445">
        <f t="shared" si="383"/>
        <v>2.7381434944852198E-4</v>
      </c>
      <c r="M267" s="445">
        <f t="shared" si="383"/>
        <v>2.7381434944852198E-4</v>
      </c>
      <c r="N267" s="445">
        <f t="shared" si="383"/>
        <v>0</v>
      </c>
      <c r="O267" s="445">
        <f t="shared" si="383"/>
        <v>0</v>
      </c>
      <c r="P267" s="445">
        <f t="shared" si="383"/>
        <v>0.33333333333333331</v>
      </c>
      <c r="Q267" s="445">
        <f t="shared" si="383"/>
        <v>0</v>
      </c>
      <c r="R267" s="445">
        <f t="shared" si="383"/>
        <v>2.7381434944852198E-4</v>
      </c>
      <c r="S267" s="445">
        <f t="shared" si="383"/>
        <v>2.7381434944852198E-4</v>
      </c>
      <c r="T267" s="445">
        <f t="shared" si="383"/>
        <v>7.4489277087941286E-4</v>
      </c>
      <c r="U267" s="445">
        <f t="shared" si="383"/>
        <v>3.0207616959098532E-4</v>
      </c>
      <c r="V267" s="445">
        <f t="shared" si="383"/>
        <v>0</v>
      </c>
      <c r="W267" s="445">
        <f t="shared" si="383"/>
        <v>1.2600310996357478E-3</v>
      </c>
      <c r="X267" s="445">
        <f t="shared" si="383"/>
        <v>0</v>
      </c>
      <c r="Y267" s="445">
        <f t="shared" si="383"/>
        <v>0</v>
      </c>
      <c r="Z267" s="445">
        <f t="shared" si="383"/>
        <v>0</v>
      </c>
      <c r="AA267" s="445">
        <f t="shared" si="383"/>
        <v>0</v>
      </c>
      <c r="AB267" s="445">
        <f t="shared" si="383"/>
        <v>1.99261195482526E-4</v>
      </c>
      <c r="AC267" s="445">
        <f t="shared" si="383"/>
        <v>1.99261195482526E-4</v>
      </c>
      <c r="AD267" s="445">
        <f t="shared" si="383"/>
        <v>0</v>
      </c>
      <c r="AE267" s="445">
        <f t="shared" si="383"/>
        <v>0</v>
      </c>
      <c r="AF267" s="445">
        <f t="shared" si="383"/>
        <v>0</v>
      </c>
      <c r="AG267" s="445">
        <f t="shared" si="383"/>
        <v>0</v>
      </c>
      <c r="AH267" s="445">
        <f t="shared" si="383"/>
        <v>0</v>
      </c>
      <c r="AI267" s="445">
        <f t="shared" si="383"/>
        <v>2.7180230559746522E-4</v>
      </c>
      <c r="AJ267" s="445">
        <f t="shared" si="383"/>
        <v>1.99261195482526E-4</v>
      </c>
      <c r="AK267" s="445">
        <f t="shared" si="383"/>
        <v>2.7180230559746522E-4</v>
      </c>
      <c r="AL267" s="445">
        <f t="shared" si="383"/>
        <v>1.99261195482526E-4</v>
      </c>
      <c r="AM267" s="445">
        <f t="shared" si="383"/>
        <v>2.7180230559746522E-4</v>
      </c>
      <c r="AN267" s="445">
        <f t="shared" si="383"/>
        <v>2.7381434944852198E-4</v>
      </c>
      <c r="AO267" s="445">
        <f t="shared" si="383"/>
        <v>2.7381434944852198E-4</v>
      </c>
      <c r="AP267" s="445">
        <f t="shared" si="383"/>
        <v>0</v>
      </c>
      <c r="AQ267" s="445">
        <f t="shared" si="383"/>
        <v>0.33333333333333331</v>
      </c>
      <c r="AR267" s="445">
        <f t="shared" si="383"/>
        <v>2.7381434944852198E-4</v>
      </c>
      <c r="AS267" s="445">
        <f t="shared" si="383"/>
        <v>7.4489277087941286E-4</v>
      </c>
      <c r="AT267" s="445">
        <f t="shared" si="383"/>
        <v>3.0207616959098532E-4</v>
      </c>
      <c r="AU267" s="445">
        <f t="shared" si="383"/>
        <v>0</v>
      </c>
      <c r="AV267" s="445">
        <f t="shared" si="383"/>
        <v>1.2600310996357478E-3</v>
      </c>
      <c r="AW267" s="445">
        <f t="shared" si="383"/>
        <v>0</v>
      </c>
      <c r="AX267" s="445">
        <f t="shared" si="383"/>
        <v>0</v>
      </c>
      <c r="AY267" s="445">
        <f t="shared" si="383"/>
        <v>1.99261195482526E-4</v>
      </c>
      <c r="AZ267" s="445">
        <f t="shared" si="383"/>
        <v>0</v>
      </c>
      <c r="BA267" s="445">
        <f t="shared" si="383"/>
        <v>0</v>
      </c>
      <c r="BB267" s="445">
        <f t="shared" si="383"/>
        <v>0</v>
      </c>
      <c r="BC267" s="445">
        <f t="shared" si="383"/>
        <v>0</v>
      </c>
      <c r="BD267" s="445">
        <f t="shared" si="383"/>
        <v>0</v>
      </c>
      <c r="BE267" s="445">
        <f t="shared" si="383"/>
        <v>0</v>
      </c>
      <c r="BF267" s="445">
        <f t="shared" si="383"/>
        <v>0</v>
      </c>
      <c r="BG267" s="445">
        <f t="shared" si="383"/>
        <v>0</v>
      </c>
      <c r="BH267" s="488"/>
      <c r="BI267" s="351">
        <f>'6. Network Design'!N72</f>
        <v>32.525880745101787</v>
      </c>
      <c r="BJ267" s="487"/>
    </row>
    <row r="268" spans="3:62">
      <c r="C268" s="240" t="str">
        <f t="shared" ref="C268:D268" si="384">C234</f>
        <v>S15</v>
      </c>
      <c r="D268" s="240" t="str">
        <f t="shared" si="384"/>
        <v>Входящи MMS от други мрежи (MMS incoming from other network)</v>
      </c>
      <c r="E268" s="445">
        <f>E29*$BI$268/(IF(SUMPRODUCT(E15:E44,$BI$254:$BI$283)=0,1,SUMPRODUCT(E15:E44,$BI$254:$BI$283)))</f>
        <v>2.7180230559746522E-4</v>
      </c>
      <c r="F268" s="445">
        <f t="shared" ref="F268:BG268" si="385">F29*$BI$268/(IF(SUMPRODUCT(F15:F44,$BI$254:$BI$283)=0,1,SUMPRODUCT(F15:F44,$BI$254:$BI$283)))</f>
        <v>1.99261195482526E-4</v>
      </c>
      <c r="G268" s="445">
        <f t="shared" si="385"/>
        <v>2.7180230559746522E-4</v>
      </c>
      <c r="H268" s="445">
        <f t="shared" si="385"/>
        <v>1.99261195482526E-4</v>
      </c>
      <c r="I268" s="445">
        <f t="shared" si="385"/>
        <v>2.7180230559746522E-4</v>
      </c>
      <c r="J268" s="445">
        <f t="shared" si="385"/>
        <v>1.99261195482526E-4</v>
      </c>
      <c r="K268" s="445">
        <f t="shared" si="385"/>
        <v>2.7400293116039496E-4</v>
      </c>
      <c r="L268" s="445">
        <f t="shared" si="385"/>
        <v>2.7381434944852198E-4</v>
      </c>
      <c r="M268" s="445">
        <f t="shared" si="385"/>
        <v>2.7381434944852198E-4</v>
      </c>
      <c r="N268" s="445">
        <f t="shared" si="385"/>
        <v>0</v>
      </c>
      <c r="O268" s="445">
        <f t="shared" si="385"/>
        <v>0</v>
      </c>
      <c r="P268" s="445">
        <f t="shared" si="385"/>
        <v>0.33333333333333331</v>
      </c>
      <c r="Q268" s="445">
        <f t="shared" si="385"/>
        <v>0</v>
      </c>
      <c r="R268" s="445">
        <f t="shared" si="385"/>
        <v>2.7381434944852198E-4</v>
      </c>
      <c r="S268" s="445">
        <f t="shared" si="385"/>
        <v>2.7381434944852198E-4</v>
      </c>
      <c r="T268" s="445">
        <f t="shared" si="385"/>
        <v>7.4489277087941286E-4</v>
      </c>
      <c r="U268" s="445">
        <f t="shared" si="385"/>
        <v>0</v>
      </c>
      <c r="V268" s="445">
        <f t="shared" si="385"/>
        <v>2.9266618159593106E-3</v>
      </c>
      <c r="W268" s="445">
        <f t="shared" si="385"/>
        <v>1.2600310996357478E-3</v>
      </c>
      <c r="X268" s="445">
        <f t="shared" si="385"/>
        <v>0</v>
      </c>
      <c r="Y268" s="445">
        <f t="shared" si="385"/>
        <v>0</v>
      </c>
      <c r="Z268" s="445">
        <f t="shared" si="385"/>
        <v>0</v>
      </c>
      <c r="AA268" s="445">
        <f t="shared" si="385"/>
        <v>0</v>
      </c>
      <c r="AB268" s="445">
        <f t="shared" si="385"/>
        <v>1.99261195482526E-4</v>
      </c>
      <c r="AC268" s="445">
        <f t="shared" si="385"/>
        <v>1.99261195482526E-4</v>
      </c>
      <c r="AD268" s="445">
        <f t="shared" si="385"/>
        <v>0</v>
      </c>
      <c r="AE268" s="445">
        <f t="shared" si="385"/>
        <v>0</v>
      </c>
      <c r="AF268" s="445">
        <f t="shared" si="385"/>
        <v>0</v>
      </c>
      <c r="AG268" s="445">
        <f t="shared" si="385"/>
        <v>0</v>
      </c>
      <c r="AH268" s="445">
        <f t="shared" si="385"/>
        <v>0</v>
      </c>
      <c r="AI268" s="445">
        <f t="shared" si="385"/>
        <v>2.7180230559746522E-4</v>
      </c>
      <c r="AJ268" s="445">
        <f t="shared" si="385"/>
        <v>1.99261195482526E-4</v>
      </c>
      <c r="AK268" s="445">
        <f t="shared" si="385"/>
        <v>2.7180230559746522E-4</v>
      </c>
      <c r="AL268" s="445">
        <f t="shared" si="385"/>
        <v>1.99261195482526E-4</v>
      </c>
      <c r="AM268" s="445">
        <f t="shared" si="385"/>
        <v>2.7180230559746522E-4</v>
      </c>
      <c r="AN268" s="445">
        <f t="shared" si="385"/>
        <v>2.7381434944852198E-4</v>
      </c>
      <c r="AO268" s="445">
        <f t="shared" si="385"/>
        <v>2.7381434944852198E-4</v>
      </c>
      <c r="AP268" s="445">
        <f t="shared" si="385"/>
        <v>0</v>
      </c>
      <c r="AQ268" s="445">
        <f t="shared" si="385"/>
        <v>0.33333333333333331</v>
      </c>
      <c r="AR268" s="445">
        <f t="shared" si="385"/>
        <v>2.7381434944852198E-4</v>
      </c>
      <c r="AS268" s="445">
        <f t="shared" si="385"/>
        <v>7.4489277087941286E-4</v>
      </c>
      <c r="AT268" s="445">
        <f t="shared" si="385"/>
        <v>0</v>
      </c>
      <c r="AU268" s="445">
        <f t="shared" si="385"/>
        <v>2.9266618159593106E-3</v>
      </c>
      <c r="AV268" s="445">
        <f t="shared" si="385"/>
        <v>1.2600310996357478E-3</v>
      </c>
      <c r="AW268" s="445">
        <f t="shared" si="385"/>
        <v>0</v>
      </c>
      <c r="AX268" s="445">
        <f t="shared" si="385"/>
        <v>0</v>
      </c>
      <c r="AY268" s="445">
        <f t="shared" si="385"/>
        <v>1.99261195482526E-4</v>
      </c>
      <c r="AZ268" s="445">
        <f t="shared" si="385"/>
        <v>0</v>
      </c>
      <c r="BA268" s="445">
        <f t="shared" si="385"/>
        <v>0</v>
      </c>
      <c r="BB268" s="445">
        <f t="shared" si="385"/>
        <v>0</v>
      </c>
      <c r="BC268" s="445">
        <f t="shared" si="385"/>
        <v>0</v>
      </c>
      <c r="BD268" s="445">
        <f t="shared" si="385"/>
        <v>0</v>
      </c>
      <c r="BE268" s="445">
        <f t="shared" si="385"/>
        <v>0</v>
      </c>
      <c r="BF268" s="445">
        <f t="shared" si="385"/>
        <v>0</v>
      </c>
      <c r="BG268" s="445">
        <f t="shared" si="385"/>
        <v>0</v>
      </c>
      <c r="BH268" s="488"/>
      <c r="BI268" s="351">
        <f>'6. Network Design'!N73</f>
        <v>32.525880745101787</v>
      </c>
      <c r="BJ268" s="487"/>
    </row>
    <row r="269" spans="3:62">
      <c r="C269" s="240" t="str">
        <f t="shared" ref="C269:D269" si="386">C235</f>
        <v>S16</v>
      </c>
      <c r="D269" s="240" t="str">
        <f t="shared" si="386"/>
        <v>SMS в мрежата (SMS on net)</v>
      </c>
      <c r="E269" s="445">
        <f>E30*$BI$269/(IF(SUMPRODUCT(E15:E44,$BI$254:$BI$283)=0,1,SUMPRODUCT(E15:E44,$BI$254:$BI$283)))</f>
        <v>2.9414275897067758E-5</v>
      </c>
      <c r="F269" s="445">
        <f t="shared" ref="F269:BG269" si="387">F30*$BI$269/(IF(SUMPRODUCT(F15:F44,$BI$254:$BI$283)=0,1,SUMPRODUCT(F15:F44,$BI$254:$BI$283)))</f>
        <v>2.1563922228764316E-5</v>
      </c>
      <c r="G269" s="445">
        <f t="shared" si="387"/>
        <v>2.9414275897067758E-5</v>
      </c>
      <c r="H269" s="445">
        <f t="shared" si="387"/>
        <v>2.1563922228764316E-5</v>
      </c>
      <c r="I269" s="445">
        <f t="shared" si="387"/>
        <v>2.9414275897067758E-5</v>
      </c>
      <c r="J269" s="445">
        <f t="shared" si="387"/>
        <v>2.1563922228764316E-5</v>
      </c>
      <c r="K269" s="445">
        <f t="shared" si="387"/>
        <v>1.9768284148144194E-5</v>
      </c>
      <c r="L269" s="445">
        <f t="shared" si="387"/>
        <v>1.4816009013519677E-5</v>
      </c>
      <c r="M269" s="445">
        <f t="shared" si="387"/>
        <v>1.4816009013519677E-5</v>
      </c>
      <c r="N269" s="445">
        <f t="shared" si="387"/>
        <v>0.66666666666666674</v>
      </c>
      <c r="O269" s="445">
        <f t="shared" si="387"/>
        <v>0.66666666666666674</v>
      </c>
      <c r="P269" s="445">
        <f t="shared" si="387"/>
        <v>0</v>
      </c>
      <c r="Q269" s="445">
        <f t="shared" si="387"/>
        <v>0</v>
      </c>
      <c r="R269" s="445">
        <f t="shared" si="387"/>
        <v>1.4816009013519677E-5</v>
      </c>
      <c r="S269" s="445">
        <f t="shared" si="387"/>
        <v>1.4816009013519677E-5</v>
      </c>
      <c r="T269" s="445">
        <f t="shared" si="387"/>
        <v>4.0305915411967468E-5</v>
      </c>
      <c r="U269" s="445">
        <f t="shared" si="387"/>
        <v>1.6345247283217923E-5</v>
      </c>
      <c r="V269" s="445">
        <f t="shared" si="387"/>
        <v>0</v>
      </c>
      <c r="W269" s="445">
        <f t="shared" si="387"/>
        <v>0</v>
      </c>
      <c r="X269" s="445">
        <f t="shared" si="387"/>
        <v>0</v>
      </c>
      <c r="Y269" s="445">
        <f t="shared" si="387"/>
        <v>0</v>
      </c>
      <c r="Z269" s="445">
        <f t="shared" si="387"/>
        <v>0</v>
      </c>
      <c r="AA269" s="445">
        <f t="shared" si="387"/>
        <v>0</v>
      </c>
      <c r="AB269" s="445">
        <f t="shared" si="387"/>
        <v>2.1563922228764316E-5</v>
      </c>
      <c r="AC269" s="445">
        <f t="shared" si="387"/>
        <v>2.1563922228764316E-5</v>
      </c>
      <c r="AD269" s="445">
        <f t="shared" si="387"/>
        <v>0</v>
      </c>
      <c r="AE269" s="445">
        <f t="shared" si="387"/>
        <v>0</v>
      </c>
      <c r="AF269" s="445">
        <f t="shared" si="387"/>
        <v>0</v>
      </c>
      <c r="AG269" s="445">
        <f t="shared" si="387"/>
        <v>0</v>
      </c>
      <c r="AH269" s="445">
        <f t="shared" si="387"/>
        <v>0</v>
      </c>
      <c r="AI269" s="445">
        <f t="shared" si="387"/>
        <v>2.9414275897067758E-5</v>
      </c>
      <c r="AJ269" s="445">
        <f t="shared" si="387"/>
        <v>2.1563922228764316E-5</v>
      </c>
      <c r="AK269" s="445">
        <f t="shared" si="387"/>
        <v>2.9414275897067758E-5</v>
      </c>
      <c r="AL269" s="445">
        <f t="shared" si="387"/>
        <v>2.1563922228764316E-5</v>
      </c>
      <c r="AM269" s="445">
        <f t="shared" si="387"/>
        <v>2.9414275897067758E-5</v>
      </c>
      <c r="AN269" s="445">
        <f t="shared" si="387"/>
        <v>1.4816009013519677E-5</v>
      </c>
      <c r="AO269" s="445">
        <f t="shared" si="387"/>
        <v>1.4816009013519677E-5</v>
      </c>
      <c r="AP269" s="445">
        <f t="shared" si="387"/>
        <v>0.66666666666666674</v>
      </c>
      <c r="AQ269" s="445">
        <f t="shared" si="387"/>
        <v>0</v>
      </c>
      <c r="AR269" s="445">
        <f t="shared" si="387"/>
        <v>1.4816009013519677E-5</v>
      </c>
      <c r="AS269" s="445">
        <f t="shared" si="387"/>
        <v>4.0305915411967468E-5</v>
      </c>
      <c r="AT269" s="445">
        <f t="shared" si="387"/>
        <v>1.6345247283217923E-5</v>
      </c>
      <c r="AU269" s="445">
        <f t="shared" si="387"/>
        <v>0</v>
      </c>
      <c r="AV269" s="445">
        <f t="shared" si="387"/>
        <v>0</v>
      </c>
      <c r="AW269" s="445">
        <f t="shared" si="387"/>
        <v>0</v>
      </c>
      <c r="AX269" s="445">
        <f t="shared" si="387"/>
        <v>0</v>
      </c>
      <c r="AY269" s="445">
        <f t="shared" si="387"/>
        <v>2.1563922228764316E-5</v>
      </c>
      <c r="AZ269" s="445">
        <f t="shared" si="387"/>
        <v>0</v>
      </c>
      <c r="BA269" s="445">
        <f t="shared" si="387"/>
        <v>0</v>
      </c>
      <c r="BB269" s="445">
        <f t="shared" si="387"/>
        <v>0</v>
      </c>
      <c r="BC269" s="445">
        <f t="shared" si="387"/>
        <v>0</v>
      </c>
      <c r="BD269" s="445">
        <f t="shared" si="387"/>
        <v>0</v>
      </c>
      <c r="BE269" s="445">
        <f t="shared" si="387"/>
        <v>0</v>
      </c>
      <c r="BF269" s="445">
        <f t="shared" si="387"/>
        <v>0</v>
      </c>
      <c r="BG269" s="445">
        <f t="shared" si="387"/>
        <v>0</v>
      </c>
      <c r="BH269" s="488"/>
      <c r="BI269" s="351">
        <f>'6. Network Design'!N74</f>
        <v>1.7599652584412626</v>
      </c>
      <c r="BJ269" s="487"/>
    </row>
    <row r="270" spans="3:62">
      <c r="C270" s="240" t="str">
        <f t="shared" ref="C270:D270" si="388">C236</f>
        <v>S17</v>
      </c>
      <c r="D270" s="240" t="str">
        <f t="shared" si="388"/>
        <v>Изходящи SMS към други мрежи (SMS outgoing to other network)</v>
      </c>
      <c r="E270" s="445">
        <f>E31*$BI$270/(IF(SUMPRODUCT(E15:E44,$BI$254:$BI$283)=0,1,SUMPRODUCT(E15:E44,$BI$254:$BI$283)))</f>
        <v>4.9023793161779589E-6</v>
      </c>
      <c r="F270" s="445">
        <f t="shared" ref="F270:BG270" si="389">F31*$BI$270/(IF(SUMPRODUCT(F15:F44,$BI$254:$BI$283)=0,1,SUMPRODUCT(F15:F44,$BI$254:$BI$283)))</f>
        <v>3.5939870381273849E-6</v>
      </c>
      <c r="G270" s="445">
        <f t="shared" si="389"/>
        <v>4.9023793161779589E-6</v>
      </c>
      <c r="H270" s="445">
        <f t="shared" si="389"/>
        <v>3.5939870381273849E-6</v>
      </c>
      <c r="I270" s="445">
        <f t="shared" si="389"/>
        <v>4.9023793161779589E-6</v>
      </c>
      <c r="J270" s="445">
        <f t="shared" si="389"/>
        <v>3.5939870381273849E-6</v>
      </c>
      <c r="K270" s="445">
        <f t="shared" si="389"/>
        <v>4.9420710370360467E-6</v>
      </c>
      <c r="L270" s="445">
        <f t="shared" si="389"/>
        <v>4.9386696711732246E-6</v>
      </c>
      <c r="M270" s="445">
        <f t="shared" si="389"/>
        <v>4.9386696711732246E-6</v>
      </c>
      <c r="N270" s="445">
        <f t="shared" si="389"/>
        <v>0.22222222222222218</v>
      </c>
      <c r="O270" s="445">
        <f t="shared" si="389"/>
        <v>0.22222222222222218</v>
      </c>
      <c r="P270" s="445">
        <f t="shared" si="389"/>
        <v>0</v>
      </c>
      <c r="Q270" s="445">
        <f t="shared" si="389"/>
        <v>0</v>
      </c>
      <c r="R270" s="445">
        <f t="shared" si="389"/>
        <v>4.9386696711732246E-6</v>
      </c>
      <c r="S270" s="445">
        <f t="shared" si="389"/>
        <v>4.9386696711732246E-6</v>
      </c>
      <c r="T270" s="445">
        <f t="shared" si="389"/>
        <v>1.3435305137322486E-5</v>
      </c>
      <c r="U270" s="445">
        <f t="shared" si="389"/>
        <v>5.44841576107264E-6</v>
      </c>
      <c r="V270" s="445">
        <f t="shared" si="389"/>
        <v>0</v>
      </c>
      <c r="W270" s="445">
        <f t="shared" si="389"/>
        <v>2.2726629882763087E-5</v>
      </c>
      <c r="X270" s="445">
        <f t="shared" si="389"/>
        <v>0</v>
      </c>
      <c r="Y270" s="445">
        <f t="shared" si="389"/>
        <v>0</v>
      </c>
      <c r="Z270" s="445">
        <f t="shared" si="389"/>
        <v>0</v>
      </c>
      <c r="AA270" s="445">
        <f t="shared" si="389"/>
        <v>0</v>
      </c>
      <c r="AB270" s="445">
        <f t="shared" si="389"/>
        <v>3.5939870381273849E-6</v>
      </c>
      <c r="AC270" s="445">
        <f t="shared" si="389"/>
        <v>3.5939870381273849E-6</v>
      </c>
      <c r="AD270" s="445">
        <f t="shared" si="389"/>
        <v>0</v>
      </c>
      <c r="AE270" s="445">
        <f t="shared" si="389"/>
        <v>0</v>
      </c>
      <c r="AF270" s="445">
        <f t="shared" si="389"/>
        <v>0</v>
      </c>
      <c r="AG270" s="445">
        <f t="shared" si="389"/>
        <v>0</v>
      </c>
      <c r="AH270" s="445">
        <f t="shared" si="389"/>
        <v>0</v>
      </c>
      <c r="AI270" s="445">
        <f t="shared" si="389"/>
        <v>4.9023793161779589E-6</v>
      </c>
      <c r="AJ270" s="445">
        <f t="shared" si="389"/>
        <v>3.5939870381273849E-6</v>
      </c>
      <c r="AK270" s="445">
        <f t="shared" si="389"/>
        <v>4.9023793161779589E-6</v>
      </c>
      <c r="AL270" s="445">
        <f t="shared" si="389"/>
        <v>3.5939870381273849E-6</v>
      </c>
      <c r="AM270" s="445">
        <f t="shared" si="389"/>
        <v>4.9023793161779589E-6</v>
      </c>
      <c r="AN270" s="445">
        <f t="shared" si="389"/>
        <v>4.9386696711732246E-6</v>
      </c>
      <c r="AO270" s="445">
        <f t="shared" si="389"/>
        <v>4.9386696711732246E-6</v>
      </c>
      <c r="AP270" s="445">
        <f t="shared" si="389"/>
        <v>0.22222222222222218</v>
      </c>
      <c r="AQ270" s="445">
        <f t="shared" si="389"/>
        <v>0</v>
      </c>
      <c r="AR270" s="445">
        <f t="shared" si="389"/>
        <v>4.9386696711732246E-6</v>
      </c>
      <c r="AS270" s="445">
        <f t="shared" si="389"/>
        <v>1.3435305137322486E-5</v>
      </c>
      <c r="AT270" s="445">
        <f t="shared" si="389"/>
        <v>5.44841576107264E-6</v>
      </c>
      <c r="AU270" s="445">
        <f t="shared" si="389"/>
        <v>0</v>
      </c>
      <c r="AV270" s="445">
        <f t="shared" si="389"/>
        <v>2.2726629882763087E-5</v>
      </c>
      <c r="AW270" s="445">
        <f t="shared" si="389"/>
        <v>0</v>
      </c>
      <c r="AX270" s="445">
        <f t="shared" si="389"/>
        <v>0</v>
      </c>
      <c r="AY270" s="445">
        <f t="shared" si="389"/>
        <v>3.5939870381273849E-6</v>
      </c>
      <c r="AZ270" s="445">
        <f t="shared" si="389"/>
        <v>0</v>
      </c>
      <c r="BA270" s="445">
        <f t="shared" si="389"/>
        <v>0</v>
      </c>
      <c r="BB270" s="445">
        <f t="shared" si="389"/>
        <v>0</v>
      </c>
      <c r="BC270" s="445">
        <f t="shared" si="389"/>
        <v>0</v>
      </c>
      <c r="BD270" s="445">
        <f t="shared" si="389"/>
        <v>0</v>
      </c>
      <c r="BE270" s="445">
        <f t="shared" si="389"/>
        <v>0</v>
      </c>
      <c r="BF270" s="445">
        <f t="shared" si="389"/>
        <v>0</v>
      </c>
      <c r="BG270" s="445">
        <f t="shared" si="389"/>
        <v>0</v>
      </c>
      <c r="BH270" s="488"/>
      <c r="BI270" s="351">
        <f>'6. Network Design'!N75</f>
        <v>0.58665508614708739</v>
      </c>
      <c r="BJ270" s="487"/>
    </row>
    <row r="271" spans="3:62">
      <c r="C271" s="240" t="str">
        <f t="shared" ref="C271:D271" si="390">C237</f>
        <v>S18</v>
      </c>
      <c r="D271" s="240" t="str">
        <f t="shared" si="390"/>
        <v>Входящи SMS от други мрежи (SMS incoming from other network)</v>
      </c>
      <c r="E271" s="445">
        <f>E32*$BI$271/(IF(SUMPRODUCT(E15:E44,$BI$254:$BI$283)=0,1,SUMPRODUCT(E15:E44,$BI$254:$BI$283)))</f>
        <v>2.4511896580889794E-6</v>
      </c>
      <c r="F271" s="445">
        <f t="shared" ref="F271:BG271" si="391">F32*$BI$271/(IF(SUMPRODUCT(F15:F44,$BI$254:$BI$283)=0,1,SUMPRODUCT(F15:F44,$BI$254:$BI$283)))</f>
        <v>1.7969935190636924E-6</v>
      </c>
      <c r="G271" s="445">
        <f t="shared" si="391"/>
        <v>2.4511896580889794E-6</v>
      </c>
      <c r="H271" s="445">
        <f t="shared" si="391"/>
        <v>1.7969935190636924E-6</v>
      </c>
      <c r="I271" s="445">
        <f t="shared" si="391"/>
        <v>2.4511896580889794E-6</v>
      </c>
      <c r="J271" s="445">
        <f t="shared" si="391"/>
        <v>1.7969935190636924E-6</v>
      </c>
      <c r="K271" s="445">
        <f t="shared" si="391"/>
        <v>2.4710355185180234E-6</v>
      </c>
      <c r="L271" s="445">
        <f t="shared" si="391"/>
        <v>2.4693348355866123E-6</v>
      </c>
      <c r="M271" s="445">
        <f t="shared" si="391"/>
        <v>2.4693348355866123E-6</v>
      </c>
      <c r="N271" s="445">
        <f t="shared" si="391"/>
        <v>0.11111111111111109</v>
      </c>
      <c r="O271" s="445">
        <f t="shared" si="391"/>
        <v>0.11111111111111109</v>
      </c>
      <c r="P271" s="445">
        <f t="shared" si="391"/>
        <v>0</v>
      </c>
      <c r="Q271" s="445">
        <f t="shared" si="391"/>
        <v>0</v>
      </c>
      <c r="R271" s="445">
        <f t="shared" si="391"/>
        <v>2.4693348355866123E-6</v>
      </c>
      <c r="S271" s="445">
        <f t="shared" si="391"/>
        <v>2.4693348355866123E-6</v>
      </c>
      <c r="T271" s="445">
        <f t="shared" si="391"/>
        <v>6.717652568661243E-6</v>
      </c>
      <c r="U271" s="445">
        <f t="shared" si="391"/>
        <v>0</v>
      </c>
      <c r="V271" s="445">
        <f t="shared" si="391"/>
        <v>2.6393459614826297E-5</v>
      </c>
      <c r="W271" s="445">
        <f t="shared" si="391"/>
        <v>1.1363314941381543E-5</v>
      </c>
      <c r="X271" s="445">
        <f t="shared" si="391"/>
        <v>0</v>
      </c>
      <c r="Y271" s="445">
        <f t="shared" si="391"/>
        <v>0</v>
      </c>
      <c r="Z271" s="445">
        <f t="shared" si="391"/>
        <v>0</v>
      </c>
      <c r="AA271" s="445">
        <f t="shared" si="391"/>
        <v>0</v>
      </c>
      <c r="AB271" s="445">
        <f t="shared" si="391"/>
        <v>1.7969935190636924E-6</v>
      </c>
      <c r="AC271" s="445">
        <f t="shared" si="391"/>
        <v>1.7969935190636924E-6</v>
      </c>
      <c r="AD271" s="445">
        <f t="shared" si="391"/>
        <v>0</v>
      </c>
      <c r="AE271" s="445">
        <f t="shared" si="391"/>
        <v>0</v>
      </c>
      <c r="AF271" s="445">
        <f t="shared" si="391"/>
        <v>0</v>
      </c>
      <c r="AG271" s="445">
        <f t="shared" si="391"/>
        <v>0</v>
      </c>
      <c r="AH271" s="445">
        <f t="shared" si="391"/>
        <v>0</v>
      </c>
      <c r="AI271" s="445">
        <f t="shared" si="391"/>
        <v>2.4511896580889794E-6</v>
      </c>
      <c r="AJ271" s="445">
        <f t="shared" si="391"/>
        <v>1.7969935190636924E-6</v>
      </c>
      <c r="AK271" s="445">
        <f t="shared" si="391"/>
        <v>2.4511896580889794E-6</v>
      </c>
      <c r="AL271" s="445">
        <f t="shared" si="391"/>
        <v>1.7969935190636924E-6</v>
      </c>
      <c r="AM271" s="445">
        <f t="shared" si="391"/>
        <v>2.4511896580889794E-6</v>
      </c>
      <c r="AN271" s="445">
        <f t="shared" si="391"/>
        <v>2.4693348355866123E-6</v>
      </c>
      <c r="AO271" s="445">
        <f t="shared" si="391"/>
        <v>2.4693348355866123E-6</v>
      </c>
      <c r="AP271" s="445">
        <f t="shared" si="391"/>
        <v>0.11111111111111109</v>
      </c>
      <c r="AQ271" s="445">
        <f t="shared" si="391"/>
        <v>0</v>
      </c>
      <c r="AR271" s="445">
        <f t="shared" si="391"/>
        <v>2.4693348355866123E-6</v>
      </c>
      <c r="AS271" s="445">
        <f t="shared" si="391"/>
        <v>6.717652568661243E-6</v>
      </c>
      <c r="AT271" s="445">
        <f t="shared" si="391"/>
        <v>0</v>
      </c>
      <c r="AU271" s="445">
        <f t="shared" si="391"/>
        <v>2.6393459614826297E-5</v>
      </c>
      <c r="AV271" s="445">
        <f t="shared" si="391"/>
        <v>1.1363314941381543E-5</v>
      </c>
      <c r="AW271" s="445">
        <f t="shared" si="391"/>
        <v>0</v>
      </c>
      <c r="AX271" s="445">
        <f t="shared" si="391"/>
        <v>0</v>
      </c>
      <c r="AY271" s="445">
        <f t="shared" si="391"/>
        <v>1.7969935190636924E-6</v>
      </c>
      <c r="AZ271" s="445">
        <f t="shared" si="391"/>
        <v>0</v>
      </c>
      <c r="BA271" s="445">
        <f t="shared" si="391"/>
        <v>0</v>
      </c>
      <c r="BB271" s="445">
        <f t="shared" si="391"/>
        <v>0</v>
      </c>
      <c r="BC271" s="445">
        <f t="shared" si="391"/>
        <v>0</v>
      </c>
      <c r="BD271" s="445">
        <f t="shared" si="391"/>
        <v>0</v>
      </c>
      <c r="BE271" s="445">
        <f t="shared" si="391"/>
        <v>0</v>
      </c>
      <c r="BF271" s="445">
        <f t="shared" si="391"/>
        <v>0</v>
      </c>
      <c r="BG271" s="445">
        <f t="shared" si="391"/>
        <v>0</v>
      </c>
      <c r="BH271" s="488"/>
      <c r="BI271" s="351">
        <f>'6. Network Design'!N76</f>
        <v>0.2933275430735437</v>
      </c>
      <c r="BJ271" s="487"/>
    </row>
    <row r="272" spans="3:62">
      <c r="C272" s="240" t="str">
        <f t="shared" ref="C272:D272" si="392">C238</f>
        <v>S19</v>
      </c>
      <c r="D272" s="240" t="str">
        <f t="shared" si="392"/>
        <v>Пренос на данни (Data services)</v>
      </c>
      <c r="E272" s="445">
        <f>E33*$BI$272/(IF(SUMPRODUCT(E15:E44,$BI$254:$BI$283)=0,1,SUMPRODUCT(E15:E44,$BI$254:$BI$283)))</f>
        <v>0</v>
      </c>
      <c r="F272" s="445">
        <f t="shared" ref="F272:BG272" si="393">F33*$BI$272/(IF(SUMPRODUCT(F15:F44,$BI$254:$BI$283)=0,1,SUMPRODUCT(F15:F44,$BI$254:$BI$283)))</f>
        <v>0.26688923758568633</v>
      </c>
      <c r="G272" s="445">
        <f t="shared" si="393"/>
        <v>0</v>
      </c>
      <c r="H272" s="445">
        <f t="shared" si="393"/>
        <v>0.26688923758568633</v>
      </c>
      <c r="I272" s="445">
        <f t="shared" si="393"/>
        <v>0</v>
      </c>
      <c r="J272" s="445">
        <f t="shared" si="393"/>
        <v>0.26688923758568633</v>
      </c>
      <c r="K272" s="445">
        <f t="shared" si="393"/>
        <v>0.24466524358160521</v>
      </c>
      <c r="L272" s="445">
        <f t="shared" si="393"/>
        <v>0.36674528017044461</v>
      </c>
      <c r="M272" s="445">
        <f t="shared" si="393"/>
        <v>0.36674528017044461</v>
      </c>
      <c r="N272" s="445">
        <f t="shared" si="393"/>
        <v>0</v>
      </c>
      <c r="O272" s="445">
        <f t="shared" si="393"/>
        <v>0</v>
      </c>
      <c r="P272" s="445">
        <f t="shared" si="393"/>
        <v>0</v>
      </c>
      <c r="Q272" s="445">
        <f t="shared" si="393"/>
        <v>0</v>
      </c>
      <c r="R272" s="445">
        <f t="shared" si="393"/>
        <v>0.36674528017044461</v>
      </c>
      <c r="S272" s="445">
        <f t="shared" si="393"/>
        <v>0.36674528017044461</v>
      </c>
      <c r="T272" s="445">
        <f t="shared" si="393"/>
        <v>0.99770486281424386</v>
      </c>
      <c r="U272" s="445">
        <f t="shared" si="393"/>
        <v>0.40459899078550154</v>
      </c>
      <c r="V272" s="445">
        <f t="shared" si="393"/>
        <v>0</v>
      </c>
      <c r="W272" s="445">
        <f t="shared" si="393"/>
        <v>0</v>
      </c>
      <c r="X272" s="445">
        <f t="shared" si="393"/>
        <v>0</v>
      </c>
      <c r="Y272" s="445">
        <f t="shared" si="393"/>
        <v>1</v>
      </c>
      <c r="Z272" s="445">
        <f t="shared" si="393"/>
        <v>1</v>
      </c>
      <c r="AA272" s="445">
        <f t="shared" si="393"/>
        <v>1</v>
      </c>
      <c r="AB272" s="445">
        <f t="shared" si="393"/>
        <v>0.26688923758568633</v>
      </c>
      <c r="AC272" s="445">
        <f t="shared" si="393"/>
        <v>0.26688923758568633</v>
      </c>
      <c r="AD272" s="445">
        <f t="shared" si="393"/>
        <v>0</v>
      </c>
      <c r="AE272" s="445">
        <f t="shared" si="393"/>
        <v>0</v>
      </c>
      <c r="AF272" s="445">
        <f t="shared" si="393"/>
        <v>0</v>
      </c>
      <c r="AG272" s="445">
        <f t="shared" si="393"/>
        <v>0</v>
      </c>
      <c r="AH272" s="445">
        <f t="shared" si="393"/>
        <v>0</v>
      </c>
      <c r="AI272" s="445">
        <f t="shared" si="393"/>
        <v>0</v>
      </c>
      <c r="AJ272" s="445">
        <f t="shared" si="393"/>
        <v>0.26688923758568633</v>
      </c>
      <c r="AK272" s="445">
        <f t="shared" si="393"/>
        <v>0</v>
      </c>
      <c r="AL272" s="445">
        <f t="shared" si="393"/>
        <v>0.26688923758568633</v>
      </c>
      <c r="AM272" s="445">
        <f t="shared" si="393"/>
        <v>0</v>
      </c>
      <c r="AN272" s="445">
        <f t="shared" si="393"/>
        <v>0.36674528017044461</v>
      </c>
      <c r="AO272" s="445">
        <f t="shared" si="393"/>
        <v>0.36674528017044461</v>
      </c>
      <c r="AP272" s="445">
        <f t="shared" si="393"/>
        <v>0</v>
      </c>
      <c r="AQ272" s="445">
        <f t="shared" si="393"/>
        <v>0</v>
      </c>
      <c r="AR272" s="445">
        <f t="shared" si="393"/>
        <v>0.36674528017044461</v>
      </c>
      <c r="AS272" s="445">
        <f t="shared" si="393"/>
        <v>0.99770486281424386</v>
      </c>
      <c r="AT272" s="445">
        <f t="shared" si="393"/>
        <v>0.40459899078550154</v>
      </c>
      <c r="AU272" s="445">
        <f t="shared" si="393"/>
        <v>0</v>
      </c>
      <c r="AV272" s="445">
        <f t="shared" si="393"/>
        <v>0</v>
      </c>
      <c r="AW272" s="445">
        <f t="shared" si="393"/>
        <v>0</v>
      </c>
      <c r="AX272" s="445">
        <f t="shared" si="393"/>
        <v>1</v>
      </c>
      <c r="AY272" s="445">
        <f t="shared" si="393"/>
        <v>0.26688923758568633</v>
      </c>
      <c r="AZ272" s="445">
        <f t="shared" si="393"/>
        <v>0</v>
      </c>
      <c r="BA272" s="445">
        <f t="shared" si="393"/>
        <v>0</v>
      </c>
      <c r="BB272" s="445">
        <f t="shared" si="393"/>
        <v>0</v>
      </c>
      <c r="BC272" s="445">
        <f t="shared" si="393"/>
        <v>0</v>
      </c>
      <c r="BD272" s="445">
        <f t="shared" si="393"/>
        <v>0</v>
      </c>
      <c r="BE272" s="445">
        <f t="shared" si="393"/>
        <v>0</v>
      </c>
      <c r="BF272" s="445">
        <f t="shared" si="393"/>
        <v>0</v>
      </c>
      <c r="BG272" s="445">
        <f t="shared" si="393"/>
        <v>0</v>
      </c>
      <c r="BH272" s="488"/>
      <c r="BI272" s="351">
        <f>'6. Network Design'!N77</f>
        <v>43564.967543439365</v>
      </c>
      <c r="BJ272" s="487"/>
    </row>
    <row r="273" spans="3:62">
      <c r="C273" s="240" t="str">
        <f t="shared" ref="C273:D273" si="394">C239</f>
        <v>S20</v>
      </c>
      <c r="D273" s="240" t="str">
        <f t="shared" si="394"/>
        <v>Subscribers</v>
      </c>
      <c r="E273" s="445">
        <f>E34*$BI$273/(IF(SUMPRODUCT(E15:E44,$BI$254:$BI$283)=0,1,SUMPRODUCT(E15:E44,$BI$254:$BI$283)))</f>
        <v>0</v>
      </c>
      <c r="F273" s="445">
        <f t="shared" ref="F273:BG273" si="395">F34*$BI$273/(IF(SUMPRODUCT(F15:F44,$BI$254:$BI$283)=0,1,SUMPRODUCT(F15:F44,$BI$254:$BI$283)))</f>
        <v>0</v>
      </c>
      <c r="G273" s="445">
        <f t="shared" si="395"/>
        <v>0</v>
      </c>
      <c r="H273" s="445">
        <f t="shared" si="395"/>
        <v>0</v>
      </c>
      <c r="I273" s="445">
        <f t="shared" si="395"/>
        <v>0</v>
      </c>
      <c r="J273" s="445">
        <f t="shared" si="395"/>
        <v>0</v>
      </c>
      <c r="K273" s="445">
        <f t="shared" si="395"/>
        <v>0</v>
      </c>
      <c r="L273" s="445">
        <f t="shared" si="395"/>
        <v>0</v>
      </c>
      <c r="M273" s="445">
        <f t="shared" si="395"/>
        <v>0</v>
      </c>
      <c r="N273" s="445">
        <f t="shared" si="395"/>
        <v>0</v>
      </c>
      <c r="O273" s="445">
        <f t="shared" si="395"/>
        <v>0</v>
      </c>
      <c r="P273" s="445">
        <f t="shared" si="395"/>
        <v>0</v>
      </c>
      <c r="Q273" s="445">
        <f t="shared" si="395"/>
        <v>0</v>
      </c>
      <c r="R273" s="445">
        <f t="shared" si="395"/>
        <v>0</v>
      </c>
      <c r="S273" s="445">
        <f t="shared" si="395"/>
        <v>0</v>
      </c>
      <c r="T273" s="445">
        <f t="shared" si="395"/>
        <v>0</v>
      </c>
      <c r="U273" s="445">
        <f t="shared" si="395"/>
        <v>0</v>
      </c>
      <c r="V273" s="445">
        <f t="shared" si="395"/>
        <v>0</v>
      </c>
      <c r="W273" s="445">
        <f t="shared" si="395"/>
        <v>0</v>
      </c>
      <c r="X273" s="445">
        <f t="shared" si="395"/>
        <v>0</v>
      </c>
      <c r="Y273" s="445">
        <f t="shared" si="395"/>
        <v>0</v>
      </c>
      <c r="Z273" s="445">
        <f t="shared" si="395"/>
        <v>0</v>
      </c>
      <c r="AA273" s="445">
        <f t="shared" si="395"/>
        <v>0</v>
      </c>
      <c r="AB273" s="445">
        <f t="shared" si="395"/>
        <v>0</v>
      </c>
      <c r="AC273" s="445">
        <f t="shared" si="395"/>
        <v>0</v>
      </c>
      <c r="AD273" s="445">
        <f t="shared" si="395"/>
        <v>0</v>
      </c>
      <c r="AE273" s="445">
        <f t="shared" si="395"/>
        <v>0</v>
      </c>
      <c r="AF273" s="445">
        <f t="shared" si="395"/>
        <v>0</v>
      </c>
      <c r="AG273" s="445">
        <f t="shared" si="395"/>
        <v>0</v>
      </c>
      <c r="AH273" s="445">
        <f t="shared" si="395"/>
        <v>0</v>
      </c>
      <c r="AI273" s="445">
        <f t="shared" si="395"/>
        <v>0</v>
      </c>
      <c r="AJ273" s="445">
        <f t="shared" si="395"/>
        <v>0</v>
      </c>
      <c r="AK273" s="445">
        <f t="shared" si="395"/>
        <v>0</v>
      </c>
      <c r="AL273" s="445">
        <f t="shared" si="395"/>
        <v>0</v>
      </c>
      <c r="AM273" s="445">
        <f t="shared" si="395"/>
        <v>0</v>
      </c>
      <c r="AN273" s="445">
        <f t="shared" si="395"/>
        <v>0</v>
      </c>
      <c r="AO273" s="445">
        <f t="shared" si="395"/>
        <v>0</v>
      </c>
      <c r="AP273" s="445">
        <f t="shared" si="395"/>
        <v>0</v>
      </c>
      <c r="AQ273" s="445">
        <f t="shared" si="395"/>
        <v>0</v>
      </c>
      <c r="AR273" s="445">
        <f t="shared" si="395"/>
        <v>0</v>
      </c>
      <c r="AS273" s="445">
        <f t="shared" si="395"/>
        <v>0</v>
      </c>
      <c r="AT273" s="445">
        <f t="shared" si="395"/>
        <v>0</v>
      </c>
      <c r="AU273" s="445">
        <f t="shared" si="395"/>
        <v>0</v>
      </c>
      <c r="AV273" s="445">
        <f t="shared" si="395"/>
        <v>0</v>
      </c>
      <c r="AW273" s="445">
        <f t="shared" si="395"/>
        <v>0</v>
      </c>
      <c r="AX273" s="445">
        <f t="shared" si="395"/>
        <v>0</v>
      </c>
      <c r="AY273" s="445">
        <f t="shared" si="395"/>
        <v>0</v>
      </c>
      <c r="AZ273" s="445">
        <f t="shared" si="395"/>
        <v>0</v>
      </c>
      <c r="BA273" s="445">
        <f t="shared" si="395"/>
        <v>0</v>
      </c>
      <c r="BB273" s="445">
        <f t="shared" si="395"/>
        <v>0</v>
      </c>
      <c r="BC273" s="445">
        <f t="shared" si="395"/>
        <v>0</v>
      </c>
      <c r="BD273" s="445">
        <f t="shared" si="395"/>
        <v>0</v>
      </c>
      <c r="BE273" s="445">
        <f t="shared" si="395"/>
        <v>0</v>
      </c>
      <c r="BF273" s="445">
        <f t="shared" si="395"/>
        <v>0</v>
      </c>
      <c r="BG273" s="445">
        <f t="shared" si="395"/>
        <v>0</v>
      </c>
      <c r="BH273" s="488"/>
      <c r="BI273" s="351">
        <f>'6. Network Design'!N78</f>
        <v>0</v>
      </c>
      <c r="BJ273" s="487"/>
    </row>
    <row r="274" spans="3:62">
      <c r="C274" s="240" t="str">
        <f t="shared" ref="C274:D274" si="396">C240</f>
        <v>S21</v>
      </c>
      <c r="D274" s="240" t="str">
        <f t="shared" si="396"/>
        <v>OTHER: complete as required</v>
      </c>
      <c r="E274" s="445">
        <f>E35*$BI$274/(IF(SUMPRODUCT(E15:E44,$BI$254:$BI$283)=0,1,SUMPRODUCT(E15:E44,$BI$254:$BI$283)))</f>
        <v>0</v>
      </c>
      <c r="F274" s="445">
        <f t="shared" ref="F274:BG274" si="397">F35*$BI$274/(IF(SUMPRODUCT(F15:F44,$BI$254:$BI$283)=0,1,SUMPRODUCT(F15:F44,$BI$254:$BI$283)))</f>
        <v>0</v>
      </c>
      <c r="G274" s="445">
        <f t="shared" si="397"/>
        <v>0</v>
      </c>
      <c r="H274" s="445">
        <f t="shared" si="397"/>
        <v>0</v>
      </c>
      <c r="I274" s="445">
        <f t="shared" si="397"/>
        <v>0</v>
      </c>
      <c r="J274" s="445">
        <f t="shared" si="397"/>
        <v>0</v>
      </c>
      <c r="K274" s="445">
        <f t="shared" si="397"/>
        <v>0</v>
      </c>
      <c r="L274" s="445">
        <f t="shared" si="397"/>
        <v>0</v>
      </c>
      <c r="M274" s="445">
        <f t="shared" si="397"/>
        <v>0</v>
      </c>
      <c r="N274" s="445">
        <f t="shared" si="397"/>
        <v>0</v>
      </c>
      <c r="O274" s="445">
        <f t="shared" si="397"/>
        <v>0</v>
      </c>
      <c r="P274" s="445">
        <f t="shared" si="397"/>
        <v>0</v>
      </c>
      <c r="Q274" s="445">
        <f t="shared" si="397"/>
        <v>0</v>
      </c>
      <c r="R274" s="445">
        <f t="shared" si="397"/>
        <v>0</v>
      </c>
      <c r="S274" s="445">
        <f t="shared" si="397"/>
        <v>0</v>
      </c>
      <c r="T274" s="445">
        <f t="shared" si="397"/>
        <v>0</v>
      </c>
      <c r="U274" s="445">
        <f t="shared" si="397"/>
        <v>0</v>
      </c>
      <c r="V274" s="445">
        <f t="shared" si="397"/>
        <v>0</v>
      </c>
      <c r="W274" s="445">
        <f t="shared" si="397"/>
        <v>0</v>
      </c>
      <c r="X274" s="445">
        <f t="shared" si="397"/>
        <v>0</v>
      </c>
      <c r="Y274" s="445">
        <f t="shared" si="397"/>
        <v>0</v>
      </c>
      <c r="Z274" s="445">
        <f t="shared" si="397"/>
        <v>0</v>
      </c>
      <c r="AA274" s="445">
        <f t="shared" si="397"/>
        <v>0</v>
      </c>
      <c r="AB274" s="445">
        <f t="shared" si="397"/>
        <v>0</v>
      </c>
      <c r="AC274" s="445">
        <f t="shared" si="397"/>
        <v>0</v>
      </c>
      <c r="AD274" s="445">
        <f t="shared" si="397"/>
        <v>0</v>
      </c>
      <c r="AE274" s="445">
        <f t="shared" si="397"/>
        <v>0</v>
      </c>
      <c r="AF274" s="445">
        <f t="shared" si="397"/>
        <v>0</v>
      </c>
      <c r="AG274" s="445">
        <f t="shared" si="397"/>
        <v>0</v>
      </c>
      <c r="AH274" s="445">
        <f t="shared" si="397"/>
        <v>0</v>
      </c>
      <c r="AI274" s="445">
        <f t="shared" si="397"/>
        <v>0</v>
      </c>
      <c r="AJ274" s="445">
        <f t="shared" si="397"/>
        <v>0</v>
      </c>
      <c r="AK274" s="445">
        <f t="shared" si="397"/>
        <v>0</v>
      </c>
      <c r="AL274" s="445">
        <f t="shared" si="397"/>
        <v>0</v>
      </c>
      <c r="AM274" s="445">
        <f t="shared" si="397"/>
        <v>0</v>
      </c>
      <c r="AN274" s="445">
        <f t="shared" si="397"/>
        <v>0</v>
      </c>
      <c r="AO274" s="445">
        <f t="shared" si="397"/>
        <v>0</v>
      </c>
      <c r="AP274" s="445">
        <f t="shared" si="397"/>
        <v>0</v>
      </c>
      <c r="AQ274" s="445">
        <f t="shared" si="397"/>
        <v>0</v>
      </c>
      <c r="AR274" s="445">
        <f t="shared" si="397"/>
        <v>0</v>
      </c>
      <c r="AS274" s="445">
        <f t="shared" si="397"/>
        <v>0</v>
      </c>
      <c r="AT274" s="445">
        <f t="shared" si="397"/>
        <v>0</v>
      </c>
      <c r="AU274" s="445">
        <f t="shared" si="397"/>
        <v>0</v>
      </c>
      <c r="AV274" s="445">
        <f t="shared" si="397"/>
        <v>0</v>
      </c>
      <c r="AW274" s="445">
        <f t="shared" si="397"/>
        <v>0</v>
      </c>
      <c r="AX274" s="445">
        <f t="shared" si="397"/>
        <v>0</v>
      </c>
      <c r="AY274" s="445">
        <f t="shared" si="397"/>
        <v>0</v>
      </c>
      <c r="AZ274" s="445">
        <f t="shared" si="397"/>
        <v>0</v>
      </c>
      <c r="BA274" s="445">
        <f t="shared" si="397"/>
        <v>0</v>
      </c>
      <c r="BB274" s="445">
        <f t="shared" si="397"/>
        <v>0</v>
      </c>
      <c r="BC274" s="445">
        <f t="shared" si="397"/>
        <v>0</v>
      </c>
      <c r="BD274" s="445">
        <f t="shared" si="397"/>
        <v>0</v>
      </c>
      <c r="BE274" s="445">
        <f t="shared" si="397"/>
        <v>0</v>
      </c>
      <c r="BF274" s="445">
        <f t="shared" si="397"/>
        <v>0</v>
      </c>
      <c r="BG274" s="445">
        <f t="shared" si="397"/>
        <v>0</v>
      </c>
      <c r="BH274" s="488"/>
      <c r="BI274" s="351">
        <f>'6. Network Design'!N79</f>
        <v>0</v>
      </c>
      <c r="BJ274" s="487"/>
    </row>
    <row r="275" spans="3:62">
      <c r="C275" s="240" t="str">
        <f t="shared" ref="C275:D275" si="398">C241</f>
        <v>S22</v>
      </c>
      <c r="D275" s="240" t="str">
        <f t="shared" si="398"/>
        <v>OTHER: complete as required</v>
      </c>
      <c r="E275" s="445">
        <f>E36*$BI$275/(IF(SUMPRODUCT(E15:E44,$BI$254:$BI$283)=0,1,SUMPRODUCT(E15:E44,$BI$254:$BI$283)))</f>
        <v>0</v>
      </c>
      <c r="F275" s="445">
        <f t="shared" ref="F275:BG275" si="399">F36*$BI$275/(IF(SUMPRODUCT(F15:F44,$BI$254:$BI$283)=0,1,SUMPRODUCT(F15:F44,$BI$254:$BI$283)))</f>
        <v>0</v>
      </c>
      <c r="G275" s="445">
        <f t="shared" si="399"/>
        <v>0</v>
      </c>
      <c r="H275" s="445">
        <f t="shared" si="399"/>
        <v>0</v>
      </c>
      <c r="I275" s="445">
        <f t="shared" si="399"/>
        <v>0</v>
      </c>
      <c r="J275" s="445">
        <f t="shared" si="399"/>
        <v>0</v>
      </c>
      <c r="K275" s="445">
        <f t="shared" si="399"/>
        <v>0</v>
      </c>
      <c r="L275" s="445">
        <f t="shared" si="399"/>
        <v>0</v>
      </c>
      <c r="M275" s="445">
        <f t="shared" si="399"/>
        <v>0</v>
      </c>
      <c r="N275" s="445">
        <f t="shared" si="399"/>
        <v>0</v>
      </c>
      <c r="O275" s="445">
        <f t="shared" si="399"/>
        <v>0</v>
      </c>
      <c r="P275" s="445">
        <f t="shared" si="399"/>
        <v>0</v>
      </c>
      <c r="Q275" s="445">
        <f t="shared" si="399"/>
        <v>0</v>
      </c>
      <c r="R275" s="445">
        <f t="shared" si="399"/>
        <v>0</v>
      </c>
      <c r="S275" s="445">
        <f t="shared" si="399"/>
        <v>0</v>
      </c>
      <c r="T275" s="445">
        <f t="shared" si="399"/>
        <v>0</v>
      </c>
      <c r="U275" s="445">
        <f t="shared" si="399"/>
        <v>0</v>
      </c>
      <c r="V275" s="445">
        <f t="shared" si="399"/>
        <v>0</v>
      </c>
      <c r="W275" s="445">
        <f t="shared" si="399"/>
        <v>0</v>
      </c>
      <c r="X275" s="445">
        <f t="shared" si="399"/>
        <v>0</v>
      </c>
      <c r="Y275" s="445">
        <f t="shared" si="399"/>
        <v>0</v>
      </c>
      <c r="Z275" s="445">
        <f t="shared" si="399"/>
        <v>0</v>
      </c>
      <c r="AA275" s="445">
        <f t="shared" si="399"/>
        <v>0</v>
      </c>
      <c r="AB275" s="445">
        <f t="shared" si="399"/>
        <v>0</v>
      </c>
      <c r="AC275" s="445">
        <f t="shared" si="399"/>
        <v>0</v>
      </c>
      <c r="AD275" s="445">
        <f t="shared" si="399"/>
        <v>0</v>
      </c>
      <c r="AE275" s="445">
        <f t="shared" si="399"/>
        <v>0</v>
      </c>
      <c r="AF275" s="445">
        <f t="shared" si="399"/>
        <v>0</v>
      </c>
      <c r="AG275" s="445">
        <f t="shared" si="399"/>
        <v>0</v>
      </c>
      <c r="AH275" s="445">
        <f t="shared" si="399"/>
        <v>0</v>
      </c>
      <c r="AI275" s="445">
        <f t="shared" si="399"/>
        <v>0</v>
      </c>
      <c r="AJ275" s="445">
        <f t="shared" si="399"/>
        <v>0</v>
      </c>
      <c r="AK275" s="445">
        <f t="shared" si="399"/>
        <v>0</v>
      </c>
      <c r="AL275" s="445">
        <f t="shared" si="399"/>
        <v>0</v>
      </c>
      <c r="AM275" s="445">
        <f t="shared" si="399"/>
        <v>0</v>
      </c>
      <c r="AN275" s="445">
        <f t="shared" si="399"/>
        <v>0</v>
      </c>
      <c r="AO275" s="445">
        <f t="shared" si="399"/>
        <v>0</v>
      </c>
      <c r="AP275" s="445">
        <f t="shared" si="399"/>
        <v>0</v>
      </c>
      <c r="AQ275" s="445">
        <f t="shared" si="399"/>
        <v>0</v>
      </c>
      <c r="AR275" s="445">
        <f t="shared" si="399"/>
        <v>0</v>
      </c>
      <c r="AS275" s="445">
        <f t="shared" si="399"/>
        <v>0</v>
      </c>
      <c r="AT275" s="445">
        <f t="shared" si="399"/>
        <v>0</v>
      </c>
      <c r="AU275" s="445">
        <f t="shared" si="399"/>
        <v>0</v>
      </c>
      <c r="AV275" s="445">
        <f t="shared" si="399"/>
        <v>0</v>
      </c>
      <c r="AW275" s="445">
        <f t="shared" si="399"/>
        <v>0</v>
      </c>
      <c r="AX275" s="445">
        <f t="shared" si="399"/>
        <v>0</v>
      </c>
      <c r="AY275" s="445">
        <f t="shared" si="399"/>
        <v>0</v>
      </c>
      <c r="AZ275" s="445">
        <f t="shared" si="399"/>
        <v>0</v>
      </c>
      <c r="BA275" s="445">
        <f t="shared" si="399"/>
        <v>0</v>
      </c>
      <c r="BB275" s="445">
        <f t="shared" si="399"/>
        <v>0</v>
      </c>
      <c r="BC275" s="445">
        <f t="shared" si="399"/>
        <v>0</v>
      </c>
      <c r="BD275" s="445">
        <f t="shared" si="399"/>
        <v>0</v>
      </c>
      <c r="BE275" s="445">
        <f t="shared" si="399"/>
        <v>0</v>
      </c>
      <c r="BF275" s="445">
        <f t="shared" si="399"/>
        <v>0</v>
      </c>
      <c r="BG275" s="445">
        <f t="shared" si="399"/>
        <v>0</v>
      </c>
      <c r="BH275" s="488"/>
      <c r="BI275" s="351">
        <f>'6. Network Design'!N80</f>
        <v>0</v>
      </c>
      <c r="BJ275" s="487"/>
    </row>
    <row r="276" spans="3:62">
      <c r="C276" s="240" t="str">
        <f t="shared" ref="C276:D276" si="400">C242</f>
        <v>S23</v>
      </c>
      <c r="D276" s="240" t="str">
        <f t="shared" si="400"/>
        <v>OTHER: complete as required</v>
      </c>
      <c r="E276" s="445">
        <f>E37*$BI$276/(IF(SUMPRODUCT(E15:E44,$BI$254:$BI$283)=0,1,SUMPRODUCT(E15:E44,$BI$254:$BI$283)))</f>
        <v>0</v>
      </c>
      <c r="F276" s="445">
        <f t="shared" ref="F276:BG276" si="401">F37*$BI$276/(IF(SUMPRODUCT(F15:F44,$BI$254:$BI$283)=0,1,SUMPRODUCT(F15:F44,$BI$254:$BI$283)))</f>
        <v>0</v>
      </c>
      <c r="G276" s="445">
        <f t="shared" si="401"/>
        <v>0</v>
      </c>
      <c r="H276" s="445">
        <f t="shared" si="401"/>
        <v>0</v>
      </c>
      <c r="I276" s="445">
        <f t="shared" si="401"/>
        <v>0</v>
      </c>
      <c r="J276" s="445">
        <f t="shared" si="401"/>
        <v>0</v>
      </c>
      <c r="K276" s="445">
        <f t="shared" si="401"/>
        <v>0</v>
      </c>
      <c r="L276" s="445">
        <f t="shared" si="401"/>
        <v>0</v>
      </c>
      <c r="M276" s="445">
        <f t="shared" si="401"/>
        <v>0</v>
      </c>
      <c r="N276" s="445">
        <f t="shared" si="401"/>
        <v>0</v>
      </c>
      <c r="O276" s="445">
        <f t="shared" si="401"/>
        <v>0</v>
      </c>
      <c r="P276" s="445">
        <f t="shared" si="401"/>
        <v>0</v>
      </c>
      <c r="Q276" s="445">
        <f t="shared" si="401"/>
        <v>0</v>
      </c>
      <c r="R276" s="445">
        <f t="shared" si="401"/>
        <v>0</v>
      </c>
      <c r="S276" s="445">
        <f t="shared" si="401"/>
        <v>0</v>
      </c>
      <c r="T276" s="445">
        <f t="shared" si="401"/>
        <v>0</v>
      </c>
      <c r="U276" s="445">
        <f t="shared" si="401"/>
        <v>0</v>
      </c>
      <c r="V276" s="445">
        <f t="shared" si="401"/>
        <v>0</v>
      </c>
      <c r="W276" s="445">
        <f t="shared" si="401"/>
        <v>0</v>
      </c>
      <c r="X276" s="445">
        <f t="shared" si="401"/>
        <v>0</v>
      </c>
      <c r="Y276" s="445">
        <f t="shared" si="401"/>
        <v>0</v>
      </c>
      <c r="Z276" s="445">
        <f t="shared" si="401"/>
        <v>0</v>
      </c>
      <c r="AA276" s="445">
        <f t="shared" si="401"/>
        <v>0</v>
      </c>
      <c r="AB276" s="445">
        <f t="shared" si="401"/>
        <v>0</v>
      </c>
      <c r="AC276" s="445">
        <f t="shared" si="401"/>
        <v>0</v>
      </c>
      <c r="AD276" s="445">
        <f t="shared" si="401"/>
        <v>0</v>
      </c>
      <c r="AE276" s="445">
        <f t="shared" si="401"/>
        <v>0</v>
      </c>
      <c r="AF276" s="445">
        <f t="shared" si="401"/>
        <v>0</v>
      </c>
      <c r="AG276" s="445">
        <f t="shared" si="401"/>
        <v>0</v>
      </c>
      <c r="AH276" s="445">
        <f t="shared" si="401"/>
        <v>0</v>
      </c>
      <c r="AI276" s="445">
        <f t="shared" si="401"/>
        <v>0</v>
      </c>
      <c r="AJ276" s="445">
        <f t="shared" si="401"/>
        <v>0</v>
      </c>
      <c r="AK276" s="445">
        <f t="shared" si="401"/>
        <v>0</v>
      </c>
      <c r="AL276" s="445">
        <f t="shared" si="401"/>
        <v>0</v>
      </c>
      <c r="AM276" s="445">
        <f t="shared" si="401"/>
        <v>0</v>
      </c>
      <c r="AN276" s="445">
        <f t="shared" si="401"/>
        <v>0</v>
      </c>
      <c r="AO276" s="445">
        <f t="shared" si="401"/>
        <v>0</v>
      </c>
      <c r="AP276" s="445">
        <f t="shared" si="401"/>
        <v>0</v>
      </c>
      <c r="AQ276" s="445">
        <f t="shared" si="401"/>
        <v>0</v>
      </c>
      <c r="AR276" s="445">
        <f t="shared" si="401"/>
        <v>0</v>
      </c>
      <c r="AS276" s="445">
        <f t="shared" si="401"/>
        <v>0</v>
      </c>
      <c r="AT276" s="445">
        <f t="shared" si="401"/>
        <v>0</v>
      </c>
      <c r="AU276" s="445">
        <f t="shared" si="401"/>
        <v>0</v>
      </c>
      <c r="AV276" s="445">
        <f t="shared" si="401"/>
        <v>0</v>
      </c>
      <c r="AW276" s="445">
        <f t="shared" si="401"/>
        <v>0</v>
      </c>
      <c r="AX276" s="445">
        <f t="shared" si="401"/>
        <v>0</v>
      </c>
      <c r="AY276" s="445">
        <f t="shared" si="401"/>
        <v>0</v>
      </c>
      <c r="AZ276" s="445">
        <f t="shared" si="401"/>
        <v>0</v>
      </c>
      <c r="BA276" s="445">
        <f t="shared" si="401"/>
        <v>0</v>
      </c>
      <c r="BB276" s="445">
        <f t="shared" si="401"/>
        <v>0</v>
      </c>
      <c r="BC276" s="445">
        <f t="shared" si="401"/>
        <v>0</v>
      </c>
      <c r="BD276" s="445">
        <f t="shared" si="401"/>
        <v>0</v>
      </c>
      <c r="BE276" s="445">
        <f t="shared" si="401"/>
        <v>0</v>
      </c>
      <c r="BF276" s="445">
        <f t="shared" si="401"/>
        <v>0</v>
      </c>
      <c r="BG276" s="445">
        <f t="shared" si="401"/>
        <v>0</v>
      </c>
      <c r="BH276" s="488"/>
      <c r="BI276" s="351">
        <f>'6. Network Design'!N81</f>
        <v>0</v>
      </c>
      <c r="BJ276" s="487"/>
    </row>
    <row r="277" spans="3:62">
      <c r="C277" s="240" t="str">
        <f t="shared" ref="C277:D277" si="402">C243</f>
        <v>S24</v>
      </c>
      <c r="D277" s="240" t="str">
        <f t="shared" si="402"/>
        <v>OTHER: complete as required</v>
      </c>
      <c r="E277" s="445">
        <f>E38*$BI$277/(IF(SUMPRODUCT(E15:E44,$BI$254:$BI$283)=0,1,SUMPRODUCT(E15:E44,$BI$254:$BI$283)))</f>
        <v>0</v>
      </c>
      <c r="F277" s="445">
        <f t="shared" ref="F277:BG277" si="403">F38*$BI$277/(IF(SUMPRODUCT(F15:F44,$BI$254:$BI$283)=0,1,SUMPRODUCT(F15:F44,$BI$254:$BI$283)))</f>
        <v>0</v>
      </c>
      <c r="G277" s="445">
        <f t="shared" si="403"/>
        <v>0</v>
      </c>
      <c r="H277" s="445">
        <f t="shared" si="403"/>
        <v>0</v>
      </c>
      <c r="I277" s="445">
        <f t="shared" si="403"/>
        <v>0</v>
      </c>
      <c r="J277" s="445">
        <f t="shared" si="403"/>
        <v>0</v>
      </c>
      <c r="K277" s="445">
        <f t="shared" si="403"/>
        <v>0</v>
      </c>
      <c r="L277" s="445">
        <f t="shared" si="403"/>
        <v>0</v>
      </c>
      <c r="M277" s="445">
        <f t="shared" si="403"/>
        <v>0</v>
      </c>
      <c r="N277" s="445">
        <f t="shared" si="403"/>
        <v>0</v>
      </c>
      <c r="O277" s="445">
        <f t="shared" si="403"/>
        <v>0</v>
      </c>
      <c r="P277" s="445">
        <f t="shared" si="403"/>
        <v>0</v>
      </c>
      <c r="Q277" s="445">
        <f t="shared" si="403"/>
        <v>0</v>
      </c>
      <c r="R277" s="445">
        <f t="shared" si="403"/>
        <v>0</v>
      </c>
      <c r="S277" s="445">
        <f t="shared" si="403"/>
        <v>0</v>
      </c>
      <c r="T277" s="445">
        <f t="shared" si="403"/>
        <v>0</v>
      </c>
      <c r="U277" s="445">
        <f t="shared" si="403"/>
        <v>0</v>
      </c>
      <c r="V277" s="445">
        <f t="shared" si="403"/>
        <v>0</v>
      </c>
      <c r="W277" s="445">
        <f t="shared" si="403"/>
        <v>0</v>
      </c>
      <c r="X277" s="445">
        <f t="shared" si="403"/>
        <v>0</v>
      </c>
      <c r="Y277" s="445">
        <f t="shared" si="403"/>
        <v>0</v>
      </c>
      <c r="Z277" s="445">
        <f t="shared" si="403"/>
        <v>0</v>
      </c>
      <c r="AA277" s="445">
        <f t="shared" si="403"/>
        <v>0</v>
      </c>
      <c r="AB277" s="445">
        <f t="shared" si="403"/>
        <v>0</v>
      </c>
      <c r="AC277" s="445">
        <f t="shared" si="403"/>
        <v>0</v>
      </c>
      <c r="AD277" s="445">
        <f t="shared" si="403"/>
        <v>0</v>
      </c>
      <c r="AE277" s="445">
        <f t="shared" si="403"/>
        <v>0</v>
      </c>
      <c r="AF277" s="445">
        <f t="shared" si="403"/>
        <v>0</v>
      </c>
      <c r="AG277" s="445">
        <f t="shared" si="403"/>
        <v>0</v>
      </c>
      <c r="AH277" s="445">
        <f t="shared" si="403"/>
        <v>0</v>
      </c>
      <c r="AI277" s="445">
        <f t="shared" si="403"/>
        <v>0</v>
      </c>
      <c r="AJ277" s="445">
        <f t="shared" si="403"/>
        <v>0</v>
      </c>
      <c r="AK277" s="445">
        <f t="shared" si="403"/>
        <v>0</v>
      </c>
      <c r="AL277" s="445">
        <f t="shared" si="403"/>
        <v>0</v>
      </c>
      <c r="AM277" s="445">
        <f t="shared" si="403"/>
        <v>0</v>
      </c>
      <c r="AN277" s="445">
        <f t="shared" si="403"/>
        <v>0</v>
      </c>
      <c r="AO277" s="445">
        <f t="shared" si="403"/>
        <v>0</v>
      </c>
      <c r="AP277" s="445">
        <f t="shared" si="403"/>
        <v>0</v>
      </c>
      <c r="AQ277" s="445">
        <f t="shared" si="403"/>
        <v>0</v>
      </c>
      <c r="AR277" s="445">
        <f t="shared" si="403"/>
        <v>0</v>
      </c>
      <c r="AS277" s="445">
        <f t="shared" si="403"/>
        <v>0</v>
      </c>
      <c r="AT277" s="445">
        <f t="shared" si="403"/>
        <v>0</v>
      </c>
      <c r="AU277" s="445">
        <f t="shared" si="403"/>
        <v>0</v>
      </c>
      <c r="AV277" s="445">
        <f t="shared" si="403"/>
        <v>0</v>
      </c>
      <c r="AW277" s="445">
        <f t="shared" si="403"/>
        <v>0</v>
      </c>
      <c r="AX277" s="445">
        <f t="shared" si="403"/>
        <v>0</v>
      </c>
      <c r="AY277" s="445">
        <f t="shared" si="403"/>
        <v>0</v>
      </c>
      <c r="AZ277" s="445">
        <f t="shared" si="403"/>
        <v>0</v>
      </c>
      <c r="BA277" s="445">
        <f t="shared" si="403"/>
        <v>0</v>
      </c>
      <c r="BB277" s="445">
        <f t="shared" si="403"/>
        <v>0</v>
      </c>
      <c r="BC277" s="445">
        <f t="shared" si="403"/>
        <v>0</v>
      </c>
      <c r="BD277" s="445">
        <f t="shared" si="403"/>
        <v>0</v>
      </c>
      <c r="BE277" s="445">
        <f t="shared" si="403"/>
        <v>0</v>
      </c>
      <c r="BF277" s="445">
        <f t="shared" si="403"/>
        <v>0</v>
      </c>
      <c r="BG277" s="445">
        <f t="shared" si="403"/>
        <v>0</v>
      </c>
      <c r="BH277" s="488"/>
      <c r="BI277" s="351">
        <f>'6. Network Design'!N82</f>
        <v>0</v>
      </c>
      <c r="BJ277" s="487"/>
    </row>
    <row r="278" spans="3:62">
      <c r="C278" s="240" t="str">
        <f t="shared" ref="C278:D278" si="404">C244</f>
        <v>S25</v>
      </c>
      <c r="D278" s="240" t="str">
        <f t="shared" si="404"/>
        <v>OTHER: complete as required</v>
      </c>
      <c r="E278" s="445">
        <f>E39*$BI$278/(IF(SUMPRODUCT(E15:E44,$BI$254:$BI$283)=0,1,SUMPRODUCT(E15:E44,$BI$254:$BI$283)))</f>
        <v>0</v>
      </c>
      <c r="F278" s="445">
        <f t="shared" ref="F278:BG278" si="405">F39*$BI$278/(IF(SUMPRODUCT(F15:F44,$BI$254:$BI$283)=0,1,SUMPRODUCT(F15:F44,$BI$254:$BI$283)))</f>
        <v>0</v>
      </c>
      <c r="G278" s="445">
        <f t="shared" si="405"/>
        <v>0</v>
      </c>
      <c r="H278" s="445">
        <f t="shared" si="405"/>
        <v>0</v>
      </c>
      <c r="I278" s="445">
        <f t="shared" si="405"/>
        <v>0</v>
      </c>
      <c r="J278" s="445">
        <f t="shared" si="405"/>
        <v>0</v>
      </c>
      <c r="K278" s="445">
        <f t="shared" si="405"/>
        <v>0</v>
      </c>
      <c r="L278" s="445">
        <f t="shared" si="405"/>
        <v>0</v>
      </c>
      <c r="M278" s="445">
        <f t="shared" si="405"/>
        <v>0</v>
      </c>
      <c r="N278" s="445">
        <f t="shared" si="405"/>
        <v>0</v>
      </c>
      <c r="O278" s="445">
        <f t="shared" si="405"/>
        <v>0</v>
      </c>
      <c r="P278" s="445">
        <f t="shared" si="405"/>
        <v>0</v>
      </c>
      <c r="Q278" s="445">
        <f t="shared" si="405"/>
        <v>0</v>
      </c>
      <c r="R278" s="445">
        <f t="shared" si="405"/>
        <v>0</v>
      </c>
      <c r="S278" s="445">
        <f t="shared" si="405"/>
        <v>0</v>
      </c>
      <c r="T278" s="445">
        <f t="shared" si="405"/>
        <v>0</v>
      </c>
      <c r="U278" s="445">
        <f t="shared" si="405"/>
        <v>0</v>
      </c>
      <c r="V278" s="445">
        <f t="shared" si="405"/>
        <v>0</v>
      </c>
      <c r="W278" s="445">
        <f t="shared" si="405"/>
        <v>0</v>
      </c>
      <c r="X278" s="445">
        <f t="shared" si="405"/>
        <v>0</v>
      </c>
      <c r="Y278" s="445">
        <f t="shared" si="405"/>
        <v>0</v>
      </c>
      <c r="Z278" s="445">
        <f t="shared" si="405"/>
        <v>0</v>
      </c>
      <c r="AA278" s="445">
        <f t="shared" si="405"/>
        <v>0</v>
      </c>
      <c r="AB278" s="445">
        <f t="shared" si="405"/>
        <v>0</v>
      </c>
      <c r="AC278" s="445">
        <f t="shared" si="405"/>
        <v>0</v>
      </c>
      <c r="AD278" s="445">
        <f t="shared" si="405"/>
        <v>0</v>
      </c>
      <c r="AE278" s="445">
        <f t="shared" si="405"/>
        <v>0</v>
      </c>
      <c r="AF278" s="445">
        <f t="shared" si="405"/>
        <v>0</v>
      </c>
      <c r="AG278" s="445">
        <f t="shared" si="405"/>
        <v>0</v>
      </c>
      <c r="AH278" s="445">
        <f t="shared" si="405"/>
        <v>0</v>
      </c>
      <c r="AI278" s="445">
        <f t="shared" si="405"/>
        <v>0</v>
      </c>
      <c r="AJ278" s="445">
        <f t="shared" si="405"/>
        <v>0</v>
      </c>
      <c r="AK278" s="445">
        <f t="shared" si="405"/>
        <v>0</v>
      </c>
      <c r="AL278" s="445">
        <f t="shared" si="405"/>
        <v>0</v>
      </c>
      <c r="AM278" s="445">
        <f t="shared" si="405"/>
        <v>0</v>
      </c>
      <c r="AN278" s="445">
        <f t="shared" si="405"/>
        <v>0</v>
      </c>
      <c r="AO278" s="445">
        <f t="shared" si="405"/>
        <v>0</v>
      </c>
      <c r="AP278" s="445">
        <f t="shared" si="405"/>
        <v>0</v>
      </c>
      <c r="AQ278" s="445">
        <f t="shared" si="405"/>
        <v>0</v>
      </c>
      <c r="AR278" s="445">
        <f t="shared" si="405"/>
        <v>0</v>
      </c>
      <c r="AS278" s="445">
        <f t="shared" si="405"/>
        <v>0</v>
      </c>
      <c r="AT278" s="445">
        <f t="shared" si="405"/>
        <v>0</v>
      </c>
      <c r="AU278" s="445">
        <f t="shared" si="405"/>
        <v>0</v>
      </c>
      <c r="AV278" s="445">
        <f t="shared" si="405"/>
        <v>0</v>
      </c>
      <c r="AW278" s="445">
        <f t="shared" si="405"/>
        <v>0</v>
      </c>
      <c r="AX278" s="445">
        <f t="shared" si="405"/>
        <v>0</v>
      </c>
      <c r="AY278" s="445">
        <f t="shared" si="405"/>
        <v>0</v>
      </c>
      <c r="AZ278" s="445">
        <f t="shared" si="405"/>
        <v>0</v>
      </c>
      <c r="BA278" s="445">
        <f t="shared" si="405"/>
        <v>0</v>
      </c>
      <c r="BB278" s="445">
        <f t="shared" si="405"/>
        <v>0</v>
      </c>
      <c r="BC278" s="445">
        <f t="shared" si="405"/>
        <v>0</v>
      </c>
      <c r="BD278" s="445">
        <f t="shared" si="405"/>
        <v>0</v>
      </c>
      <c r="BE278" s="445">
        <f t="shared" si="405"/>
        <v>0</v>
      </c>
      <c r="BF278" s="445">
        <f t="shared" si="405"/>
        <v>0</v>
      </c>
      <c r="BG278" s="445">
        <f t="shared" si="405"/>
        <v>0</v>
      </c>
      <c r="BH278" s="488"/>
      <c r="BI278" s="351">
        <f>'6. Network Design'!N83</f>
        <v>0</v>
      </c>
      <c r="BJ278" s="487"/>
    </row>
    <row r="279" spans="3:62">
      <c r="C279" s="240" t="str">
        <f t="shared" ref="C279:D279" si="406">C245</f>
        <v>S26</v>
      </c>
      <c r="D279" s="240" t="str">
        <f t="shared" si="406"/>
        <v>OTHER: complete as required</v>
      </c>
      <c r="E279" s="445">
        <f>E40*$BI$279/(IF(SUMPRODUCT(E15:E44,$BI$254:$BI$283)=0,1,SUMPRODUCT(E15:E44,$BI$254:$BI$283)))</f>
        <v>0</v>
      </c>
      <c r="F279" s="445">
        <f t="shared" ref="F279:BG279" si="407">F40*$BI$279/(IF(SUMPRODUCT(F15:F44,$BI$254:$BI$283)=0,1,SUMPRODUCT(F15:F44,$BI$254:$BI$283)))</f>
        <v>0</v>
      </c>
      <c r="G279" s="445">
        <f t="shared" si="407"/>
        <v>0</v>
      </c>
      <c r="H279" s="445">
        <f t="shared" si="407"/>
        <v>0</v>
      </c>
      <c r="I279" s="445">
        <f t="shared" si="407"/>
        <v>0</v>
      </c>
      <c r="J279" s="445">
        <f t="shared" si="407"/>
        <v>0</v>
      </c>
      <c r="K279" s="445">
        <f t="shared" si="407"/>
        <v>0</v>
      </c>
      <c r="L279" s="445">
        <f t="shared" si="407"/>
        <v>0</v>
      </c>
      <c r="M279" s="445">
        <f t="shared" si="407"/>
        <v>0</v>
      </c>
      <c r="N279" s="445">
        <f t="shared" si="407"/>
        <v>0</v>
      </c>
      <c r="O279" s="445">
        <f t="shared" si="407"/>
        <v>0</v>
      </c>
      <c r="P279" s="445">
        <f t="shared" si="407"/>
        <v>0</v>
      </c>
      <c r="Q279" s="445">
        <f t="shared" si="407"/>
        <v>0</v>
      </c>
      <c r="R279" s="445">
        <f t="shared" si="407"/>
        <v>0</v>
      </c>
      <c r="S279" s="445">
        <f t="shared" si="407"/>
        <v>0</v>
      </c>
      <c r="T279" s="445">
        <f t="shared" si="407"/>
        <v>0</v>
      </c>
      <c r="U279" s="445">
        <f t="shared" si="407"/>
        <v>0</v>
      </c>
      <c r="V279" s="445">
        <f t="shared" si="407"/>
        <v>0</v>
      </c>
      <c r="W279" s="445">
        <f t="shared" si="407"/>
        <v>0</v>
      </c>
      <c r="X279" s="445">
        <f t="shared" si="407"/>
        <v>0</v>
      </c>
      <c r="Y279" s="445">
        <f t="shared" si="407"/>
        <v>0</v>
      </c>
      <c r="Z279" s="445">
        <f t="shared" si="407"/>
        <v>0</v>
      </c>
      <c r="AA279" s="445">
        <f t="shared" si="407"/>
        <v>0</v>
      </c>
      <c r="AB279" s="445">
        <f t="shared" si="407"/>
        <v>0</v>
      </c>
      <c r="AC279" s="445">
        <f t="shared" si="407"/>
        <v>0</v>
      </c>
      <c r="AD279" s="445">
        <f t="shared" si="407"/>
        <v>0</v>
      </c>
      <c r="AE279" s="445">
        <f t="shared" si="407"/>
        <v>0</v>
      </c>
      <c r="AF279" s="445">
        <f t="shared" si="407"/>
        <v>0</v>
      </c>
      <c r="AG279" s="445">
        <f t="shared" si="407"/>
        <v>0</v>
      </c>
      <c r="AH279" s="445">
        <f t="shared" si="407"/>
        <v>0</v>
      </c>
      <c r="AI279" s="445">
        <f t="shared" si="407"/>
        <v>0</v>
      </c>
      <c r="AJ279" s="445">
        <f t="shared" si="407"/>
        <v>0</v>
      </c>
      <c r="AK279" s="445">
        <f t="shared" si="407"/>
        <v>0</v>
      </c>
      <c r="AL279" s="445">
        <f t="shared" si="407"/>
        <v>0</v>
      </c>
      <c r="AM279" s="445">
        <f t="shared" si="407"/>
        <v>0</v>
      </c>
      <c r="AN279" s="445">
        <f t="shared" si="407"/>
        <v>0</v>
      </c>
      <c r="AO279" s="445">
        <f t="shared" si="407"/>
        <v>0</v>
      </c>
      <c r="AP279" s="445">
        <f t="shared" si="407"/>
        <v>0</v>
      </c>
      <c r="AQ279" s="445">
        <f t="shared" si="407"/>
        <v>0</v>
      </c>
      <c r="AR279" s="445">
        <f t="shared" si="407"/>
        <v>0</v>
      </c>
      <c r="AS279" s="445">
        <f t="shared" si="407"/>
        <v>0</v>
      </c>
      <c r="AT279" s="445">
        <f t="shared" si="407"/>
        <v>0</v>
      </c>
      <c r="AU279" s="445">
        <f t="shared" si="407"/>
        <v>0</v>
      </c>
      <c r="AV279" s="445">
        <f t="shared" si="407"/>
        <v>0</v>
      </c>
      <c r="AW279" s="445">
        <f t="shared" si="407"/>
        <v>0</v>
      </c>
      <c r="AX279" s="445">
        <f t="shared" si="407"/>
        <v>0</v>
      </c>
      <c r="AY279" s="445">
        <f t="shared" si="407"/>
        <v>0</v>
      </c>
      <c r="AZ279" s="445">
        <f t="shared" si="407"/>
        <v>0</v>
      </c>
      <c r="BA279" s="445">
        <f t="shared" si="407"/>
        <v>0</v>
      </c>
      <c r="BB279" s="445">
        <f t="shared" si="407"/>
        <v>0</v>
      </c>
      <c r="BC279" s="445">
        <f t="shared" si="407"/>
        <v>0</v>
      </c>
      <c r="BD279" s="445">
        <f t="shared" si="407"/>
        <v>0</v>
      </c>
      <c r="BE279" s="445">
        <f t="shared" si="407"/>
        <v>0</v>
      </c>
      <c r="BF279" s="445">
        <f t="shared" si="407"/>
        <v>0</v>
      </c>
      <c r="BG279" s="445">
        <f t="shared" si="407"/>
        <v>0</v>
      </c>
      <c r="BH279" s="488"/>
      <c r="BI279" s="351">
        <f>'6. Network Design'!N84</f>
        <v>0</v>
      </c>
      <c r="BJ279" s="487"/>
    </row>
    <row r="280" spans="3:62">
      <c r="C280" s="240" t="str">
        <f t="shared" ref="C280:D280" si="408">C246</f>
        <v>S27</v>
      </c>
      <c r="D280" s="240" t="str">
        <f t="shared" si="408"/>
        <v>OTHER: complete as required</v>
      </c>
      <c r="E280" s="445">
        <f>E41*$BI$280/(IF(SUMPRODUCT(E15:E44,$BI$254:$BI$283)=0,1,SUMPRODUCT(E15:E44,$BI$254:$BI$283)))</f>
        <v>0</v>
      </c>
      <c r="F280" s="445">
        <f t="shared" ref="F280:BG280" si="409">F41*$BI$280/(IF(SUMPRODUCT(F15:F44,$BI$254:$BI$283)=0,1,SUMPRODUCT(F15:F44,$BI$254:$BI$283)))</f>
        <v>0</v>
      </c>
      <c r="G280" s="445">
        <f t="shared" si="409"/>
        <v>0</v>
      </c>
      <c r="H280" s="445">
        <f t="shared" si="409"/>
        <v>0</v>
      </c>
      <c r="I280" s="445">
        <f t="shared" si="409"/>
        <v>0</v>
      </c>
      <c r="J280" s="445">
        <f t="shared" si="409"/>
        <v>0</v>
      </c>
      <c r="K280" s="445">
        <f t="shared" si="409"/>
        <v>0</v>
      </c>
      <c r="L280" s="445">
        <f t="shared" si="409"/>
        <v>0</v>
      </c>
      <c r="M280" s="445">
        <f t="shared" si="409"/>
        <v>0</v>
      </c>
      <c r="N280" s="445">
        <f t="shared" si="409"/>
        <v>0</v>
      </c>
      <c r="O280" s="445">
        <f t="shared" si="409"/>
        <v>0</v>
      </c>
      <c r="P280" s="445">
        <f t="shared" si="409"/>
        <v>0</v>
      </c>
      <c r="Q280" s="445">
        <f t="shared" si="409"/>
        <v>0</v>
      </c>
      <c r="R280" s="445">
        <f t="shared" si="409"/>
        <v>0</v>
      </c>
      <c r="S280" s="445">
        <f t="shared" si="409"/>
        <v>0</v>
      </c>
      <c r="T280" s="445">
        <f t="shared" si="409"/>
        <v>0</v>
      </c>
      <c r="U280" s="445">
        <f t="shared" si="409"/>
        <v>0</v>
      </c>
      <c r="V280" s="445">
        <f t="shared" si="409"/>
        <v>0</v>
      </c>
      <c r="W280" s="445">
        <f t="shared" si="409"/>
        <v>0</v>
      </c>
      <c r="X280" s="445">
        <f t="shared" si="409"/>
        <v>0</v>
      </c>
      <c r="Y280" s="445">
        <f t="shared" si="409"/>
        <v>0</v>
      </c>
      <c r="Z280" s="445">
        <f t="shared" si="409"/>
        <v>0</v>
      </c>
      <c r="AA280" s="445">
        <f t="shared" si="409"/>
        <v>0</v>
      </c>
      <c r="AB280" s="445">
        <f t="shared" si="409"/>
        <v>0</v>
      </c>
      <c r="AC280" s="445">
        <f t="shared" si="409"/>
        <v>0</v>
      </c>
      <c r="AD280" s="445">
        <f t="shared" si="409"/>
        <v>0</v>
      </c>
      <c r="AE280" s="445">
        <f t="shared" si="409"/>
        <v>0</v>
      </c>
      <c r="AF280" s="445">
        <f t="shared" si="409"/>
        <v>0</v>
      </c>
      <c r="AG280" s="445">
        <f t="shared" si="409"/>
        <v>0</v>
      </c>
      <c r="AH280" s="445">
        <f t="shared" si="409"/>
        <v>0</v>
      </c>
      <c r="AI280" s="445">
        <f t="shared" si="409"/>
        <v>0</v>
      </c>
      <c r="AJ280" s="445">
        <f t="shared" si="409"/>
        <v>0</v>
      </c>
      <c r="AK280" s="445">
        <f t="shared" si="409"/>
        <v>0</v>
      </c>
      <c r="AL280" s="445">
        <f t="shared" si="409"/>
        <v>0</v>
      </c>
      <c r="AM280" s="445">
        <f t="shared" si="409"/>
        <v>0</v>
      </c>
      <c r="AN280" s="445">
        <f t="shared" si="409"/>
        <v>0</v>
      </c>
      <c r="AO280" s="445">
        <f t="shared" si="409"/>
        <v>0</v>
      </c>
      <c r="AP280" s="445">
        <f t="shared" si="409"/>
        <v>0</v>
      </c>
      <c r="AQ280" s="445">
        <f t="shared" si="409"/>
        <v>0</v>
      </c>
      <c r="AR280" s="445">
        <f t="shared" si="409"/>
        <v>0</v>
      </c>
      <c r="AS280" s="445">
        <f t="shared" si="409"/>
        <v>0</v>
      </c>
      <c r="AT280" s="445">
        <f t="shared" si="409"/>
        <v>0</v>
      </c>
      <c r="AU280" s="445">
        <f t="shared" si="409"/>
        <v>0</v>
      </c>
      <c r="AV280" s="445">
        <f t="shared" si="409"/>
        <v>0</v>
      </c>
      <c r="AW280" s="445">
        <f t="shared" si="409"/>
        <v>0</v>
      </c>
      <c r="AX280" s="445">
        <f t="shared" si="409"/>
        <v>0</v>
      </c>
      <c r="AY280" s="445">
        <f t="shared" si="409"/>
        <v>0</v>
      </c>
      <c r="AZ280" s="445">
        <f t="shared" si="409"/>
        <v>0</v>
      </c>
      <c r="BA280" s="445">
        <f t="shared" si="409"/>
        <v>0</v>
      </c>
      <c r="BB280" s="445">
        <f t="shared" si="409"/>
        <v>0</v>
      </c>
      <c r="BC280" s="445">
        <f t="shared" si="409"/>
        <v>0</v>
      </c>
      <c r="BD280" s="445">
        <f t="shared" si="409"/>
        <v>0</v>
      </c>
      <c r="BE280" s="445">
        <f t="shared" si="409"/>
        <v>0</v>
      </c>
      <c r="BF280" s="445">
        <f t="shared" si="409"/>
        <v>0</v>
      </c>
      <c r="BG280" s="445">
        <f t="shared" si="409"/>
        <v>0</v>
      </c>
      <c r="BH280" s="488"/>
      <c r="BI280" s="351">
        <f>'6. Network Design'!N85</f>
        <v>0</v>
      </c>
      <c r="BJ280" s="487"/>
    </row>
    <row r="281" spans="3:62">
      <c r="C281" s="240" t="str">
        <f t="shared" ref="C281:D281" si="410">C247</f>
        <v>S28</v>
      </c>
      <c r="D281" s="240" t="str">
        <f t="shared" si="410"/>
        <v>OTHER: complete as required</v>
      </c>
      <c r="E281" s="445">
        <f>E42*$BI$281/(IF(SUMPRODUCT(E15:E44,$BI$254:$BI$283)=0,1,SUMPRODUCT(E15:E44,$BI$254:$BI$283)))</f>
        <v>0</v>
      </c>
      <c r="F281" s="445">
        <f t="shared" ref="F281:BG281" si="411">F42*$BI$281/(IF(SUMPRODUCT(F15:F44,$BI$254:$BI$283)=0,1,SUMPRODUCT(F15:F44,$BI$254:$BI$283)))</f>
        <v>0</v>
      </c>
      <c r="G281" s="445">
        <f t="shared" si="411"/>
        <v>0</v>
      </c>
      <c r="H281" s="445">
        <f t="shared" si="411"/>
        <v>0</v>
      </c>
      <c r="I281" s="445">
        <f t="shared" si="411"/>
        <v>0</v>
      </c>
      <c r="J281" s="445">
        <f t="shared" si="411"/>
        <v>0</v>
      </c>
      <c r="K281" s="445">
        <f t="shared" si="411"/>
        <v>0</v>
      </c>
      <c r="L281" s="445">
        <f t="shared" si="411"/>
        <v>0</v>
      </c>
      <c r="M281" s="445">
        <f t="shared" si="411"/>
        <v>0</v>
      </c>
      <c r="N281" s="445">
        <f t="shared" si="411"/>
        <v>0</v>
      </c>
      <c r="O281" s="445">
        <f t="shared" si="411"/>
        <v>0</v>
      </c>
      <c r="P281" s="445">
        <f t="shared" si="411"/>
        <v>0</v>
      </c>
      <c r="Q281" s="445">
        <f t="shared" si="411"/>
        <v>0</v>
      </c>
      <c r="R281" s="445">
        <f t="shared" si="411"/>
        <v>0</v>
      </c>
      <c r="S281" s="445">
        <f t="shared" si="411"/>
        <v>0</v>
      </c>
      <c r="T281" s="445">
        <f t="shared" si="411"/>
        <v>0</v>
      </c>
      <c r="U281" s="445">
        <f t="shared" si="411"/>
        <v>0</v>
      </c>
      <c r="V281" s="445">
        <f t="shared" si="411"/>
        <v>0</v>
      </c>
      <c r="W281" s="445">
        <f t="shared" si="411"/>
        <v>0</v>
      </c>
      <c r="X281" s="445">
        <f t="shared" si="411"/>
        <v>0</v>
      </c>
      <c r="Y281" s="445">
        <f t="shared" si="411"/>
        <v>0</v>
      </c>
      <c r="Z281" s="445">
        <f t="shared" si="411"/>
        <v>0</v>
      </c>
      <c r="AA281" s="445">
        <f t="shared" si="411"/>
        <v>0</v>
      </c>
      <c r="AB281" s="445">
        <f t="shared" si="411"/>
        <v>0</v>
      </c>
      <c r="AC281" s="445">
        <f t="shared" si="411"/>
        <v>0</v>
      </c>
      <c r="AD281" s="445">
        <f t="shared" si="411"/>
        <v>0</v>
      </c>
      <c r="AE281" s="445">
        <f t="shared" si="411"/>
        <v>0</v>
      </c>
      <c r="AF281" s="445">
        <f t="shared" si="411"/>
        <v>0</v>
      </c>
      <c r="AG281" s="445">
        <f t="shared" si="411"/>
        <v>0</v>
      </c>
      <c r="AH281" s="445">
        <f t="shared" si="411"/>
        <v>0</v>
      </c>
      <c r="AI281" s="445">
        <f t="shared" si="411"/>
        <v>0</v>
      </c>
      <c r="AJ281" s="445">
        <f t="shared" si="411"/>
        <v>0</v>
      </c>
      <c r="AK281" s="445">
        <f t="shared" si="411"/>
        <v>0</v>
      </c>
      <c r="AL281" s="445">
        <f t="shared" si="411"/>
        <v>0</v>
      </c>
      <c r="AM281" s="445">
        <f t="shared" si="411"/>
        <v>0</v>
      </c>
      <c r="AN281" s="445">
        <f t="shared" si="411"/>
        <v>0</v>
      </c>
      <c r="AO281" s="445">
        <f t="shared" si="411"/>
        <v>0</v>
      </c>
      <c r="AP281" s="445">
        <f t="shared" si="411"/>
        <v>0</v>
      </c>
      <c r="AQ281" s="445">
        <f t="shared" si="411"/>
        <v>0</v>
      </c>
      <c r="AR281" s="445">
        <f t="shared" si="411"/>
        <v>0</v>
      </c>
      <c r="AS281" s="445">
        <f t="shared" si="411"/>
        <v>0</v>
      </c>
      <c r="AT281" s="445">
        <f t="shared" si="411"/>
        <v>0</v>
      </c>
      <c r="AU281" s="445">
        <f t="shared" si="411"/>
        <v>0</v>
      </c>
      <c r="AV281" s="445">
        <f t="shared" si="411"/>
        <v>0</v>
      </c>
      <c r="AW281" s="445">
        <f t="shared" si="411"/>
        <v>0</v>
      </c>
      <c r="AX281" s="445">
        <f t="shared" si="411"/>
        <v>0</v>
      </c>
      <c r="AY281" s="445">
        <f t="shared" si="411"/>
        <v>0</v>
      </c>
      <c r="AZ281" s="445">
        <f t="shared" si="411"/>
        <v>0</v>
      </c>
      <c r="BA281" s="445">
        <f t="shared" si="411"/>
        <v>0</v>
      </c>
      <c r="BB281" s="445">
        <f t="shared" si="411"/>
        <v>0</v>
      </c>
      <c r="BC281" s="445">
        <f t="shared" si="411"/>
        <v>0</v>
      </c>
      <c r="BD281" s="445">
        <f t="shared" si="411"/>
        <v>0</v>
      </c>
      <c r="BE281" s="445">
        <f t="shared" si="411"/>
        <v>0</v>
      </c>
      <c r="BF281" s="445">
        <f t="shared" si="411"/>
        <v>0</v>
      </c>
      <c r="BG281" s="445">
        <f t="shared" si="411"/>
        <v>0</v>
      </c>
      <c r="BH281" s="488"/>
      <c r="BI281" s="351">
        <f>'6. Network Design'!N86</f>
        <v>0</v>
      </c>
      <c r="BJ281" s="487"/>
    </row>
    <row r="282" spans="3:62">
      <c r="C282" s="240" t="str">
        <f t="shared" ref="C282:D282" si="412">C248</f>
        <v>S29</v>
      </c>
      <c r="D282" s="240" t="str">
        <f t="shared" si="412"/>
        <v>OTHER: complete as required</v>
      </c>
      <c r="E282" s="445">
        <f>E43*$BI$282/(IF(SUMPRODUCT(E15:E44,$BI$254:$BI$283)=0,1,SUMPRODUCT(E15:E44,$BI$254:$BI$283)))</f>
        <v>0</v>
      </c>
      <c r="F282" s="445">
        <f t="shared" ref="F282:BG282" si="413">F43*$BI$282/(IF(SUMPRODUCT(F15:F44,$BI$254:$BI$283)=0,1,SUMPRODUCT(F15:F44,$BI$254:$BI$283)))</f>
        <v>0</v>
      </c>
      <c r="G282" s="445">
        <f t="shared" si="413"/>
        <v>0</v>
      </c>
      <c r="H282" s="445">
        <f t="shared" si="413"/>
        <v>0</v>
      </c>
      <c r="I282" s="445">
        <f t="shared" si="413"/>
        <v>0</v>
      </c>
      <c r="J282" s="445">
        <f t="shared" si="413"/>
        <v>0</v>
      </c>
      <c r="K282" s="445">
        <f t="shared" si="413"/>
        <v>0</v>
      </c>
      <c r="L282" s="445">
        <f t="shared" si="413"/>
        <v>0</v>
      </c>
      <c r="M282" s="445">
        <f t="shared" si="413"/>
        <v>0</v>
      </c>
      <c r="N282" s="445">
        <f t="shared" si="413"/>
        <v>0</v>
      </c>
      <c r="O282" s="445">
        <f t="shared" si="413"/>
        <v>0</v>
      </c>
      <c r="P282" s="445">
        <f t="shared" si="413"/>
        <v>0</v>
      </c>
      <c r="Q282" s="445">
        <f t="shared" si="413"/>
        <v>0</v>
      </c>
      <c r="R282" s="445">
        <f t="shared" si="413"/>
        <v>0</v>
      </c>
      <c r="S282" s="445">
        <f t="shared" si="413"/>
        <v>0</v>
      </c>
      <c r="T282" s="445">
        <f t="shared" si="413"/>
        <v>0</v>
      </c>
      <c r="U282" s="445">
        <f t="shared" si="413"/>
        <v>0</v>
      </c>
      <c r="V282" s="445">
        <f t="shared" si="413"/>
        <v>0</v>
      </c>
      <c r="W282" s="445">
        <f t="shared" si="413"/>
        <v>0</v>
      </c>
      <c r="X282" s="445">
        <f t="shared" si="413"/>
        <v>0</v>
      </c>
      <c r="Y282" s="445">
        <f t="shared" si="413"/>
        <v>0</v>
      </c>
      <c r="Z282" s="445">
        <f t="shared" si="413"/>
        <v>0</v>
      </c>
      <c r="AA282" s="445">
        <f t="shared" si="413"/>
        <v>0</v>
      </c>
      <c r="AB282" s="445">
        <f t="shared" si="413"/>
        <v>0</v>
      </c>
      <c r="AC282" s="445">
        <f t="shared" si="413"/>
        <v>0</v>
      </c>
      <c r="AD282" s="445">
        <f t="shared" si="413"/>
        <v>0</v>
      </c>
      <c r="AE282" s="445">
        <f t="shared" si="413"/>
        <v>0</v>
      </c>
      <c r="AF282" s="445">
        <f t="shared" si="413"/>
        <v>0</v>
      </c>
      <c r="AG282" s="445">
        <f t="shared" si="413"/>
        <v>0</v>
      </c>
      <c r="AH282" s="445">
        <f t="shared" si="413"/>
        <v>0</v>
      </c>
      <c r="AI282" s="445">
        <f t="shared" si="413"/>
        <v>0</v>
      </c>
      <c r="AJ282" s="445">
        <f t="shared" si="413"/>
        <v>0</v>
      </c>
      <c r="AK282" s="445">
        <f t="shared" si="413"/>
        <v>0</v>
      </c>
      <c r="AL282" s="445">
        <f t="shared" si="413"/>
        <v>0</v>
      </c>
      <c r="AM282" s="445">
        <f t="shared" si="413"/>
        <v>0</v>
      </c>
      <c r="AN282" s="445">
        <f t="shared" si="413"/>
        <v>0</v>
      </c>
      <c r="AO282" s="445">
        <f t="shared" si="413"/>
        <v>0</v>
      </c>
      <c r="AP282" s="445">
        <f t="shared" si="413"/>
        <v>0</v>
      </c>
      <c r="AQ282" s="445">
        <f t="shared" si="413"/>
        <v>0</v>
      </c>
      <c r="AR282" s="445">
        <f t="shared" si="413"/>
        <v>0</v>
      </c>
      <c r="AS282" s="445">
        <f t="shared" si="413"/>
        <v>0</v>
      </c>
      <c r="AT282" s="445">
        <f t="shared" si="413"/>
        <v>0</v>
      </c>
      <c r="AU282" s="445">
        <f t="shared" si="413"/>
        <v>0</v>
      </c>
      <c r="AV282" s="445">
        <f t="shared" si="413"/>
        <v>0</v>
      </c>
      <c r="AW282" s="445">
        <f t="shared" si="413"/>
        <v>0</v>
      </c>
      <c r="AX282" s="445">
        <f t="shared" si="413"/>
        <v>0</v>
      </c>
      <c r="AY282" s="445">
        <f t="shared" si="413"/>
        <v>0</v>
      </c>
      <c r="AZ282" s="445">
        <f t="shared" si="413"/>
        <v>0</v>
      </c>
      <c r="BA282" s="445">
        <f t="shared" si="413"/>
        <v>0</v>
      </c>
      <c r="BB282" s="445">
        <f t="shared" si="413"/>
        <v>0</v>
      </c>
      <c r="BC282" s="445">
        <f t="shared" si="413"/>
        <v>0</v>
      </c>
      <c r="BD282" s="445">
        <f t="shared" si="413"/>
        <v>0</v>
      </c>
      <c r="BE282" s="445">
        <f t="shared" si="413"/>
        <v>0</v>
      </c>
      <c r="BF282" s="445">
        <f t="shared" si="413"/>
        <v>0</v>
      </c>
      <c r="BG282" s="445">
        <f t="shared" si="413"/>
        <v>0</v>
      </c>
      <c r="BH282" s="488"/>
      <c r="BI282" s="351">
        <f>'6. Network Design'!N87</f>
        <v>0</v>
      </c>
      <c r="BJ282" s="487"/>
    </row>
    <row r="283" spans="3:62">
      <c r="C283" s="240" t="str">
        <f t="shared" ref="C283:D283" si="414">C249</f>
        <v>S30</v>
      </c>
      <c r="D283" s="240" t="str">
        <f t="shared" si="414"/>
        <v>OTHER: complete as required</v>
      </c>
      <c r="E283" s="445">
        <f>E44*$BI$283/(IF(SUMPRODUCT(E15:E44,$BI$254:$BI$283)=0,1,SUMPRODUCT(E15:E44,$BI$254:$BI$283)))</f>
        <v>0</v>
      </c>
      <c r="F283" s="445">
        <f t="shared" ref="F283:BG283" si="415">F44*$BI$283/(IF(SUMPRODUCT(F15:F44,$BI$254:$BI$283)=0,1,SUMPRODUCT(F15:F44,$BI$254:$BI$283)))</f>
        <v>0</v>
      </c>
      <c r="G283" s="445">
        <f t="shared" si="415"/>
        <v>0</v>
      </c>
      <c r="H283" s="445">
        <f t="shared" si="415"/>
        <v>0</v>
      </c>
      <c r="I283" s="445">
        <f t="shared" si="415"/>
        <v>0</v>
      </c>
      <c r="J283" s="445">
        <f t="shared" si="415"/>
        <v>0</v>
      </c>
      <c r="K283" s="445">
        <f t="shared" si="415"/>
        <v>0</v>
      </c>
      <c r="L283" s="445">
        <f t="shared" si="415"/>
        <v>0</v>
      </c>
      <c r="M283" s="445">
        <f t="shared" si="415"/>
        <v>0</v>
      </c>
      <c r="N283" s="445">
        <f t="shared" si="415"/>
        <v>0</v>
      </c>
      <c r="O283" s="445">
        <f t="shared" si="415"/>
        <v>0</v>
      </c>
      <c r="P283" s="445">
        <f t="shared" si="415"/>
        <v>0</v>
      </c>
      <c r="Q283" s="445">
        <f t="shared" si="415"/>
        <v>0</v>
      </c>
      <c r="R283" s="445">
        <f t="shared" si="415"/>
        <v>0</v>
      </c>
      <c r="S283" s="445">
        <f t="shared" si="415"/>
        <v>0</v>
      </c>
      <c r="T283" s="445">
        <f t="shared" si="415"/>
        <v>0</v>
      </c>
      <c r="U283" s="445">
        <f t="shared" si="415"/>
        <v>0</v>
      </c>
      <c r="V283" s="445">
        <f t="shared" si="415"/>
        <v>0</v>
      </c>
      <c r="W283" s="445">
        <f t="shared" si="415"/>
        <v>0</v>
      </c>
      <c r="X283" s="445">
        <f t="shared" si="415"/>
        <v>0</v>
      </c>
      <c r="Y283" s="445">
        <f t="shared" si="415"/>
        <v>0</v>
      </c>
      <c r="Z283" s="445">
        <f t="shared" si="415"/>
        <v>0</v>
      </c>
      <c r="AA283" s="445">
        <f t="shared" si="415"/>
        <v>0</v>
      </c>
      <c r="AB283" s="445">
        <f t="shared" si="415"/>
        <v>0</v>
      </c>
      <c r="AC283" s="445">
        <f t="shared" si="415"/>
        <v>0</v>
      </c>
      <c r="AD283" s="445">
        <f t="shared" si="415"/>
        <v>0</v>
      </c>
      <c r="AE283" s="445">
        <f t="shared" si="415"/>
        <v>0</v>
      </c>
      <c r="AF283" s="445">
        <f t="shared" si="415"/>
        <v>0</v>
      </c>
      <c r="AG283" s="445">
        <f t="shared" si="415"/>
        <v>0</v>
      </c>
      <c r="AH283" s="445">
        <f t="shared" si="415"/>
        <v>0</v>
      </c>
      <c r="AI283" s="445">
        <f t="shared" si="415"/>
        <v>0</v>
      </c>
      <c r="AJ283" s="445">
        <f t="shared" si="415"/>
        <v>0</v>
      </c>
      <c r="AK283" s="445">
        <f t="shared" si="415"/>
        <v>0</v>
      </c>
      <c r="AL283" s="445">
        <f t="shared" si="415"/>
        <v>0</v>
      </c>
      <c r="AM283" s="445">
        <f t="shared" si="415"/>
        <v>0</v>
      </c>
      <c r="AN283" s="445">
        <f t="shared" si="415"/>
        <v>0</v>
      </c>
      <c r="AO283" s="445">
        <f t="shared" si="415"/>
        <v>0</v>
      </c>
      <c r="AP283" s="445">
        <f t="shared" si="415"/>
        <v>0</v>
      </c>
      <c r="AQ283" s="445">
        <f t="shared" si="415"/>
        <v>0</v>
      </c>
      <c r="AR283" s="445">
        <f t="shared" si="415"/>
        <v>0</v>
      </c>
      <c r="AS283" s="445">
        <f t="shared" si="415"/>
        <v>0</v>
      </c>
      <c r="AT283" s="445">
        <f t="shared" si="415"/>
        <v>0</v>
      </c>
      <c r="AU283" s="445">
        <f t="shared" si="415"/>
        <v>0</v>
      </c>
      <c r="AV283" s="445">
        <f t="shared" si="415"/>
        <v>0</v>
      </c>
      <c r="AW283" s="445">
        <f t="shared" si="415"/>
        <v>0</v>
      </c>
      <c r="AX283" s="445">
        <f t="shared" si="415"/>
        <v>0</v>
      </c>
      <c r="AY283" s="445">
        <f t="shared" si="415"/>
        <v>0</v>
      </c>
      <c r="AZ283" s="445">
        <f t="shared" si="415"/>
        <v>0</v>
      </c>
      <c r="BA283" s="445">
        <f t="shared" si="415"/>
        <v>0</v>
      </c>
      <c r="BB283" s="445">
        <f t="shared" si="415"/>
        <v>0</v>
      </c>
      <c r="BC283" s="445">
        <f t="shared" si="415"/>
        <v>0</v>
      </c>
      <c r="BD283" s="445">
        <f t="shared" si="415"/>
        <v>0</v>
      </c>
      <c r="BE283" s="445">
        <f t="shared" si="415"/>
        <v>0</v>
      </c>
      <c r="BF283" s="445">
        <f t="shared" si="415"/>
        <v>0</v>
      </c>
      <c r="BG283" s="445">
        <f t="shared" si="415"/>
        <v>0</v>
      </c>
      <c r="BH283" s="488"/>
      <c r="BI283" s="351">
        <f>'6. Network Design'!N88</f>
        <v>0</v>
      </c>
      <c r="BJ283" s="487"/>
    </row>
    <row r="284" spans="3:62">
      <c r="C284" s="240" t="str">
        <f>C250</f>
        <v>End</v>
      </c>
      <c r="D284" s="222" t="s">
        <v>2</v>
      </c>
      <c r="E284" s="446">
        <f t="shared" ref="E284:AH284" si="416">SUM(E254:E283)</f>
        <v>1</v>
      </c>
      <c r="F284" s="446">
        <f t="shared" si="416"/>
        <v>1</v>
      </c>
      <c r="G284" s="446">
        <f t="shared" si="416"/>
        <v>1</v>
      </c>
      <c r="H284" s="446">
        <f t="shared" si="416"/>
        <v>1</v>
      </c>
      <c r="I284" s="446">
        <f t="shared" si="416"/>
        <v>1</v>
      </c>
      <c r="J284" s="446">
        <f t="shared" si="416"/>
        <v>1</v>
      </c>
      <c r="K284" s="446">
        <f t="shared" si="416"/>
        <v>1</v>
      </c>
      <c r="L284" s="446">
        <f t="shared" si="416"/>
        <v>1</v>
      </c>
      <c r="M284" s="446">
        <f t="shared" si="416"/>
        <v>1</v>
      </c>
      <c r="N284" s="446">
        <f t="shared" si="416"/>
        <v>1</v>
      </c>
      <c r="O284" s="446">
        <f t="shared" si="416"/>
        <v>1</v>
      </c>
      <c r="P284" s="446">
        <f t="shared" si="416"/>
        <v>1</v>
      </c>
      <c r="Q284" s="446">
        <f t="shared" si="416"/>
        <v>1</v>
      </c>
      <c r="R284" s="446">
        <f t="shared" si="416"/>
        <v>1</v>
      </c>
      <c r="S284" s="446">
        <f t="shared" si="416"/>
        <v>1</v>
      </c>
      <c r="T284" s="446">
        <f t="shared" si="416"/>
        <v>1</v>
      </c>
      <c r="U284" s="446">
        <f t="shared" si="416"/>
        <v>1</v>
      </c>
      <c r="V284" s="446">
        <f t="shared" si="416"/>
        <v>1.0000000000000002</v>
      </c>
      <c r="W284" s="446">
        <f t="shared" si="416"/>
        <v>1</v>
      </c>
      <c r="X284" s="446">
        <f t="shared" si="416"/>
        <v>0.99999999999999989</v>
      </c>
      <c r="Y284" s="446">
        <f t="shared" si="416"/>
        <v>1</v>
      </c>
      <c r="Z284" s="446">
        <f t="shared" si="416"/>
        <v>1</v>
      </c>
      <c r="AA284" s="446">
        <f t="shared" si="416"/>
        <v>1</v>
      </c>
      <c r="AB284" s="446">
        <f t="shared" si="416"/>
        <v>1</v>
      </c>
      <c r="AC284" s="446">
        <f t="shared" si="416"/>
        <v>1</v>
      </c>
      <c r="AD284" s="446">
        <f t="shared" si="416"/>
        <v>0</v>
      </c>
      <c r="AE284" s="446">
        <f t="shared" si="416"/>
        <v>0</v>
      </c>
      <c r="AF284" s="446">
        <f t="shared" si="416"/>
        <v>0</v>
      </c>
      <c r="AG284" s="446">
        <f t="shared" si="416"/>
        <v>0</v>
      </c>
      <c r="AH284" s="446">
        <f t="shared" si="416"/>
        <v>0</v>
      </c>
      <c r="AI284" s="446">
        <f t="shared" ref="AI284:BG284" si="417">SUM(AI254:AI283)</f>
        <v>1</v>
      </c>
      <c r="AJ284" s="446">
        <f t="shared" si="417"/>
        <v>1</v>
      </c>
      <c r="AK284" s="446">
        <f t="shared" si="417"/>
        <v>1</v>
      </c>
      <c r="AL284" s="446">
        <f t="shared" si="417"/>
        <v>1</v>
      </c>
      <c r="AM284" s="446">
        <f t="shared" si="417"/>
        <v>1</v>
      </c>
      <c r="AN284" s="446">
        <f t="shared" si="417"/>
        <v>1</v>
      </c>
      <c r="AO284" s="446">
        <f t="shared" si="417"/>
        <v>1</v>
      </c>
      <c r="AP284" s="446">
        <f t="shared" si="417"/>
        <v>1</v>
      </c>
      <c r="AQ284" s="446">
        <f t="shared" si="417"/>
        <v>1</v>
      </c>
      <c r="AR284" s="446">
        <f t="shared" si="417"/>
        <v>1</v>
      </c>
      <c r="AS284" s="446">
        <f t="shared" si="417"/>
        <v>1</v>
      </c>
      <c r="AT284" s="446">
        <f t="shared" si="417"/>
        <v>1</v>
      </c>
      <c r="AU284" s="446">
        <f t="shared" si="417"/>
        <v>1.0000000000000002</v>
      </c>
      <c r="AV284" s="446">
        <f t="shared" si="417"/>
        <v>1</v>
      </c>
      <c r="AW284" s="446">
        <f t="shared" si="417"/>
        <v>0.99999999999999989</v>
      </c>
      <c r="AX284" s="446">
        <f t="shared" si="417"/>
        <v>1</v>
      </c>
      <c r="AY284" s="446">
        <f t="shared" si="417"/>
        <v>1</v>
      </c>
      <c r="AZ284" s="446">
        <f t="shared" si="417"/>
        <v>0</v>
      </c>
      <c r="BA284" s="446">
        <f t="shared" si="417"/>
        <v>0</v>
      </c>
      <c r="BB284" s="446">
        <f t="shared" si="417"/>
        <v>0</v>
      </c>
      <c r="BC284" s="446">
        <f t="shared" si="417"/>
        <v>0</v>
      </c>
      <c r="BD284" s="446">
        <f t="shared" si="417"/>
        <v>0</v>
      </c>
      <c r="BE284" s="446">
        <f t="shared" si="417"/>
        <v>0</v>
      </c>
      <c r="BF284" s="446">
        <f t="shared" si="417"/>
        <v>0</v>
      </c>
      <c r="BG284" s="446">
        <f t="shared" si="417"/>
        <v>0</v>
      </c>
      <c r="BH284" s="488"/>
      <c r="BI284" s="447">
        <f>SUM(BI254:BI283)</f>
        <v>118788.07962625334</v>
      </c>
      <c r="BJ284" s="477" t="str">
        <f>IF(BI284='6. Network Design'!N89,"OK","Not OK")</f>
        <v>OK</v>
      </c>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enableFormatConditionsCalculation="0">
    <tabColor theme="4" tint="0.39997558519241921"/>
  </sheetPr>
  <dimension ref="A1:BL502"/>
  <sheetViews>
    <sheetView showGridLines="0" workbookViewId="0">
      <selection activeCell="D40" sqref="D40"/>
    </sheetView>
  </sheetViews>
  <sheetFormatPr defaultColWidth="8.85546875" defaultRowHeight="12.75"/>
  <cols>
    <col min="1" max="1" width="3.42578125" style="207" bestFit="1" customWidth="1"/>
    <col min="3" max="3" width="18" customWidth="1"/>
    <col min="4" max="4" width="96.28515625" bestFit="1" customWidth="1"/>
    <col min="5" max="5" width="10.140625" bestFit="1" customWidth="1"/>
    <col min="6" max="6" width="11.28515625" customWidth="1"/>
    <col min="7" max="7" width="9.85546875" customWidth="1"/>
    <col min="8" max="9" width="10.140625" bestFit="1" customWidth="1"/>
    <col min="10" max="10" width="9.28515625" bestFit="1" customWidth="1"/>
    <col min="11" max="11" width="10.140625" bestFit="1" customWidth="1"/>
    <col min="13" max="13" width="10.140625" bestFit="1" customWidth="1"/>
    <col min="16" max="16" width="10.140625" bestFit="1" customWidth="1"/>
    <col min="26" max="26" width="9.140625" bestFit="1" customWidth="1"/>
    <col min="33" max="33" width="8.85546875" style="207"/>
    <col min="35" max="35" width="10.140625" style="207" bestFit="1" customWidth="1"/>
    <col min="36" max="36" width="12.7109375" style="207" bestFit="1" customWidth="1"/>
    <col min="37" max="37" width="11.42578125" style="207" bestFit="1" customWidth="1"/>
    <col min="38" max="38" width="10.140625" style="207" bestFit="1" customWidth="1"/>
    <col min="39" max="39" width="9.42578125" style="207" bestFit="1" customWidth="1"/>
    <col min="40" max="40" width="9.85546875" style="207" bestFit="1" customWidth="1"/>
    <col min="41" max="41" width="9.42578125" style="207" bestFit="1" customWidth="1"/>
    <col min="42" max="42" width="9.28515625" style="207" bestFit="1" customWidth="1"/>
    <col min="43" max="43" width="9.85546875" style="207" bestFit="1" customWidth="1"/>
    <col min="44" max="44" width="10.140625" style="207" bestFit="1" customWidth="1"/>
    <col min="45" max="45" width="9.7109375" style="207" bestFit="1" customWidth="1"/>
    <col min="46" max="46" width="11" style="207" bestFit="1" customWidth="1"/>
    <col min="47" max="47" width="8.85546875" style="207"/>
    <col min="48" max="48" width="8.85546875" style="207" bestFit="1" customWidth="1"/>
    <col min="49" max="49" width="9.42578125" style="207" bestFit="1" customWidth="1"/>
    <col min="50" max="50" width="8.42578125" style="207" bestFit="1" customWidth="1"/>
    <col min="51" max="51" width="12.28515625" style="207" bestFit="1" customWidth="1"/>
    <col min="52" max="59" width="8.85546875" style="207"/>
    <col min="61" max="61" width="14.85546875" bestFit="1" customWidth="1"/>
    <col min="64" max="64" width="12.7109375" customWidth="1"/>
  </cols>
  <sheetData>
    <row r="1" spans="1:64" ht="23.25">
      <c r="A1" s="451">
        <v>9</v>
      </c>
      <c r="B1" s="452" t="s">
        <v>491</v>
      </c>
      <c r="C1" s="452"/>
      <c r="D1" s="468"/>
      <c r="E1" s="453"/>
    </row>
    <row r="2" spans="1:64">
      <c r="B2" s="249"/>
      <c r="C2" s="249"/>
      <c r="D2" s="387"/>
      <c r="E2" s="249"/>
    </row>
    <row r="3" spans="1:64">
      <c r="B3" s="748" t="s">
        <v>1027</v>
      </c>
      <c r="C3" s="105"/>
      <c r="D3" s="450" t="s">
        <v>1078</v>
      </c>
      <c r="E3" s="106"/>
      <c r="F3" s="106"/>
      <c r="G3" s="754"/>
      <c r="H3" s="754"/>
    </row>
    <row r="4" spans="1:64">
      <c r="B4" s="749" t="s">
        <v>1028</v>
      </c>
      <c r="C4" s="107"/>
      <c r="D4" s="449" t="s">
        <v>1025</v>
      </c>
      <c r="E4" s="108"/>
      <c r="F4" s="108"/>
      <c r="G4" s="754"/>
      <c r="H4" s="754"/>
    </row>
    <row r="5" spans="1:64">
      <c r="B5" s="750" t="s">
        <v>1069</v>
      </c>
      <c r="C5" s="109"/>
      <c r="D5" s="339" t="s">
        <v>1079</v>
      </c>
      <c r="E5" s="110"/>
      <c r="F5" s="110"/>
      <c r="G5" s="754"/>
      <c r="H5" s="754"/>
    </row>
    <row r="6" spans="1:64">
      <c r="B6" s="750" t="s">
        <v>1059</v>
      </c>
      <c r="C6" s="109"/>
      <c r="D6" s="339" t="s">
        <v>1080</v>
      </c>
      <c r="E6" s="110"/>
      <c r="F6" s="110"/>
      <c r="G6" s="754"/>
      <c r="H6" s="754"/>
    </row>
    <row r="7" spans="1:64" ht="25.5">
      <c r="B7" s="744" t="s">
        <v>1030</v>
      </c>
      <c r="C7" s="111"/>
      <c r="D7" s="743" t="s">
        <v>1081</v>
      </c>
      <c r="E7" s="112"/>
      <c r="F7" s="112"/>
      <c r="G7" s="754"/>
      <c r="H7" s="754"/>
    </row>
    <row r="8" spans="1:64" ht="25.5">
      <c r="B8" s="746" t="s">
        <v>1031</v>
      </c>
      <c r="C8" s="113"/>
      <c r="D8" s="742" t="s">
        <v>1082</v>
      </c>
      <c r="E8" s="114"/>
      <c r="F8" s="114"/>
      <c r="G8" s="754"/>
      <c r="H8" s="754"/>
    </row>
    <row r="9" spans="1:64">
      <c r="B9" s="249"/>
      <c r="C9" s="249"/>
      <c r="D9" s="249"/>
      <c r="E9" s="249"/>
      <c r="BL9" s="487"/>
    </row>
    <row r="10" spans="1:64">
      <c r="B10" s="440">
        <f>A1+0.01</f>
        <v>9.01</v>
      </c>
      <c r="C10" s="218" t="s">
        <v>494</v>
      </c>
      <c r="D10" s="441"/>
      <c r="AH10" s="207"/>
      <c r="BG10"/>
      <c r="BL10" s="487"/>
    </row>
    <row r="11" spans="1:64">
      <c r="AH11" s="207"/>
      <c r="BG11"/>
      <c r="BL11" s="487"/>
    </row>
    <row r="12" spans="1:64" s="689" customFormat="1" ht="51">
      <c r="C12" s="687">
        <f>'C. Masterfiles'!D143</f>
        <v>2014</v>
      </c>
      <c r="D12" s="687" t="s">
        <v>284</v>
      </c>
      <c r="E12" s="687" t="str">
        <f>'8. Routing factors'!E14</f>
        <v>TRX</v>
      </c>
      <c r="F12" s="687" t="str">
        <f>'8. Routing factors'!F14</f>
        <v>Radio</v>
      </c>
      <c r="G12" s="687" t="str">
        <f>'8. Routing factors'!G14</f>
        <v>BTS</v>
      </c>
      <c r="H12" s="687" t="str">
        <f>'8. Routing factors'!H14</f>
        <v>Node B</v>
      </c>
      <c r="I12" s="687" t="str">
        <f>'8. Routing factors'!I14</f>
        <v>BSC</v>
      </c>
      <c r="J12" s="687" t="str">
        <f>'8. Routing factors'!J14</f>
        <v>RNC</v>
      </c>
      <c r="K12" s="687" t="str">
        <f>'8. Routing factors'!K14</f>
        <v>MSC</v>
      </c>
      <c r="L12" s="687" t="str">
        <f>'8. Routing factors'!L14</f>
        <v>HLR</v>
      </c>
      <c r="M12" s="687" t="str">
        <f>'8. Routing factors'!M14</f>
        <v>PPP</v>
      </c>
      <c r="N12" s="687" t="str">
        <f>'8. Routing factors'!N14</f>
        <v>SMSG</v>
      </c>
      <c r="O12" s="687" t="str">
        <f>'8. Routing factors'!O14</f>
        <v>SMSC</v>
      </c>
      <c r="P12" s="687" t="str">
        <f>'8. Routing factors'!P14</f>
        <v>MMSC</v>
      </c>
      <c r="Q12" s="687" t="str">
        <f>'8. Routing factors'!Q14</f>
        <v>VMS</v>
      </c>
      <c r="R12" s="687" t="str">
        <f>'8. Routing factors'!R14</f>
        <v>NMS</v>
      </c>
      <c r="S12" s="687" t="str">
        <f>'8. Routing factors'!S14</f>
        <v>OSS</v>
      </c>
      <c r="T12" s="687" t="str">
        <f>'8. Routing factors'!T14</f>
        <v>GPRS</v>
      </c>
      <c r="U12" s="687" t="str">
        <f>'8. Routing factors'!U14</f>
        <v>BIL</v>
      </c>
      <c r="V12" s="687" t="str">
        <f>'8. Routing factors'!V14</f>
        <v>IBIL</v>
      </c>
      <c r="W12" s="687" t="str">
        <f>'8. Routing factors'!W14</f>
        <v>IGW</v>
      </c>
      <c r="X12" s="687" t="str">
        <f>'8. Routing factors'!X14</f>
        <v>INT</v>
      </c>
      <c r="Y12" s="687" t="str">
        <f>'8. Routing factors'!Y14</f>
        <v>SGSN</v>
      </c>
      <c r="Z12" s="687" t="str">
        <f>'8. Routing factors'!Z14</f>
        <v>GGSN</v>
      </c>
      <c r="AA12" s="687" t="str">
        <f>'8. Routing factors'!AA14</f>
        <v>IN/NGN</v>
      </c>
      <c r="AB12" s="687" t="str">
        <f>'8. Routing factors'!AB14</f>
        <v>eNodeB</v>
      </c>
      <c r="AC12" s="687" t="str">
        <f>'8. Routing factors'!AC14</f>
        <v>eNodeB Radio</v>
      </c>
      <c r="AD12" s="687" t="str">
        <f>'8. Routing factors'!AD14</f>
        <v>OTHER</v>
      </c>
      <c r="AE12" s="687" t="str">
        <f>'8. Routing factors'!AE14</f>
        <v>OTHER</v>
      </c>
      <c r="AF12" s="687" t="str">
        <f>'8. Routing factors'!AF14</f>
        <v>OTHER</v>
      </c>
      <c r="AG12" s="687" t="str">
        <f>'8. Routing factors'!AG14</f>
        <v>OTHER</v>
      </c>
      <c r="AH12" s="687" t="str">
        <f>'8. Routing factors'!AH14</f>
        <v>OTHER</v>
      </c>
      <c r="AI12" s="687" t="str">
        <f>'8. Routing factors'!AI14</f>
        <v>BTS-BSC</v>
      </c>
      <c r="AJ12" s="687" t="str">
        <f>'8. Routing factors'!AJ14</f>
        <v>Node B-RNC</v>
      </c>
      <c r="AK12" s="687" t="str">
        <f>'8. Routing factors'!AK14</f>
        <v>BSC-MSC</v>
      </c>
      <c r="AL12" s="687" t="str">
        <f>'8. Routing factors'!AL14</f>
        <v>RNC-MSC</v>
      </c>
      <c r="AM12" s="687" t="str">
        <f>'8. Routing factors'!AM14</f>
        <v>MSC-MSC</v>
      </c>
      <c r="AN12" s="687" t="str">
        <f>'8. Routing factors'!AN14</f>
        <v>MSC-PPP</v>
      </c>
      <c r="AO12" s="687" t="str">
        <f>'8. Routing factors'!AO14</f>
        <v>MSC-HLR</v>
      </c>
      <c r="AP12" s="687" t="str">
        <f>'8. Routing factors'!AP14</f>
        <v>MSC-SMS</v>
      </c>
      <c r="AQ12" s="687" t="str">
        <f>'8. Routing factors'!AQ14</f>
        <v>MSC-MMS</v>
      </c>
      <c r="AR12" s="687" t="str">
        <f>'8. Routing factors'!AR14</f>
        <v>MSC-OSS</v>
      </c>
      <c r="AS12" s="687" t="str">
        <f>'8. Routing factors'!AS14</f>
        <v>MSC-GPRS</v>
      </c>
      <c r="AT12" s="687" t="str">
        <f>'8. Routing factors'!AT14</f>
        <v>MSC-BIL</v>
      </c>
      <c r="AU12" s="687" t="str">
        <f>'8. Routing factors'!AU14</f>
        <v>MSC-IBIL</v>
      </c>
      <c r="AV12" s="687" t="str">
        <f>'8. Routing factors'!AV14</f>
        <v>MSC-IGW</v>
      </c>
      <c r="AW12" s="687" t="str">
        <f>'8. Routing factors'!AW14</f>
        <v>MSC-INT</v>
      </c>
      <c r="AX12" s="687" t="str">
        <f>'8. Routing factors'!AX14</f>
        <v>MSC-IN/NGIN</v>
      </c>
      <c r="AY12" s="687" t="str">
        <f>'8. Routing factors'!AY14</f>
        <v>eNodeB-MSC</v>
      </c>
      <c r="AZ12" s="687" t="str">
        <f>'8. Routing factors'!AZ14</f>
        <v>OTHER: complete as required</v>
      </c>
      <c r="BA12" s="687" t="str">
        <f>'8. Routing factors'!BA14</f>
        <v>OTHER: complete as required</v>
      </c>
      <c r="BB12" s="687" t="str">
        <f>'8. Routing factors'!BB14</f>
        <v>OTHER: complete as required</v>
      </c>
      <c r="BC12" s="687" t="str">
        <f>'8. Routing factors'!BC14</f>
        <v>OTHER: complete as required</v>
      </c>
      <c r="BD12" s="687" t="str">
        <f>'8. Routing factors'!BD14</f>
        <v>OTHER: complete as required</v>
      </c>
      <c r="BE12" s="687" t="str">
        <f>'8. Routing factors'!BE14</f>
        <v>OTHER: complete as required</v>
      </c>
      <c r="BF12" s="687" t="str">
        <f>'8. Routing factors'!BF14</f>
        <v>OTHER: complete as required</v>
      </c>
      <c r="BG12" s="687" t="str">
        <f>'8. Routing factors'!BG14</f>
        <v>OTHER: complete as required</v>
      </c>
      <c r="BH12" s="690"/>
      <c r="BI12" s="691" t="s">
        <v>427</v>
      </c>
      <c r="BJ12" s="691" t="s">
        <v>492</v>
      </c>
      <c r="BK12" s="691" t="s">
        <v>493</v>
      </c>
    </row>
    <row r="13" spans="1:64">
      <c r="C13" s="260"/>
      <c r="D13" s="260"/>
      <c r="E13" s="390" t="s">
        <v>257</v>
      </c>
      <c r="F13" s="390" t="s">
        <v>257</v>
      </c>
      <c r="G13" s="390" t="s">
        <v>257</v>
      </c>
      <c r="H13" s="390" t="s">
        <v>257</v>
      </c>
      <c r="I13" s="390" t="s">
        <v>257</v>
      </c>
      <c r="J13" s="390" t="s">
        <v>257</v>
      </c>
      <c r="K13" s="390" t="s">
        <v>257</v>
      </c>
      <c r="L13" s="390" t="s">
        <v>257</v>
      </c>
      <c r="M13" s="390" t="s">
        <v>257</v>
      </c>
      <c r="N13" s="390" t="s">
        <v>257</v>
      </c>
      <c r="O13" s="390" t="s">
        <v>257</v>
      </c>
      <c r="P13" s="390" t="s">
        <v>257</v>
      </c>
      <c r="Q13" s="390" t="s">
        <v>257</v>
      </c>
      <c r="R13" s="390" t="s">
        <v>257</v>
      </c>
      <c r="S13" s="390" t="s">
        <v>257</v>
      </c>
      <c r="T13" s="390" t="s">
        <v>257</v>
      </c>
      <c r="U13" s="390" t="s">
        <v>257</v>
      </c>
      <c r="V13" s="390" t="s">
        <v>257</v>
      </c>
      <c r="W13" s="390" t="s">
        <v>257</v>
      </c>
      <c r="X13" s="390" t="s">
        <v>257</v>
      </c>
      <c r="Y13" s="390" t="s">
        <v>257</v>
      </c>
      <c r="Z13" s="390" t="s">
        <v>257</v>
      </c>
      <c r="AA13" s="390" t="s">
        <v>257</v>
      </c>
      <c r="AB13" s="390" t="s">
        <v>257</v>
      </c>
      <c r="AC13" s="390" t="s">
        <v>257</v>
      </c>
      <c r="AD13" s="390" t="s">
        <v>257</v>
      </c>
      <c r="AE13" s="390" t="s">
        <v>257</v>
      </c>
      <c r="AF13" s="390" t="s">
        <v>257</v>
      </c>
      <c r="AG13" s="390" t="s">
        <v>257</v>
      </c>
      <c r="AH13" s="390" t="s">
        <v>257</v>
      </c>
      <c r="AI13" s="390" t="s">
        <v>257</v>
      </c>
      <c r="AJ13" s="390" t="s">
        <v>257</v>
      </c>
      <c r="AK13" s="390" t="s">
        <v>257</v>
      </c>
      <c r="AL13" s="390" t="s">
        <v>257</v>
      </c>
      <c r="AM13" s="390" t="s">
        <v>257</v>
      </c>
      <c r="AN13" s="390" t="s">
        <v>257</v>
      </c>
      <c r="AO13" s="390" t="s">
        <v>257</v>
      </c>
      <c r="AP13" s="390" t="s">
        <v>257</v>
      </c>
      <c r="AQ13" s="390" t="s">
        <v>257</v>
      </c>
      <c r="AR13" s="390" t="s">
        <v>257</v>
      </c>
      <c r="AS13" s="390" t="s">
        <v>257</v>
      </c>
      <c r="AT13" s="390" t="s">
        <v>257</v>
      </c>
      <c r="AU13" s="390" t="s">
        <v>257</v>
      </c>
      <c r="AV13" s="390" t="s">
        <v>257</v>
      </c>
      <c r="AW13" s="390" t="s">
        <v>257</v>
      </c>
      <c r="AX13" s="390" t="s">
        <v>257</v>
      </c>
      <c r="AY13" s="390" t="s">
        <v>257</v>
      </c>
      <c r="AZ13" s="390" t="s">
        <v>257</v>
      </c>
      <c r="BA13" s="390" t="s">
        <v>257</v>
      </c>
      <c r="BB13" s="390" t="s">
        <v>257</v>
      </c>
      <c r="BC13" s="390" t="s">
        <v>257</v>
      </c>
      <c r="BD13" s="390" t="s">
        <v>257</v>
      </c>
      <c r="BE13" s="390" t="s">
        <v>257</v>
      </c>
      <c r="BF13" s="390" t="s">
        <v>257</v>
      </c>
      <c r="BG13" s="390" t="s">
        <v>257</v>
      </c>
      <c r="BH13" s="305"/>
      <c r="BI13" s="391" t="s">
        <v>257</v>
      </c>
      <c r="BJ13" s="391" t="s">
        <v>286</v>
      </c>
      <c r="BK13" s="391" t="s">
        <v>257</v>
      </c>
      <c r="BL13" s="487"/>
    </row>
    <row r="14" spans="1:64">
      <c r="C14" s="240" t="str">
        <f>'C. Masterfiles'!C110</f>
        <v>S01</v>
      </c>
      <c r="D14" s="240" t="str">
        <f>'C. Masterfiles'!D110</f>
        <v>Повиквания в мрежата (On Net calls)</v>
      </c>
      <c r="E14" s="469">
        <f>'8. Routing factors'!E50*'7. Network costs'!F$246</f>
        <v>7182092.1212204108</v>
      </c>
      <c r="F14" s="469">
        <f>'8. Routing factors'!F50*'7. Network costs'!F$247</f>
        <v>5106208.3869123943</v>
      </c>
      <c r="G14" s="469">
        <f>'8. Routing factors'!G50*'7. Network costs'!F$248</f>
        <v>8836602.252375694</v>
      </c>
      <c r="H14" s="469">
        <f>'8. Routing factors'!H50*'7. Network costs'!F$249</f>
        <v>2932155.103236869</v>
      </c>
      <c r="I14" s="469">
        <f>'8. Routing factors'!I50*'7. Network costs'!F$250</f>
        <v>10743612.559946617</v>
      </c>
      <c r="J14" s="469">
        <f>'8. Routing factors'!J50*'7. Network costs'!F$251</f>
        <v>661092.90155103221</v>
      </c>
      <c r="K14" s="469">
        <f>'8. Routing factors'!K50*'7. Network costs'!F$252</f>
        <v>224296.2542102178</v>
      </c>
      <c r="L14" s="469">
        <f>'8. Routing factors'!L50*'7. Network costs'!F$253</f>
        <v>22414.295316184292</v>
      </c>
      <c r="M14" s="469">
        <f>'8. Routing factors'!M50*'7. Network costs'!F$254</f>
        <v>672428.85948552878</v>
      </c>
      <c r="N14" s="469">
        <f>'8. Routing factors'!N50*'7. Network costs'!F$255</f>
        <v>0</v>
      </c>
      <c r="O14" s="469">
        <f>'8. Routing factors'!O50*'7. Network costs'!F$256</f>
        <v>0</v>
      </c>
      <c r="P14" s="469">
        <f>'8. Routing factors'!P50*'7. Network costs'!F$257</f>
        <v>0</v>
      </c>
      <c r="Q14" s="469">
        <f>'8. Routing factors'!Q50*'7. Network costs'!F$258</f>
        <v>0</v>
      </c>
      <c r="R14" s="469">
        <f>'8. Routing factors'!R50*'7. Network costs'!F$259</f>
        <v>119542.90835298289</v>
      </c>
      <c r="S14" s="469">
        <f>'8. Routing factors'!S50*'7. Network costs'!F$260</f>
        <v>112071.47658092146</v>
      </c>
      <c r="T14" s="469">
        <f>'8. Routing factors'!T50*'7. Network costs'!F$261</f>
        <v>0</v>
      </c>
      <c r="U14" s="469">
        <f>'8. Routing factors'!U50*'7. Network costs'!F$262</f>
        <v>494202.22925223463</v>
      </c>
      <c r="V14" s="469">
        <f>'8. Routing factors'!V50*'7. Network costs'!F$263</f>
        <v>0</v>
      </c>
      <c r="W14" s="469">
        <f>'8. Routing factors'!W50*'7. Network costs'!F$264</f>
        <v>0</v>
      </c>
      <c r="X14" s="469">
        <f>'8. Routing factors'!X50*'7. Network costs'!F$265</f>
        <v>0</v>
      </c>
      <c r="Y14" s="469">
        <f>'8. Routing factors'!Y50*'7. Network costs'!F$266</f>
        <v>0</v>
      </c>
      <c r="Z14" s="469">
        <f>'8. Routing factors'!Z50*'7. Network costs'!F$267</f>
        <v>0</v>
      </c>
      <c r="AA14" s="469">
        <f>'8. Routing factors'!AA50*'7. Network costs'!F$268</f>
        <v>0</v>
      </c>
      <c r="AB14" s="469">
        <f>'8. Routing factors'!AB50*'7. Network costs'!F$269</f>
        <v>177272.54445884092</v>
      </c>
      <c r="AC14" s="469">
        <f>'8. Routing factors'!AC50*'7. Network costs'!F$270</f>
        <v>223327.86719042194</v>
      </c>
      <c r="AD14" s="469">
        <f>'8. Routing factors'!AD50*'7. Network costs'!F$271</f>
        <v>0</v>
      </c>
      <c r="AE14" s="469">
        <f>'8. Routing factors'!AE50*'7. Network costs'!F$272</f>
        <v>0</v>
      </c>
      <c r="AF14" s="469">
        <f>'8. Routing factors'!AF50*'7. Network costs'!F$273</f>
        <v>0</v>
      </c>
      <c r="AG14" s="469">
        <f>'8. Routing factors'!AG50*'7. Network costs'!$F$274</f>
        <v>0</v>
      </c>
      <c r="AH14" s="469">
        <f>'8. Routing factors'!AH50*'7. Network costs'!$F$275</f>
        <v>0</v>
      </c>
      <c r="AI14" s="469">
        <f>'8. Routing factors'!AI50*'7. Network costs'!$F$276</f>
        <v>3317144.8734251214</v>
      </c>
      <c r="AJ14" s="469">
        <f>'8. Routing factors'!AJ50*'7. Network costs'!$F$277</f>
        <v>11719605.796678996</v>
      </c>
      <c r="AK14" s="469">
        <f>'8. Routing factors'!AK50*'7. Network costs'!$F$278</f>
        <v>4043194.8391539524</v>
      </c>
      <c r="AL14" s="469">
        <f>'8. Routing factors'!AL50*'7. Network costs'!$F$279</f>
        <v>1239933.2462201323</v>
      </c>
      <c r="AM14" s="469">
        <f>'8. Routing factors'!AM50*'7. Network costs'!$F$280</f>
        <v>1529814.3654960103</v>
      </c>
      <c r="AN14" s="469">
        <f>'8. Routing factors'!AN50*'7. Network costs'!$F$281</f>
        <v>4216.8321080434889</v>
      </c>
      <c r="AO14" s="469">
        <f>'8. Routing factors'!AO50*'7. Network costs'!$F$282</f>
        <v>562.24428107246513</v>
      </c>
      <c r="AP14" s="469">
        <f>'8. Routing factors'!AP50*'7. Network costs'!$F$283</f>
        <v>0</v>
      </c>
      <c r="AQ14" s="469">
        <f>'8. Routing factors'!AQ50*'7. Network costs'!$F$284</f>
        <v>0</v>
      </c>
      <c r="AR14" s="469">
        <f>'8. Routing factors'!AR50*'7. Network costs'!$F$285</f>
        <v>2811.2214053623261</v>
      </c>
      <c r="AS14" s="469">
        <f>'8. Routing factors'!AS50*'7. Network costs'!$F$286</f>
        <v>0</v>
      </c>
      <c r="AT14" s="469">
        <f>'8. Routing factors'!AT50*'7. Network costs'!$F$287</f>
        <v>3099.1647648376115</v>
      </c>
      <c r="AU14" s="469">
        <f>'8. Routing factors'!AU50*'7. Network costs'!$F$288</f>
        <v>0</v>
      </c>
      <c r="AV14" s="469">
        <f>'8. Routing factors'!AV50*'7. Network costs'!$F$289</f>
        <v>0</v>
      </c>
      <c r="AW14" s="469">
        <f>'8. Routing factors'!AW50*'7. Network costs'!$F$290</f>
        <v>0</v>
      </c>
      <c r="AX14" s="469">
        <f>'8. Routing factors'!AX50*'7. Network costs'!$F$291</f>
        <v>0</v>
      </c>
      <c r="AY14" s="469">
        <f>'8. Routing factors'!AY50*'7. Network costs'!$F$292</f>
        <v>0</v>
      </c>
      <c r="AZ14" s="469">
        <f>'8. Routing factors'!AZ50*'7. Network costs'!$F$293</f>
        <v>0</v>
      </c>
      <c r="BA14" s="469">
        <f>'8. Routing factors'!BA50*'7. Network costs'!$F$294</f>
        <v>0</v>
      </c>
      <c r="BB14" s="469">
        <f>'8. Routing factors'!BB50*'7. Network costs'!$F$295</f>
        <v>0</v>
      </c>
      <c r="BC14" s="469">
        <f>'8. Routing factors'!BC50*'7. Network costs'!$F$296</f>
        <v>0</v>
      </c>
      <c r="BD14" s="469">
        <f>'8. Routing factors'!BD50*'7. Network costs'!$F$297</f>
        <v>0</v>
      </c>
      <c r="BE14" s="469">
        <f>'8. Routing factors'!BE50*'7. Network costs'!$F$298</f>
        <v>0</v>
      </c>
      <c r="BF14" s="469">
        <f>'8. Routing factors'!BF50*'7. Network costs'!$F$299</f>
        <v>0</v>
      </c>
      <c r="BG14" s="469">
        <f>'8. Routing factors'!BG50*'7. Network costs'!$F$300</f>
        <v>0</v>
      </c>
      <c r="BH14" s="229"/>
      <c r="BI14" s="335">
        <f>SUM(E14:BG14)</f>
        <v>59367702.343623884</v>
      </c>
      <c r="BJ14" s="470">
        <f>'2. Traffic'!F207</f>
        <v>4000</v>
      </c>
      <c r="BK14" s="471">
        <f>IF(BI14=0,"",BI14/BJ14/1000000)</f>
        <v>1.484192558590597E-2</v>
      </c>
      <c r="BL14" s="424"/>
    </row>
    <row r="15" spans="1:64">
      <c r="C15" s="240" t="str">
        <f>'C. Masterfiles'!C111</f>
        <v>S02</v>
      </c>
      <c r="D15" s="240" t="str">
        <f>'C. Masterfiles'!D111</f>
        <v>Изходящи повиквания към фиксирана линия (Outgoing Calls to Fixed Line)</v>
      </c>
      <c r="E15" s="469">
        <f>'8. Routing factors'!E51*'7. Network costs'!F$246</f>
        <v>57727.3957346604</v>
      </c>
      <c r="F15" s="469">
        <f>'8. Routing factors'!F51*'7. Network costs'!F$247</f>
        <v>41042.095712474038</v>
      </c>
      <c r="G15" s="469">
        <f>'8. Routing factors'!G51*'7. Network costs'!F$248</f>
        <v>71025.82737215051</v>
      </c>
      <c r="H15" s="469">
        <f>'8. Routing factors'!H51*'7. Network costs'!F$249</f>
        <v>23567.739753691221</v>
      </c>
      <c r="I15" s="469">
        <f>'8. Routing factors'!I51*'7. Network costs'!F$250</f>
        <v>86353.775947184477</v>
      </c>
      <c r="J15" s="469">
        <f>'8. Routing factors'!J51*'7. Network costs'!F$251</f>
        <v>5313.6566478245741</v>
      </c>
      <c r="K15" s="469">
        <f>'8. Routing factors'!K51*'7. Network costs'!F$252</f>
        <v>2704.2340330762245</v>
      </c>
      <c r="L15" s="469">
        <f>'8. Routing factors'!L51*'7. Network costs'!F$253</f>
        <v>360.31810062916537</v>
      </c>
      <c r="M15" s="469">
        <f>'8. Routing factors'!M51*'7. Network costs'!F$254</f>
        <v>10809.54301887496</v>
      </c>
      <c r="N15" s="469">
        <f>'8. Routing factors'!N51*'7. Network costs'!F$255</f>
        <v>0</v>
      </c>
      <c r="O15" s="469">
        <f>'8. Routing factors'!O51*'7. Network costs'!F$256</f>
        <v>0</v>
      </c>
      <c r="P15" s="469">
        <f>'8. Routing factors'!P51*'7. Network costs'!F$257</f>
        <v>0</v>
      </c>
      <c r="Q15" s="469">
        <f>'8. Routing factors'!Q51*'7. Network costs'!F$258</f>
        <v>0</v>
      </c>
      <c r="R15" s="469">
        <f>'8. Routing factors'!R51*'7. Network costs'!F$259</f>
        <v>1921.6965366888819</v>
      </c>
      <c r="S15" s="469">
        <f>'8. Routing factors'!S51*'7. Network costs'!F$260</f>
        <v>1801.5905031458267</v>
      </c>
      <c r="T15" s="469">
        <f>'8. Routing factors'!T51*'7. Network costs'!F$261</f>
        <v>0</v>
      </c>
      <c r="U15" s="469">
        <f>'8. Routing factors'!U51*'7. Network costs'!F$262</f>
        <v>7944.4839134553868</v>
      </c>
      <c r="V15" s="469">
        <f>'8. Routing factors'!V51*'7. Network costs'!F$263</f>
        <v>0</v>
      </c>
      <c r="W15" s="469">
        <f>'8. Routing factors'!W51*'7. Network costs'!F$264</f>
        <v>12096.771562795111</v>
      </c>
      <c r="X15" s="469">
        <f>'8. Routing factors'!X51*'7. Network costs'!F$265</f>
        <v>0</v>
      </c>
      <c r="Y15" s="469">
        <f>'8. Routing factors'!Y51*'7. Network costs'!F$266</f>
        <v>0</v>
      </c>
      <c r="Z15" s="469">
        <f>'8. Routing factors'!Z51*'7. Network costs'!F$267</f>
        <v>0</v>
      </c>
      <c r="AA15" s="469">
        <f>'8. Routing factors'!AA51*'7. Network costs'!F$268</f>
        <v>0</v>
      </c>
      <c r="AB15" s="469">
        <f>'8. Routing factors'!AB51*'7. Network costs'!F$269</f>
        <v>1424.8609115761069</v>
      </c>
      <c r="AC15" s="469">
        <f>'8. Routing factors'!AC51*'7. Network costs'!F$270</f>
        <v>1795.0390986753989</v>
      </c>
      <c r="AD15" s="469">
        <f>'8. Routing factors'!AD51*'7. Network costs'!F$271</f>
        <v>0</v>
      </c>
      <c r="AE15" s="469">
        <f>'8. Routing factors'!AE51*'7. Network costs'!F$272</f>
        <v>0</v>
      </c>
      <c r="AF15" s="469">
        <f>'8. Routing factors'!AF51*'7. Network costs'!F$273</f>
        <v>0</v>
      </c>
      <c r="AG15" s="469">
        <f>'8. Routing factors'!AG51*'7. Network costs'!$F$274</f>
        <v>0</v>
      </c>
      <c r="AH15" s="469">
        <f>'8. Routing factors'!AH51*'7. Network costs'!$F$275</f>
        <v>0</v>
      </c>
      <c r="AI15" s="469">
        <f>'8. Routing factors'!AI51*'7. Network costs'!$F$276</f>
        <v>26662.166341702836</v>
      </c>
      <c r="AJ15" s="469">
        <f>'8. Routing factors'!AJ51*'7. Network costs'!$F$277</f>
        <v>94198.50236676546</v>
      </c>
      <c r="AK15" s="469">
        <f>'8. Routing factors'!AK51*'7. Network costs'!$F$278</f>
        <v>32497.927424595047</v>
      </c>
      <c r="AL15" s="469">
        <f>'8. Routing factors'!AL51*'7. Network costs'!$F$279</f>
        <v>9966.1931343967299</v>
      </c>
      <c r="AM15" s="469">
        <f>'8. Routing factors'!AM51*'7. Network costs'!$F$280</f>
        <v>12296.166324103096</v>
      </c>
      <c r="AN15" s="469">
        <f>'8. Routing factors'!AN51*'7. Network costs'!$F$281</f>
        <v>67.787138270870486</v>
      </c>
      <c r="AO15" s="469">
        <f>'8. Routing factors'!AO51*'7. Network costs'!$F$282</f>
        <v>9.03828510278273</v>
      </c>
      <c r="AP15" s="469">
        <f>'8. Routing factors'!AP51*'7. Network costs'!$F$283</f>
        <v>0</v>
      </c>
      <c r="AQ15" s="469">
        <f>'8. Routing factors'!AQ51*'7. Network costs'!$F$284</f>
        <v>0</v>
      </c>
      <c r="AR15" s="469">
        <f>'8. Routing factors'!AR51*'7. Network costs'!$F$285</f>
        <v>45.191425513913657</v>
      </c>
      <c r="AS15" s="469">
        <f>'8. Routing factors'!AS51*'7. Network costs'!$F$286</f>
        <v>0</v>
      </c>
      <c r="AT15" s="469">
        <f>'8. Routing factors'!AT51*'7. Network costs'!$F$287</f>
        <v>49.820221686684796</v>
      </c>
      <c r="AU15" s="469">
        <f>'8. Routing factors'!AU51*'7. Network costs'!$F$288</f>
        <v>0</v>
      </c>
      <c r="AV15" s="469">
        <f>'8. Routing factors'!AV51*'7. Network costs'!$F$289</f>
        <v>303.43762918616744</v>
      </c>
      <c r="AW15" s="469">
        <f>'8. Routing factors'!AW51*'7. Network costs'!$F$290</f>
        <v>0</v>
      </c>
      <c r="AX15" s="469">
        <f>'8. Routing factors'!AX51*'7. Network costs'!$F$291</f>
        <v>0</v>
      </c>
      <c r="AY15" s="469">
        <f>'8. Routing factors'!AY51*'7. Network costs'!$F$292</f>
        <v>0</v>
      </c>
      <c r="AZ15" s="469">
        <f>'8. Routing factors'!AZ51*'7. Network costs'!$F$293</f>
        <v>0</v>
      </c>
      <c r="BA15" s="469">
        <f>'8. Routing factors'!BA51*'7. Network costs'!$F$294</f>
        <v>0</v>
      </c>
      <c r="BB15" s="469">
        <f>'8. Routing factors'!BB51*'7. Network costs'!$F$295</f>
        <v>0</v>
      </c>
      <c r="BC15" s="469">
        <f>'8. Routing factors'!BC51*'7. Network costs'!$F$296</f>
        <v>0</v>
      </c>
      <c r="BD15" s="469">
        <f>'8. Routing factors'!BD51*'7. Network costs'!$F$297</f>
        <v>0</v>
      </c>
      <c r="BE15" s="469">
        <f>'8. Routing factors'!BE51*'7. Network costs'!$F$298</f>
        <v>0</v>
      </c>
      <c r="BF15" s="469">
        <f>'8. Routing factors'!BF51*'7. Network costs'!$F$299</f>
        <v>0</v>
      </c>
      <c r="BG15" s="469">
        <f>'8. Routing factors'!BG51*'7. Network costs'!$F$300</f>
        <v>0</v>
      </c>
      <c r="BH15" s="229"/>
      <c r="BI15" s="335">
        <f t="shared" ref="BI15:BI43" si="0">SUM(E15:BG15)</f>
        <v>501985.25913822593</v>
      </c>
      <c r="BJ15" s="470">
        <f>'2. Traffic'!F208</f>
        <v>80</v>
      </c>
      <c r="BK15" s="471">
        <f t="shared" ref="BK15:BK43" si="1">IF(BI15=0,"",BI15/BJ15/1000000)</f>
        <v>6.2748157392278243E-3</v>
      </c>
      <c r="BL15" s="487"/>
    </row>
    <row r="16" spans="1:64">
      <c r="C16" s="240" t="str">
        <f>'C. Masterfiles'!C112</f>
        <v>S03</v>
      </c>
      <c r="D16" s="240" t="str">
        <f>'C. Masterfiles'!D112</f>
        <v>Изходящи повиквания към други мобилни мрежи (Outgoing Calls to Other Mobile)</v>
      </c>
      <c r="E16" s="469">
        <f>'8. Routing factors'!E52*'7. Network costs'!F$246</f>
        <v>594992.9215334995</v>
      </c>
      <c r="F16" s="469">
        <f>'8. Routing factors'!F52*'7. Network costs'!F$247</f>
        <v>423018.50140730408</v>
      </c>
      <c r="G16" s="469">
        <f>'8. Routing factors'!G52*'7. Network costs'!F$248</f>
        <v>732059.08554638585</v>
      </c>
      <c r="H16" s="469">
        <f>'8. Routing factors'!H52*'7. Network costs'!F$249</f>
        <v>242911.32748208375</v>
      </c>
      <c r="I16" s="469">
        <f>'8. Routing factors'!I52*'7. Network costs'!F$250</f>
        <v>890043.3629888359</v>
      </c>
      <c r="J16" s="469">
        <f>'8. Routing factors'!J52*'7. Network costs'!F$251</f>
        <v>54767.551050579947</v>
      </c>
      <c r="K16" s="469">
        <f>'8. Routing factors'!K52*'7. Network costs'!F$252</f>
        <v>27872.383421659764</v>
      </c>
      <c r="L16" s="469">
        <f>'8. Routing factors'!L52*'7. Network costs'!F$253</f>
        <v>3713.7777765025271</v>
      </c>
      <c r="M16" s="469">
        <f>'8. Routing factors'!M52*'7. Network costs'!F$254</f>
        <v>111413.3332950758</v>
      </c>
      <c r="N16" s="469">
        <f>'8. Routing factors'!N52*'7. Network costs'!F$255</f>
        <v>0</v>
      </c>
      <c r="O16" s="469">
        <f>'8. Routing factors'!O52*'7. Network costs'!F$256</f>
        <v>0</v>
      </c>
      <c r="P16" s="469">
        <f>'8. Routing factors'!P52*'7. Network costs'!F$257</f>
        <v>0</v>
      </c>
      <c r="Q16" s="469">
        <f>'8. Routing factors'!Q52*'7. Network costs'!F$258</f>
        <v>0</v>
      </c>
      <c r="R16" s="469">
        <f>'8. Routing factors'!R52*'7. Network costs'!F$259</f>
        <v>19806.814808013478</v>
      </c>
      <c r="S16" s="469">
        <f>'8. Routing factors'!S52*'7. Network costs'!F$260</f>
        <v>18568.888882512634</v>
      </c>
      <c r="T16" s="469">
        <f>'8. Routing factors'!T52*'7. Network costs'!F$261</f>
        <v>0</v>
      </c>
      <c r="U16" s="469">
        <f>'8. Routing factors'!U52*'7. Network costs'!F$262</f>
        <v>81883.335175374988</v>
      </c>
      <c r="V16" s="469">
        <f>'8. Routing factors'!V52*'7. Network costs'!F$263</f>
        <v>0</v>
      </c>
      <c r="W16" s="469">
        <f>'8. Routing factors'!W52*'7. Network costs'!F$264</f>
        <v>124680.72328004459</v>
      </c>
      <c r="X16" s="469">
        <f>'8. Routing factors'!X52*'7. Network costs'!F$265</f>
        <v>0</v>
      </c>
      <c r="Y16" s="469">
        <f>'8. Routing factors'!Y52*'7. Network costs'!F$266</f>
        <v>0</v>
      </c>
      <c r="Z16" s="469">
        <f>'8. Routing factors'!Z52*'7. Network costs'!F$267</f>
        <v>0</v>
      </c>
      <c r="AA16" s="469">
        <f>'8. Routing factors'!AA52*'7. Network costs'!F$268</f>
        <v>0</v>
      </c>
      <c r="AB16" s="469">
        <f>'8. Routing factors'!AB52*'7. Network costs'!F$269</f>
        <v>14685.958820216307</v>
      </c>
      <c r="AC16" s="469">
        <f>'8. Routing factors'!AC52*'7. Network costs'!F$270</f>
        <v>18501.363936403432</v>
      </c>
      <c r="AD16" s="469">
        <f>'8. Routing factors'!AD52*'7. Network costs'!F$271</f>
        <v>0</v>
      </c>
      <c r="AE16" s="469">
        <f>'8. Routing factors'!AE52*'7. Network costs'!F$272</f>
        <v>0</v>
      </c>
      <c r="AF16" s="469">
        <f>'8. Routing factors'!AF52*'7. Network costs'!F$273</f>
        <v>0</v>
      </c>
      <c r="AG16" s="469">
        <f>'8. Routing factors'!AG52*'7. Network costs'!$F$274</f>
        <v>0</v>
      </c>
      <c r="AH16" s="469">
        <f>'8. Routing factors'!AH52*'7. Network costs'!$F$275</f>
        <v>0</v>
      </c>
      <c r="AI16" s="469">
        <f>'8. Routing factors'!AI52*'7. Network costs'!$F$276</f>
        <v>274805.40294903761</v>
      </c>
      <c r="AJ16" s="469">
        <f>'8. Routing factors'!AJ52*'7. Network costs'!$F$277</f>
        <v>970898.50345752412</v>
      </c>
      <c r="AK16" s="469">
        <f>'8. Routing factors'!AK52*'7. Network costs'!$F$278</f>
        <v>334954.25414685375</v>
      </c>
      <c r="AL16" s="469">
        <f>'8. Routing factors'!AL52*'7. Network costs'!$F$279</f>
        <v>102720.97492250918</v>
      </c>
      <c r="AM16" s="469">
        <f>'8. Routing factors'!AM52*'7. Network costs'!$F$280</f>
        <v>126735.87352646182</v>
      </c>
      <c r="AN16" s="469">
        <f>'8. Routing factors'!AN52*'7. Network costs'!$F$281</f>
        <v>698.67810471768883</v>
      </c>
      <c r="AO16" s="469">
        <f>'8. Routing factors'!AO52*'7. Network costs'!$F$282</f>
        <v>93.157080629025174</v>
      </c>
      <c r="AP16" s="469">
        <f>'8. Routing factors'!AP52*'7. Network costs'!$F$283</f>
        <v>0</v>
      </c>
      <c r="AQ16" s="469">
        <f>'8. Routing factors'!AQ52*'7. Network costs'!$F$284</f>
        <v>0</v>
      </c>
      <c r="AR16" s="469">
        <f>'8. Routing factors'!AR52*'7. Network costs'!$F$285</f>
        <v>465.78540314512588</v>
      </c>
      <c r="AS16" s="469">
        <f>'8. Routing factors'!AS52*'7. Network costs'!$F$286</f>
        <v>0</v>
      </c>
      <c r="AT16" s="469">
        <f>'8. Routing factors'!AT52*'7. Network costs'!$F$287</f>
        <v>513.49413697887098</v>
      </c>
      <c r="AU16" s="469">
        <f>'8. Routing factors'!AU52*'7. Network costs'!$F$288</f>
        <v>0</v>
      </c>
      <c r="AV16" s="469">
        <f>'8. Routing factors'!AV52*'7. Network costs'!$F$289</f>
        <v>3127.5140545492432</v>
      </c>
      <c r="AW16" s="469">
        <f>'8. Routing factors'!AW52*'7. Network costs'!$F$290</f>
        <v>0</v>
      </c>
      <c r="AX16" s="469">
        <f>'8. Routing factors'!AX52*'7. Network costs'!$F$291</f>
        <v>0</v>
      </c>
      <c r="AY16" s="469">
        <f>'8. Routing factors'!AY52*'7. Network costs'!$F$292</f>
        <v>0</v>
      </c>
      <c r="AZ16" s="469">
        <f>'8. Routing factors'!AZ52*'7. Network costs'!$F$293</f>
        <v>0</v>
      </c>
      <c r="BA16" s="469">
        <f>'8. Routing factors'!BA52*'7. Network costs'!$F$294</f>
        <v>0</v>
      </c>
      <c r="BB16" s="469">
        <f>'8. Routing factors'!BB52*'7. Network costs'!$F$295</f>
        <v>0</v>
      </c>
      <c r="BC16" s="469">
        <f>'8. Routing factors'!BC52*'7. Network costs'!$F$296</f>
        <v>0</v>
      </c>
      <c r="BD16" s="469">
        <f>'8. Routing factors'!BD52*'7. Network costs'!$F$297</f>
        <v>0</v>
      </c>
      <c r="BE16" s="469">
        <f>'8. Routing factors'!BE52*'7. Network costs'!$F$298</f>
        <v>0</v>
      </c>
      <c r="BF16" s="469">
        <f>'8. Routing factors'!BF52*'7. Network costs'!$F$299</f>
        <v>0</v>
      </c>
      <c r="BG16" s="469">
        <f>'8. Routing factors'!BG52*'7. Network costs'!$F$300</f>
        <v>0</v>
      </c>
      <c r="BH16" s="229"/>
      <c r="BI16" s="335">
        <f t="shared" si="0"/>
        <v>5173932.967186898</v>
      </c>
      <c r="BJ16" s="470">
        <f>'2. Traffic'!F209</f>
        <v>800</v>
      </c>
      <c r="BK16" s="471">
        <f t="shared" si="1"/>
        <v>6.4674162089836231E-3</v>
      </c>
      <c r="BL16" s="487"/>
    </row>
    <row r="17" spans="3:64">
      <c r="C17" s="240" t="str">
        <f>'C. Masterfiles'!C113</f>
        <v>S04</v>
      </c>
      <c r="D17" s="240" t="str">
        <f>'C. Masterfiles'!D113</f>
        <v>Изходящи международни повиквания (Outgoing Calls to International)</v>
      </c>
      <c r="E17" s="469">
        <f>'8. Routing factors'!E53*'7. Network costs'!F$246</f>
        <v>28771.079097155369</v>
      </c>
      <c r="F17" s="469">
        <f>'8. Routing factors'!F53*'7. Network costs'!F$247</f>
        <v>20455.199252087968</v>
      </c>
      <c r="G17" s="469">
        <f>'8. Routing factors'!G53*'7. Network costs'!F$248</f>
        <v>35398.958696453075</v>
      </c>
      <c r="H17" s="469">
        <f>'8. Routing factors'!H53*'7. Network costs'!F$249</f>
        <v>11746.057412867147</v>
      </c>
      <c r="I17" s="469">
        <f>'8. Routing factors'!I53*'7. Network costs'!F$250</f>
        <v>43038.340574625145</v>
      </c>
      <c r="J17" s="469">
        <f>'8. Routing factors'!J53*'7. Network costs'!F$251</f>
        <v>2648.3030069879806</v>
      </c>
      <c r="K17" s="469">
        <f>'8. Routing factors'!K53*'7. Network costs'!F$252</f>
        <v>1347.7782995871573</v>
      </c>
      <c r="L17" s="469">
        <f>'8. Routing factors'!L53*'7. Network costs'!F$253</f>
        <v>179.58095010882599</v>
      </c>
      <c r="M17" s="469">
        <f>'8. Routing factors'!M53*'7. Network costs'!F$254</f>
        <v>5387.4285032647795</v>
      </c>
      <c r="N17" s="469">
        <f>'8. Routing factors'!N53*'7. Network costs'!F$255</f>
        <v>0</v>
      </c>
      <c r="O17" s="469">
        <f>'8. Routing factors'!O53*'7. Network costs'!F$256</f>
        <v>0</v>
      </c>
      <c r="P17" s="469">
        <f>'8. Routing factors'!P53*'7. Network costs'!F$257</f>
        <v>0</v>
      </c>
      <c r="Q17" s="469">
        <f>'8. Routing factors'!Q53*'7. Network costs'!F$258</f>
        <v>0</v>
      </c>
      <c r="R17" s="469">
        <f>'8. Routing factors'!R53*'7. Network costs'!F$259</f>
        <v>957.7650672470719</v>
      </c>
      <c r="S17" s="469">
        <f>'8. Routing factors'!S53*'7. Network costs'!F$260</f>
        <v>897.90475054412991</v>
      </c>
      <c r="T17" s="469">
        <f>'8. Routing factors'!T53*'7. Network costs'!F$261</f>
        <v>0</v>
      </c>
      <c r="U17" s="469">
        <f>'8. Routing factors'!U53*'7. Network costs'!F$262</f>
        <v>3959.4956978609316</v>
      </c>
      <c r="V17" s="469">
        <f>'8. Routing factors'!V53*'7. Network costs'!F$263</f>
        <v>0</v>
      </c>
      <c r="W17" s="469">
        <f>'8. Routing factors'!W53*'7. Network costs'!F$264</f>
        <v>0</v>
      </c>
      <c r="X17" s="469">
        <f>'8. Routing factors'!X53*'7. Network costs'!F$265</f>
        <v>3345.8754752313444</v>
      </c>
      <c r="Y17" s="469">
        <f>'8. Routing factors'!Y53*'7. Network costs'!F$266</f>
        <v>0</v>
      </c>
      <c r="Z17" s="469">
        <f>'8. Routing factors'!Z53*'7. Network costs'!F$267</f>
        <v>0</v>
      </c>
      <c r="AA17" s="469">
        <f>'8. Routing factors'!AA53*'7. Network costs'!F$268</f>
        <v>0</v>
      </c>
      <c r="AB17" s="469">
        <f>'8. Routing factors'!AB53*'7. Network costs'!F$269</f>
        <v>710.14438582732009</v>
      </c>
      <c r="AC17" s="469">
        <f>'8. Routing factors'!AC53*'7. Network costs'!F$270</f>
        <v>894.63955948852572</v>
      </c>
      <c r="AD17" s="469">
        <f>'8. Routing factors'!AD53*'7. Network costs'!F$271</f>
        <v>0</v>
      </c>
      <c r="AE17" s="469">
        <f>'8. Routing factors'!AE53*'7. Network costs'!F$272</f>
        <v>0</v>
      </c>
      <c r="AF17" s="469">
        <f>'8. Routing factors'!AF53*'7. Network costs'!F$273</f>
        <v>0</v>
      </c>
      <c r="AG17" s="469">
        <f>'8. Routing factors'!AG53*'7. Network costs'!$F$274</f>
        <v>0</v>
      </c>
      <c r="AH17" s="469">
        <f>'8. Routing factors'!AH53*'7. Network costs'!$F$275</f>
        <v>0</v>
      </c>
      <c r="AI17" s="469">
        <f>'8. Routing factors'!AI53*'7. Network costs'!$F$276</f>
        <v>13288.305958657127</v>
      </c>
      <c r="AJ17" s="469">
        <f>'8. Routing factors'!AJ53*'7. Network costs'!$F$277</f>
        <v>46948.117578090321</v>
      </c>
      <c r="AK17" s="469">
        <f>'8. Routing factors'!AK53*'7. Network costs'!$F$278</f>
        <v>16196.823510353688</v>
      </c>
      <c r="AL17" s="469">
        <f>'8. Routing factors'!AL53*'7. Network costs'!$F$279</f>
        <v>4967.1066452612058</v>
      </c>
      <c r="AM17" s="469">
        <f>'8. Routing factors'!AM53*'7. Network costs'!$F$280</f>
        <v>6128.3549933318245</v>
      </c>
      <c r="AN17" s="469">
        <f>'8. Routing factors'!AN53*'7. Network costs'!$F$281</f>
        <v>33.784810351145417</v>
      </c>
      <c r="AO17" s="469">
        <f>'8. Routing factors'!AO53*'7. Network costs'!$F$282</f>
        <v>4.5046413801527221</v>
      </c>
      <c r="AP17" s="469">
        <f>'8. Routing factors'!AP53*'7. Network costs'!$F$283</f>
        <v>0</v>
      </c>
      <c r="AQ17" s="469">
        <f>'8. Routing factors'!AQ53*'7. Network costs'!$F$284</f>
        <v>0</v>
      </c>
      <c r="AR17" s="469">
        <f>'8. Routing factors'!AR53*'7. Network costs'!$F$285</f>
        <v>22.523206900763611</v>
      </c>
      <c r="AS17" s="469">
        <f>'8. Routing factors'!AS53*'7. Network costs'!$F$286</f>
        <v>0</v>
      </c>
      <c r="AT17" s="469">
        <f>'8. Routing factors'!AT53*'7. Network costs'!$F$287</f>
        <v>24.83017847148091</v>
      </c>
      <c r="AU17" s="469">
        <f>'8. Routing factors'!AU53*'7. Network costs'!$F$288</f>
        <v>0</v>
      </c>
      <c r="AV17" s="469">
        <f>'8. Routing factors'!AV53*'7. Network costs'!$F$289</f>
        <v>0</v>
      </c>
      <c r="AW17" s="469">
        <f>'8. Routing factors'!AW53*'7. Network costs'!$F$290</f>
        <v>209.8213801273418</v>
      </c>
      <c r="AX17" s="469">
        <f>'8. Routing factors'!AX53*'7. Network costs'!$F$291</f>
        <v>0</v>
      </c>
      <c r="AY17" s="469">
        <f>'8. Routing factors'!AY53*'7. Network costs'!$F$292</f>
        <v>0</v>
      </c>
      <c r="AZ17" s="469">
        <f>'8. Routing factors'!AZ53*'7. Network costs'!$F$293</f>
        <v>0</v>
      </c>
      <c r="BA17" s="469">
        <f>'8. Routing factors'!BA53*'7. Network costs'!$F$294</f>
        <v>0</v>
      </c>
      <c r="BB17" s="469">
        <f>'8. Routing factors'!BB53*'7. Network costs'!$F$295</f>
        <v>0</v>
      </c>
      <c r="BC17" s="469">
        <f>'8. Routing factors'!BC53*'7. Network costs'!$F$296</f>
        <v>0</v>
      </c>
      <c r="BD17" s="469">
        <f>'8. Routing factors'!BD53*'7. Network costs'!$F$297</f>
        <v>0</v>
      </c>
      <c r="BE17" s="469">
        <f>'8. Routing factors'!BE53*'7. Network costs'!$F$298</f>
        <v>0</v>
      </c>
      <c r="BF17" s="469">
        <f>'8. Routing factors'!BF53*'7. Network costs'!$F$299</f>
        <v>0</v>
      </c>
      <c r="BG17" s="469">
        <f>'8. Routing factors'!BG53*'7. Network costs'!$F$300</f>
        <v>0</v>
      </c>
      <c r="BH17" s="229"/>
      <c r="BI17" s="335">
        <f t="shared" si="0"/>
        <v>247562.72363226188</v>
      </c>
      <c r="BJ17" s="470">
        <f>'2. Traffic'!F210</f>
        <v>40</v>
      </c>
      <c r="BK17" s="471">
        <f t="shared" si="1"/>
        <v>6.189068090806547E-3</v>
      </c>
      <c r="BL17" s="487"/>
    </row>
    <row r="18" spans="3:64">
      <c r="C18" s="240" t="str">
        <f>'C. Masterfiles'!C114</f>
        <v>S05</v>
      </c>
      <c r="D18" s="240" t="str">
        <f>'C. Masterfiles'!D114</f>
        <v>Входящи повиквания от фиксирана линия (Incoming calls from fixed)</v>
      </c>
      <c r="E18" s="469">
        <f>'8. Routing factors'!E54*'7. Network costs'!F$246</f>
        <v>29031.153224839829</v>
      </c>
      <c r="F18" s="469">
        <f>'8. Routing factors'!F54*'7. Network costs'!F$247</f>
        <v>20640.10257407093</v>
      </c>
      <c r="G18" s="469">
        <f>'8. Routing factors'!G54*'7. Network costs'!F$248</f>
        <v>35718.945071410715</v>
      </c>
      <c r="H18" s="469">
        <f>'8. Routing factors'!H54*'7. Network costs'!F$249</f>
        <v>11852.235065261319</v>
      </c>
      <c r="I18" s="469">
        <f>'8. Routing factors'!I54*'7. Network costs'!F$250</f>
        <v>43427.38259992197</v>
      </c>
      <c r="J18" s="469">
        <f>'8. Routing factors'!J54*'7. Network costs'!F$251</f>
        <v>2672.2421540759542</v>
      </c>
      <c r="K18" s="469">
        <f>'8. Routing factors'!K54*'7. Network costs'!F$252</f>
        <v>1359.9614458776919</v>
      </c>
      <c r="L18" s="469">
        <f>'8. Routing factors'!L54*'7. Network costs'!F$253</f>
        <v>181.20425936290667</v>
      </c>
      <c r="M18" s="469">
        <f>'8. Routing factors'!M54*'7. Network costs'!F$254</f>
        <v>5436.1277808872001</v>
      </c>
      <c r="N18" s="469">
        <f>'8. Routing factors'!N54*'7. Network costs'!F$255</f>
        <v>0</v>
      </c>
      <c r="O18" s="469">
        <f>'8. Routing factors'!O54*'7. Network costs'!F$256</f>
        <v>0</v>
      </c>
      <c r="P18" s="469">
        <f>'8. Routing factors'!P54*'7. Network costs'!F$257</f>
        <v>0</v>
      </c>
      <c r="Q18" s="469">
        <f>'8. Routing factors'!Q54*'7. Network costs'!F$258</f>
        <v>0</v>
      </c>
      <c r="R18" s="469">
        <f>'8. Routing factors'!R54*'7. Network costs'!F$259</f>
        <v>966.42271660216886</v>
      </c>
      <c r="S18" s="469">
        <f>'8. Routing factors'!S54*'7. Network costs'!F$260</f>
        <v>906.02129681453334</v>
      </c>
      <c r="T18" s="469">
        <f>'8. Routing factors'!T54*'7. Network costs'!F$261</f>
        <v>0</v>
      </c>
      <c r="U18" s="469">
        <f>'8. Routing factors'!U54*'7. Network costs'!F$262</f>
        <v>0</v>
      </c>
      <c r="V18" s="469">
        <f>'8. Routing factors'!V54*'7. Network costs'!F$263</f>
        <v>12482.051623027581</v>
      </c>
      <c r="W18" s="469">
        <f>'8. Routing factors'!W54*'7. Network costs'!F$264</f>
        <v>6083.476039341479</v>
      </c>
      <c r="X18" s="469">
        <f>'8. Routing factors'!X54*'7. Network costs'!F$265</f>
        <v>0</v>
      </c>
      <c r="Y18" s="469">
        <f>'8. Routing factors'!Y54*'7. Network costs'!F$266</f>
        <v>0</v>
      </c>
      <c r="Z18" s="469">
        <f>'8. Routing factors'!Z54*'7. Network costs'!F$267</f>
        <v>0</v>
      </c>
      <c r="AA18" s="469">
        <f>'8. Routing factors'!AA54*'7. Network costs'!F$268</f>
        <v>0</v>
      </c>
      <c r="AB18" s="469">
        <f>'8. Routing factors'!AB54*'7. Network costs'!F$269</f>
        <v>716.56368560576743</v>
      </c>
      <c r="AC18" s="469">
        <f>'8. Routing factors'!AC54*'7. Network costs'!F$270</f>
        <v>902.72659029610475</v>
      </c>
      <c r="AD18" s="469">
        <f>'8. Routing factors'!AD54*'7. Network costs'!F$271</f>
        <v>0</v>
      </c>
      <c r="AE18" s="469">
        <f>'8. Routing factors'!AE54*'7. Network costs'!F$272</f>
        <v>0</v>
      </c>
      <c r="AF18" s="469">
        <f>'8. Routing factors'!AF54*'7. Network costs'!F$273</f>
        <v>0</v>
      </c>
      <c r="AG18" s="469">
        <f>'8. Routing factors'!AG54*'7. Network costs'!$F$274</f>
        <v>0</v>
      </c>
      <c r="AH18" s="469">
        <f>'8. Routing factors'!AH54*'7. Network costs'!$F$275</f>
        <v>0</v>
      </c>
      <c r="AI18" s="469">
        <f>'8. Routing factors'!AI54*'7. Network costs'!$F$276</f>
        <v>13408.424657331299</v>
      </c>
      <c r="AJ18" s="469">
        <f>'8. Routing factors'!AJ54*'7. Network costs'!$F$277</f>
        <v>47372.501755142497</v>
      </c>
      <c r="AK18" s="469">
        <f>'8. Routing factors'!AK54*'7. Network costs'!$F$278</f>
        <v>16343.233547025928</v>
      </c>
      <c r="AL18" s="469">
        <f>'8. Routing factors'!AL54*'7. Network costs'!$F$279</f>
        <v>5012.006453277434</v>
      </c>
      <c r="AM18" s="469">
        <f>'8. Routing factors'!AM54*'7. Network costs'!$F$280</f>
        <v>6183.7518233794353</v>
      </c>
      <c r="AN18" s="469">
        <f>'8. Routing factors'!AN54*'7. Network costs'!$F$281</f>
        <v>34.090205746687872</v>
      </c>
      <c r="AO18" s="469">
        <f>'8. Routing factors'!AO54*'7. Network costs'!$F$282</f>
        <v>4.5453607662250493</v>
      </c>
      <c r="AP18" s="469">
        <f>'8. Routing factors'!AP54*'7. Network costs'!$F$283</f>
        <v>0</v>
      </c>
      <c r="AQ18" s="469">
        <f>'8. Routing factors'!AQ54*'7. Network costs'!$F$284</f>
        <v>0</v>
      </c>
      <c r="AR18" s="469">
        <f>'8. Routing factors'!AR54*'7. Network costs'!$F$285</f>
        <v>22.726803831125249</v>
      </c>
      <c r="AS18" s="469">
        <f>'8. Routing factors'!AS54*'7. Network costs'!$F$286</f>
        <v>0</v>
      </c>
      <c r="AT18" s="469">
        <f>'8. Routing factors'!AT54*'7. Network costs'!$F$287</f>
        <v>0</v>
      </c>
      <c r="AU18" s="469">
        <f>'8. Routing factors'!AU54*'7. Network costs'!$F$288</f>
        <v>21.347868044094341</v>
      </c>
      <c r="AV18" s="469">
        <f>'8. Routing factors'!AV54*'7. Network costs'!$F$289</f>
        <v>152.59902503789226</v>
      </c>
      <c r="AW18" s="469">
        <f>'8. Routing factors'!AW54*'7. Network costs'!$F$290</f>
        <v>0</v>
      </c>
      <c r="AX18" s="469">
        <f>'8. Routing factors'!AX54*'7. Network costs'!$F$291</f>
        <v>0</v>
      </c>
      <c r="AY18" s="469">
        <f>'8. Routing factors'!AY54*'7. Network costs'!$F$292</f>
        <v>0</v>
      </c>
      <c r="AZ18" s="469">
        <f>'8. Routing factors'!AZ54*'7. Network costs'!$F$293</f>
        <v>0</v>
      </c>
      <c r="BA18" s="469">
        <f>'8. Routing factors'!BA54*'7. Network costs'!$F$294</f>
        <v>0</v>
      </c>
      <c r="BB18" s="469">
        <f>'8. Routing factors'!BB54*'7. Network costs'!$F$295</f>
        <v>0</v>
      </c>
      <c r="BC18" s="469">
        <f>'8. Routing factors'!BC54*'7. Network costs'!$F$296</f>
        <v>0</v>
      </c>
      <c r="BD18" s="469">
        <f>'8. Routing factors'!BD54*'7. Network costs'!$F$297</f>
        <v>0</v>
      </c>
      <c r="BE18" s="469">
        <f>'8. Routing factors'!BE54*'7. Network costs'!$F$298</f>
        <v>0</v>
      </c>
      <c r="BF18" s="469">
        <f>'8. Routing factors'!BF54*'7. Network costs'!$F$299</f>
        <v>0</v>
      </c>
      <c r="BG18" s="469">
        <f>'8. Routing factors'!BG54*'7. Network costs'!$F$300</f>
        <v>0</v>
      </c>
      <c r="BH18" s="229"/>
      <c r="BI18" s="335">
        <f t="shared" si="0"/>
        <v>260931.84362697872</v>
      </c>
      <c r="BJ18" s="470">
        <f>'2. Traffic'!F211</f>
        <v>40</v>
      </c>
      <c r="BK18" s="471">
        <f t="shared" si="1"/>
        <v>6.5232960906744684E-3</v>
      </c>
      <c r="BL18" s="487"/>
    </row>
    <row r="19" spans="3:64">
      <c r="C19" s="240" t="str">
        <f>'C. Masterfiles'!C115</f>
        <v>S06</v>
      </c>
      <c r="D19" s="240" t="str">
        <f>'C. Masterfiles'!D115</f>
        <v>Входящи повиквания от други мобилни мрежи (Incoming calls from other mobile)</v>
      </c>
      <c r="E19" s="469">
        <f>'8. Routing factors'!E55*'7. Network costs'!F$246</f>
        <v>585189.56723298086</v>
      </c>
      <c r="F19" s="469">
        <f>'8. Routing factors'!F55*'7. Network costs'!F$247</f>
        <v>416048.67017925851</v>
      </c>
      <c r="G19" s="469">
        <f>'8. Routing factors'!G55*'7. Network costs'!F$248</f>
        <v>719997.37132291531</v>
      </c>
      <c r="H19" s="469">
        <f>'8. Routing factors'!H55*'7. Network costs'!F$249</f>
        <v>238909.01800791617</v>
      </c>
      <c r="I19" s="469">
        <f>'8. Routing factors'!I55*'7. Network costs'!F$250</f>
        <v>875378.63318378828</v>
      </c>
      <c r="J19" s="469">
        <f>'8. Routing factors'!J55*'7. Network costs'!F$251</f>
        <v>53865.177782446284</v>
      </c>
      <c r="K19" s="469">
        <f>'8. Routing factors'!K55*'7. Network costs'!F$252</f>
        <v>27413.146277832584</v>
      </c>
      <c r="L19" s="469">
        <f>'8. Routing factors'!L55*'7. Network costs'!F$253</f>
        <v>3652.5880076518119</v>
      </c>
      <c r="M19" s="469">
        <f>'8. Routing factors'!M55*'7. Network costs'!F$254</f>
        <v>109577.64022955434</v>
      </c>
      <c r="N19" s="469">
        <f>'8. Routing factors'!N55*'7. Network costs'!F$255</f>
        <v>0</v>
      </c>
      <c r="O19" s="469">
        <f>'8. Routing factors'!O55*'7. Network costs'!F$256</f>
        <v>0</v>
      </c>
      <c r="P19" s="469">
        <f>'8. Routing factors'!P55*'7. Network costs'!F$257</f>
        <v>0</v>
      </c>
      <c r="Q19" s="469">
        <f>'8. Routing factors'!Q55*'7. Network costs'!F$258</f>
        <v>0</v>
      </c>
      <c r="R19" s="469">
        <f>'8. Routing factors'!R55*'7. Network costs'!F$259</f>
        <v>19480.469374142995</v>
      </c>
      <c r="S19" s="469">
        <f>'8. Routing factors'!S55*'7. Network costs'!F$260</f>
        <v>18262.940038259057</v>
      </c>
      <c r="T19" s="469">
        <f>'8. Routing factors'!T55*'7. Network costs'!F$261</f>
        <v>0</v>
      </c>
      <c r="U19" s="469">
        <f>'8. Routing factors'!U55*'7. Network costs'!F$262</f>
        <v>0</v>
      </c>
      <c r="V19" s="469">
        <f>'8. Routing factors'!V55*'7. Network costs'!F$263</f>
        <v>251604.41718896048</v>
      </c>
      <c r="W19" s="469">
        <f>'8. Routing factors'!W55*'7. Network costs'!F$264</f>
        <v>122626.43110189741</v>
      </c>
      <c r="X19" s="469">
        <f>'8. Routing factors'!X55*'7. Network costs'!F$265</f>
        <v>0</v>
      </c>
      <c r="Y19" s="469">
        <f>'8. Routing factors'!Y55*'7. Network costs'!F$266</f>
        <v>0</v>
      </c>
      <c r="Z19" s="469">
        <f>'8. Routing factors'!Z55*'7. Network costs'!F$267</f>
        <v>0</v>
      </c>
      <c r="AA19" s="469">
        <f>'8. Routing factors'!AA55*'7. Network costs'!F$268</f>
        <v>0</v>
      </c>
      <c r="AB19" s="469">
        <f>'8. Routing factors'!AB55*'7. Network costs'!F$269</f>
        <v>14443.986769210484</v>
      </c>
      <c r="AC19" s="469">
        <f>'8. Routing factors'!AC55*'7. Network costs'!F$270</f>
        <v>18196.527661639127</v>
      </c>
      <c r="AD19" s="469">
        <f>'8. Routing factors'!AD55*'7. Network costs'!F$271</f>
        <v>0</v>
      </c>
      <c r="AE19" s="469">
        <f>'8. Routing factors'!AE55*'7. Network costs'!F$272</f>
        <v>0</v>
      </c>
      <c r="AF19" s="469">
        <f>'8. Routing factors'!AF55*'7. Network costs'!F$273</f>
        <v>0</v>
      </c>
      <c r="AG19" s="469">
        <f>'8. Routing factors'!AG55*'7. Network costs'!$F$274</f>
        <v>0</v>
      </c>
      <c r="AH19" s="469">
        <f>'8. Routing factors'!AH55*'7. Network costs'!$F$275</f>
        <v>0</v>
      </c>
      <c r="AI19" s="469">
        <f>'8. Routing factors'!AI55*'7. Network costs'!$F$276</f>
        <v>270277.59323684336</v>
      </c>
      <c r="AJ19" s="469">
        <f>'8. Routing factors'!AJ55*'7. Network costs'!$F$277</f>
        <v>954901.57025921624</v>
      </c>
      <c r="AK19" s="469">
        <f>'8. Routing factors'!AK55*'7. Network costs'!$F$278</f>
        <v>329435.40659585362</v>
      </c>
      <c r="AL19" s="469">
        <f>'8. Routing factors'!AL55*'7. Network costs'!$F$279</f>
        <v>101028.50081934735</v>
      </c>
      <c r="AM19" s="469">
        <f>'8. Routing factors'!AM55*'7. Network costs'!$F$280</f>
        <v>124647.71982613973</v>
      </c>
      <c r="AN19" s="469">
        <f>'8. Routing factors'!AN55*'7. Network costs'!$F$281</f>
        <v>687.16638961205501</v>
      </c>
      <c r="AO19" s="469">
        <f>'8. Routing factors'!AO55*'7. Network costs'!$F$282</f>
        <v>91.622185281607329</v>
      </c>
      <c r="AP19" s="469">
        <f>'8. Routing factors'!AP55*'7. Network costs'!$F$283</f>
        <v>0</v>
      </c>
      <c r="AQ19" s="469">
        <f>'8. Routing factors'!AQ55*'7. Network costs'!$F$284</f>
        <v>0</v>
      </c>
      <c r="AR19" s="469">
        <f>'8. Routing factors'!AR55*'7. Network costs'!$F$285</f>
        <v>458.11092640803668</v>
      </c>
      <c r="AS19" s="469">
        <f>'8. Routing factors'!AS55*'7. Network costs'!$F$286</f>
        <v>0</v>
      </c>
      <c r="AT19" s="469">
        <f>'8. Routing factors'!AT55*'7. Network costs'!$F$287</f>
        <v>0</v>
      </c>
      <c r="AU19" s="469">
        <f>'8. Routing factors'!AU55*'7. Network costs'!$F$288</f>
        <v>430.31530870710947</v>
      </c>
      <c r="AV19" s="469">
        <f>'8. Routing factors'!AV55*'7. Network costs'!$F$289</f>
        <v>3075.9838140254124</v>
      </c>
      <c r="AW19" s="469">
        <f>'8. Routing factors'!AW55*'7. Network costs'!$F$290</f>
        <v>0</v>
      </c>
      <c r="AX19" s="469">
        <f>'8. Routing factors'!AX55*'7. Network costs'!$F$291</f>
        <v>0</v>
      </c>
      <c r="AY19" s="469">
        <f>'8. Routing factors'!AY55*'7. Network costs'!$F$292</f>
        <v>0</v>
      </c>
      <c r="AZ19" s="469">
        <f>'8. Routing factors'!AZ55*'7. Network costs'!$F$293</f>
        <v>0</v>
      </c>
      <c r="BA19" s="469">
        <f>'8. Routing factors'!BA55*'7. Network costs'!$F$294</f>
        <v>0</v>
      </c>
      <c r="BB19" s="469">
        <f>'8. Routing factors'!BB55*'7. Network costs'!$F$295</f>
        <v>0</v>
      </c>
      <c r="BC19" s="469">
        <f>'8. Routing factors'!BC55*'7. Network costs'!$F$296</f>
        <v>0</v>
      </c>
      <c r="BD19" s="469">
        <f>'8. Routing factors'!BD55*'7. Network costs'!$F$297</f>
        <v>0</v>
      </c>
      <c r="BE19" s="469">
        <f>'8. Routing factors'!BE55*'7. Network costs'!$F$298</f>
        <v>0</v>
      </c>
      <c r="BF19" s="469">
        <f>'8. Routing factors'!BF55*'7. Network costs'!$F$299</f>
        <v>0</v>
      </c>
      <c r="BG19" s="469">
        <f>'8. Routing factors'!BG55*'7. Network costs'!$F$300</f>
        <v>0</v>
      </c>
      <c r="BH19" s="229"/>
      <c r="BI19" s="335">
        <f t="shared" si="0"/>
        <v>5259680.5737198899</v>
      </c>
      <c r="BJ19" s="470">
        <f>'2. Traffic'!F212</f>
        <v>800</v>
      </c>
      <c r="BK19" s="471">
        <f t="shared" si="1"/>
        <v>6.574600717149862E-3</v>
      </c>
      <c r="BL19" s="487"/>
    </row>
    <row r="20" spans="3:64">
      <c r="C20" s="240" t="str">
        <f>'C. Masterfiles'!C116</f>
        <v>S07</v>
      </c>
      <c r="D20" s="240" t="str">
        <f>'C. Masterfiles'!D116</f>
        <v>Входящи международни повиквания (Incoming calls from international)</v>
      </c>
      <c r="E20" s="469">
        <f>'8. Routing factors'!E56*'7. Network costs'!F$246</f>
        <v>170239.1689006029</v>
      </c>
      <c r="F20" s="469">
        <f>'8. Routing factors'!F56*'7. Network costs'!F$247</f>
        <v>121033.90730019532</v>
      </c>
      <c r="G20" s="469">
        <f>'8. Routing factors'!G56*'7. Network costs'!F$248</f>
        <v>209456.49233666621</v>
      </c>
      <c r="H20" s="469">
        <f>'8. Routing factors'!H56*'7. Network costs'!F$249</f>
        <v>69501.704995937253</v>
      </c>
      <c r="I20" s="469">
        <f>'8. Routing factors'!I56*'7. Network costs'!F$250</f>
        <v>254658.89915160296</v>
      </c>
      <c r="J20" s="469">
        <f>'8. Routing factors'!J56*'7. Network costs'!F$251</f>
        <v>15670.072762449043</v>
      </c>
      <c r="K20" s="469">
        <f>'8. Routing factors'!K56*'7. Network costs'!F$252</f>
        <v>7974.8367035239553</v>
      </c>
      <c r="L20" s="469">
        <f>'8. Routing factors'!L56*'7. Network costs'!F$253</f>
        <v>1062.5848128139842</v>
      </c>
      <c r="M20" s="469">
        <f>'8. Routing factors'!M56*'7. Network costs'!F$254</f>
        <v>31877.544384419525</v>
      </c>
      <c r="N20" s="469">
        <f>'8. Routing factors'!N56*'7. Network costs'!F$255</f>
        <v>0</v>
      </c>
      <c r="O20" s="469">
        <f>'8. Routing factors'!O56*'7. Network costs'!F$256</f>
        <v>0</v>
      </c>
      <c r="P20" s="469">
        <f>'8. Routing factors'!P56*'7. Network costs'!F$257</f>
        <v>0</v>
      </c>
      <c r="Q20" s="469">
        <f>'8. Routing factors'!Q56*'7. Network costs'!F$258</f>
        <v>0</v>
      </c>
      <c r="R20" s="469">
        <f>'8. Routing factors'!R56*'7. Network costs'!F$259</f>
        <v>5667.1190016745823</v>
      </c>
      <c r="S20" s="469">
        <f>'8. Routing factors'!S56*'7. Network costs'!F$260</f>
        <v>5312.9240640699209</v>
      </c>
      <c r="T20" s="469">
        <f>'8. Routing factors'!T56*'7. Network costs'!F$261</f>
        <v>0</v>
      </c>
      <c r="U20" s="469">
        <f>'8. Routing factors'!U56*'7. Network costs'!F$262</f>
        <v>0</v>
      </c>
      <c r="V20" s="469">
        <f>'8. Routing factors'!V56*'7. Network costs'!F$263</f>
        <v>73194.959842672964</v>
      </c>
      <c r="W20" s="469">
        <f>'8. Routing factors'!W56*'7. Network costs'!F$264</f>
        <v>0</v>
      </c>
      <c r="X20" s="469">
        <f>'8. Routing factors'!X56*'7. Network costs'!F$265</f>
        <v>19797.625880657735</v>
      </c>
      <c r="Y20" s="469">
        <f>'8. Routing factors'!Y56*'7. Network costs'!F$266</f>
        <v>0</v>
      </c>
      <c r="Z20" s="469">
        <f>'8. Routing factors'!Z56*'7. Network costs'!F$267</f>
        <v>0</v>
      </c>
      <c r="AA20" s="469">
        <f>'8. Routing factors'!AA56*'7. Network costs'!F$268</f>
        <v>0</v>
      </c>
      <c r="AB20" s="469">
        <f>'8. Routing factors'!AB56*'7. Network costs'!F$269</f>
        <v>4201.9414577545358</v>
      </c>
      <c r="AC20" s="469">
        <f>'8. Routing factors'!AC56*'7. Network costs'!F$270</f>
        <v>5293.603849846093</v>
      </c>
      <c r="AD20" s="469">
        <f>'8. Routing factors'!AD56*'7. Network costs'!F$271</f>
        <v>0</v>
      </c>
      <c r="AE20" s="469">
        <f>'8. Routing factors'!AE56*'7. Network costs'!F$272</f>
        <v>0</v>
      </c>
      <c r="AF20" s="469">
        <f>'8. Routing factors'!AF56*'7. Network costs'!F$273</f>
        <v>0</v>
      </c>
      <c r="AG20" s="469">
        <f>'8. Routing factors'!AG56*'7. Network costs'!$F$274</f>
        <v>0</v>
      </c>
      <c r="AH20" s="469">
        <f>'8. Routing factors'!AH56*'7. Network costs'!$F$275</f>
        <v>0</v>
      </c>
      <c r="AI20" s="469">
        <f>'8. Routing factors'!AI56*'7. Network costs'!$F$276</f>
        <v>78627.226836354021</v>
      </c>
      <c r="AJ20" s="469">
        <f>'8. Routing factors'!AJ56*'7. Network costs'!$F$277</f>
        <v>277793.14397464157</v>
      </c>
      <c r="AK20" s="469">
        <f>'8. Routing factors'!AK56*'7. Network costs'!$F$278</f>
        <v>95836.995335533953</v>
      </c>
      <c r="AL20" s="469">
        <f>'8. Routing factors'!AL56*'7. Network costs'!$F$279</f>
        <v>29390.489813554981</v>
      </c>
      <c r="AM20" s="469">
        <f>'8. Routing factors'!AM56*'7. Network costs'!$F$280</f>
        <v>36261.624295343885</v>
      </c>
      <c r="AN20" s="469">
        <f>'8. Routing factors'!AN56*'7. Network costs'!$F$281</f>
        <v>199.90553764846933</v>
      </c>
      <c r="AO20" s="469">
        <f>'8. Routing factors'!AO56*'7. Network costs'!$F$282</f>
        <v>26.654071686462576</v>
      </c>
      <c r="AP20" s="469">
        <f>'8. Routing factors'!AP56*'7. Network costs'!$F$283</f>
        <v>0</v>
      </c>
      <c r="AQ20" s="469">
        <f>'8. Routing factors'!AQ56*'7. Network costs'!$F$284</f>
        <v>0</v>
      </c>
      <c r="AR20" s="469">
        <f>'8. Routing factors'!AR56*'7. Network costs'!$F$285</f>
        <v>133.27035843231289</v>
      </c>
      <c r="AS20" s="469">
        <f>'8. Routing factors'!AS56*'7. Network costs'!$F$286</f>
        <v>0</v>
      </c>
      <c r="AT20" s="469">
        <f>'8. Routing factors'!AT56*'7. Network costs'!$F$287</f>
        <v>0</v>
      </c>
      <c r="AU20" s="469">
        <f>'8. Routing factors'!AU56*'7. Network costs'!$F$288</f>
        <v>125.18425587436892</v>
      </c>
      <c r="AV20" s="469">
        <f>'8. Routing factors'!AV56*'7. Network costs'!$F$289</f>
        <v>0</v>
      </c>
      <c r="AW20" s="469">
        <f>'8. Routing factors'!AW56*'7. Network costs'!$F$290</f>
        <v>1241.5181665531554</v>
      </c>
      <c r="AX20" s="469">
        <f>'8. Routing factors'!AX56*'7. Network costs'!$F$291</f>
        <v>0</v>
      </c>
      <c r="AY20" s="469">
        <f>'8. Routing factors'!AY56*'7. Network costs'!$F$292</f>
        <v>0</v>
      </c>
      <c r="AZ20" s="469">
        <f>'8. Routing factors'!AZ56*'7. Network costs'!$F$293</f>
        <v>0</v>
      </c>
      <c r="BA20" s="469">
        <f>'8. Routing factors'!BA56*'7. Network costs'!$F$294</f>
        <v>0</v>
      </c>
      <c r="BB20" s="469">
        <f>'8. Routing factors'!BB56*'7. Network costs'!$F$295</f>
        <v>0</v>
      </c>
      <c r="BC20" s="469">
        <f>'8. Routing factors'!BC56*'7. Network costs'!$F$296</f>
        <v>0</v>
      </c>
      <c r="BD20" s="469">
        <f>'8. Routing factors'!BD56*'7. Network costs'!$F$297</f>
        <v>0</v>
      </c>
      <c r="BE20" s="469">
        <f>'8. Routing factors'!BE56*'7. Network costs'!$F$298</f>
        <v>0</v>
      </c>
      <c r="BF20" s="469">
        <f>'8. Routing factors'!BF56*'7. Network costs'!$F$299</f>
        <v>0</v>
      </c>
      <c r="BG20" s="469">
        <f>'8. Routing factors'!BG56*'7. Network costs'!$F$300</f>
        <v>0</v>
      </c>
      <c r="BH20" s="229"/>
      <c r="BI20" s="335">
        <f t="shared" si="0"/>
        <v>1514579.3980905104</v>
      </c>
      <c r="BJ20" s="470">
        <f>'2. Traffic'!F213</f>
        <v>240</v>
      </c>
      <c r="BK20" s="471">
        <f t="shared" si="1"/>
        <v>6.3107474920437931E-3</v>
      </c>
      <c r="BL20" s="487"/>
    </row>
    <row r="21" spans="3:64">
      <c r="C21" s="240" t="str">
        <f>'C. Masterfiles'!C117</f>
        <v>S08</v>
      </c>
      <c r="D21" s="240" t="str">
        <f>'C. Masterfiles'!D117</f>
        <v>Изходящи повиквания от чужди абонати в роуминг в мрежата на предприятието (Roaming Calls Outbound)</v>
      </c>
      <c r="E21" s="469">
        <f>'8. Routing factors'!E57*'7. Network costs'!F$246</f>
        <v>53196.331749381461</v>
      </c>
      <c r="F21" s="469">
        <f>'8. Routing factors'!F57*'7. Network costs'!F$247</f>
        <v>37820.672687989558</v>
      </c>
      <c r="G21" s="469">
        <f>'8. Routing factors'!G57*'7. Network costs'!F$248</f>
        <v>65450.960113114204</v>
      </c>
      <c r="H21" s="469">
        <f>'8. Routing factors'!H57*'7. Network costs'!F$249</f>
        <v>21717.891246697851</v>
      </c>
      <c r="I21" s="469">
        <f>'8. Routing factors'!I57*'7. Network costs'!F$250</f>
        <v>79575.807199285337</v>
      </c>
      <c r="J21" s="469">
        <f>'8. Routing factors'!J57*'7. Network costs'!F$251</f>
        <v>4896.5839917539306</v>
      </c>
      <c r="K21" s="469">
        <f>'8. Routing factors'!K57*'7. Network costs'!F$252</f>
        <v>2491.9767975106793</v>
      </c>
      <c r="L21" s="469">
        <f>'8. Routing factors'!L57*'7. Network costs'!F$253</f>
        <v>332.03647890991863</v>
      </c>
      <c r="M21" s="469">
        <f>'8. Routing factors'!M57*'7. Network costs'!F$254</f>
        <v>9961.0943672975591</v>
      </c>
      <c r="N21" s="469">
        <f>'8. Routing factors'!N57*'7. Network costs'!F$255</f>
        <v>0</v>
      </c>
      <c r="O21" s="469">
        <f>'8. Routing factors'!O57*'7. Network costs'!F$256</f>
        <v>0</v>
      </c>
      <c r="P21" s="469">
        <f>'8. Routing factors'!P57*'7. Network costs'!F$257</f>
        <v>0</v>
      </c>
      <c r="Q21" s="469">
        <f>'8. Routing factors'!Q57*'7. Network costs'!F$258</f>
        <v>0</v>
      </c>
      <c r="R21" s="469">
        <f>'8. Routing factors'!R57*'7. Network costs'!F$259</f>
        <v>1770.8612208528994</v>
      </c>
      <c r="S21" s="469">
        <f>'8. Routing factors'!S57*'7. Network costs'!F$260</f>
        <v>1660.1823945495933</v>
      </c>
      <c r="T21" s="469">
        <f>'8. Routing factors'!T57*'7. Network costs'!F$261</f>
        <v>0</v>
      </c>
      <c r="U21" s="469">
        <f>'8. Routing factors'!U57*'7. Network costs'!F$262</f>
        <v>0</v>
      </c>
      <c r="V21" s="469">
        <f>'8. Routing factors'!V57*'7. Network costs'!F$263</f>
        <v>22871.959439880087</v>
      </c>
      <c r="W21" s="469">
        <f>'8. Routing factors'!W57*'7. Network costs'!F$264</f>
        <v>0</v>
      </c>
      <c r="X21" s="469">
        <f>'8. Routing factors'!X57*'7. Network costs'!F$265</f>
        <v>6186.3616992427615</v>
      </c>
      <c r="Y21" s="469">
        <f>'8. Routing factors'!Y57*'7. Network costs'!F$266</f>
        <v>0</v>
      </c>
      <c r="Z21" s="469">
        <f>'8. Routing factors'!Z57*'7. Network costs'!F$267</f>
        <v>0</v>
      </c>
      <c r="AA21" s="469">
        <f>'8. Routing factors'!AA57*'7. Network costs'!F$268</f>
        <v>0</v>
      </c>
      <c r="AB21" s="469">
        <f>'8. Routing factors'!AB57*'7. Network costs'!F$269</f>
        <v>1313.0225741920794</v>
      </c>
      <c r="AC21" s="469">
        <f>'8. Routing factors'!AC57*'7. Network costs'!F$270</f>
        <v>1654.1452144343639</v>
      </c>
      <c r="AD21" s="469">
        <f>'8. Routing factors'!AD57*'7. Network costs'!F$271</f>
        <v>0</v>
      </c>
      <c r="AE21" s="469">
        <f>'8. Routing factors'!AE57*'7. Network costs'!F$272</f>
        <v>0</v>
      </c>
      <c r="AF21" s="469">
        <f>'8. Routing factors'!AF57*'7. Network costs'!F$273</f>
        <v>0</v>
      </c>
      <c r="AG21" s="469">
        <f>'8. Routing factors'!AG57*'7. Network costs'!$F$274</f>
        <v>0</v>
      </c>
      <c r="AH21" s="469">
        <f>'8. Routing factors'!AH57*'7. Network costs'!$F$275</f>
        <v>0</v>
      </c>
      <c r="AI21" s="469">
        <f>'8. Routing factors'!AI57*'7. Network costs'!$F$276</f>
        <v>24569.434110446626</v>
      </c>
      <c r="AJ21" s="469">
        <f>'8. Routing factors'!AJ57*'7. Network costs'!$F$277</f>
        <v>86804.795512170691</v>
      </c>
      <c r="AK21" s="469">
        <f>'8. Routing factors'!AK57*'7. Network costs'!$F$278</f>
        <v>29947.142192110015</v>
      </c>
      <c r="AL21" s="469">
        <f>'8. Routing factors'!AL57*'7. Network costs'!$F$279</f>
        <v>9183.9396097589288</v>
      </c>
      <c r="AM21" s="469">
        <f>'8. Routing factors'!AM57*'7. Network costs'!$F$280</f>
        <v>11331.031561325442</v>
      </c>
      <c r="AN21" s="469">
        <f>'8. Routing factors'!AN57*'7. Network costs'!$F$281</f>
        <v>62.466478002459162</v>
      </c>
      <c r="AO21" s="469">
        <f>'8. Routing factors'!AO57*'7. Network costs'!$F$282</f>
        <v>8.3288637336612208</v>
      </c>
      <c r="AP21" s="469">
        <f>'8. Routing factors'!AP57*'7. Network costs'!$F$283</f>
        <v>0</v>
      </c>
      <c r="AQ21" s="469">
        <f>'8. Routing factors'!AQ57*'7. Network costs'!$F$284</f>
        <v>0</v>
      </c>
      <c r="AR21" s="469">
        <f>'8. Routing factors'!AR57*'7. Network costs'!$F$285</f>
        <v>41.644318668306113</v>
      </c>
      <c r="AS21" s="469">
        <f>'8. Routing factors'!AS57*'7. Network costs'!$F$286</f>
        <v>0</v>
      </c>
      <c r="AT21" s="469">
        <f>'8. Routing factors'!AT57*'7. Network costs'!$F$287</f>
        <v>0</v>
      </c>
      <c r="AU21" s="469">
        <f>'8. Routing factors'!AU57*'7. Network costs'!$F$288</f>
        <v>39.117573519056343</v>
      </c>
      <c r="AV21" s="469">
        <f>'8. Routing factors'!AV57*'7. Network costs'!$F$289</f>
        <v>0</v>
      </c>
      <c r="AW21" s="469">
        <f>'8. Routing factors'!AW57*'7. Network costs'!$F$290</f>
        <v>387.94956934620933</v>
      </c>
      <c r="AX21" s="469">
        <f>'8. Routing factors'!AX57*'7. Network costs'!$F$291</f>
        <v>0</v>
      </c>
      <c r="AY21" s="469">
        <f>'8. Routing factors'!AY57*'7. Network costs'!$F$292</f>
        <v>0</v>
      </c>
      <c r="AZ21" s="469">
        <f>'8. Routing factors'!AZ57*'7. Network costs'!$F$293</f>
        <v>0</v>
      </c>
      <c r="BA21" s="469">
        <f>'8. Routing factors'!BA57*'7. Network costs'!$F$294</f>
        <v>0</v>
      </c>
      <c r="BB21" s="469">
        <f>'8. Routing factors'!BB57*'7. Network costs'!$F$295</f>
        <v>0</v>
      </c>
      <c r="BC21" s="469">
        <f>'8. Routing factors'!BC57*'7. Network costs'!$F$296</f>
        <v>0</v>
      </c>
      <c r="BD21" s="469">
        <f>'8. Routing factors'!BD57*'7. Network costs'!$F$297</f>
        <v>0</v>
      </c>
      <c r="BE21" s="469">
        <f>'8. Routing factors'!BE57*'7. Network costs'!$F$298</f>
        <v>0</v>
      </c>
      <c r="BF21" s="469">
        <f>'8. Routing factors'!BF57*'7. Network costs'!$F$299</f>
        <v>0</v>
      </c>
      <c r="BG21" s="469">
        <f>'8. Routing factors'!BG57*'7. Network costs'!$F$300</f>
        <v>0</v>
      </c>
      <c r="BH21" s="229"/>
      <c r="BI21" s="335">
        <f t="shared" si="0"/>
        <v>473275.73696417361</v>
      </c>
      <c r="BJ21" s="470">
        <f>'2. Traffic'!F214</f>
        <v>80</v>
      </c>
      <c r="BK21" s="471">
        <f t="shared" si="1"/>
        <v>5.9159467120521708E-3</v>
      </c>
      <c r="BL21" s="487"/>
    </row>
    <row r="22" spans="3:64">
      <c r="C22" s="240" t="str">
        <f>'C. Masterfiles'!C118</f>
        <v>S09</v>
      </c>
      <c r="D22" s="240" t="str">
        <f>'C. Masterfiles'!D118</f>
        <v>Входящи повиквания от чужди абонати в роуминг в мрежата на предприятието (Roaming Calls Inbound)</v>
      </c>
      <c r="E22" s="469">
        <f>'8. Routing factors'!E58*'7. Network costs'!F$246</f>
        <v>58352.247859287854</v>
      </c>
      <c r="F22" s="469">
        <f>'8. Routing factors'!F58*'7. Network costs'!F$247</f>
        <v>41486.343030038457</v>
      </c>
      <c r="G22" s="469">
        <f>'8. Routing factors'!G58*'7. Network costs'!F$248</f>
        <v>71794.624207207875</v>
      </c>
      <c r="H22" s="469">
        <f>'8. Routing factors'!H58*'7. Network costs'!F$249</f>
        <v>23822.841375206408</v>
      </c>
      <c r="I22" s="469">
        <f>'8. Routing factors'!I58*'7. Network costs'!F$250</f>
        <v>87288.485363459142</v>
      </c>
      <c r="J22" s="469">
        <f>'8. Routing factors'!J58*'7. Network costs'!F$251</f>
        <v>5371.172660866202</v>
      </c>
      <c r="K22" s="469">
        <f>'8. Routing factors'!K58*'7. Network costs'!F$252</f>
        <v>2733.5051678563959</v>
      </c>
      <c r="L22" s="469">
        <f>'8. Routing factors'!L58*'7. Network costs'!F$253</f>
        <v>364.2182511184534</v>
      </c>
      <c r="M22" s="469">
        <f>'8. Routing factors'!M58*'7. Network costs'!F$254</f>
        <v>10926.547533553601</v>
      </c>
      <c r="N22" s="469">
        <f>'8. Routing factors'!N58*'7. Network costs'!F$255</f>
        <v>0</v>
      </c>
      <c r="O22" s="469">
        <f>'8. Routing factors'!O58*'7. Network costs'!F$256</f>
        <v>0</v>
      </c>
      <c r="P22" s="469">
        <f>'8. Routing factors'!P58*'7. Network costs'!F$257</f>
        <v>0</v>
      </c>
      <c r="Q22" s="469">
        <f>'8. Routing factors'!Q58*'7. Network costs'!F$258</f>
        <v>0</v>
      </c>
      <c r="R22" s="469">
        <f>'8. Routing factors'!R58*'7. Network costs'!F$259</f>
        <v>1942.4973392984182</v>
      </c>
      <c r="S22" s="469">
        <f>'8. Routing factors'!S58*'7. Network costs'!F$260</f>
        <v>1821.0912555922671</v>
      </c>
      <c r="T22" s="469">
        <f>'8. Routing factors'!T58*'7. Network costs'!F$261</f>
        <v>0</v>
      </c>
      <c r="U22" s="469">
        <f>'8. Routing factors'!U58*'7. Network costs'!F$262</f>
        <v>0</v>
      </c>
      <c r="V22" s="469">
        <f>'8. Routing factors'!V58*'7. Network costs'!F$263</f>
        <v>25088.764626688371</v>
      </c>
      <c r="W22" s="469">
        <f>'8. Routing factors'!W58*'7. Network costs'!F$264</f>
        <v>0</v>
      </c>
      <c r="X22" s="469">
        <f>'8. Routing factors'!X58*'7. Network costs'!F$265</f>
        <v>6785.9587183963322</v>
      </c>
      <c r="Y22" s="469">
        <f>'8. Routing factors'!Y58*'7. Network costs'!F$266</f>
        <v>0</v>
      </c>
      <c r="Z22" s="469">
        <f>'8. Routing factors'!Z58*'7. Network costs'!F$267</f>
        <v>0</v>
      </c>
      <c r="AA22" s="469">
        <f>'8. Routing factors'!AA58*'7. Network costs'!F$268</f>
        <v>0</v>
      </c>
      <c r="AB22" s="469">
        <f>'8. Routing factors'!AB58*'7. Network costs'!F$269</f>
        <v>1440.2838724868893</v>
      </c>
      <c r="AC22" s="469">
        <f>'8. Routing factors'!AC58*'7. Network costs'!F$270</f>
        <v>1814.468937494946</v>
      </c>
      <c r="AD22" s="469">
        <f>'8. Routing factors'!AD58*'7. Network costs'!F$271</f>
        <v>0</v>
      </c>
      <c r="AE22" s="469">
        <f>'8. Routing factors'!AE58*'7. Network costs'!F$272</f>
        <v>0</v>
      </c>
      <c r="AF22" s="469">
        <f>'8. Routing factors'!AF58*'7. Network costs'!F$273</f>
        <v>0</v>
      </c>
      <c r="AG22" s="469">
        <f>'8. Routing factors'!AG58*'7. Network costs'!$F$274</f>
        <v>0</v>
      </c>
      <c r="AH22" s="469">
        <f>'8. Routing factors'!AH58*'7. Network costs'!$F$275</f>
        <v>0</v>
      </c>
      <c r="AI22" s="469">
        <f>'8. Routing factors'!AI58*'7. Network costs'!$F$276</f>
        <v>26950.76261516647</v>
      </c>
      <c r="AJ22" s="469">
        <f>'8. Routing factors'!AJ58*'7. Network costs'!$F$277</f>
        <v>95218.124568521162</v>
      </c>
      <c r="AK22" s="469">
        <f>'8. Routing factors'!AK58*'7. Network costs'!$F$278</f>
        <v>32849.691067122483</v>
      </c>
      <c r="AL22" s="469">
        <f>'8. Routing factors'!AL58*'7. Network costs'!$F$279</f>
        <v>10074.069072246049</v>
      </c>
      <c r="AM22" s="469">
        <f>'8. Routing factors'!AM58*'7. Network costs'!$F$280</f>
        <v>12429.262327389022</v>
      </c>
      <c r="AN22" s="469">
        <f>'8. Routing factors'!AN58*'7. Network costs'!$F$281</f>
        <v>68.520878929563253</v>
      </c>
      <c r="AO22" s="469">
        <f>'8. Routing factors'!AO58*'7. Network costs'!$F$282</f>
        <v>9.1361171906084326</v>
      </c>
      <c r="AP22" s="469">
        <f>'8. Routing factors'!AP58*'7. Network costs'!$F$283</f>
        <v>0</v>
      </c>
      <c r="AQ22" s="469">
        <f>'8. Routing factors'!AQ58*'7. Network costs'!$F$284</f>
        <v>0</v>
      </c>
      <c r="AR22" s="469">
        <f>'8. Routing factors'!AR58*'7. Network costs'!$F$285</f>
        <v>45.680585953042169</v>
      </c>
      <c r="AS22" s="469">
        <f>'8. Routing factors'!AS58*'7. Network costs'!$F$286</f>
        <v>0</v>
      </c>
      <c r="AT22" s="469">
        <f>'8. Routing factors'!AT58*'7. Network costs'!$F$287</f>
        <v>0</v>
      </c>
      <c r="AU22" s="469">
        <f>'8. Routing factors'!AU58*'7. Network costs'!$F$288</f>
        <v>42.908942601374598</v>
      </c>
      <c r="AV22" s="469">
        <f>'8. Routing factors'!AV58*'7. Network costs'!$F$289</f>
        <v>0</v>
      </c>
      <c r="AW22" s="469">
        <f>'8. Routing factors'!AW58*'7. Network costs'!$F$290</f>
        <v>425.55057243504768</v>
      </c>
      <c r="AX22" s="469">
        <f>'8. Routing factors'!AX58*'7. Network costs'!$F$291</f>
        <v>0</v>
      </c>
      <c r="AY22" s="469">
        <f>'8. Routing factors'!AY58*'7. Network costs'!$F$292</f>
        <v>0</v>
      </c>
      <c r="AZ22" s="469">
        <f>'8. Routing factors'!AZ58*'7. Network costs'!$F$293</f>
        <v>0</v>
      </c>
      <c r="BA22" s="469">
        <f>'8. Routing factors'!BA58*'7. Network costs'!$F$294</f>
        <v>0</v>
      </c>
      <c r="BB22" s="469">
        <f>'8. Routing factors'!BB58*'7. Network costs'!$F$295</f>
        <v>0</v>
      </c>
      <c r="BC22" s="469">
        <f>'8. Routing factors'!BC58*'7. Network costs'!$F$296</f>
        <v>0</v>
      </c>
      <c r="BD22" s="469">
        <f>'8. Routing factors'!BD58*'7. Network costs'!$F$297</f>
        <v>0</v>
      </c>
      <c r="BE22" s="469">
        <f>'8. Routing factors'!BE58*'7. Network costs'!$F$298</f>
        <v>0</v>
      </c>
      <c r="BF22" s="469">
        <f>'8. Routing factors'!BF58*'7. Network costs'!$F$299</f>
        <v>0</v>
      </c>
      <c r="BG22" s="469">
        <f>'8. Routing factors'!BG58*'7. Network costs'!$F$300</f>
        <v>0</v>
      </c>
      <c r="BH22" s="229"/>
      <c r="BI22" s="335">
        <f t="shared" si="0"/>
        <v>519146.7569461065</v>
      </c>
      <c r="BJ22" s="470">
        <f>'2. Traffic'!F215</f>
        <v>80</v>
      </c>
      <c r="BK22" s="471">
        <f t="shared" si="1"/>
        <v>6.4893344618263309E-3</v>
      </c>
      <c r="BL22" s="487"/>
    </row>
    <row r="23" spans="3:64">
      <c r="C23" s="240" t="str">
        <f>'C. Masterfiles'!C119</f>
        <v>S10</v>
      </c>
      <c r="D23" s="240" t="str">
        <f>'C. Masterfiles'!D119</f>
        <v>Гласова поща (Voice mail)</v>
      </c>
      <c r="E23" s="469">
        <f>'8. Routing factors'!E59*'7. Network costs'!F$246</f>
        <v>65847.194216142685</v>
      </c>
      <c r="F23" s="469">
        <f>'8. Routing factors'!F59*'7. Network costs'!F$247</f>
        <v>46814.979491516693</v>
      </c>
      <c r="G23" s="469">
        <f>'8. Routing factors'!G59*'7. Network costs'!F$248</f>
        <v>81016.151687025878</v>
      </c>
      <c r="H23" s="469">
        <f>'8. Routing factors'!H59*'7. Network costs'!F$249</f>
        <v>26882.722094893445</v>
      </c>
      <c r="I23" s="469">
        <f>'8. Routing factors'!I59*'7. Network costs'!F$250</f>
        <v>98500.093131301168</v>
      </c>
      <c r="J23" s="469">
        <f>'8. Routing factors'!J59*'7. Network costs'!F$251</f>
        <v>6061.0629811786839</v>
      </c>
      <c r="K23" s="469">
        <f>'8. Routing factors'!K59*'7. Network costs'!F$252</f>
        <v>2056.4034495318988</v>
      </c>
      <c r="L23" s="469">
        <f>'8. Routing factors'!L59*'7. Network costs'!F$253</f>
        <v>410.99958953240792</v>
      </c>
      <c r="M23" s="469">
        <f>'8. Routing factors'!M59*'7. Network costs'!F$254</f>
        <v>12329.987685972235</v>
      </c>
      <c r="N23" s="469">
        <f>'8. Routing factors'!N59*'7. Network costs'!F$255</f>
        <v>0</v>
      </c>
      <c r="O23" s="469">
        <f>'8. Routing factors'!O59*'7. Network costs'!F$256</f>
        <v>0</v>
      </c>
      <c r="P23" s="469">
        <f>'8. Routing factors'!P59*'7. Network costs'!F$257</f>
        <v>0</v>
      </c>
      <c r="Q23" s="469">
        <f>'8. Routing factors'!Q59*'7. Network costs'!F$258</f>
        <v>226396.38489889202</v>
      </c>
      <c r="R23" s="469">
        <f>'8. Routing factors'!R59*'7. Network costs'!F$259</f>
        <v>2191.9978108395085</v>
      </c>
      <c r="S23" s="469">
        <f>'8. Routing factors'!S59*'7. Network costs'!F$260</f>
        <v>2054.9979476620392</v>
      </c>
      <c r="T23" s="469">
        <f>'8. Routing factors'!T59*'7. Network costs'!F$261</f>
        <v>0</v>
      </c>
      <c r="U23" s="469">
        <f>'8. Routing factors'!U59*'7. Network costs'!F$262</f>
        <v>9061.9361663361487</v>
      </c>
      <c r="V23" s="469">
        <f>'8. Routing factors'!V59*'7. Network costs'!F$263</f>
        <v>0</v>
      </c>
      <c r="W23" s="469">
        <f>'8. Routing factors'!W59*'7. Network costs'!F$264</f>
        <v>0</v>
      </c>
      <c r="X23" s="469">
        <f>'8. Routing factors'!X59*'7. Network costs'!F$265</f>
        <v>0</v>
      </c>
      <c r="Y23" s="469">
        <f>'8. Routing factors'!Y59*'7. Network costs'!F$266</f>
        <v>0</v>
      </c>
      <c r="Z23" s="469">
        <f>'8. Routing factors'!Z59*'7. Network costs'!F$267</f>
        <v>0</v>
      </c>
      <c r="AA23" s="469">
        <f>'8. Routing factors'!AA59*'7. Network costs'!F$268</f>
        <v>0</v>
      </c>
      <c r="AB23" s="469">
        <f>'8. Routing factors'!AB59*'7. Network costs'!F$269</f>
        <v>1625.2784658222374</v>
      </c>
      <c r="AC23" s="469">
        <f>'8. Routing factors'!AC59*'7. Network costs'!F$270</f>
        <v>2047.5250381870364</v>
      </c>
      <c r="AD23" s="469">
        <f>'8. Routing factors'!AD59*'7. Network costs'!F$271</f>
        <v>0</v>
      </c>
      <c r="AE23" s="469">
        <f>'8. Routing factors'!AE59*'7. Network costs'!F$272</f>
        <v>0</v>
      </c>
      <c r="AF23" s="469">
        <f>'8. Routing factors'!AF59*'7. Network costs'!F$273</f>
        <v>0</v>
      </c>
      <c r="AG23" s="469">
        <f>'8. Routing factors'!AG59*'7. Network costs'!$F$274</f>
        <v>0</v>
      </c>
      <c r="AH23" s="469">
        <f>'8. Routing factors'!AH59*'7. Network costs'!$F$275</f>
        <v>0</v>
      </c>
      <c r="AI23" s="469">
        <f>'8. Routing factors'!AI59*'7. Network costs'!$F$276</f>
        <v>30412.403382872562</v>
      </c>
      <c r="AJ23" s="469">
        <f>'8. Routing factors'!AJ59*'7. Network costs'!$F$277</f>
        <v>107448.24015142577</v>
      </c>
      <c r="AK23" s="469">
        <f>'8. Routing factors'!AK59*'7. Network costs'!$F$278</f>
        <v>37069.00876986199</v>
      </c>
      <c r="AL23" s="469">
        <f>'8. Routing factors'!AL59*'7. Network costs'!$F$279</f>
        <v>11368.01420823821</v>
      </c>
      <c r="AM23" s="469">
        <f>'8. Routing factors'!AM59*'7. Network costs'!$F$280</f>
        <v>14025.715897158911</v>
      </c>
      <c r="AN23" s="469">
        <f>'8. Routing factors'!AN59*'7. Network costs'!$F$281</f>
        <v>77.321916263035561</v>
      </c>
      <c r="AO23" s="469">
        <f>'8. Routing factors'!AO59*'7. Network costs'!$F$282</f>
        <v>10.309588835071407</v>
      </c>
      <c r="AP23" s="469">
        <f>'8. Routing factors'!AP59*'7. Network costs'!$F$283</f>
        <v>0</v>
      </c>
      <c r="AQ23" s="469">
        <f>'8. Routing factors'!AQ59*'7. Network costs'!$F$284</f>
        <v>0</v>
      </c>
      <c r="AR23" s="469">
        <f>'8. Routing factors'!AR59*'7. Network costs'!$F$285</f>
        <v>51.547944175357046</v>
      </c>
      <c r="AS23" s="469">
        <f>'8. Routing factors'!AS59*'7. Network costs'!$F$286</f>
        <v>0</v>
      </c>
      <c r="AT23" s="469">
        <f>'8. Routing factors'!AT59*'7. Network costs'!$F$287</f>
        <v>56.827815832418423</v>
      </c>
      <c r="AU23" s="469">
        <f>'8. Routing factors'!AU59*'7. Network costs'!$F$288</f>
        <v>0</v>
      </c>
      <c r="AV23" s="469">
        <f>'8. Routing factors'!AV59*'7. Network costs'!$F$289</f>
        <v>0</v>
      </c>
      <c r="AW23" s="469">
        <f>'8. Routing factors'!AW59*'7. Network costs'!$F$290</f>
        <v>0</v>
      </c>
      <c r="AX23" s="469">
        <f>'8. Routing factors'!AX59*'7. Network costs'!$F$291</f>
        <v>0</v>
      </c>
      <c r="AY23" s="469">
        <f>'8. Routing factors'!AY59*'7. Network costs'!$F$292</f>
        <v>0</v>
      </c>
      <c r="AZ23" s="469">
        <f>'8. Routing factors'!AZ59*'7. Network costs'!$F$293</f>
        <v>0</v>
      </c>
      <c r="BA23" s="469">
        <f>'8. Routing factors'!BA59*'7. Network costs'!$F$294</f>
        <v>0</v>
      </c>
      <c r="BB23" s="469">
        <f>'8. Routing factors'!BB59*'7. Network costs'!$F$295</f>
        <v>0</v>
      </c>
      <c r="BC23" s="469">
        <f>'8. Routing factors'!BC59*'7. Network costs'!$F$296</f>
        <v>0</v>
      </c>
      <c r="BD23" s="469">
        <f>'8. Routing factors'!BD59*'7. Network costs'!$F$297</f>
        <v>0</v>
      </c>
      <c r="BE23" s="469">
        <f>'8. Routing factors'!BE59*'7. Network costs'!$F$298</f>
        <v>0</v>
      </c>
      <c r="BF23" s="469">
        <f>'8. Routing factors'!BF59*'7. Network costs'!$F$299</f>
        <v>0</v>
      </c>
      <c r="BG23" s="469">
        <f>'8. Routing factors'!BG59*'7. Network costs'!$F$300</f>
        <v>0</v>
      </c>
      <c r="BH23" s="229"/>
      <c r="BI23" s="335">
        <f t="shared" si="0"/>
        <v>783817.10432949767</v>
      </c>
      <c r="BJ23" s="470">
        <f>'2. Traffic'!F216</f>
        <v>40</v>
      </c>
      <c r="BK23" s="471">
        <f t="shared" si="1"/>
        <v>1.9595427608237442E-2</v>
      </c>
      <c r="BL23" s="487"/>
    </row>
    <row r="24" spans="3:64" s="207" customFormat="1">
      <c r="C24" s="240" t="str">
        <f>'C. Masterfiles'!C120</f>
        <v>S11</v>
      </c>
      <c r="D24" s="240" t="str">
        <f>'C. Masterfiles'!D120</f>
        <v>Повиквания към центъра за обслужване на клиенти (Help desk call)</v>
      </c>
      <c r="E24" s="469">
        <f>'8. Routing factors'!E60*'7. Network costs'!F$246</f>
        <v>25089.861917646103</v>
      </c>
      <c r="F24" s="469">
        <f>'8. Routing factors'!F60*'7. Network costs'!F$247</f>
        <v>17837.986646234884</v>
      </c>
      <c r="G24" s="469">
        <f>'8. Routing factors'!G60*'7. Network costs'!F$248</f>
        <v>30869.714087654029</v>
      </c>
      <c r="H24" s="469">
        <f>'8. Routing factors'!H60*'7. Network costs'!F$249</f>
        <v>10243.16667339454</v>
      </c>
      <c r="I24" s="469">
        <f>'8. Routing factors'!I60*'7. Network costs'!F$250</f>
        <v>37531.64831028998</v>
      </c>
      <c r="J24" s="469">
        <f>'8. Routing factors'!J60*'7. Network costs'!F$251</f>
        <v>2309.4565392225745</v>
      </c>
      <c r="K24" s="469">
        <f>'8. Routing factors'!K60*'7. Network costs'!F$252</f>
        <v>783.55470130385277</v>
      </c>
      <c r="L24" s="469">
        <f>'8. Routing factors'!L60*'7. Network costs'!F$253</f>
        <v>156.60383213487529</v>
      </c>
      <c r="M24" s="469">
        <f>'8. Routing factors'!M60*'7. Network costs'!F$254</f>
        <v>4698.1149640462581</v>
      </c>
      <c r="N24" s="469">
        <f>'8. Routing factors'!N60*'7. Network costs'!F$255</f>
        <v>0</v>
      </c>
      <c r="O24" s="469">
        <f>'8. Routing factors'!O60*'7. Network costs'!F$256</f>
        <v>0</v>
      </c>
      <c r="P24" s="469">
        <f>'8. Routing factors'!P60*'7. Network costs'!F$257</f>
        <v>0</v>
      </c>
      <c r="Q24" s="469">
        <f>'8. Routing factors'!Q60*'7. Network costs'!F$258</f>
        <v>0</v>
      </c>
      <c r="R24" s="469">
        <f>'8. Routing factors'!R60*'7. Network costs'!F$259</f>
        <v>835.22043805266821</v>
      </c>
      <c r="S24" s="469">
        <f>'8. Routing factors'!S60*'7. Network costs'!F$260</f>
        <v>783.01916067437639</v>
      </c>
      <c r="T24" s="469">
        <f>'8. Routing factors'!T60*'7. Network costs'!F$261</f>
        <v>0</v>
      </c>
      <c r="U24" s="469">
        <f>'8. Routing factors'!U60*'7. Network costs'!F$262</f>
        <v>3452.8840571943215</v>
      </c>
      <c r="V24" s="469">
        <f>'8. Routing factors'!V60*'7. Network costs'!F$263</f>
        <v>0</v>
      </c>
      <c r="W24" s="469">
        <f>'8. Routing factors'!W60*'7. Network costs'!F$264</f>
        <v>0</v>
      </c>
      <c r="X24" s="469">
        <f>'8. Routing factors'!X60*'7. Network costs'!F$265</f>
        <v>0</v>
      </c>
      <c r="Y24" s="469">
        <f>'8. Routing factors'!Y60*'7. Network costs'!F$266</f>
        <v>0</v>
      </c>
      <c r="Z24" s="469">
        <f>'8. Routing factors'!Z60*'7. Network costs'!F$267</f>
        <v>0</v>
      </c>
      <c r="AA24" s="469">
        <f>'8. Routing factors'!AA60*'7. Network costs'!F$268</f>
        <v>0</v>
      </c>
      <c r="AB24" s="469">
        <f>'8. Routing factors'!AB60*'7. Network costs'!F$269</f>
        <v>619.28245797915497</v>
      </c>
      <c r="AC24" s="469">
        <f>'8. Routing factors'!AC60*'7. Network costs'!F$270</f>
        <v>780.17174600344242</v>
      </c>
      <c r="AD24" s="469">
        <f>'8. Routing factors'!AD60*'7. Network costs'!F$271</f>
        <v>0</v>
      </c>
      <c r="AE24" s="469">
        <f>'8. Routing factors'!AE60*'7. Network costs'!F$272</f>
        <v>0</v>
      </c>
      <c r="AF24" s="469">
        <f>'8. Routing factors'!AF60*'7. Network costs'!F$273</f>
        <v>0</v>
      </c>
      <c r="AG24" s="469">
        <f>'8. Routing factors'!AG60*'7. Network costs'!$F$274</f>
        <v>0</v>
      </c>
      <c r="AH24" s="469">
        <f>'8. Routing factors'!AH60*'7. Network costs'!$F$275</f>
        <v>0</v>
      </c>
      <c r="AI24" s="469">
        <f>'8. Routing factors'!AI60*'7. Network costs'!$F$276</f>
        <v>11588.086790081681</v>
      </c>
      <c r="AJ24" s="469">
        <f>'8. Routing factors'!AJ60*'7. Network costs'!$F$277</f>
        <v>40941.175106781535</v>
      </c>
      <c r="AK24" s="469">
        <f>'8. Routing factors'!AK60*'7. Network costs'!$F$278</f>
        <v>14124.463806414442</v>
      </c>
      <c r="AL24" s="469">
        <f>'8. Routing factors'!AL60*'7. Network costs'!$F$279</f>
        <v>4331.5726684769279</v>
      </c>
      <c r="AM24" s="469">
        <f>'8. Routing factors'!AM60*'7. Network costs'!$F$280</f>
        <v>5344.241001381658</v>
      </c>
      <c r="AN24" s="469">
        <f>'8. Routing factors'!AN60*'7. Network costs'!$F$281</f>
        <v>29.46209364486117</v>
      </c>
      <c r="AO24" s="469">
        <f>'8. Routing factors'!AO60*'7. Network costs'!$F$282</f>
        <v>3.9282791526481562</v>
      </c>
      <c r="AP24" s="469">
        <f>'8. Routing factors'!AP60*'7. Network costs'!$F$283</f>
        <v>0</v>
      </c>
      <c r="AQ24" s="469">
        <f>'8. Routing factors'!AQ60*'7. Network costs'!$F$284</f>
        <v>0</v>
      </c>
      <c r="AR24" s="469">
        <f>'8. Routing factors'!AR60*'7. Network costs'!$F$285</f>
        <v>19.641395763240784</v>
      </c>
      <c r="AS24" s="469">
        <f>'8. Routing factors'!AS60*'7. Network costs'!$F$286</f>
        <v>0</v>
      </c>
      <c r="AT24" s="469">
        <f>'8. Routing factors'!AT60*'7. Network costs'!$F$287</f>
        <v>21.653193720549758</v>
      </c>
      <c r="AU24" s="469">
        <f>'8. Routing factors'!AU60*'7. Network costs'!$F$288</f>
        <v>0</v>
      </c>
      <c r="AV24" s="469">
        <f>'8. Routing factors'!AV60*'7. Network costs'!$F$289</f>
        <v>0</v>
      </c>
      <c r="AW24" s="469">
        <f>'8. Routing factors'!AW60*'7. Network costs'!$F$290</f>
        <v>0</v>
      </c>
      <c r="AX24" s="469">
        <f>'8. Routing factors'!AX60*'7. Network costs'!$F$291</f>
        <v>0</v>
      </c>
      <c r="AY24" s="469">
        <f>'8. Routing factors'!AY60*'7. Network costs'!$F$292</f>
        <v>0</v>
      </c>
      <c r="AZ24" s="469">
        <f>'8. Routing factors'!AZ60*'7. Network costs'!$F$293</f>
        <v>0</v>
      </c>
      <c r="BA24" s="469">
        <f>'8. Routing factors'!BA60*'7. Network costs'!$F$294</f>
        <v>0</v>
      </c>
      <c r="BB24" s="469">
        <f>'8. Routing factors'!BB60*'7. Network costs'!$F$295</f>
        <v>0</v>
      </c>
      <c r="BC24" s="469">
        <f>'8. Routing factors'!BC60*'7. Network costs'!$F$296</f>
        <v>0</v>
      </c>
      <c r="BD24" s="469">
        <f>'8. Routing factors'!BD60*'7. Network costs'!$F$297</f>
        <v>0</v>
      </c>
      <c r="BE24" s="469">
        <f>'8. Routing factors'!BE60*'7. Network costs'!$F$298</f>
        <v>0</v>
      </c>
      <c r="BF24" s="469">
        <f>'8. Routing factors'!BF60*'7. Network costs'!$F$299</f>
        <v>0</v>
      </c>
      <c r="BG24" s="469">
        <f>'8. Routing factors'!BG60*'7. Network costs'!$F$300</f>
        <v>0</v>
      </c>
      <c r="BH24" s="229"/>
      <c r="BI24" s="335">
        <f t="shared" si="0"/>
        <v>212394.90986724861</v>
      </c>
      <c r="BJ24" s="470">
        <f>'2. Traffic'!F217</f>
        <v>40</v>
      </c>
      <c r="BK24" s="471">
        <f t="shared" si="1"/>
        <v>5.3098727466812153E-3</v>
      </c>
      <c r="BL24" s="487"/>
    </row>
    <row r="25" spans="3:64" s="207" customFormat="1">
      <c r="C25" s="240" t="str">
        <f>'C. Masterfiles'!C121</f>
        <v>S12</v>
      </c>
      <c r="D25" s="240" t="str">
        <f>'C. Masterfiles'!D121</f>
        <v>Видеоразговори (Video call)</v>
      </c>
      <c r="E25" s="469">
        <f>'8. Routing factors'!E61*'7. Network costs'!F$246</f>
        <v>882096.19361518358</v>
      </c>
      <c r="F25" s="469">
        <f>'8. Routing factors'!F61*'7. Network costs'!F$247</f>
        <v>627138.56991519395</v>
      </c>
      <c r="G25" s="469">
        <f>'8. Routing factors'!G61*'7. Network costs'!F$248</f>
        <v>1085301.2018992936</v>
      </c>
      <c r="H25" s="469">
        <f>'8. Routing factors'!H61*'7. Network costs'!F$249</f>
        <v>360123.87644160143</v>
      </c>
      <c r="I25" s="469">
        <f>'8. Routing factors'!I61*'7. Network costs'!F$250</f>
        <v>1319517.9879139222</v>
      </c>
      <c r="J25" s="469">
        <f>'8. Routing factors'!J61*'7. Network costs'!F$251</f>
        <v>81194.660586599668</v>
      </c>
      <c r="K25" s="469">
        <f>'8. Routing factors'!K61*'7. Network costs'!F$252</f>
        <v>41321.707256385853</v>
      </c>
      <c r="L25" s="469">
        <f>'8. Routing factors'!L61*'7. Network costs'!F$253</f>
        <v>5505.7953162575532</v>
      </c>
      <c r="M25" s="469">
        <f>'8. Routing factors'!M61*'7. Network costs'!F$254</f>
        <v>165173.85948772656</v>
      </c>
      <c r="N25" s="469">
        <f>'8. Routing factors'!N61*'7. Network costs'!F$255</f>
        <v>0</v>
      </c>
      <c r="O25" s="469">
        <f>'8. Routing factors'!O61*'7. Network costs'!F$256</f>
        <v>0</v>
      </c>
      <c r="P25" s="469">
        <f>'8. Routing factors'!P61*'7. Network costs'!F$257</f>
        <v>0</v>
      </c>
      <c r="Q25" s="469">
        <f>'8. Routing factors'!Q61*'7. Network costs'!F$258</f>
        <v>0</v>
      </c>
      <c r="R25" s="469">
        <f>'8. Routing factors'!R61*'7. Network costs'!F$259</f>
        <v>29364.241686706948</v>
      </c>
      <c r="S25" s="469">
        <f>'8. Routing factors'!S61*'7. Network costs'!F$260</f>
        <v>27528.976581287763</v>
      </c>
      <c r="T25" s="469">
        <f>'8. Routing factors'!T61*'7. Network costs'!F$261</f>
        <v>0</v>
      </c>
      <c r="U25" s="469">
        <f>'8. Routing factors'!U61*'7. Network costs'!F$262</f>
        <v>121394.68498642951</v>
      </c>
      <c r="V25" s="469">
        <f>'8. Routing factors'!V61*'7. Network costs'!F$263</f>
        <v>0</v>
      </c>
      <c r="W25" s="469">
        <f>'8. Routing factors'!W61*'7. Network costs'!F$264</f>
        <v>184843.19298968869</v>
      </c>
      <c r="X25" s="469">
        <f>'8. Routing factors'!X61*'7. Network costs'!F$265</f>
        <v>0</v>
      </c>
      <c r="Y25" s="469">
        <f>'8. Routing factors'!Y61*'7. Network costs'!F$266</f>
        <v>0</v>
      </c>
      <c r="Z25" s="469">
        <f>'8. Routing factors'!Z61*'7. Network costs'!F$267</f>
        <v>0</v>
      </c>
      <c r="AA25" s="469">
        <f>'8. Routing factors'!AA61*'7. Network costs'!F$268</f>
        <v>0</v>
      </c>
      <c r="AB25" s="469">
        <f>'8. Routing factors'!AB61*'7. Network costs'!F$269</f>
        <v>21772.407546486706</v>
      </c>
      <c r="AC25" s="469">
        <f>'8. Routing factors'!AC61*'7. Network costs'!F$270</f>
        <v>27428.868671123921</v>
      </c>
      <c r="AD25" s="469">
        <f>'8. Routing factors'!AD61*'7. Network costs'!F$271</f>
        <v>0</v>
      </c>
      <c r="AE25" s="469">
        <f>'8. Routing factors'!AE61*'7. Network costs'!F$272</f>
        <v>0</v>
      </c>
      <c r="AF25" s="469">
        <f>'8. Routing factors'!AF61*'7. Network costs'!F$273</f>
        <v>0</v>
      </c>
      <c r="AG25" s="469">
        <f>'8. Routing factors'!AG61*'7. Network costs'!$F$274</f>
        <v>0</v>
      </c>
      <c r="AH25" s="469">
        <f>'8. Routing factors'!AH61*'7. Network costs'!$F$275</f>
        <v>0</v>
      </c>
      <c r="AI25" s="469">
        <f>'8. Routing factors'!AI61*'7. Network costs'!$F$276</f>
        <v>407407.87184740463</v>
      </c>
      <c r="AJ25" s="469">
        <f>'8. Routing factors'!AJ61*'7. Network costs'!$F$277</f>
        <v>1439388.3410902754</v>
      </c>
      <c r="AK25" s="469">
        <f>'8. Routing factors'!AK61*'7. Network costs'!$F$278</f>
        <v>496580.48343944433</v>
      </c>
      <c r="AL25" s="469">
        <f>'8. Routing factors'!AL61*'7. Network costs'!$F$279</f>
        <v>152287.15788761619</v>
      </c>
      <c r="AM25" s="469">
        <f>'8. Routing factors'!AM61*'7. Network costs'!$F$280</f>
        <v>187890.01950486747</v>
      </c>
      <c r="AN25" s="469">
        <f>'8. Routing factors'!AN61*'7. Network costs'!$F$281</f>
        <v>1035.8128213447069</v>
      </c>
      <c r="AO25" s="469">
        <f>'8. Routing factors'!AO61*'7. Network costs'!$F$282</f>
        <v>138.10837617929425</v>
      </c>
      <c r="AP25" s="469">
        <f>'8. Routing factors'!AP61*'7. Network costs'!$F$283</f>
        <v>0</v>
      </c>
      <c r="AQ25" s="469">
        <f>'8. Routing factors'!AQ61*'7. Network costs'!$F$284</f>
        <v>0</v>
      </c>
      <c r="AR25" s="469">
        <f>'8. Routing factors'!AR61*'7. Network costs'!$F$285</f>
        <v>690.5418808964713</v>
      </c>
      <c r="AS25" s="469">
        <f>'8. Routing factors'!AS61*'7. Network costs'!$F$286</f>
        <v>0</v>
      </c>
      <c r="AT25" s="469">
        <f>'8. Routing factors'!AT61*'7. Network costs'!$F$287</f>
        <v>761.27161732507011</v>
      </c>
      <c r="AU25" s="469">
        <f>'8. Routing factors'!AU61*'7. Network costs'!$F$288</f>
        <v>0</v>
      </c>
      <c r="AV25" s="469">
        <f>'8. Routing factors'!AV61*'7. Network costs'!$F$289</f>
        <v>4636.6404425208812</v>
      </c>
      <c r="AW25" s="469">
        <f>'8. Routing factors'!AW61*'7. Network costs'!$F$290</f>
        <v>0</v>
      </c>
      <c r="AX25" s="469">
        <f>'8. Routing factors'!AX61*'7. Network costs'!$F$291</f>
        <v>0</v>
      </c>
      <c r="AY25" s="469">
        <f>'8. Routing factors'!AY61*'7. Network costs'!$F$292</f>
        <v>0</v>
      </c>
      <c r="AZ25" s="469">
        <f>'8. Routing factors'!AZ61*'7. Network costs'!$F$293</f>
        <v>0</v>
      </c>
      <c r="BA25" s="469">
        <f>'8. Routing factors'!BA61*'7. Network costs'!$F$294</f>
        <v>0</v>
      </c>
      <c r="BB25" s="469">
        <f>'8. Routing factors'!BB61*'7. Network costs'!$F$295</f>
        <v>0</v>
      </c>
      <c r="BC25" s="469">
        <f>'8. Routing factors'!BC61*'7. Network costs'!$F$296</f>
        <v>0</v>
      </c>
      <c r="BD25" s="469">
        <f>'8. Routing factors'!BD61*'7. Network costs'!$F$297</f>
        <v>0</v>
      </c>
      <c r="BE25" s="469">
        <f>'8. Routing factors'!BE61*'7. Network costs'!$F$298</f>
        <v>0</v>
      </c>
      <c r="BF25" s="469">
        <f>'8. Routing factors'!BF61*'7. Network costs'!$F$299</f>
        <v>0</v>
      </c>
      <c r="BG25" s="469">
        <f>'8. Routing factors'!BG61*'7. Network costs'!$F$300</f>
        <v>0</v>
      </c>
      <c r="BH25" s="229"/>
      <c r="BI25" s="335">
        <f t="shared" si="0"/>
        <v>7670522.4738017619</v>
      </c>
      <c r="BJ25" s="470">
        <f>'2. Traffic'!F218</f>
        <v>40</v>
      </c>
      <c r="BK25" s="471">
        <f t="shared" si="1"/>
        <v>0.19176306184504405</v>
      </c>
      <c r="BL25" s="487"/>
    </row>
    <row r="26" spans="3:64" s="207" customFormat="1">
      <c r="C26" s="240" t="str">
        <f>'C. Masterfiles'!C122</f>
        <v>S13</v>
      </c>
      <c r="D26" s="240" t="str">
        <f>'C. Masterfiles'!D122</f>
        <v>MMS в мрежата (MMS on net)</v>
      </c>
      <c r="E26" s="469">
        <f>'8. Routing factors'!E62*'7. Network costs'!F$246</f>
        <v>5260.1610922681984</v>
      </c>
      <c r="F26" s="469">
        <f>'8. Routing factors'!F62*'7. Network costs'!F$247</f>
        <v>3739.7847636192769</v>
      </c>
      <c r="G26" s="469">
        <f>'8. Routing factors'!G62*'7. Network costs'!F$248</f>
        <v>6471.9235803811644</v>
      </c>
      <c r="H26" s="469">
        <f>'8. Routing factors'!H62*'7. Network costs'!F$249</f>
        <v>2147.5091004431983</v>
      </c>
      <c r="I26" s="469">
        <f>'8. Routing factors'!I62*'7. Network costs'!F$250</f>
        <v>7868.6170859964113</v>
      </c>
      <c r="J26" s="469">
        <f>'8. Routing factors'!J62*'7. Network costs'!F$251</f>
        <v>484.18414863251957</v>
      </c>
      <c r="K26" s="469">
        <f>'8. Routing factors'!K62*'7. Network costs'!F$252</f>
        <v>164.2744773562724</v>
      </c>
      <c r="L26" s="469">
        <f>'8. Routing factors'!L62*'7. Network costs'!F$253</f>
        <v>16.416219973626212</v>
      </c>
      <c r="M26" s="469">
        <f>'8. Routing factors'!M62*'7. Network costs'!F$254</f>
        <v>492.48659920878634</v>
      </c>
      <c r="N26" s="469">
        <f>'8. Routing factors'!N62*'7. Network costs'!F$255</f>
        <v>0</v>
      </c>
      <c r="O26" s="469">
        <f>'8. Routing factors'!O62*'7. Network costs'!F$256</f>
        <v>0</v>
      </c>
      <c r="P26" s="469">
        <f>'8. Routing factors'!P62*'7. Network costs'!F$257</f>
        <v>589027.72913320607</v>
      </c>
      <c r="Q26" s="469">
        <f>'8. Routing factors'!Q62*'7. Network costs'!F$258</f>
        <v>0</v>
      </c>
      <c r="R26" s="469">
        <f>'8. Routing factors'!R62*'7. Network costs'!F$259</f>
        <v>87.553173192673128</v>
      </c>
      <c r="S26" s="469">
        <f>'8. Routing factors'!S62*'7. Network costs'!F$260</f>
        <v>82.081099868131062</v>
      </c>
      <c r="T26" s="469">
        <f>'8. Routing factors'!T62*'7. Network costs'!F$261</f>
        <v>3597.6753165742439</v>
      </c>
      <c r="U26" s="469">
        <f>'8. Routing factors'!U62*'7. Network costs'!F$262</f>
        <v>361.95349407229293</v>
      </c>
      <c r="V26" s="469">
        <f>'8. Routing factors'!V62*'7. Network costs'!F$263</f>
        <v>0</v>
      </c>
      <c r="W26" s="469">
        <f>'8. Routing factors'!W62*'7. Network costs'!F$264</f>
        <v>0</v>
      </c>
      <c r="X26" s="469">
        <f>'8. Routing factors'!X62*'7. Network costs'!F$265</f>
        <v>0</v>
      </c>
      <c r="Y26" s="469">
        <f>'8. Routing factors'!Y62*'7. Network costs'!F$266</f>
        <v>0</v>
      </c>
      <c r="Z26" s="469">
        <f>'8. Routing factors'!Z62*'7. Network costs'!F$267</f>
        <v>0</v>
      </c>
      <c r="AA26" s="469">
        <f>'8. Routing factors'!AA62*'7. Network costs'!F$268</f>
        <v>0</v>
      </c>
      <c r="AB26" s="469">
        <f>'8. Routing factors'!AB62*'7. Network costs'!F$269</f>
        <v>129.8343331373656</v>
      </c>
      <c r="AC26" s="469">
        <f>'8. Routing factors'!AC62*'7. Network costs'!F$270</f>
        <v>163.56523113138246</v>
      </c>
      <c r="AD26" s="469">
        <f>'8. Routing factors'!AD62*'7. Network costs'!F$271</f>
        <v>0</v>
      </c>
      <c r="AE26" s="469">
        <f>'8. Routing factors'!AE62*'7. Network costs'!F$272</f>
        <v>0</v>
      </c>
      <c r="AF26" s="469">
        <f>'8. Routing factors'!AF62*'7. Network costs'!F$273</f>
        <v>0</v>
      </c>
      <c r="AG26" s="469">
        <f>'8. Routing factors'!AG62*'7. Network costs'!$F$274</f>
        <v>0</v>
      </c>
      <c r="AH26" s="469">
        <f>'8. Routing factors'!AH62*'7. Network costs'!$F$275</f>
        <v>0</v>
      </c>
      <c r="AI26" s="469">
        <f>'8. Routing factors'!AI62*'7. Network costs'!$F$276</f>
        <v>2429.4754378119537</v>
      </c>
      <c r="AJ26" s="469">
        <f>'8. Routing factors'!AJ62*'7. Network costs'!$F$277</f>
        <v>8583.434100805769</v>
      </c>
      <c r="AK26" s="469">
        <f>'8. Routing factors'!AK62*'7. Network costs'!$F$278</f>
        <v>2961.2341115116851</v>
      </c>
      <c r="AL26" s="469">
        <f>'8. Routing factors'!AL62*'7. Network costs'!$F$279</f>
        <v>908.12656099274022</v>
      </c>
      <c r="AM26" s="469">
        <f>'8. Routing factors'!AM62*'7. Network costs'!$F$280</f>
        <v>1120.4353645087585</v>
      </c>
      <c r="AN26" s="469">
        <f>'8. Routing factors'!AN62*'7. Network costs'!$F$281</f>
        <v>3.0884059704303164</v>
      </c>
      <c r="AO26" s="469">
        <f>'8. Routing factors'!AO62*'7. Network costs'!$F$282</f>
        <v>0.41178746272404215</v>
      </c>
      <c r="AP26" s="469">
        <f>'8. Routing factors'!AP62*'7. Network costs'!$F$283</f>
        <v>0</v>
      </c>
      <c r="AQ26" s="469">
        <f>'8. Routing factors'!AQ62*'7. Network costs'!$F$284</f>
        <v>4029.6216088868318</v>
      </c>
      <c r="AR26" s="469">
        <f>'8. Routing factors'!AR62*'7. Network costs'!$F$285</f>
        <v>2.0589373136202109</v>
      </c>
      <c r="AS26" s="469">
        <f>'8. Routing factors'!AS62*'7. Network costs'!$F$286</f>
        <v>6.1530508159437831</v>
      </c>
      <c r="AT26" s="469">
        <f>'8. Routing factors'!AT62*'7. Network costs'!$F$287</f>
        <v>2.2698269027155291</v>
      </c>
      <c r="AU26" s="469">
        <f>'8. Routing factors'!AU62*'7. Network costs'!$F$288</f>
        <v>0</v>
      </c>
      <c r="AV26" s="469">
        <f>'8. Routing factors'!AV62*'7. Network costs'!$F$289</f>
        <v>0</v>
      </c>
      <c r="AW26" s="469">
        <f>'8. Routing factors'!AW62*'7. Network costs'!$F$290</f>
        <v>0</v>
      </c>
      <c r="AX26" s="469">
        <f>'8. Routing factors'!AX62*'7. Network costs'!$F$291</f>
        <v>0</v>
      </c>
      <c r="AY26" s="469">
        <f>'8. Routing factors'!AY62*'7. Network costs'!$F$292</f>
        <v>0</v>
      </c>
      <c r="AZ26" s="469">
        <f>'8. Routing factors'!AZ62*'7. Network costs'!$F$293</f>
        <v>0</v>
      </c>
      <c r="BA26" s="469">
        <f>'8. Routing factors'!BA62*'7. Network costs'!$F$294</f>
        <v>0</v>
      </c>
      <c r="BB26" s="469">
        <f>'8. Routing factors'!BB62*'7. Network costs'!$F$295</f>
        <v>0</v>
      </c>
      <c r="BC26" s="469">
        <f>'8. Routing factors'!BC62*'7. Network costs'!$F$296</f>
        <v>0</v>
      </c>
      <c r="BD26" s="469">
        <f>'8. Routing factors'!BD62*'7. Network costs'!$F$297</f>
        <v>0</v>
      </c>
      <c r="BE26" s="469">
        <f>'8. Routing factors'!BE62*'7. Network costs'!$F$298</f>
        <v>0</v>
      </c>
      <c r="BF26" s="469">
        <f>'8. Routing factors'!BF62*'7. Network costs'!$F$299</f>
        <v>0</v>
      </c>
      <c r="BG26" s="469">
        <f>'8. Routing factors'!BG62*'7. Network costs'!$F$300</f>
        <v>0</v>
      </c>
      <c r="BH26" s="229"/>
      <c r="BI26" s="335">
        <f t="shared" si="0"/>
        <v>640142.05804204498</v>
      </c>
      <c r="BJ26" s="470">
        <f>'2. Traffic'!F219</f>
        <v>8</v>
      </c>
      <c r="BK26" s="471">
        <f t="shared" si="1"/>
        <v>8.0017757255255617E-2</v>
      </c>
      <c r="BL26" s="487"/>
    </row>
    <row r="27" spans="3:64" s="207" customFormat="1">
      <c r="C27" s="240" t="str">
        <f>'C. Masterfiles'!C123</f>
        <v>S14</v>
      </c>
      <c r="D27" s="240" t="str">
        <f>'C. Masterfiles'!D123</f>
        <v>Изходящи MMS към други мрежи (MMS outgoing to other network)</v>
      </c>
      <c r="E27" s="469">
        <f>'8. Routing factors'!E63*'7. Network costs'!F$246</f>
        <v>2630.0805461340992</v>
      </c>
      <c r="F27" s="469">
        <f>'8. Routing factors'!F63*'7. Network costs'!F$247</f>
        <v>1869.8923818096384</v>
      </c>
      <c r="G27" s="469">
        <f>'8. Routing factors'!G63*'7. Network costs'!F$248</f>
        <v>3235.9617901905822</v>
      </c>
      <c r="H27" s="469">
        <f>'8. Routing factors'!H63*'7. Network costs'!F$249</f>
        <v>1073.7545502215992</v>
      </c>
      <c r="I27" s="469">
        <f>'8. Routing factors'!I63*'7. Network costs'!F$250</f>
        <v>3934.3085429982057</v>
      </c>
      <c r="J27" s="469">
        <f>'8. Routing factors'!J63*'7. Network costs'!F$251</f>
        <v>242.09207431625978</v>
      </c>
      <c r="K27" s="469">
        <f>'8. Routing factors'!K63*'7. Network costs'!F$252</f>
        <v>123.20585801720432</v>
      </c>
      <c r="L27" s="469">
        <f>'8. Routing factors'!L63*'7. Network costs'!F$253</f>
        <v>16.416219973626212</v>
      </c>
      <c r="M27" s="469">
        <f>'8. Routing factors'!M63*'7. Network costs'!F$254</f>
        <v>492.48659920878634</v>
      </c>
      <c r="N27" s="469">
        <f>'8. Routing factors'!N63*'7. Network costs'!F$255</f>
        <v>0</v>
      </c>
      <c r="O27" s="469">
        <f>'8. Routing factors'!O63*'7. Network costs'!F$256</f>
        <v>0</v>
      </c>
      <c r="P27" s="469">
        <f>'8. Routing factors'!P63*'7. Network costs'!F$257</f>
        <v>589027.72913320607</v>
      </c>
      <c r="Q27" s="469">
        <f>'8. Routing factors'!Q63*'7. Network costs'!F$258</f>
        <v>0</v>
      </c>
      <c r="R27" s="469">
        <f>'8. Routing factors'!R63*'7. Network costs'!F$259</f>
        <v>87.553173192673128</v>
      </c>
      <c r="S27" s="469">
        <f>'8. Routing factors'!S63*'7. Network costs'!F$260</f>
        <v>82.081099868131062</v>
      </c>
      <c r="T27" s="469">
        <f>'8. Routing factors'!T63*'7. Network costs'!F$261</f>
        <v>3597.6753165742439</v>
      </c>
      <c r="U27" s="469">
        <f>'8. Routing factors'!U63*'7. Network costs'!F$262</f>
        <v>361.95349407229293</v>
      </c>
      <c r="V27" s="469">
        <f>'8. Routing factors'!V63*'7. Network costs'!F$263</f>
        <v>0</v>
      </c>
      <c r="W27" s="469">
        <f>'8. Routing factors'!W63*'7. Network costs'!F$264</f>
        <v>551.13318647827225</v>
      </c>
      <c r="X27" s="469">
        <f>'8. Routing factors'!X63*'7. Network costs'!F$265</f>
        <v>0</v>
      </c>
      <c r="Y27" s="469">
        <f>'8. Routing factors'!Y63*'7. Network costs'!F$266</f>
        <v>0</v>
      </c>
      <c r="Z27" s="469">
        <f>'8. Routing factors'!Z63*'7. Network costs'!F$267</f>
        <v>0</v>
      </c>
      <c r="AA27" s="469">
        <f>'8. Routing factors'!AA63*'7. Network costs'!F$268</f>
        <v>0</v>
      </c>
      <c r="AB27" s="469">
        <f>'8. Routing factors'!AB63*'7. Network costs'!F$269</f>
        <v>64.917166568682802</v>
      </c>
      <c r="AC27" s="469">
        <f>'8. Routing factors'!AC63*'7. Network costs'!F$270</f>
        <v>81.782615565691231</v>
      </c>
      <c r="AD27" s="469">
        <f>'8. Routing factors'!AD63*'7. Network costs'!F$271</f>
        <v>0</v>
      </c>
      <c r="AE27" s="469">
        <f>'8. Routing factors'!AE63*'7. Network costs'!F$272</f>
        <v>0</v>
      </c>
      <c r="AF27" s="469">
        <f>'8. Routing factors'!AF63*'7. Network costs'!F$273</f>
        <v>0</v>
      </c>
      <c r="AG27" s="469">
        <f>'8. Routing factors'!AG63*'7. Network costs'!$F$274</f>
        <v>0</v>
      </c>
      <c r="AH27" s="469">
        <f>'8. Routing factors'!AH63*'7. Network costs'!$F$275</f>
        <v>0</v>
      </c>
      <c r="AI27" s="469">
        <f>'8. Routing factors'!AI63*'7. Network costs'!$F$276</f>
        <v>1214.7377189059769</v>
      </c>
      <c r="AJ27" s="469">
        <f>'8. Routing factors'!AJ63*'7. Network costs'!$F$277</f>
        <v>4291.7170504028845</v>
      </c>
      <c r="AK27" s="469">
        <f>'8. Routing factors'!AK63*'7. Network costs'!$F$278</f>
        <v>1480.6170557558426</v>
      </c>
      <c r="AL27" s="469">
        <f>'8. Routing factors'!AL63*'7. Network costs'!$F$279</f>
        <v>454.06328049637011</v>
      </c>
      <c r="AM27" s="469">
        <f>'8. Routing factors'!AM63*'7. Network costs'!$F$280</f>
        <v>560.21768225437927</v>
      </c>
      <c r="AN27" s="469">
        <f>'8. Routing factors'!AN63*'7. Network costs'!$F$281</f>
        <v>3.0884059704303164</v>
      </c>
      <c r="AO27" s="469">
        <f>'8. Routing factors'!AO63*'7. Network costs'!$F$282</f>
        <v>0.41178746272404215</v>
      </c>
      <c r="AP27" s="469">
        <f>'8. Routing factors'!AP63*'7. Network costs'!$F$283</f>
        <v>0</v>
      </c>
      <c r="AQ27" s="469">
        <f>'8. Routing factors'!AQ63*'7. Network costs'!$F$284</f>
        <v>4029.6216088868318</v>
      </c>
      <c r="AR27" s="469">
        <f>'8. Routing factors'!AR63*'7. Network costs'!$F$285</f>
        <v>2.0589373136202109</v>
      </c>
      <c r="AS27" s="469">
        <f>'8. Routing factors'!AS63*'7. Network costs'!$F$286</f>
        <v>6.1530508159437831</v>
      </c>
      <c r="AT27" s="469">
        <f>'8. Routing factors'!AT63*'7. Network costs'!$F$287</f>
        <v>2.2698269027155291</v>
      </c>
      <c r="AU27" s="469">
        <f>'8. Routing factors'!AU63*'7. Network costs'!$F$288</f>
        <v>0</v>
      </c>
      <c r="AV27" s="469">
        <f>'8. Routing factors'!AV63*'7. Network costs'!$F$289</f>
        <v>13.824725597458764</v>
      </c>
      <c r="AW27" s="469">
        <f>'8. Routing factors'!AW63*'7. Network costs'!$F$290</f>
        <v>0</v>
      </c>
      <c r="AX27" s="469">
        <f>'8. Routing factors'!AX63*'7. Network costs'!$F$291</f>
        <v>0</v>
      </c>
      <c r="AY27" s="469">
        <f>'8. Routing factors'!AY63*'7. Network costs'!$F$292</f>
        <v>0</v>
      </c>
      <c r="AZ27" s="469">
        <f>'8. Routing factors'!AZ63*'7. Network costs'!$F$293</f>
        <v>0</v>
      </c>
      <c r="BA27" s="469">
        <f>'8. Routing factors'!BA63*'7. Network costs'!$F$294</f>
        <v>0</v>
      </c>
      <c r="BB27" s="469">
        <f>'8. Routing factors'!BB63*'7. Network costs'!$F$295</f>
        <v>0</v>
      </c>
      <c r="BC27" s="469">
        <f>'8. Routing factors'!BC63*'7. Network costs'!$F$296</f>
        <v>0</v>
      </c>
      <c r="BD27" s="469">
        <f>'8. Routing factors'!BD63*'7. Network costs'!$F$297</f>
        <v>0</v>
      </c>
      <c r="BE27" s="469">
        <f>'8. Routing factors'!BE63*'7. Network costs'!$F$298</f>
        <v>0</v>
      </c>
      <c r="BF27" s="469">
        <f>'8. Routing factors'!BF63*'7. Network costs'!$F$299</f>
        <v>0</v>
      </c>
      <c r="BG27" s="469">
        <f>'8. Routing factors'!BG63*'7. Network costs'!$F$300</f>
        <v>0</v>
      </c>
      <c r="BH27" s="229"/>
      <c r="BI27" s="335">
        <f t="shared" si="0"/>
        <v>619531.80487916153</v>
      </c>
      <c r="BJ27" s="470">
        <f>'2. Traffic'!F220</f>
        <v>8</v>
      </c>
      <c r="BK27" s="471">
        <f t="shared" si="1"/>
        <v>7.7441475609895186E-2</v>
      </c>
      <c r="BL27" s="487"/>
    </row>
    <row r="28" spans="3:64" s="207" customFormat="1">
      <c r="C28" s="240" t="str">
        <f>'C. Masterfiles'!C124</f>
        <v>S15</v>
      </c>
      <c r="D28" s="240" t="str">
        <f>'C. Masterfiles'!D124</f>
        <v>Входящи MMS от други мрежи (MMS incoming from other network)</v>
      </c>
      <c r="E28" s="469">
        <f>'8. Routing factors'!E64*'7. Network costs'!F$246</f>
        <v>2630.0805461340992</v>
      </c>
      <c r="F28" s="469">
        <f>'8. Routing factors'!F64*'7. Network costs'!F$247</f>
        <v>1869.8923818096384</v>
      </c>
      <c r="G28" s="469">
        <f>'8. Routing factors'!G64*'7. Network costs'!F$248</f>
        <v>3235.9617901905822</v>
      </c>
      <c r="H28" s="469">
        <f>'8. Routing factors'!H64*'7. Network costs'!F$249</f>
        <v>1073.7545502215992</v>
      </c>
      <c r="I28" s="469">
        <f>'8. Routing factors'!I64*'7. Network costs'!F$250</f>
        <v>3934.3085429982057</v>
      </c>
      <c r="J28" s="469">
        <f>'8. Routing factors'!J64*'7. Network costs'!F$251</f>
        <v>242.09207431625978</v>
      </c>
      <c r="K28" s="469">
        <f>'8. Routing factors'!K64*'7. Network costs'!F$252</f>
        <v>123.20585801720432</v>
      </c>
      <c r="L28" s="469">
        <f>'8. Routing factors'!L64*'7. Network costs'!F$253</f>
        <v>16.416219973626212</v>
      </c>
      <c r="M28" s="469">
        <f>'8. Routing factors'!M64*'7. Network costs'!F$254</f>
        <v>492.48659920878634</v>
      </c>
      <c r="N28" s="469">
        <f>'8. Routing factors'!N64*'7. Network costs'!F$255</f>
        <v>0</v>
      </c>
      <c r="O28" s="469">
        <f>'8. Routing factors'!O64*'7. Network costs'!F$256</f>
        <v>0</v>
      </c>
      <c r="P28" s="469">
        <f>'8. Routing factors'!P64*'7. Network costs'!F$257</f>
        <v>589027.72913320607</v>
      </c>
      <c r="Q28" s="469">
        <f>'8. Routing factors'!Q64*'7. Network costs'!F$258</f>
        <v>0</v>
      </c>
      <c r="R28" s="469">
        <f>'8. Routing factors'!R64*'7. Network costs'!F$259</f>
        <v>87.553173192673128</v>
      </c>
      <c r="S28" s="469">
        <f>'8. Routing factors'!S64*'7. Network costs'!F$260</f>
        <v>82.081099868131062</v>
      </c>
      <c r="T28" s="469">
        <f>'8. Routing factors'!T64*'7. Network costs'!F$261</f>
        <v>3597.6753165742439</v>
      </c>
      <c r="U28" s="469">
        <f>'8. Routing factors'!U64*'7. Network costs'!F$262</f>
        <v>0</v>
      </c>
      <c r="V28" s="469">
        <f>'8. Routing factors'!V64*'7. Network costs'!F$263</f>
        <v>1130.8128511228829</v>
      </c>
      <c r="W28" s="469">
        <f>'8. Routing factors'!W64*'7. Network costs'!F$264</f>
        <v>551.13318647827225</v>
      </c>
      <c r="X28" s="469">
        <f>'8. Routing factors'!X64*'7. Network costs'!F$265</f>
        <v>0</v>
      </c>
      <c r="Y28" s="469">
        <f>'8. Routing factors'!Y64*'7. Network costs'!F$266</f>
        <v>0</v>
      </c>
      <c r="Z28" s="469">
        <f>'8. Routing factors'!Z64*'7. Network costs'!F$267</f>
        <v>0</v>
      </c>
      <c r="AA28" s="469">
        <f>'8. Routing factors'!AA64*'7. Network costs'!F$268</f>
        <v>0</v>
      </c>
      <c r="AB28" s="469">
        <f>'8. Routing factors'!AB64*'7. Network costs'!F$269</f>
        <v>64.917166568682802</v>
      </c>
      <c r="AC28" s="469">
        <f>'8. Routing factors'!AC64*'7. Network costs'!F$270</f>
        <v>81.782615565691231</v>
      </c>
      <c r="AD28" s="469">
        <f>'8. Routing factors'!AD64*'7. Network costs'!F$271</f>
        <v>0</v>
      </c>
      <c r="AE28" s="469">
        <f>'8. Routing factors'!AE64*'7. Network costs'!F$272</f>
        <v>0</v>
      </c>
      <c r="AF28" s="469">
        <f>'8. Routing factors'!AF64*'7. Network costs'!F$273</f>
        <v>0</v>
      </c>
      <c r="AG28" s="469">
        <f>'8. Routing factors'!AG64*'7. Network costs'!$F$274</f>
        <v>0</v>
      </c>
      <c r="AH28" s="469">
        <f>'8. Routing factors'!AH64*'7. Network costs'!$F$275</f>
        <v>0</v>
      </c>
      <c r="AI28" s="469">
        <f>'8. Routing factors'!AI64*'7. Network costs'!$F$276</f>
        <v>1214.7377189059769</v>
      </c>
      <c r="AJ28" s="469">
        <f>'8. Routing factors'!AJ64*'7. Network costs'!$F$277</f>
        <v>4291.7170504028845</v>
      </c>
      <c r="AK28" s="469">
        <f>'8. Routing factors'!AK64*'7. Network costs'!$F$278</f>
        <v>1480.6170557558426</v>
      </c>
      <c r="AL28" s="469">
        <f>'8. Routing factors'!AL64*'7. Network costs'!$F$279</f>
        <v>454.06328049637011</v>
      </c>
      <c r="AM28" s="469">
        <f>'8. Routing factors'!AM64*'7. Network costs'!$F$280</f>
        <v>560.21768225437927</v>
      </c>
      <c r="AN28" s="469">
        <f>'8. Routing factors'!AN64*'7. Network costs'!$F$281</f>
        <v>3.0884059704303164</v>
      </c>
      <c r="AO28" s="469">
        <f>'8. Routing factors'!AO64*'7. Network costs'!$F$282</f>
        <v>0.41178746272404215</v>
      </c>
      <c r="AP28" s="469">
        <f>'8. Routing factors'!AP64*'7. Network costs'!$F$283</f>
        <v>0</v>
      </c>
      <c r="AQ28" s="469">
        <f>'8. Routing factors'!AQ64*'7. Network costs'!$F$284</f>
        <v>4029.6216088868318</v>
      </c>
      <c r="AR28" s="469">
        <f>'8. Routing factors'!AR64*'7. Network costs'!$F$285</f>
        <v>2.0589373136202109</v>
      </c>
      <c r="AS28" s="469">
        <f>'8. Routing factors'!AS64*'7. Network costs'!$F$286</f>
        <v>6.1530508159437831</v>
      </c>
      <c r="AT28" s="469">
        <f>'8. Routing factors'!AT64*'7. Network costs'!$F$287</f>
        <v>0</v>
      </c>
      <c r="AU28" s="469">
        <f>'8. Routing factors'!AU64*'7. Network costs'!$F$288</f>
        <v>1.934012473061862</v>
      </c>
      <c r="AV28" s="469">
        <f>'8. Routing factors'!AV64*'7. Network costs'!$F$289</f>
        <v>13.824725597458764</v>
      </c>
      <c r="AW28" s="469">
        <f>'8. Routing factors'!AW64*'7. Network costs'!$F$290</f>
        <v>0</v>
      </c>
      <c r="AX28" s="469">
        <f>'8. Routing factors'!AX64*'7. Network costs'!$F$291</f>
        <v>0</v>
      </c>
      <c r="AY28" s="469">
        <f>'8. Routing factors'!AY64*'7. Network costs'!$F$292</f>
        <v>0</v>
      </c>
      <c r="AZ28" s="469">
        <f>'8. Routing factors'!AZ64*'7. Network costs'!$F$293</f>
        <v>0</v>
      </c>
      <c r="BA28" s="469">
        <f>'8. Routing factors'!BA64*'7. Network costs'!$F$294</f>
        <v>0</v>
      </c>
      <c r="BB28" s="469">
        <f>'8. Routing factors'!BB64*'7. Network costs'!$F$295</f>
        <v>0</v>
      </c>
      <c r="BC28" s="469">
        <f>'8. Routing factors'!BC64*'7. Network costs'!$F$296</f>
        <v>0</v>
      </c>
      <c r="BD28" s="469">
        <f>'8. Routing factors'!BD64*'7. Network costs'!$F$297</f>
        <v>0</v>
      </c>
      <c r="BE28" s="469">
        <f>'8. Routing factors'!BE64*'7. Network costs'!$F$298</f>
        <v>0</v>
      </c>
      <c r="BF28" s="469">
        <f>'8. Routing factors'!BF64*'7. Network costs'!$F$299</f>
        <v>0</v>
      </c>
      <c r="BG28" s="469">
        <f>'8. Routing factors'!BG64*'7. Network costs'!$F$300</f>
        <v>0</v>
      </c>
      <c r="BH28" s="229"/>
      <c r="BI28" s="335">
        <f t="shared" si="0"/>
        <v>620300.32842178259</v>
      </c>
      <c r="BJ28" s="470">
        <f>'2. Traffic'!F221</f>
        <v>8</v>
      </c>
      <c r="BK28" s="471">
        <f t="shared" si="1"/>
        <v>7.7537541052722828E-2</v>
      </c>
      <c r="BL28" s="487"/>
    </row>
    <row r="29" spans="3:64" s="207" customFormat="1">
      <c r="C29" s="240" t="str">
        <f>'C. Masterfiles'!C125</f>
        <v>S16</v>
      </c>
      <c r="D29" s="240" t="str">
        <f>'C. Masterfiles'!D125</f>
        <v>SMS в мрежата (SMS on net)</v>
      </c>
      <c r="E29" s="469">
        <f>'8. Routing factors'!E65*'7. Network costs'!F$246</f>
        <v>284.62567543511113</v>
      </c>
      <c r="F29" s="469">
        <f>'8. Routing factors'!F65*'7. Network costs'!F$247</f>
        <v>202.35858667744426</v>
      </c>
      <c r="G29" s="469">
        <f>'8. Routing factors'!G65*'7. Network costs'!F$248</f>
        <v>350.19376557460203</v>
      </c>
      <c r="H29" s="469">
        <f>'8. Routing factors'!H65*'7. Network costs'!F$249</f>
        <v>116.20104736243472</v>
      </c>
      <c r="I29" s="469">
        <f>'8. Routing factors'!I65*'7. Network costs'!F$250</f>
        <v>425.76841536924439</v>
      </c>
      <c r="J29" s="469">
        <f>'8. Routing factors'!J65*'7. Network costs'!F$251</f>
        <v>26.199053208098704</v>
      </c>
      <c r="K29" s="469">
        <f>'8. Routing factors'!K65*'7. Network costs'!F$252</f>
        <v>8.8888407130735327</v>
      </c>
      <c r="L29" s="469">
        <f>'8. Routing factors'!L65*'7. Network costs'!F$253</f>
        <v>0.88827654060874695</v>
      </c>
      <c r="M29" s="469">
        <f>'8. Routing factors'!M65*'7. Network costs'!F$254</f>
        <v>26.648296218262406</v>
      </c>
      <c r="N29" s="469">
        <f>'8. Routing factors'!N65*'7. Network costs'!F$255</f>
        <v>81050.215528729139</v>
      </c>
      <c r="O29" s="469">
        <f>'8. Routing factors'!O65*'7. Network costs'!F$256</f>
        <v>108549.39579740507</v>
      </c>
      <c r="P29" s="469">
        <f>'8. Routing factors'!P65*'7. Network costs'!F$257</f>
        <v>0</v>
      </c>
      <c r="Q29" s="469">
        <f>'8. Routing factors'!Q65*'7. Network costs'!F$258</f>
        <v>0</v>
      </c>
      <c r="R29" s="469">
        <f>'8. Routing factors'!R65*'7. Network costs'!F$259</f>
        <v>4.7374748832466507</v>
      </c>
      <c r="S29" s="469">
        <f>'8. Routing factors'!S65*'7. Network costs'!F$260</f>
        <v>4.4413827030437343</v>
      </c>
      <c r="T29" s="469">
        <f>'8. Routing factors'!T65*'7. Network costs'!F$261</f>
        <v>194.66908883861262</v>
      </c>
      <c r="U29" s="469">
        <f>'8. Routing factors'!U65*'7. Network costs'!F$262</f>
        <v>19.585190628069103</v>
      </c>
      <c r="V29" s="469">
        <f>'8. Routing factors'!V65*'7. Network costs'!F$263</f>
        <v>0</v>
      </c>
      <c r="W29" s="469">
        <f>'8. Routing factors'!W65*'7. Network costs'!F$264</f>
        <v>0</v>
      </c>
      <c r="X29" s="469">
        <f>'8. Routing factors'!X65*'7. Network costs'!F$265</f>
        <v>0</v>
      </c>
      <c r="Y29" s="469">
        <f>'8. Routing factors'!Y65*'7. Network costs'!F$266</f>
        <v>0</v>
      </c>
      <c r="Z29" s="469">
        <f>'8. Routing factors'!Z65*'7. Network costs'!F$267</f>
        <v>0</v>
      </c>
      <c r="AA29" s="469">
        <f>'8. Routing factors'!AA65*'7. Network costs'!F$268</f>
        <v>0</v>
      </c>
      <c r="AB29" s="469">
        <f>'8. Routing factors'!AB65*'7. Network costs'!F$269</f>
        <v>7.0252952553502794</v>
      </c>
      <c r="AC29" s="469">
        <f>'8. Routing factors'!AC65*'7. Network costs'!F$270</f>
        <v>8.8504636211426728</v>
      </c>
      <c r="AD29" s="469">
        <f>'8. Routing factors'!AD65*'7. Network costs'!F$271</f>
        <v>0</v>
      </c>
      <c r="AE29" s="469">
        <f>'8. Routing factors'!AE65*'7. Network costs'!F$272</f>
        <v>0</v>
      </c>
      <c r="AF29" s="469">
        <f>'8. Routing factors'!AF65*'7. Network costs'!F$273</f>
        <v>0</v>
      </c>
      <c r="AG29" s="469">
        <f>'8. Routing factors'!AG65*'7. Network costs'!$F$274</f>
        <v>0</v>
      </c>
      <c r="AH29" s="469">
        <f>'8. Routing factors'!AH65*'7. Network costs'!$F$275</f>
        <v>0</v>
      </c>
      <c r="AI29" s="469">
        <f>'8. Routing factors'!AI65*'7. Network costs'!$F$276</f>
        <v>131.45815789874726</v>
      </c>
      <c r="AJ29" s="469">
        <f>'8. Routing factors'!AJ65*'7. Network costs'!$F$277</f>
        <v>464.44694100445315</v>
      </c>
      <c r="AK29" s="469">
        <f>'8. Routing factors'!AK65*'7. Network costs'!$F$278</f>
        <v>160.23145381410134</v>
      </c>
      <c r="AL29" s="469">
        <f>'8. Routing factors'!AL65*'7. Network costs'!$F$279</f>
        <v>49.138444863038899</v>
      </c>
      <c r="AM29" s="469">
        <f>'8. Routing factors'!AM65*'7. Network costs'!$F$280</f>
        <v>60.626407977018374</v>
      </c>
      <c r="AN29" s="469">
        <f>'8. Routing factors'!AN65*'7. Network costs'!$F$281</f>
        <v>0.16711268342021707</v>
      </c>
      <c r="AO29" s="469">
        <f>'8. Routing factors'!AO65*'7. Network costs'!$F$282</f>
        <v>2.228169112269561E-2</v>
      </c>
      <c r="AP29" s="469">
        <f>'8. Routing factors'!AP65*'7. Network costs'!$F$283</f>
        <v>1386.1898334570701</v>
      </c>
      <c r="AQ29" s="469">
        <f>'8. Routing factors'!AQ65*'7. Network costs'!$F$284</f>
        <v>0</v>
      </c>
      <c r="AR29" s="469">
        <f>'8. Routing factors'!AR65*'7. Network costs'!$F$285</f>
        <v>0.11140845561347805</v>
      </c>
      <c r="AS29" s="469">
        <f>'8. Routing factors'!AS65*'7. Network costs'!$F$286</f>
        <v>0.33293965978509377</v>
      </c>
      <c r="AT29" s="469">
        <f>'8. Routing factors'!AT65*'7. Network costs'!$F$287</f>
        <v>0.12281962547797456</v>
      </c>
      <c r="AU29" s="469">
        <f>'8. Routing factors'!AU65*'7. Network costs'!$F$288</f>
        <v>0</v>
      </c>
      <c r="AV29" s="469">
        <f>'8. Routing factors'!AV65*'7. Network costs'!$F$289</f>
        <v>0</v>
      </c>
      <c r="AW29" s="469">
        <f>'8. Routing factors'!AW65*'7. Network costs'!$F$290</f>
        <v>0</v>
      </c>
      <c r="AX29" s="469">
        <f>'8. Routing factors'!AX65*'7. Network costs'!$F$291</f>
        <v>0</v>
      </c>
      <c r="AY29" s="469">
        <f>'8. Routing factors'!AY65*'7. Network costs'!$F$292</f>
        <v>0</v>
      </c>
      <c r="AZ29" s="469">
        <f>'8. Routing factors'!AZ65*'7. Network costs'!$F$293</f>
        <v>0</v>
      </c>
      <c r="BA29" s="469">
        <f>'8. Routing factors'!BA65*'7. Network costs'!$F$294</f>
        <v>0</v>
      </c>
      <c r="BB29" s="469">
        <f>'8. Routing factors'!BB65*'7. Network costs'!$F$295</f>
        <v>0</v>
      </c>
      <c r="BC29" s="469">
        <f>'8. Routing factors'!BC65*'7. Network costs'!$F$296</f>
        <v>0</v>
      </c>
      <c r="BD29" s="469">
        <f>'8. Routing factors'!BD65*'7. Network costs'!$F$297</f>
        <v>0</v>
      </c>
      <c r="BE29" s="469">
        <f>'8. Routing factors'!BE65*'7. Network costs'!$F$298</f>
        <v>0</v>
      </c>
      <c r="BF29" s="469">
        <f>'8. Routing factors'!BF65*'7. Network costs'!$F$299</f>
        <v>0</v>
      </c>
      <c r="BG29" s="469">
        <f>'8. Routing factors'!BG65*'7. Network costs'!$F$300</f>
        <v>0</v>
      </c>
      <c r="BH29" s="229"/>
      <c r="BI29" s="335">
        <f t="shared" si="0"/>
        <v>193533.53998029241</v>
      </c>
      <c r="BJ29" s="470">
        <f>'2. Traffic'!F222</f>
        <v>240</v>
      </c>
      <c r="BK29" s="471">
        <f t="shared" si="1"/>
        <v>8.0638974991788508E-4</v>
      </c>
      <c r="BL29" s="487"/>
    </row>
    <row r="30" spans="3:64" s="207" customFormat="1">
      <c r="C30" s="240" t="str">
        <f>'C. Masterfiles'!C126</f>
        <v>S17</v>
      </c>
      <c r="D30" s="240" t="str">
        <f>'C. Masterfiles'!D126</f>
        <v>Изходящи SMS към други мрежи (SMS outgoing to other network)</v>
      </c>
      <c r="E30" s="469">
        <f>'8. Routing factors'!E66*'7. Network costs'!F$246</f>
        <v>47.437612572518532</v>
      </c>
      <c r="F30" s="469">
        <f>'8. Routing factors'!F66*'7. Network costs'!F$247</f>
        <v>33.726431112907377</v>
      </c>
      <c r="G30" s="469">
        <f>'8. Routing factors'!G66*'7. Network costs'!F$248</f>
        <v>58.365627595767002</v>
      </c>
      <c r="H30" s="469">
        <f>'8. Routing factors'!H66*'7. Network costs'!F$249</f>
        <v>19.366841227072449</v>
      </c>
      <c r="I30" s="469">
        <f>'8. Routing factors'!I66*'7. Network costs'!F$250</f>
        <v>70.961402561540737</v>
      </c>
      <c r="J30" s="469">
        <f>'8. Routing factors'!J66*'7. Network costs'!F$251</f>
        <v>4.3665088680164503</v>
      </c>
      <c r="K30" s="469">
        <f>'8. Routing factors'!K66*'7. Network costs'!F$252</f>
        <v>2.2222101782683832</v>
      </c>
      <c r="L30" s="469">
        <f>'8. Routing factors'!L66*'7. Network costs'!F$253</f>
        <v>0.29609218020291567</v>
      </c>
      <c r="M30" s="469">
        <f>'8. Routing factors'!M66*'7. Network costs'!F$254</f>
        <v>8.8827654060874686</v>
      </c>
      <c r="N30" s="469">
        <f>'8. Routing factors'!N66*'7. Network costs'!F$255</f>
        <v>27016.738509576382</v>
      </c>
      <c r="O30" s="469">
        <f>'8. Routing factors'!O66*'7. Network costs'!F$256</f>
        <v>36183.131932468357</v>
      </c>
      <c r="P30" s="469">
        <f>'8. Routing factors'!P66*'7. Network costs'!F$257</f>
        <v>0</v>
      </c>
      <c r="Q30" s="469">
        <f>'8. Routing factors'!Q66*'7. Network costs'!F$258</f>
        <v>0</v>
      </c>
      <c r="R30" s="469">
        <f>'8. Routing factors'!R66*'7. Network costs'!F$259</f>
        <v>1.57915829441555</v>
      </c>
      <c r="S30" s="469">
        <f>'8. Routing factors'!S66*'7. Network costs'!F$260</f>
        <v>1.4804609010145782</v>
      </c>
      <c r="T30" s="469">
        <f>'8. Routing factors'!T66*'7. Network costs'!F$261</f>
        <v>64.889696279537532</v>
      </c>
      <c r="U30" s="469">
        <f>'8. Routing factors'!U66*'7. Network costs'!F$262</f>
        <v>6.5283968760230353</v>
      </c>
      <c r="V30" s="469">
        <f>'8. Routing factors'!V66*'7. Network costs'!F$263</f>
        <v>0</v>
      </c>
      <c r="W30" s="469">
        <f>'8. Routing factors'!W66*'7. Network costs'!F$264</f>
        <v>9.94054825219823</v>
      </c>
      <c r="X30" s="469">
        <f>'8. Routing factors'!X66*'7. Network costs'!F$265</f>
        <v>0</v>
      </c>
      <c r="Y30" s="469">
        <f>'8. Routing factors'!Y66*'7. Network costs'!F$266</f>
        <v>0</v>
      </c>
      <c r="Z30" s="469">
        <f>'8. Routing factors'!Z66*'7. Network costs'!F$267</f>
        <v>0</v>
      </c>
      <c r="AA30" s="469">
        <f>'8. Routing factors'!AA66*'7. Network costs'!F$268</f>
        <v>0</v>
      </c>
      <c r="AB30" s="469">
        <f>'8. Routing factors'!AB66*'7. Network costs'!F$269</f>
        <v>1.1708825425583798</v>
      </c>
      <c r="AC30" s="469">
        <f>'8. Routing factors'!AC66*'7. Network costs'!F$270</f>
        <v>1.4750772701904453</v>
      </c>
      <c r="AD30" s="469">
        <f>'8. Routing factors'!AD66*'7. Network costs'!F$271</f>
        <v>0</v>
      </c>
      <c r="AE30" s="469">
        <f>'8. Routing factors'!AE66*'7. Network costs'!F$272</f>
        <v>0</v>
      </c>
      <c r="AF30" s="469">
        <f>'8. Routing factors'!AF66*'7. Network costs'!F$273</f>
        <v>0</v>
      </c>
      <c r="AG30" s="469">
        <f>'8. Routing factors'!AG66*'7. Network costs'!$F$274</f>
        <v>0</v>
      </c>
      <c r="AH30" s="469">
        <f>'8. Routing factors'!AH66*'7. Network costs'!$F$275</f>
        <v>0</v>
      </c>
      <c r="AI30" s="469">
        <f>'8. Routing factors'!AI66*'7. Network costs'!$F$276</f>
        <v>21.909692983124547</v>
      </c>
      <c r="AJ30" s="469">
        <f>'8. Routing factors'!AJ66*'7. Network costs'!$F$277</f>
        <v>77.407823500742182</v>
      </c>
      <c r="AK30" s="469">
        <f>'8. Routing factors'!AK66*'7. Network costs'!$F$278</f>
        <v>26.705242302350225</v>
      </c>
      <c r="AL30" s="469">
        <f>'8. Routing factors'!AL66*'7. Network costs'!$F$279</f>
        <v>8.1897408105064819</v>
      </c>
      <c r="AM30" s="469">
        <f>'8. Routing factors'!AM66*'7. Network costs'!$F$280</f>
        <v>10.104401329503062</v>
      </c>
      <c r="AN30" s="469">
        <f>'8. Routing factors'!AN66*'7. Network costs'!$F$281</f>
        <v>5.5704227806739018E-2</v>
      </c>
      <c r="AO30" s="469">
        <f>'8. Routing factors'!AO66*'7. Network costs'!$F$282</f>
        <v>7.4272303742318694E-3</v>
      </c>
      <c r="AP30" s="469">
        <f>'8. Routing factors'!AP66*'7. Network costs'!$F$283</f>
        <v>462.06327781902337</v>
      </c>
      <c r="AQ30" s="469">
        <f>'8. Routing factors'!AQ66*'7. Network costs'!$F$284</f>
        <v>0</v>
      </c>
      <c r="AR30" s="469">
        <f>'8. Routing factors'!AR66*'7. Network costs'!$F$285</f>
        <v>3.7136151871159352E-2</v>
      </c>
      <c r="AS30" s="469">
        <f>'8. Routing factors'!AS66*'7. Network costs'!$F$286</f>
        <v>0.11097988659503125</v>
      </c>
      <c r="AT30" s="469">
        <f>'8. Routing factors'!AT66*'7. Network costs'!$F$287</f>
        <v>4.0939875159324859E-2</v>
      </c>
      <c r="AU30" s="469">
        <f>'8. Routing factors'!AU66*'7. Network costs'!$F$288</f>
        <v>0</v>
      </c>
      <c r="AV30" s="469">
        <f>'8. Routing factors'!AV66*'7. Network costs'!$F$289</f>
        <v>0.24935052950282949</v>
      </c>
      <c r="AW30" s="469">
        <f>'8. Routing factors'!AW66*'7. Network costs'!$F$290</f>
        <v>0</v>
      </c>
      <c r="AX30" s="469">
        <f>'8. Routing factors'!AX66*'7. Network costs'!$F$291</f>
        <v>0</v>
      </c>
      <c r="AY30" s="469">
        <f>'8. Routing factors'!AY66*'7. Network costs'!$F$292</f>
        <v>0</v>
      </c>
      <c r="AZ30" s="469">
        <f>'8. Routing factors'!AZ66*'7. Network costs'!$F$293</f>
        <v>0</v>
      </c>
      <c r="BA30" s="469">
        <f>'8. Routing factors'!BA66*'7. Network costs'!$F$294</f>
        <v>0</v>
      </c>
      <c r="BB30" s="469">
        <f>'8. Routing factors'!BB66*'7. Network costs'!$F$295</f>
        <v>0</v>
      </c>
      <c r="BC30" s="469">
        <f>'8. Routing factors'!BC66*'7. Network costs'!$F$296</f>
        <v>0</v>
      </c>
      <c r="BD30" s="469">
        <f>'8. Routing factors'!BD66*'7. Network costs'!$F$297</f>
        <v>0</v>
      </c>
      <c r="BE30" s="469">
        <f>'8. Routing factors'!BE66*'7. Network costs'!$F$298</f>
        <v>0</v>
      </c>
      <c r="BF30" s="469">
        <f>'8. Routing factors'!BF66*'7. Network costs'!$F$299</f>
        <v>0</v>
      </c>
      <c r="BG30" s="469">
        <f>'8. Routing factors'!BG66*'7. Network costs'!$F$300</f>
        <v>0</v>
      </c>
      <c r="BH30" s="229"/>
      <c r="BI30" s="335">
        <f t="shared" si="0"/>
        <v>64139.44187080962</v>
      </c>
      <c r="BJ30" s="470">
        <f>'2. Traffic'!F223</f>
        <v>80</v>
      </c>
      <c r="BK30" s="471">
        <f t="shared" si="1"/>
        <v>8.0174302338512028E-4</v>
      </c>
      <c r="BL30" s="487"/>
    </row>
    <row r="31" spans="3:64" s="207" customFormat="1">
      <c r="C31" s="240" t="str">
        <f>'C. Masterfiles'!C127</f>
        <v>S18</v>
      </c>
      <c r="D31" s="240" t="str">
        <f>'C. Masterfiles'!D127</f>
        <v>Входящи SMS от други мрежи (SMS incoming from other network)</v>
      </c>
      <c r="E31" s="469">
        <f>'8. Routing factors'!E67*'7. Network costs'!F$246</f>
        <v>23.718806286259266</v>
      </c>
      <c r="F31" s="469">
        <f>'8. Routing factors'!F67*'7. Network costs'!F$247</f>
        <v>16.863215556453689</v>
      </c>
      <c r="G31" s="469">
        <f>'8. Routing factors'!G67*'7. Network costs'!F$248</f>
        <v>29.182813797883501</v>
      </c>
      <c r="H31" s="469">
        <f>'8. Routing factors'!H67*'7. Network costs'!F$249</f>
        <v>9.6834206135362244</v>
      </c>
      <c r="I31" s="469">
        <f>'8. Routing factors'!I67*'7. Network costs'!F$250</f>
        <v>35.480701280770369</v>
      </c>
      <c r="J31" s="469">
        <f>'8. Routing factors'!J67*'7. Network costs'!F$251</f>
        <v>2.1832544340082252</v>
      </c>
      <c r="K31" s="469">
        <f>'8. Routing factors'!K67*'7. Network costs'!F$252</f>
        <v>1.1111050891341916</v>
      </c>
      <c r="L31" s="469">
        <f>'8. Routing factors'!L67*'7. Network costs'!F$253</f>
        <v>0.14804609010145783</v>
      </c>
      <c r="M31" s="469">
        <f>'8. Routing factors'!M67*'7. Network costs'!F$254</f>
        <v>4.4413827030437343</v>
      </c>
      <c r="N31" s="469">
        <f>'8. Routing factors'!N67*'7. Network costs'!F$255</f>
        <v>13508.369254788191</v>
      </c>
      <c r="O31" s="469">
        <f>'8. Routing factors'!O67*'7. Network costs'!F$256</f>
        <v>18091.565966234179</v>
      </c>
      <c r="P31" s="469">
        <f>'8. Routing factors'!P67*'7. Network costs'!F$257</f>
        <v>0</v>
      </c>
      <c r="Q31" s="469">
        <f>'8. Routing factors'!Q67*'7. Network costs'!F$258</f>
        <v>0</v>
      </c>
      <c r="R31" s="469">
        <f>'8. Routing factors'!R67*'7. Network costs'!F$259</f>
        <v>0.789579147207775</v>
      </c>
      <c r="S31" s="469">
        <f>'8. Routing factors'!S67*'7. Network costs'!F$260</f>
        <v>0.74023045050728908</v>
      </c>
      <c r="T31" s="469">
        <f>'8. Routing factors'!T67*'7. Network costs'!F$261</f>
        <v>32.444848139768766</v>
      </c>
      <c r="U31" s="469">
        <f>'8. Routing factors'!U67*'7. Network costs'!F$262</f>
        <v>0</v>
      </c>
      <c r="V31" s="469">
        <f>'8. Routing factors'!V67*'7. Network costs'!F$263</f>
        <v>10.197988423290155</v>
      </c>
      <c r="W31" s="469">
        <f>'8. Routing factors'!W67*'7. Network costs'!F$264</f>
        <v>4.970274126099115</v>
      </c>
      <c r="X31" s="469">
        <f>'8. Routing factors'!X67*'7. Network costs'!F$265</f>
        <v>0</v>
      </c>
      <c r="Y31" s="469">
        <f>'8. Routing factors'!Y67*'7. Network costs'!F$266</f>
        <v>0</v>
      </c>
      <c r="Z31" s="469">
        <f>'8. Routing factors'!Z67*'7. Network costs'!F$267</f>
        <v>0</v>
      </c>
      <c r="AA31" s="469">
        <f>'8. Routing factors'!AA67*'7. Network costs'!F$268</f>
        <v>0</v>
      </c>
      <c r="AB31" s="469">
        <f>'8. Routing factors'!AB67*'7. Network costs'!F$269</f>
        <v>0.58544127127918988</v>
      </c>
      <c r="AC31" s="469">
        <f>'8. Routing factors'!AC67*'7. Network costs'!F$270</f>
        <v>0.73753863509522266</v>
      </c>
      <c r="AD31" s="469">
        <f>'8. Routing factors'!AD67*'7. Network costs'!F$271</f>
        <v>0</v>
      </c>
      <c r="AE31" s="469">
        <f>'8. Routing factors'!AE67*'7. Network costs'!F$272</f>
        <v>0</v>
      </c>
      <c r="AF31" s="469">
        <f>'8. Routing factors'!AF67*'7. Network costs'!F$273</f>
        <v>0</v>
      </c>
      <c r="AG31" s="469">
        <f>'8. Routing factors'!AG67*'7. Network costs'!$F$274</f>
        <v>0</v>
      </c>
      <c r="AH31" s="469">
        <f>'8. Routing factors'!AH67*'7. Network costs'!$F$275</f>
        <v>0</v>
      </c>
      <c r="AI31" s="469">
        <f>'8. Routing factors'!AI67*'7. Network costs'!$F$276</f>
        <v>10.954846491562273</v>
      </c>
      <c r="AJ31" s="469">
        <f>'8. Routing factors'!AJ67*'7. Network costs'!$F$277</f>
        <v>38.703911750371091</v>
      </c>
      <c r="AK31" s="469">
        <f>'8. Routing factors'!AK67*'7. Network costs'!$F$278</f>
        <v>13.352621151175113</v>
      </c>
      <c r="AL31" s="469">
        <f>'8. Routing factors'!AL67*'7. Network costs'!$F$279</f>
        <v>4.094870405253241</v>
      </c>
      <c r="AM31" s="469">
        <f>'8. Routing factors'!AM67*'7. Network costs'!$F$280</f>
        <v>5.0522006647515312</v>
      </c>
      <c r="AN31" s="469">
        <f>'8. Routing factors'!AN67*'7. Network costs'!$F$281</f>
        <v>2.7852113903369509E-2</v>
      </c>
      <c r="AO31" s="469">
        <f>'8. Routing factors'!AO67*'7. Network costs'!$F$282</f>
        <v>3.7136151871159347E-3</v>
      </c>
      <c r="AP31" s="469">
        <f>'8. Routing factors'!AP67*'7. Network costs'!$F$283</f>
        <v>231.03163890951168</v>
      </c>
      <c r="AQ31" s="469">
        <f>'8. Routing factors'!AQ67*'7. Network costs'!$F$284</f>
        <v>0</v>
      </c>
      <c r="AR31" s="469">
        <f>'8. Routing factors'!AR67*'7. Network costs'!$F$285</f>
        <v>1.8568075935579676E-2</v>
      </c>
      <c r="AS31" s="469">
        <f>'8. Routing factors'!AS67*'7. Network costs'!$F$286</f>
        <v>5.5489943297515623E-2</v>
      </c>
      <c r="AT31" s="469">
        <f>'8. Routing factors'!AT67*'7. Network costs'!$F$287</f>
        <v>0</v>
      </c>
      <c r="AU31" s="469">
        <f>'8. Routing factors'!AU67*'7. Network costs'!$F$288</f>
        <v>1.7441468578287652E-2</v>
      </c>
      <c r="AV31" s="469">
        <f>'8. Routing factors'!AV67*'7. Network costs'!$F$289</f>
        <v>0.12467526475141474</v>
      </c>
      <c r="AW31" s="469">
        <f>'8. Routing factors'!AW67*'7. Network costs'!$F$290</f>
        <v>0</v>
      </c>
      <c r="AX31" s="469">
        <f>'8. Routing factors'!AX67*'7. Network costs'!$F$291</f>
        <v>0</v>
      </c>
      <c r="AY31" s="469">
        <f>'8. Routing factors'!AY67*'7. Network costs'!$F$292</f>
        <v>0</v>
      </c>
      <c r="AZ31" s="469">
        <f>'8. Routing factors'!AZ67*'7. Network costs'!$F$293</f>
        <v>0</v>
      </c>
      <c r="BA31" s="469">
        <f>'8. Routing factors'!BA67*'7. Network costs'!$F$294</f>
        <v>0</v>
      </c>
      <c r="BB31" s="469">
        <f>'8. Routing factors'!BB67*'7. Network costs'!$F$295</f>
        <v>0</v>
      </c>
      <c r="BC31" s="469">
        <f>'8. Routing factors'!BC67*'7. Network costs'!$F$296</f>
        <v>0</v>
      </c>
      <c r="BD31" s="469">
        <f>'8. Routing factors'!BD67*'7. Network costs'!$F$297</f>
        <v>0</v>
      </c>
      <c r="BE31" s="469">
        <f>'8. Routing factors'!BE67*'7. Network costs'!$F$298</f>
        <v>0</v>
      </c>
      <c r="BF31" s="469">
        <f>'8. Routing factors'!BF67*'7. Network costs'!$F$299</f>
        <v>0</v>
      </c>
      <c r="BG31" s="469">
        <f>'8. Routing factors'!BG67*'7. Network costs'!$F$300</f>
        <v>0</v>
      </c>
      <c r="BH31" s="229"/>
      <c r="BI31" s="335">
        <f t="shared" si="0"/>
        <v>32076.65169692109</v>
      </c>
      <c r="BJ31" s="470">
        <f>'2. Traffic'!F224</f>
        <v>40</v>
      </c>
      <c r="BK31" s="471">
        <f t="shared" si="1"/>
        <v>8.0191629242302726E-4</v>
      </c>
      <c r="BL31" s="487"/>
    </row>
    <row r="32" spans="3:64" s="207" customFormat="1">
      <c r="C32" s="240" t="str">
        <f>'C. Masterfiles'!C128</f>
        <v>S19</v>
      </c>
      <c r="D32" s="240" t="str">
        <f>'C. Masterfiles'!D128</f>
        <v>Пренос на данни (Data services)</v>
      </c>
      <c r="E32" s="469">
        <f>'8. Routing factors'!E68*'7. Network costs'!F$246</f>
        <v>0</v>
      </c>
      <c r="F32" s="469">
        <f>'8. Routing factors'!F68*'7. Network costs'!F$247</f>
        <v>2504522.5235147285</v>
      </c>
      <c r="G32" s="469">
        <f>'8. Routing factors'!G68*'7. Network costs'!F$248</f>
        <v>0</v>
      </c>
      <c r="H32" s="469">
        <f>'8. Routing factors'!H68*'7. Network costs'!F$249</f>
        <v>1438180.3369634757</v>
      </c>
      <c r="I32" s="469">
        <f>'8. Routing factors'!I68*'7. Network costs'!F$250</f>
        <v>0</v>
      </c>
      <c r="J32" s="469">
        <f>'8. Routing factors'!J68*'7. Network costs'!F$251</f>
        <v>324256.65711450565</v>
      </c>
      <c r="K32" s="469">
        <f>'8. Routing factors'!K68*'7. Network costs'!F$252</f>
        <v>110014.11968404913</v>
      </c>
      <c r="L32" s="469">
        <f>'8. Routing factors'!L68*'7. Network costs'!F$253</f>
        <v>21987.785540432691</v>
      </c>
      <c r="M32" s="469">
        <f>'8. Routing factors'!M68*'7. Network costs'!F$254</f>
        <v>659633.56621298066</v>
      </c>
      <c r="N32" s="469">
        <f>'8. Routing factors'!N68*'7. Network costs'!F$255</f>
        <v>0</v>
      </c>
      <c r="O32" s="469">
        <f>'8. Routing factors'!O68*'7. Network costs'!F$256</f>
        <v>0</v>
      </c>
      <c r="P32" s="469">
        <f>'8. Routing factors'!P68*'7. Network costs'!F$257</f>
        <v>0</v>
      </c>
      <c r="Q32" s="469">
        <f>'8. Routing factors'!Q68*'7. Network costs'!F$258</f>
        <v>0</v>
      </c>
      <c r="R32" s="469">
        <f>'8. Routing factors'!R68*'7. Network costs'!F$259</f>
        <v>117268.18954897435</v>
      </c>
      <c r="S32" s="469">
        <f>'8. Routing factors'!S68*'7. Network costs'!F$260</f>
        <v>109938.92770216345</v>
      </c>
      <c r="T32" s="469">
        <f>'8. Routing factors'!T68*'7. Network costs'!F$261</f>
        <v>4818704.5149267158</v>
      </c>
      <c r="U32" s="469">
        <f>'8. Routing factors'!U68*'7. Network costs'!F$262</f>
        <v>484798.31630288949</v>
      </c>
      <c r="V32" s="469">
        <f>'8. Routing factors'!V68*'7. Network costs'!F$263</f>
        <v>0</v>
      </c>
      <c r="W32" s="469">
        <f>'8. Routing factors'!W68*'7. Network costs'!F$264</f>
        <v>0</v>
      </c>
      <c r="X32" s="469">
        <f>'8. Routing factors'!X68*'7. Network costs'!F$265</f>
        <v>0</v>
      </c>
      <c r="Y32" s="469">
        <f>'8. Routing factors'!Y68*'7. Network costs'!F$266</f>
        <v>465591.77118985029</v>
      </c>
      <c r="Z32" s="469">
        <f>'8. Routing factors'!Z68*'7. Network costs'!F$267</f>
        <v>241295.3653236001</v>
      </c>
      <c r="AA32" s="469">
        <f>'8. Routing factors'!AA68*'7. Network costs'!F$268</f>
        <v>353178.36044227157</v>
      </c>
      <c r="AB32" s="469">
        <f>'8. Routing factors'!AB68*'7. Network costs'!F$269</f>
        <v>86949.659464720622</v>
      </c>
      <c r="AC32" s="469">
        <f>'8. Routing factors'!AC68*'7. Network costs'!F$270</f>
        <v>109539.13963647131</v>
      </c>
      <c r="AD32" s="469">
        <f>'8. Routing factors'!AD68*'7. Network costs'!F$271</f>
        <v>0</v>
      </c>
      <c r="AE32" s="469">
        <f>'8. Routing factors'!AE68*'7. Network costs'!F$272</f>
        <v>0</v>
      </c>
      <c r="AF32" s="469">
        <f>'8. Routing factors'!AF68*'7. Network costs'!F$273</f>
        <v>0</v>
      </c>
      <c r="AG32" s="469">
        <f>'8. Routing factors'!AG68*'7. Network costs'!$F$274</f>
        <v>0</v>
      </c>
      <c r="AH32" s="469">
        <f>'8. Routing factors'!AH68*'7. Network costs'!$F$275</f>
        <v>0</v>
      </c>
      <c r="AI32" s="469">
        <f>'8. Routing factors'!AI68*'7. Network costs'!$F$276</f>
        <v>0</v>
      </c>
      <c r="AJ32" s="469">
        <f>'8. Routing factors'!AJ68*'7. Network costs'!$F$277</f>
        <v>5748299.8069032589</v>
      </c>
      <c r="AK32" s="469">
        <f>'8. Routing factors'!AK68*'7. Network costs'!$F$278</f>
        <v>0</v>
      </c>
      <c r="AL32" s="469">
        <f>'8. Routing factors'!AL68*'7. Network costs'!$F$279</f>
        <v>608169.60599816858</v>
      </c>
      <c r="AM32" s="469">
        <f>'8. Routing factors'!AM68*'7. Network costs'!$F$280</f>
        <v>0</v>
      </c>
      <c r="AN32" s="469">
        <f>'8. Routing factors'!AN68*'7. Network costs'!$F$281</f>
        <v>4136.5922391824251</v>
      </c>
      <c r="AO32" s="469">
        <f>'8. Routing factors'!AO68*'7. Network costs'!$F$282</f>
        <v>551.54563189098997</v>
      </c>
      <c r="AP32" s="469">
        <f>'8. Routing factors'!AP68*'7. Network costs'!$F$283</f>
        <v>0</v>
      </c>
      <c r="AQ32" s="469">
        <f>'8. Routing factors'!AQ68*'7. Network costs'!$F$284</f>
        <v>0</v>
      </c>
      <c r="AR32" s="469">
        <f>'8. Routing factors'!AR68*'7. Network costs'!$F$285</f>
        <v>2757.7281594549499</v>
      </c>
      <c r="AS32" s="469">
        <f>'8. Routing factors'!AS68*'7. Network costs'!$F$286</f>
        <v>8241.3589716580391</v>
      </c>
      <c r="AT32" s="469">
        <f>'8. Routing factors'!AT68*'7. Network costs'!$F$287</f>
        <v>3040.1923969704976</v>
      </c>
      <c r="AU32" s="469">
        <f>'8. Routing factors'!AU68*'7. Network costs'!$F$288</f>
        <v>0</v>
      </c>
      <c r="AV32" s="469">
        <f>'8. Routing factors'!AV68*'7. Network costs'!$F$289</f>
        <v>0</v>
      </c>
      <c r="AW32" s="469">
        <f>'8. Routing factors'!AW68*'7. Network costs'!$F$290</f>
        <v>0</v>
      </c>
      <c r="AX32" s="469">
        <f>'8. Routing factors'!AX68*'7. Network costs'!$F$291</f>
        <v>1548.8095375491655</v>
      </c>
      <c r="AY32" s="469">
        <f>'8. Routing factors'!AY68*'7. Network costs'!$F$292</f>
        <v>0</v>
      </c>
      <c r="AZ32" s="469">
        <f>'8. Routing factors'!AZ68*'7. Network costs'!$F$293</f>
        <v>0</v>
      </c>
      <c r="BA32" s="469">
        <f>'8. Routing factors'!BA68*'7. Network costs'!$F$294</f>
        <v>0</v>
      </c>
      <c r="BB32" s="469">
        <f>'8. Routing factors'!BB68*'7. Network costs'!$F$295</f>
        <v>0</v>
      </c>
      <c r="BC32" s="469">
        <f>'8. Routing factors'!BC68*'7. Network costs'!$F$296</f>
        <v>0</v>
      </c>
      <c r="BD32" s="469">
        <f>'8. Routing factors'!BD68*'7. Network costs'!$F$297</f>
        <v>0</v>
      </c>
      <c r="BE32" s="469">
        <f>'8. Routing factors'!BE68*'7. Network costs'!$F$298</f>
        <v>0</v>
      </c>
      <c r="BF32" s="469">
        <f>'8. Routing factors'!BF68*'7. Network costs'!$F$299</f>
        <v>0</v>
      </c>
      <c r="BG32" s="469">
        <f>'8. Routing factors'!BG68*'7. Network costs'!$F$300</f>
        <v>0</v>
      </c>
      <c r="BH32" s="229"/>
      <c r="BI32" s="335">
        <f t="shared" si="0"/>
        <v>18222604.873405963</v>
      </c>
      <c r="BJ32" s="470">
        <f>'2. Traffic'!F225</f>
        <v>4000</v>
      </c>
      <c r="BK32" s="471">
        <f t="shared" si="1"/>
        <v>4.5556512183514905E-3</v>
      </c>
      <c r="BL32" s="487"/>
    </row>
    <row r="33" spans="3:64" s="207" customFormat="1">
      <c r="C33" s="240" t="str">
        <f>'C. Masterfiles'!C129</f>
        <v>S20</v>
      </c>
      <c r="D33" s="240" t="str">
        <f>'C. Masterfiles'!D129</f>
        <v>Subscribers</v>
      </c>
      <c r="E33" s="469">
        <f>'8. Routing factors'!E69*'7. Network costs'!F$246</f>
        <v>0</v>
      </c>
      <c r="F33" s="469">
        <f>'8. Routing factors'!F69*'7. Network costs'!F$247</f>
        <v>0</v>
      </c>
      <c r="G33" s="469">
        <f>'8. Routing factors'!G69*'7. Network costs'!F$248</f>
        <v>0</v>
      </c>
      <c r="H33" s="469">
        <f>'8. Routing factors'!H69*'7. Network costs'!F$249</f>
        <v>0</v>
      </c>
      <c r="I33" s="469">
        <f>'8. Routing factors'!I69*'7. Network costs'!F$250</f>
        <v>0</v>
      </c>
      <c r="J33" s="469">
        <f>'8. Routing factors'!J69*'7. Network costs'!F$251</f>
        <v>0</v>
      </c>
      <c r="K33" s="469">
        <f>'8. Routing factors'!K69*'7. Network costs'!F$252</f>
        <v>0</v>
      </c>
      <c r="L33" s="469">
        <f>'8. Routing factors'!L69*'7. Network costs'!F$253</f>
        <v>0</v>
      </c>
      <c r="M33" s="469">
        <f>'8. Routing factors'!M69*'7. Network costs'!F$254</f>
        <v>0</v>
      </c>
      <c r="N33" s="469">
        <f>'8. Routing factors'!N69*'7. Network costs'!F$255</f>
        <v>0</v>
      </c>
      <c r="O33" s="469">
        <f>'8. Routing factors'!O69*'7. Network costs'!F$256</f>
        <v>0</v>
      </c>
      <c r="P33" s="469">
        <f>'8. Routing factors'!P69*'7. Network costs'!F$257</f>
        <v>0</v>
      </c>
      <c r="Q33" s="469">
        <f>'8. Routing factors'!Q69*'7. Network costs'!F$258</f>
        <v>0</v>
      </c>
      <c r="R33" s="469">
        <f>'8. Routing factors'!R69*'7. Network costs'!F$259</f>
        <v>0</v>
      </c>
      <c r="S33" s="469">
        <f>'8. Routing factors'!S69*'7. Network costs'!F$260</f>
        <v>0</v>
      </c>
      <c r="T33" s="469">
        <f>'8. Routing factors'!T69*'7. Network costs'!F$261</f>
        <v>0</v>
      </c>
      <c r="U33" s="469">
        <f>'8. Routing factors'!U69*'7. Network costs'!F$262</f>
        <v>0</v>
      </c>
      <c r="V33" s="469">
        <f>'8. Routing factors'!V69*'7. Network costs'!F$263</f>
        <v>0</v>
      </c>
      <c r="W33" s="469">
        <f>'8. Routing factors'!W69*'7. Network costs'!F$264</f>
        <v>0</v>
      </c>
      <c r="X33" s="469">
        <f>'8. Routing factors'!X69*'7. Network costs'!F$265</f>
        <v>0</v>
      </c>
      <c r="Y33" s="469">
        <f>'8. Routing factors'!Y69*'7. Network costs'!F$266</f>
        <v>0</v>
      </c>
      <c r="Z33" s="469">
        <f>'8. Routing factors'!Z69*'7. Network costs'!F$267</f>
        <v>0</v>
      </c>
      <c r="AA33" s="469">
        <f>'8. Routing factors'!AA69*'7. Network costs'!F$268</f>
        <v>0</v>
      </c>
      <c r="AB33" s="469">
        <f>'8. Routing factors'!AB69*'7. Network costs'!F$269</f>
        <v>0</v>
      </c>
      <c r="AC33" s="469">
        <f>'8. Routing factors'!AC69*'7. Network costs'!F$270</f>
        <v>0</v>
      </c>
      <c r="AD33" s="469">
        <f>'8. Routing factors'!AD69*'7. Network costs'!F$271</f>
        <v>0</v>
      </c>
      <c r="AE33" s="469">
        <f>'8. Routing factors'!AE69*'7. Network costs'!F$272</f>
        <v>0</v>
      </c>
      <c r="AF33" s="469">
        <f>'8. Routing factors'!AF69*'7. Network costs'!F$273</f>
        <v>0</v>
      </c>
      <c r="AG33" s="469">
        <f>'8. Routing factors'!AG69*'7. Network costs'!$F$274</f>
        <v>0</v>
      </c>
      <c r="AH33" s="469">
        <f>'8. Routing factors'!AH69*'7. Network costs'!$F$275</f>
        <v>0</v>
      </c>
      <c r="AI33" s="469">
        <f>'8. Routing factors'!AI69*'7. Network costs'!$F$276</f>
        <v>0</v>
      </c>
      <c r="AJ33" s="469">
        <f>'8. Routing factors'!AJ69*'7. Network costs'!$F$277</f>
        <v>0</v>
      </c>
      <c r="AK33" s="469">
        <f>'8. Routing factors'!AK69*'7. Network costs'!$F$278</f>
        <v>0</v>
      </c>
      <c r="AL33" s="469">
        <f>'8. Routing factors'!AL69*'7. Network costs'!$F$279</f>
        <v>0</v>
      </c>
      <c r="AM33" s="469">
        <f>'8. Routing factors'!AM69*'7. Network costs'!$F$280</f>
        <v>0</v>
      </c>
      <c r="AN33" s="469">
        <f>'8. Routing factors'!AN69*'7. Network costs'!$F$281</f>
        <v>0</v>
      </c>
      <c r="AO33" s="469">
        <f>'8. Routing factors'!AO69*'7. Network costs'!$F$282</f>
        <v>0</v>
      </c>
      <c r="AP33" s="469">
        <f>'8. Routing factors'!AP69*'7. Network costs'!$F$283</f>
        <v>0</v>
      </c>
      <c r="AQ33" s="469">
        <f>'8. Routing factors'!AQ69*'7. Network costs'!$F$284</f>
        <v>0</v>
      </c>
      <c r="AR33" s="469">
        <f>'8. Routing factors'!AR69*'7. Network costs'!$F$285</f>
        <v>0</v>
      </c>
      <c r="AS33" s="469">
        <f>'8. Routing factors'!AS69*'7. Network costs'!$F$286</f>
        <v>0</v>
      </c>
      <c r="AT33" s="469">
        <f>'8. Routing factors'!AT69*'7. Network costs'!$F$287</f>
        <v>0</v>
      </c>
      <c r="AU33" s="469">
        <f>'8. Routing factors'!AU69*'7. Network costs'!$F$288</f>
        <v>0</v>
      </c>
      <c r="AV33" s="469">
        <f>'8. Routing factors'!AV69*'7. Network costs'!$F$289</f>
        <v>0</v>
      </c>
      <c r="AW33" s="469">
        <f>'8. Routing factors'!AW69*'7. Network costs'!$F$290</f>
        <v>0</v>
      </c>
      <c r="AX33" s="469">
        <f>'8. Routing factors'!AX69*'7. Network costs'!$F$291</f>
        <v>0</v>
      </c>
      <c r="AY33" s="469">
        <f>'8. Routing factors'!AY69*'7. Network costs'!$F$292</f>
        <v>0</v>
      </c>
      <c r="AZ33" s="469">
        <f>'8. Routing factors'!AZ69*'7. Network costs'!$F$293</f>
        <v>0</v>
      </c>
      <c r="BA33" s="469">
        <f>'8. Routing factors'!BA69*'7. Network costs'!$F$294</f>
        <v>0</v>
      </c>
      <c r="BB33" s="469">
        <f>'8. Routing factors'!BB69*'7. Network costs'!$F$295</f>
        <v>0</v>
      </c>
      <c r="BC33" s="469">
        <f>'8. Routing factors'!BC69*'7. Network costs'!$F$296</f>
        <v>0</v>
      </c>
      <c r="BD33" s="469">
        <f>'8. Routing factors'!BD69*'7. Network costs'!$F$297</f>
        <v>0</v>
      </c>
      <c r="BE33" s="469">
        <f>'8. Routing factors'!BE69*'7. Network costs'!$F$298</f>
        <v>0</v>
      </c>
      <c r="BF33" s="469">
        <f>'8. Routing factors'!BF69*'7. Network costs'!$F$299</f>
        <v>0</v>
      </c>
      <c r="BG33" s="469">
        <f>'8. Routing factors'!BG69*'7. Network costs'!$F$300</f>
        <v>0</v>
      </c>
      <c r="BH33" s="229"/>
      <c r="BI33" s="335">
        <f t="shared" si="0"/>
        <v>0</v>
      </c>
      <c r="BJ33" s="470">
        <f>'2. Traffic'!F226</f>
        <v>0</v>
      </c>
      <c r="BK33" s="471" t="str">
        <f t="shared" si="1"/>
        <v/>
      </c>
      <c r="BL33" s="487"/>
    </row>
    <row r="34" spans="3:64" s="207" customFormat="1">
      <c r="C34" s="240" t="str">
        <f>'C. Masterfiles'!C130</f>
        <v>S21</v>
      </c>
      <c r="D34" s="240" t="str">
        <f>'C. Masterfiles'!D130</f>
        <v>OTHER: complete as required</v>
      </c>
      <c r="E34" s="469">
        <f>'8. Routing factors'!E70*'7. Network costs'!F$246</f>
        <v>0</v>
      </c>
      <c r="F34" s="469">
        <f>'8. Routing factors'!F70*'7. Network costs'!F$247</f>
        <v>0</v>
      </c>
      <c r="G34" s="469">
        <f>'8. Routing factors'!G70*'7. Network costs'!F$248</f>
        <v>0</v>
      </c>
      <c r="H34" s="469">
        <f>'8. Routing factors'!H70*'7. Network costs'!F$249</f>
        <v>0</v>
      </c>
      <c r="I34" s="469">
        <f>'8. Routing factors'!I70*'7. Network costs'!F$250</f>
        <v>0</v>
      </c>
      <c r="J34" s="469">
        <f>'8. Routing factors'!J70*'7. Network costs'!F$251</f>
        <v>0</v>
      </c>
      <c r="K34" s="469">
        <f>'8. Routing factors'!K70*'7. Network costs'!F$252</f>
        <v>0</v>
      </c>
      <c r="L34" s="469">
        <f>'8. Routing factors'!L70*'7. Network costs'!F$253</f>
        <v>0</v>
      </c>
      <c r="M34" s="469">
        <f>'8. Routing factors'!M70*'7. Network costs'!F$254</f>
        <v>0</v>
      </c>
      <c r="N34" s="469">
        <f>'8. Routing factors'!N70*'7. Network costs'!F$255</f>
        <v>0</v>
      </c>
      <c r="O34" s="469">
        <f>'8. Routing factors'!O70*'7. Network costs'!F$256</f>
        <v>0</v>
      </c>
      <c r="P34" s="469">
        <f>'8. Routing factors'!P70*'7. Network costs'!F$257</f>
        <v>0</v>
      </c>
      <c r="Q34" s="469">
        <f>'8. Routing factors'!Q70*'7. Network costs'!F$258</f>
        <v>0</v>
      </c>
      <c r="R34" s="469">
        <f>'8. Routing factors'!R70*'7. Network costs'!F$259</f>
        <v>0</v>
      </c>
      <c r="S34" s="469">
        <f>'8. Routing factors'!S70*'7. Network costs'!F$260</f>
        <v>0</v>
      </c>
      <c r="T34" s="469">
        <f>'8. Routing factors'!T70*'7. Network costs'!F$261</f>
        <v>0</v>
      </c>
      <c r="U34" s="469">
        <f>'8. Routing factors'!U70*'7. Network costs'!F$262</f>
        <v>0</v>
      </c>
      <c r="V34" s="469">
        <f>'8. Routing factors'!V70*'7. Network costs'!F$263</f>
        <v>0</v>
      </c>
      <c r="W34" s="469">
        <f>'8. Routing factors'!W70*'7. Network costs'!F$264</f>
        <v>0</v>
      </c>
      <c r="X34" s="469">
        <f>'8. Routing factors'!X70*'7. Network costs'!F$265</f>
        <v>0</v>
      </c>
      <c r="Y34" s="469">
        <f>'8. Routing factors'!Y70*'7. Network costs'!F$266</f>
        <v>0</v>
      </c>
      <c r="Z34" s="469">
        <f>'8. Routing factors'!Z70*'7. Network costs'!F$267</f>
        <v>0</v>
      </c>
      <c r="AA34" s="469">
        <f>'8. Routing factors'!AA70*'7. Network costs'!F$268</f>
        <v>0</v>
      </c>
      <c r="AB34" s="469">
        <f>'8. Routing factors'!AB70*'7. Network costs'!F$269</f>
        <v>0</v>
      </c>
      <c r="AC34" s="469">
        <f>'8. Routing factors'!AC70*'7. Network costs'!F$270</f>
        <v>0</v>
      </c>
      <c r="AD34" s="469">
        <f>'8. Routing factors'!AD70*'7. Network costs'!F$271</f>
        <v>0</v>
      </c>
      <c r="AE34" s="469">
        <f>'8. Routing factors'!AE70*'7. Network costs'!F$272</f>
        <v>0</v>
      </c>
      <c r="AF34" s="469">
        <f>'8. Routing factors'!AF70*'7. Network costs'!F$273</f>
        <v>0</v>
      </c>
      <c r="AG34" s="469">
        <f>'8. Routing factors'!AG70*'7. Network costs'!$F$274</f>
        <v>0</v>
      </c>
      <c r="AH34" s="469">
        <f>'8. Routing factors'!AH70*'7. Network costs'!$F$275</f>
        <v>0</v>
      </c>
      <c r="AI34" s="469">
        <f>'8. Routing factors'!AI70*'7. Network costs'!$F$276</f>
        <v>0</v>
      </c>
      <c r="AJ34" s="469">
        <f>'8. Routing factors'!AJ70*'7. Network costs'!$F$277</f>
        <v>0</v>
      </c>
      <c r="AK34" s="469">
        <f>'8. Routing factors'!AK70*'7. Network costs'!$F$278</f>
        <v>0</v>
      </c>
      <c r="AL34" s="469">
        <f>'8. Routing factors'!AL70*'7. Network costs'!$F$279</f>
        <v>0</v>
      </c>
      <c r="AM34" s="469">
        <f>'8. Routing factors'!AM70*'7. Network costs'!$F$280</f>
        <v>0</v>
      </c>
      <c r="AN34" s="469">
        <f>'8. Routing factors'!AN70*'7. Network costs'!$F$281</f>
        <v>0</v>
      </c>
      <c r="AO34" s="469">
        <f>'8. Routing factors'!AO70*'7. Network costs'!$F$282</f>
        <v>0</v>
      </c>
      <c r="AP34" s="469">
        <f>'8. Routing factors'!AP70*'7. Network costs'!$F$283</f>
        <v>0</v>
      </c>
      <c r="AQ34" s="469">
        <f>'8. Routing factors'!AQ70*'7. Network costs'!$F$284</f>
        <v>0</v>
      </c>
      <c r="AR34" s="469">
        <f>'8. Routing factors'!AR70*'7. Network costs'!$F$285</f>
        <v>0</v>
      </c>
      <c r="AS34" s="469">
        <f>'8. Routing factors'!AS70*'7. Network costs'!$F$286</f>
        <v>0</v>
      </c>
      <c r="AT34" s="469">
        <f>'8. Routing factors'!AT70*'7. Network costs'!$F$287</f>
        <v>0</v>
      </c>
      <c r="AU34" s="469">
        <f>'8. Routing factors'!AU70*'7. Network costs'!$F$288</f>
        <v>0</v>
      </c>
      <c r="AV34" s="469">
        <f>'8. Routing factors'!AV70*'7. Network costs'!$F$289</f>
        <v>0</v>
      </c>
      <c r="AW34" s="469">
        <f>'8. Routing factors'!AW70*'7. Network costs'!$F$290</f>
        <v>0</v>
      </c>
      <c r="AX34" s="469">
        <f>'8. Routing factors'!AX70*'7. Network costs'!$F$291</f>
        <v>0</v>
      </c>
      <c r="AY34" s="469">
        <f>'8. Routing factors'!AY70*'7. Network costs'!$F$292</f>
        <v>0</v>
      </c>
      <c r="AZ34" s="469">
        <f>'8. Routing factors'!AZ70*'7. Network costs'!$F$293</f>
        <v>0</v>
      </c>
      <c r="BA34" s="469">
        <f>'8. Routing factors'!BA70*'7. Network costs'!$F$294</f>
        <v>0</v>
      </c>
      <c r="BB34" s="469">
        <f>'8. Routing factors'!BB70*'7. Network costs'!$F$295</f>
        <v>0</v>
      </c>
      <c r="BC34" s="469">
        <f>'8. Routing factors'!BC70*'7. Network costs'!$F$296</f>
        <v>0</v>
      </c>
      <c r="BD34" s="469">
        <f>'8. Routing factors'!BD70*'7. Network costs'!$F$297</f>
        <v>0</v>
      </c>
      <c r="BE34" s="469">
        <f>'8. Routing factors'!BE70*'7. Network costs'!$F$298</f>
        <v>0</v>
      </c>
      <c r="BF34" s="469">
        <f>'8. Routing factors'!BF70*'7. Network costs'!$F$299</f>
        <v>0</v>
      </c>
      <c r="BG34" s="469">
        <f>'8. Routing factors'!BG70*'7. Network costs'!$F$300</f>
        <v>0</v>
      </c>
      <c r="BH34" s="229"/>
      <c r="BI34" s="335">
        <f t="shared" si="0"/>
        <v>0</v>
      </c>
      <c r="BJ34" s="470">
        <f>'2. Traffic'!F227</f>
        <v>0</v>
      </c>
      <c r="BK34" s="471" t="str">
        <f t="shared" si="1"/>
        <v/>
      </c>
      <c r="BL34" s="487"/>
    </row>
    <row r="35" spans="3:64">
      <c r="C35" s="240" t="str">
        <f>'C. Masterfiles'!C131</f>
        <v>S22</v>
      </c>
      <c r="D35" s="240" t="str">
        <f>'C. Masterfiles'!D131</f>
        <v>OTHER: complete as required</v>
      </c>
      <c r="E35" s="469">
        <f>'8. Routing factors'!E71*'7. Network costs'!F$246</f>
        <v>0</v>
      </c>
      <c r="F35" s="469">
        <f>'8. Routing factors'!F71*'7. Network costs'!F$247</f>
        <v>0</v>
      </c>
      <c r="G35" s="469">
        <f>'8. Routing factors'!G71*'7. Network costs'!F$248</f>
        <v>0</v>
      </c>
      <c r="H35" s="469">
        <f>'8. Routing factors'!H71*'7. Network costs'!F$249</f>
        <v>0</v>
      </c>
      <c r="I35" s="469">
        <f>'8. Routing factors'!I71*'7. Network costs'!F$250</f>
        <v>0</v>
      </c>
      <c r="J35" s="469">
        <f>'8. Routing factors'!J71*'7. Network costs'!F$251</f>
        <v>0</v>
      </c>
      <c r="K35" s="469">
        <f>'8. Routing factors'!K71*'7. Network costs'!F$252</f>
        <v>0</v>
      </c>
      <c r="L35" s="469">
        <f>'8. Routing factors'!L71*'7. Network costs'!F$253</f>
        <v>0</v>
      </c>
      <c r="M35" s="469">
        <f>'8. Routing factors'!M71*'7. Network costs'!F$254</f>
        <v>0</v>
      </c>
      <c r="N35" s="469">
        <f>'8. Routing factors'!N71*'7. Network costs'!F$255</f>
        <v>0</v>
      </c>
      <c r="O35" s="469">
        <f>'8. Routing factors'!O71*'7. Network costs'!F$256</f>
        <v>0</v>
      </c>
      <c r="P35" s="469">
        <f>'8. Routing factors'!P71*'7. Network costs'!F$257</f>
        <v>0</v>
      </c>
      <c r="Q35" s="469">
        <f>'8. Routing factors'!Q71*'7. Network costs'!F$258</f>
        <v>0</v>
      </c>
      <c r="R35" s="469">
        <f>'8. Routing factors'!R71*'7. Network costs'!F$259</f>
        <v>0</v>
      </c>
      <c r="S35" s="469">
        <f>'8. Routing factors'!S71*'7. Network costs'!F$260</f>
        <v>0</v>
      </c>
      <c r="T35" s="469">
        <f>'8. Routing factors'!T71*'7. Network costs'!F$261</f>
        <v>0</v>
      </c>
      <c r="U35" s="469">
        <f>'8. Routing factors'!U71*'7. Network costs'!F$262</f>
        <v>0</v>
      </c>
      <c r="V35" s="469">
        <f>'8. Routing factors'!V71*'7. Network costs'!F$263</f>
        <v>0</v>
      </c>
      <c r="W35" s="469">
        <f>'8. Routing factors'!W71*'7. Network costs'!F$264</f>
        <v>0</v>
      </c>
      <c r="X35" s="469">
        <f>'8. Routing factors'!X71*'7. Network costs'!F$265</f>
        <v>0</v>
      </c>
      <c r="Y35" s="469">
        <f>'8. Routing factors'!Y71*'7. Network costs'!F$266</f>
        <v>0</v>
      </c>
      <c r="Z35" s="469">
        <f>'8. Routing factors'!Z71*'7. Network costs'!F$267</f>
        <v>0</v>
      </c>
      <c r="AA35" s="469">
        <f>'8. Routing factors'!AA71*'7. Network costs'!F$268</f>
        <v>0</v>
      </c>
      <c r="AB35" s="469">
        <f>'8. Routing factors'!AB71*'7. Network costs'!F$269</f>
        <v>0</v>
      </c>
      <c r="AC35" s="469">
        <f>'8. Routing factors'!AC71*'7. Network costs'!F$270</f>
        <v>0</v>
      </c>
      <c r="AD35" s="469">
        <f>'8. Routing factors'!AD71*'7. Network costs'!F$271</f>
        <v>0</v>
      </c>
      <c r="AE35" s="469">
        <f>'8. Routing factors'!AE71*'7. Network costs'!F$272</f>
        <v>0</v>
      </c>
      <c r="AF35" s="469">
        <f>'8. Routing factors'!AF71*'7. Network costs'!F$273</f>
        <v>0</v>
      </c>
      <c r="AG35" s="469">
        <f>'8. Routing factors'!AG71*'7. Network costs'!$F$274</f>
        <v>0</v>
      </c>
      <c r="AH35" s="469">
        <f>'8. Routing factors'!AH71*'7. Network costs'!$F$275</f>
        <v>0</v>
      </c>
      <c r="AI35" s="469">
        <f>'8. Routing factors'!AI71*'7. Network costs'!$F$276</f>
        <v>0</v>
      </c>
      <c r="AJ35" s="469">
        <f>'8. Routing factors'!AJ71*'7. Network costs'!$F$277</f>
        <v>0</v>
      </c>
      <c r="AK35" s="469">
        <f>'8. Routing factors'!AK71*'7. Network costs'!$F$278</f>
        <v>0</v>
      </c>
      <c r="AL35" s="469">
        <f>'8. Routing factors'!AL71*'7. Network costs'!$F$279</f>
        <v>0</v>
      </c>
      <c r="AM35" s="469">
        <f>'8. Routing factors'!AM71*'7. Network costs'!$F$280</f>
        <v>0</v>
      </c>
      <c r="AN35" s="469">
        <f>'8. Routing factors'!AN71*'7. Network costs'!$F$281</f>
        <v>0</v>
      </c>
      <c r="AO35" s="469">
        <f>'8. Routing factors'!AO71*'7. Network costs'!$F$282</f>
        <v>0</v>
      </c>
      <c r="AP35" s="469">
        <f>'8. Routing factors'!AP71*'7. Network costs'!$F$283</f>
        <v>0</v>
      </c>
      <c r="AQ35" s="469">
        <f>'8. Routing factors'!AQ71*'7. Network costs'!$F$284</f>
        <v>0</v>
      </c>
      <c r="AR35" s="469">
        <f>'8. Routing factors'!AR71*'7. Network costs'!$F$285</f>
        <v>0</v>
      </c>
      <c r="AS35" s="469">
        <f>'8. Routing factors'!AS71*'7. Network costs'!$F$286</f>
        <v>0</v>
      </c>
      <c r="AT35" s="469">
        <f>'8. Routing factors'!AT71*'7. Network costs'!$F$287</f>
        <v>0</v>
      </c>
      <c r="AU35" s="469">
        <f>'8. Routing factors'!AU71*'7. Network costs'!$F$288</f>
        <v>0</v>
      </c>
      <c r="AV35" s="469">
        <f>'8. Routing factors'!AV71*'7. Network costs'!$F$289</f>
        <v>0</v>
      </c>
      <c r="AW35" s="469">
        <f>'8. Routing factors'!AW71*'7. Network costs'!$F$290</f>
        <v>0</v>
      </c>
      <c r="AX35" s="469">
        <f>'8. Routing factors'!AX71*'7. Network costs'!$F$291</f>
        <v>0</v>
      </c>
      <c r="AY35" s="469">
        <f>'8. Routing factors'!AY71*'7. Network costs'!$F$292</f>
        <v>0</v>
      </c>
      <c r="AZ35" s="469">
        <f>'8. Routing factors'!AZ71*'7. Network costs'!$F$293</f>
        <v>0</v>
      </c>
      <c r="BA35" s="469">
        <f>'8. Routing factors'!BA71*'7. Network costs'!$F$294</f>
        <v>0</v>
      </c>
      <c r="BB35" s="469">
        <f>'8. Routing factors'!BB71*'7. Network costs'!$F$295</f>
        <v>0</v>
      </c>
      <c r="BC35" s="469">
        <f>'8. Routing factors'!BC71*'7. Network costs'!$F$296</f>
        <v>0</v>
      </c>
      <c r="BD35" s="469">
        <f>'8. Routing factors'!BD71*'7. Network costs'!$F$297</f>
        <v>0</v>
      </c>
      <c r="BE35" s="469">
        <f>'8. Routing factors'!BE71*'7. Network costs'!$F$298</f>
        <v>0</v>
      </c>
      <c r="BF35" s="469">
        <f>'8. Routing factors'!BF71*'7. Network costs'!$F$299</f>
        <v>0</v>
      </c>
      <c r="BG35" s="469">
        <f>'8. Routing factors'!BG71*'7. Network costs'!$F$300</f>
        <v>0</v>
      </c>
      <c r="BH35" s="229"/>
      <c r="BI35" s="335">
        <f t="shared" si="0"/>
        <v>0</v>
      </c>
      <c r="BJ35" s="470">
        <f>'2. Traffic'!F228</f>
        <v>0</v>
      </c>
      <c r="BK35" s="471" t="str">
        <f t="shared" si="1"/>
        <v/>
      </c>
      <c r="BL35" s="487"/>
    </row>
    <row r="36" spans="3:64">
      <c r="C36" s="240" t="str">
        <f>'C. Masterfiles'!C132</f>
        <v>S23</v>
      </c>
      <c r="D36" s="240" t="str">
        <f>'C. Masterfiles'!D132</f>
        <v>OTHER: complete as required</v>
      </c>
      <c r="E36" s="469">
        <f>'8. Routing factors'!E72*'7. Network costs'!F$246</f>
        <v>0</v>
      </c>
      <c r="F36" s="469">
        <f>'8. Routing factors'!F72*'7. Network costs'!F$247</f>
        <v>0</v>
      </c>
      <c r="G36" s="469">
        <f>'8. Routing factors'!G72*'7. Network costs'!F$248</f>
        <v>0</v>
      </c>
      <c r="H36" s="469">
        <f>'8. Routing factors'!H72*'7. Network costs'!F$249</f>
        <v>0</v>
      </c>
      <c r="I36" s="469">
        <f>'8. Routing factors'!I72*'7. Network costs'!F$250</f>
        <v>0</v>
      </c>
      <c r="J36" s="469">
        <f>'8. Routing factors'!J72*'7. Network costs'!F$251</f>
        <v>0</v>
      </c>
      <c r="K36" s="469">
        <f>'8. Routing factors'!K72*'7. Network costs'!F$252</f>
        <v>0</v>
      </c>
      <c r="L36" s="469">
        <f>'8. Routing factors'!L72*'7. Network costs'!F$253</f>
        <v>0</v>
      </c>
      <c r="M36" s="469">
        <f>'8. Routing factors'!M72*'7. Network costs'!F$254</f>
        <v>0</v>
      </c>
      <c r="N36" s="469">
        <f>'8. Routing factors'!N72*'7. Network costs'!F$255</f>
        <v>0</v>
      </c>
      <c r="O36" s="469">
        <f>'8. Routing factors'!O72*'7. Network costs'!F$256</f>
        <v>0</v>
      </c>
      <c r="P36" s="469">
        <f>'8. Routing factors'!P72*'7. Network costs'!F$257</f>
        <v>0</v>
      </c>
      <c r="Q36" s="469">
        <f>'8. Routing factors'!Q72*'7. Network costs'!F$258</f>
        <v>0</v>
      </c>
      <c r="R36" s="469">
        <f>'8. Routing factors'!R72*'7. Network costs'!F$259</f>
        <v>0</v>
      </c>
      <c r="S36" s="469">
        <f>'8. Routing factors'!S72*'7. Network costs'!F$260</f>
        <v>0</v>
      </c>
      <c r="T36" s="469">
        <f>'8. Routing factors'!T72*'7. Network costs'!F$261</f>
        <v>0</v>
      </c>
      <c r="U36" s="469">
        <f>'8. Routing factors'!U72*'7. Network costs'!F$262</f>
        <v>0</v>
      </c>
      <c r="V36" s="469">
        <f>'8. Routing factors'!V72*'7. Network costs'!F$263</f>
        <v>0</v>
      </c>
      <c r="W36" s="469">
        <f>'8. Routing factors'!W72*'7. Network costs'!F$264</f>
        <v>0</v>
      </c>
      <c r="X36" s="469">
        <f>'8. Routing factors'!X72*'7. Network costs'!F$265</f>
        <v>0</v>
      </c>
      <c r="Y36" s="469">
        <f>'8. Routing factors'!Y72*'7. Network costs'!F$266</f>
        <v>0</v>
      </c>
      <c r="Z36" s="469">
        <f>'8. Routing factors'!Z72*'7. Network costs'!F$267</f>
        <v>0</v>
      </c>
      <c r="AA36" s="469">
        <f>'8. Routing factors'!AA72*'7. Network costs'!F$268</f>
        <v>0</v>
      </c>
      <c r="AB36" s="469">
        <f>'8. Routing factors'!AB72*'7. Network costs'!F$269</f>
        <v>0</v>
      </c>
      <c r="AC36" s="469">
        <f>'8. Routing factors'!AC72*'7. Network costs'!F$270</f>
        <v>0</v>
      </c>
      <c r="AD36" s="469">
        <f>'8. Routing factors'!AD72*'7. Network costs'!F$271</f>
        <v>0</v>
      </c>
      <c r="AE36" s="469">
        <f>'8. Routing factors'!AE72*'7. Network costs'!F$272</f>
        <v>0</v>
      </c>
      <c r="AF36" s="469">
        <f>'8. Routing factors'!AF72*'7. Network costs'!F$273</f>
        <v>0</v>
      </c>
      <c r="AG36" s="469">
        <f>'8. Routing factors'!AG72*'7. Network costs'!$F$274</f>
        <v>0</v>
      </c>
      <c r="AH36" s="469">
        <f>'8. Routing factors'!AH72*'7. Network costs'!$F$275</f>
        <v>0</v>
      </c>
      <c r="AI36" s="469">
        <f>'8. Routing factors'!AI72*'7. Network costs'!$F$276</f>
        <v>0</v>
      </c>
      <c r="AJ36" s="469">
        <f>'8. Routing factors'!AJ72*'7. Network costs'!$F$277</f>
        <v>0</v>
      </c>
      <c r="AK36" s="469">
        <f>'8. Routing factors'!AK72*'7. Network costs'!$F$278</f>
        <v>0</v>
      </c>
      <c r="AL36" s="469">
        <f>'8. Routing factors'!AL72*'7. Network costs'!$F$279</f>
        <v>0</v>
      </c>
      <c r="AM36" s="469">
        <f>'8. Routing factors'!AM72*'7. Network costs'!$F$280</f>
        <v>0</v>
      </c>
      <c r="AN36" s="469">
        <f>'8. Routing factors'!AN72*'7. Network costs'!$F$281</f>
        <v>0</v>
      </c>
      <c r="AO36" s="469">
        <f>'8. Routing factors'!AO72*'7. Network costs'!$F$282</f>
        <v>0</v>
      </c>
      <c r="AP36" s="469">
        <f>'8. Routing factors'!AP72*'7. Network costs'!$F$283</f>
        <v>0</v>
      </c>
      <c r="AQ36" s="469">
        <f>'8. Routing factors'!AQ72*'7. Network costs'!$F$284</f>
        <v>0</v>
      </c>
      <c r="AR36" s="469">
        <f>'8. Routing factors'!AR72*'7. Network costs'!$F$285</f>
        <v>0</v>
      </c>
      <c r="AS36" s="469">
        <f>'8. Routing factors'!AS72*'7. Network costs'!$F$286</f>
        <v>0</v>
      </c>
      <c r="AT36" s="469">
        <f>'8. Routing factors'!AT72*'7. Network costs'!$F$287</f>
        <v>0</v>
      </c>
      <c r="AU36" s="469">
        <f>'8. Routing factors'!AU72*'7. Network costs'!$F$288</f>
        <v>0</v>
      </c>
      <c r="AV36" s="469">
        <f>'8. Routing factors'!AV72*'7. Network costs'!$F$289</f>
        <v>0</v>
      </c>
      <c r="AW36" s="469">
        <f>'8. Routing factors'!AW72*'7. Network costs'!$F$290</f>
        <v>0</v>
      </c>
      <c r="AX36" s="469">
        <f>'8. Routing factors'!AX72*'7. Network costs'!$F$291</f>
        <v>0</v>
      </c>
      <c r="AY36" s="469">
        <f>'8. Routing factors'!AY72*'7. Network costs'!$F$292</f>
        <v>0</v>
      </c>
      <c r="AZ36" s="469">
        <f>'8. Routing factors'!AZ72*'7. Network costs'!$F$293</f>
        <v>0</v>
      </c>
      <c r="BA36" s="469">
        <f>'8. Routing factors'!BA72*'7. Network costs'!$F$294</f>
        <v>0</v>
      </c>
      <c r="BB36" s="469">
        <f>'8. Routing factors'!BB72*'7. Network costs'!$F$295</f>
        <v>0</v>
      </c>
      <c r="BC36" s="469">
        <f>'8. Routing factors'!BC72*'7. Network costs'!$F$296</f>
        <v>0</v>
      </c>
      <c r="BD36" s="469">
        <f>'8. Routing factors'!BD72*'7. Network costs'!$F$297</f>
        <v>0</v>
      </c>
      <c r="BE36" s="469">
        <f>'8. Routing factors'!BE72*'7. Network costs'!$F$298</f>
        <v>0</v>
      </c>
      <c r="BF36" s="469">
        <f>'8. Routing factors'!BF72*'7. Network costs'!$F$299</f>
        <v>0</v>
      </c>
      <c r="BG36" s="469">
        <f>'8. Routing factors'!BG72*'7. Network costs'!$F$300</f>
        <v>0</v>
      </c>
      <c r="BH36" s="229"/>
      <c r="BI36" s="335">
        <f t="shared" si="0"/>
        <v>0</v>
      </c>
      <c r="BJ36" s="470">
        <f>'2. Traffic'!F229</f>
        <v>0</v>
      </c>
      <c r="BK36" s="471" t="str">
        <f t="shared" si="1"/>
        <v/>
      </c>
      <c r="BL36" s="487"/>
    </row>
    <row r="37" spans="3:64">
      <c r="C37" s="240" t="str">
        <f>'C. Masterfiles'!C133</f>
        <v>S24</v>
      </c>
      <c r="D37" s="240" t="str">
        <f>'C. Masterfiles'!D133</f>
        <v>OTHER: complete as required</v>
      </c>
      <c r="E37" s="469">
        <f>'8. Routing factors'!E73*'7. Network costs'!F$246</f>
        <v>0</v>
      </c>
      <c r="F37" s="469">
        <f>'8. Routing factors'!F73*'7. Network costs'!F$247</f>
        <v>0</v>
      </c>
      <c r="G37" s="469">
        <f>'8. Routing factors'!G73*'7. Network costs'!F$248</f>
        <v>0</v>
      </c>
      <c r="H37" s="469">
        <f>'8. Routing factors'!H73*'7. Network costs'!F$249</f>
        <v>0</v>
      </c>
      <c r="I37" s="469">
        <f>'8. Routing factors'!I73*'7. Network costs'!F$250</f>
        <v>0</v>
      </c>
      <c r="J37" s="469">
        <f>'8. Routing factors'!J73*'7. Network costs'!F$251</f>
        <v>0</v>
      </c>
      <c r="K37" s="469">
        <f>'8. Routing factors'!K73*'7. Network costs'!F$252</f>
        <v>0</v>
      </c>
      <c r="L37" s="469">
        <f>'8. Routing factors'!L73*'7. Network costs'!F$253</f>
        <v>0</v>
      </c>
      <c r="M37" s="469">
        <f>'8. Routing factors'!M73*'7. Network costs'!F$254</f>
        <v>0</v>
      </c>
      <c r="N37" s="469">
        <f>'8. Routing factors'!N73*'7. Network costs'!F$255</f>
        <v>0</v>
      </c>
      <c r="O37" s="469">
        <f>'8. Routing factors'!O73*'7. Network costs'!F$256</f>
        <v>0</v>
      </c>
      <c r="P37" s="469">
        <f>'8. Routing factors'!P73*'7. Network costs'!F$257</f>
        <v>0</v>
      </c>
      <c r="Q37" s="469">
        <f>'8. Routing factors'!Q73*'7. Network costs'!F$258</f>
        <v>0</v>
      </c>
      <c r="R37" s="469">
        <f>'8. Routing factors'!R73*'7. Network costs'!F$259</f>
        <v>0</v>
      </c>
      <c r="S37" s="469">
        <f>'8. Routing factors'!S73*'7. Network costs'!F$260</f>
        <v>0</v>
      </c>
      <c r="T37" s="469">
        <f>'8. Routing factors'!T73*'7. Network costs'!F$261</f>
        <v>0</v>
      </c>
      <c r="U37" s="469">
        <f>'8. Routing factors'!U73*'7. Network costs'!F$262</f>
        <v>0</v>
      </c>
      <c r="V37" s="469">
        <f>'8. Routing factors'!V73*'7. Network costs'!F$263</f>
        <v>0</v>
      </c>
      <c r="W37" s="469">
        <f>'8. Routing factors'!W73*'7. Network costs'!F$264</f>
        <v>0</v>
      </c>
      <c r="X37" s="469">
        <f>'8. Routing factors'!X73*'7. Network costs'!F$265</f>
        <v>0</v>
      </c>
      <c r="Y37" s="469">
        <f>'8. Routing factors'!Y73*'7. Network costs'!F$266</f>
        <v>0</v>
      </c>
      <c r="Z37" s="469">
        <f>'8. Routing factors'!Z73*'7. Network costs'!F$267</f>
        <v>0</v>
      </c>
      <c r="AA37" s="469">
        <f>'8. Routing factors'!AA73*'7. Network costs'!F$268</f>
        <v>0</v>
      </c>
      <c r="AB37" s="469">
        <f>'8. Routing factors'!AB73*'7. Network costs'!F$269</f>
        <v>0</v>
      </c>
      <c r="AC37" s="469">
        <f>'8. Routing factors'!AC73*'7. Network costs'!F$270</f>
        <v>0</v>
      </c>
      <c r="AD37" s="469">
        <f>'8. Routing factors'!AD73*'7. Network costs'!F$271</f>
        <v>0</v>
      </c>
      <c r="AE37" s="469">
        <f>'8. Routing factors'!AE73*'7. Network costs'!F$272</f>
        <v>0</v>
      </c>
      <c r="AF37" s="469">
        <f>'8. Routing factors'!AF73*'7. Network costs'!F$273</f>
        <v>0</v>
      </c>
      <c r="AG37" s="469">
        <f>'8. Routing factors'!AG73*'7. Network costs'!$F$274</f>
        <v>0</v>
      </c>
      <c r="AH37" s="469">
        <f>'8. Routing factors'!AH73*'7. Network costs'!$F$275</f>
        <v>0</v>
      </c>
      <c r="AI37" s="469">
        <f>'8. Routing factors'!AI73*'7. Network costs'!$F$276</f>
        <v>0</v>
      </c>
      <c r="AJ37" s="469">
        <f>'8. Routing factors'!AJ73*'7. Network costs'!$F$277</f>
        <v>0</v>
      </c>
      <c r="AK37" s="469">
        <f>'8. Routing factors'!AK73*'7. Network costs'!$F$278</f>
        <v>0</v>
      </c>
      <c r="AL37" s="469">
        <f>'8. Routing factors'!AL73*'7. Network costs'!$F$279</f>
        <v>0</v>
      </c>
      <c r="AM37" s="469">
        <f>'8. Routing factors'!AM73*'7. Network costs'!$F$280</f>
        <v>0</v>
      </c>
      <c r="AN37" s="469">
        <f>'8. Routing factors'!AN73*'7. Network costs'!$F$281</f>
        <v>0</v>
      </c>
      <c r="AO37" s="469">
        <f>'8. Routing factors'!AO73*'7. Network costs'!$F$282</f>
        <v>0</v>
      </c>
      <c r="AP37" s="469">
        <f>'8. Routing factors'!AP73*'7. Network costs'!$F$283</f>
        <v>0</v>
      </c>
      <c r="AQ37" s="469">
        <f>'8. Routing factors'!AQ73*'7. Network costs'!$F$284</f>
        <v>0</v>
      </c>
      <c r="AR37" s="469">
        <f>'8. Routing factors'!AR73*'7. Network costs'!$F$285</f>
        <v>0</v>
      </c>
      <c r="AS37" s="469">
        <f>'8. Routing factors'!AS73*'7. Network costs'!$F$286</f>
        <v>0</v>
      </c>
      <c r="AT37" s="469">
        <f>'8. Routing factors'!AT73*'7. Network costs'!$F$287</f>
        <v>0</v>
      </c>
      <c r="AU37" s="469">
        <f>'8. Routing factors'!AU73*'7. Network costs'!$F$288</f>
        <v>0</v>
      </c>
      <c r="AV37" s="469">
        <f>'8. Routing factors'!AV73*'7. Network costs'!$F$289</f>
        <v>0</v>
      </c>
      <c r="AW37" s="469">
        <f>'8. Routing factors'!AW73*'7. Network costs'!$F$290</f>
        <v>0</v>
      </c>
      <c r="AX37" s="469">
        <f>'8. Routing factors'!AX73*'7. Network costs'!$F$291</f>
        <v>0</v>
      </c>
      <c r="AY37" s="469">
        <f>'8. Routing factors'!AY73*'7. Network costs'!$F$292</f>
        <v>0</v>
      </c>
      <c r="AZ37" s="469">
        <f>'8. Routing factors'!AZ73*'7. Network costs'!$F$293</f>
        <v>0</v>
      </c>
      <c r="BA37" s="469">
        <f>'8. Routing factors'!BA73*'7. Network costs'!$F$294</f>
        <v>0</v>
      </c>
      <c r="BB37" s="469">
        <f>'8. Routing factors'!BB73*'7. Network costs'!$F$295</f>
        <v>0</v>
      </c>
      <c r="BC37" s="469">
        <f>'8. Routing factors'!BC73*'7. Network costs'!$F$296</f>
        <v>0</v>
      </c>
      <c r="BD37" s="469">
        <f>'8. Routing factors'!BD73*'7. Network costs'!$F$297</f>
        <v>0</v>
      </c>
      <c r="BE37" s="469">
        <f>'8. Routing factors'!BE73*'7. Network costs'!$F$298</f>
        <v>0</v>
      </c>
      <c r="BF37" s="469">
        <f>'8. Routing factors'!BF73*'7. Network costs'!$F$299</f>
        <v>0</v>
      </c>
      <c r="BG37" s="469">
        <f>'8. Routing factors'!BG73*'7. Network costs'!$F$300</f>
        <v>0</v>
      </c>
      <c r="BH37" s="229"/>
      <c r="BI37" s="335">
        <f t="shared" si="0"/>
        <v>0</v>
      </c>
      <c r="BJ37" s="470">
        <f>'2. Traffic'!F230</f>
        <v>0</v>
      </c>
      <c r="BK37" s="471" t="str">
        <f t="shared" si="1"/>
        <v/>
      </c>
      <c r="BL37" s="487"/>
    </row>
    <row r="38" spans="3:64">
      <c r="C38" s="240" t="str">
        <f>'C. Masterfiles'!C134</f>
        <v>S25</v>
      </c>
      <c r="D38" s="240" t="str">
        <f>'C. Masterfiles'!D134</f>
        <v>OTHER: complete as required</v>
      </c>
      <c r="E38" s="469">
        <f>'8. Routing factors'!E74*'7. Network costs'!F$246</f>
        <v>0</v>
      </c>
      <c r="F38" s="469">
        <f>'8. Routing factors'!F74*'7. Network costs'!F$247</f>
        <v>0</v>
      </c>
      <c r="G38" s="469">
        <f>'8. Routing factors'!G74*'7. Network costs'!F$248</f>
        <v>0</v>
      </c>
      <c r="H38" s="469">
        <f>'8. Routing factors'!H74*'7. Network costs'!F$249</f>
        <v>0</v>
      </c>
      <c r="I38" s="469">
        <f>'8. Routing factors'!I74*'7. Network costs'!F$250</f>
        <v>0</v>
      </c>
      <c r="J38" s="469">
        <f>'8. Routing factors'!J74*'7. Network costs'!F$251</f>
        <v>0</v>
      </c>
      <c r="K38" s="469">
        <f>'8. Routing factors'!K74*'7. Network costs'!F$252</f>
        <v>0</v>
      </c>
      <c r="L38" s="469">
        <f>'8. Routing factors'!L74*'7. Network costs'!F$253</f>
        <v>0</v>
      </c>
      <c r="M38" s="469">
        <f>'8. Routing factors'!M74*'7. Network costs'!F$254</f>
        <v>0</v>
      </c>
      <c r="N38" s="469">
        <f>'8. Routing factors'!N74*'7. Network costs'!F$255</f>
        <v>0</v>
      </c>
      <c r="O38" s="469">
        <f>'8. Routing factors'!O74*'7. Network costs'!F$256</f>
        <v>0</v>
      </c>
      <c r="P38" s="469">
        <f>'8. Routing factors'!P74*'7. Network costs'!F$257</f>
        <v>0</v>
      </c>
      <c r="Q38" s="469">
        <f>'8. Routing factors'!Q74*'7. Network costs'!F$258</f>
        <v>0</v>
      </c>
      <c r="R38" s="469">
        <f>'8. Routing factors'!R74*'7. Network costs'!F$259</f>
        <v>0</v>
      </c>
      <c r="S38" s="469">
        <f>'8. Routing factors'!S74*'7. Network costs'!F$260</f>
        <v>0</v>
      </c>
      <c r="T38" s="469">
        <f>'8. Routing factors'!T74*'7. Network costs'!F$261</f>
        <v>0</v>
      </c>
      <c r="U38" s="469">
        <f>'8. Routing factors'!U74*'7. Network costs'!F$262</f>
        <v>0</v>
      </c>
      <c r="V38" s="469">
        <f>'8. Routing factors'!V74*'7. Network costs'!F$263</f>
        <v>0</v>
      </c>
      <c r="W38" s="469">
        <f>'8. Routing factors'!W74*'7. Network costs'!F$264</f>
        <v>0</v>
      </c>
      <c r="X38" s="469">
        <f>'8. Routing factors'!X74*'7. Network costs'!F$265</f>
        <v>0</v>
      </c>
      <c r="Y38" s="469">
        <f>'8. Routing factors'!Y74*'7. Network costs'!F$266</f>
        <v>0</v>
      </c>
      <c r="Z38" s="469">
        <f>'8. Routing factors'!Z74*'7. Network costs'!F$267</f>
        <v>0</v>
      </c>
      <c r="AA38" s="469">
        <f>'8. Routing factors'!AA74*'7. Network costs'!F$268</f>
        <v>0</v>
      </c>
      <c r="AB38" s="469">
        <f>'8. Routing factors'!AB74*'7. Network costs'!F$269</f>
        <v>0</v>
      </c>
      <c r="AC38" s="469">
        <f>'8. Routing factors'!AC74*'7. Network costs'!F$270</f>
        <v>0</v>
      </c>
      <c r="AD38" s="469">
        <f>'8. Routing factors'!AD74*'7. Network costs'!F$271</f>
        <v>0</v>
      </c>
      <c r="AE38" s="469">
        <f>'8. Routing factors'!AE74*'7. Network costs'!F$272</f>
        <v>0</v>
      </c>
      <c r="AF38" s="469">
        <f>'8. Routing factors'!AF74*'7. Network costs'!F$273</f>
        <v>0</v>
      </c>
      <c r="AG38" s="469">
        <f>'8. Routing factors'!AG74*'7. Network costs'!$F$274</f>
        <v>0</v>
      </c>
      <c r="AH38" s="469">
        <f>'8. Routing factors'!AH74*'7. Network costs'!$F$275</f>
        <v>0</v>
      </c>
      <c r="AI38" s="469">
        <f>'8. Routing factors'!AI74*'7. Network costs'!$F$276</f>
        <v>0</v>
      </c>
      <c r="AJ38" s="469">
        <f>'8. Routing factors'!AJ74*'7. Network costs'!$F$277</f>
        <v>0</v>
      </c>
      <c r="AK38" s="469">
        <f>'8. Routing factors'!AK74*'7. Network costs'!$F$278</f>
        <v>0</v>
      </c>
      <c r="AL38" s="469">
        <f>'8. Routing factors'!AL74*'7. Network costs'!$F$279</f>
        <v>0</v>
      </c>
      <c r="AM38" s="469">
        <f>'8. Routing factors'!AM74*'7. Network costs'!$F$280</f>
        <v>0</v>
      </c>
      <c r="AN38" s="469">
        <f>'8. Routing factors'!AN74*'7. Network costs'!$F$281</f>
        <v>0</v>
      </c>
      <c r="AO38" s="469">
        <f>'8. Routing factors'!AO74*'7. Network costs'!$F$282</f>
        <v>0</v>
      </c>
      <c r="AP38" s="469">
        <f>'8. Routing factors'!AP74*'7. Network costs'!$F$283</f>
        <v>0</v>
      </c>
      <c r="AQ38" s="469">
        <f>'8. Routing factors'!AQ74*'7. Network costs'!$F$284</f>
        <v>0</v>
      </c>
      <c r="AR38" s="469">
        <f>'8. Routing factors'!AR74*'7. Network costs'!$F$285</f>
        <v>0</v>
      </c>
      <c r="AS38" s="469">
        <f>'8. Routing factors'!AS74*'7. Network costs'!$F$286</f>
        <v>0</v>
      </c>
      <c r="AT38" s="469">
        <f>'8. Routing factors'!AT74*'7. Network costs'!$F$287</f>
        <v>0</v>
      </c>
      <c r="AU38" s="469">
        <f>'8. Routing factors'!AU74*'7. Network costs'!$F$288</f>
        <v>0</v>
      </c>
      <c r="AV38" s="469">
        <f>'8. Routing factors'!AV74*'7. Network costs'!$F$289</f>
        <v>0</v>
      </c>
      <c r="AW38" s="469">
        <f>'8. Routing factors'!AW74*'7. Network costs'!$F$290</f>
        <v>0</v>
      </c>
      <c r="AX38" s="469">
        <f>'8. Routing factors'!AX74*'7. Network costs'!$F$291</f>
        <v>0</v>
      </c>
      <c r="AY38" s="469">
        <f>'8. Routing factors'!AY74*'7. Network costs'!$F$292</f>
        <v>0</v>
      </c>
      <c r="AZ38" s="469">
        <f>'8. Routing factors'!AZ74*'7. Network costs'!$F$293</f>
        <v>0</v>
      </c>
      <c r="BA38" s="469">
        <f>'8. Routing factors'!BA74*'7. Network costs'!$F$294</f>
        <v>0</v>
      </c>
      <c r="BB38" s="469">
        <f>'8. Routing factors'!BB74*'7. Network costs'!$F$295</f>
        <v>0</v>
      </c>
      <c r="BC38" s="469">
        <f>'8. Routing factors'!BC74*'7. Network costs'!$F$296</f>
        <v>0</v>
      </c>
      <c r="BD38" s="469">
        <f>'8. Routing factors'!BD74*'7. Network costs'!$F$297</f>
        <v>0</v>
      </c>
      <c r="BE38" s="469">
        <f>'8. Routing factors'!BE74*'7. Network costs'!$F$298</f>
        <v>0</v>
      </c>
      <c r="BF38" s="469">
        <f>'8. Routing factors'!BF74*'7. Network costs'!$F$299</f>
        <v>0</v>
      </c>
      <c r="BG38" s="469">
        <f>'8. Routing factors'!BG74*'7. Network costs'!$F$300</f>
        <v>0</v>
      </c>
      <c r="BH38" s="229"/>
      <c r="BI38" s="335">
        <f t="shared" si="0"/>
        <v>0</v>
      </c>
      <c r="BJ38" s="470">
        <f>'2. Traffic'!F231</f>
        <v>0</v>
      </c>
      <c r="BK38" s="471" t="str">
        <f t="shared" si="1"/>
        <v/>
      </c>
      <c r="BL38" s="487"/>
    </row>
    <row r="39" spans="3:64">
      <c r="C39" s="240" t="str">
        <f>'C. Masterfiles'!C135</f>
        <v>S26</v>
      </c>
      <c r="D39" s="240" t="str">
        <f>'C. Masterfiles'!D135</f>
        <v>OTHER: complete as required</v>
      </c>
      <c r="E39" s="469">
        <f>'8. Routing factors'!E75*'7. Network costs'!F$246</f>
        <v>0</v>
      </c>
      <c r="F39" s="469">
        <f>'8. Routing factors'!F75*'7. Network costs'!F$247</f>
        <v>0</v>
      </c>
      <c r="G39" s="469">
        <f>'8. Routing factors'!G75*'7. Network costs'!F$248</f>
        <v>0</v>
      </c>
      <c r="H39" s="469">
        <f>'8. Routing factors'!H75*'7. Network costs'!F$249</f>
        <v>0</v>
      </c>
      <c r="I39" s="469">
        <f>'8. Routing factors'!I75*'7. Network costs'!F$250</f>
        <v>0</v>
      </c>
      <c r="J39" s="469">
        <f>'8. Routing factors'!J75*'7. Network costs'!F$251</f>
        <v>0</v>
      </c>
      <c r="K39" s="469">
        <f>'8. Routing factors'!K75*'7. Network costs'!F$252</f>
        <v>0</v>
      </c>
      <c r="L39" s="469">
        <f>'8. Routing factors'!L75*'7. Network costs'!F$253</f>
        <v>0</v>
      </c>
      <c r="M39" s="469">
        <f>'8. Routing factors'!M75*'7. Network costs'!F$254</f>
        <v>0</v>
      </c>
      <c r="N39" s="469">
        <f>'8. Routing factors'!N75*'7. Network costs'!F$255</f>
        <v>0</v>
      </c>
      <c r="O39" s="469">
        <f>'8. Routing factors'!O75*'7. Network costs'!F$256</f>
        <v>0</v>
      </c>
      <c r="P39" s="469">
        <f>'8. Routing factors'!P75*'7. Network costs'!F$257</f>
        <v>0</v>
      </c>
      <c r="Q39" s="469">
        <f>'8. Routing factors'!Q75*'7. Network costs'!F$258</f>
        <v>0</v>
      </c>
      <c r="R39" s="469">
        <f>'8. Routing factors'!R75*'7. Network costs'!F$259</f>
        <v>0</v>
      </c>
      <c r="S39" s="469">
        <f>'8. Routing factors'!S75*'7. Network costs'!F$260</f>
        <v>0</v>
      </c>
      <c r="T39" s="469">
        <f>'8. Routing factors'!T75*'7. Network costs'!F$261</f>
        <v>0</v>
      </c>
      <c r="U39" s="469">
        <f>'8. Routing factors'!U75*'7. Network costs'!F$262</f>
        <v>0</v>
      </c>
      <c r="V39" s="469">
        <f>'8. Routing factors'!V75*'7. Network costs'!F$263</f>
        <v>0</v>
      </c>
      <c r="W39" s="469">
        <f>'8. Routing factors'!W75*'7. Network costs'!F$264</f>
        <v>0</v>
      </c>
      <c r="X39" s="469">
        <f>'8. Routing factors'!X75*'7. Network costs'!F$265</f>
        <v>0</v>
      </c>
      <c r="Y39" s="469">
        <f>'8. Routing factors'!Y75*'7. Network costs'!F$266</f>
        <v>0</v>
      </c>
      <c r="Z39" s="469">
        <f>'8. Routing factors'!Z75*'7. Network costs'!F$267</f>
        <v>0</v>
      </c>
      <c r="AA39" s="469">
        <f>'8. Routing factors'!AA75*'7. Network costs'!F$268</f>
        <v>0</v>
      </c>
      <c r="AB39" s="469">
        <f>'8. Routing factors'!AB75*'7. Network costs'!F$269</f>
        <v>0</v>
      </c>
      <c r="AC39" s="469">
        <f>'8. Routing factors'!AC75*'7. Network costs'!F$270</f>
        <v>0</v>
      </c>
      <c r="AD39" s="469">
        <f>'8. Routing factors'!AD75*'7. Network costs'!F$271</f>
        <v>0</v>
      </c>
      <c r="AE39" s="469">
        <f>'8. Routing factors'!AE75*'7. Network costs'!F$272</f>
        <v>0</v>
      </c>
      <c r="AF39" s="469">
        <f>'8. Routing factors'!AF75*'7. Network costs'!F$273</f>
        <v>0</v>
      </c>
      <c r="AG39" s="469">
        <f>'8. Routing factors'!AG75*'7. Network costs'!$F$274</f>
        <v>0</v>
      </c>
      <c r="AH39" s="469">
        <f>'8. Routing factors'!AH75*'7. Network costs'!$F$275</f>
        <v>0</v>
      </c>
      <c r="AI39" s="469">
        <f>'8. Routing factors'!AI75*'7. Network costs'!$F$276</f>
        <v>0</v>
      </c>
      <c r="AJ39" s="469">
        <f>'8. Routing factors'!AJ75*'7. Network costs'!$F$277</f>
        <v>0</v>
      </c>
      <c r="AK39" s="469">
        <f>'8. Routing factors'!AK75*'7. Network costs'!$F$278</f>
        <v>0</v>
      </c>
      <c r="AL39" s="469">
        <f>'8. Routing factors'!AL75*'7. Network costs'!$F$279</f>
        <v>0</v>
      </c>
      <c r="AM39" s="469">
        <f>'8. Routing factors'!AM75*'7. Network costs'!$F$280</f>
        <v>0</v>
      </c>
      <c r="AN39" s="469">
        <f>'8. Routing factors'!AN75*'7. Network costs'!$F$281</f>
        <v>0</v>
      </c>
      <c r="AO39" s="469">
        <f>'8. Routing factors'!AO75*'7. Network costs'!$F$282</f>
        <v>0</v>
      </c>
      <c r="AP39" s="469">
        <f>'8. Routing factors'!AP75*'7. Network costs'!$F$283</f>
        <v>0</v>
      </c>
      <c r="AQ39" s="469">
        <f>'8. Routing factors'!AQ75*'7. Network costs'!$F$284</f>
        <v>0</v>
      </c>
      <c r="AR39" s="469">
        <f>'8. Routing factors'!AR75*'7. Network costs'!$F$285</f>
        <v>0</v>
      </c>
      <c r="AS39" s="469">
        <f>'8. Routing factors'!AS75*'7. Network costs'!$F$286</f>
        <v>0</v>
      </c>
      <c r="AT39" s="469">
        <f>'8. Routing factors'!AT75*'7. Network costs'!$F$287</f>
        <v>0</v>
      </c>
      <c r="AU39" s="469">
        <f>'8. Routing factors'!AU75*'7. Network costs'!$F$288</f>
        <v>0</v>
      </c>
      <c r="AV39" s="469">
        <f>'8. Routing factors'!AV75*'7. Network costs'!$F$289</f>
        <v>0</v>
      </c>
      <c r="AW39" s="469">
        <f>'8. Routing factors'!AW75*'7. Network costs'!$F$290</f>
        <v>0</v>
      </c>
      <c r="AX39" s="469">
        <f>'8. Routing factors'!AX75*'7. Network costs'!$F$291</f>
        <v>0</v>
      </c>
      <c r="AY39" s="469">
        <f>'8. Routing factors'!AY75*'7. Network costs'!$F$292</f>
        <v>0</v>
      </c>
      <c r="AZ39" s="469">
        <f>'8. Routing factors'!AZ75*'7. Network costs'!$F$293</f>
        <v>0</v>
      </c>
      <c r="BA39" s="469">
        <f>'8. Routing factors'!BA75*'7. Network costs'!$F$294</f>
        <v>0</v>
      </c>
      <c r="BB39" s="469">
        <f>'8. Routing factors'!BB75*'7. Network costs'!$F$295</f>
        <v>0</v>
      </c>
      <c r="BC39" s="469">
        <f>'8. Routing factors'!BC75*'7. Network costs'!$F$296</f>
        <v>0</v>
      </c>
      <c r="BD39" s="469">
        <f>'8. Routing factors'!BD75*'7. Network costs'!$F$297</f>
        <v>0</v>
      </c>
      <c r="BE39" s="469">
        <f>'8. Routing factors'!BE75*'7. Network costs'!$F$298</f>
        <v>0</v>
      </c>
      <c r="BF39" s="469">
        <f>'8. Routing factors'!BF75*'7. Network costs'!$F$299</f>
        <v>0</v>
      </c>
      <c r="BG39" s="469">
        <f>'8. Routing factors'!BG75*'7. Network costs'!$F$300</f>
        <v>0</v>
      </c>
      <c r="BH39" s="229"/>
      <c r="BI39" s="335">
        <f t="shared" si="0"/>
        <v>0</v>
      </c>
      <c r="BJ39" s="470">
        <f>'2. Traffic'!F232</f>
        <v>0</v>
      </c>
      <c r="BK39" s="471" t="str">
        <f t="shared" si="1"/>
        <v/>
      </c>
      <c r="BL39" s="487"/>
    </row>
    <row r="40" spans="3:64">
      <c r="C40" s="240" t="str">
        <f>'C. Masterfiles'!C136</f>
        <v>S27</v>
      </c>
      <c r="D40" s="240" t="str">
        <f>'C. Masterfiles'!D136</f>
        <v>OTHER: complete as required</v>
      </c>
      <c r="E40" s="469">
        <f>'8. Routing factors'!E76*'7. Network costs'!F$246</f>
        <v>0</v>
      </c>
      <c r="F40" s="469">
        <f>'8. Routing factors'!F76*'7. Network costs'!F$247</f>
        <v>0</v>
      </c>
      <c r="G40" s="469">
        <f>'8. Routing factors'!G76*'7. Network costs'!F$248</f>
        <v>0</v>
      </c>
      <c r="H40" s="469">
        <f>'8. Routing factors'!H76*'7. Network costs'!F$249</f>
        <v>0</v>
      </c>
      <c r="I40" s="469">
        <f>'8. Routing factors'!I76*'7. Network costs'!F$250</f>
        <v>0</v>
      </c>
      <c r="J40" s="469">
        <f>'8. Routing factors'!J76*'7. Network costs'!F$251</f>
        <v>0</v>
      </c>
      <c r="K40" s="469">
        <f>'8. Routing factors'!K76*'7. Network costs'!F$252</f>
        <v>0</v>
      </c>
      <c r="L40" s="469">
        <f>'8. Routing factors'!L76*'7. Network costs'!F$253</f>
        <v>0</v>
      </c>
      <c r="M40" s="469">
        <f>'8. Routing factors'!M76*'7. Network costs'!F$254</f>
        <v>0</v>
      </c>
      <c r="N40" s="469">
        <f>'8. Routing factors'!N76*'7. Network costs'!F$255</f>
        <v>0</v>
      </c>
      <c r="O40" s="469">
        <f>'8. Routing factors'!O76*'7. Network costs'!F$256</f>
        <v>0</v>
      </c>
      <c r="P40" s="469">
        <f>'8. Routing factors'!P76*'7. Network costs'!F$257</f>
        <v>0</v>
      </c>
      <c r="Q40" s="469">
        <f>'8. Routing factors'!Q76*'7. Network costs'!F$258</f>
        <v>0</v>
      </c>
      <c r="R40" s="469">
        <f>'8. Routing factors'!R76*'7. Network costs'!F$259</f>
        <v>0</v>
      </c>
      <c r="S40" s="469">
        <f>'8. Routing factors'!S76*'7. Network costs'!F$260</f>
        <v>0</v>
      </c>
      <c r="T40" s="469">
        <f>'8. Routing factors'!T76*'7. Network costs'!F$261</f>
        <v>0</v>
      </c>
      <c r="U40" s="469">
        <f>'8. Routing factors'!U76*'7. Network costs'!F$262</f>
        <v>0</v>
      </c>
      <c r="V40" s="469">
        <f>'8. Routing factors'!V76*'7. Network costs'!F$263</f>
        <v>0</v>
      </c>
      <c r="W40" s="469">
        <f>'8. Routing factors'!W76*'7. Network costs'!F$264</f>
        <v>0</v>
      </c>
      <c r="X40" s="469">
        <f>'8. Routing factors'!X76*'7. Network costs'!F$265</f>
        <v>0</v>
      </c>
      <c r="Y40" s="469">
        <f>'8. Routing factors'!Y76*'7. Network costs'!F$266</f>
        <v>0</v>
      </c>
      <c r="Z40" s="469">
        <f>'8. Routing factors'!Z76*'7. Network costs'!F$267</f>
        <v>0</v>
      </c>
      <c r="AA40" s="469">
        <f>'8. Routing factors'!AA76*'7. Network costs'!F$268</f>
        <v>0</v>
      </c>
      <c r="AB40" s="469">
        <f>'8. Routing factors'!AB76*'7. Network costs'!F$269</f>
        <v>0</v>
      </c>
      <c r="AC40" s="469">
        <f>'8. Routing factors'!AC76*'7. Network costs'!F$270</f>
        <v>0</v>
      </c>
      <c r="AD40" s="469">
        <f>'8. Routing factors'!AD76*'7. Network costs'!F$271</f>
        <v>0</v>
      </c>
      <c r="AE40" s="469">
        <f>'8. Routing factors'!AE76*'7. Network costs'!F$272</f>
        <v>0</v>
      </c>
      <c r="AF40" s="469">
        <f>'8. Routing factors'!AF76*'7. Network costs'!F$273</f>
        <v>0</v>
      </c>
      <c r="AG40" s="469">
        <f>'8. Routing factors'!AG76*'7. Network costs'!$F$274</f>
        <v>0</v>
      </c>
      <c r="AH40" s="469">
        <f>'8. Routing factors'!AH76*'7. Network costs'!$F$275</f>
        <v>0</v>
      </c>
      <c r="AI40" s="469">
        <f>'8. Routing factors'!AI76*'7. Network costs'!$F$276</f>
        <v>0</v>
      </c>
      <c r="AJ40" s="469">
        <f>'8. Routing factors'!AJ76*'7. Network costs'!$F$277</f>
        <v>0</v>
      </c>
      <c r="AK40" s="469">
        <f>'8. Routing factors'!AK76*'7. Network costs'!$F$278</f>
        <v>0</v>
      </c>
      <c r="AL40" s="469">
        <f>'8. Routing factors'!AL76*'7. Network costs'!$F$279</f>
        <v>0</v>
      </c>
      <c r="AM40" s="469">
        <f>'8. Routing factors'!AM76*'7. Network costs'!$F$280</f>
        <v>0</v>
      </c>
      <c r="AN40" s="469">
        <f>'8. Routing factors'!AN76*'7. Network costs'!$F$281</f>
        <v>0</v>
      </c>
      <c r="AO40" s="469">
        <f>'8. Routing factors'!AO76*'7. Network costs'!$F$282</f>
        <v>0</v>
      </c>
      <c r="AP40" s="469">
        <f>'8. Routing factors'!AP76*'7. Network costs'!$F$283</f>
        <v>0</v>
      </c>
      <c r="AQ40" s="469">
        <f>'8. Routing factors'!AQ76*'7. Network costs'!$F$284</f>
        <v>0</v>
      </c>
      <c r="AR40" s="469">
        <f>'8. Routing factors'!AR76*'7. Network costs'!$F$285</f>
        <v>0</v>
      </c>
      <c r="AS40" s="469">
        <f>'8. Routing factors'!AS76*'7. Network costs'!$F$286</f>
        <v>0</v>
      </c>
      <c r="AT40" s="469">
        <f>'8. Routing factors'!AT76*'7. Network costs'!$F$287</f>
        <v>0</v>
      </c>
      <c r="AU40" s="469">
        <f>'8. Routing factors'!AU76*'7. Network costs'!$F$288</f>
        <v>0</v>
      </c>
      <c r="AV40" s="469">
        <f>'8. Routing factors'!AV76*'7. Network costs'!$F$289</f>
        <v>0</v>
      </c>
      <c r="AW40" s="469">
        <f>'8. Routing factors'!AW76*'7. Network costs'!$F$290</f>
        <v>0</v>
      </c>
      <c r="AX40" s="469">
        <f>'8. Routing factors'!AX76*'7. Network costs'!$F$291</f>
        <v>0</v>
      </c>
      <c r="AY40" s="469">
        <f>'8. Routing factors'!AY76*'7. Network costs'!$F$292</f>
        <v>0</v>
      </c>
      <c r="AZ40" s="469">
        <f>'8. Routing factors'!AZ76*'7. Network costs'!$F$293</f>
        <v>0</v>
      </c>
      <c r="BA40" s="469">
        <f>'8. Routing factors'!BA76*'7. Network costs'!$F$294</f>
        <v>0</v>
      </c>
      <c r="BB40" s="469">
        <f>'8. Routing factors'!BB76*'7. Network costs'!$F$295</f>
        <v>0</v>
      </c>
      <c r="BC40" s="469">
        <f>'8. Routing factors'!BC76*'7. Network costs'!$F$296</f>
        <v>0</v>
      </c>
      <c r="BD40" s="469">
        <f>'8. Routing factors'!BD76*'7. Network costs'!$F$297</f>
        <v>0</v>
      </c>
      <c r="BE40" s="469">
        <f>'8. Routing factors'!BE76*'7. Network costs'!$F$298</f>
        <v>0</v>
      </c>
      <c r="BF40" s="469">
        <f>'8. Routing factors'!BF76*'7. Network costs'!$F$299</f>
        <v>0</v>
      </c>
      <c r="BG40" s="469">
        <f>'8. Routing factors'!BG76*'7. Network costs'!$F$300</f>
        <v>0</v>
      </c>
      <c r="BH40" s="229"/>
      <c r="BI40" s="335">
        <f t="shared" si="0"/>
        <v>0</v>
      </c>
      <c r="BJ40" s="470">
        <f>'2. Traffic'!F233</f>
        <v>0</v>
      </c>
      <c r="BK40" s="471" t="str">
        <f t="shared" si="1"/>
        <v/>
      </c>
      <c r="BL40" s="487"/>
    </row>
    <row r="41" spans="3:64">
      <c r="C41" s="240" t="str">
        <f>'C. Masterfiles'!C137</f>
        <v>S28</v>
      </c>
      <c r="D41" s="240" t="str">
        <f>'C. Masterfiles'!D137</f>
        <v>OTHER: complete as required</v>
      </c>
      <c r="E41" s="469">
        <f>'8. Routing factors'!E77*'7. Network costs'!F$246</f>
        <v>0</v>
      </c>
      <c r="F41" s="469">
        <f>'8. Routing factors'!F77*'7. Network costs'!F$247</f>
        <v>0</v>
      </c>
      <c r="G41" s="469">
        <f>'8. Routing factors'!G77*'7. Network costs'!F$248</f>
        <v>0</v>
      </c>
      <c r="H41" s="469">
        <f>'8. Routing factors'!H77*'7. Network costs'!F$249</f>
        <v>0</v>
      </c>
      <c r="I41" s="469">
        <f>'8. Routing factors'!I77*'7. Network costs'!F$250</f>
        <v>0</v>
      </c>
      <c r="J41" s="469">
        <f>'8. Routing factors'!J77*'7. Network costs'!F$251</f>
        <v>0</v>
      </c>
      <c r="K41" s="469">
        <f>'8. Routing factors'!K77*'7. Network costs'!F$252</f>
        <v>0</v>
      </c>
      <c r="L41" s="469">
        <f>'8. Routing factors'!L77*'7. Network costs'!F$253</f>
        <v>0</v>
      </c>
      <c r="M41" s="469">
        <f>'8. Routing factors'!M77*'7. Network costs'!F$254</f>
        <v>0</v>
      </c>
      <c r="N41" s="469">
        <f>'8. Routing factors'!N77*'7. Network costs'!F$255</f>
        <v>0</v>
      </c>
      <c r="O41" s="469">
        <f>'8. Routing factors'!O77*'7. Network costs'!F$256</f>
        <v>0</v>
      </c>
      <c r="P41" s="469">
        <f>'8. Routing factors'!P77*'7. Network costs'!F$257</f>
        <v>0</v>
      </c>
      <c r="Q41" s="469">
        <f>'8. Routing factors'!Q77*'7. Network costs'!F$258</f>
        <v>0</v>
      </c>
      <c r="R41" s="469">
        <f>'8. Routing factors'!R77*'7. Network costs'!F$259</f>
        <v>0</v>
      </c>
      <c r="S41" s="469">
        <f>'8. Routing factors'!S77*'7. Network costs'!F$260</f>
        <v>0</v>
      </c>
      <c r="T41" s="469">
        <f>'8. Routing factors'!T77*'7. Network costs'!F$261</f>
        <v>0</v>
      </c>
      <c r="U41" s="469">
        <f>'8. Routing factors'!U77*'7. Network costs'!F$262</f>
        <v>0</v>
      </c>
      <c r="V41" s="469">
        <f>'8. Routing factors'!V77*'7. Network costs'!F$263</f>
        <v>0</v>
      </c>
      <c r="W41" s="469">
        <f>'8. Routing factors'!W77*'7. Network costs'!F$264</f>
        <v>0</v>
      </c>
      <c r="X41" s="469">
        <f>'8. Routing factors'!X77*'7. Network costs'!F$265</f>
        <v>0</v>
      </c>
      <c r="Y41" s="469">
        <f>'8. Routing factors'!Y77*'7. Network costs'!F$266</f>
        <v>0</v>
      </c>
      <c r="Z41" s="469">
        <f>'8. Routing factors'!Z77*'7. Network costs'!F$267</f>
        <v>0</v>
      </c>
      <c r="AA41" s="469">
        <f>'8. Routing factors'!AA77*'7. Network costs'!F$268</f>
        <v>0</v>
      </c>
      <c r="AB41" s="469">
        <f>'8. Routing factors'!AB77*'7. Network costs'!F$269</f>
        <v>0</v>
      </c>
      <c r="AC41" s="469">
        <f>'8. Routing factors'!AC77*'7. Network costs'!F$270</f>
        <v>0</v>
      </c>
      <c r="AD41" s="469">
        <f>'8. Routing factors'!AD77*'7. Network costs'!F$271</f>
        <v>0</v>
      </c>
      <c r="AE41" s="469">
        <f>'8. Routing factors'!AE77*'7. Network costs'!F$272</f>
        <v>0</v>
      </c>
      <c r="AF41" s="469">
        <f>'8. Routing factors'!AF77*'7. Network costs'!F$273</f>
        <v>0</v>
      </c>
      <c r="AG41" s="469">
        <f>'8. Routing factors'!AG77*'7. Network costs'!$F$274</f>
        <v>0</v>
      </c>
      <c r="AH41" s="469">
        <f>'8. Routing factors'!AH77*'7. Network costs'!$F$275</f>
        <v>0</v>
      </c>
      <c r="AI41" s="469">
        <f>'8. Routing factors'!AI77*'7. Network costs'!$F$276</f>
        <v>0</v>
      </c>
      <c r="AJ41" s="469">
        <f>'8. Routing factors'!AJ77*'7. Network costs'!$F$277</f>
        <v>0</v>
      </c>
      <c r="AK41" s="469">
        <f>'8. Routing factors'!AK77*'7. Network costs'!$F$278</f>
        <v>0</v>
      </c>
      <c r="AL41" s="469">
        <f>'8. Routing factors'!AL77*'7. Network costs'!$F$279</f>
        <v>0</v>
      </c>
      <c r="AM41" s="469">
        <f>'8. Routing factors'!AM77*'7. Network costs'!$F$280</f>
        <v>0</v>
      </c>
      <c r="AN41" s="469">
        <f>'8. Routing factors'!AN77*'7. Network costs'!$F$281</f>
        <v>0</v>
      </c>
      <c r="AO41" s="469">
        <f>'8. Routing factors'!AO77*'7. Network costs'!$F$282</f>
        <v>0</v>
      </c>
      <c r="AP41" s="469">
        <f>'8. Routing factors'!AP77*'7. Network costs'!$F$283</f>
        <v>0</v>
      </c>
      <c r="AQ41" s="469">
        <f>'8. Routing factors'!AQ77*'7. Network costs'!$F$284</f>
        <v>0</v>
      </c>
      <c r="AR41" s="469">
        <f>'8. Routing factors'!AR77*'7. Network costs'!$F$285</f>
        <v>0</v>
      </c>
      <c r="AS41" s="469">
        <f>'8. Routing factors'!AS77*'7. Network costs'!$F$286</f>
        <v>0</v>
      </c>
      <c r="AT41" s="469">
        <f>'8. Routing factors'!AT77*'7. Network costs'!$F$287</f>
        <v>0</v>
      </c>
      <c r="AU41" s="469">
        <f>'8. Routing factors'!AU77*'7. Network costs'!$F$288</f>
        <v>0</v>
      </c>
      <c r="AV41" s="469">
        <f>'8. Routing factors'!AV77*'7. Network costs'!$F$289</f>
        <v>0</v>
      </c>
      <c r="AW41" s="469">
        <f>'8. Routing factors'!AW77*'7. Network costs'!$F$290</f>
        <v>0</v>
      </c>
      <c r="AX41" s="469">
        <f>'8. Routing factors'!AX77*'7. Network costs'!$F$291</f>
        <v>0</v>
      </c>
      <c r="AY41" s="469">
        <f>'8. Routing factors'!AY77*'7. Network costs'!$F$292</f>
        <v>0</v>
      </c>
      <c r="AZ41" s="469">
        <f>'8. Routing factors'!AZ77*'7. Network costs'!$F$293</f>
        <v>0</v>
      </c>
      <c r="BA41" s="469">
        <f>'8. Routing factors'!BA77*'7. Network costs'!$F$294</f>
        <v>0</v>
      </c>
      <c r="BB41" s="469">
        <f>'8. Routing factors'!BB77*'7. Network costs'!$F$295</f>
        <v>0</v>
      </c>
      <c r="BC41" s="469">
        <f>'8. Routing factors'!BC77*'7. Network costs'!$F$296</f>
        <v>0</v>
      </c>
      <c r="BD41" s="469">
        <f>'8. Routing factors'!BD77*'7. Network costs'!$F$297</f>
        <v>0</v>
      </c>
      <c r="BE41" s="469">
        <f>'8. Routing factors'!BE77*'7. Network costs'!$F$298</f>
        <v>0</v>
      </c>
      <c r="BF41" s="469">
        <f>'8. Routing factors'!BF77*'7. Network costs'!$F$299</f>
        <v>0</v>
      </c>
      <c r="BG41" s="469">
        <f>'8. Routing factors'!BG77*'7. Network costs'!$F$300</f>
        <v>0</v>
      </c>
      <c r="BH41" s="229"/>
      <c r="BI41" s="335">
        <f t="shared" si="0"/>
        <v>0</v>
      </c>
      <c r="BJ41" s="470">
        <f>'2. Traffic'!F234</f>
        <v>0</v>
      </c>
      <c r="BK41" s="471" t="str">
        <f t="shared" si="1"/>
        <v/>
      </c>
    </row>
    <row r="42" spans="3:64">
      <c r="C42" s="240" t="str">
        <f>'C. Masterfiles'!C138</f>
        <v>S29</v>
      </c>
      <c r="D42" s="240" t="str">
        <f>'C. Masterfiles'!D138</f>
        <v>OTHER: complete as required</v>
      </c>
      <c r="E42" s="469">
        <f>'8. Routing factors'!E78*'7. Network costs'!F$246</f>
        <v>0</v>
      </c>
      <c r="F42" s="469">
        <f>'8. Routing factors'!F78*'7. Network costs'!F$247</f>
        <v>0</v>
      </c>
      <c r="G42" s="469">
        <f>'8. Routing factors'!G78*'7. Network costs'!F$248</f>
        <v>0</v>
      </c>
      <c r="H42" s="469">
        <f>'8. Routing factors'!H78*'7. Network costs'!F$249</f>
        <v>0</v>
      </c>
      <c r="I42" s="469">
        <f>'8. Routing factors'!I78*'7. Network costs'!F$250</f>
        <v>0</v>
      </c>
      <c r="J42" s="469">
        <f>'8. Routing factors'!J78*'7. Network costs'!F$251</f>
        <v>0</v>
      </c>
      <c r="K42" s="469">
        <f>'8. Routing factors'!K78*'7. Network costs'!F$252</f>
        <v>0</v>
      </c>
      <c r="L42" s="469">
        <f>'8. Routing factors'!L78*'7. Network costs'!F$253</f>
        <v>0</v>
      </c>
      <c r="M42" s="469">
        <f>'8. Routing factors'!M78*'7. Network costs'!F$254</f>
        <v>0</v>
      </c>
      <c r="N42" s="469">
        <f>'8. Routing factors'!N78*'7. Network costs'!F$255</f>
        <v>0</v>
      </c>
      <c r="O42" s="469">
        <f>'8. Routing factors'!O78*'7. Network costs'!F$256</f>
        <v>0</v>
      </c>
      <c r="P42" s="469">
        <f>'8. Routing factors'!P78*'7. Network costs'!F$257</f>
        <v>0</v>
      </c>
      <c r="Q42" s="469">
        <f>'8. Routing factors'!Q78*'7. Network costs'!F$258</f>
        <v>0</v>
      </c>
      <c r="R42" s="469">
        <f>'8. Routing factors'!R78*'7. Network costs'!F$259</f>
        <v>0</v>
      </c>
      <c r="S42" s="469">
        <f>'8. Routing factors'!S78*'7. Network costs'!F$260</f>
        <v>0</v>
      </c>
      <c r="T42" s="469">
        <f>'8. Routing factors'!T78*'7. Network costs'!F$261</f>
        <v>0</v>
      </c>
      <c r="U42" s="469">
        <f>'8. Routing factors'!U78*'7. Network costs'!F$262</f>
        <v>0</v>
      </c>
      <c r="V42" s="469">
        <f>'8. Routing factors'!V78*'7. Network costs'!F$263</f>
        <v>0</v>
      </c>
      <c r="W42" s="469">
        <f>'8. Routing factors'!W78*'7. Network costs'!F$264</f>
        <v>0</v>
      </c>
      <c r="X42" s="469">
        <f>'8. Routing factors'!X78*'7. Network costs'!F$265</f>
        <v>0</v>
      </c>
      <c r="Y42" s="469">
        <f>'8. Routing factors'!Y78*'7. Network costs'!F$266</f>
        <v>0</v>
      </c>
      <c r="Z42" s="469">
        <f>'8. Routing factors'!Z78*'7. Network costs'!F$267</f>
        <v>0</v>
      </c>
      <c r="AA42" s="469">
        <f>'8. Routing factors'!AA78*'7. Network costs'!F$268</f>
        <v>0</v>
      </c>
      <c r="AB42" s="469">
        <f>'8. Routing factors'!AB78*'7. Network costs'!F$269</f>
        <v>0</v>
      </c>
      <c r="AC42" s="469">
        <f>'8. Routing factors'!AC78*'7. Network costs'!F$270</f>
        <v>0</v>
      </c>
      <c r="AD42" s="469">
        <f>'8. Routing factors'!AD78*'7. Network costs'!F$271</f>
        <v>0</v>
      </c>
      <c r="AE42" s="469">
        <f>'8. Routing factors'!AE78*'7. Network costs'!F$272</f>
        <v>0</v>
      </c>
      <c r="AF42" s="469">
        <f>'8. Routing factors'!AF78*'7. Network costs'!F$273</f>
        <v>0</v>
      </c>
      <c r="AG42" s="469">
        <f>'8. Routing factors'!AG78*'7. Network costs'!$F$274</f>
        <v>0</v>
      </c>
      <c r="AH42" s="469">
        <f>'8. Routing factors'!AH78*'7. Network costs'!$F$275</f>
        <v>0</v>
      </c>
      <c r="AI42" s="469">
        <f>'8. Routing factors'!AI78*'7. Network costs'!$F$276</f>
        <v>0</v>
      </c>
      <c r="AJ42" s="469">
        <f>'8. Routing factors'!AJ78*'7. Network costs'!$F$277</f>
        <v>0</v>
      </c>
      <c r="AK42" s="469">
        <f>'8. Routing factors'!AK78*'7. Network costs'!$F$278</f>
        <v>0</v>
      </c>
      <c r="AL42" s="469">
        <f>'8. Routing factors'!AL78*'7. Network costs'!$F$279</f>
        <v>0</v>
      </c>
      <c r="AM42" s="469">
        <f>'8. Routing factors'!AM78*'7. Network costs'!$F$280</f>
        <v>0</v>
      </c>
      <c r="AN42" s="469">
        <f>'8. Routing factors'!AN78*'7. Network costs'!$F$281</f>
        <v>0</v>
      </c>
      <c r="AO42" s="469">
        <f>'8. Routing factors'!AO78*'7. Network costs'!$F$282</f>
        <v>0</v>
      </c>
      <c r="AP42" s="469">
        <f>'8. Routing factors'!AP78*'7. Network costs'!$F$283</f>
        <v>0</v>
      </c>
      <c r="AQ42" s="469">
        <f>'8. Routing factors'!AQ78*'7. Network costs'!$F$284</f>
        <v>0</v>
      </c>
      <c r="AR42" s="469">
        <f>'8. Routing factors'!AR78*'7. Network costs'!$F$285</f>
        <v>0</v>
      </c>
      <c r="AS42" s="469">
        <f>'8. Routing factors'!AS78*'7. Network costs'!$F$286</f>
        <v>0</v>
      </c>
      <c r="AT42" s="469">
        <f>'8. Routing factors'!AT78*'7. Network costs'!$F$287</f>
        <v>0</v>
      </c>
      <c r="AU42" s="469">
        <f>'8. Routing factors'!AU78*'7. Network costs'!$F$288</f>
        <v>0</v>
      </c>
      <c r="AV42" s="469">
        <f>'8. Routing factors'!AV78*'7. Network costs'!$F$289</f>
        <v>0</v>
      </c>
      <c r="AW42" s="469">
        <f>'8. Routing factors'!AW78*'7. Network costs'!$F$290</f>
        <v>0</v>
      </c>
      <c r="AX42" s="469">
        <f>'8. Routing factors'!AX78*'7. Network costs'!$F$291</f>
        <v>0</v>
      </c>
      <c r="AY42" s="469">
        <f>'8. Routing factors'!AY78*'7. Network costs'!$F$292</f>
        <v>0</v>
      </c>
      <c r="AZ42" s="469">
        <f>'8. Routing factors'!AZ78*'7. Network costs'!$F$293</f>
        <v>0</v>
      </c>
      <c r="BA42" s="469">
        <f>'8. Routing factors'!BA78*'7. Network costs'!$F$294</f>
        <v>0</v>
      </c>
      <c r="BB42" s="469">
        <f>'8. Routing factors'!BB78*'7. Network costs'!$F$295</f>
        <v>0</v>
      </c>
      <c r="BC42" s="469">
        <f>'8. Routing factors'!BC78*'7. Network costs'!$F$296</f>
        <v>0</v>
      </c>
      <c r="BD42" s="469">
        <f>'8. Routing factors'!BD78*'7. Network costs'!$F$297</f>
        <v>0</v>
      </c>
      <c r="BE42" s="469">
        <f>'8. Routing factors'!BE78*'7. Network costs'!$F$298</f>
        <v>0</v>
      </c>
      <c r="BF42" s="469">
        <f>'8. Routing factors'!BF78*'7. Network costs'!$F$299</f>
        <v>0</v>
      </c>
      <c r="BG42" s="469">
        <f>'8. Routing factors'!BG78*'7. Network costs'!$F$300</f>
        <v>0</v>
      </c>
      <c r="BH42" s="229"/>
      <c r="BI42" s="335">
        <f t="shared" si="0"/>
        <v>0</v>
      </c>
      <c r="BJ42" s="470">
        <f>'2. Traffic'!F235</f>
        <v>0</v>
      </c>
      <c r="BK42" s="471" t="str">
        <f t="shared" si="1"/>
        <v/>
      </c>
    </row>
    <row r="43" spans="3:64">
      <c r="C43" s="240" t="str">
        <f>'C. Masterfiles'!C139</f>
        <v>S30</v>
      </c>
      <c r="D43" s="240" t="str">
        <f>'C. Masterfiles'!D139</f>
        <v>OTHER: complete as required</v>
      </c>
      <c r="E43" s="469">
        <f>'8. Routing factors'!E79*'7. Network costs'!F$246</f>
        <v>0</v>
      </c>
      <c r="F43" s="469">
        <f>'8. Routing factors'!F79*'7. Network costs'!F$247</f>
        <v>0</v>
      </c>
      <c r="G43" s="469">
        <f>'8. Routing factors'!G79*'7. Network costs'!F$248</f>
        <v>0</v>
      </c>
      <c r="H43" s="469">
        <f>'8. Routing factors'!H79*'7. Network costs'!F$249</f>
        <v>0</v>
      </c>
      <c r="I43" s="469">
        <f>'8. Routing factors'!I79*'7. Network costs'!F$250</f>
        <v>0</v>
      </c>
      <c r="J43" s="469">
        <f>'8. Routing factors'!J79*'7. Network costs'!F$251</f>
        <v>0</v>
      </c>
      <c r="K43" s="469">
        <f>'8. Routing factors'!K79*'7. Network costs'!F$252</f>
        <v>0</v>
      </c>
      <c r="L43" s="469">
        <f>'8. Routing factors'!L79*'7. Network costs'!F$253</f>
        <v>0</v>
      </c>
      <c r="M43" s="469">
        <f>'8. Routing factors'!M79*'7. Network costs'!F$254</f>
        <v>0</v>
      </c>
      <c r="N43" s="469">
        <f>'8. Routing factors'!N79*'7. Network costs'!F$255</f>
        <v>0</v>
      </c>
      <c r="O43" s="469">
        <f>'8. Routing factors'!O79*'7. Network costs'!F$256</f>
        <v>0</v>
      </c>
      <c r="P43" s="469">
        <f>'8. Routing factors'!P79*'7. Network costs'!F$257</f>
        <v>0</v>
      </c>
      <c r="Q43" s="469">
        <f>'8. Routing factors'!Q79*'7. Network costs'!F$258</f>
        <v>0</v>
      </c>
      <c r="R43" s="469">
        <f>'8. Routing factors'!R79*'7. Network costs'!F$259</f>
        <v>0</v>
      </c>
      <c r="S43" s="469">
        <f>'8. Routing factors'!S79*'7. Network costs'!F$260</f>
        <v>0</v>
      </c>
      <c r="T43" s="469">
        <f>'8. Routing factors'!T79*'7. Network costs'!F$261</f>
        <v>0</v>
      </c>
      <c r="U43" s="469">
        <f>'8. Routing factors'!U79*'7. Network costs'!F$262</f>
        <v>0</v>
      </c>
      <c r="V43" s="469">
        <f>'8. Routing factors'!V79*'7. Network costs'!F$263</f>
        <v>0</v>
      </c>
      <c r="W43" s="469">
        <f>'8. Routing factors'!W79*'7. Network costs'!F$264</f>
        <v>0</v>
      </c>
      <c r="X43" s="469">
        <f>'8. Routing factors'!X79*'7. Network costs'!F$265</f>
        <v>0</v>
      </c>
      <c r="Y43" s="469">
        <f>'8. Routing factors'!Y79*'7. Network costs'!F$266</f>
        <v>0</v>
      </c>
      <c r="Z43" s="469">
        <f>'8. Routing factors'!Z79*'7. Network costs'!F$267</f>
        <v>0</v>
      </c>
      <c r="AA43" s="469">
        <f>'8. Routing factors'!AA79*'7. Network costs'!F$268</f>
        <v>0</v>
      </c>
      <c r="AB43" s="469">
        <f>'8. Routing factors'!AB79*'7. Network costs'!F$269</f>
        <v>0</v>
      </c>
      <c r="AC43" s="469">
        <f>'8. Routing factors'!AC79*'7. Network costs'!F$270</f>
        <v>0</v>
      </c>
      <c r="AD43" s="469">
        <f>'8. Routing factors'!AD79*'7. Network costs'!F$271</f>
        <v>0</v>
      </c>
      <c r="AE43" s="469">
        <f>'8. Routing factors'!AE79*'7. Network costs'!F$272</f>
        <v>0</v>
      </c>
      <c r="AF43" s="469">
        <f>'8. Routing factors'!AF79*'7. Network costs'!F$273</f>
        <v>0</v>
      </c>
      <c r="AG43" s="469">
        <f>'8. Routing factors'!AG79*'7. Network costs'!$F$274</f>
        <v>0</v>
      </c>
      <c r="AH43" s="469">
        <f>'8. Routing factors'!AH79*'7. Network costs'!$F$275</f>
        <v>0</v>
      </c>
      <c r="AI43" s="469">
        <f>'8. Routing factors'!AI79*'7. Network costs'!$F$276</f>
        <v>0</v>
      </c>
      <c r="AJ43" s="469">
        <f>'8. Routing factors'!AJ79*'7. Network costs'!$F$277</f>
        <v>0</v>
      </c>
      <c r="AK43" s="469">
        <f>'8. Routing factors'!AK79*'7. Network costs'!$F$278</f>
        <v>0</v>
      </c>
      <c r="AL43" s="469">
        <f>'8. Routing factors'!AL79*'7. Network costs'!$F$279</f>
        <v>0</v>
      </c>
      <c r="AM43" s="469">
        <f>'8. Routing factors'!AM79*'7. Network costs'!$F$280</f>
        <v>0</v>
      </c>
      <c r="AN43" s="469">
        <f>'8. Routing factors'!AN79*'7. Network costs'!$F$281</f>
        <v>0</v>
      </c>
      <c r="AO43" s="469">
        <f>'8. Routing factors'!AO79*'7. Network costs'!$F$282</f>
        <v>0</v>
      </c>
      <c r="AP43" s="469">
        <f>'8. Routing factors'!AP79*'7. Network costs'!$F$283</f>
        <v>0</v>
      </c>
      <c r="AQ43" s="469">
        <f>'8. Routing factors'!AQ79*'7. Network costs'!$F$284</f>
        <v>0</v>
      </c>
      <c r="AR43" s="469">
        <f>'8. Routing factors'!AR79*'7. Network costs'!$F$285</f>
        <v>0</v>
      </c>
      <c r="AS43" s="469">
        <f>'8. Routing factors'!AS79*'7. Network costs'!$F$286</f>
        <v>0</v>
      </c>
      <c r="AT43" s="469">
        <f>'8. Routing factors'!AT79*'7. Network costs'!$F$287</f>
        <v>0</v>
      </c>
      <c r="AU43" s="469">
        <f>'8. Routing factors'!AU79*'7. Network costs'!$F$288</f>
        <v>0</v>
      </c>
      <c r="AV43" s="469">
        <f>'8. Routing factors'!AV79*'7. Network costs'!$F$289</f>
        <v>0</v>
      </c>
      <c r="AW43" s="469">
        <f>'8. Routing factors'!AW79*'7. Network costs'!$F$290</f>
        <v>0</v>
      </c>
      <c r="AX43" s="469">
        <f>'8. Routing factors'!AX79*'7. Network costs'!$F$291</f>
        <v>0</v>
      </c>
      <c r="AY43" s="469">
        <f>'8. Routing factors'!AY79*'7. Network costs'!$F$292</f>
        <v>0</v>
      </c>
      <c r="AZ43" s="469">
        <f>'8. Routing factors'!AZ79*'7. Network costs'!$F$293</f>
        <v>0</v>
      </c>
      <c r="BA43" s="469">
        <f>'8. Routing factors'!BA79*'7. Network costs'!$F$294</f>
        <v>0</v>
      </c>
      <c r="BB43" s="469">
        <f>'8. Routing factors'!BB79*'7. Network costs'!$F$295</f>
        <v>0</v>
      </c>
      <c r="BC43" s="469">
        <f>'8. Routing factors'!BC79*'7. Network costs'!$F$296</f>
        <v>0</v>
      </c>
      <c r="BD43" s="469">
        <f>'8. Routing factors'!BD79*'7. Network costs'!$F$297</f>
        <v>0</v>
      </c>
      <c r="BE43" s="469">
        <f>'8. Routing factors'!BE79*'7. Network costs'!$F$298</f>
        <v>0</v>
      </c>
      <c r="BF43" s="469">
        <f>'8. Routing factors'!BF79*'7. Network costs'!$F$299</f>
        <v>0</v>
      </c>
      <c r="BG43" s="469">
        <f>'8. Routing factors'!BG79*'7. Network costs'!$F$300</f>
        <v>0</v>
      </c>
      <c r="BH43" s="229"/>
      <c r="BI43" s="335">
        <f t="shared" si="0"/>
        <v>0</v>
      </c>
      <c r="BJ43" s="470">
        <f>'2. Traffic'!F236</f>
        <v>0</v>
      </c>
      <c r="BK43" s="471" t="str">
        <f t="shared" si="1"/>
        <v/>
      </c>
    </row>
    <row r="44" spans="3:64">
      <c r="C44" s="222"/>
      <c r="D44" s="222" t="s">
        <v>2</v>
      </c>
      <c r="E44" s="472">
        <f>SUM(E14:E43)</f>
        <v>9743501.3405806199</v>
      </c>
      <c r="F44" s="472">
        <f t="shared" ref="F44:BG44" si="2">SUM(F14:F43)</f>
        <v>9431800.4563840721</v>
      </c>
      <c r="G44" s="472">
        <f t="shared" si="2"/>
        <v>11988073.174083702</v>
      </c>
      <c r="H44" s="472">
        <f t="shared" si="2"/>
        <v>5416054.2902599834</v>
      </c>
      <c r="I44" s="472">
        <f t="shared" si="2"/>
        <v>14575196.42100204</v>
      </c>
      <c r="J44" s="472">
        <f t="shared" si="2"/>
        <v>1221120.615943298</v>
      </c>
      <c r="K44" s="472">
        <f t="shared" si="2"/>
        <v>452792.76979778416</v>
      </c>
      <c r="L44" s="472">
        <f t="shared" si="2"/>
        <v>60372.369306371198</v>
      </c>
      <c r="M44" s="472">
        <f t="shared" si="2"/>
        <v>1811171.0791911362</v>
      </c>
      <c r="N44" s="472">
        <f t="shared" si="2"/>
        <v>121575.32329309372</v>
      </c>
      <c r="O44" s="472">
        <f t="shared" si="2"/>
        <v>162824.09369610762</v>
      </c>
      <c r="P44" s="472">
        <f t="shared" si="2"/>
        <v>1767083.1873996183</v>
      </c>
      <c r="Q44" s="472">
        <f t="shared" si="2"/>
        <v>226396.38489889202</v>
      </c>
      <c r="R44" s="472">
        <f t="shared" si="2"/>
        <v>321985.96963397972</v>
      </c>
      <c r="S44" s="472">
        <f t="shared" si="2"/>
        <v>301861.84653185605</v>
      </c>
      <c r="T44" s="472">
        <f t="shared" si="2"/>
        <v>4829789.5445096968</v>
      </c>
      <c r="U44" s="472">
        <f t="shared" si="2"/>
        <v>1207447.3861274242</v>
      </c>
      <c r="V44" s="472">
        <f t="shared" si="2"/>
        <v>386383.16356077569</v>
      </c>
      <c r="W44" s="472">
        <f t="shared" si="2"/>
        <v>451447.77216910216</v>
      </c>
      <c r="X44" s="472">
        <f t="shared" si="2"/>
        <v>36115.821773528172</v>
      </c>
      <c r="Y44" s="472">
        <f t="shared" si="2"/>
        <v>465591.77118985029</v>
      </c>
      <c r="Z44" s="472">
        <f t="shared" si="2"/>
        <v>241295.3653236001</v>
      </c>
      <c r="AA44" s="472">
        <f t="shared" si="2"/>
        <v>353178.36044227157</v>
      </c>
      <c r="AB44" s="472">
        <f t="shared" si="2"/>
        <v>327444.38515606307</v>
      </c>
      <c r="AC44" s="472">
        <f t="shared" si="2"/>
        <v>412514.28067227488</v>
      </c>
      <c r="AD44" s="472">
        <f t="shared" si="2"/>
        <v>0</v>
      </c>
      <c r="AE44" s="472">
        <f t="shared" si="2"/>
        <v>0</v>
      </c>
      <c r="AF44" s="472">
        <f t="shared" si="2"/>
        <v>0</v>
      </c>
      <c r="AG44" s="472">
        <f t="shared" si="2"/>
        <v>0</v>
      </c>
      <c r="AH44" s="472">
        <f t="shared" si="2"/>
        <v>0</v>
      </c>
      <c r="AI44" s="472">
        <f t="shared" si="2"/>
        <v>4500165.8257240169</v>
      </c>
      <c r="AJ44" s="472">
        <f t="shared" si="2"/>
        <v>21647566.046280678</v>
      </c>
      <c r="AK44" s="472">
        <f t="shared" si="2"/>
        <v>5485153.0265294146</v>
      </c>
      <c r="AL44" s="472">
        <f t="shared" si="2"/>
        <v>2290310.5536310486</v>
      </c>
      <c r="AM44" s="472">
        <f t="shared" si="2"/>
        <v>2075404.7803158814</v>
      </c>
      <c r="AN44" s="472">
        <f t="shared" si="2"/>
        <v>11357.936608693879</v>
      </c>
      <c r="AO44" s="472">
        <f t="shared" si="2"/>
        <v>1514.3915478258505</v>
      </c>
      <c r="AP44" s="472">
        <f t="shared" si="2"/>
        <v>2079.2847501856049</v>
      </c>
      <c r="AQ44" s="472">
        <f t="shared" si="2"/>
        <v>12088.864826660496</v>
      </c>
      <c r="AR44" s="472">
        <f t="shared" si="2"/>
        <v>7571.9577391292514</v>
      </c>
      <c r="AS44" s="472">
        <f t="shared" si="2"/>
        <v>8260.3175335955475</v>
      </c>
      <c r="AT44" s="472">
        <f t="shared" si="2"/>
        <v>7571.9577391292523</v>
      </c>
      <c r="AU44" s="472">
        <f t="shared" si="2"/>
        <v>660.82540268764399</v>
      </c>
      <c r="AV44" s="472">
        <f t="shared" si="2"/>
        <v>11324.198442308765</v>
      </c>
      <c r="AW44" s="472">
        <f t="shared" si="2"/>
        <v>2264.8396884617541</v>
      </c>
      <c r="AX44" s="472">
        <f t="shared" si="2"/>
        <v>1548.8095375491655</v>
      </c>
      <c r="AY44" s="472">
        <f t="shared" si="2"/>
        <v>0</v>
      </c>
      <c r="AZ44" s="472">
        <f t="shared" si="2"/>
        <v>0</v>
      </c>
      <c r="BA44" s="472">
        <f t="shared" si="2"/>
        <v>0</v>
      </c>
      <c r="BB44" s="472">
        <f t="shared" si="2"/>
        <v>0</v>
      </c>
      <c r="BC44" s="472">
        <f t="shared" si="2"/>
        <v>0</v>
      </c>
      <c r="BD44" s="472">
        <f t="shared" si="2"/>
        <v>0</v>
      </c>
      <c r="BE44" s="472">
        <f t="shared" si="2"/>
        <v>0</v>
      </c>
      <c r="BF44" s="472">
        <f t="shared" si="2"/>
        <v>0</v>
      </c>
      <c r="BG44" s="472">
        <f t="shared" si="2"/>
        <v>0</v>
      </c>
      <c r="BH44" s="32"/>
      <c r="BI44" s="472">
        <f>SUM(BI14:BI43)</f>
        <v>102377860.7892244</v>
      </c>
      <c r="BJ44" s="144"/>
      <c r="BK44" s="144"/>
      <c r="BL44" s="424"/>
    </row>
    <row r="45" spans="3:64">
      <c r="C45" s="216"/>
      <c r="D45" s="439"/>
      <c r="E45" s="444" t="str">
        <f>IF(ROUND(E44,0)=ROUND('7. Network costs'!F246,0),"OK", "ERROR")</f>
        <v>OK</v>
      </c>
      <c r="F45" s="444" t="str">
        <f>IF(ROUND(F44,0)=ROUND('7. Network costs'!F247,0),"Ok", "Not ok")</f>
        <v>Ok</v>
      </c>
      <c r="G45" s="444" t="str">
        <f>IF(ROUND(G44,0)=ROUND('7. Network costs'!F248,0),"Ok", "Not ok")</f>
        <v>Ok</v>
      </c>
      <c r="H45" s="444" t="str">
        <f>IF(ROUND(H44,0)=ROUND('7. Network costs'!F249,0),"Ok", "Not ok")</f>
        <v>Ok</v>
      </c>
      <c r="I45" s="444" t="str">
        <f>IF(ROUND(I44,0)=ROUND('7. Network costs'!F250,0),"Ok", "Not ok")</f>
        <v>Ok</v>
      </c>
      <c r="J45" s="444" t="str">
        <f>IF(ROUND(J44,0)=ROUND('7. Network costs'!F251,0),"Ok", "Not ok")</f>
        <v>Ok</v>
      </c>
      <c r="K45" s="444" t="str">
        <f>IF(ROUND(K44,0)=ROUND('7. Network costs'!F252,0),"Ok", "Not ok")</f>
        <v>Ok</v>
      </c>
      <c r="L45" s="444" t="str">
        <f>IF(ROUND(L44,0)=ROUND('7. Network costs'!$F253,0),"Ok", "Not ok")</f>
        <v>Ok</v>
      </c>
      <c r="M45" s="444" t="str">
        <f>IF(ROUND(M44,0)=ROUND('7. Network costs'!$F254,0),"Ok", "Not ok")</f>
        <v>Ok</v>
      </c>
      <c r="N45" s="444" t="str">
        <f>IF(ROUND(N44,0)=ROUND('7. Network costs'!$F255,0),"Ok", "Not ok")</f>
        <v>Ok</v>
      </c>
      <c r="O45" s="444" t="str">
        <f>IF(ROUND(O44,0)=ROUND('7. Network costs'!$F256,0),"Ok", "Not ok")</f>
        <v>Ok</v>
      </c>
      <c r="P45" s="444" t="str">
        <f>IF(ROUND(P44,0)=ROUND('7. Network costs'!$F257,0),"Ok", "Not ok")</f>
        <v>Ok</v>
      </c>
      <c r="Q45" s="444" t="str">
        <f>IF(ROUND(Q44,0)=ROUND('7. Network costs'!$F258,0),"Ok", "Not ok")</f>
        <v>Ok</v>
      </c>
      <c r="R45" s="444" t="str">
        <f>IF(ROUND(R44,0)=ROUND('7. Network costs'!$F259,0),"Ok", "Not ok")</f>
        <v>Ok</v>
      </c>
      <c r="S45" s="444" t="str">
        <f>IF(ROUND(S44,0)=ROUND('7. Network costs'!$F260,0),"Ok", "Not ok")</f>
        <v>Ok</v>
      </c>
      <c r="T45" s="444" t="str">
        <f>IF(ROUND(T44,2)=ROUND('7. Network costs'!$F261,2),"Ok", "Not ok")</f>
        <v>Ok</v>
      </c>
      <c r="U45" s="444" t="str">
        <f>IF(ROUND(U44,0)=ROUND('7. Network costs'!$F262,0),"Ok", "Not ok")</f>
        <v>Ok</v>
      </c>
      <c r="V45" s="444" t="str">
        <f>IF(ROUND(V44,0)=ROUND('7. Network costs'!$F263,0),"Ok", "Not ok")</f>
        <v>Ok</v>
      </c>
      <c r="W45" s="444" t="str">
        <f>IF(ROUND(W44,0)=ROUND('7. Network costs'!$F264,0),"Ok", "Not ok")</f>
        <v>Ok</v>
      </c>
      <c r="X45" s="444" t="str">
        <f>IF(ROUND(X44,0)=ROUND('7. Network costs'!$F265,0),"Ok", "Not ok")</f>
        <v>Ok</v>
      </c>
      <c r="Y45" s="444" t="str">
        <f>IF(ROUND(Y44,0)=ROUND('7. Network costs'!$F266,0),"Ok", "Not ok")</f>
        <v>Ok</v>
      </c>
      <c r="Z45" s="444" t="str">
        <f>IF(ROUND(Z44,0)=ROUND('7. Network costs'!$F267,0),"Ok", "Not ok")</f>
        <v>Ok</v>
      </c>
      <c r="AA45" s="444" t="str">
        <f>IF(ROUND(AA44,0)=ROUND('7. Network costs'!$F268,0),"Ok", "Not ok")</f>
        <v>Ok</v>
      </c>
      <c r="AB45" s="444" t="str">
        <f>IF(ROUND(AB44,0)=ROUND('7. Network costs'!$F269,0),"Ok", "Not ok")</f>
        <v>Ok</v>
      </c>
      <c r="AC45" s="444" t="str">
        <f>IF(ROUND(AC44,0)=ROUND('7. Network costs'!$F270,0),"Ok", "Not ok")</f>
        <v>Ok</v>
      </c>
      <c r="AD45" s="444" t="str">
        <f>IF(ROUND(AD44,0)=ROUND('7. Network costs'!$F271,0),"Ok", "Not ok")</f>
        <v>Ok</v>
      </c>
      <c r="AE45" s="444" t="str">
        <f>IF(ROUND(AE44,0)=ROUND('7. Network costs'!$F272,0),"Ok", "Not ok")</f>
        <v>Ok</v>
      </c>
      <c r="AF45" s="444" t="str">
        <f>IF(ROUND(AF44,0)=ROUND('7. Network costs'!$F273,0),"Ok", "Not ok")</f>
        <v>Ok</v>
      </c>
      <c r="AG45" s="444" t="str">
        <f>IF(ROUND(AG44,0)=ROUND('7. Network costs'!$F274,0),"Ok", "Not ok")</f>
        <v>Ok</v>
      </c>
      <c r="AH45" s="444" t="str">
        <f>IF(ROUND(AH44,0)=ROUND('7. Network costs'!$F275,0),"Ok", "Not ok")</f>
        <v>Ok</v>
      </c>
      <c r="AI45" s="444" t="str">
        <f>IF(ROUND(AI44,0)=ROUND('7. Network costs'!$F276,0),"Ok", "Not ok")</f>
        <v>Ok</v>
      </c>
      <c r="AJ45" s="444" t="str">
        <f>IF(ROUND(AJ44,0)=ROUND('7. Network costs'!$F277,0),"Ok", "Not ok")</f>
        <v>Ok</v>
      </c>
      <c r="AK45" s="444" t="str">
        <f>IF(ROUND(AK44,0)=ROUND('7. Network costs'!$F278,0),"Ok", "Not ok")</f>
        <v>Ok</v>
      </c>
      <c r="AL45" s="444" t="str">
        <f>IF(ROUND(AL44,0)=ROUND('7. Network costs'!$F279,0),"Ok", "Not ok")</f>
        <v>Ok</v>
      </c>
      <c r="AM45" s="444" t="str">
        <f>IF(ROUND(AM44,0)=ROUND('7. Network costs'!$F280,0),"Ok", "Not ok")</f>
        <v>Ok</v>
      </c>
      <c r="AN45" s="444" t="str">
        <f>IF(ROUND(AN44,0)=ROUND('7. Network costs'!$F281,0),"Ok", "Not ok")</f>
        <v>Ok</v>
      </c>
      <c r="AO45" s="444" t="str">
        <f>IF(ROUND(AO44,0)=ROUND('7. Network costs'!$F282,0),"Ok", "Not ok")</f>
        <v>Ok</v>
      </c>
      <c r="AP45" s="444" t="str">
        <f>IF(ROUND(AP44,0)=ROUND('7. Network costs'!$F283,0),"Ok", "Not ok")</f>
        <v>Ok</v>
      </c>
      <c r="AQ45" s="444" t="str">
        <f>IF(ROUND(AQ44,0)=ROUND('7. Network costs'!$F284,0),"Ok", "Not ok")</f>
        <v>Ok</v>
      </c>
      <c r="AR45" s="444" t="str">
        <f>IF(ROUND(AR44,0)=ROUND('7. Network costs'!$F285,0),"Ok", "Not ok")</f>
        <v>Ok</v>
      </c>
      <c r="AS45" s="444" t="str">
        <f>IF(ROUND(AS44,0)=ROUND('7. Network costs'!$F286,0),"Ok", "Not ok")</f>
        <v>Ok</v>
      </c>
      <c r="AT45" s="444" t="str">
        <f>IF(ROUND(AT44,0)=ROUND('7. Network costs'!$F287,0),"Ok", "Not ok")</f>
        <v>Ok</v>
      </c>
      <c r="AU45" s="444" t="str">
        <f>IF(ROUND(AU44,0)=ROUND('7. Network costs'!$F288,0),"Ok", "Not ok")</f>
        <v>Ok</v>
      </c>
      <c r="AV45" s="444" t="str">
        <f>IF(ROUND(AV44,0)=ROUND('7. Network costs'!$F289,0),"Ok", "Not ok")</f>
        <v>Ok</v>
      </c>
      <c r="AW45" s="444" t="str">
        <f>IF(ROUND(AW44,0)=ROUND('7. Network costs'!$F290,0),"Ok", "Not ok")</f>
        <v>Ok</v>
      </c>
      <c r="AX45" s="444" t="str">
        <f>IF(ROUND(AX44,0)=ROUND('7. Network costs'!$F291,0),"Ok", "Not ok")</f>
        <v>Ok</v>
      </c>
      <c r="AY45" s="444" t="str">
        <f>IF(ROUND(AY44,0)=ROUND('7. Network costs'!$F292,0),"Ok", "Not ok")</f>
        <v>Ok</v>
      </c>
      <c r="AZ45" s="444" t="str">
        <f>IF(ROUND(AZ44,0)=ROUND('7. Network costs'!$F293,0),"Ok", "Not ok")</f>
        <v>Ok</v>
      </c>
      <c r="BA45" s="444" t="str">
        <f>IF(ROUND(BA44,0)=ROUND('7. Network costs'!$F294,0),"Ok", "Not ok")</f>
        <v>Ok</v>
      </c>
      <c r="BB45" s="444" t="str">
        <f>IF(ROUND(BB44,0)=ROUND('7. Network costs'!$F295,0),"Ok", "Not ok")</f>
        <v>Ok</v>
      </c>
      <c r="BC45" s="444" t="str">
        <f>IF(ROUND(BC44,0)=ROUND('7. Network costs'!$F296,0),"Ok", "Not ok")</f>
        <v>Ok</v>
      </c>
      <c r="BD45" s="444" t="str">
        <f>IF(ROUND(BD44,0)=ROUND('7. Network costs'!$F297,0),"Ok", "Not ok")</f>
        <v>Ok</v>
      </c>
      <c r="BE45" s="444" t="str">
        <f>IF(ROUND(BE44,0)=ROUND('7. Network costs'!$F298,0),"Ok", "Not ok")</f>
        <v>Ok</v>
      </c>
      <c r="BF45" s="444" t="str">
        <f>IF(ROUND(BF44,0)=ROUND('7. Network costs'!$F299,0),"Ok", "Not ok")</f>
        <v>Ok</v>
      </c>
      <c r="BG45" s="444" t="str">
        <f>IF(ROUND(BG44,0)=ROUND('7. Network costs'!$F300,0),"Ok", "Not ok")</f>
        <v>Ok</v>
      </c>
      <c r="BH45" s="216"/>
      <c r="BI45" s="444" t="str">
        <f>IF(ROUND(BI44,0)=ROUND('7. Network costs'!F301,0),"Ok", "Not ok")</f>
        <v>Ok</v>
      </c>
      <c r="BJ45" s="473"/>
      <c r="BK45" s="216"/>
    </row>
    <row r="46" spans="3:64">
      <c r="C46" s="207"/>
      <c r="D46" s="207"/>
      <c r="E46" s="424">
        <f>'7. Network costs'!F246</f>
        <v>9743501.3405806217</v>
      </c>
      <c r="F46" s="424">
        <f>'7. Network costs'!F247</f>
        <v>9431800.4563840739</v>
      </c>
      <c r="G46" s="424">
        <f>'7. Network costs'!F248</f>
        <v>11988073.174083702</v>
      </c>
      <c r="H46" s="424">
        <f>'7. Network costs'!F249</f>
        <v>5416054.2902599853</v>
      </c>
      <c r="I46" s="424">
        <f>'7. Network costs'!F250</f>
        <v>14575196.421002038</v>
      </c>
      <c r="J46" s="424">
        <f>'7. Network costs'!F251</f>
        <v>1221120.615943298</v>
      </c>
      <c r="K46" s="424">
        <f>'7. Network costs'!F252</f>
        <v>452792.76979778404</v>
      </c>
      <c r="L46" s="424">
        <f>'7. Network costs'!F253</f>
        <v>60372.369306371213</v>
      </c>
      <c r="M46" s="424">
        <f>'7. Network costs'!F254</f>
        <v>1811171.0791911362</v>
      </c>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24"/>
      <c r="AO46" s="424"/>
      <c r="AP46" s="424"/>
      <c r="AQ46" s="424"/>
      <c r="AR46" s="424"/>
      <c r="AS46" s="424"/>
      <c r="AT46" s="424"/>
      <c r="AU46" s="424"/>
      <c r="AV46" s="424"/>
      <c r="AW46" s="424"/>
      <c r="AX46" s="424"/>
      <c r="AY46" s="424"/>
      <c r="AZ46" s="424"/>
      <c r="BA46" s="424"/>
      <c r="BB46" s="424"/>
      <c r="BC46" s="424"/>
      <c r="BD46" s="424"/>
      <c r="BE46" s="424"/>
      <c r="BF46" s="424"/>
      <c r="BG46" s="424"/>
      <c r="BH46" s="207"/>
      <c r="BI46" s="207"/>
      <c r="BJ46" s="207"/>
      <c r="BK46" s="207"/>
    </row>
    <row r="47" spans="3:64" s="695" customFormat="1" ht="51">
      <c r="C47" s="687">
        <f>'C. Masterfiles'!D144</f>
        <v>2015</v>
      </c>
      <c r="D47" s="687" t="s">
        <v>284</v>
      </c>
      <c r="E47" s="687" t="str">
        <f t="shared" ref="E47:BG47" si="3">E12</f>
        <v>TRX</v>
      </c>
      <c r="F47" s="687" t="str">
        <f t="shared" si="3"/>
        <v>Radio</v>
      </c>
      <c r="G47" s="687" t="str">
        <f t="shared" si="3"/>
        <v>BTS</v>
      </c>
      <c r="H47" s="687" t="str">
        <f t="shared" si="3"/>
        <v>Node B</v>
      </c>
      <c r="I47" s="687" t="str">
        <f t="shared" si="3"/>
        <v>BSC</v>
      </c>
      <c r="J47" s="687" t="str">
        <f t="shared" si="3"/>
        <v>RNC</v>
      </c>
      <c r="K47" s="687" t="str">
        <f t="shared" si="3"/>
        <v>MSC</v>
      </c>
      <c r="L47" s="687" t="str">
        <f t="shared" si="3"/>
        <v>HLR</v>
      </c>
      <c r="M47" s="687" t="str">
        <f t="shared" si="3"/>
        <v>PPP</v>
      </c>
      <c r="N47" s="687" t="str">
        <f t="shared" si="3"/>
        <v>SMSG</v>
      </c>
      <c r="O47" s="687" t="str">
        <f t="shared" si="3"/>
        <v>SMSC</v>
      </c>
      <c r="P47" s="687" t="str">
        <f t="shared" si="3"/>
        <v>MMSC</v>
      </c>
      <c r="Q47" s="687" t="str">
        <f t="shared" si="3"/>
        <v>VMS</v>
      </c>
      <c r="R47" s="687" t="str">
        <f t="shared" si="3"/>
        <v>NMS</v>
      </c>
      <c r="S47" s="687" t="str">
        <f t="shared" si="3"/>
        <v>OSS</v>
      </c>
      <c r="T47" s="687" t="str">
        <f t="shared" si="3"/>
        <v>GPRS</v>
      </c>
      <c r="U47" s="687" t="str">
        <f t="shared" si="3"/>
        <v>BIL</v>
      </c>
      <c r="V47" s="687" t="str">
        <f t="shared" si="3"/>
        <v>IBIL</v>
      </c>
      <c r="W47" s="687" t="str">
        <f t="shared" si="3"/>
        <v>IGW</v>
      </c>
      <c r="X47" s="687" t="str">
        <f t="shared" si="3"/>
        <v>INT</v>
      </c>
      <c r="Y47" s="687" t="str">
        <f t="shared" si="3"/>
        <v>SGSN</v>
      </c>
      <c r="Z47" s="687" t="str">
        <f t="shared" si="3"/>
        <v>GGSN</v>
      </c>
      <c r="AA47" s="687" t="str">
        <f t="shared" si="3"/>
        <v>IN/NGN</v>
      </c>
      <c r="AB47" s="687" t="str">
        <f t="shared" si="3"/>
        <v>eNodeB</v>
      </c>
      <c r="AC47" s="687" t="str">
        <f t="shared" si="3"/>
        <v>eNodeB Radio</v>
      </c>
      <c r="AD47" s="687" t="str">
        <f t="shared" si="3"/>
        <v>OTHER</v>
      </c>
      <c r="AE47" s="687" t="str">
        <f t="shared" si="3"/>
        <v>OTHER</v>
      </c>
      <c r="AF47" s="687" t="str">
        <f t="shared" si="3"/>
        <v>OTHER</v>
      </c>
      <c r="AG47" s="687" t="str">
        <f t="shared" si="3"/>
        <v>OTHER</v>
      </c>
      <c r="AH47" s="687" t="str">
        <f t="shared" si="3"/>
        <v>OTHER</v>
      </c>
      <c r="AI47" s="687" t="str">
        <f t="shared" si="3"/>
        <v>BTS-BSC</v>
      </c>
      <c r="AJ47" s="687" t="str">
        <f t="shared" si="3"/>
        <v>Node B-RNC</v>
      </c>
      <c r="AK47" s="687" t="str">
        <f t="shared" si="3"/>
        <v>BSC-MSC</v>
      </c>
      <c r="AL47" s="687" t="str">
        <f t="shared" si="3"/>
        <v>RNC-MSC</v>
      </c>
      <c r="AM47" s="687" t="str">
        <f t="shared" si="3"/>
        <v>MSC-MSC</v>
      </c>
      <c r="AN47" s="687" t="str">
        <f t="shared" si="3"/>
        <v>MSC-PPP</v>
      </c>
      <c r="AO47" s="687" t="str">
        <f t="shared" si="3"/>
        <v>MSC-HLR</v>
      </c>
      <c r="AP47" s="687" t="str">
        <f t="shared" si="3"/>
        <v>MSC-SMS</v>
      </c>
      <c r="AQ47" s="687" t="str">
        <f t="shared" si="3"/>
        <v>MSC-MMS</v>
      </c>
      <c r="AR47" s="687" t="str">
        <f t="shared" si="3"/>
        <v>MSC-OSS</v>
      </c>
      <c r="AS47" s="687" t="str">
        <f t="shared" si="3"/>
        <v>MSC-GPRS</v>
      </c>
      <c r="AT47" s="687" t="str">
        <f t="shared" si="3"/>
        <v>MSC-BIL</v>
      </c>
      <c r="AU47" s="687" t="str">
        <f t="shared" si="3"/>
        <v>MSC-IBIL</v>
      </c>
      <c r="AV47" s="687" t="str">
        <f t="shared" si="3"/>
        <v>MSC-IGW</v>
      </c>
      <c r="AW47" s="687" t="str">
        <f t="shared" si="3"/>
        <v>MSC-INT</v>
      </c>
      <c r="AX47" s="687" t="str">
        <f t="shared" si="3"/>
        <v>MSC-IN/NGIN</v>
      </c>
      <c r="AY47" s="687" t="str">
        <f t="shared" si="3"/>
        <v>eNodeB-MSC</v>
      </c>
      <c r="AZ47" s="687" t="str">
        <f t="shared" si="3"/>
        <v>OTHER: complete as required</v>
      </c>
      <c r="BA47" s="687" t="str">
        <f t="shared" si="3"/>
        <v>OTHER: complete as required</v>
      </c>
      <c r="BB47" s="687" t="str">
        <f t="shared" si="3"/>
        <v>OTHER: complete as required</v>
      </c>
      <c r="BC47" s="687" t="str">
        <f t="shared" si="3"/>
        <v>OTHER: complete as required</v>
      </c>
      <c r="BD47" s="687" t="str">
        <f t="shared" si="3"/>
        <v>OTHER: complete as required</v>
      </c>
      <c r="BE47" s="687" t="str">
        <f t="shared" si="3"/>
        <v>OTHER: complete as required</v>
      </c>
      <c r="BF47" s="687" t="str">
        <f t="shared" si="3"/>
        <v>OTHER: complete as required</v>
      </c>
      <c r="BG47" s="687" t="str">
        <f t="shared" si="3"/>
        <v>OTHER: complete as required</v>
      </c>
      <c r="BH47" s="690"/>
      <c r="BI47" s="691" t="s">
        <v>427</v>
      </c>
      <c r="BJ47" s="691" t="s">
        <v>492</v>
      </c>
      <c r="BK47" s="691" t="s">
        <v>493</v>
      </c>
    </row>
    <row r="48" spans="3:64">
      <c r="C48" s="260"/>
      <c r="D48" s="260"/>
      <c r="E48" s="390" t="s">
        <v>257</v>
      </c>
      <c r="F48" s="390" t="s">
        <v>257</v>
      </c>
      <c r="G48" s="390" t="s">
        <v>257</v>
      </c>
      <c r="H48" s="390" t="s">
        <v>257</v>
      </c>
      <c r="I48" s="390" t="s">
        <v>257</v>
      </c>
      <c r="J48" s="390" t="s">
        <v>257</v>
      </c>
      <c r="K48" s="390" t="s">
        <v>257</v>
      </c>
      <c r="L48" s="390" t="s">
        <v>257</v>
      </c>
      <c r="M48" s="390" t="s">
        <v>257</v>
      </c>
      <c r="N48" s="390" t="s">
        <v>257</v>
      </c>
      <c r="O48" s="390" t="s">
        <v>257</v>
      </c>
      <c r="P48" s="390" t="s">
        <v>257</v>
      </c>
      <c r="Q48" s="390" t="s">
        <v>257</v>
      </c>
      <c r="R48" s="390" t="s">
        <v>257</v>
      </c>
      <c r="S48" s="390" t="s">
        <v>257</v>
      </c>
      <c r="T48" s="390" t="s">
        <v>257</v>
      </c>
      <c r="U48" s="390" t="s">
        <v>257</v>
      </c>
      <c r="V48" s="390" t="s">
        <v>257</v>
      </c>
      <c r="W48" s="390" t="s">
        <v>257</v>
      </c>
      <c r="X48" s="390" t="s">
        <v>257</v>
      </c>
      <c r="Y48" s="390" t="s">
        <v>257</v>
      </c>
      <c r="Z48" s="390" t="s">
        <v>257</v>
      </c>
      <c r="AA48" s="390" t="s">
        <v>257</v>
      </c>
      <c r="AB48" s="390" t="s">
        <v>257</v>
      </c>
      <c r="AC48" s="390" t="s">
        <v>257</v>
      </c>
      <c r="AD48" s="390" t="s">
        <v>257</v>
      </c>
      <c r="AE48" s="390" t="s">
        <v>257</v>
      </c>
      <c r="AF48" s="390" t="s">
        <v>257</v>
      </c>
      <c r="AG48" s="390" t="s">
        <v>257</v>
      </c>
      <c r="AH48" s="390" t="s">
        <v>257</v>
      </c>
      <c r="AI48" s="390" t="s">
        <v>257</v>
      </c>
      <c r="AJ48" s="390" t="s">
        <v>257</v>
      </c>
      <c r="AK48" s="390" t="s">
        <v>257</v>
      </c>
      <c r="AL48" s="390" t="s">
        <v>257</v>
      </c>
      <c r="AM48" s="390" t="s">
        <v>257</v>
      </c>
      <c r="AN48" s="390" t="s">
        <v>257</v>
      </c>
      <c r="AO48" s="390" t="s">
        <v>257</v>
      </c>
      <c r="AP48" s="390" t="s">
        <v>257</v>
      </c>
      <c r="AQ48" s="390" t="s">
        <v>257</v>
      </c>
      <c r="AR48" s="390" t="s">
        <v>257</v>
      </c>
      <c r="AS48" s="390" t="s">
        <v>257</v>
      </c>
      <c r="AT48" s="390" t="s">
        <v>257</v>
      </c>
      <c r="AU48" s="390" t="s">
        <v>257</v>
      </c>
      <c r="AV48" s="390" t="s">
        <v>257</v>
      </c>
      <c r="AW48" s="390" t="s">
        <v>257</v>
      </c>
      <c r="AX48" s="390" t="s">
        <v>257</v>
      </c>
      <c r="AY48" s="390" t="s">
        <v>257</v>
      </c>
      <c r="AZ48" s="390" t="s">
        <v>257</v>
      </c>
      <c r="BA48" s="390" t="s">
        <v>257</v>
      </c>
      <c r="BB48" s="390" t="s">
        <v>257</v>
      </c>
      <c r="BC48" s="390" t="s">
        <v>257</v>
      </c>
      <c r="BD48" s="390" t="s">
        <v>257</v>
      </c>
      <c r="BE48" s="390" t="s">
        <v>257</v>
      </c>
      <c r="BF48" s="390" t="s">
        <v>257</v>
      </c>
      <c r="BG48" s="390" t="s">
        <v>257</v>
      </c>
      <c r="BH48" s="305"/>
      <c r="BI48" s="391" t="str">
        <f>BI13</f>
        <v>Euro</v>
      </c>
      <c r="BJ48" s="391" t="str">
        <f>BJ13</f>
        <v>Millions</v>
      </c>
      <c r="BK48" s="391" t="str">
        <f>BK13</f>
        <v>Euro</v>
      </c>
    </row>
    <row r="49" spans="3:63">
      <c r="C49" s="240" t="str">
        <f t="shared" ref="C49:D78" si="4">C14</f>
        <v>S01</v>
      </c>
      <c r="D49" s="240" t="str">
        <f t="shared" si="4"/>
        <v>Повиквания в мрежата (On Net calls)</v>
      </c>
      <c r="E49" s="469">
        <f>'8. Routing factors'!E84*'7. Network costs'!G$246</f>
        <v>7443357.319931942</v>
      </c>
      <c r="F49" s="469">
        <f>'8. Routing factors'!F84*'7. Network costs'!G$247</f>
        <v>5146776.1923192814</v>
      </c>
      <c r="G49" s="469">
        <f>'8. Routing factors'!G84*'7. Network costs'!G$248</f>
        <v>8969303.6802713722</v>
      </c>
      <c r="H49" s="469">
        <f>'8. Routing factors'!H84*'7. Network costs'!G$249</f>
        <v>2889247.2030680836</v>
      </c>
      <c r="I49" s="469">
        <f>'8. Routing factors'!I84*'7. Network costs'!G$250</f>
        <v>10870954.763742413</v>
      </c>
      <c r="J49" s="469">
        <f>'8. Routing factors'!J84*'7. Network costs'!G$251</f>
        <v>647696.47171692806</v>
      </c>
      <c r="K49" s="469">
        <f>'8. Routing factors'!K84*'7. Network costs'!G$252</f>
        <v>221410.04278118495</v>
      </c>
      <c r="L49" s="469">
        <f>'8. Routing factors'!L84*'7. Network costs'!G$253</f>
        <v>22125.871438830305</v>
      </c>
      <c r="M49" s="469">
        <f>'8. Routing factors'!M84*'7. Network costs'!G$254</f>
        <v>663776.1431649091</v>
      </c>
      <c r="N49" s="469">
        <f>'8. Routing factors'!N84*'7. Network costs'!G$255</f>
        <v>0</v>
      </c>
      <c r="O49" s="469">
        <f>'8. Routing factors'!O84*'7. Network costs'!G$256</f>
        <v>0</v>
      </c>
      <c r="P49" s="469">
        <f>'8. Routing factors'!P84*'7. Network costs'!G$257</f>
        <v>0</v>
      </c>
      <c r="Q49" s="469">
        <f>'8. Routing factors'!Q84*'7. Network costs'!$G$258</f>
        <v>0</v>
      </c>
      <c r="R49" s="469">
        <f>'8. Routing factors'!R84*'7. Network costs'!$G$259</f>
        <v>118004.64767376163</v>
      </c>
      <c r="S49" s="469">
        <f>'8. Routing factors'!S84*'7. Network costs'!$G$260</f>
        <v>110629.35719415154</v>
      </c>
      <c r="T49" s="469">
        <f>'8. Routing factors'!T84*'7. Network costs'!$G$261</f>
        <v>0</v>
      </c>
      <c r="U49" s="469">
        <f>'8. Routing factors'!U84*'7. Network costs'!$G$262</f>
        <v>487842.90717017982</v>
      </c>
      <c r="V49" s="469">
        <f>'8. Routing factors'!V84*'7. Network costs'!$G$263</f>
        <v>0</v>
      </c>
      <c r="W49" s="469">
        <f>'8. Routing factors'!W84*'7. Network costs'!$G$264</f>
        <v>0</v>
      </c>
      <c r="X49" s="469">
        <f>'8. Routing factors'!X84*'7. Network costs'!$G$265</f>
        <v>0</v>
      </c>
      <c r="Y49" s="469">
        <f>'8. Routing factors'!Y84*'7. Network costs'!$G$266</f>
        <v>0</v>
      </c>
      <c r="Z49" s="469">
        <f>'8. Routing factors'!Z84*'7. Network costs'!$G$267</f>
        <v>0</v>
      </c>
      <c r="AA49" s="469">
        <f>'8. Routing factors'!AA84*'7. Network costs'!$G$268</f>
        <v>0</v>
      </c>
      <c r="AB49" s="469">
        <f>'8. Routing factors'!AB84*'7. Network costs'!$G$269</f>
        <v>532239.48811045079</v>
      </c>
      <c r="AC49" s="469">
        <f>'8. Routing factors'!AC84*'7. Network costs'!$G$270</f>
        <v>682677.19783228368</v>
      </c>
      <c r="AD49" s="469">
        <f>'8. Routing factors'!AD84*'7. Network costs'!$G$271</f>
        <v>0</v>
      </c>
      <c r="AE49" s="469">
        <f>'8. Routing factors'!AE84*'7. Network costs'!$G$272</f>
        <v>0</v>
      </c>
      <c r="AF49" s="469">
        <f>'8. Routing factors'!AF84*'7. Network costs'!$G$273</f>
        <v>0</v>
      </c>
      <c r="AG49" s="469">
        <f>'8. Routing factors'!AG84*'7. Network costs'!$G$274</f>
        <v>0</v>
      </c>
      <c r="AH49" s="469">
        <f>'8. Routing factors'!AH84*'7. Network costs'!$G$275</f>
        <v>0</v>
      </c>
      <c r="AI49" s="469">
        <f>'8. Routing factors'!AI84*'7. Network costs'!$G$276</f>
        <v>3946432.679022904</v>
      </c>
      <c r="AJ49" s="469">
        <f>'8. Routing factors'!AJ84*'7. Network costs'!$G$277</f>
        <v>11734515.949131815</v>
      </c>
      <c r="AK49" s="469">
        <f>'8. Routing factors'!AK84*'7. Network costs'!$G$278</f>
        <v>4146550.3492331137</v>
      </c>
      <c r="AL49" s="469">
        <f>'8. Routing factors'!AL84*'7. Network costs'!$G$279</f>
        <v>1233603.8515030979</v>
      </c>
      <c r="AM49" s="469">
        <f>'8. Routing factors'!AM84*'7. Network costs'!$G$280</f>
        <v>1521769.8825566636</v>
      </c>
      <c r="AN49" s="469">
        <f>'8. Routing factors'!AN84*'7. Network costs'!$G$281</f>
        <v>4194.6580229281044</v>
      </c>
      <c r="AO49" s="469">
        <f>'8. Routing factors'!AO84*'7. Network costs'!G$282</f>
        <v>559.28773639041401</v>
      </c>
      <c r="AP49" s="469">
        <f>'8. Routing factors'!AP84*'7. Network costs'!$G$283</f>
        <v>0</v>
      </c>
      <c r="AQ49" s="469">
        <f>'8. Routing factors'!AQ84*'7. Network costs'!$G$284</f>
        <v>0</v>
      </c>
      <c r="AR49" s="469">
        <f>'8. Routing factors'!AR84*'7. Network costs'!$G$285</f>
        <v>2796.4386819520701</v>
      </c>
      <c r="AS49" s="469">
        <f>'8. Routing factors'!AS84*'7. Network costs'!$G$286</f>
        <v>0</v>
      </c>
      <c r="AT49" s="469">
        <f>'8. Routing factors'!AT84*'7. Network costs'!$G$287</f>
        <v>3082.867899911209</v>
      </c>
      <c r="AU49" s="469">
        <f>'8. Routing factors'!AU84*'7. Network costs'!$G$288</f>
        <v>0</v>
      </c>
      <c r="AV49" s="469">
        <f>'8. Routing factors'!AV84*'7. Network costs'!$G$289</f>
        <v>0</v>
      </c>
      <c r="AW49" s="469">
        <f>'8. Routing factors'!AW84*'7. Network costs'!$G$290</f>
        <v>0</v>
      </c>
      <c r="AX49" s="469">
        <f>'8. Routing factors'!AX84*'7. Network costs'!$G$291</f>
        <v>0</v>
      </c>
      <c r="AY49" s="469">
        <f>'8. Routing factors'!AY84*'7. Network costs'!$G$292</f>
        <v>0</v>
      </c>
      <c r="AZ49" s="469">
        <f>'8. Routing factors'!AZ84*'7. Network costs'!$G$293</f>
        <v>0</v>
      </c>
      <c r="BA49" s="469">
        <f>'8. Routing factors'!BA84*'7. Network costs'!$G$294</f>
        <v>0</v>
      </c>
      <c r="BB49" s="469">
        <f>'8. Routing factors'!BB84*'7. Network costs'!$G$295</f>
        <v>0</v>
      </c>
      <c r="BC49" s="469">
        <f>'8. Routing factors'!BC84*'7. Network costs'!$G$296</f>
        <v>0</v>
      </c>
      <c r="BD49" s="469">
        <f>'8. Routing factors'!BD84*'7. Network costs'!$G$297</f>
        <v>0</v>
      </c>
      <c r="BE49" s="469">
        <f>'8. Routing factors'!BE84*'7. Network costs'!$G$298</f>
        <v>0</v>
      </c>
      <c r="BF49" s="469">
        <f>'8. Routing factors'!BF84*'7. Network costs'!$G$299</f>
        <v>0</v>
      </c>
      <c r="BG49" s="469">
        <f>'8. Routing factors'!BG84*'7. Network costs'!$G$300</f>
        <v>0</v>
      </c>
      <c r="BH49" s="229"/>
      <c r="BI49" s="335">
        <f>SUM(E49:BG49)</f>
        <v>61399547.250204541</v>
      </c>
      <c r="BJ49" s="470">
        <f>'2. Traffic'!G207</f>
        <v>4080</v>
      </c>
      <c r="BK49" s="471">
        <f>IF(BI49=0,"",BI49/BJ49/1000000)</f>
        <v>1.5048908639756015E-2</v>
      </c>
    </row>
    <row r="50" spans="3:63">
      <c r="C50" s="240" t="str">
        <f t="shared" si="4"/>
        <v>S02</v>
      </c>
      <c r="D50" s="240" t="str">
        <f t="shared" si="4"/>
        <v>Изходящи повиквания към фиксирана линия (Outgoing Calls to Fixed Line)</v>
      </c>
      <c r="E50" s="469">
        <f>'8. Routing factors'!E85*'7. Network costs'!G$246</f>
        <v>59827.363162417714</v>
      </c>
      <c r="F50" s="469">
        <f>'8. Routing factors'!F85*'7. Network costs'!G$247</f>
        <v>41368.166962645097</v>
      </c>
      <c r="G50" s="469">
        <f>'8. Routing factors'!G85*'7. Network costs'!G$248</f>
        <v>72092.439678619601</v>
      </c>
      <c r="H50" s="469">
        <f>'8. Routing factors'!H85*'7. Network costs'!G$249</f>
        <v>23222.85955842496</v>
      </c>
      <c r="I50" s="469">
        <f>'8. Routing factors'!I85*'7. Network costs'!G$250</f>
        <v>87377.312497283012</v>
      </c>
      <c r="J50" s="469">
        <f>'8. Routing factors'!J85*'7. Network costs'!G$251</f>
        <v>5205.9803616655581</v>
      </c>
      <c r="K50" s="469">
        <f>'8. Routing factors'!K85*'7. Network costs'!G$252</f>
        <v>2669.4363446327566</v>
      </c>
      <c r="L50" s="469">
        <f>'8. Routing factors'!L85*'7. Network costs'!G$253</f>
        <v>355.68157995348531</v>
      </c>
      <c r="M50" s="469">
        <f>'8. Routing factors'!M85*'7. Network costs'!G$254</f>
        <v>10670.44739860456</v>
      </c>
      <c r="N50" s="469">
        <f>'8. Routing factors'!N85*'7. Network costs'!G$255</f>
        <v>0</v>
      </c>
      <c r="O50" s="469">
        <f>'8. Routing factors'!O85*'7. Network costs'!G$256</f>
        <v>0</v>
      </c>
      <c r="P50" s="469">
        <f>'8. Routing factors'!P85*'7. Network costs'!G$257</f>
        <v>0</v>
      </c>
      <c r="Q50" s="469">
        <f>'8. Routing factors'!Q85*'7. Network costs'!$G$258</f>
        <v>0</v>
      </c>
      <c r="R50" s="469">
        <f>'8. Routing factors'!R85*'7. Network costs'!$G$259</f>
        <v>1896.9684264185887</v>
      </c>
      <c r="S50" s="469">
        <f>'8. Routing factors'!S85*'7. Network costs'!$G$260</f>
        <v>1778.4078997674271</v>
      </c>
      <c r="T50" s="469">
        <f>'8. Routing factors'!T85*'7. Network costs'!$G$261</f>
        <v>0</v>
      </c>
      <c r="U50" s="469">
        <f>'8. Routing factors'!U85*'7. Network costs'!$G$262</f>
        <v>7842.2554551624962</v>
      </c>
      <c r="V50" s="469">
        <f>'8. Routing factors'!V85*'7. Network costs'!$G$263</f>
        <v>0</v>
      </c>
      <c r="W50" s="469">
        <f>'8. Routing factors'!W85*'7. Network costs'!$G$264</f>
        <v>12041.175816081457</v>
      </c>
      <c r="X50" s="469">
        <f>'8. Routing factors'!X85*'7. Network costs'!$G$265</f>
        <v>0</v>
      </c>
      <c r="Y50" s="469">
        <f>'8. Routing factors'!Y85*'7. Network costs'!$G$266</f>
        <v>0</v>
      </c>
      <c r="Z50" s="469">
        <f>'8. Routing factors'!Z85*'7. Network costs'!$G$267</f>
        <v>0</v>
      </c>
      <c r="AA50" s="469">
        <f>'8. Routing factors'!AA85*'7. Network costs'!$G$268</f>
        <v>0</v>
      </c>
      <c r="AB50" s="469">
        <f>'8. Routing factors'!AB85*'7. Network costs'!$G$269</f>
        <v>4277.9734702907426</v>
      </c>
      <c r="AC50" s="469">
        <f>'8. Routing factors'!AC85*'7. Network costs'!$G$270</f>
        <v>5487.1444271584651</v>
      </c>
      <c r="AD50" s="469">
        <f>'8. Routing factors'!AD85*'7. Network costs'!$G$271</f>
        <v>0</v>
      </c>
      <c r="AE50" s="469">
        <f>'8. Routing factors'!AE85*'7. Network costs'!$G$272</f>
        <v>0</v>
      </c>
      <c r="AF50" s="469">
        <f>'8. Routing factors'!AF85*'7. Network costs'!$G$273</f>
        <v>0</v>
      </c>
      <c r="AG50" s="469">
        <f>'8. Routing factors'!AG85*'7. Network costs'!$G$274</f>
        <v>0</v>
      </c>
      <c r="AH50" s="469">
        <f>'8. Routing factors'!AH85*'7. Network costs'!$G$275</f>
        <v>0</v>
      </c>
      <c r="AI50" s="469">
        <f>'8. Routing factors'!AI85*'7. Network costs'!$G$276</f>
        <v>31720.183639671777</v>
      </c>
      <c r="AJ50" s="469">
        <f>'8. Routing factors'!AJ85*'7. Network costs'!$G$277</f>
        <v>94318.345478853225</v>
      </c>
      <c r="AK50" s="469">
        <f>'8. Routing factors'!AK85*'7. Network costs'!$G$278</f>
        <v>33328.66648098627</v>
      </c>
      <c r="AL50" s="469">
        <f>'8. Routing factors'!AL85*'7. Network costs'!$G$279</f>
        <v>9915.3194519899625</v>
      </c>
      <c r="AM50" s="469">
        <f>'8. Routing factors'!AM85*'7. Network costs'!$G$280</f>
        <v>12231.507302430527</v>
      </c>
      <c r="AN50" s="469">
        <f>'8. Routing factors'!AN85*'7. Network costs'!$G$281</f>
        <v>67.430681638205556</v>
      </c>
      <c r="AO50" s="469">
        <f>'8. Routing factors'!AO85*'7. Network costs'!G$282</f>
        <v>8.9907575517607423</v>
      </c>
      <c r="AP50" s="469">
        <f>'8. Routing factors'!AP85*'7. Network costs'!$G$283</f>
        <v>0</v>
      </c>
      <c r="AQ50" s="469">
        <f>'8. Routing factors'!AQ85*'7. Network costs'!$G$284</f>
        <v>0</v>
      </c>
      <c r="AR50" s="469">
        <f>'8. Routing factors'!AR85*'7. Network costs'!$G$285</f>
        <v>44.953787758803713</v>
      </c>
      <c r="AS50" s="469">
        <f>'8. Routing factors'!AS85*'7. Network costs'!$G$286</f>
        <v>0</v>
      </c>
      <c r="AT50" s="469">
        <f>'8. Routing factors'!AT85*'7. Network costs'!$G$287</f>
        <v>49.558243545785963</v>
      </c>
      <c r="AU50" s="469">
        <f>'8. Routing factors'!AU85*'7. Network costs'!$G$288</f>
        <v>0</v>
      </c>
      <c r="AV50" s="469">
        <f>'8. Routing factors'!AV85*'7. Network costs'!$G$289</f>
        <v>304.37137738386929</v>
      </c>
      <c r="AW50" s="469">
        <f>'8. Routing factors'!AW85*'7. Network costs'!$G$290</f>
        <v>0</v>
      </c>
      <c r="AX50" s="469">
        <f>'8. Routing factors'!AX85*'7. Network costs'!$G$291</f>
        <v>0</v>
      </c>
      <c r="AY50" s="469">
        <f>'8. Routing factors'!AY85*'7. Network costs'!$G$292</f>
        <v>0</v>
      </c>
      <c r="AZ50" s="469">
        <f>'8. Routing factors'!AZ85*'7. Network costs'!$G$293</f>
        <v>0</v>
      </c>
      <c r="BA50" s="469">
        <f>'8. Routing factors'!BA85*'7. Network costs'!$G$294</f>
        <v>0</v>
      </c>
      <c r="BB50" s="469">
        <f>'8. Routing factors'!BB85*'7. Network costs'!$G$295</f>
        <v>0</v>
      </c>
      <c r="BC50" s="469">
        <f>'8. Routing factors'!BC85*'7. Network costs'!$G$296</f>
        <v>0</v>
      </c>
      <c r="BD50" s="469">
        <f>'8. Routing factors'!BD85*'7. Network costs'!$G$297</f>
        <v>0</v>
      </c>
      <c r="BE50" s="469">
        <f>'8. Routing factors'!BE85*'7. Network costs'!$G$298</f>
        <v>0</v>
      </c>
      <c r="BF50" s="469">
        <f>'8. Routing factors'!BF85*'7. Network costs'!$G$299</f>
        <v>0</v>
      </c>
      <c r="BG50" s="469">
        <f>'8. Routing factors'!BG85*'7. Network costs'!$G$300</f>
        <v>0</v>
      </c>
      <c r="BH50" s="229"/>
      <c r="BI50" s="335">
        <f t="shared" ref="BI50:BI78" si="5">SUM(E50:BG50)</f>
        <v>518102.94024093606</v>
      </c>
      <c r="BJ50" s="470">
        <f>'2. Traffic'!G208</f>
        <v>81.600000000000009</v>
      </c>
      <c r="BK50" s="471">
        <f t="shared" ref="BK50:BK78" si="6">IF(BI50=0,"",BI50/BJ50/1000000)</f>
        <v>6.3493007382467645E-3</v>
      </c>
    </row>
    <row r="51" spans="3:63">
      <c r="C51" s="240" t="str">
        <f t="shared" si="4"/>
        <v>S03</v>
      </c>
      <c r="D51" s="240" t="str">
        <f t="shared" si="4"/>
        <v>Изходящи повиквания към други мобилни мрежи (Outgoing Calls to Other Mobile)</v>
      </c>
      <c r="E51" s="469">
        <f>'8. Routing factors'!E86*'7. Network costs'!G$246</f>
        <v>616637.16408186569</v>
      </c>
      <c r="F51" s="469">
        <f>'8. Routing factors'!F86*'7. Network costs'!G$247</f>
        <v>426379.29888133373</v>
      </c>
      <c r="G51" s="469">
        <f>'8. Routing factors'!G86*'7. Network costs'!G$248</f>
        <v>743052.59676048323</v>
      </c>
      <c r="H51" s="469">
        <f>'8. Routing factors'!H86*'7. Network costs'!G$249</f>
        <v>239356.66730126232</v>
      </c>
      <c r="I51" s="469">
        <f>'8. Routing factors'!I86*'7. Network costs'!G$250</f>
        <v>900592.89487900911</v>
      </c>
      <c r="J51" s="469">
        <f>'8. Routing factors'!J86*'7. Network costs'!G$251</f>
        <v>53657.737810846978</v>
      </c>
      <c r="K51" s="469">
        <f>'8. Routing factors'!K86*'7. Network costs'!G$252</f>
        <v>27513.725664002413</v>
      </c>
      <c r="L51" s="469">
        <f>'8. Routing factors'!L86*'7. Network costs'!G$253</f>
        <v>3665.9894266650681</v>
      </c>
      <c r="M51" s="469">
        <f>'8. Routing factors'!M86*'7. Network costs'!G$254</f>
        <v>109979.68279995205</v>
      </c>
      <c r="N51" s="469">
        <f>'8. Routing factors'!N86*'7. Network costs'!G$255</f>
        <v>0</v>
      </c>
      <c r="O51" s="469">
        <f>'8. Routing factors'!O86*'7. Network costs'!G$256</f>
        <v>0</v>
      </c>
      <c r="P51" s="469">
        <f>'8. Routing factors'!P86*'7. Network costs'!G$257</f>
        <v>0</v>
      </c>
      <c r="Q51" s="469">
        <f>'8. Routing factors'!Q86*'7. Network costs'!$G$258</f>
        <v>0</v>
      </c>
      <c r="R51" s="469">
        <f>'8. Routing factors'!R86*'7. Network costs'!$G$259</f>
        <v>19551.943608880367</v>
      </c>
      <c r="S51" s="469">
        <f>'8. Routing factors'!S86*'7. Network costs'!$G$260</f>
        <v>18329.947133325346</v>
      </c>
      <c r="T51" s="469">
        <f>'8. Routing factors'!T86*'7. Network costs'!$G$261</f>
        <v>0</v>
      </c>
      <c r="U51" s="469">
        <f>'8. Routing factors'!U86*'7. Network costs'!$G$262</f>
        <v>80829.672381662065</v>
      </c>
      <c r="V51" s="469">
        <f>'8. Routing factors'!V86*'7. Network costs'!$G$263</f>
        <v>0</v>
      </c>
      <c r="W51" s="469">
        <f>'8. Routing factors'!W86*'7. Network costs'!$G$264</f>
        <v>124107.70114140456</v>
      </c>
      <c r="X51" s="469">
        <f>'8. Routing factors'!X86*'7. Network costs'!$G$265</f>
        <v>0</v>
      </c>
      <c r="Y51" s="469">
        <f>'8. Routing factors'!Y86*'7. Network costs'!$G$266</f>
        <v>0</v>
      </c>
      <c r="Z51" s="469">
        <f>'8. Routing factors'!Z86*'7. Network costs'!$G$267</f>
        <v>0</v>
      </c>
      <c r="AA51" s="469">
        <f>'8. Routing factors'!AA86*'7. Network costs'!$G$268</f>
        <v>0</v>
      </c>
      <c r="AB51" s="469">
        <f>'8. Routing factors'!AB86*'7. Network costs'!$G$269</f>
        <v>44092.824575538871</v>
      </c>
      <c r="AC51" s="469">
        <f>'8. Routing factors'!AC86*'7. Network costs'!$G$270</f>
        <v>56555.679535549054</v>
      </c>
      <c r="AD51" s="469">
        <f>'8. Routing factors'!AD86*'7. Network costs'!$G$271</f>
        <v>0</v>
      </c>
      <c r="AE51" s="469">
        <f>'8. Routing factors'!AE86*'7. Network costs'!$G$272</f>
        <v>0</v>
      </c>
      <c r="AF51" s="469">
        <f>'8. Routing factors'!AF86*'7. Network costs'!$G$273</f>
        <v>0</v>
      </c>
      <c r="AG51" s="469">
        <f>'8. Routing factors'!AG86*'7. Network costs'!$G$274</f>
        <v>0</v>
      </c>
      <c r="AH51" s="469">
        <f>'8. Routing factors'!AH86*'7. Network costs'!$G$275</f>
        <v>0</v>
      </c>
      <c r="AI51" s="469">
        <f>'8. Routing factors'!AI86*'7. Network costs'!$G$276</f>
        <v>326938.09403938893</v>
      </c>
      <c r="AJ51" s="469">
        <f>'8. Routing factors'!AJ86*'7. Network costs'!$G$277</f>
        <v>972133.71946682606</v>
      </c>
      <c r="AK51" s="469">
        <f>'8. Routing factors'!AK86*'7. Network costs'!$G$278</f>
        <v>343516.63344534376</v>
      </c>
      <c r="AL51" s="469">
        <f>'8. Routing factors'!AL86*'7. Network costs'!$G$279</f>
        <v>102196.62282695473</v>
      </c>
      <c r="AM51" s="469">
        <f>'8. Routing factors'!AM86*'7. Network costs'!$G$280</f>
        <v>126069.43673819423</v>
      </c>
      <c r="AN51" s="469">
        <f>'8. Routing factors'!AN86*'7. Network costs'!$G$281</f>
        <v>695.00412686765458</v>
      </c>
      <c r="AO51" s="469">
        <f>'8. Routing factors'!AO86*'7. Network costs'!G$282</f>
        <v>92.667216915687291</v>
      </c>
      <c r="AP51" s="469">
        <f>'8. Routing factors'!AP86*'7. Network costs'!$G$283</f>
        <v>0</v>
      </c>
      <c r="AQ51" s="469">
        <f>'8. Routing factors'!AQ86*'7. Network costs'!$G$284</f>
        <v>0</v>
      </c>
      <c r="AR51" s="469">
        <f>'8. Routing factors'!AR86*'7. Network costs'!$G$285</f>
        <v>463.33608457843644</v>
      </c>
      <c r="AS51" s="469">
        <f>'8. Routing factors'!AS86*'7. Network costs'!$G$286</f>
        <v>0</v>
      </c>
      <c r="AT51" s="469">
        <f>'8. Routing factors'!AT86*'7. Network costs'!$G$287</f>
        <v>510.79394346680283</v>
      </c>
      <c r="AU51" s="469">
        <f>'8. Routing factors'!AU86*'7. Network costs'!$G$288</f>
        <v>0</v>
      </c>
      <c r="AV51" s="469">
        <f>'8. Routing factors'!AV86*'7. Network costs'!$G$289</f>
        <v>3137.138143096055</v>
      </c>
      <c r="AW51" s="469">
        <f>'8. Routing factors'!AW86*'7. Network costs'!$G$290</f>
        <v>0</v>
      </c>
      <c r="AX51" s="469">
        <f>'8. Routing factors'!AX86*'7. Network costs'!$G$291</f>
        <v>0</v>
      </c>
      <c r="AY51" s="469">
        <f>'8. Routing factors'!AY86*'7. Network costs'!$G$292</f>
        <v>0</v>
      </c>
      <c r="AZ51" s="469">
        <f>'8. Routing factors'!AZ86*'7. Network costs'!$G$293</f>
        <v>0</v>
      </c>
      <c r="BA51" s="469">
        <f>'8. Routing factors'!BA86*'7. Network costs'!$G$294</f>
        <v>0</v>
      </c>
      <c r="BB51" s="469">
        <f>'8. Routing factors'!BB86*'7. Network costs'!$G$295</f>
        <v>0</v>
      </c>
      <c r="BC51" s="469">
        <f>'8. Routing factors'!BC86*'7. Network costs'!$G$296</f>
        <v>0</v>
      </c>
      <c r="BD51" s="469">
        <f>'8. Routing factors'!BD86*'7. Network costs'!$G$297</f>
        <v>0</v>
      </c>
      <c r="BE51" s="469">
        <f>'8. Routing factors'!BE86*'7. Network costs'!$G$298</f>
        <v>0</v>
      </c>
      <c r="BF51" s="469">
        <f>'8. Routing factors'!BF86*'7. Network costs'!$G$299</f>
        <v>0</v>
      </c>
      <c r="BG51" s="469">
        <f>'8. Routing factors'!BG86*'7. Network costs'!$G$300</f>
        <v>0</v>
      </c>
      <c r="BH51" s="229"/>
      <c r="BI51" s="335">
        <f t="shared" si="5"/>
        <v>5340056.972013412</v>
      </c>
      <c r="BJ51" s="470">
        <f>'2. Traffic'!G209</f>
        <v>816</v>
      </c>
      <c r="BK51" s="471">
        <f t="shared" si="6"/>
        <v>6.5441874657027107E-3</v>
      </c>
    </row>
    <row r="52" spans="3:63">
      <c r="C52" s="240" t="str">
        <f t="shared" si="4"/>
        <v>S04</v>
      </c>
      <c r="D52" s="240" t="str">
        <f t="shared" si="4"/>
        <v>Изходящи международни повиквания (Outgoing Calls to International)</v>
      </c>
      <c r="E52" s="469">
        <f>'8. Routing factors'!E87*'7. Network costs'!G$246</f>
        <v>29817.693589227103</v>
      </c>
      <c r="F52" s="469">
        <f>'8. Routing factors'!F87*'7. Network costs'!G$247</f>
        <v>20617.711723170174</v>
      </c>
      <c r="G52" s="469">
        <f>'8. Routing factors'!G87*'7. Network costs'!G$248</f>
        <v>35930.553559600456</v>
      </c>
      <c r="H52" s="469">
        <f>'8. Routing factors'!H87*'7. Network costs'!G$249</f>
        <v>11574.170646613975</v>
      </c>
      <c r="I52" s="469">
        <f>'8. Routing factors'!I87*'7. Network costs'!G$250</f>
        <v>43548.46667102955</v>
      </c>
      <c r="J52" s="469">
        <f>'8. Routing factors'!J87*'7. Network costs'!G$251</f>
        <v>2594.6376214887191</v>
      </c>
      <c r="K52" s="469">
        <f>'8. Routing factors'!K87*'7. Network costs'!G$252</f>
        <v>1330.4352853412529</v>
      </c>
      <c r="L52" s="469">
        <f>'8. Routing factors'!L87*'7. Network costs'!G$253</f>
        <v>177.270128679972</v>
      </c>
      <c r="M52" s="469">
        <f>'8. Routing factors'!M87*'7. Network costs'!G$254</f>
        <v>5318.1038603991601</v>
      </c>
      <c r="N52" s="469">
        <f>'8. Routing factors'!N87*'7. Network costs'!G$255</f>
        <v>0</v>
      </c>
      <c r="O52" s="469">
        <f>'8. Routing factors'!O87*'7. Network costs'!G$256</f>
        <v>0</v>
      </c>
      <c r="P52" s="469">
        <f>'8. Routing factors'!P87*'7. Network costs'!G$257</f>
        <v>0</v>
      </c>
      <c r="Q52" s="469">
        <f>'8. Routing factors'!Q87*'7. Network costs'!$G$258</f>
        <v>0</v>
      </c>
      <c r="R52" s="469">
        <f>'8. Routing factors'!R87*'7. Network costs'!$G$259</f>
        <v>945.44068629318417</v>
      </c>
      <c r="S52" s="469">
        <f>'8. Routing factors'!S87*'7. Network costs'!$G$260</f>
        <v>886.35064339986025</v>
      </c>
      <c r="T52" s="469">
        <f>'8. Routing factors'!T87*'7. Network costs'!$G$261</f>
        <v>0</v>
      </c>
      <c r="U52" s="469">
        <f>'8. Routing factors'!U87*'7. Network costs'!$G$262</f>
        <v>3908.5454857113286</v>
      </c>
      <c r="V52" s="469">
        <f>'8. Routing factors'!V87*'7. Network costs'!$G$263</f>
        <v>0</v>
      </c>
      <c r="W52" s="469">
        <f>'8. Routing factors'!W87*'7. Network costs'!$G$264</f>
        <v>0</v>
      </c>
      <c r="X52" s="469">
        <f>'8. Routing factors'!X87*'7. Network costs'!$G$265</f>
        <v>3330.4981123960815</v>
      </c>
      <c r="Y52" s="469">
        <f>'8. Routing factors'!Y87*'7. Network costs'!$G$266</f>
        <v>0</v>
      </c>
      <c r="Z52" s="469">
        <f>'8. Routing factors'!Z87*'7. Network costs'!$G$267</f>
        <v>0</v>
      </c>
      <c r="AA52" s="469">
        <f>'8. Routing factors'!AA87*'7. Network costs'!$G$268</f>
        <v>0</v>
      </c>
      <c r="AB52" s="469">
        <f>'8. Routing factors'!AB87*'7. Network costs'!$G$269</f>
        <v>2132.1230851120304</v>
      </c>
      <c r="AC52" s="469">
        <f>'8. Routing factors'!AC87*'7. Network costs'!$G$270</f>
        <v>2734.7685500474313</v>
      </c>
      <c r="AD52" s="469">
        <f>'8. Routing factors'!AD87*'7. Network costs'!$G$271</f>
        <v>0</v>
      </c>
      <c r="AE52" s="469">
        <f>'8. Routing factors'!AE87*'7. Network costs'!$G$272</f>
        <v>0</v>
      </c>
      <c r="AF52" s="469">
        <f>'8. Routing factors'!AF87*'7. Network costs'!$G$273</f>
        <v>0</v>
      </c>
      <c r="AG52" s="469">
        <f>'8. Routing factors'!AG87*'7. Network costs'!$G$274</f>
        <v>0</v>
      </c>
      <c r="AH52" s="469">
        <f>'8. Routing factors'!AH87*'7. Network costs'!$G$275</f>
        <v>0</v>
      </c>
      <c r="AI52" s="469">
        <f>'8. Routing factors'!AI87*'7. Network costs'!$G$276</f>
        <v>15809.1994426372</v>
      </c>
      <c r="AJ52" s="469">
        <f>'8. Routing factors'!AJ87*'7. Network costs'!$G$277</f>
        <v>47007.846855901065</v>
      </c>
      <c r="AK52" s="469">
        <f>'8. Routing factors'!AK87*'7. Network costs'!$G$278</f>
        <v>16610.860187330913</v>
      </c>
      <c r="AL52" s="469">
        <f>'8. Routing factors'!AL87*'7. Network costs'!$G$279</f>
        <v>4941.7514266191529</v>
      </c>
      <c r="AM52" s="469">
        <f>'8. Routing factors'!AM87*'7. Network costs'!$G$280</f>
        <v>6096.1292224788158</v>
      </c>
      <c r="AN52" s="469">
        <f>'8. Routing factors'!AN87*'7. Network costs'!$G$281</f>
        <v>33.607153939616865</v>
      </c>
      <c r="AO52" s="469">
        <f>'8. Routing factors'!AO87*'7. Network costs'!G$282</f>
        <v>4.4809538586155826</v>
      </c>
      <c r="AP52" s="469">
        <f>'8. Routing factors'!AP87*'7. Network costs'!$G$283</f>
        <v>0</v>
      </c>
      <c r="AQ52" s="469">
        <f>'8. Routing factors'!AQ87*'7. Network costs'!$G$284</f>
        <v>0</v>
      </c>
      <c r="AR52" s="469">
        <f>'8. Routing factors'!AR87*'7. Network costs'!$G$285</f>
        <v>22.404769293077912</v>
      </c>
      <c r="AS52" s="469">
        <f>'8. Routing factors'!AS87*'7. Network costs'!$G$286</f>
        <v>0</v>
      </c>
      <c r="AT52" s="469">
        <f>'8. Routing factors'!AT87*'7. Network costs'!$G$287</f>
        <v>24.699609723010575</v>
      </c>
      <c r="AU52" s="469">
        <f>'8. Routing factors'!AU87*'7. Network costs'!$G$288</f>
        <v>0</v>
      </c>
      <c r="AV52" s="469">
        <f>'8. Routing factors'!AV87*'7. Network costs'!$G$289</f>
        <v>0</v>
      </c>
      <c r="AW52" s="469">
        <f>'8. Routing factors'!AW87*'7. Network costs'!$G$290</f>
        <v>210.46704934133709</v>
      </c>
      <c r="AX52" s="469">
        <f>'8. Routing factors'!AX87*'7. Network costs'!$G$291</f>
        <v>0</v>
      </c>
      <c r="AY52" s="469">
        <f>'8. Routing factors'!AY87*'7. Network costs'!$G$292</f>
        <v>0</v>
      </c>
      <c r="AZ52" s="469">
        <f>'8. Routing factors'!AZ87*'7. Network costs'!$G$293</f>
        <v>0</v>
      </c>
      <c r="BA52" s="469">
        <f>'8. Routing factors'!BA87*'7. Network costs'!$G$294</f>
        <v>0</v>
      </c>
      <c r="BB52" s="469">
        <f>'8. Routing factors'!BB87*'7. Network costs'!$G$295</f>
        <v>0</v>
      </c>
      <c r="BC52" s="469">
        <f>'8. Routing factors'!BC87*'7. Network costs'!$G$296</f>
        <v>0</v>
      </c>
      <c r="BD52" s="469">
        <f>'8. Routing factors'!BD87*'7. Network costs'!$G$297</f>
        <v>0</v>
      </c>
      <c r="BE52" s="469">
        <f>'8. Routing factors'!BE87*'7. Network costs'!$G$298</f>
        <v>0</v>
      </c>
      <c r="BF52" s="469">
        <f>'8. Routing factors'!BF87*'7. Network costs'!$G$299</f>
        <v>0</v>
      </c>
      <c r="BG52" s="469">
        <f>'8. Routing factors'!BG87*'7. Network costs'!$G$300</f>
        <v>0</v>
      </c>
      <c r="BH52" s="229"/>
      <c r="BI52" s="335">
        <f t="shared" si="5"/>
        <v>255608.21631963307</v>
      </c>
      <c r="BJ52" s="470">
        <f>'2. Traffic'!G210</f>
        <v>40.800000000000004</v>
      </c>
      <c r="BK52" s="471">
        <f t="shared" si="6"/>
        <v>6.2649072627361038E-3</v>
      </c>
    </row>
    <row r="53" spans="3:63">
      <c r="C53" s="240" t="str">
        <f t="shared" si="4"/>
        <v>S05</v>
      </c>
      <c r="D53" s="240" t="str">
        <f t="shared" si="4"/>
        <v>Входящи повиквания от фиксирана линия (Incoming calls from fixed)</v>
      </c>
      <c r="E53" s="469">
        <f>'8. Routing factors'!E88*'7. Network costs'!G$246</f>
        <v>30087.22851433693</v>
      </c>
      <c r="F53" s="469">
        <f>'8. Routing factors'!F88*'7. Network costs'!G$247</f>
        <v>20804.084065102365</v>
      </c>
      <c r="G53" s="469">
        <f>'8. Routing factors'!G88*'7. Network costs'!G$248</f>
        <v>36255.345248597507</v>
      </c>
      <c r="H53" s="469">
        <f>'8. Routing factors'!H88*'7. Network costs'!G$249</f>
        <v>11678.79454078299</v>
      </c>
      <c r="I53" s="469">
        <f>'8. Routing factors'!I88*'7. Network costs'!G$250</f>
        <v>43942.119944972394</v>
      </c>
      <c r="J53" s="469">
        <f>'8. Routing factors'!J88*'7. Network costs'!G$251</f>
        <v>2618.091664132975</v>
      </c>
      <c r="K53" s="469">
        <f>'8. Routing factors'!K88*'7. Network costs'!G$252</f>
        <v>1342.4616606853033</v>
      </c>
      <c r="L53" s="469">
        <f>'8. Routing factors'!L88*'7. Network costs'!G$253</f>
        <v>178.87254942773998</v>
      </c>
      <c r="M53" s="469">
        <f>'8. Routing factors'!M88*'7. Network costs'!G$254</f>
        <v>5366.1764828321993</v>
      </c>
      <c r="N53" s="469">
        <f>'8. Routing factors'!N88*'7. Network costs'!G$255</f>
        <v>0</v>
      </c>
      <c r="O53" s="469">
        <f>'8. Routing factors'!O88*'7. Network costs'!G$256</f>
        <v>0</v>
      </c>
      <c r="P53" s="469">
        <f>'8. Routing factors'!P88*'7. Network costs'!G$257</f>
        <v>0</v>
      </c>
      <c r="Q53" s="469">
        <f>'8. Routing factors'!Q88*'7. Network costs'!$G$258</f>
        <v>0</v>
      </c>
      <c r="R53" s="469">
        <f>'8. Routing factors'!R88*'7. Network costs'!$G$259</f>
        <v>953.98693028128014</v>
      </c>
      <c r="S53" s="469">
        <f>'8. Routing factors'!S88*'7. Network costs'!$G$260</f>
        <v>894.36274713870023</v>
      </c>
      <c r="T53" s="469">
        <f>'8. Routing factors'!T88*'7. Network costs'!$G$261</f>
        <v>0</v>
      </c>
      <c r="U53" s="469">
        <f>'8. Routing factors'!U88*'7. Network costs'!$G$262</f>
        <v>0</v>
      </c>
      <c r="V53" s="469">
        <f>'8. Routing factors'!V88*'7. Network costs'!$G$263</f>
        <v>12321.434406395898</v>
      </c>
      <c r="W53" s="469">
        <f>'8. Routing factors'!W88*'7. Network costs'!$G$264</f>
        <v>6055.5168941045758</v>
      </c>
      <c r="X53" s="469">
        <f>'8. Routing factors'!X88*'7. Network costs'!$G$265</f>
        <v>0</v>
      </c>
      <c r="Y53" s="469">
        <f>'8. Routing factors'!Y88*'7. Network costs'!$G$266</f>
        <v>0</v>
      </c>
      <c r="Z53" s="469">
        <f>'8. Routing factors'!Z88*'7. Network costs'!$G$267</f>
        <v>0</v>
      </c>
      <c r="AA53" s="469">
        <f>'8. Routing factors'!AA88*'7. Network costs'!$G$268</f>
        <v>0</v>
      </c>
      <c r="AB53" s="469">
        <f>'8. Routing factors'!AB88*'7. Network costs'!$G$269</f>
        <v>2151.3962604282538</v>
      </c>
      <c r="AC53" s="469">
        <f>'8. Routing factors'!AC88*'7. Network costs'!$G$270</f>
        <v>2759.4892962756389</v>
      </c>
      <c r="AD53" s="469">
        <f>'8. Routing factors'!AD88*'7. Network costs'!$G$271</f>
        <v>0</v>
      </c>
      <c r="AE53" s="469">
        <f>'8. Routing factors'!AE88*'7. Network costs'!$G$272</f>
        <v>0</v>
      </c>
      <c r="AF53" s="469">
        <f>'8. Routing factors'!AF88*'7. Network costs'!$G$273</f>
        <v>0</v>
      </c>
      <c r="AG53" s="469">
        <f>'8. Routing factors'!AG88*'7. Network costs'!$G$274</f>
        <v>0</v>
      </c>
      <c r="AH53" s="469">
        <f>'8. Routing factors'!AH88*'7. Network costs'!$G$275</f>
        <v>0</v>
      </c>
      <c r="AI53" s="469">
        <f>'8. Routing factors'!AI88*'7. Network costs'!$G$276</f>
        <v>15952.105579058061</v>
      </c>
      <c r="AJ53" s="469">
        <f>'8. Routing factors'!AJ88*'7. Network costs'!$G$277</f>
        <v>47432.770951521161</v>
      </c>
      <c r="AK53" s="469">
        <f>'8. Routing factors'!AK88*'7. Network costs'!$G$278</f>
        <v>16761.012879161499</v>
      </c>
      <c r="AL53" s="469">
        <f>'8. Routing factors'!AL88*'7. Network costs'!$G$279</f>
        <v>4986.422037935864</v>
      </c>
      <c r="AM53" s="469">
        <f>'8. Routing factors'!AM88*'7. Network costs'!$G$280</f>
        <v>6151.2347499577854</v>
      </c>
      <c r="AN53" s="469">
        <f>'8. Routing factors'!AN88*'7. Network costs'!$G$281</f>
        <v>33.910943422635157</v>
      </c>
      <c r="AO53" s="469">
        <f>'8. Routing factors'!AO88*'7. Network costs'!G$282</f>
        <v>4.5214591230180217</v>
      </c>
      <c r="AP53" s="469">
        <f>'8. Routing factors'!AP88*'7. Network costs'!$G$283</f>
        <v>0</v>
      </c>
      <c r="AQ53" s="469">
        <f>'8. Routing factors'!AQ88*'7. Network costs'!$G$284</f>
        <v>0</v>
      </c>
      <c r="AR53" s="469">
        <f>'8. Routing factors'!AR88*'7. Network costs'!$G$285</f>
        <v>22.607295615090106</v>
      </c>
      <c r="AS53" s="469">
        <f>'8. Routing factors'!AS88*'7. Network costs'!$G$286</f>
        <v>0</v>
      </c>
      <c r="AT53" s="469">
        <f>'8. Routing factors'!AT88*'7. Network costs'!$G$287</f>
        <v>0</v>
      </c>
      <c r="AU53" s="469">
        <f>'8. Routing factors'!AU88*'7. Network costs'!$G$288</f>
        <v>21.235610920520756</v>
      </c>
      <c r="AV53" s="469">
        <f>'8. Routing factors'!AV88*'7. Network costs'!$G$289</f>
        <v>153.06860774911479</v>
      </c>
      <c r="AW53" s="469">
        <f>'8. Routing factors'!AW88*'7. Network costs'!$G$290</f>
        <v>0</v>
      </c>
      <c r="AX53" s="469">
        <f>'8. Routing factors'!AX88*'7. Network costs'!$G$291</f>
        <v>0</v>
      </c>
      <c r="AY53" s="469">
        <f>'8. Routing factors'!AY88*'7. Network costs'!$G$292</f>
        <v>0</v>
      </c>
      <c r="AZ53" s="469">
        <f>'8. Routing factors'!AZ88*'7. Network costs'!$G$293</f>
        <v>0</v>
      </c>
      <c r="BA53" s="469">
        <f>'8. Routing factors'!BA88*'7. Network costs'!$G$294</f>
        <v>0</v>
      </c>
      <c r="BB53" s="469">
        <f>'8. Routing factors'!BB88*'7. Network costs'!$G$295</f>
        <v>0</v>
      </c>
      <c r="BC53" s="469">
        <f>'8. Routing factors'!BC88*'7. Network costs'!$G$296</f>
        <v>0</v>
      </c>
      <c r="BD53" s="469">
        <f>'8. Routing factors'!BD88*'7. Network costs'!$G$297</f>
        <v>0</v>
      </c>
      <c r="BE53" s="469">
        <f>'8. Routing factors'!BE88*'7. Network costs'!$G$298</f>
        <v>0</v>
      </c>
      <c r="BF53" s="469">
        <f>'8. Routing factors'!BF88*'7. Network costs'!$G$299</f>
        <v>0</v>
      </c>
      <c r="BG53" s="469">
        <f>'8. Routing factors'!BG88*'7. Network costs'!$G$300</f>
        <v>0</v>
      </c>
      <c r="BH53" s="229"/>
      <c r="BI53" s="335">
        <f t="shared" si="5"/>
        <v>268928.25131995947</v>
      </c>
      <c r="BJ53" s="470">
        <f>'2. Traffic'!G211</f>
        <v>40.800000000000004</v>
      </c>
      <c r="BK53" s="471">
        <f t="shared" si="6"/>
        <v>6.5913787088225356E-3</v>
      </c>
    </row>
    <row r="54" spans="3:63">
      <c r="C54" s="240" t="str">
        <f t="shared" si="4"/>
        <v>S06</v>
      </c>
      <c r="D54" s="240" t="str">
        <f t="shared" si="4"/>
        <v>Входящи повиквания от други мобилни мрежи (Incoming calls from other mobile)</v>
      </c>
      <c r="E54" s="469">
        <f>'8. Routing factors'!E89*'7. Network costs'!G$246</f>
        <v>606477.19011313119</v>
      </c>
      <c r="F54" s="469">
        <f>'8. Routing factors'!F89*'7. Network costs'!G$247</f>
        <v>419354.09373676276</v>
      </c>
      <c r="G54" s="469">
        <f>'8. Routing factors'!G89*'7. Network costs'!G$248</f>
        <v>730809.74880997464</v>
      </c>
      <c r="H54" s="469">
        <f>'8. Routing factors'!H89*'7. Network costs'!G$249</f>
        <v>235412.9259073346</v>
      </c>
      <c r="I54" s="469">
        <f>'8. Routing factors'!I89*'7. Network costs'!G$250</f>
        <v>885754.34653750306</v>
      </c>
      <c r="J54" s="469">
        <f>'8. Routing factors'!J89*'7. Network costs'!G$251</f>
        <v>52773.650293690778</v>
      </c>
      <c r="K54" s="469">
        <f>'8. Routing factors'!K89*'7. Network costs'!G$252</f>
        <v>27060.397916646507</v>
      </c>
      <c r="L54" s="469">
        <f>'8. Routing factors'!L89*'7. Network costs'!G$253</f>
        <v>3605.5870388199723</v>
      </c>
      <c r="M54" s="469">
        <f>'8. Routing factors'!M89*'7. Network costs'!G$254</f>
        <v>108167.61116459918</v>
      </c>
      <c r="N54" s="469">
        <f>'8. Routing factors'!N89*'7. Network costs'!G$255</f>
        <v>0</v>
      </c>
      <c r="O54" s="469">
        <f>'8. Routing factors'!O89*'7. Network costs'!G$256</f>
        <v>0</v>
      </c>
      <c r="P54" s="469">
        <f>'8. Routing factors'!P89*'7. Network costs'!G$257</f>
        <v>0</v>
      </c>
      <c r="Q54" s="469">
        <f>'8. Routing factors'!Q89*'7. Network costs'!$G$258</f>
        <v>0</v>
      </c>
      <c r="R54" s="469">
        <f>'8. Routing factors'!R89*'7. Network costs'!$G$259</f>
        <v>19229.797540373191</v>
      </c>
      <c r="S54" s="469">
        <f>'8. Routing factors'!S89*'7. Network costs'!$G$260</f>
        <v>18027.935194099868</v>
      </c>
      <c r="T54" s="469">
        <f>'8. Routing factors'!T89*'7. Network costs'!$G$261</f>
        <v>0</v>
      </c>
      <c r="U54" s="469">
        <f>'8. Routing factors'!U89*'7. Network costs'!$G$262</f>
        <v>0</v>
      </c>
      <c r="V54" s="469">
        <f>'8. Routing factors'!V89*'7. Network costs'!$G$263</f>
        <v>248366.80830849617</v>
      </c>
      <c r="W54" s="469">
        <f>'8. Routing factors'!W89*'7. Network costs'!$G$264</f>
        <v>122062.85031767325</v>
      </c>
      <c r="X54" s="469">
        <f>'8. Routing factors'!X89*'7. Network costs'!$G$265</f>
        <v>0</v>
      </c>
      <c r="Y54" s="469">
        <f>'8. Routing factors'!Y89*'7. Network costs'!$G$266</f>
        <v>0</v>
      </c>
      <c r="Z54" s="469">
        <f>'8. Routing factors'!Z89*'7. Network costs'!$G$267</f>
        <v>0</v>
      </c>
      <c r="AA54" s="469">
        <f>'8. Routing factors'!AA89*'7. Network costs'!$G$268</f>
        <v>0</v>
      </c>
      <c r="AB54" s="469">
        <f>'8. Routing factors'!AB89*'7. Network costs'!$G$269</f>
        <v>43366.332602641865</v>
      </c>
      <c r="AC54" s="469">
        <f>'8. Routing factors'!AC89*'7. Network costs'!$G$270</f>
        <v>55623.84430839272</v>
      </c>
      <c r="AD54" s="469">
        <f>'8. Routing factors'!AD89*'7. Network costs'!$G$271</f>
        <v>0</v>
      </c>
      <c r="AE54" s="469">
        <f>'8. Routing factors'!AE89*'7. Network costs'!$G$272</f>
        <v>0</v>
      </c>
      <c r="AF54" s="469">
        <f>'8. Routing factors'!AF89*'7. Network costs'!$G$273</f>
        <v>0</v>
      </c>
      <c r="AG54" s="469">
        <f>'8. Routing factors'!AG89*'7. Network costs'!$G$274</f>
        <v>0</v>
      </c>
      <c r="AH54" s="469">
        <f>'8. Routing factors'!AH89*'7. Network costs'!$G$275</f>
        <v>0</v>
      </c>
      <c r="AI54" s="469">
        <f>'8. Routing factors'!AI89*'7. Network costs'!$G$276</f>
        <v>321551.32412296062</v>
      </c>
      <c r="AJ54" s="469">
        <f>'8. Routing factors'!AJ89*'7. Network costs'!$G$277</f>
        <v>956116.43432862335</v>
      </c>
      <c r="AK54" s="469">
        <f>'8. Routing factors'!AK89*'7. Network costs'!$G$278</f>
        <v>337856.70852202427</v>
      </c>
      <c r="AL54" s="469">
        <f>'8. Routing factors'!AL89*'7. Network costs'!$G$279</f>
        <v>100512.78817005335</v>
      </c>
      <c r="AM54" s="469">
        <f>'8. Routing factors'!AM89*'7. Network costs'!$G$280</f>
        <v>123992.26353145087</v>
      </c>
      <c r="AN54" s="469">
        <f>'8. Routing factors'!AN89*'7. Network costs'!$G$281</f>
        <v>683.55294577049813</v>
      </c>
      <c r="AO54" s="469">
        <f>'8. Routing factors'!AO89*'7. Network costs'!G$282</f>
        <v>91.140392769399767</v>
      </c>
      <c r="AP54" s="469">
        <f>'8. Routing factors'!AP89*'7. Network costs'!$G$283</f>
        <v>0</v>
      </c>
      <c r="AQ54" s="469">
        <f>'8. Routing factors'!AQ89*'7. Network costs'!$G$284</f>
        <v>0</v>
      </c>
      <c r="AR54" s="469">
        <f>'8. Routing factors'!AR89*'7. Network costs'!$G$285</f>
        <v>455.70196384699886</v>
      </c>
      <c r="AS54" s="469">
        <f>'8. Routing factors'!AS89*'7. Network costs'!$G$286</f>
        <v>0</v>
      </c>
      <c r="AT54" s="469">
        <f>'8. Routing factors'!AT89*'7. Network costs'!$G$287</f>
        <v>0</v>
      </c>
      <c r="AU54" s="469">
        <f>'8. Routing factors'!AU89*'7. Network costs'!$G$288</f>
        <v>428.05250856775302</v>
      </c>
      <c r="AV54" s="469">
        <f>'8. Routing factors'!AV89*'7. Network costs'!$G$289</f>
        <v>3085.4493320305769</v>
      </c>
      <c r="AW54" s="469">
        <f>'8. Routing factors'!AW89*'7. Network costs'!$G$290</f>
        <v>0</v>
      </c>
      <c r="AX54" s="469">
        <f>'8. Routing factors'!AX89*'7. Network costs'!$G$291</f>
        <v>0</v>
      </c>
      <c r="AY54" s="469">
        <f>'8. Routing factors'!AY89*'7. Network costs'!$G$292</f>
        <v>0</v>
      </c>
      <c r="AZ54" s="469">
        <f>'8. Routing factors'!AZ89*'7. Network costs'!$G$293</f>
        <v>0</v>
      </c>
      <c r="BA54" s="469">
        <f>'8. Routing factors'!BA89*'7. Network costs'!$G$294</f>
        <v>0</v>
      </c>
      <c r="BB54" s="469">
        <f>'8. Routing factors'!BB89*'7. Network costs'!$G$295</f>
        <v>0</v>
      </c>
      <c r="BC54" s="469">
        <f>'8. Routing factors'!BC89*'7. Network costs'!$G$296</f>
        <v>0</v>
      </c>
      <c r="BD54" s="469">
        <f>'8. Routing factors'!BD89*'7. Network costs'!$G$297</f>
        <v>0</v>
      </c>
      <c r="BE54" s="469">
        <f>'8. Routing factors'!BE89*'7. Network costs'!$G$298</f>
        <v>0</v>
      </c>
      <c r="BF54" s="469">
        <f>'8. Routing factors'!BF89*'7. Network costs'!$G$299</f>
        <v>0</v>
      </c>
      <c r="BG54" s="469">
        <f>'8. Routing factors'!BG89*'7. Network costs'!$G$300</f>
        <v>0</v>
      </c>
      <c r="BH54" s="229"/>
      <c r="BI54" s="335">
        <f t="shared" si="5"/>
        <v>5420866.5356082376</v>
      </c>
      <c r="BJ54" s="470">
        <f>'2. Traffic'!G212</f>
        <v>816</v>
      </c>
      <c r="BK54" s="471">
        <f t="shared" si="6"/>
        <v>6.6432187936375457E-3</v>
      </c>
    </row>
    <row r="55" spans="3:63">
      <c r="C55" s="240" t="str">
        <f t="shared" si="4"/>
        <v>S07</v>
      </c>
      <c r="D55" s="240" t="str">
        <f t="shared" si="4"/>
        <v>Входящи международни повиквания (Incoming calls from international)</v>
      </c>
      <c r="E55" s="469">
        <f>'8. Routing factors'!E90*'7. Network costs'!G$246</f>
        <v>176432.01209177935</v>
      </c>
      <c r="F55" s="469">
        <f>'8. Routing factors'!F90*'7. Network costs'!G$247</f>
        <v>121995.49751096194</v>
      </c>
      <c r="G55" s="469">
        <f>'8. Routing factors'!G90*'7. Network costs'!G$248</f>
        <v>212601.95196257878</v>
      </c>
      <c r="H55" s="469">
        <f>'8. Routing factors'!H90*'7. Network costs'!G$249</f>
        <v>68484.646854560619</v>
      </c>
      <c r="I55" s="469">
        <f>'8. Routing factors'!I90*'7. Network costs'!G$250</f>
        <v>257677.32756692715</v>
      </c>
      <c r="J55" s="469">
        <f>'8. Routing factors'!J90*'7. Network costs'!G$251</f>
        <v>15352.533382181997</v>
      </c>
      <c r="K55" s="469">
        <f>'8. Routing factors'!K90*'7. Network costs'!G$252</f>
        <v>7872.21766996306</v>
      </c>
      <c r="L55" s="469">
        <f>'8. Routing factors'!L90*'7. Network costs'!G$253</f>
        <v>1048.9116266885217</v>
      </c>
      <c r="M55" s="469">
        <f>'8. Routing factors'!M90*'7. Network costs'!G$254</f>
        <v>31467.348800655647</v>
      </c>
      <c r="N55" s="469">
        <f>'8. Routing factors'!N90*'7. Network costs'!G$255</f>
        <v>0</v>
      </c>
      <c r="O55" s="469">
        <f>'8. Routing factors'!O90*'7. Network costs'!G$256</f>
        <v>0</v>
      </c>
      <c r="P55" s="469">
        <f>'8. Routing factors'!P90*'7. Network costs'!G$257</f>
        <v>0</v>
      </c>
      <c r="Q55" s="469">
        <f>'8. Routing factors'!Q90*'7. Network costs'!$G$258</f>
        <v>0</v>
      </c>
      <c r="R55" s="469">
        <f>'8. Routing factors'!R90*'7. Network costs'!$G$259</f>
        <v>5594.1953423387831</v>
      </c>
      <c r="S55" s="469">
        <f>'8. Routing factors'!S90*'7. Network costs'!$G$260</f>
        <v>5244.5581334426097</v>
      </c>
      <c r="T55" s="469">
        <f>'8. Routing factors'!T90*'7. Network costs'!$G$261</f>
        <v>0</v>
      </c>
      <c r="U55" s="469">
        <f>'8. Routing factors'!U90*'7. Network costs'!$G$262</f>
        <v>0</v>
      </c>
      <c r="V55" s="469">
        <f>'8. Routing factors'!V90*'7. Network costs'!$G$263</f>
        <v>72253.097793351728</v>
      </c>
      <c r="W55" s="469">
        <f>'8. Routing factors'!W90*'7. Network costs'!$G$264</f>
        <v>0</v>
      </c>
      <c r="X55" s="469">
        <f>'8. Routing factors'!X90*'7. Network costs'!$G$265</f>
        <v>19706.637653899939</v>
      </c>
      <c r="Y55" s="469">
        <f>'8. Routing factors'!Y90*'7. Network costs'!$G$266</f>
        <v>0</v>
      </c>
      <c r="Z55" s="469">
        <f>'8. Routing factors'!Z90*'7. Network costs'!$G$267</f>
        <v>0</v>
      </c>
      <c r="AA55" s="469">
        <f>'8. Routing factors'!AA90*'7. Network costs'!$G$268</f>
        <v>0</v>
      </c>
      <c r="AB55" s="469">
        <f>'8. Routing factors'!AB90*'7. Network costs'!$G$269</f>
        <v>12615.823715807333</v>
      </c>
      <c r="AC55" s="469">
        <f>'8. Routing factors'!AC90*'7. Network costs'!$G$270</f>
        <v>16181.691466053226</v>
      </c>
      <c r="AD55" s="469">
        <f>'8. Routing factors'!AD90*'7. Network costs'!$G$271</f>
        <v>0</v>
      </c>
      <c r="AE55" s="469">
        <f>'8. Routing factors'!AE90*'7. Network costs'!$G$272</f>
        <v>0</v>
      </c>
      <c r="AF55" s="469">
        <f>'8. Routing factors'!AF90*'7. Network costs'!$G$273</f>
        <v>0</v>
      </c>
      <c r="AG55" s="469">
        <f>'8. Routing factors'!AG90*'7. Network costs'!$G$274</f>
        <v>0</v>
      </c>
      <c r="AH55" s="469">
        <f>'8. Routing factors'!AH90*'7. Network costs'!$G$275</f>
        <v>0</v>
      </c>
      <c r="AI55" s="469">
        <f>'8. Routing factors'!AI90*'7. Network costs'!$G$276</f>
        <v>93543.41437838276</v>
      </c>
      <c r="AJ55" s="469">
        <f>'8. Routing factors'!AJ90*'7. Network costs'!$G$277</f>
        <v>278146.56355196075</v>
      </c>
      <c r="AK55" s="469">
        <f>'8. Routing factors'!AK90*'7. Network costs'!$G$278</f>
        <v>98286.860338683546</v>
      </c>
      <c r="AL55" s="469">
        <f>'8. Routing factors'!AL90*'7. Network costs'!$G$279</f>
        <v>29240.462373348775</v>
      </c>
      <c r="AM55" s="469">
        <f>'8. Routing factors'!AM90*'7. Network costs'!$G$280</f>
        <v>36070.943632005816</v>
      </c>
      <c r="AN55" s="469">
        <f>'8. Routing factors'!AN90*'7. Network costs'!$G$281</f>
        <v>198.85434037684959</v>
      </c>
      <c r="AO55" s="469">
        <f>'8. Routing factors'!AO90*'7. Network costs'!G$282</f>
        <v>26.513912050246621</v>
      </c>
      <c r="AP55" s="469">
        <f>'8. Routing factors'!AP90*'7. Network costs'!$G$283</f>
        <v>0</v>
      </c>
      <c r="AQ55" s="469">
        <f>'8. Routing factors'!AQ90*'7. Network costs'!$G$284</f>
        <v>0</v>
      </c>
      <c r="AR55" s="469">
        <f>'8. Routing factors'!AR90*'7. Network costs'!$G$285</f>
        <v>132.5695602512331</v>
      </c>
      <c r="AS55" s="469">
        <f>'8. Routing factors'!AS90*'7. Network costs'!$G$286</f>
        <v>0</v>
      </c>
      <c r="AT55" s="469">
        <f>'8. Routing factors'!AT90*'7. Network costs'!$G$287</f>
        <v>0</v>
      </c>
      <c r="AU55" s="469">
        <f>'8. Routing factors'!AU90*'7. Network costs'!$G$288</f>
        <v>124.52597822096905</v>
      </c>
      <c r="AV55" s="469">
        <f>'8. Routing factors'!AV90*'7. Network costs'!$G$289</f>
        <v>0</v>
      </c>
      <c r="AW55" s="469">
        <f>'8. Routing factors'!AW90*'7. Network costs'!$G$290</f>
        <v>1245.3386068642078</v>
      </c>
      <c r="AX55" s="469">
        <f>'8. Routing factors'!AX90*'7. Network costs'!$G$291</f>
        <v>0</v>
      </c>
      <c r="AY55" s="469">
        <f>'8. Routing factors'!AY90*'7. Network costs'!$G$292</f>
        <v>0</v>
      </c>
      <c r="AZ55" s="469">
        <f>'8. Routing factors'!AZ90*'7. Network costs'!$G$293</f>
        <v>0</v>
      </c>
      <c r="BA55" s="469">
        <f>'8. Routing factors'!BA90*'7. Network costs'!$G$294</f>
        <v>0</v>
      </c>
      <c r="BB55" s="469">
        <f>'8. Routing factors'!BB90*'7. Network costs'!$G$295</f>
        <v>0</v>
      </c>
      <c r="BC55" s="469">
        <f>'8. Routing factors'!BC90*'7. Network costs'!$G$296</f>
        <v>0</v>
      </c>
      <c r="BD55" s="469">
        <f>'8. Routing factors'!BD90*'7. Network costs'!$G$297</f>
        <v>0</v>
      </c>
      <c r="BE55" s="469">
        <f>'8. Routing factors'!BE90*'7. Network costs'!$G$298</f>
        <v>0</v>
      </c>
      <c r="BF55" s="469">
        <f>'8. Routing factors'!BF90*'7. Network costs'!$G$299</f>
        <v>0</v>
      </c>
      <c r="BG55" s="469">
        <f>'8. Routing factors'!BG90*'7. Network costs'!$G$300</f>
        <v>0</v>
      </c>
      <c r="BH55" s="229"/>
      <c r="BI55" s="335">
        <f t="shared" si="5"/>
        <v>1561544.4982433356</v>
      </c>
      <c r="BJ55" s="470">
        <f>'2. Traffic'!G213</f>
        <v>244.8</v>
      </c>
      <c r="BK55" s="471">
        <f t="shared" si="6"/>
        <v>6.3788582444580695E-3</v>
      </c>
    </row>
    <row r="56" spans="3:63">
      <c r="C56" s="240" t="str">
        <f t="shared" si="4"/>
        <v>S08</v>
      </c>
      <c r="D56" s="240" t="str">
        <f t="shared" si="4"/>
        <v>Изходящи повиквания от чужди абонати в роуминг в мрежата на предприятието (Roaming Calls Outbound)</v>
      </c>
      <c r="E56" s="469">
        <f>'8. Routing factors'!E91*'7. Network costs'!G$246</f>
        <v>55131.471253393429</v>
      </c>
      <c r="F56" s="469">
        <f>'8. Routing factors'!F91*'7. Network costs'!G$247</f>
        <v>38121.15037587563</v>
      </c>
      <c r="G56" s="469">
        <f>'8. Routing factors'!G91*'7. Network costs'!G$248</f>
        <v>66433.853267756131</v>
      </c>
      <c r="H56" s="469">
        <f>'8. Routing factors'!H91*'7. Network costs'!G$249</f>
        <v>21400.080941076179</v>
      </c>
      <c r="I56" s="469">
        <f>'8. Routing factors'!I91*'7. Network costs'!G$250</f>
        <v>80519.005644039833</v>
      </c>
      <c r="J56" s="469">
        <f>'8. Routing factors'!J91*'7. Network costs'!G$251</f>
        <v>4797.3592932003257</v>
      </c>
      <c r="K56" s="469">
        <f>'8. Routing factors'!K91*'7. Network costs'!G$252</f>
        <v>2459.910404163249</v>
      </c>
      <c r="L56" s="469">
        <f>'8. Routing factors'!L91*'7. Network costs'!G$253</f>
        <v>327.76388201051873</v>
      </c>
      <c r="M56" s="469">
        <f>'8. Routing factors'!M91*'7. Network costs'!G$254</f>
        <v>9832.9164603155605</v>
      </c>
      <c r="N56" s="469">
        <f>'8. Routing factors'!N91*'7. Network costs'!G$255</f>
        <v>0</v>
      </c>
      <c r="O56" s="469">
        <f>'8. Routing factors'!O91*'7. Network costs'!G$256</f>
        <v>0</v>
      </c>
      <c r="P56" s="469">
        <f>'8. Routing factors'!P91*'7. Network costs'!G$257</f>
        <v>0</v>
      </c>
      <c r="Q56" s="469">
        <f>'8. Routing factors'!Q91*'7. Network costs'!$G$258</f>
        <v>0</v>
      </c>
      <c r="R56" s="469">
        <f>'8. Routing factors'!R91*'7. Network costs'!$G$259</f>
        <v>1748.0740373894332</v>
      </c>
      <c r="S56" s="469">
        <f>'8. Routing factors'!S91*'7. Network costs'!$G$260</f>
        <v>1638.8194100525939</v>
      </c>
      <c r="T56" s="469">
        <f>'8. Routing factors'!T91*'7. Network costs'!$G$261</f>
        <v>0</v>
      </c>
      <c r="U56" s="469">
        <f>'8. Routing factors'!U91*'7. Network costs'!$G$262</f>
        <v>0</v>
      </c>
      <c r="V56" s="469">
        <f>'8. Routing factors'!V91*'7. Network costs'!$G$263</f>
        <v>22577.646407448065</v>
      </c>
      <c r="W56" s="469">
        <f>'8. Routing factors'!W91*'7. Network costs'!$G$264</f>
        <v>0</v>
      </c>
      <c r="X56" s="469">
        <f>'8. Routing factors'!X91*'7. Network costs'!$G$265</f>
        <v>6157.929700149055</v>
      </c>
      <c r="Y56" s="469">
        <f>'8. Routing factors'!Y91*'7. Network costs'!$G$266</f>
        <v>0</v>
      </c>
      <c r="Z56" s="469">
        <f>'8. Routing factors'!Z91*'7. Network costs'!$G$267</f>
        <v>0</v>
      </c>
      <c r="AA56" s="469">
        <f>'8. Routing factors'!AA91*'7. Network costs'!$G$268</f>
        <v>0</v>
      </c>
      <c r="AB56" s="469">
        <f>'8. Routing factors'!AB91*'7. Network costs'!$G$269</f>
        <v>3942.1923169141169</v>
      </c>
      <c r="AC56" s="469">
        <f>'8. Routing factors'!AC91*'7. Network costs'!$G$270</f>
        <v>5056.4545929902852</v>
      </c>
      <c r="AD56" s="469">
        <f>'8. Routing factors'!AD91*'7. Network costs'!$G$271</f>
        <v>0</v>
      </c>
      <c r="AE56" s="469">
        <f>'8. Routing factors'!AE91*'7. Network costs'!$G$272</f>
        <v>0</v>
      </c>
      <c r="AF56" s="469">
        <f>'8. Routing factors'!AF91*'7. Network costs'!$G$273</f>
        <v>0</v>
      </c>
      <c r="AG56" s="469">
        <f>'8. Routing factors'!AG91*'7. Network costs'!$G$274</f>
        <v>0</v>
      </c>
      <c r="AH56" s="469">
        <f>'8. Routing factors'!AH91*'7. Network costs'!$G$275</f>
        <v>0</v>
      </c>
      <c r="AI56" s="469">
        <f>'8. Routing factors'!AI91*'7. Network costs'!$G$276</f>
        <v>29230.444065124237</v>
      </c>
      <c r="AJ56" s="469">
        <f>'8. Routing factors'!AJ91*'7. Network costs'!$G$277</f>
        <v>86915.232053909058</v>
      </c>
      <c r="AK56" s="469">
        <f>'8. Routing factors'!AK91*'7. Network costs'!$G$278</f>
        <v>30712.675954347997</v>
      </c>
      <c r="AL56" s="469">
        <f>'8. Routing factors'!AL91*'7. Network costs'!$G$279</f>
        <v>9137.0590385469113</v>
      </c>
      <c r="AM56" s="469">
        <f>'8. Routing factors'!AM91*'7. Network costs'!$G$280</f>
        <v>11271.447671844366</v>
      </c>
      <c r="AN56" s="469">
        <f>'8. Routing factors'!AN91*'7. Network costs'!$G$281</f>
        <v>62.137999902170883</v>
      </c>
      <c r="AO56" s="469">
        <f>'8. Routing factors'!AO91*'7. Network costs'!G$282</f>
        <v>8.2850666536227866</v>
      </c>
      <c r="AP56" s="469">
        <f>'8. Routing factors'!AP91*'7. Network costs'!$G$283</f>
        <v>0</v>
      </c>
      <c r="AQ56" s="469">
        <f>'8. Routing factors'!AQ91*'7. Network costs'!$G$284</f>
        <v>0</v>
      </c>
      <c r="AR56" s="469">
        <f>'8. Routing factors'!AR91*'7. Network costs'!$G$285</f>
        <v>41.425333268113931</v>
      </c>
      <c r="AS56" s="469">
        <f>'8. Routing factors'!AS91*'7. Network costs'!$G$286</f>
        <v>0</v>
      </c>
      <c r="AT56" s="469">
        <f>'8. Routing factors'!AT91*'7. Network costs'!$G$287</f>
        <v>0</v>
      </c>
      <c r="AU56" s="469">
        <f>'8. Routing factors'!AU91*'7. Network costs'!$G$288</f>
        <v>38.911874932417284</v>
      </c>
      <c r="AV56" s="469">
        <f>'8. Routing factors'!AV91*'7. Network costs'!$G$289</f>
        <v>0</v>
      </c>
      <c r="AW56" s="469">
        <f>'8. Routing factors'!AW91*'7. Network costs'!$G$290</f>
        <v>389.14338045048072</v>
      </c>
      <c r="AX56" s="469">
        <f>'8. Routing factors'!AX91*'7. Network costs'!$G$291</f>
        <v>0</v>
      </c>
      <c r="AY56" s="469">
        <f>'8. Routing factors'!AY91*'7. Network costs'!$G$292</f>
        <v>0</v>
      </c>
      <c r="AZ56" s="469">
        <f>'8. Routing factors'!AZ91*'7. Network costs'!$G$293</f>
        <v>0</v>
      </c>
      <c r="BA56" s="469">
        <f>'8. Routing factors'!BA91*'7. Network costs'!$G$294</f>
        <v>0</v>
      </c>
      <c r="BB56" s="469">
        <f>'8. Routing factors'!BB91*'7. Network costs'!$G$295</f>
        <v>0</v>
      </c>
      <c r="BC56" s="469">
        <f>'8. Routing factors'!BC91*'7. Network costs'!$G$296</f>
        <v>0</v>
      </c>
      <c r="BD56" s="469">
        <f>'8. Routing factors'!BD91*'7. Network costs'!$G$297</f>
        <v>0</v>
      </c>
      <c r="BE56" s="469">
        <f>'8. Routing factors'!BE91*'7. Network costs'!$G$298</f>
        <v>0</v>
      </c>
      <c r="BF56" s="469">
        <f>'8. Routing factors'!BF91*'7. Network costs'!$G$299</f>
        <v>0</v>
      </c>
      <c r="BG56" s="469">
        <f>'8. Routing factors'!BG91*'7. Network costs'!$G$300</f>
        <v>0</v>
      </c>
      <c r="BH56" s="229"/>
      <c r="BI56" s="335">
        <f t="shared" si="5"/>
        <v>487951.3904257539</v>
      </c>
      <c r="BJ56" s="470">
        <f>'2. Traffic'!G214</f>
        <v>81.600000000000009</v>
      </c>
      <c r="BK56" s="471">
        <f t="shared" si="6"/>
        <v>5.9797964512960031E-3</v>
      </c>
    </row>
    <row r="57" spans="3:63">
      <c r="C57" s="240" t="str">
        <f t="shared" si="4"/>
        <v>S09</v>
      </c>
      <c r="D57" s="240" t="str">
        <f t="shared" si="4"/>
        <v>Входящи повиквания от чужди абонати в роуминг в мрежата на предприятието (Roaming Calls Inbound)</v>
      </c>
      <c r="E57" s="469">
        <f>'8. Routing factors'!E92*'7. Network costs'!G$246</f>
        <v>60474.945727110622</v>
      </c>
      <c r="F57" s="469">
        <f>'8. Routing factors'!F92*'7. Network costs'!G$247</f>
        <v>41815.943736386362</v>
      </c>
      <c r="G57" s="469">
        <f>'8. Routing factors'!G92*'7. Network costs'!G$248</f>
        <v>72872.781724704895</v>
      </c>
      <c r="H57" s="469">
        <f>'8. Routing factors'!H92*'7. Network costs'!G$249</f>
        <v>23474.2281322249</v>
      </c>
      <c r="I57" s="469">
        <f>'8. Routing factors'!I92*'7. Network costs'!G$250</f>
        <v>88323.100864544846</v>
      </c>
      <c r="J57" s="469">
        <f>'8. Routing factors'!J92*'7. Network costs'!G$251</f>
        <v>5262.3308664537426</v>
      </c>
      <c r="K57" s="469">
        <f>'8. Routing factors'!K92*'7. Network costs'!G$252</f>
        <v>2698.3308227271491</v>
      </c>
      <c r="L57" s="469">
        <f>'8. Routing factors'!L92*'7. Network costs'!G$253</f>
        <v>359.53154387609715</v>
      </c>
      <c r="M57" s="469">
        <f>'8. Routing factors'!M92*'7. Network costs'!G$254</f>
        <v>10785.946316282914</v>
      </c>
      <c r="N57" s="469">
        <f>'8. Routing factors'!N92*'7. Network costs'!G$255</f>
        <v>0</v>
      </c>
      <c r="O57" s="469">
        <f>'8. Routing factors'!O92*'7. Network costs'!G$256</f>
        <v>0</v>
      </c>
      <c r="P57" s="469">
        <f>'8. Routing factors'!P92*'7. Network costs'!G$257</f>
        <v>0</v>
      </c>
      <c r="Q57" s="469">
        <f>'8. Routing factors'!Q92*'7. Network costs'!$G$258</f>
        <v>0</v>
      </c>
      <c r="R57" s="469">
        <f>'8. Routing factors'!R92*'7. Network costs'!$G$259</f>
        <v>1917.5015673391849</v>
      </c>
      <c r="S57" s="469">
        <f>'8. Routing factors'!S92*'7. Network costs'!$G$260</f>
        <v>1797.657719380486</v>
      </c>
      <c r="T57" s="469">
        <f>'8. Routing factors'!T92*'7. Network costs'!$G$261</f>
        <v>0</v>
      </c>
      <c r="U57" s="469">
        <f>'8. Routing factors'!U92*'7. Network costs'!$G$262</f>
        <v>0</v>
      </c>
      <c r="V57" s="469">
        <f>'8. Routing factors'!V92*'7. Network costs'!$G$263</f>
        <v>24765.926068992299</v>
      </c>
      <c r="W57" s="469">
        <f>'8. Routing factors'!W92*'7. Network costs'!$G$264</f>
        <v>0</v>
      </c>
      <c r="X57" s="469">
        <f>'8. Routing factors'!X92*'7. Network costs'!$G$265</f>
        <v>6754.7710217320709</v>
      </c>
      <c r="Y57" s="469">
        <f>'8. Routing factors'!Y92*'7. Network costs'!$G$266</f>
        <v>0</v>
      </c>
      <c r="Z57" s="469">
        <f>'8. Routing factors'!Z92*'7. Network costs'!$G$267</f>
        <v>0</v>
      </c>
      <c r="AA57" s="469">
        <f>'8. Routing factors'!AA92*'7. Network costs'!$G$268</f>
        <v>0</v>
      </c>
      <c r="AB57" s="469">
        <f>'8. Routing factors'!AB92*'7. Network costs'!$G$269</f>
        <v>4324.279054978776</v>
      </c>
      <c r="AC57" s="469">
        <f>'8. Routing factors'!AC92*'7. Network costs'!$G$270</f>
        <v>5546.5383043603242</v>
      </c>
      <c r="AD57" s="469">
        <f>'8. Routing factors'!AD92*'7. Network costs'!$G$271</f>
        <v>0</v>
      </c>
      <c r="AE57" s="469">
        <f>'8. Routing factors'!AE92*'7. Network costs'!$G$272</f>
        <v>0</v>
      </c>
      <c r="AF57" s="469">
        <f>'8. Routing factors'!AF92*'7. Network costs'!$G$273</f>
        <v>0</v>
      </c>
      <c r="AG57" s="469">
        <f>'8. Routing factors'!AG92*'7. Network costs'!$G$274</f>
        <v>0</v>
      </c>
      <c r="AH57" s="469">
        <f>'8. Routing factors'!AH92*'7. Network costs'!$G$275</f>
        <v>0</v>
      </c>
      <c r="AI57" s="469">
        <f>'8. Routing factors'!AI92*'7. Network costs'!$G$276</f>
        <v>32063.528838057726</v>
      </c>
      <c r="AJ57" s="469">
        <f>'8. Routing factors'!AJ92*'7. Network costs'!$G$277</f>
        <v>95339.264884861012</v>
      </c>
      <c r="AK57" s="469">
        <f>'8. Routing factors'!AK92*'7. Network costs'!$G$278</f>
        <v>33689.422198381981</v>
      </c>
      <c r="AL57" s="469">
        <f>'8. Routing factors'!AL92*'7. Network costs'!$G$279</f>
        <v>10022.644723589141</v>
      </c>
      <c r="AM57" s="469">
        <f>'8. Routing factors'!AM92*'7. Network costs'!$G$280</f>
        <v>12363.903424376678</v>
      </c>
      <c r="AN57" s="469">
        <f>'8. Routing factors'!AN92*'7. Network costs'!$G$281</f>
        <v>68.160563943660236</v>
      </c>
      <c r="AO57" s="469">
        <f>'8. Routing factors'!AO92*'7. Network costs'!G$282</f>
        <v>9.0880751924880343</v>
      </c>
      <c r="AP57" s="469">
        <f>'8. Routing factors'!AP92*'7. Network costs'!$G$283</f>
        <v>0</v>
      </c>
      <c r="AQ57" s="469">
        <f>'8. Routing factors'!AQ92*'7. Network costs'!$G$284</f>
        <v>0</v>
      </c>
      <c r="AR57" s="469">
        <f>'8. Routing factors'!AR92*'7. Network costs'!$G$285</f>
        <v>45.440375962440164</v>
      </c>
      <c r="AS57" s="469">
        <f>'8. Routing factors'!AS92*'7. Network costs'!$G$286</f>
        <v>0</v>
      </c>
      <c r="AT57" s="469">
        <f>'8. Routing factors'!AT92*'7. Network costs'!$G$287</f>
        <v>0</v>
      </c>
      <c r="AU57" s="469">
        <f>'8. Routing factors'!AU92*'7. Network costs'!$G$288</f>
        <v>42.683307214175038</v>
      </c>
      <c r="AV57" s="469">
        <f>'8. Routing factors'!AV92*'7. Network costs'!$G$289</f>
        <v>0</v>
      </c>
      <c r="AW57" s="469">
        <f>'8. Routing factors'!AW92*'7. Network costs'!$G$290</f>
        <v>426.86009057591872</v>
      </c>
      <c r="AX57" s="469">
        <f>'8. Routing factors'!AX92*'7. Network costs'!$G$291</f>
        <v>0</v>
      </c>
      <c r="AY57" s="469">
        <f>'8. Routing factors'!AY92*'7. Network costs'!$G$292</f>
        <v>0</v>
      </c>
      <c r="AZ57" s="469">
        <f>'8. Routing factors'!AZ92*'7. Network costs'!$G$293</f>
        <v>0</v>
      </c>
      <c r="BA57" s="469">
        <f>'8. Routing factors'!BA92*'7. Network costs'!$G$294</f>
        <v>0</v>
      </c>
      <c r="BB57" s="469">
        <f>'8. Routing factors'!BB92*'7. Network costs'!$G$295</f>
        <v>0</v>
      </c>
      <c r="BC57" s="469">
        <f>'8. Routing factors'!BC92*'7. Network costs'!$G$296</f>
        <v>0</v>
      </c>
      <c r="BD57" s="469">
        <f>'8. Routing factors'!BD92*'7. Network costs'!$G$297</f>
        <v>0</v>
      </c>
      <c r="BE57" s="469">
        <f>'8. Routing factors'!BE92*'7. Network costs'!$G$298</f>
        <v>0</v>
      </c>
      <c r="BF57" s="469">
        <f>'8. Routing factors'!BF92*'7. Network costs'!$G$299</f>
        <v>0</v>
      </c>
      <c r="BG57" s="469">
        <f>'8. Routing factors'!BG92*'7. Network costs'!$G$300</f>
        <v>0</v>
      </c>
      <c r="BH57" s="229"/>
      <c r="BI57" s="335">
        <f t="shared" si="5"/>
        <v>535244.80995324987</v>
      </c>
      <c r="BJ57" s="470">
        <f>'2. Traffic'!G215</f>
        <v>81.600000000000009</v>
      </c>
      <c r="BK57" s="471">
        <f t="shared" si="6"/>
        <v>6.5593726709957086E-3</v>
      </c>
    </row>
    <row r="58" spans="3:63">
      <c r="C58" s="240" t="str">
        <f t="shared" si="4"/>
        <v>S10</v>
      </c>
      <c r="D58" s="240" t="str">
        <f t="shared" si="4"/>
        <v>Гласова поща (Voice mail)</v>
      </c>
      <c r="E58" s="469">
        <f>'8. Routing factors'!E93*'7. Network costs'!G$246</f>
        <v>68242.538078503814</v>
      </c>
      <c r="F58" s="469">
        <f>'8. Routing factors'!F93*'7. Network costs'!G$247</f>
        <v>47186.915149882509</v>
      </c>
      <c r="G58" s="469">
        <f>'8. Routing factors'!G93*'7. Network costs'!G$248</f>
        <v>82232.791149166558</v>
      </c>
      <c r="H58" s="469">
        <f>'8. Routing factors'!H93*'7. Network costs'!G$249</f>
        <v>26489.331869854013</v>
      </c>
      <c r="I58" s="469">
        <f>'8. Routing factors'!I93*'7. Network costs'!G$250</f>
        <v>99667.597903410511</v>
      </c>
      <c r="J58" s="469">
        <f>'8. Routing factors'!J93*'7. Network costs'!G$251</f>
        <v>5938.2412041531779</v>
      </c>
      <c r="K58" s="469">
        <f>'8. Routing factors'!K93*'7. Network costs'!G$252</f>
        <v>2029.9419503880981</v>
      </c>
      <c r="L58" s="469">
        <f>'8. Routing factors'!L93*'7. Network costs'!G$253</f>
        <v>405.71090686219082</v>
      </c>
      <c r="M58" s="469">
        <f>'8. Routing factors'!M93*'7. Network costs'!G$254</f>
        <v>12171.327205865724</v>
      </c>
      <c r="N58" s="469">
        <f>'8. Routing factors'!N93*'7. Network costs'!G$255</f>
        <v>0</v>
      </c>
      <c r="O58" s="469">
        <f>'8. Routing factors'!O93*'7. Network costs'!G$256</f>
        <v>0</v>
      </c>
      <c r="P58" s="469">
        <f>'8. Routing factors'!P93*'7. Network costs'!G$257</f>
        <v>0</v>
      </c>
      <c r="Q58" s="469">
        <f>'8. Routing factors'!Q93*'7. Network costs'!$G$258</f>
        <v>223483.14929499081</v>
      </c>
      <c r="R58" s="469">
        <f>'8. Routing factors'!R93*'7. Network costs'!$G$259</f>
        <v>2163.791503265018</v>
      </c>
      <c r="S58" s="469">
        <f>'8. Routing factors'!S93*'7. Network costs'!$G$260</f>
        <v>2028.5545343109545</v>
      </c>
      <c r="T58" s="469">
        <f>'8. Routing factors'!T93*'7. Network costs'!$G$261</f>
        <v>0</v>
      </c>
      <c r="U58" s="469">
        <f>'8. Routing factors'!U93*'7. Network costs'!$G$262</f>
        <v>8945.3284957152628</v>
      </c>
      <c r="V58" s="469">
        <f>'8. Routing factors'!V93*'7. Network costs'!$G$263</f>
        <v>0</v>
      </c>
      <c r="W58" s="469">
        <f>'8. Routing factors'!W93*'7. Network costs'!$G$264</f>
        <v>0</v>
      </c>
      <c r="X58" s="469">
        <f>'8. Routing factors'!X93*'7. Network costs'!$G$265</f>
        <v>0</v>
      </c>
      <c r="Y58" s="469">
        <f>'8. Routing factors'!Y93*'7. Network costs'!$G$266</f>
        <v>0</v>
      </c>
      <c r="Z58" s="469">
        <f>'8. Routing factors'!Z93*'7. Network costs'!$G$267</f>
        <v>0</v>
      </c>
      <c r="AA58" s="469">
        <f>'8. Routing factors'!AA93*'7. Network costs'!$G$268</f>
        <v>0</v>
      </c>
      <c r="AB58" s="469">
        <f>'8. Routing factors'!AB93*'7. Network costs'!$G$269</f>
        <v>4879.7030658462227</v>
      </c>
      <c r="AC58" s="469">
        <f>'8. Routing factors'!AC93*'7. Network costs'!$G$270</f>
        <v>6258.9531398207646</v>
      </c>
      <c r="AD58" s="469">
        <f>'8. Routing factors'!AD93*'7. Network costs'!$G$271</f>
        <v>0</v>
      </c>
      <c r="AE58" s="469">
        <f>'8. Routing factors'!AE93*'7. Network costs'!$G$272</f>
        <v>0</v>
      </c>
      <c r="AF58" s="469">
        <f>'8. Routing factors'!AF93*'7. Network costs'!$G$273</f>
        <v>0</v>
      </c>
      <c r="AG58" s="469">
        <f>'8. Routing factors'!AG93*'7. Network costs'!$G$274</f>
        <v>0</v>
      </c>
      <c r="AH58" s="469">
        <f>'8. Routing factors'!AH93*'7. Network costs'!$G$275</f>
        <v>0</v>
      </c>
      <c r="AI58" s="469">
        <f>'8. Routing factors'!AI93*'7. Network costs'!$G$276</f>
        <v>36181.869389945503</v>
      </c>
      <c r="AJ58" s="469">
        <f>'8. Routing factors'!AJ93*'7. Network costs'!$G$277</f>
        <v>107584.94011124004</v>
      </c>
      <c r="AK58" s="469">
        <f>'8. Routing factors'!AK93*'7. Network costs'!$G$278</f>
        <v>38016.59761035916</v>
      </c>
      <c r="AL58" s="469">
        <f>'8. Routing factors'!AL93*'7. Network costs'!$G$279</f>
        <v>11309.98475440097</v>
      </c>
      <c r="AM58" s="469">
        <f>'8. Routing factors'!AM93*'7. Network costs'!$G$280</f>
        <v>13951.962090951041</v>
      </c>
      <c r="AN58" s="469">
        <f>'8. Routing factors'!AN93*'7. Network costs'!$G$281</f>
        <v>76.915321286386956</v>
      </c>
      <c r="AO58" s="469">
        <f>'8. Routing factors'!AO93*'7. Network costs'!G$282</f>
        <v>10.255376171518263</v>
      </c>
      <c r="AP58" s="469">
        <f>'8. Routing factors'!AP93*'7. Network costs'!$G$283</f>
        <v>0</v>
      </c>
      <c r="AQ58" s="469">
        <f>'8. Routing factors'!AQ93*'7. Network costs'!$G$284</f>
        <v>0</v>
      </c>
      <c r="AR58" s="469">
        <f>'8. Routing factors'!AR93*'7. Network costs'!$G$285</f>
        <v>51.276880857591316</v>
      </c>
      <c r="AS58" s="469">
        <f>'8. Routing factors'!AS93*'7. Network costs'!$G$286</f>
        <v>0</v>
      </c>
      <c r="AT58" s="469">
        <f>'8. Routing factors'!AT93*'7. Network costs'!$G$287</f>
        <v>56.528988467964979</v>
      </c>
      <c r="AU58" s="469">
        <f>'8. Routing factors'!AU93*'7. Network costs'!$G$288</f>
        <v>0</v>
      </c>
      <c r="AV58" s="469">
        <f>'8. Routing factors'!AV93*'7. Network costs'!$G$289</f>
        <v>0</v>
      </c>
      <c r="AW58" s="469">
        <f>'8. Routing factors'!AW93*'7. Network costs'!$G$290</f>
        <v>0</v>
      </c>
      <c r="AX58" s="469">
        <f>'8. Routing factors'!AX93*'7. Network costs'!$G$291</f>
        <v>0</v>
      </c>
      <c r="AY58" s="469">
        <f>'8. Routing factors'!AY93*'7. Network costs'!$G$292</f>
        <v>0</v>
      </c>
      <c r="AZ58" s="469">
        <f>'8. Routing factors'!AZ93*'7. Network costs'!$G$293</f>
        <v>0</v>
      </c>
      <c r="BA58" s="469">
        <f>'8. Routing factors'!BA93*'7. Network costs'!$G$294</f>
        <v>0</v>
      </c>
      <c r="BB58" s="469">
        <f>'8. Routing factors'!BB93*'7. Network costs'!$G$295</f>
        <v>0</v>
      </c>
      <c r="BC58" s="469">
        <f>'8. Routing factors'!BC93*'7. Network costs'!$G$296</f>
        <v>0</v>
      </c>
      <c r="BD58" s="469">
        <f>'8. Routing factors'!BD93*'7. Network costs'!$G$297</f>
        <v>0</v>
      </c>
      <c r="BE58" s="469">
        <f>'8. Routing factors'!BE93*'7. Network costs'!$G$298</f>
        <v>0</v>
      </c>
      <c r="BF58" s="469">
        <f>'8. Routing factors'!BF93*'7. Network costs'!$G$299</f>
        <v>0</v>
      </c>
      <c r="BG58" s="469">
        <f>'8. Routing factors'!BG93*'7. Network costs'!$G$300</f>
        <v>0</v>
      </c>
      <c r="BH58" s="229"/>
      <c r="BI58" s="335">
        <f t="shared" si="5"/>
        <v>799364.20597571589</v>
      </c>
      <c r="BJ58" s="470">
        <f>'2. Traffic'!G216</f>
        <v>40.800000000000004</v>
      </c>
      <c r="BK58" s="471">
        <f t="shared" si="6"/>
        <v>1.9592259950385191E-2</v>
      </c>
    </row>
    <row r="59" spans="3:63">
      <c r="C59" s="240" t="str">
        <f t="shared" si="4"/>
        <v>S11</v>
      </c>
      <c r="D59" s="240" t="str">
        <f t="shared" si="4"/>
        <v>Повиквания към центъра за обслужване на клиенти (Help desk call)</v>
      </c>
      <c r="E59" s="469">
        <f>'8. Routing factors'!E94*'7. Network costs'!G$246</f>
        <v>26002.563627526819</v>
      </c>
      <c r="F59" s="469">
        <f>'8. Routing factors'!F94*'7. Network costs'!G$247</f>
        <v>17979.705886086093</v>
      </c>
      <c r="G59" s="469">
        <f>'8. Routing factors'!G94*'7. Network costs'!G$248</f>
        <v>31333.292171307359</v>
      </c>
      <c r="H59" s="469">
        <f>'8. Routing factors'!H94*'7. Network costs'!G$249</f>
        <v>10093.272565627507</v>
      </c>
      <c r="I59" s="469">
        <f>'8. Routing factors'!I94*'7. Network costs'!G$250</f>
        <v>37976.504524273267</v>
      </c>
      <c r="J59" s="469">
        <f>'8. Routing factors'!J94*'7. Network costs'!G$251</f>
        <v>2262.6575607279915</v>
      </c>
      <c r="K59" s="469">
        <f>'8. Routing factors'!K94*'7. Network costs'!G$252</f>
        <v>773.4720338864289</v>
      </c>
      <c r="L59" s="469">
        <f>'8. Routing factors'!L94*'7. Network costs'!G$253</f>
        <v>154.58867690310586</v>
      </c>
      <c r="M59" s="469">
        <f>'8. Routing factors'!M94*'7. Network costs'!G$254</f>
        <v>4637.6603070931751</v>
      </c>
      <c r="N59" s="469">
        <f>'8. Routing factors'!N94*'7. Network costs'!G$255</f>
        <v>0</v>
      </c>
      <c r="O59" s="469">
        <f>'8. Routing factors'!O94*'7. Network costs'!G$256</f>
        <v>0</v>
      </c>
      <c r="P59" s="469">
        <f>'8. Routing factors'!P94*'7. Network costs'!G$257</f>
        <v>0</v>
      </c>
      <c r="Q59" s="469">
        <f>'8. Routing factors'!Q94*'7. Network costs'!$G$258</f>
        <v>0</v>
      </c>
      <c r="R59" s="469">
        <f>'8. Routing factors'!R94*'7. Network costs'!$G$259</f>
        <v>824.47294348323135</v>
      </c>
      <c r="S59" s="469">
        <f>'8. Routing factors'!S94*'7. Network costs'!$G$260</f>
        <v>772.94338451552949</v>
      </c>
      <c r="T59" s="469">
        <f>'8. Routing factors'!T94*'7. Network costs'!$G$261</f>
        <v>0</v>
      </c>
      <c r="U59" s="469">
        <f>'8. Routing factors'!U94*'7. Network costs'!$G$262</f>
        <v>3408.4528496198132</v>
      </c>
      <c r="V59" s="469">
        <f>'8. Routing factors'!V94*'7. Network costs'!$G$263</f>
        <v>0</v>
      </c>
      <c r="W59" s="469">
        <f>'8. Routing factors'!W94*'7. Network costs'!$G$264</f>
        <v>0</v>
      </c>
      <c r="X59" s="469">
        <f>'8. Routing factors'!X94*'7. Network costs'!$G$265</f>
        <v>0</v>
      </c>
      <c r="Y59" s="469">
        <f>'8. Routing factors'!Y94*'7. Network costs'!$G$266</f>
        <v>0</v>
      </c>
      <c r="Z59" s="469">
        <f>'8. Routing factors'!Z94*'7. Network costs'!$G$267</f>
        <v>0</v>
      </c>
      <c r="AA59" s="469">
        <f>'8. Routing factors'!AA94*'7. Network costs'!$G$268</f>
        <v>0</v>
      </c>
      <c r="AB59" s="469">
        <f>'8. Routing factors'!AB94*'7. Network costs'!$G$269</f>
        <v>1859.3210778171863</v>
      </c>
      <c r="AC59" s="469">
        <f>'8. Routing factors'!AC94*'7. Network costs'!$G$270</f>
        <v>2384.8589434448891</v>
      </c>
      <c r="AD59" s="469">
        <f>'8. Routing factors'!AD94*'7. Network costs'!$G$271</f>
        <v>0</v>
      </c>
      <c r="AE59" s="469">
        <f>'8. Routing factors'!AE94*'7. Network costs'!$G$272</f>
        <v>0</v>
      </c>
      <c r="AF59" s="469">
        <f>'8. Routing factors'!AF94*'7. Network costs'!$G$273</f>
        <v>0</v>
      </c>
      <c r="AG59" s="469">
        <f>'8. Routing factors'!AG94*'7. Network costs'!$G$274</f>
        <v>0</v>
      </c>
      <c r="AH59" s="469">
        <f>'8. Routing factors'!AH94*'7. Network costs'!$G$275</f>
        <v>0</v>
      </c>
      <c r="AI59" s="469">
        <f>'8. Routing factors'!AI94*'7. Network costs'!$G$276</f>
        <v>13786.435667041505</v>
      </c>
      <c r="AJ59" s="469">
        <f>'8. Routing factors'!AJ94*'7. Network costs'!$G$277</f>
        <v>40993.262111500808</v>
      </c>
      <c r="AK59" s="469">
        <f>'8. Routing factors'!AK94*'7. Network costs'!$G$278</f>
        <v>14485.525100609231</v>
      </c>
      <c r="AL59" s="469">
        <f>'8. Routing factors'!AL94*'7. Network costs'!$G$279</f>
        <v>4309.4616127020408</v>
      </c>
      <c r="AM59" s="469">
        <f>'8. Routing factors'!AM94*'7. Network costs'!$G$280</f>
        <v>5316.1384704282164</v>
      </c>
      <c r="AN59" s="469">
        <f>'8. Routing factors'!AN94*'7. Network costs'!$G$281</f>
        <v>29.307168109430812</v>
      </c>
      <c r="AO59" s="469">
        <f>'8. Routing factors'!AO94*'7. Network costs'!G$282</f>
        <v>3.9076224145907759</v>
      </c>
      <c r="AP59" s="469">
        <f>'8. Routing factors'!AP94*'7. Network costs'!$G$283</f>
        <v>0</v>
      </c>
      <c r="AQ59" s="469">
        <f>'8. Routing factors'!AQ94*'7. Network costs'!$G$284</f>
        <v>0</v>
      </c>
      <c r="AR59" s="469">
        <f>'8. Routing factors'!AR94*'7. Network costs'!$G$285</f>
        <v>19.538112072953879</v>
      </c>
      <c r="AS59" s="469">
        <f>'8. Routing factors'!AS94*'7. Network costs'!$G$286</f>
        <v>0</v>
      </c>
      <c r="AT59" s="469">
        <f>'8. Routing factors'!AT94*'7. Network costs'!$G$287</f>
        <v>21.539331051067734</v>
      </c>
      <c r="AU59" s="469">
        <f>'8. Routing factors'!AU94*'7. Network costs'!$G$288</f>
        <v>0</v>
      </c>
      <c r="AV59" s="469">
        <f>'8. Routing factors'!AV94*'7. Network costs'!$G$289</f>
        <v>0</v>
      </c>
      <c r="AW59" s="469">
        <f>'8. Routing factors'!AW94*'7. Network costs'!$G$290</f>
        <v>0</v>
      </c>
      <c r="AX59" s="469">
        <f>'8. Routing factors'!AX94*'7. Network costs'!$G$291</f>
        <v>0</v>
      </c>
      <c r="AY59" s="469">
        <f>'8. Routing factors'!AY94*'7. Network costs'!$G$292</f>
        <v>0</v>
      </c>
      <c r="AZ59" s="469">
        <f>'8. Routing factors'!AZ94*'7. Network costs'!$G$293</f>
        <v>0</v>
      </c>
      <c r="BA59" s="469">
        <f>'8. Routing factors'!BA94*'7. Network costs'!$G$294</f>
        <v>0</v>
      </c>
      <c r="BB59" s="469">
        <f>'8. Routing factors'!BB94*'7. Network costs'!$G$295</f>
        <v>0</v>
      </c>
      <c r="BC59" s="469">
        <f>'8. Routing factors'!BC94*'7. Network costs'!$G$296</f>
        <v>0</v>
      </c>
      <c r="BD59" s="469">
        <f>'8. Routing factors'!BD94*'7. Network costs'!$G$297</f>
        <v>0</v>
      </c>
      <c r="BE59" s="469">
        <f>'8. Routing factors'!BE94*'7. Network costs'!$G$298</f>
        <v>0</v>
      </c>
      <c r="BF59" s="469">
        <f>'8. Routing factors'!BF94*'7. Network costs'!$G$299</f>
        <v>0</v>
      </c>
      <c r="BG59" s="469">
        <f>'8. Routing factors'!BG94*'7. Network costs'!$G$300</f>
        <v>0</v>
      </c>
      <c r="BH59" s="229"/>
      <c r="BI59" s="335">
        <f t="shared" si="5"/>
        <v>219428.88174824222</v>
      </c>
      <c r="BJ59" s="470">
        <f>'2. Traffic'!G217</f>
        <v>40.800000000000004</v>
      </c>
      <c r="BK59" s="471">
        <f t="shared" si="6"/>
        <v>5.3781588663784846E-3</v>
      </c>
    </row>
    <row r="60" spans="3:63">
      <c r="C60" s="240" t="str">
        <f t="shared" si="4"/>
        <v>S12</v>
      </c>
      <c r="D60" s="240" t="str">
        <f t="shared" si="4"/>
        <v>Видеоразговори (Video call)</v>
      </c>
      <c r="E60" s="469">
        <f>'8. Routing factors'!E95*'7. Network costs'!G$246</f>
        <v>914184.48118067312</v>
      </c>
      <c r="F60" s="469">
        <f>'8. Routing factors'!F95*'7. Network costs'!G$247</f>
        <v>632121.06055006164</v>
      </c>
      <c r="G60" s="469">
        <f>'8. Routing factors'!G95*'7. Network costs'!G$248</f>
        <v>1101599.4367949758</v>
      </c>
      <c r="H60" s="469">
        <f>'8. Routing factors'!H95*'7. Network costs'!G$249</f>
        <v>354853.97809219483</v>
      </c>
      <c r="I60" s="469">
        <f>'8. Routing factors'!I95*'7. Network costs'!G$250</f>
        <v>1335158.0091443593</v>
      </c>
      <c r="J60" s="469">
        <f>'8. Routing factors'!J95*'7. Network costs'!G$251</f>
        <v>79549.326669232963</v>
      </c>
      <c r="K60" s="469">
        <f>'8. Routing factors'!K95*'7. Network costs'!G$252</f>
        <v>40789.985564597133</v>
      </c>
      <c r="L60" s="469">
        <f>'8. Routing factors'!L95*'7. Network costs'!G$253</f>
        <v>5434.9475465359774</v>
      </c>
      <c r="M60" s="469">
        <f>'8. Routing factors'!M95*'7. Network costs'!G$254</f>
        <v>163048.42639607933</v>
      </c>
      <c r="N60" s="469">
        <f>'8. Routing factors'!N95*'7. Network costs'!G$255</f>
        <v>0</v>
      </c>
      <c r="O60" s="469">
        <f>'8. Routing factors'!O95*'7. Network costs'!G$256</f>
        <v>0</v>
      </c>
      <c r="P60" s="469">
        <f>'8. Routing factors'!P95*'7. Network costs'!G$257</f>
        <v>0</v>
      </c>
      <c r="Q60" s="469">
        <f>'8. Routing factors'!Q95*'7. Network costs'!$G$258</f>
        <v>0</v>
      </c>
      <c r="R60" s="469">
        <f>'8. Routing factors'!R95*'7. Network costs'!$G$259</f>
        <v>28986.386914858551</v>
      </c>
      <c r="S60" s="469">
        <f>'8. Routing factors'!S95*'7. Network costs'!$G$260</f>
        <v>27174.737732679896</v>
      </c>
      <c r="T60" s="469">
        <f>'8. Routing factors'!T95*'7. Network costs'!$G$261</f>
        <v>0</v>
      </c>
      <c r="U60" s="469">
        <f>'8. Routing factors'!U95*'7. Network costs'!$G$262</f>
        <v>119832.59591603751</v>
      </c>
      <c r="V60" s="469">
        <f>'8. Routing factors'!V95*'7. Network costs'!$G$263</f>
        <v>0</v>
      </c>
      <c r="W60" s="469">
        <f>'8. Routing factors'!W95*'7. Network costs'!$G$264</f>
        <v>183993.66919023095</v>
      </c>
      <c r="X60" s="469">
        <f>'8. Routing factors'!X95*'7. Network costs'!$G$265</f>
        <v>0</v>
      </c>
      <c r="Y60" s="469">
        <f>'8. Routing factors'!Y95*'7. Network costs'!$G$266</f>
        <v>0</v>
      </c>
      <c r="Z60" s="469">
        <f>'8. Routing factors'!Z95*'7. Network costs'!$G$267</f>
        <v>0</v>
      </c>
      <c r="AA60" s="469">
        <f>'8. Routing factors'!AA95*'7. Network costs'!$G$268</f>
        <v>0</v>
      </c>
      <c r="AB60" s="469">
        <f>'8. Routing factors'!AB95*'7. Network costs'!$G$269</f>
        <v>65369.034346797751</v>
      </c>
      <c r="AC60" s="469">
        <f>'8. Routing factors'!AC95*'7. Network costs'!$G$270</f>
        <v>83845.618729464462</v>
      </c>
      <c r="AD60" s="469">
        <f>'8. Routing factors'!AD95*'7. Network costs'!$G$271</f>
        <v>0</v>
      </c>
      <c r="AE60" s="469">
        <f>'8. Routing factors'!AE95*'7. Network costs'!$G$272</f>
        <v>0</v>
      </c>
      <c r="AF60" s="469">
        <f>'8. Routing factors'!AF95*'7. Network costs'!$G$273</f>
        <v>0</v>
      </c>
      <c r="AG60" s="469">
        <f>'8. Routing factors'!AG95*'7. Network costs'!$G$274</f>
        <v>0</v>
      </c>
      <c r="AH60" s="469">
        <f>'8. Routing factors'!AH95*'7. Network costs'!$G$275</f>
        <v>0</v>
      </c>
      <c r="AI60" s="469">
        <f>'8. Routing factors'!AI95*'7. Network costs'!$G$276</f>
        <v>484696.26757351414</v>
      </c>
      <c r="AJ60" s="469">
        <f>'8. Routing factors'!AJ95*'7. Network costs'!$G$277</f>
        <v>1441219.58865754</v>
      </c>
      <c r="AK60" s="469">
        <f>'8. Routing factors'!AK95*'7. Network costs'!$G$278</f>
        <v>509274.48687064688</v>
      </c>
      <c r="AL60" s="469">
        <f>'8. Routing factors'!AL95*'7. Network costs'!$G$279</f>
        <v>151509.7889965534</v>
      </c>
      <c r="AM60" s="469">
        <f>'8. Routing factors'!AM95*'7. Network costs'!$G$280</f>
        <v>186902.00547488398</v>
      </c>
      <c r="AN60" s="469">
        <f>'8. Routing factors'!AN95*'7. Network costs'!$G$281</f>
        <v>1030.3660307029143</v>
      </c>
      <c r="AO60" s="469">
        <f>'8. Routing factors'!AO95*'7. Network costs'!G$282</f>
        <v>137.38213742705526</v>
      </c>
      <c r="AP60" s="469">
        <f>'8. Routing factors'!AP95*'7. Network costs'!$G$283</f>
        <v>0</v>
      </c>
      <c r="AQ60" s="469">
        <f>'8. Routing factors'!AQ95*'7. Network costs'!$G$284</f>
        <v>0</v>
      </c>
      <c r="AR60" s="469">
        <f>'8. Routing factors'!AR95*'7. Network costs'!$G$285</f>
        <v>686.91068713527625</v>
      </c>
      <c r="AS60" s="469">
        <f>'8. Routing factors'!AS95*'7. Network costs'!$G$286</f>
        <v>0</v>
      </c>
      <c r="AT60" s="469">
        <f>'8. Routing factors'!AT95*'7. Network costs'!$G$287</f>
        <v>757.2684933670896</v>
      </c>
      <c r="AU60" s="469">
        <f>'8. Routing factors'!AU95*'7. Network costs'!$G$288</f>
        <v>0</v>
      </c>
      <c r="AV60" s="469">
        <f>'8. Routing factors'!AV95*'7. Network costs'!$G$289</f>
        <v>4650.908464150918</v>
      </c>
      <c r="AW60" s="469">
        <f>'8. Routing factors'!AW95*'7. Network costs'!$G$290</f>
        <v>0</v>
      </c>
      <c r="AX60" s="469">
        <f>'8. Routing factors'!AX95*'7. Network costs'!$G$291</f>
        <v>0</v>
      </c>
      <c r="AY60" s="469">
        <f>'8. Routing factors'!AY95*'7. Network costs'!$G$292</f>
        <v>0</v>
      </c>
      <c r="AZ60" s="469">
        <f>'8. Routing factors'!AZ95*'7. Network costs'!$G$293</f>
        <v>0</v>
      </c>
      <c r="BA60" s="469">
        <f>'8. Routing factors'!BA95*'7. Network costs'!$G$294</f>
        <v>0</v>
      </c>
      <c r="BB60" s="469">
        <f>'8. Routing factors'!BB95*'7. Network costs'!$G$295</f>
        <v>0</v>
      </c>
      <c r="BC60" s="469">
        <f>'8. Routing factors'!BC95*'7. Network costs'!$G$296</f>
        <v>0</v>
      </c>
      <c r="BD60" s="469">
        <f>'8. Routing factors'!BD95*'7. Network costs'!$G$297</f>
        <v>0</v>
      </c>
      <c r="BE60" s="469">
        <f>'8. Routing factors'!BE95*'7. Network costs'!$G$298</f>
        <v>0</v>
      </c>
      <c r="BF60" s="469">
        <f>'8. Routing factors'!BF95*'7. Network costs'!$G$299</f>
        <v>0</v>
      </c>
      <c r="BG60" s="469">
        <f>'8. Routing factors'!BG95*'7. Network costs'!$G$300</f>
        <v>0</v>
      </c>
      <c r="BH60" s="229"/>
      <c r="BI60" s="335">
        <f t="shared" si="5"/>
        <v>7916806.6681547007</v>
      </c>
      <c r="BJ60" s="470">
        <f>'2. Traffic'!G218</f>
        <v>40.800000000000004</v>
      </c>
      <c r="BK60" s="471">
        <f t="shared" si="6"/>
        <v>0.1940393791214387</v>
      </c>
    </row>
    <row r="61" spans="3:63">
      <c r="C61" s="240" t="str">
        <f t="shared" si="4"/>
        <v>S13</v>
      </c>
      <c r="D61" s="240" t="str">
        <f t="shared" si="4"/>
        <v>MMS в мрежата (MMS on net)</v>
      </c>
      <c r="E61" s="469">
        <f>'8. Routing factors'!E96*'7. Network costs'!G$246</f>
        <v>5451.5116082223985</v>
      </c>
      <c r="F61" s="469">
        <f>'8. Routing factors'!F96*'7. Network costs'!G$247</f>
        <v>3769.4966063523316</v>
      </c>
      <c r="G61" s="469">
        <f>'8. Routing factors'!G96*'7. Network costs'!G$248</f>
        <v>6569.1140474656604</v>
      </c>
      <c r="H61" s="469">
        <f>'8. Routing factors'!H96*'7. Network costs'!G$249</f>
        <v>2116.0833733417721</v>
      </c>
      <c r="I61" s="469">
        <f>'8. Routing factors'!I96*'7. Network costs'!G$250</f>
        <v>7961.8824597210423</v>
      </c>
      <c r="J61" s="469">
        <f>'8. Routing factors'!J96*'7. Network costs'!G$251</f>
        <v>474.37260934852026</v>
      </c>
      <c r="K61" s="469">
        <f>'8. Routing factors'!K96*'7. Network costs'!G$252</f>
        <v>162.16061738249104</v>
      </c>
      <c r="L61" s="469">
        <f>'8. Routing factors'!L96*'7. Network costs'!G$253</f>
        <v>16.204978453449112</v>
      </c>
      <c r="M61" s="469">
        <f>'8. Routing factors'!M96*'7. Network costs'!G$254</f>
        <v>486.14935360347329</v>
      </c>
      <c r="N61" s="469">
        <f>'8. Routing factors'!N96*'7. Network costs'!G$255</f>
        <v>0</v>
      </c>
      <c r="O61" s="469">
        <f>'8. Routing factors'!O96*'7. Network costs'!G$256</f>
        <v>0</v>
      </c>
      <c r="P61" s="469">
        <f>'8. Routing factors'!P96*'7. Network costs'!G$257</f>
        <v>599463.93224153272</v>
      </c>
      <c r="Q61" s="469">
        <f>'8. Routing factors'!Q96*'7. Network costs'!$G$258</f>
        <v>0</v>
      </c>
      <c r="R61" s="469">
        <f>'8. Routing factors'!R96*'7. Network costs'!$G$259</f>
        <v>86.426551751728596</v>
      </c>
      <c r="S61" s="469">
        <f>'8. Routing factors'!S96*'7. Network costs'!$G$260</f>
        <v>81.024892267245576</v>
      </c>
      <c r="T61" s="469">
        <f>'8. Routing factors'!T96*'7. Network costs'!$G$261</f>
        <v>3551.3809562283345</v>
      </c>
      <c r="U61" s="469">
        <f>'8. Routing factors'!U96*'7. Network costs'!$G$262</f>
        <v>357.29592939272118</v>
      </c>
      <c r="V61" s="469">
        <f>'8. Routing factors'!V96*'7. Network costs'!$G$263</f>
        <v>0</v>
      </c>
      <c r="W61" s="469">
        <f>'8. Routing factors'!W96*'7. Network costs'!$G$264</f>
        <v>0</v>
      </c>
      <c r="X61" s="469">
        <f>'8. Routing factors'!X96*'7. Network costs'!$G$265</f>
        <v>0</v>
      </c>
      <c r="Y61" s="469">
        <f>'8. Routing factors'!Y96*'7. Network costs'!$G$266</f>
        <v>0</v>
      </c>
      <c r="Z61" s="469">
        <f>'8. Routing factors'!Z96*'7. Network costs'!$G$267</f>
        <v>0</v>
      </c>
      <c r="AA61" s="469">
        <f>'8. Routing factors'!AA96*'7. Network costs'!$G$268</f>
        <v>0</v>
      </c>
      <c r="AB61" s="469">
        <f>'8. Routing factors'!AB96*'7. Network costs'!$G$269</f>
        <v>389.81196563259977</v>
      </c>
      <c r="AC61" s="469">
        <f>'8. Routing factors'!AC96*'7. Network costs'!$G$270</f>
        <v>499.99247768014743</v>
      </c>
      <c r="AD61" s="469">
        <f>'8. Routing factors'!AD96*'7. Network costs'!$G$271</f>
        <v>0</v>
      </c>
      <c r="AE61" s="469">
        <f>'8. Routing factors'!AE96*'7. Network costs'!$G$272</f>
        <v>0</v>
      </c>
      <c r="AF61" s="469">
        <f>'8. Routing factors'!AF96*'7. Network costs'!$G$273</f>
        <v>0</v>
      </c>
      <c r="AG61" s="469">
        <f>'8. Routing factors'!AG96*'7. Network costs'!$G$274</f>
        <v>0</v>
      </c>
      <c r="AH61" s="469">
        <f>'8. Routing factors'!AH96*'7. Network costs'!$G$275</f>
        <v>0</v>
      </c>
      <c r="AI61" s="469">
        <f>'8. Routing factors'!AI96*'7. Network costs'!$G$276</f>
        <v>2890.3655482386935</v>
      </c>
      <c r="AJ61" s="469">
        <f>'8. Routing factors'!AJ96*'7. Network costs'!$G$277</f>
        <v>8594.3542898660526</v>
      </c>
      <c r="AK61" s="469">
        <f>'8. Routing factors'!AK96*'7. Network costs'!$G$278</f>
        <v>3036.931641369818</v>
      </c>
      <c r="AL61" s="469">
        <f>'8. Routing factors'!AL96*'7. Network costs'!$G$279</f>
        <v>903.49091510206961</v>
      </c>
      <c r="AM61" s="469">
        <f>'8. Routing factors'!AM96*'7. Network costs'!$G$280</f>
        <v>1114.5435887628114</v>
      </c>
      <c r="AN61" s="469">
        <f>'8. Routing factors'!AN96*'7. Network costs'!$G$281</f>
        <v>3.072165680301489</v>
      </c>
      <c r="AO61" s="469">
        <f>'8. Routing factors'!AO96*'7. Network costs'!G$282</f>
        <v>0.40962209070686523</v>
      </c>
      <c r="AP61" s="469">
        <f>'8. Routing factors'!AP96*'7. Network costs'!$G$283</f>
        <v>0</v>
      </c>
      <c r="AQ61" s="469">
        <f>'8. Routing factors'!AQ96*'7. Network costs'!$G$284</f>
        <v>4132.6301487621076</v>
      </c>
      <c r="AR61" s="469">
        <f>'8. Routing factors'!AR96*'7. Network costs'!$G$285</f>
        <v>2.048110453534326</v>
      </c>
      <c r="AS61" s="469">
        <f>'8. Routing factors'!AS96*'7. Network costs'!$G$286</f>
        <v>6.1206951828485581</v>
      </c>
      <c r="AT61" s="469">
        <f>'8. Routing factors'!AT96*'7. Network costs'!$G$287</f>
        <v>2.257891086053065</v>
      </c>
      <c r="AU61" s="469">
        <f>'8. Routing factors'!AU96*'7. Network costs'!$G$288</f>
        <v>0</v>
      </c>
      <c r="AV61" s="469">
        <f>'8. Routing factors'!AV96*'7. Network costs'!$G$289</f>
        <v>0</v>
      </c>
      <c r="AW61" s="469">
        <f>'8. Routing factors'!AW96*'7. Network costs'!$G$290</f>
        <v>0</v>
      </c>
      <c r="AX61" s="469">
        <f>'8. Routing factors'!AX96*'7. Network costs'!$G$291</f>
        <v>0</v>
      </c>
      <c r="AY61" s="469">
        <f>'8. Routing factors'!AY96*'7. Network costs'!$G$292</f>
        <v>0</v>
      </c>
      <c r="AZ61" s="469">
        <f>'8. Routing factors'!AZ96*'7. Network costs'!$G$293</f>
        <v>0</v>
      </c>
      <c r="BA61" s="469">
        <f>'8. Routing factors'!BA96*'7. Network costs'!$G$294</f>
        <v>0</v>
      </c>
      <c r="BB61" s="469">
        <f>'8. Routing factors'!BB96*'7. Network costs'!$G$295</f>
        <v>0</v>
      </c>
      <c r="BC61" s="469">
        <f>'8. Routing factors'!BC96*'7. Network costs'!$G$296</f>
        <v>0</v>
      </c>
      <c r="BD61" s="469">
        <f>'8. Routing factors'!BD96*'7. Network costs'!$G$297</f>
        <v>0</v>
      </c>
      <c r="BE61" s="469">
        <f>'8. Routing factors'!BE96*'7. Network costs'!$G$298</f>
        <v>0</v>
      </c>
      <c r="BF61" s="469">
        <f>'8. Routing factors'!BF96*'7. Network costs'!$G$299</f>
        <v>0</v>
      </c>
      <c r="BG61" s="469">
        <f>'8. Routing factors'!BG96*'7. Network costs'!$G$300</f>
        <v>0</v>
      </c>
      <c r="BH61" s="229"/>
      <c r="BI61" s="335">
        <f t="shared" si="5"/>
        <v>652123.0652849715</v>
      </c>
      <c r="BJ61" s="470">
        <f>'2. Traffic'!G219</f>
        <v>8.16</v>
      </c>
      <c r="BK61" s="471">
        <f t="shared" si="6"/>
        <v>7.9917042314334746E-2</v>
      </c>
    </row>
    <row r="62" spans="3:63">
      <c r="C62" s="240" t="str">
        <f t="shared" si="4"/>
        <v>S14</v>
      </c>
      <c r="D62" s="240" t="str">
        <f t="shared" si="4"/>
        <v>Изходящи MMS към други мрежи (MMS outgoing to other network)</v>
      </c>
      <c r="E62" s="469">
        <f>'8. Routing factors'!E97*'7. Network costs'!G$246</f>
        <v>2725.7558041111993</v>
      </c>
      <c r="F62" s="469">
        <f>'8. Routing factors'!F97*'7. Network costs'!G$247</f>
        <v>1884.7483031761658</v>
      </c>
      <c r="G62" s="469">
        <f>'8. Routing factors'!G97*'7. Network costs'!G$248</f>
        <v>3284.5570237328302</v>
      </c>
      <c r="H62" s="469">
        <f>'8. Routing factors'!H97*'7. Network costs'!G$249</f>
        <v>1058.0416866708861</v>
      </c>
      <c r="I62" s="469">
        <f>'8. Routing factors'!I97*'7. Network costs'!G$250</f>
        <v>3980.9412298605212</v>
      </c>
      <c r="J62" s="469">
        <f>'8. Routing factors'!J97*'7. Network costs'!G$251</f>
        <v>237.18630467426013</v>
      </c>
      <c r="K62" s="469">
        <f>'8. Routing factors'!K97*'7. Network costs'!G$252</f>
        <v>121.62046303686829</v>
      </c>
      <c r="L62" s="469">
        <f>'8. Routing factors'!L97*'7. Network costs'!G$253</f>
        <v>16.204978453449112</v>
      </c>
      <c r="M62" s="469">
        <f>'8. Routing factors'!M97*'7. Network costs'!G$254</f>
        <v>486.14935360347329</v>
      </c>
      <c r="N62" s="469">
        <f>'8. Routing factors'!N97*'7. Network costs'!G$255</f>
        <v>0</v>
      </c>
      <c r="O62" s="469">
        <f>'8. Routing factors'!O97*'7. Network costs'!G$256</f>
        <v>0</v>
      </c>
      <c r="P62" s="469">
        <f>'8. Routing factors'!P97*'7. Network costs'!G$257</f>
        <v>599463.93224153272</v>
      </c>
      <c r="Q62" s="469">
        <f>'8. Routing factors'!Q97*'7. Network costs'!$G$258</f>
        <v>0</v>
      </c>
      <c r="R62" s="469">
        <f>'8. Routing factors'!R97*'7. Network costs'!$G$259</f>
        <v>86.426551751728596</v>
      </c>
      <c r="S62" s="469">
        <f>'8. Routing factors'!S97*'7. Network costs'!$G$260</f>
        <v>81.024892267245576</v>
      </c>
      <c r="T62" s="469">
        <f>'8. Routing factors'!T97*'7. Network costs'!$G$261</f>
        <v>3551.3809562283345</v>
      </c>
      <c r="U62" s="469">
        <f>'8. Routing factors'!U97*'7. Network costs'!$G$262</f>
        <v>357.29592939272118</v>
      </c>
      <c r="V62" s="469">
        <f>'8. Routing factors'!V97*'7. Network costs'!$G$263</f>
        <v>0</v>
      </c>
      <c r="W62" s="469">
        <f>'8. Routing factors'!W97*'7. Network costs'!$G$264</f>
        <v>548.60022461469748</v>
      </c>
      <c r="X62" s="469">
        <f>'8. Routing factors'!X97*'7. Network costs'!$G$265</f>
        <v>0</v>
      </c>
      <c r="Y62" s="469">
        <f>'8. Routing factors'!Y97*'7. Network costs'!$G$266</f>
        <v>0</v>
      </c>
      <c r="Z62" s="469">
        <f>'8. Routing factors'!Z97*'7. Network costs'!$G$267</f>
        <v>0</v>
      </c>
      <c r="AA62" s="469">
        <f>'8. Routing factors'!AA97*'7. Network costs'!$G$268</f>
        <v>0</v>
      </c>
      <c r="AB62" s="469">
        <f>'8. Routing factors'!AB97*'7. Network costs'!$G$269</f>
        <v>194.90598281629988</v>
      </c>
      <c r="AC62" s="469">
        <f>'8. Routing factors'!AC97*'7. Network costs'!$G$270</f>
        <v>249.99623884007372</v>
      </c>
      <c r="AD62" s="469">
        <f>'8. Routing factors'!AD97*'7. Network costs'!$G$271</f>
        <v>0</v>
      </c>
      <c r="AE62" s="469">
        <f>'8. Routing factors'!AE97*'7. Network costs'!$G$272</f>
        <v>0</v>
      </c>
      <c r="AF62" s="469">
        <f>'8. Routing factors'!AF97*'7. Network costs'!$G$273</f>
        <v>0</v>
      </c>
      <c r="AG62" s="469">
        <f>'8. Routing factors'!AG97*'7. Network costs'!$G$274</f>
        <v>0</v>
      </c>
      <c r="AH62" s="469">
        <f>'8. Routing factors'!AH97*'7. Network costs'!$G$275</f>
        <v>0</v>
      </c>
      <c r="AI62" s="469">
        <f>'8. Routing factors'!AI97*'7. Network costs'!$G$276</f>
        <v>1445.1827741193467</v>
      </c>
      <c r="AJ62" s="469">
        <f>'8. Routing factors'!AJ97*'7. Network costs'!$G$277</f>
        <v>4297.1771449330263</v>
      </c>
      <c r="AK62" s="469">
        <f>'8. Routing factors'!AK97*'7. Network costs'!$G$278</f>
        <v>1518.465820684909</v>
      </c>
      <c r="AL62" s="469">
        <f>'8. Routing factors'!AL97*'7. Network costs'!$G$279</f>
        <v>451.7454575510348</v>
      </c>
      <c r="AM62" s="469">
        <f>'8. Routing factors'!AM97*'7. Network costs'!$G$280</f>
        <v>557.2717943814057</v>
      </c>
      <c r="AN62" s="469">
        <f>'8. Routing factors'!AN97*'7. Network costs'!$G$281</f>
        <v>3.072165680301489</v>
      </c>
      <c r="AO62" s="469">
        <f>'8. Routing factors'!AO97*'7. Network costs'!G$282</f>
        <v>0.40962209070686523</v>
      </c>
      <c r="AP62" s="469">
        <f>'8. Routing factors'!AP97*'7. Network costs'!$G$283</f>
        <v>0</v>
      </c>
      <c r="AQ62" s="469">
        <f>'8. Routing factors'!AQ97*'7. Network costs'!$G$284</f>
        <v>4132.6301487621076</v>
      </c>
      <c r="AR62" s="469">
        <f>'8. Routing factors'!AR97*'7. Network costs'!$G$285</f>
        <v>2.048110453534326</v>
      </c>
      <c r="AS62" s="469">
        <f>'8. Routing factors'!AS97*'7. Network costs'!$G$286</f>
        <v>6.1206951828485581</v>
      </c>
      <c r="AT62" s="469">
        <f>'8. Routing factors'!AT97*'7. Network costs'!$G$287</f>
        <v>2.257891086053065</v>
      </c>
      <c r="AU62" s="469">
        <f>'8. Routing factors'!AU97*'7. Network costs'!$G$288</f>
        <v>0</v>
      </c>
      <c r="AV62" s="469">
        <f>'8. Routing factors'!AV97*'7. Network costs'!$G$289</f>
        <v>13.867267495261524</v>
      </c>
      <c r="AW62" s="469">
        <f>'8. Routing factors'!AW97*'7. Network costs'!$G$290</f>
        <v>0</v>
      </c>
      <c r="AX62" s="469">
        <f>'8. Routing factors'!AX97*'7. Network costs'!$G$291</f>
        <v>0</v>
      </c>
      <c r="AY62" s="469">
        <f>'8. Routing factors'!AY97*'7. Network costs'!$G$292</f>
        <v>0</v>
      </c>
      <c r="AZ62" s="469">
        <f>'8. Routing factors'!AZ97*'7. Network costs'!$G$293</f>
        <v>0</v>
      </c>
      <c r="BA62" s="469">
        <f>'8. Routing factors'!BA97*'7. Network costs'!$G$294</f>
        <v>0</v>
      </c>
      <c r="BB62" s="469">
        <f>'8. Routing factors'!BB97*'7. Network costs'!$G$295</f>
        <v>0</v>
      </c>
      <c r="BC62" s="469">
        <f>'8. Routing factors'!BC97*'7. Network costs'!$G$296</f>
        <v>0</v>
      </c>
      <c r="BD62" s="469">
        <f>'8. Routing factors'!BD97*'7. Network costs'!$G$297</f>
        <v>0</v>
      </c>
      <c r="BE62" s="469">
        <f>'8. Routing factors'!BE97*'7. Network costs'!$G$298</f>
        <v>0</v>
      </c>
      <c r="BF62" s="469">
        <f>'8. Routing factors'!BF97*'7. Network costs'!$G$299</f>
        <v>0</v>
      </c>
      <c r="BG62" s="469">
        <f>'8. Routing factors'!BG97*'7. Network costs'!$G$300</f>
        <v>0</v>
      </c>
      <c r="BH62" s="229"/>
      <c r="BI62" s="335">
        <f t="shared" si="5"/>
        <v>630759.01705718401</v>
      </c>
      <c r="BJ62" s="470">
        <f>'2. Traffic'!G220</f>
        <v>8.16</v>
      </c>
      <c r="BK62" s="471">
        <f t="shared" si="6"/>
        <v>7.7298899149164699E-2</v>
      </c>
    </row>
    <row r="63" spans="3:63">
      <c r="C63" s="240" t="str">
        <f t="shared" si="4"/>
        <v>S15</v>
      </c>
      <c r="D63" s="240" t="str">
        <f t="shared" si="4"/>
        <v>Входящи MMS от други мрежи (MMS incoming from other network)</v>
      </c>
      <c r="E63" s="469">
        <f>'8. Routing factors'!E98*'7. Network costs'!G$246</f>
        <v>2725.7558041111993</v>
      </c>
      <c r="F63" s="469">
        <f>'8. Routing factors'!F98*'7. Network costs'!G$247</f>
        <v>1884.7483031761658</v>
      </c>
      <c r="G63" s="469">
        <f>'8. Routing factors'!G98*'7. Network costs'!G$248</f>
        <v>3284.5570237328302</v>
      </c>
      <c r="H63" s="469">
        <f>'8. Routing factors'!H98*'7. Network costs'!G$249</f>
        <v>1058.0416866708861</v>
      </c>
      <c r="I63" s="469">
        <f>'8. Routing factors'!I98*'7. Network costs'!G$250</f>
        <v>3980.9412298605212</v>
      </c>
      <c r="J63" s="469">
        <f>'8. Routing factors'!J98*'7. Network costs'!G$251</f>
        <v>237.18630467426013</v>
      </c>
      <c r="K63" s="469">
        <f>'8. Routing factors'!K98*'7. Network costs'!G$252</f>
        <v>121.62046303686829</v>
      </c>
      <c r="L63" s="469">
        <f>'8. Routing factors'!L98*'7. Network costs'!G$253</f>
        <v>16.204978453449112</v>
      </c>
      <c r="M63" s="469">
        <f>'8. Routing factors'!M98*'7. Network costs'!G$254</f>
        <v>486.14935360347329</v>
      </c>
      <c r="N63" s="469">
        <f>'8. Routing factors'!N98*'7. Network costs'!G$255</f>
        <v>0</v>
      </c>
      <c r="O63" s="469">
        <f>'8. Routing factors'!O98*'7. Network costs'!G$256</f>
        <v>0</v>
      </c>
      <c r="P63" s="469">
        <f>'8. Routing factors'!P98*'7. Network costs'!G$257</f>
        <v>599463.93224153272</v>
      </c>
      <c r="Q63" s="469">
        <f>'8. Routing factors'!Q98*'7. Network costs'!$G$258</f>
        <v>0</v>
      </c>
      <c r="R63" s="469">
        <f>'8. Routing factors'!R98*'7. Network costs'!$G$259</f>
        <v>86.426551751728596</v>
      </c>
      <c r="S63" s="469">
        <f>'8. Routing factors'!S98*'7. Network costs'!$G$260</f>
        <v>81.024892267245576</v>
      </c>
      <c r="T63" s="469">
        <f>'8. Routing factors'!T98*'7. Network costs'!$G$261</f>
        <v>3551.3809562283345</v>
      </c>
      <c r="U63" s="469">
        <f>'8. Routing factors'!U98*'7. Network costs'!$G$262</f>
        <v>0</v>
      </c>
      <c r="V63" s="469">
        <f>'8. Routing factors'!V98*'7. Network costs'!$G$263</f>
        <v>1116.2617165687188</v>
      </c>
      <c r="W63" s="469">
        <f>'8. Routing factors'!W98*'7. Network costs'!$G$264</f>
        <v>548.60022461469748</v>
      </c>
      <c r="X63" s="469">
        <f>'8. Routing factors'!X98*'7. Network costs'!$G$265</f>
        <v>0</v>
      </c>
      <c r="Y63" s="469">
        <f>'8. Routing factors'!Y98*'7. Network costs'!$G$266</f>
        <v>0</v>
      </c>
      <c r="Z63" s="469">
        <f>'8. Routing factors'!Z98*'7. Network costs'!$G$267</f>
        <v>0</v>
      </c>
      <c r="AA63" s="469">
        <f>'8. Routing factors'!AA98*'7. Network costs'!$G$268</f>
        <v>0</v>
      </c>
      <c r="AB63" s="469">
        <f>'8. Routing factors'!AB98*'7. Network costs'!$G$269</f>
        <v>194.90598281629988</v>
      </c>
      <c r="AC63" s="469">
        <f>'8. Routing factors'!AC98*'7. Network costs'!$G$270</f>
        <v>249.99623884007372</v>
      </c>
      <c r="AD63" s="469">
        <f>'8. Routing factors'!AD98*'7. Network costs'!$G$271</f>
        <v>0</v>
      </c>
      <c r="AE63" s="469">
        <f>'8. Routing factors'!AE98*'7. Network costs'!$G$272</f>
        <v>0</v>
      </c>
      <c r="AF63" s="469">
        <f>'8. Routing factors'!AF98*'7. Network costs'!$G$273</f>
        <v>0</v>
      </c>
      <c r="AG63" s="469">
        <f>'8. Routing factors'!AG98*'7. Network costs'!$G$274</f>
        <v>0</v>
      </c>
      <c r="AH63" s="469">
        <f>'8. Routing factors'!AH98*'7. Network costs'!$G$275</f>
        <v>0</v>
      </c>
      <c r="AI63" s="469">
        <f>'8. Routing factors'!AI98*'7. Network costs'!$G$276</f>
        <v>1445.1827741193467</v>
      </c>
      <c r="AJ63" s="469">
        <f>'8. Routing factors'!AJ98*'7. Network costs'!$G$277</f>
        <v>4297.1771449330263</v>
      </c>
      <c r="AK63" s="469">
        <f>'8. Routing factors'!AK98*'7. Network costs'!$G$278</f>
        <v>1518.465820684909</v>
      </c>
      <c r="AL63" s="469">
        <f>'8. Routing factors'!AL98*'7. Network costs'!$G$279</f>
        <v>451.7454575510348</v>
      </c>
      <c r="AM63" s="469">
        <f>'8. Routing factors'!AM98*'7. Network costs'!$G$280</f>
        <v>557.2717943814057</v>
      </c>
      <c r="AN63" s="469">
        <f>'8. Routing factors'!AN98*'7. Network costs'!$G$281</f>
        <v>3.072165680301489</v>
      </c>
      <c r="AO63" s="469">
        <f>'8. Routing factors'!AO98*'7. Network costs'!G$282</f>
        <v>0.40962209070686523</v>
      </c>
      <c r="AP63" s="469">
        <f>'8. Routing factors'!AP98*'7. Network costs'!$G$283</f>
        <v>0</v>
      </c>
      <c r="AQ63" s="469">
        <f>'8. Routing factors'!AQ98*'7. Network costs'!$G$284</f>
        <v>4132.6301487621076</v>
      </c>
      <c r="AR63" s="469">
        <f>'8. Routing factors'!AR98*'7. Network costs'!$G$285</f>
        <v>2.048110453534326</v>
      </c>
      <c r="AS63" s="469">
        <f>'8. Routing factors'!AS98*'7. Network costs'!$G$286</f>
        <v>6.1206951828485581</v>
      </c>
      <c r="AT63" s="469">
        <f>'8. Routing factors'!AT98*'7. Network costs'!$G$287</f>
        <v>0</v>
      </c>
      <c r="AU63" s="469">
        <f>'8. Routing factors'!AU98*'7. Network costs'!$G$288</f>
        <v>1.9238425265017221</v>
      </c>
      <c r="AV63" s="469">
        <f>'8. Routing factors'!AV98*'7. Network costs'!$G$289</f>
        <v>13.867267495261524</v>
      </c>
      <c r="AW63" s="469">
        <f>'8. Routing factors'!AW98*'7. Network costs'!$G$290</f>
        <v>0</v>
      </c>
      <c r="AX63" s="469">
        <f>'8. Routing factors'!AX98*'7. Network costs'!$G$291</f>
        <v>0</v>
      </c>
      <c r="AY63" s="469">
        <f>'8. Routing factors'!AY98*'7. Network costs'!$G$292</f>
        <v>0</v>
      </c>
      <c r="AZ63" s="469">
        <f>'8. Routing factors'!AZ98*'7. Network costs'!$G$293</f>
        <v>0</v>
      </c>
      <c r="BA63" s="469">
        <f>'8. Routing factors'!BA98*'7. Network costs'!$G$294</f>
        <v>0</v>
      </c>
      <c r="BB63" s="469">
        <f>'8. Routing factors'!BB98*'7. Network costs'!$G$295</f>
        <v>0</v>
      </c>
      <c r="BC63" s="469">
        <f>'8. Routing factors'!BC98*'7. Network costs'!$G$296</f>
        <v>0</v>
      </c>
      <c r="BD63" s="469">
        <f>'8. Routing factors'!BD98*'7. Network costs'!$G$297</f>
        <v>0</v>
      </c>
      <c r="BE63" s="469">
        <f>'8. Routing factors'!BE98*'7. Network costs'!$G$298</f>
        <v>0</v>
      </c>
      <c r="BF63" s="469">
        <f>'8. Routing factors'!BF98*'7. Network costs'!$G$299</f>
        <v>0</v>
      </c>
      <c r="BG63" s="469">
        <f>'8. Routing factors'!BG98*'7. Network costs'!$G$300</f>
        <v>0</v>
      </c>
      <c r="BH63" s="229"/>
      <c r="BI63" s="335">
        <f t="shared" si="5"/>
        <v>631517.64879580052</v>
      </c>
      <c r="BJ63" s="470">
        <f>'2. Traffic'!G221</f>
        <v>8.16</v>
      </c>
      <c r="BK63" s="471">
        <f t="shared" si="6"/>
        <v>7.739186872497554E-2</v>
      </c>
    </row>
    <row r="64" spans="3:63">
      <c r="C64" s="240" t="str">
        <f t="shared" si="4"/>
        <v>S16</v>
      </c>
      <c r="D64" s="240" t="str">
        <f t="shared" si="4"/>
        <v>SMS в мрежата (SMS on net)</v>
      </c>
      <c r="E64" s="469">
        <f>'8. Routing factors'!E99*'7. Network costs'!G$246</f>
        <v>294.97959214849385</v>
      </c>
      <c r="F64" s="469">
        <f>'8. Routing factors'!F99*'7. Network costs'!G$247</f>
        <v>203.96628521708553</v>
      </c>
      <c r="G64" s="469">
        <f>'8. Routing factors'!G99*'7. Network costs'!G$248</f>
        <v>355.4527114233212</v>
      </c>
      <c r="H64" s="469">
        <f>'8. Routing factors'!H99*'7. Network costs'!G$249</f>
        <v>114.50061107438445</v>
      </c>
      <c r="I64" s="469">
        <f>'8. Routing factors'!I99*'7. Network costs'!G$250</f>
        <v>430.81497564096304</v>
      </c>
      <c r="J64" s="469">
        <f>'8. Routing factors'!J99*'7. Network costs'!G$251</f>
        <v>25.668153878823169</v>
      </c>
      <c r="K64" s="469">
        <f>'8. Routing factors'!K99*'7. Network costs'!G$252</f>
        <v>8.7744604094556209</v>
      </c>
      <c r="L64" s="469">
        <f>'8. Routing factors'!L99*'7. Network costs'!G$253</f>
        <v>0.87684632786322403</v>
      </c>
      <c r="M64" s="469">
        <f>'8. Routing factors'!M99*'7. Network costs'!G$254</f>
        <v>26.305389835896719</v>
      </c>
      <c r="N64" s="469">
        <f>'8. Routing factors'!N99*'7. Network costs'!G$255</f>
        <v>82486.237076434947</v>
      </c>
      <c r="O64" s="469">
        <f>'8. Routing factors'!O99*'7. Network costs'!G$256</f>
        <v>110472.63894165395</v>
      </c>
      <c r="P64" s="469">
        <f>'8. Routing factors'!P99*'7. Network costs'!G$257</f>
        <v>0</v>
      </c>
      <c r="Q64" s="469">
        <f>'8. Routing factors'!Q99*'7. Network costs'!$G$258</f>
        <v>0</v>
      </c>
      <c r="R64" s="469">
        <f>'8. Routing factors'!R99*'7. Network costs'!$G$259</f>
        <v>4.6765137486038624</v>
      </c>
      <c r="S64" s="469">
        <f>'8. Routing factors'!S99*'7. Network costs'!$G$260</f>
        <v>4.3842316393161207</v>
      </c>
      <c r="T64" s="469">
        <f>'8. Routing factors'!T99*'7. Network costs'!$G$261</f>
        <v>192.16411544499186</v>
      </c>
      <c r="U64" s="469">
        <f>'8. Routing factors'!U99*'7. Network costs'!$G$262</f>
        <v>19.333171256503775</v>
      </c>
      <c r="V64" s="469">
        <f>'8. Routing factors'!V99*'7. Network costs'!$G$263</f>
        <v>0</v>
      </c>
      <c r="W64" s="469">
        <f>'8. Routing factors'!W99*'7. Network costs'!$G$264</f>
        <v>0</v>
      </c>
      <c r="X64" s="469">
        <f>'8. Routing factors'!X99*'7. Network costs'!$G$265</f>
        <v>0</v>
      </c>
      <c r="Y64" s="469">
        <f>'8. Routing factors'!Y99*'7. Network costs'!$G$266</f>
        <v>0</v>
      </c>
      <c r="Z64" s="469">
        <f>'8. Routing factors'!Z99*'7. Network costs'!$G$267</f>
        <v>0</v>
      </c>
      <c r="AA64" s="469">
        <f>'8. Routing factors'!AA99*'7. Network costs'!$G$268</f>
        <v>0</v>
      </c>
      <c r="AB64" s="469">
        <f>'8. Routing factors'!AB99*'7. Network costs'!$G$269</f>
        <v>21.092603831839078</v>
      </c>
      <c r="AC64" s="469">
        <f>'8. Routing factors'!AC99*'7. Network costs'!$G$270</f>
        <v>27.054436960374886</v>
      </c>
      <c r="AD64" s="469">
        <f>'8. Routing factors'!AD99*'7. Network costs'!$G$271</f>
        <v>0</v>
      </c>
      <c r="AE64" s="469">
        <f>'8. Routing factors'!AE99*'7. Network costs'!$G$272</f>
        <v>0</v>
      </c>
      <c r="AF64" s="469">
        <f>'8. Routing factors'!AF99*'7. Network costs'!$G$273</f>
        <v>0</v>
      </c>
      <c r="AG64" s="469">
        <f>'8. Routing factors'!AG99*'7. Network costs'!$G$274</f>
        <v>0</v>
      </c>
      <c r="AH64" s="469">
        <f>'8. Routing factors'!AH99*'7. Network costs'!$G$275</f>
        <v>0</v>
      </c>
      <c r="AI64" s="469">
        <f>'8. Routing factors'!AI99*'7. Network costs'!$G$276</f>
        <v>156.39677796770184</v>
      </c>
      <c r="AJ64" s="469">
        <f>'8. Routing factors'!AJ99*'7. Network costs'!$G$277</f>
        <v>465.03782902720411</v>
      </c>
      <c r="AK64" s="469">
        <f>'8. Routing factors'!AK99*'7. Network costs'!$G$278</f>
        <v>164.32742353569591</v>
      </c>
      <c r="AL64" s="469">
        <f>'8. Routing factors'!AL99*'7. Network costs'!$G$279</f>
        <v>48.887611510301937</v>
      </c>
      <c r="AM64" s="469">
        <f>'8. Routing factors'!AM99*'7. Network costs'!$G$280</f>
        <v>60.307605829748134</v>
      </c>
      <c r="AN64" s="469">
        <f>'8. Routing factors'!AN99*'7. Network costs'!$G$281</f>
        <v>0.166233926388617</v>
      </c>
      <c r="AO64" s="469">
        <f>'8. Routing factors'!AO99*'7. Network costs'!G$282</f>
        <v>2.2164523518482269E-2</v>
      </c>
      <c r="AP64" s="469">
        <f>'8. Routing factors'!AP99*'7. Network costs'!$G$283</f>
        <v>1421.6247711741655</v>
      </c>
      <c r="AQ64" s="469">
        <f>'8. Routing factors'!AQ99*'7. Network costs'!$G$284</f>
        <v>0</v>
      </c>
      <c r="AR64" s="469">
        <f>'8. Routing factors'!AR99*'7. Network costs'!$G$285</f>
        <v>0.11082261759241134</v>
      </c>
      <c r="AS64" s="469">
        <f>'8. Routing factors'!AS99*'7. Network costs'!$G$286</f>
        <v>0.3311889065738669</v>
      </c>
      <c r="AT64" s="469">
        <f>'8. Routing factors'!AT99*'7. Network costs'!$G$287</f>
        <v>0.12217378216256411</v>
      </c>
      <c r="AU64" s="469">
        <f>'8. Routing factors'!AU99*'7. Network costs'!$G$288</f>
        <v>0</v>
      </c>
      <c r="AV64" s="469">
        <f>'8. Routing factors'!AV99*'7. Network costs'!$G$289</f>
        <v>0</v>
      </c>
      <c r="AW64" s="469">
        <f>'8. Routing factors'!AW99*'7. Network costs'!$G$290</f>
        <v>0</v>
      </c>
      <c r="AX64" s="469">
        <f>'8. Routing factors'!AX99*'7. Network costs'!$G$291</f>
        <v>0</v>
      </c>
      <c r="AY64" s="469">
        <f>'8. Routing factors'!AY99*'7. Network costs'!$G$292</f>
        <v>0</v>
      </c>
      <c r="AZ64" s="469">
        <f>'8. Routing factors'!AZ99*'7. Network costs'!$G$293</f>
        <v>0</v>
      </c>
      <c r="BA64" s="469">
        <f>'8. Routing factors'!BA99*'7. Network costs'!$G$294</f>
        <v>0</v>
      </c>
      <c r="BB64" s="469">
        <f>'8. Routing factors'!BB99*'7. Network costs'!$G$295</f>
        <v>0</v>
      </c>
      <c r="BC64" s="469">
        <f>'8. Routing factors'!BC99*'7. Network costs'!$G$296</f>
        <v>0</v>
      </c>
      <c r="BD64" s="469">
        <f>'8. Routing factors'!BD99*'7. Network costs'!$G$297</f>
        <v>0</v>
      </c>
      <c r="BE64" s="469">
        <f>'8. Routing factors'!BE99*'7. Network costs'!$G$298</f>
        <v>0</v>
      </c>
      <c r="BF64" s="469">
        <f>'8. Routing factors'!BF99*'7. Network costs'!$G$299</f>
        <v>0</v>
      </c>
      <c r="BG64" s="469">
        <f>'8. Routing factors'!BG99*'7. Network costs'!$G$300</f>
        <v>0</v>
      </c>
      <c r="BH64" s="229"/>
      <c r="BI64" s="335">
        <f t="shared" si="5"/>
        <v>197006.25471972785</v>
      </c>
      <c r="BJ64" s="470">
        <f>'2. Traffic'!G222</f>
        <v>244.8</v>
      </c>
      <c r="BK64" s="471">
        <f t="shared" si="6"/>
        <v>8.0476411241718897E-4</v>
      </c>
    </row>
    <row r="65" spans="3:63">
      <c r="C65" s="240" t="str">
        <f t="shared" si="4"/>
        <v>S17</v>
      </c>
      <c r="D65" s="240" t="str">
        <f t="shared" si="4"/>
        <v>Изходящи SMS към други мрежи (SMS outgoing to other network)</v>
      </c>
      <c r="E65" s="469">
        <f>'8. Routing factors'!E100*'7. Network costs'!G$246</f>
        <v>49.163265358082306</v>
      </c>
      <c r="F65" s="469">
        <f>'8. Routing factors'!F100*'7. Network costs'!G$247</f>
        <v>33.994380869514259</v>
      </c>
      <c r="G65" s="469">
        <f>'8. Routing factors'!G100*'7. Network costs'!G$248</f>
        <v>59.242118570553544</v>
      </c>
      <c r="H65" s="469">
        <f>'8. Routing factors'!H100*'7. Network costs'!G$249</f>
        <v>19.083435179064079</v>
      </c>
      <c r="I65" s="469">
        <f>'8. Routing factors'!I100*'7. Network costs'!G$250</f>
        <v>71.802495940160512</v>
      </c>
      <c r="J65" s="469">
        <f>'8. Routing factors'!J100*'7. Network costs'!G$251</f>
        <v>4.2780256464705291</v>
      </c>
      <c r="K65" s="469">
        <f>'8. Routing factors'!K100*'7. Network costs'!G$252</f>
        <v>2.1936151023639052</v>
      </c>
      <c r="L65" s="469">
        <f>'8. Routing factors'!L100*'7. Network costs'!G$253</f>
        <v>0.2922821092877414</v>
      </c>
      <c r="M65" s="469">
        <f>'8. Routing factors'!M100*'7. Network costs'!G$254</f>
        <v>8.7684632786322414</v>
      </c>
      <c r="N65" s="469">
        <f>'8. Routing factors'!N100*'7. Network costs'!G$255</f>
        <v>27495.412358811653</v>
      </c>
      <c r="O65" s="469">
        <f>'8. Routing factors'!O100*'7. Network costs'!G$256</f>
        <v>36824.212980551318</v>
      </c>
      <c r="P65" s="469">
        <f>'8. Routing factors'!P100*'7. Network costs'!G$257</f>
        <v>0</v>
      </c>
      <c r="Q65" s="469">
        <f>'8. Routing factors'!Q100*'7. Network costs'!$G$258</f>
        <v>0</v>
      </c>
      <c r="R65" s="469">
        <f>'8. Routing factors'!R100*'7. Network costs'!$G$259</f>
        <v>1.5588379162012878</v>
      </c>
      <c r="S65" s="469">
        <f>'8. Routing factors'!S100*'7. Network costs'!$G$260</f>
        <v>1.4614105464387073</v>
      </c>
      <c r="T65" s="469">
        <f>'8. Routing factors'!T100*'7. Network costs'!$G$261</f>
        <v>64.054705148330626</v>
      </c>
      <c r="U65" s="469">
        <f>'8. Routing factors'!U100*'7. Network costs'!$G$262</f>
        <v>6.4443904188345913</v>
      </c>
      <c r="V65" s="469">
        <f>'8. Routing factors'!V100*'7. Network costs'!$G$263</f>
        <v>0</v>
      </c>
      <c r="W65" s="469">
        <f>'8. Routing factors'!W100*'7. Network costs'!$G$264</f>
        <v>9.8948623268291982</v>
      </c>
      <c r="X65" s="469">
        <f>'8. Routing factors'!X100*'7. Network costs'!$G$265</f>
        <v>0</v>
      </c>
      <c r="Y65" s="469">
        <f>'8. Routing factors'!Y100*'7. Network costs'!$G$266</f>
        <v>0</v>
      </c>
      <c r="Z65" s="469">
        <f>'8. Routing factors'!Z100*'7. Network costs'!$G$267</f>
        <v>0</v>
      </c>
      <c r="AA65" s="469">
        <f>'8. Routing factors'!AA100*'7. Network costs'!$G$268</f>
        <v>0</v>
      </c>
      <c r="AB65" s="469">
        <f>'8. Routing factors'!AB100*'7. Network costs'!$G$269</f>
        <v>3.51543397197318</v>
      </c>
      <c r="AC65" s="469">
        <f>'8. Routing factors'!AC100*'7. Network costs'!$G$270</f>
        <v>4.509072826729148</v>
      </c>
      <c r="AD65" s="469">
        <f>'8. Routing factors'!AD100*'7. Network costs'!$G$271</f>
        <v>0</v>
      </c>
      <c r="AE65" s="469">
        <f>'8. Routing factors'!AE100*'7. Network costs'!$G$272</f>
        <v>0</v>
      </c>
      <c r="AF65" s="469">
        <f>'8. Routing factors'!AF100*'7. Network costs'!$G$273</f>
        <v>0</v>
      </c>
      <c r="AG65" s="469">
        <f>'8. Routing factors'!AG100*'7. Network costs'!$G$274</f>
        <v>0</v>
      </c>
      <c r="AH65" s="469">
        <f>'8. Routing factors'!AH100*'7. Network costs'!$G$275</f>
        <v>0</v>
      </c>
      <c r="AI65" s="469">
        <f>'8. Routing factors'!AI100*'7. Network costs'!$G$276</f>
        <v>26.06612966128364</v>
      </c>
      <c r="AJ65" s="469">
        <f>'8. Routing factors'!AJ100*'7. Network costs'!$G$277</f>
        <v>77.506304837867361</v>
      </c>
      <c r="AK65" s="469">
        <f>'8. Routing factors'!AK100*'7. Network costs'!$G$278</f>
        <v>27.387903922615987</v>
      </c>
      <c r="AL65" s="469">
        <f>'8. Routing factors'!AL100*'7. Network costs'!$G$279</f>
        <v>8.1479352517169907</v>
      </c>
      <c r="AM65" s="469">
        <f>'8. Routing factors'!AM100*'7. Network costs'!$G$280</f>
        <v>10.051267638291357</v>
      </c>
      <c r="AN65" s="469">
        <f>'8. Routing factors'!AN100*'7. Network costs'!$G$281</f>
        <v>5.5411308796205677E-2</v>
      </c>
      <c r="AO65" s="469">
        <f>'8. Routing factors'!AO100*'7. Network costs'!G$282</f>
        <v>7.3881745061607582E-3</v>
      </c>
      <c r="AP65" s="469">
        <f>'8. Routing factors'!AP100*'7. Network costs'!$G$283</f>
        <v>473.8749237247219</v>
      </c>
      <c r="AQ65" s="469">
        <f>'8. Routing factors'!AQ100*'7. Network costs'!$G$284</f>
        <v>0</v>
      </c>
      <c r="AR65" s="469">
        <f>'8. Routing factors'!AR100*'7. Network costs'!$G$285</f>
        <v>3.6940872530803789E-2</v>
      </c>
      <c r="AS65" s="469">
        <f>'8. Routing factors'!AS100*'7. Network costs'!$G$286</f>
        <v>0.11039630219128899</v>
      </c>
      <c r="AT65" s="469">
        <f>'8. Routing factors'!AT100*'7. Network costs'!$G$287</f>
        <v>4.0724594054188039E-2</v>
      </c>
      <c r="AU65" s="469">
        <f>'8. Routing factors'!AU100*'7. Network costs'!$G$288</f>
        <v>0</v>
      </c>
      <c r="AV65" s="469">
        <f>'8. Routing factors'!AV100*'7. Network costs'!$G$289</f>
        <v>0.25011783910824564</v>
      </c>
      <c r="AW65" s="469">
        <f>'8. Routing factors'!AW100*'7. Network costs'!$G$290</f>
        <v>0</v>
      </c>
      <c r="AX65" s="469">
        <f>'8. Routing factors'!AX100*'7. Network costs'!$G$291</f>
        <v>0</v>
      </c>
      <c r="AY65" s="469">
        <f>'8. Routing factors'!AY100*'7. Network costs'!$G$292</f>
        <v>0</v>
      </c>
      <c r="AZ65" s="469">
        <f>'8. Routing factors'!AZ100*'7. Network costs'!$G$293</f>
        <v>0</v>
      </c>
      <c r="BA65" s="469">
        <f>'8. Routing factors'!BA100*'7. Network costs'!$G$294</f>
        <v>0</v>
      </c>
      <c r="BB65" s="469">
        <f>'8. Routing factors'!BB100*'7. Network costs'!$G$295</f>
        <v>0</v>
      </c>
      <c r="BC65" s="469">
        <f>'8. Routing factors'!BC100*'7. Network costs'!$G$296</f>
        <v>0</v>
      </c>
      <c r="BD65" s="469">
        <f>'8. Routing factors'!BD100*'7. Network costs'!$G$297</f>
        <v>0</v>
      </c>
      <c r="BE65" s="469">
        <f>'8. Routing factors'!BE100*'7. Network costs'!$G$298</f>
        <v>0</v>
      </c>
      <c r="BF65" s="469">
        <f>'8. Routing factors'!BF100*'7. Network costs'!$G$299</f>
        <v>0</v>
      </c>
      <c r="BG65" s="469">
        <f>'8. Routing factors'!BG100*'7. Network costs'!$G$300</f>
        <v>0</v>
      </c>
      <c r="BH65" s="229"/>
      <c r="BI65" s="335">
        <f t="shared" si="5"/>
        <v>65283.417578700115</v>
      </c>
      <c r="BJ65" s="470">
        <f>'2. Traffic'!G223</f>
        <v>81.600000000000009</v>
      </c>
      <c r="BK65" s="471">
        <f t="shared" si="6"/>
        <v>8.0004188209191311E-4</v>
      </c>
    </row>
    <row r="66" spans="3:63">
      <c r="C66" s="240" t="str">
        <f t="shared" si="4"/>
        <v>S18</v>
      </c>
      <c r="D66" s="240" t="str">
        <f t="shared" si="4"/>
        <v>Входящи SMS от други мрежи (SMS incoming from other network)</v>
      </c>
      <c r="E66" s="469">
        <f>'8. Routing factors'!E101*'7. Network costs'!G$246</f>
        <v>24.581632679041153</v>
      </c>
      <c r="F66" s="469">
        <f>'8. Routing factors'!F101*'7. Network costs'!G$247</f>
        <v>16.99719043475713</v>
      </c>
      <c r="G66" s="469">
        <f>'8. Routing factors'!G101*'7. Network costs'!G$248</f>
        <v>29.621059285276772</v>
      </c>
      <c r="H66" s="469">
        <f>'8. Routing factors'!H101*'7. Network costs'!G$249</f>
        <v>9.5417175895320394</v>
      </c>
      <c r="I66" s="469">
        <f>'8. Routing factors'!I101*'7. Network costs'!G$250</f>
        <v>35.901247970080256</v>
      </c>
      <c r="J66" s="469">
        <f>'8. Routing factors'!J101*'7. Network costs'!G$251</f>
        <v>2.1390128232352645</v>
      </c>
      <c r="K66" s="469">
        <f>'8. Routing factors'!K101*'7. Network costs'!G$252</f>
        <v>1.0968075511819526</v>
      </c>
      <c r="L66" s="469">
        <f>'8. Routing factors'!L101*'7. Network costs'!G$253</f>
        <v>0.1461410546438707</v>
      </c>
      <c r="M66" s="469">
        <f>'8. Routing factors'!M101*'7. Network costs'!G$254</f>
        <v>4.3842316393161207</v>
      </c>
      <c r="N66" s="469">
        <f>'8. Routing factors'!N101*'7. Network costs'!G$255</f>
        <v>13747.706179405826</v>
      </c>
      <c r="O66" s="469">
        <f>'8. Routing factors'!O101*'7. Network costs'!G$256</f>
        <v>18412.106490275659</v>
      </c>
      <c r="P66" s="469">
        <f>'8. Routing factors'!P101*'7. Network costs'!G$257</f>
        <v>0</v>
      </c>
      <c r="Q66" s="469">
        <f>'8. Routing factors'!Q101*'7. Network costs'!$G$258</f>
        <v>0</v>
      </c>
      <c r="R66" s="469">
        <f>'8. Routing factors'!R101*'7. Network costs'!$G$259</f>
        <v>0.77941895810064388</v>
      </c>
      <c r="S66" s="469">
        <f>'8. Routing factors'!S101*'7. Network costs'!$G$260</f>
        <v>0.73070527321935363</v>
      </c>
      <c r="T66" s="469">
        <f>'8. Routing factors'!T101*'7. Network costs'!$G$261</f>
        <v>32.027352574165313</v>
      </c>
      <c r="U66" s="469">
        <f>'8. Routing factors'!U101*'7. Network costs'!$G$262</f>
        <v>0</v>
      </c>
      <c r="V66" s="469">
        <f>'8. Routing factors'!V101*'7. Network costs'!$G$263</f>
        <v>10.066762198206359</v>
      </c>
      <c r="W66" s="469">
        <f>'8. Routing factors'!W101*'7. Network costs'!$G$264</f>
        <v>4.9474311634145991</v>
      </c>
      <c r="X66" s="469">
        <f>'8. Routing factors'!X101*'7. Network costs'!$G$265</f>
        <v>0</v>
      </c>
      <c r="Y66" s="469">
        <f>'8. Routing factors'!Y101*'7. Network costs'!$G$266</f>
        <v>0</v>
      </c>
      <c r="Z66" s="469">
        <f>'8. Routing factors'!Z101*'7. Network costs'!$G$267</f>
        <v>0</v>
      </c>
      <c r="AA66" s="469">
        <f>'8. Routing factors'!AA101*'7. Network costs'!$G$268</f>
        <v>0</v>
      </c>
      <c r="AB66" s="469">
        <f>'8. Routing factors'!AB101*'7. Network costs'!$G$269</f>
        <v>1.75771698598659</v>
      </c>
      <c r="AC66" s="469">
        <f>'8. Routing factors'!AC101*'7. Network costs'!$G$270</f>
        <v>2.254536413364574</v>
      </c>
      <c r="AD66" s="469">
        <f>'8. Routing factors'!AD101*'7. Network costs'!$G$271</f>
        <v>0</v>
      </c>
      <c r="AE66" s="469">
        <f>'8. Routing factors'!AE101*'7. Network costs'!$G$272</f>
        <v>0</v>
      </c>
      <c r="AF66" s="469">
        <f>'8. Routing factors'!AF101*'7. Network costs'!$G$273</f>
        <v>0</v>
      </c>
      <c r="AG66" s="469">
        <f>'8. Routing factors'!AG101*'7. Network costs'!$G$274</f>
        <v>0</v>
      </c>
      <c r="AH66" s="469">
        <f>'8. Routing factors'!AH101*'7. Network costs'!$G$275</f>
        <v>0</v>
      </c>
      <c r="AI66" s="469">
        <f>'8. Routing factors'!AI101*'7. Network costs'!$G$276</f>
        <v>13.03306483064182</v>
      </c>
      <c r="AJ66" s="469">
        <f>'8. Routing factors'!AJ101*'7. Network costs'!$G$277</f>
        <v>38.753152418933681</v>
      </c>
      <c r="AK66" s="469">
        <f>'8. Routing factors'!AK101*'7. Network costs'!$G$278</f>
        <v>13.693951961307993</v>
      </c>
      <c r="AL66" s="469">
        <f>'8. Routing factors'!AL101*'7. Network costs'!$G$279</f>
        <v>4.0739676258584954</v>
      </c>
      <c r="AM66" s="469">
        <f>'8. Routing factors'!AM101*'7. Network costs'!$G$280</f>
        <v>5.0256338191456784</v>
      </c>
      <c r="AN66" s="469">
        <f>'8. Routing factors'!AN101*'7. Network costs'!$G$281</f>
        <v>2.7705654398102839E-2</v>
      </c>
      <c r="AO66" s="469">
        <f>'8. Routing factors'!AO101*'7. Network costs'!G$282</f>
        <v>3.6940872530803791E-3</v>
      </c>
      <c r="AP66" s="469">
        <f>'8. Routing factors'!AP101*'7. Network costs'!$G$283</f>
        <v>236.93746186236095</v>
      </c>
      <c r="AQ66" s="469">
        <f>'8. Routing factors'!AQ101*'7. Network costs'!$G$284</f>
        <v>0</v>
      </c>
      <c r="AR66" s="469">
        <f>'8. Routing factors'!AR101*'7. Network costs'!$G$285</f>
        <v>1.8470436265401895E-2</v>
      </c>
      <c r="AS66" s="469">
        <f>'8. Routing factors'!AS101*'7. Network costs'!$G$286</f>
        <v>5.5198151095644493E-2</v>
      </c>
      <c r="AT66" s="469">
        <f>'8. Routing factors'!AT101*'7. Network costs'!$G$287</f>
        <v>0</v>
      </c>
      <c r="AU66" s="469">
        <f>'8. Routing factors'!AU101*'7. Network costs'!$G$288</f>
        <v>1.7349753139094686E-2</v>
      </c>
      <c r="AV66" s="469">
        <f>'8. Routing factors'!AV101*'7. Network costs'!$G$289</f>
        <v>0.12505891955412282</v>
      </c>
      <c r="AW66" s="469">
        <f>'8. Routing factors'!AW101*'7. Network costs'!$G$290</f>
        <v>0</v>
      </c>
      <c r="AX66" s="469">
        <f>'8. Routing factors'!AX101*'7. Network costs'!$G$291</f>
        <v>0</v>
      </c>
      <c r="AY66" s="469">
        <f>'8. Routing factors'!AY101*'7. Network costs'!$G$292</f>
        <v>0</v>
      </c>
      <c r="AZ66" s="469">
        <f>'8. Routing factors'!AZ101*'7. Network costs'!$G$293</f>
        <v>0</v>
      </c>
      <c r="BA66" s="469">
        <f>'8. Routing factors'!BA101*'7. Network costs'!$G$294</f>
        <v>0</v>
      </c>
      <c r="BB66" s="469">
        <f>'8. Routing factors'!BB101*'7. Network costs'!$G$295</f>
        <v>0</v>
      </c>
      <c r="BC66" s="469">
        <f>'8. Routing factors'!BC101*'7. Network costs'!$G$296</f>
        <v>0</v>
      </c>
      <c r="BD66" s="469">
        <f>'8. Routing factors'!BD101*'7. Network costs'!$G$297</f>
        <v>0</v>
      </c>
      <c r="BE66" s="469">
        <f>'8. Routing factors'!BE101*'7. Network costs'!$G$298</f>
        <v>0</v>
      </c>
      <c r="BF66" s="469">
        <f>'8. Routing factors'!BF101*'7. Network costs'!$G$299</f>
        <v>0</v>
      </c>
      <c r="BG66" s="469">
        <f>'8. Routing factors'!BG101*'7. Network costs'!$G$300</f>
        <v>0</v>
      </c>
      <c r="BH66" s="229"/>
      <c r="BI66" s="335">
        <f t="shared" si="5"/>
        <v>32648.550343794959</v>
      </c>
      <c r="BJ66" s="470">
        <f>'2. Traffic'!G224</f>
        <v>40.800000000000004</v>
      </c>
      <c r="BK66" s="471">
        <f t="shared" si="6"/>
        <v>8.0020956724987638E-4</v>
      </c>
    </row>
    <row r="67" spans="3:63">
      <c r="C67" s="240" t="str">
        <f t="shared" si="4"/>
        <v>S19</v>
      </c>
      <c r="D67" s="240" t="str">
        <f t="shared" si="4"/>
        <v>Пренос на данни (Data services)</v>
      </c>
      <c r="E67" s="469">
        <f>'8. Routing factors'!E102*'7. Network costs'!G$246</f>
        <v>0</v>
      </c>
      <c r="F67" s="469">
        <f>'8. Routing factors'!F102*'7. Network costs'!G$247</f>
        <v>2524420.4545571683</v>
      </c>
      <c r="G67" s="469">
        <f>'8. Routing factors'!G102*'7. Network costs'!G$248</f>
        <v>0</v>
      </c>
      <c r="H67" s="469">
        <f>'8. Routing factors'!H102*'7. Network costs'!G$249</f>
        <v>1417134.6227531268</v>
      </c>
      <c r="I67" s="469">
        <f>'8. Routing factors'!I102*'7. Network costs'!G$250</f>
        <v>0</v>
      </c>
      <c r="J67" s="469">
        <f>'8. Routing factors'!J102*'7. Network costs'!G$251</f>
        <v>317685.89898794855</v>
      </c>
      <c r="K67" s="469">
        <f>'8. Routing factors'!K102*'7. Network costs'!G$252</f>
        <v>108598.47406524405</v>
      </c>
      <c r="L67" s="469">
        <f>'8. Routing factors'!L102*'7. Network costs'!G$253</f>
        <v>21704.849928559117</v>
      </c>
      <c r="M67" s="469">
        <f>'8. Routing factors'!M102*'7. Network costs'!G$254</f>
        <v>651145.49785677355</v>
      </c>
      <c r="N67" s="469">
        <f>'8. Routing factors'!N102*'7. Network costs'!G$255</f>
        <v>0</v>
      </c>
      <c r="O67" s="469">
        <f>'8. Routing factors'!O102*'7. Network costs'!G$256</f>
        <v>0</v>
      </c>
      <c r="P67" s="469">
        <f>'8. Routing factors'!P102*'7. Network costs'!G$257</f>
        <v>0</v>
      </c>
      <c r="Q67" s="469">
        <f>'8. Routing factors'!Q102*'7. Network costs'!$G$258</f>
        <v>0</v>
      </c>
      <c r="R67" s="469">
        <f>'8. Routing factors'!R102*'7. Network costs'!$G$259</f>
        <v>115759.19961898198</v>
      </c>
      <c r="S67" s="469">
        <f>'8. Routing factors'!S102*'7. Network costs'!$G$260</f>
        <v>108524.24964279562</v>
      </c>
      <c r="T67" s="469">
        <f>'8. Routing factors'!T102*'7. Network costs'!$G$261</f>
        <v>4756698.1292512855</v>
      </c>
      <c r="U67" s="469">
        <f>'8. Routing factors'!U102*'7. Network costs'!$G$262</f>
        <v>478560.00239873573</v>
      </c>
      <c r="V67" s="469">
        <f>'8. Routing factors'!V102*'7. Network costs'!$G$263</f>
        <v>0</v>
      </c>
      <c r="W67" s="469">
        <f>'8. Routing factors'!W102*'7. Network costs'!$G$264</f>
        <v>0</v>
      </c>
      <c r="X67" s="469">
        <f>'8. Routing factors'!X102*'7. Network costs'!$G$265</f>
        <v>0</v>
      </c>
      <c r="Y67" s="469">
        <f>'8. Routing factors'!Y102*'7. Network costs'!$G$266</f>
        <v>464549.97632615909</v>
      </c>
      <c r="Z67" s="469">
        <f>'8. Routing factors'!Z102*'7. Network costs'!$G$267</f>
        <v>241671.35771028715</v>
      </c>
      <c r="AA67" s="469">
        <f>'8. Routing factors'!AA102*'7. Network costs'!$G$268</f>
        <v>348633.71290018572</v>
      </c>
      <c r="AB67" s="469">
        <f>'8. Routing factors'!AB102*'7. Network costs'!$G$269</f>
        <v>261055.89213577146</v>
      </c>
      <c r="AC67" s="469">
        <f>'8. Routing factors'!AC102*'7. Network costs'!$G$270</f>
        <v>334843.44717367459</v>
      </c>
      <c r="AD67" s="469">
        <f>'8. Routing factors'!AD102*'7. Network costs'!$G$271</f>
        <v>0</v>
      </c>
      <c r="AE67" s="469">
        <f>'8. Routing factors'!AE102*'7. Network costs'!$G$272</f>
        <v>0</v>
      </c>
      <c r="AF67" s="469">
        <f>'8. Routing factors'!AF102*'7. Network costs'!$G$273</f>
        <v>0</v>
      </c>
      <c r="AG67" s="469">
        <f>'8. Routing factors'!AG102*'7. Network costs'!$G$274</f>
        <v>0</v>
      </c>
      <c r="AH67" s="469">
        <f>'8. Routing factors'!AH102*'7. Network costs'!$G$275</f>
        <v>0</v>
      </c>
      <c r="AI67" s="469">
        <f>'8. Routing factors'!AI102*'7. Network costs'!$G$276</f>
        <v>0</v>
      </c>
      <c r="AJ67" s="469">
        <f>'8. Routing factors'!AJ102*'7. Network costs'!$G$277</f>
        <v>5755613.0244254488</v>
      </c>
      <c r="AK67" s="469">
        <f>'8. Routing factors'!AK102*'7. Network costs'!$G$278</f>
        <v>0</v>
      </c>
      <c r="AL67" s="469">
        <f>'8. Routing factors'!AL102*'7. Network costs'!$G$279</f>
        <v>605065.12799259834</v>
      </c>
      <c r="AM67" s="469">
        <f>'8. Routing factors'!AM102*'7. Network costs'!$G$280</f>
        <v>0</v>
      </c>
      <c r="AN67" s="469">
        <f>'8. Routing factors'!AN102*'7. Network costs'!$G$281</f>
        <v>4114.8400930098742</v>
      </c>
      <c r="AO67" s="469">
        <f>'8. Routing factors'!AO102*'7. Network costs'!G$282</f>
        <v>548.64534573464994</v>
      </c>
      <c r="AP67" s="469">
        <f>'8. Routing factors'!AP102*'7. Network costs'!$G$283</f>
        <v>0</v>
      </c>
      <c r="AQ67" s="469">
        <f>'8. Routing factors'!AQ102*'7. Network costs'!$G$284</f>
        <v>0</v>
      </c>
      <c r="AR67" s="469">
        <f>'8. Routing factors'!AR102*'7. Network costs'!$G$285</f>
        <v>2743.2267286732499</v>
      </c>
      <c r="AS67" s="469">
        <f>'8. Routing factors'!AS102*'7. Network costs'!$G$286</f>
        <v>8198.022032785042</v>
      </c>
      <c r="AT67" s="469">
        <f>'8. Routing factors'!AT102*'7. Network costs'!$G$287</f>
        <v>3024.2056364710752</v>
      </c>
      <c r="AU67" s="469">
        <f>'8. Routing factors'!AU102*'7. Network costs'!$G$288</f>
        <v>0</v>
      </c>
      <c r="AV67" s="469">
        <f>'8. Routing factors'!AV102*'7. Network costs'!$G$289</f>
        <v>0</v>
      </c>
      <c r="AW67" s="469">
        <f>'8. Routing factors'!AW102*'7. Network costs'!$G$290</f>
        <v>0</v>
      </c>
      <c r="AX67" s="469">
        <f>'8. Routing factors'!AX102*'7. Network costs'!$G$291</f>
        <v>1540.6651690675212</v>
      </c>
      <c r="AY67" s="469">
        <f>'8. Routing factors'!AY102*'7. Network costs'!$G$292</f>
        <v>0</v>
      </c>
      <c r="AZ67" s="469">
        <f>'8. Routing factors'!AZ102*'7. Network costs'!$G$293</f>
        <v>0</v>
      </c>
      <c r="BA67" s="469">
        <f>'8. Routing factors'!BA102*'7. Network costs'!$G$294</f>
        <v>0</v>
      </c>
      <c r="BB67" s="469">
        <f>'8. Routing factors'!BB102*'7. Network costs'!$G$295</f>
        <v>0</v>
      </c>
      <c r="BC67" s="469">
        <f>'8. Routing factors'!BC102*'7. Network costs'!$G$296</f>
        <v>0</v>
      </c>
      <c r="BD67" s="469">
        <f>'8. Routing factors'!BD102*'7. Network costs'!$G$297</f>
        <v>0</v>
      </c>
      <c r="BE67" s="469">
        <f>'8. Routing factors'!BE102*'7. Network costs'!$G$298</f>
        <v>0</v>
      </c>
      <c r="BF67" s="469">
        <f>'8. Routing factors'!BF102*'7. Network costs'!$G$299</f>
        <v>0</v>
      </c>
      <c r="BG67" s="469">
        <f>'8. Routing factors'!BG102*'7. Network costs'!$G$300</f>
        <v>0</v>
      </c>
      <c r="BH67" s="229"/>
      <c r="BI67" s="335">
        <f t="shared" si="5"/>
        <v>18531833.522730488</v>
      </c>
      <c r="BJ67" s="470">
        <f>'2. Traffic'!G225</f>
        <v>4080</v>
      </c>
      <c r="BK67" s="471">
        <f t="shared" si="6"/>
        <v>4.5421160594927672E-3</v>
      </c>
    </row>
    <row r="68" spans="3:63">
      <c r="C68" s="240" t="str">
        <f t="shared" si="4"/>
        <v>S20</v>
      </c>
      <c r="D68" s="240" t="str">
        <f t="shared" si="4"/>
        <v>Subscribers</v>
      </c>
      <c r="E68" s="469">
        <f>'8. Routing factors'!E103*'7. Network costs'!G$246</f>
        <v>0</v>
      </c>
      <c r="F68" s="469">
        <f>'8. Routing factors'!F103*'7. Network costs'!G$247</f>
        <v>0</v>
      </c>
      <c r="G68" s="469">
        <f>'8. Routing factors'!G103*'7. Network costs'!G$248</f>
        <v>0</v>
      </c>
      <c r="H68" s="469">
        <f>'8. Routing factors'!H103*'7. Network costs'!G$249</f>
        <v>0</v>
      </c>
      <c r="I68" s="469">
        <f>'8. Routing factors'!I103*'7. Network costs'!G$250</f>
        <v>0</v>
      </c>
      <c r="J68" s="469">
        <f>'8. Routing factors'!J103*'7. Network costs'!G$251</f>
        <v>0</v>
      </c>
      <c r="K68" s="469">
        <f>'8. Routing factors'!K103*'7. Network costs'!G$252</f>
        <v>0</v>
      </c>
      <c r="L68" s="469">
        <f>'8. Routing factors'!L103*'7. Network costs'!G$253</f>
        <v>0</v>
      </c>
      <c r="M68" s="469">
        <f>'8. Routing factors'!M103*'7. Network costs'!G$254</f>
        <v>0</v>
      </c>
      <c r="N68" s="469">
        <f>'8. Routing factors'!N103*'7. Network costs'!G$255</f>
        <v>0</v>
      </c>
      <c r="O68" s="469">
        <f>'8. Routing factors'!O103*'7. Network costs'!G$256</f>
        <v>0</v>
      </c>
      <c r="P68" s="469">
        <f>'8. Routing factors'!P103*'7. Network costs'!G$257</f>
        <v>0</v>
      </c>
      <c r="Q68" s="469">
        <f>'8. Routing factors'!Q103*'7. Network costs'!$G$258</f>
        <v>0</v>
      </c>
      <c r="R68" s="469">
        <f>'8. Routing factors'!R103*'7. Network costs'!$G$259</f>
        <v>0</v>
      </c>
      <c r="S68" s="469">
        <f>'8. Routing factors'!S103*'7. Network costs'!$G$260</f>
        <v>0</v>
      </c>
      <c r="T68" s="469">
        <f>'8. Routing factors'!T103*'7. Network costs'!$G$261</f>
        <v>0</v>
      </c>
      <c r="U68" s="469">
        <f>'8. Routing factors'!U103*'7. Network costs'!$G$262</f>
        <v>0</v>
      </c>
      <c r="V68" s="469">
        <f>'8. Routing factors'!V103*'7. Network costs'!$G$263</f>
        <v>0</v>
      </c>
      <c r="W68" s="469">
        <f>'8. Routing factors'!W103*'7. Network costs'!$G$264</f>
        <v>0</v>
      </c>
      <c r="X68" s="469">
        <f>'8. Routing factors'!X103*'7. Network costs'!$G$265</f>
        <v>0</v>
      </c>
      <c r="Y68" s="469">
        <f>'8. Routing factors'!Y103*'7. Network costs'!$G$266</f>
        <v>0</v>
      </c>
      <c r="Z68" s="469">
        <f>'8. Routing factors'!Z103*'7. Network costs'!$G$267</f>
        <v>0</v>
      </c>
      <c r="AA68" s="469">
        <f>'8. Routing factors'!AA103*'7. Network costs'!$G$268</f>
        <v>0</v>
      </c>
      <c r="AB68" s="469">
        <f>'8. Routing factors'!AB103*'7. Network costs'!$G$269</f>
        <v>0</v>
      </c>
      <c r="AC68" s="469">
        <f>'8. Routing factors'!AC103*'7. Network costs'!$G$270</f>
        <v>0</v>
      </c>
      <c r="AD68" s="469">
        <f>'8. Routing factors'!AD103*'7. Network costs'!$G$271</f>
        <v>0</v>
      </c>
      <c r="AE68" s="469">
        <f>'8. Routing factors'!AE103*'7. Network costs'!$G$272</f>
        <v>0</v>
      </c>
      <c r="AF68" s="469">
        <f>'8. Routing factors'!AF103*'7. Network costs'!$G$273</f>
        <v>0</v>
      </c>
      <c r="AG68" s="469">
        <f>'8. Routing factors'!AG103*'7. Network costs'!$G$274</f>
        <v>0</v>
      </c>
      <c r="AH68" s="469">
        <f>'8. Routing factors'!AH103*'7. Network costs'!$G$275</f>
        <v>0</v>
      </c>
      <c r="AI68" s="469">
        <f>'8. Routing factors'!AI103*'7. Network costs'!$G$276</f>
        <v>0</v>
      </c>
      <c r="AJ68" s="469">
        <f>'8. Routing factors'!AJ103*'7. Network costs'!$G$277</f>
        <v>0</v>
      </c>
      <c r="AK68" s="469">
        <f>'8. Routing factors'!AK103*'7. Network costs'!$G$278</f>
        <v>0</v>
      </c>
      <c r="AL68" s="469">
        <f>'8. Routing factors'!AL103*'7. Network costs'!$G$279</f>
        <v>0</v>
      </c>
      <c r="AM68" s="469">
        <f>'8. Routing factors'!AM103*'7. Network costs'!$G$280</f>
        <v>0</v>
      </c>
      <c r="AN68" s="469">
        <f>'8. Routing factors'!AN103*'7. Network costs'!$G$281</f>
        <v>0</v>
      </c>
      <c r="AO68" s="469">
        <f>'8. Routing factors'!AO103*'7. Network costs'!G$282</f>
        <v>0</v>
      </c>
      <c r="AP68" s="469">
        <f>'8. Routing factors'!AP103*'7. Network costs'!$G$283</f>
        <v>0</v>
      </c>
      <c r="AQ68" s="469">
        <f>'8. Routing factors'!AQ103*'7. Network costs'!$G$284</f>
        <v>0</v>
      </c>
      <c r="AR68" s="469">
        <f>'8. Routing factors'!AR103*'7. Network costs'!$G$285</f>
        <v>0</v>
      </c>
      <c r="AS68" s="469">
        <f>'8. Routing factors'!AS103*'7. Network costs'!$G$286</f>
        <v>0</v>
      </c>
      <c r="AT68" s="469">
        <f>'8. Routing factors'!AT103*'7. Network costs'!$G$287</f>
        <v>0</v>
      </c>
      <c r="AU68" s="469">
        <f>'8. Routing factors'!AU103*'7. Network costs'!$G$288</f>
        <v>0</v>
      </c>
      <c r="AV68" s="469">
        <f>'8. Routing factors'!AV103*'7. Network costs'!$G$289</f>
        <v>0</v>
      </c>
      <c r="AW68" s="469">
        <f>'8. Routing factors'!AW103*'7. Network costs'!$G$290</f>
        <v>0</v>
      </c>
      <c r="AX68" s="469">
        <f>'8. Routing factors'!AX103*'7. Network costs'!$G$291</f>
        <v>0</v>
      </c>
      <c r="AY68" s="469">
        <f>'8. Routing factors'!AY103*'7. Network costs'!$G$292</f>
        <v>0</v>
      </c>
      <c r="AZ68" s="469">
        <f>'8. Routing factors'!AZ103*'7. Network costs'!$G$293</f>
        <v>0</v>
      </c>
      <c r="BA68" s="469">
        <f>'8. Routing factors'!BA103*'7. Network costs'!$G$294</f>
        <v>0</v>
      </c>
      <c r="BB68" s="469">
        <f>'8. Routing factors'!BB103*'7. Network costs'!$G$295</f>
        <v>0</v>
      </c>
      <c r="BC68" s="469">
        <f>'8. Routing factors'!BC103*'7. Network costs'!$G$296</f>
        <v>0</v>
      </c>
      <c r="BD68" s="469">
        <f>'8. Routing factors'!BD103*'7. Network costs'!$G$297</f>
        <v>0</v>
      </c>
      <c r="BE68" s="469">
        <f>'8. Routing factors'!BE103*'7. Network costs'!$G$298</f>
        <v>0</v>
      </c>
      <c r="BF68" s="469">
        <f>'8. Routing factors'!BF103*'7. Network costs'!$G$299</f>
        <v>0</v>
      </c>
      <c r="BG68" s="469">
        <f>'8. Routing factors'!BG103*'7. Network costs'!$G$300</f>
        <v>0</v>
      </c>
      <c r="BH68" s="229"/>
      <c r="BI68" s="335">
        <f t="shared" si="5"/>
        <v>0</v>
      </c>
      <c r="BJ68" s="470">
        <f>'2. Traffic'!G226</f>
        <v>0</v>
      </c>
      <c r="BK68" s="471" t="str">
        <f t="shared" si="6"/>
        <v/>
      </c>
    </row>
    <row r="69" spans="3:63">
      <c r="C69" s="240" t="str">
        <f t="shared" si="4"/>
        <v>S21</v>
      </c>
      <c r="D69" s="240" t="str">
        <f t="shared" si="4"/>
        <v>OTHER: complete as required</v>
      </c>
      <c r="E69" s="469">
        <f>'8. Routing factors'!E104*'7. Network costs'!G$246</f>
        <v>0</v>
      </c>
      <c r="F69" s="469">
        <f>'8. Routing factors'!F104*'7. Network costs'!G$247</f>
        <v>0</v>
      </c>
      <c r="G69" s="469">
        <f>'8. Routing factors'!G104*'7. Network costs'!G$248</f>
        <v>0</v>
      </c>
      <c r="H69" s="469">
        <f>'8. Routing factors'!H104*'7. Network costs'!G$249</f>
        <v>0</v>
      </c>
      <c r="I69" s="469">
        <f>'8. Routing factors'!I104*'7. Network costs'!G$250</f>
        <v>0</v>
      </c>
      <c r="J69" s="469">
        <f>'8. Routing factors'!J104*'7. Network costs'!G$251</f>
        <v>0</v>
      </c>
      <c r="K69" s="469">
        <f>'8. Routing factors'!K104*'7. Network costs'!G$252</f>
        <v>0</v>
      </c>
      <c r="L69" s="469">
        <f>'8. Routing factors'!L104*'7. Network costs'!G$253</f>
        <v>0</v>
      </c>
      <c r="M69" s="469">
        <f>'8. Routing factors'!M104*'7. Network costs'!G$254</f>
        <v>0</v>
      </c>
      <c r="N69" s="469">
        <f>'8. Routing factors'!N104*'7. Network costs'!G$255</f>
        <v>0</v>
      </c>
      <c r="O69" s="469">
        <f>'8. Routing factors'!O104*'7. Network costs'!G$256</f>
        <v>0</v>
      </c>
      <c r="P69" s="469">
        <f>'8. Routing factors'!P104*'7. Network costs'!G$257</f>
        <v>0</v>
      </c>
      <c r="Q69" s="469">
        <f>'8. Routing factors'!Q104*'7. Network costs'!$G$258</f>
        <v>0</v>
      </c>
      <c r="R69" s="469">
        <f>'8. Routing factors'!R104*'7. Network costs'!$G$259</f>
        <v>0</v>
      </c>
      <c r="S69" s="469">
        <f>'8. Routing factors'!S104*'7. Network costs'!$G$260</f>
        <v>0</v>
      </c>
      <c r="T69" s="469">
        <f>'8. Routing factors'!T104*'7. Network costs'!$G$261</f>
        <v>0</v>
      </c>
      <c r="U69" s="469">
        <f>'8. Routing factors'!U104*'7. Network costs'!$G$262</f>
        <v>0</v>
      </c>
      <c r="V69" s="469">
        <f>'8. Routing factors'!V104*'7. Network costs'!$G$263</f>
        <v>0</v>
      </c>
      <c r="W69" s="469">
        <f>'8. Routing factors'!W104*'7. Network costs'!$G$264</f>
        <v>0</v>
      </c>
      <c r="X69" s="469">
        <f>'8. Routing factors'!X104*'7. Network costs'!$G$265</f>
        <v>0</v>
      </c>
      <c r="Y69" s="469">
        <f>'8. Routing factors'!Y104*'7. Network costs'!$G$266</f>
        <v>0</v>
      </c>
      <c r="Z69" s="469">
        <f>'8. Routing factors'!Z104*'7. Network costs'!$G$267</f>
        <v>0</v>
      </c>
      <c r="AA69" s="469">
        <f>'8. Routing factors'!AA104*'7. Network costs'!$G$268</f>
        <v>0</v>
      </c>
      <c r="AB69" s="469">
        <f>'8. Routing factors'!AB104*'7. Network costs'!$G$269</f>
        <v>0</v>
      </c>
      <c r="AC69" s="469">
        <f>'8. Routing factors'!AC104*'7. Network costs'!$G$270</f>
        <v>0</v>
      </c>
      <c r="AD69" s="469">
        <f>'8. Routing factors'!AD104*'7. Network costs'!$G$271</f>
        <v>0</v>
      </c>
      <c r="AE69" s="469">
        <f>'8. Routing factors'!AE104*'7. Network costs'!$G$272</f>
        <v>0</v>
      </c>
      <c r="AF69" s="469">
        <f>'8. Routing factors'!AF104*'7. Network costs'!$G$273</f>
        <v>0</v>
      </c>
      <c r="AG69" s="469">
        <f>'8. Routing factors'!AG104*'7. Network costs'!$G$274</f>
        <v>0</v>
      </c>
      <c r="AH69" s="469">
        <f>'8. Routing factors'!AH104*'7. Network costs'!$G$275</f>
        <v>0</v>
      </c>
      <c r="AI69" s="469">
        <f>'8. Routing factors'!AI104*'7. Network costs'!$G$276</f>
        <v>0</v>
      </c>
      <c r="AJ69" s="469">
        <f>'8. Routing factors'!AJ104*'7. Network costs'!$G$277</f>
        <v>0</v>
      </c>
      <c r="AK69" s="469">
        <f>'8. Routing factors'!AK104*'7. Network costs'!$G$278</f>
        <v>0</v>
      </c>
      <c r="AL69" s="469">
        <f>'8. Routing factors'!AL104*'7. Network costs'!$G$279</f>
        <v>0</v>
      </c>
      <c r="AM69" s="469">
        <f>'8. Routing factors'!AM104*'7. Network costs'!$G$280</f>
        <v>0</v>
      </c>
      <c r="AN69" s="469">
        <f>'8. Routing factors'!AN104*'7. Network costs'!$G$281</f>
        <v>0</v>
      </c>
      <c r="AO69" s="469">
        <f>'8. Routing factors'!AO104*'7. Network costs'!G$282</f>
        <v>0</v>
      </c>
      <c r="AP69" s="469">
        <f>'8. Routing factors'!AP104*'7. Network costs'!$G$283</f>
        <v>0</v>
      </c>
      <c r="AQ69" s="469">
        <f>'8. Routing factors'!AQ104*'7. Network costs'!$G$284</f>
        <v>0</v>
      </c>
      <c r="AR69" s="469">
        <f>'8. Routing factors'!AR104*'7. Network costs'!$G$285</f>
        <v>0</v>
      </c>
      <c r="AS69" s="469">
        <f>'8. Routing factors'!AS104*'7. Network costs'!$G$286</f>
        <v>0</v>
      </c>
      <c r="AT69" s="469">
        <f>'8. Routing factors'!AT104*'7. Network costs'!$G$287</f>
        <v>0</v>
      </c>
      <c r="AU69" s="469">
        <f>'8. Routing factors'!AU104*'7. Network costs'!$G$288</f>
        <v>0</v>
      </c>
      <c r="AV69" s="469">
        <f>'8. Routing factors'!AV104*'7. Network costs'!$G$289</f>
        <v>0</v>
      </c>
      <c r="AW69" s="469">
        <f>'8. Routing factors'!AW104*'7. Network costs'!$G$290</f>
        <v>0</v>
      </c>
      <c r="AX69" s="469">
        <f>'8. Routing factors'!AX104*'7. Network costs'!$G$291</f>
        <v>0</v>
      </c>
      <c r="AY69" s="469">
        <f>'8. Routing factors'!AY104*'7. Network costs'!$G$292</f>
        <v>0</v>
      </c>
      <c r="AZ69" s="469">
        <f>'8. Routing factors'!AZ104*'7. Network costs'!$G$293</f>
        <v>0</v>
      </c>
      <c r="BA69" s="469">
        <f>'8. Routing factors'!BA104*'7. Network costs'!$G$294</f>
        <v>0</v>
      </c>
      <c r="BB69" s="469">
        <f>'8. Routing factors'!BB104*'7. Network costs'!$G$295</f>
        <v>0</v>
      </c>
      <c r="BC69" s="469">
        <f>'8. Routing factors'!BC104*'7. Network costs'!$G$296</f>
        <v>0</v>
      </c>
      <c r="BD69" s="469">
        <f>'8. Routing factors'!BD104*'7. Network costs'!$G$297</f>
        <v>0</v>
      </c>
      <c r="BE69" s="469">
        <f>'8. Routing factors'!BE104*'7. Network costs'!$G$298</f>
        <v>0</v>
      </c>
      <c r="BF69" s="469">
        <f>'8. Routing factors'!BF104*'7. Network costs'!$G$299</f>
        <v>0</v>
      </c>
      <c r="BG69" s="469">
        <f>'8. Routing factors'!BG104*'7. Network costs'!$G$300</f>
        <v>0</v>
      </c>
      <c r="BH69" s="229"/>
      <c r="BI69" s="335">
        <f t="shared" si="5"/>
        <v>0</v>
      </c>
      <c r="BJ69" s="470">
        <f>'2. Traffic'!G227</f>
        <v>0</v>
      </c>
      <c r="BK69" s="471" t="str">
        <f t="shared" si="6"/>
        <v/>
      </c>
    </row>
    <row r="70" spans="3:63">
      <c r="C70" s="240" t="str">
        <f t="shared" si="4"/>
        <v>S22</v>
      </c>
      <c r="D70" s="240" t="str">
        <f t="shared" si="4"/>
        <v>OTHER: complete as required</v>
      </c>
      <c r="E70" s="469">
        <f>'8. Routing factors'!E105*'7. Network costs'!G$246</f>
        <v>0</v>
      </c>
      <c r="F70" s="469">
        <f>'8. Routing factors'!F105*'7. Network costs'!G$247</f>
        <v>0</v>
      </c>
      <c r="G70" s="469">
        <f>'8. Routing factors'!G105*'7. Network costs'!G$248</f>
        <v>0</v>
      </c>
      <c r="H70" s="469">
        <f>'8. Routing factors'!H105*'7. Network costs'!G$249</f>
        <v>0</v>
      </c>
      <c r="I70" s="469">
        <f>'8. Routing factors'!I105*'7. Network costs'!G$250</f>
        <v>0</v>
      </c>
      <c r="J70" s="469">
        <f>'8. Routing factors'!J105*'7. Network costs'!G$251</f>
        <v>0</v>
      </c>
      <c r="K70" s="469">
        <f>'8. Routing factors'!K105*'7. Network costs'!G$252</f>
        <v>0</v>
      </c>
      <c r="L70" s="469">
        <f>'8. Routing factors'!L105*'7. Network costs'!G$253</f>
        <v>0</v>
      </c>
      <c r="M70" s="469">
        <f>'8. Routing factors'!M105*'7. Network costs'!G$254</f>
        <v>0</v>
      </c>
      <c r="N70" s="469">
        <f>'8. Routing factors'!N105*'7. Network costs'!G$255</f>
        <v>0</v>
      </c>
      <c r="O70" s="469">
        <f>'8. Routing factors'!O105*'7. Network costs'!G$256</f>
        <v>0</v>
      </c>
      <c r="P70" s="469">
        <f>'8. Routing factors'!P105*'7. Network costs'!G$257</f>
        <v>0</v>
      </c>
      <c r="Q70" s="469">
        <f>'8. Routing factors'!Q105*'7. Network costs'!$G$258</f>
        <v>0</v>
      </c>
      <c r="R70" s="469">
        <f>'8. Routing factors'!R105*'7. Network costs'!$G$259</f>
        <v>0</v>
      </c>
      <c r="S70" s="469">
        <f>'8. Routing factors'!S105*'7. Network costs'!$G$260</f>
        <v>0</v>
      </c>
      <c r="T70" s="469">
        <f>'8. Routing factors'!T105*'7. Network costs'!$G$261</f>
        <v>0</v>
      </c>
      <c r="U70" s="469">
        <f>'8. Routing factors'!U105*'7. Network costs'!$G$262</f>
        <v>0</v>
      </c>
      <c r="V70" s="469">
        <f>'8. Routing factors'!V105*'7. Network costs'!$G$263</f>
        <v>0</v>
      </c>
      <c r="W70" s="469">
        <f>'8. Routing factors'!W105*'7. Network costs'!$G$264</f>
        <v>0</v>
      </c>
      <c r="X70" s="469">
        <f>'8. Routing factors'!X105*'7. Network costs'!$G$265</f>
        <v>0</v>
      </c>
      <c r="Y70" s="469">
        <f>'8. Routing factors'!Y105*'7. Network costs'!$G$266</f>
        <v>0</v>
      </c>
      <c r="Z70" s="469">
        <f>'8. Routing factors'!Z105*'7. Network costs'!$G$267</f>
        <v>0</v>
      </c>
      <c r="AA70" s="469">
        <f>'8. Routing factors'!AA105*'7. Network costs'!$G$268</f>
        <v>0</v>
      </c>
      <c r="AB70" s="469">
        <f>'8. Routing factors'!AB105*'7. Network costs'!$G$269</f>
        <v>0</v>
      </c>
      <c r="AC70" s="469">
        <f>'8. Routing factors'!AC105*'7. Network costs'!$G$270</f>
        <v>0</v>
      </c>
      <c r="AD70" s="469">
        <f>'8. Routing factors'!AD105*'7. Network costs'!$G$271</f>
        <v>0</v>
      </c>
      <c r="AE70" s="469">
        <f>'8. Routing factors'!AE105*'7. Network costs'!$G$272</f>
        <v>0</v>
      </c>
      <c r="AF70" s="469">
        <f>'8. Routing factors'!AF105*'7. Network costs'!$G$273</f>
        <v>0</v>
      </c>
      <c r="AG70" s="469">
        <f>'8. Routing factors'!AG105*'7. Network costs'!$G$274</f>
        <v>0</v>
      </c>
      <c r="AH70" s="469">
        <f>'8. Routing factors'!AH105*'7. Network costs'!$G$275</f>
        <v>0</v>
      </c>
      <c r="AI70" s="469">
        <f>'8. Routing factors'!AI105*'7. Network costs'!$G$276</f>
        <v>0</v>
      </c>
      <c r="AJ70" s="469">
        <f>'8. Routing factors'!AJ105*'7. Network costs'!$G$277</f>
        <v>0</v>
      </c>
      <c r="AK70" s="469">
        <f>'8. Routing factors'!AK105*'7. Network costs'!$G$278</f>
        <v>0</v>
      </c>
      <c r="AL70" s="469">
        <f>'8. Routing factors'!AL105*'7. Network costs'!$G$279</f>
        <v>0</v>
      </c>
      <c r="AM70" s="469">
        <f>'8. Routing factors'!AM105*'7. Network costs'!$G$280</f>
        <v>0</v>
      </c>
      <c r="AN70" s="469">
        <f>'8. Routing factors'!AN105*'7. Network costs'!$G$281</f>
        <v>0</v>
      </c>
      <c r="AO70" s="469">
        <f>'8. Routing factors'!AO105*'7. Network costs'!G$282</f>
        <v>0</v>
      </c>
      <c r="AP70" s="469">
        <f>'8. Routing factors'!AP105*'7. Network costs'!$G$283</f>
        <v>0</v>
      </c>
      <c r="AQ70" s="469">
        <f>'8. Routing factors'!AQ105*'7. Network costs'!$G$284</f>
        <v>0</v>
      </c>
      <c r="AR70" s="469">
        <f>'8. Routing factors'!AR105*'7. Network costs'!$G$285</f>
        <v>0</v>
      </c>
      <c r="AS70" s="469">
        <f>'8. Routing factors'!AS105*'7. Network costs'!$G$286</f>
        <v>0</v>
      </c>
      <c r="AT70" s="469">
        <f>'8. Routing factors'!AT105*'7. Network costs'!$G$287</f>
        <v>0</v>
      </c>
      <c r="AU70" s="469">
        <f>'8. Routing factors'!AU105*'7. Network costs'!$G$288</f>
        <v>0</v>
      </c>
      <c r="AV70" s="469">
        <f>'8. Routing factors'!AV105*'7. Network costs'!$G$289</f>
        <v>0</v>
      </c>
      <c r="AW70" s="469">
        <f>'8. Routing factors'!AW105*'7. Network costs'!$G$290</f>
        <v>0</v>
      </c>
      <c r="AX70" s="469">
        <f>'8. Routing factors'!AX105*'7. Network costs'!$G$291</f>
        <v>0</v>
      </c>
      <c r="AY70" s="469">
        <f>'8. Routing factors'!AY105*'7. Network costs'!$G$292</f>
        <v>0</v>
      </c>
      <c r="AZ70" s="469">
        <f>'8. Routing factors'!AZ105*'7. Network costs'!$G$293</f>
        <v>0</v>
      </c>
      <c r="BA70" s="469">
        <f>'8. Routing factors'!BA105*'7. Network costs'!$G$294</f>
        <v>0</v>
      </c>
      <c r="BB70" s="469">
        <f>'8. Routing factors'!BB105*'7. Network costs'!$G$295</f>
        <v>0</v>
      </c>
      <c r="BC70" s="469">
        <f>'8. Routing factors'!BC105*'7. Network costs'!$G$296</f>
        <v>0</v>
      </c>
      <c r="BD70" s="469">
        <f>'8. Routing factors'!BD105*'7. Network costs'!$G$297</f>
        <v>0</v>
      </c>
      <c r="BE70" s="469">
        <f>'8. Routing factors'!BE105*'7. Network costs'!$G$298</f>
        <v>0</v>
      </c>
      <c r="BF70" s="469">
        <f>'8. Routing factors'!BF105*'7. Network costs'!$G$299</f>
        <v>0</v>
      </c>
      <c r="BG70" s="469">
        <f>'8. Routing factors'!BG105*'7. Network costs'!$G$300</f>
        <v>0</v>
      </c>
      <c r="BH70" s="229"/>
      <c r="BI70" s="335">
        <f t="shared" si="5"/>
        <v>0</v>
      </c>
      <c r="BJ70" s="470">
        <f>'2. Traffic'!G228</f>
        <v>0</v>
      </c>
      <c r="BK70" s="471" t="str">
        <f t="shared" si="6"/>
        <v/>
      </c>
    </row>
    <row r="71" spans="3:63">
      <c r="C71" s="240" t="str">
        <f t="shared" si="4"/>
        <v>S23</v>
      </c>
      <c r="D71" s="240" t="str">
        <f t="shared" si="4"/>
        <v>OTHER: complete as required</v>
      </c>
      <c r="E71" s="469">
        <f>'8. Routing factors'!E106*'7. Network costs'!G$246</f>
        <v>0</v>
      </c>
      <c r="F71" s="469">
        <f>'8. Routing factors'!F106*'7. Network costs'!G$247</f>
        <v>0</v>
      </c>
      <c r="G71" s="469">
        <f>'8. Routing factors'!G106*'7. Network costs'!G$248</f>
        <v>0</v>
      </c>
      <c r="H71" s="469">
        <f>'8. Routing factors'!H106*'7. Network costs'!G$249</f>
        <v>0</v>
      </c>
      <c r="I71" s="469">
        <f>'8. Routing factors'!I106*'7. Network costs'!G$250</f>
        <v>0</v>
      </c>
      <c r="J71" s="469">
        <f>'8. Routing factors'!J106*'7. Network costs'!G$251</f>
        <v>0</v>
      </c>
      <c r="K71" s="469">
        <f>'8. Routing factors'!K106*'7. Network costs'!G$252</f>
        <v>0</v>
      </c>
      <c r="L71" s="469">
        <f>'8. Routing factors'!L106*'7. Network costs'!G$253</f>
        <v>0</v>
      </c>
      <c r="M71" s="469">
        <f>'8. Routing factors'!M106*'7. Network costs'!G$254</f>
        <v>0</v>
      </c>
      <c r="N71" s="469">
        <f>'8. Routing factors'!N106*'7. Network costs'!G$255</f>
        <v>0</v>
      </c>
      <c r="O71" s="469">
        <f>'8. Routing factors'!O106*'7. Network costs'!G$256</f>
        <v>0</v>
      </c>
      <c r="P71" s="469">
        <f>'8. Routing factors'!P106*'7. Network costs'!G$257</f>
        <v>0</v>
      </c>
      <c r="Q71" s="469">
        <f>'8. Routing factors'!Q106*'7. Network costs'!$G$258</f>
        <v>0</v>
      </c>
      <c r="R71" s="469">
        <f>'8. Routing factors'!R106*'7. Network costs'!$G$259</f>
        <v>0</v>
      </c>
      <c r="S71" s="469">
        <f>'8. Routing factors'!S106*'7. Network costs'!$G$260</f>
        <v>0</v>
      </c>
      <c r="T71" s="469">
        <f>'8. Routing factors'!T106*'7. Network costs'!$G$261</f>
        <v>0</v>
      </c>
      <c r="U71" s="469">
        <f>'8. Routing factors'!U106*'7. Network costs'!$G$262</f>
        <v>0</v>
      </c>
      <c r="V71" s="469">
        <f>'8. Routing factors'!V106*'7. Network costs'!$G$263</f>
        <v>0</v>
      </c>
      <c r="W71" s="469">
        <f>'8. Routing factors'!W106*'7. Network costs'!$G$264</f>
        <v>0</v>
      </c>
      <c r="X71" s="469">
        <f>'8. Routing factors'!X106*'7. Network costs'!$G$265</f>
        <v>0</v>
      </c>
      <c r="Y71" s="469">
        <f>'8. Routing factors'!Y106*'7. Network costs'!$G$266</f>
        <v>0</v>
      </c>
      <c r="Z71" s="469">
        <f>'8. Routing factors'!Z106*'7. Network costs'!$G$267</f>
        <v>0</v>
      </c>
      <c r="AA71" s="469">
        <f>'8. Routing factors'!AA106*'7. Network costs'!$G$268</f>
        <v>0</v>
      </c>
      <c r="AB71" s="469">
        <f>'8. Routing factors'!AB106*'7. Network costs'!$G$269</f>
        <v>0</v>
      </c>
      <c r="AC71" s="469">
        <f>'8. Routing factors'!AC106*'7. Network costs'!$G$270</f>
        <v>0</v>
      </c>
      <c r="AD71" s="469">
        <f>'8. Routing factors'!AD106*'7. Network costs'!$G$271</f>
        <v>0</v>
      </c>
      <c r="AE71" s="469">
        <f>'8. Routing factors'!AE106*'7. Network costs'!$G$272</f>
        <v>0</v>
      </c>
      <c r="AF71" s="469">
        <f>'8. Routing factors'!AF106*'7. Network costs'!$G$273</f>
        <v>0</v>
      </c>
      <c r="AG71" s="469">
        <f>'8. Routing factors'!AG106*'7. Network costs'!$G$274</f>
        <v>0</v>
      </c>
      <c r="AH71" s="469">
        <f>'8. Routing factors'!AH106*'7. Network costs'!$G$275</f>
        <v>0</v>
      </c>
      <c r="AI71" s="469">
        <f>'8. Routing factors'!AI106*'7. Network costs'!$G$276</f>
        <v>0</v>
      </c>
      <c r="AJ71" s="469">
        <f>'8. Routing factors'!AJ106*'7. Network costs'!$G$277</f>
        <v>0</v>
      </c>
      <c r="AK71" s="469">
        <f>'8. Routing factors'!AK106*'7. Network costs'!$G$278</f>
        <v>0</v>
      </c>
      <c r="AL71" s="469">
        <f>'8. Routing factors'!AL106*'7. Network costs'!$G$279</f>
        <v>0</v>
      </c>
      <c r="AM71" s="469">
        <f>'8. Routing factors'!AM106*'7. Network costs'!$G$280</f>
        <v>0</v>
      </c>
      <c r="AN71" s="469">
        <f>'8. Routing factors'!AN106*'7. Network costs'!$G$281</f>
        <v>0</v>
      </c>
      <c r="AO71" s="469">
        <f>'8. Routing factors'!AO106*'7. Network costs'!G$282</f>
        <v>0</v>
      </c>
      <c r="AP71" s="469">
        <f>'8. Routing factors'!AP106*'7. Network costs'!$G$283</f>
        <v>0</v>
      </c>
      <c r="AQ71" s="469">
        <f>'8. Routing factors'!AQ106*'7. Network costs'!$G$284</f>
        <v>0</v>
      </c>
      <c r="AR71" s="469">
        <f>'8. Routing factors'!AR106*'7. Network costs'!$G$285</f>
        <v>0</v>
      </c>
      <c r="AS71" s="469">
        <f>'8. Routing factors'!AS106*'7. Network costs'!$G$286</f>
        <v>0</v>
      </c>
      <c r="AT71" s="469">
        <f>'8. Routing factors'!AT106*'7. Network costs'!$G$287</f>
        <v>0</v>
      </c>
      <c r="AU71" s="469">
        <f>'8. Routing factors'!AU106*'7. Network costs'!$G$288</f>
        <v>0</v>
      </c>
      <c r="AV71" s="469">
        <f>'8. Routing factors'!AV106*'7. Network costs'!$G$289</f>
        <v>0</v>
      </c>
      <c r="AW71" s="469">
        <f>'8. Routing factors'!AW106*'7. Network costs'!$G$290</f>
        <v>0</v>
      </c>
      <c r="AX71" s="469">
        <f>'8. Routing factors'!AX106*'7. Network costs'!$G$291</f>
        <v>0</v>
      </c>
      <c r="AY71" s="469">
        <f>'8. Routing factors'!AY106*'7. Network costs'!$G$292</f>
        <v>0</v>
      </c>
      <c r="AZ71" s="469">
        <f>'8. Routing factors'!AZ106*'7. Network costs'!$G$293</f>
        <v>0</v>
      </c>
      <c r="BA71" s="469">
        <f>'8. Routing factors'!BA106*'7. Network costs'!$G$294</f>
        <v>0</v>
      </c>
      <c r="BB71" s="469">
        <f>'8. Routing factors'!BB106*'7. Network costs'!$G$295</f>
        <v>0</v>
      </c>
      <c r="BC71" s="469">
        <f>'8. Routing factors'!BC106*'7. Network costs'!$G$296</f>
        <v>0</v>
      </c>
      <c r="BD71" s="469">
        <f>'8. Routing factors'!BD106*'7. Network costs'!$G$297</f>
        <v>0</v>
      </c>
      <c r="BE71" s="469">
        <f>'8. Routing factors'!BE106*'7. Network costs'!$G$298</f>
        <v>0</v>
      </c>
      <c r="BF71" s="469">
        <f>'8. Routing factors'!BF106*'7. Network costs'!$G$299</f>
        <v>0</v>
      </c>
      <c r="BG71" s="469">
        <f>'8. Routing factors'!BG106*'7. Network costs'!$G$300</f>
        <v>0</v>
      </c>
      <c r="BH71" s="229"/>
      <c r="BI71" s="335">
        <f t="shared" si="5"/>
        <v>0</v>
      </c>
      <c r="BJ71" s="470">
        <f>'2. Traffic'!G229</f>
        <v>0</v>
      </c>
      <c r="BK71" s="471" t="str">
        <f t="shared" si="6"/>
        <v/>
      </c>
    </row>
    <row r="72" spans="3:63">
      <c r="C72" s="240" t="str">
        <f t="shared" si="4"/>
        <v>S24</v>
      </c>
      <c r="D72" s="240" t="str">
        <f t="shared" si="4"/>
        <v>OTHER: complete as required</v>
      </c>
      <c r="E72" s="469">
        <f>'8. Routing factors'!E107*'7. Network costs'!G$246</f>
        <v>0</v>
      </c>
      <c r="F72" s="469">
        <f>'8. Routing factors'!F107*'7. Network costs'!G$247</f>
        <v>0</v>
      </c>
      <c r="G72" s="469">
        <f>'8. Routing factors'!G107*'7. Network costs'!G$248</f>
        <v>0</v>
      </c>
      <c r="H72" s="469">
        <f>'8. Routing factors'!H107*'7. Network costs'!G$249</f>
        <v>0</v>
      </c>
      <c r="I72" s="469">
        <f>'8. Routing factors'!I107*'7. Network costs'!G$250</f>
        <v>0</v>
      </c>
      <c r="J72" s="469">
        <f>'8. Routing factors'!J107*'7. Network costs'!G$251</f>
        <v>0</v>
      </c>
      <c r="K72" s="469">
        <f>'8. Routing factors'!K107*'7. Network costs'!G$252</f>
        <v>0</v>
      </c>
      <c r="L72" s="469">
        <f>'8. Routing factors'!L107*'7. Network costs'!G$253</f>
        <v>0</v>
      </c>
      <c r="M72" s="469">
        <f>'8. Routing factors'!M107*'7. Network costs'!G$254</f>
        <v>0</v>
      </c>
      <c r="N72" s="469">
        <f>'8. Routing factors'!N107*'7. Network costs'!G$255</f>
        <v>0</v>
      </c>
      <c r="O72" s="469">
        <f>'8. Routing factors'!O107*'7. Network costs'!G$256</f>
        <v>0</v>
      </c>
      <c r="P72" s="469">
        <f>'8. Routing factors'!P107*'7. Network costs'!G$257</f>
        <v>0</v>
      </c>
      <c r="Q72" s="469">
        <f>'8. Routing factors'!Q107*'7. Network costs'!$G$258</f>
        <v>0</v>
      </c>
      <c r="R72" s="469">
        <f>'8. Routing factors'!R107*'7. Network costs'!$G$259</f>
        <v>0</v>
      </c>
      <c r="S72" s="469">
        <f>'8. Routing factors'!S107*'7. Network costs'!$G$260</f>
        <v>0</v>
      </c>
      <c r="T72" s="469">
        <f>'8. Routing factors'!T107*'7. Network costs'!$G$261</f>
        <v>0</v>
      </c>
      <c r="U72" s="469">
        <f>'8. Routing factors'!U107*'7. Network costs'!$G$262</f>
        <v>0</v>
      </c>
      <c r="V72" s="469">
        <f>'8. Routing factors'!V107*'7. Network costs'!$G$263</f>
        <v>0</v>
      </c>
      <c r="W72" s="469">
        <f>'8. Routing factors'!W107*'7. Network costs'!$G$264</f>
        <v>0</v>
      </c>
      <c r="X72" s="469">
        <f>'8. Routing factors'!X107*'7. Network costs'!$G$265</f>
        <v>0</v>
      </c>
      <c r="Y72" s="469">
        <f>'8. Routing factors'!Y107*'7. Network costs'!$G$266</f>
        <v>0</v>
      </c>
      <c r="Z72" s="469">
        <f>'8. Routing factors'!Z107*'7. Network costs'!$G$267</f>
        <v>0</v>
      </c>
      <c r="AA72" s="469">
        <f>'8. Routing factors'!AA107*'7. Network costs'!$G$268</f>
        <v>0</v>
      </c>
      <c r="AB72" s="469">
        <f>'8. Routing factors'!AB107*'7. Network costs'!$G$269</f>
        <v>0</v>
      </c>
      <c r="AC72" s="469">
        <f>'8. Routing factors'!AC107*'7. Network costs'!$G$270</f>
        <v>0</v>
      </c>
      <c r="AD72" s="469">
        <f>'8. Routing factors'!AD107*'7. Network costs'!$G$271</f>
        <v>0</v>
      </c>
      <c r="AE72" s="469">
        <f>'8. Routing factors'!AE107*'7. Network costs'!$G$272</f>
        <v>0</v>
      </c>
      <c r="AF72" s="469">
        <f>'8. Routing factors'!AF107*'7. Network costs'!$G$273</f>
        <v>0</v>
      </c>
      <c r="AG72" s="469">
        <f>'8. Routing factors'!AG107*'7. Network costs'!$G$274</f>
        <v>0</v>
      </c>
      <c r="AH72" s="469">
        <f>'8. Routing factors'!AH107*'7. Network costs'!$G$275</f>
        <v>0</v>
      </c>
      <c r="AI72" s="469">
        <f>'8. Routing factors'!AI107*'7. Network costs'!$G$276</f>
        <v>0</v>
      </c>
      <c r="AJ72" s="469">
        <f>'8. Routing factors'!AJ107*'7. Network costs'!$G$277</f>
        <v>0</v>
      </c>
      <c r="AK72" s="469">
        <f>'8. Routing factors'!AK107*'7. Network costs'!$G$278</f>
        <v>0</v>
      </c>
      <c r="AL72" s="469">
        <f>'8. Routing factors'!AL107*'7. Network costs'!$G$279</f>
        <v>0</v>
      </c>
      <c r="AM72" s="469">
        <f>'8. Routing factors'!AM107*'7. Network costs'!$G$280</f>
        <v>0</v>
      </c>
      <c r="AN72" s="469">
        <f>'8. Routing factors'!AN107*'7. Network costs'!$G$281</f>
        <v>0</v>
      </c>
      <c r="AO72" s="469">
        <f>'8. Routing factors'!AO107*'7. Network costs'!G$282</f>
        <v>0</v>
      </c>
      <c r="AP72" s="469">
        <f>'8. Routing factors'!AP107*'7. Network costs'!$G$283</f>
        <v>0</v>
      </c>
      <c r="AQ72" s="469">
        <f>'8. Routing factors'!AQ107*'7. Network costs'!$G$284</f>
        <v>0</v>
      </c>
      <c r="AR72" s="469">
        <f>'8. Routing factors'!AR107*'7. Network costs'!$G$285</f>
        <v>0</v>
      </c>
      <c r="AS72" s="469">
        <f>'8. Routing factors'!AS107*'7. Network costs'!$G$286</f>
        <v>0</v>
      </c>
      <c r="AT72" s="469">
        <f>'8. Routing factors'!AT107*'7. Network costs'!$G$287</f>
        <v>0</v>
      </c>
      <c r="AU72" s="469">
        <f>'8. Routing factors'!AU107*'7. Network costs'!$G$288</f>
        <v>0</v>
      </c>
      <c r="AV72" s="469">
        <f>'8. Routing factors'!AV107*'7. Network costs'!$G$289</f>
        <v>0</v>
      </c>
      <c r="AW72" s="469">
        <f>'8. Routing factors'!AW107*'7. Network costs'!$G$290</f>
        <v>0</v>
      </c>
      <c r="AX72" s="469">
        <f>'8. Routing factors'!AX107*'7. Network costs'!$G$291</f>
        <v>0</v>
      </c>
      <c r="AY72" s="469">
        <f>'8. Routing factors'!AY107*'7. Network costs'!$G$292</f>
        <v>0</v>
      </c>
      <c r="AZ72" s="469">
        <f>'8. Routing factors'!AZ107*'7. Network costs'!$G$293</f>
        <v>0</v>
      </c>
      <c r="BA72" s="469">
        <f>'8. Routing factors'!BA107*'7. Network costs'!$G$294</f>
        <v>0</v>
      </c>
      <c r="BB72" s="469">
        <f>'8. Routing factors'!BB107*'7. Network costs'!$G$295</f>
        <v>0</v>
      </c>
      <c r="BC72" s="469">
        <f>'8. Routing factors'!BC107*'7. Network costs'!$G$296</f>
        <v>0</v>
      </c>
      <c r="BD72" s="469">
        <f>'8. Routing factors'!BD107*'7. Network costs'!$G$297</f>
        <v>0</v>
      </c>
      <c r="BE72" s="469">
        <f>'8. Routing factors'!BE107*'7. Network costs'!$G$298</f>
        <v>0</v>
      </c>
      <c r="BF72" s="469">
        <f>'8. Routing factors'!BF107*'7. Network costs'!$G$299</f>
        <v>0</v>
      </c>
      <c r="BG72" s="469">
        <f>'8. Routing factors'!BG107*'7. Network costs'!$G$300</f>
        <v>0</v>
      </c>
      <c r="BH72" s="229"/>
      <c r="BI72" s="335">
        <f t="shared" si="5"/>
        <v>0</v>
      </c>
      <c r="BJ72" s="470">
        <f>'2. Traffic'!G230</f>
        <v>0</v>
      </c>
      <c r="BK72" s="471" t="str">
        <f t="shared" si="6"/>
        <v/>
      </c>
    </row>
    <row r="73" spans="3:63">
      <c r="C73" s="240" t="str">
        <f t="shared" si="4"/>
        <v>S25</v>
      </c>
      <c r="D73" s="240" t="str">
        <f t="shared" si="4"/>
        <v>OTHER: complete as required</v>
      </c>
      <c r="E73" s="469">
        <f>'8. Routing factors'!E108*'7. Network costs'!G$246</f>
        <v>0</v>
      </c>
      <c r="F73" s="469">
        <f>'8. Routing factors'!F108*'7. Network costs'!G$247</f>
        <v>0</v>
      </c>
      <c r="G73" s="469">
        <f>'8. Routing factors'!G108*'7. Network costs'!G$248</f>
        <v>0</v>
      </c>
      <c r="H73" s="469">
        <f>'8. Routing factors'!H108*'7. Network costs'!G$249</f>
        <v>0</v>
      </c>
      <c r="I73" s="469">
        <f>'8. Routing factors'!I108*'7. Network costs'!G$250</f>
        <v>0</v>
      </c>
      <c r="J73" s="469">
        <f>'8. Routing factors'!J108*'7. Network costs'!G$251</f>
        <v>0</v>
      </c>
      <c r="K73" s="469">
        <f>'8. Routing factors'!K108*'7. Network costs'!G$252</f>
        <v>0</v>
      </c>
      <c r="L73" s="469">
        <f>'8. Routing factors'!L108*'7. Network costs'!G$253</f>
        <v>0</v>
      </c>
      <c r="M73" s="469">
        <f>'8. Routing factors'!M108*'7. Network costs'!G$254</f>
        <v>0</v>
      </c>
      <c r="N73" s="469">
        <f>'8. Routing factors'!N108*'7. Network costs'!G$255</f>
        <v>0</v>
      </c>
      <c r="O73" s="469">
        <f>'8. Routing factors'!O108*'7. Network costs'!G$256</f>
        <v>0</v>
      </c>
      <c r="P73" s="469">
        <f>'8. Routing factors'!P108*'7. Network costs'!G$257</f>
        <v>0</v>
      </c>
      <c r="Q73" s="469">
        <f>'8. Routing factors'!Q108*'7. Network costs'!$G$258</f>
        <v>0</v>
      </c>
      <c r="R73" s="469">
        <f>'8. Routing factors'!R108*'7. Network costs'!$G$259</f>
        <v>0</v>
      </c>
      <c r="S73" s="469">
        <f>'8. Routing factors'!S108*'7. Network costs'!$G$260</f>
        <v>0</v>
      </c>
      <c r="T73" s="469">
        <f>'8. Routing factors'!T108*'7. Network costs'!$G$261</f>
        <v>0</v>
      </c>
      <c r="U73" s="469">
        <f>'8. Routing factors'!U108*'7. Network costs'!$G$262</f>
        <v>0</v>
      </c>
      <c r="V73" s="469">
        <f>'8. Routing factors'!V108*'7. Network costs'!$G$263</f>
        <v>0</v>
      </c>
      <c r="W73" s="469">
        <f>'8. Routing factors'!W108*'7. Network costs'!$G$264</f>
        <v>0</v>
      </c>
      <c r="X73" s="469">
        <f>'8. Routing factors'!X108*'7. Network costs'!$G$265</f>
        <v>0</v>
      </c>
      <c r="Y73" s="469">
        <f>'8. Routing factors'!Y108*'7. Network costs'!$G$266</f>
        <v>0</v>
      </c>
      <c r="Z73" s="469">
        <f>'8. Routing factors'!Z108*'7. Network costs'!$G$267</f>
        <v>0</v>
      </c>
      <c r="AA73" s="469">
        <f>'8. Routing factors'!AA108*'7. Network costs'!$G$268</f>
        <v>0</v>
      </c>
      <c r="AB73" s="469">
        <f>'8. Routing factors'!AB108*'7. Network costs'!$G$269</f>
        <v>0</v>
      </c>
      <c r="AC73" s="469">
        <f>'8. Routing factors'!AC108*'7. Network costs'!$G$270</f>
        <v>0</v>
      </c>
      <c r="AD73" s="469">
        <f>'8. Routing factors'!AD108*'7. Network costs'!$G$271</f>
        <v>0</v>
      </c>
      <c r="AE73" s="469">
        <f>'8. Routing factors'!AE108*'7. Network costs'!$G$272</f>
        <v>0</v>
      </c>
      <c r="AF73" s="469">
        <f>'8. Routing factors'!AF108*'7. Network costs'!$G$273</f>
        <v>0</v>
      </c>
      <c r="AG73" s="469">
        <f>'8. Routing factors'!AG108*'7. Network costs'!$G$274</f>
        <v>0</v>
      </c>
      <c r="AH73" s="469">
        <f>'8. Routing factors'!AH108*'7. Network costs'!$G$275</f>
        <v>0</v>
      </c>
      <c r="AI73" s="469">
        <f>'8. Routing factors'!AI108*'7. Network costs'!$G$276</f>
        <v>0</v>
      </c>
      <c r="AJ73" s="469">
        <f>'8. Routing factors'!AJ108*'7. Network costs'!$G$277</f>
        <v>0</v>
      </c>
      <c r="AK73" s="469">
        <f>'8. Routing factors'!AK108*'7. Network costs'!$G$278</f>
        <v>0</v>
      </c>
      <c r="AL73" s="469">
        <f>'8. Routing factors'!AL108*'7. Network costs'!$G$279</f>
        <v>0</v>
      </c>
      <c r="AM73" s="469">
        <f>'8. Routing factors'!AM108*'7. Network costs'!$G$280</f>
        <v>0</v>
      </c>
      <c r="AN73" s="469">
        <f>'8. Routing factors'!AN108*'7. Network costs'!$G$281</f>
        <v>0</v>
      </c>
      <c r="AO73" s="469">
        <f>'8. Routing factors'!AO108*'7. Network costs'!G$282</f>
        <v>0</v>
      </c>
      <c r="AP73" s="469">
        <f>'8. Routing factors'!AP108*'7. Network costs'!$G$283</f>
        <v>0</v>
      </c>
      <c r="AQ73" s="469">
        <f>'8. Routing factors'!AQ108*'7. Network costs'!$G$284</f>
        <v>0</v>
      </c>
      <c r="AR73" s="469">
        <f>'8. Routing factors'!AR108*'7. Network costs'!$G$285</f>
        <v>0</v>
      </c>
      <c r="AS73" s="469">
        <f>'8. Routing factors'!AS108*'7. Network costs'!$G$286</f>
        <v>0</v>
      </c>
      <c r="AT73" s="469">
        <f>'8. Routing factors'!AT108*'7. Network costs'!$G$287</f>
        <v>0</v>
      </c>
      <c r="AU73" s="469">
        <f>'8. Routing factors'!AU108*'7. Network costs'!$G$288</f>
        <v>0</v>
      </c>
      <c r="AV73" s="469">
        <f>'8. Routing factors'!AV108*'7. Network costs'!$G$289</f>
        <v>0</v>
      </c>
      <c r="AW73" s="469">
        <f>'8. Routing factors'!AW108*'7. Network costs'!$G$290</f>
        <v>0</v>
      </c>
      <c r="AX73" s="469">
        <f>'8. Routing factors'!AX108*'7. Network costs'!$G$291</f>
        <v>0</v>
      </c>
      <c r="AY73" s="469">
        <f>'8. Routing factors'!AY108*'7. Network costs'!$G$292</f>
        <v>0</v>
      </c>
      <c r="AZ73" s="469">
        <f>'8. Routing factors'!AZ108*'7. Network costs'!$G$293</f>
        <v>0</v>
      </c>
      <c r="BA73" s="469">
        <f>'8. Routing factors'!BA108*'7. Network costs'!$G$294</f>
        <v>0</v>
      </c>
      <c r="BB73" s="469">
        <f>'8. Routing factors'!BB108*'7. Network costs'!$G$295</f>
        <v>0</v>
      </c>
      <c r="BC73" s="469">
        <f>'8. Routing factors'!BC108*'7. Network costs'!$G$296</f>
        <v>0</v>
      </c>
      <c r="BD73" s="469">
        <f>'8. Routing factors'!BD108*'7. Network costs'!$G$297</f>
        <v>0</v>
      </c>
      <c r="BE73" s="469">
        <f>'8. Routing factors'!BE108*'7. Network costs'!$G$298</f>
        <v>0</v>
      </c>
      <c r="BF73" s="469">
        <f>'8. Routing factors'!BF108*'7. Network costs'!$G$299</f>
        <v>0</v>
      </c>
      <c r="BG73" s="469">
        <f>'8. Routing factors'!BG108*'7. Network costs'!$G$300</f>
        <v>0</v>
      </c>
      <c r="BH73" s="229"/>
      <c r="BI73" s="335">
        <f t="shared" si="5"/>
        <v>0</v>
      </c>
      <c r="BJ73" s="470">
        <f>'2. Traffic'!G231</f>
        <v>0</v>
      </c>
      <c r="BK73" s="471" t="str">
        <f t="shared" si="6"/>
        <v/>
      </c>
    </row>
    <row r="74" spans="3:63">
      <c r="C74" s="240" t="str">
        <f t="shared" si="4"/>
        <v>S26</v>
      </c>
      <c r="D74" s="240" t="str">
        <f t="shared" si="4"/>
        <v>OTHER: complete as required</v>
      </c>
      <c r="E74" s="469">
        <f>'8. Routing factors'!E109*'7. Network costs'!G$246</f>
        <v>0</v>
      </c>
      <c r="F74" s="469">
        <f>'8. Routing factors'!F109*'7. Network costs'!G$247</f>
        <v>0</v>
      </c>
      <c r="G74" s="469">
        <f>'8. Routing factors'!G109*'7. Network costs'!G$248</f>
        <v>0</v>
      </c>
      <c r="H74" s="469">
        <f>'8. Routing factors'!H109*'7. Network costs'!G$249</f>
        <v>0</v>
      </c>
      <c r="I74" s="469">
        <f>'8. Routing factors'!I109*'7. Network costs'!G$250</f>
        <v>0</v>
      </c>
      <c r="J74" s="469">
        <f>'8. Routing factors'!J109*'7. Network costs'!G$251</f>
        <v>0</v>
      </c>
      <c r="K74" s="469">
        <f>'8. Routing factors'!K109*'7. Network costs'!G$252</f>
        <v>0</v>
      </c>
      <c r="L74" s="469">
        <f>'8. Routing factors'!L109*'7. Network costs'!G$253</f>
        <v>0</v>
      </c>
      <c r="M74" s="469">
        <f>'8. Routing factors'!M109*'7. Network costs'!G$254</f>
        <v>0</v>
      </c>
      <c r="N74" s="469">
        <f>'8. Routing factors'!N109*'7. Network costs'!G$255</f>
        <v>0</v>
      </c>
      <c r="O74" s="469">
        <f>'8. Routing factors'!O109*'7. Network costs'!G$256</f>
        <v>0</v>
      </c>
      <c r="P74" s="469">
        <f>'8. Routing factors'!P109*'7. Network costs'!G$257</f>
        <v>0</v>
      </c>
      <c r="Q74" s="469">
        <f>'8. Routing factors'!Q109*'7. Network costs'!$G$258</f>
        <v>0</v>
      </c>
      <c r="R74" s="469">
        <f>'8. Routing factors'!R109*'7. Network costs'!$G$259</f>
        <v>0</v>
      </c>
      <c r="S74" s="469">
        <f>'8. Routing factors'!S109*'7. Network costs'!$G$260</f>
        <v>0</v>
      </c>
      <c r="T74" s="469">
        <f>'8. Routing factors'!T109*'7. Network costs'!$G$261</f>
        <v>0</v>
      </c>
      <c r="U74" s="469">
        <f>'8. Routing factors'!U109*'7. Network costs'!$G$262</f>
        <v>0</v>
      </c>
      <c r="V74" s="469">
        <f>'8. Routing factors'!V109*'7. Network costs'!$G$263</f>
        <v>0</v>
      </c>
      <c r="W74" s="469">
        <f>'8. Routing factors'!W109*'7. Network costs'!$G$264</f>
        <v>0</v>
      </c>
      <c r="X74" s="469">
        <f>'8. Routing factors'!X109*'7. Network costs'!$G$265</f>
        <v>0</v>
      </c>
      <c r="Y74" s="469">
        <f>'8. Routing factors'!Y109*'7. Network costs'!$G$266</f>
        <v>0</v>
      </c>
      <c r="Z74" s="469">
        <f>'8. Routing factors'!Z109*'7. Network costs'!$G$267</f>
        <v>0</v>
      </c>
      <c r="AA74" s="469">
        <f>'8. Routing factors'!AA109*'7. Network costs'!$G$268</f>
        <v>0</v>
      </c>
      <c r="AB74" s="469">
        <f>'8. Routing factors'!AB109*'7. Network costs'!$G$269</f>
        <v>0</v>
      </c>
      <c r="AC74" s="469">
        <f>'8. Routing factors'!AC109*'7. Network costs'!$G$270</f>
        <v>0</v>
      </c>
      <c r="AD74" s="469">
        <f>'8. Routing factors'!AD109*'7. Network costs'!$G$271</f>
        <v>0</v>
      </c>
      <c r="AE74" s="469">
        <f>'8. Routing factors'!AE109*'7. Network costs'!$G$272</f>
        <v>0</v>
      </c>
      <c r="AF74" s="469">
        <f>'8. Routing factors'!AF109*'7. Network costs'!$G$273</f>
        <v>0</v>
      </c>
      <c r="AG74" s="469">
        <f>'8. Routing factors'!AG109*'7. Network costs'!$G$274</f>
        <v>0</v>
      </c>
      <c r="AH74" s="469">
        <f>'8. Routing factors'!AH109*'7. Network costs'!$G$275</f>
        <v>0</v>
      </c>
      <c r="AI74" s="469">
        <f>'8. Routing factors'!AI109*'7. Network costs'!$G$276</f>
        <v>0</v>
      </c>
      <c r="AJ74" s="469">
        <f>'8. Routing factors'!AJ109*'7. Network costs'!$G$277</f>
        <v>0</v>
      </c>
      <c r="AK74" s="469">
        <f>'8. Routing factors'!AK109*'7. Network costs'!$G$278</f>
        <v>0</v>
      </c>
      <c r="AL74" s="469">
        <f>'8. Routing factors'!AL109*'7. Network costs'!$G$279</f>
        <v>0</v>
      </c>
      <c r="AM74" s="469">
        <f>'8. Routing factors'!AM109*'7. Network costs'!$G$280</f>
        <v>0</v>
      </c>
      <c r="AN74" s="469">
        <f>'8. Routing factors'!AN109*'7. Network costs'!$G$281</f>
        <v>0</v>
      </c>
      <c r="AO74" s="469">
        <f>'8. Routing factors'!AO109*'7. Network costs'!G$282</f>
        <v>0</v>
      </c>
      <c r="AP74" s="469">
        <f>'8. Routing factors'!AP109*'7. Network costs'!$G$283</f>
        <v>0</v>
      </c>
      <c r="AQ74" s="469">
        <f>'8. Routing factors'!AQ109*'7. Network costs'!$G$284</f>
        <v>0</v>
      </c>
      <c r="AR74" s="469">
        <f>'8. Routing factors'!AR109*'7. Network costs'!$G$285</f>
        <v>0</v>
      </c>
      <c r="AS74" s="469">
        <f>'8. Routing factors'!AS109*'7. Network costs'!$G$286</f>
        <v>0</v>
      </c>
      <c r="AT74" s="469">
        <f>'8. Routing factors'!AT109*'7. Network costs'!$G$287</f>
        <v>0</v>
      </c>
      <c r="AU74" s="469">
        <f>'8. Routing factors'!AU109*'7. Network costs'!$G$288</f>
        <v>0</v>
      </c>
      <c r="AV74" s="469">
        <f>'8. Routing factors'!AV109*'7. Network costs'!$G$289</f>
        <v>0</v>
      </c>
      <c r="AW74" s="469">
        <f>'8. Routing factors'!AW109*'7. Network costs'!$G$290</f>
        <v>0</v>
      </c>
      <c r="AX74" s="469">
        <f>'8. Routing factors'!AX109*'7. Network costs'!$G$291</f>
        <v>0</v>
      </c>
      <c r="AY74" s="469">
        <f>'8. Routing factors'!AY109*'7. Network costs'!$G$292</f>
        <v>0</v>
      </c>
      <c r="AZ74" s="469">
        <f>'8. Routing factors'!AZ109*'7. Network costs'!$G$293</f>
        <v>0</v>
      </c>
      <c r="BA74" s="469">
        <f>'8. Routing factors'!BA109*'7. Network costs'!$G$294</f>
        <v>0</v>
      </c>
      <c r="BB74" s="469">
        <f>'8. Routing factors'!BB109*'7. Network costs'!$G$295</f>
        <v>0</v>
      </c>
      <c r="BC74" s="469">
        <f>'8. Routing factors'!BC109*'7. Network costs'!$G$296</f>
        <v>0</v>
      </c>
      <c r="BD74" s="469">
        <f>'8. Routing factors'!BD109*'7. Network costs'!$G$297</f>
        <v>0</v>
      </c>
      <c r="BE74" s="469">
        <f>'8. Routing factors'!BE109*'7. Network costs'!$G$298</f>
        <v>0</v>
      </c>
      <c r="BF74" s="469">
        <f>'8. Routing factors'!BF109*'7. Network costs'!$G$299</f>
        <v>0</v>
      </c>
      <c r="BG74" s="469">
        <f>'8. Routing factors'!BG109*'7. Network costs'!$G$300</f>
        <v>0</v>
      </c>
      <c r="BH74" s="229"/>
      <c r="BI74" s="335">
        <f t="shared" si="5"/>
        <v>0</v>
      </c>
      <c r="BJ74" s="470">
        <f>'2. Traffic'!G232</f>
        <v>0</v>
      </c>
      <c r="BK74" s="471" t="str">
        <f t="shared" si="6"/>
        <v/>
      </c>
    </row>
    <row r="75" spans="3:63">
      <c r="C75" s="240" t="str">
        <f t="shared" si="4"/>
        <v>S27</v>
      </c>
      <c r="D75" s="240" t="str">
        <f t="shared" si="4"/>
        <v>OTHER: complete as required</v>
      </c>
      <c r="E75" s="469">
        <f>'8. Routing factors'!E110*'7. Network costs'!G$246</f>
        <v>0</v>
      </c>
      <c r="F75" s="469">
        <f>'8. Routing factors'!F110*'7. Network costs'!G$247</f>
        <v>0</v>
      </c>
      <c r="G75" s="469">
        <f>'8. Routing factors'!G110*'7. Network costs'!G$248</f>
        <v>0</v>
      </c>
      <c r="H75" s="469">
        <f>'8. Routing factors'!H110*'7. Network costs'!G$249</f>
        <v>0</v>
      </c>
      <c r="I75" s="469">
        <f>'8. Routing factors'!I110*'7. Network costs'!G$250</f>
        <v>0</v>
      </c>
      <c r="J75" s="469">
        <f>'8. Routing factors'!J110*'7. Network costs'!G$251</f>
        <v>0</v>
      </c>
      <c r="K75" s="469">
        <f>'8. Routing factors'!K110*'7. Network costs'!G$252</f>
        <v>0</v>
      </c>
      <c r="L75" s="469">
        <f>'8. Routing factors'!L110*'7. Network costs'!G$253</f>
        <v>0</v>
      </c>
      <c r="M75" s="469">
        <f>'8. Routing factors'!M110*'7. Network costs'!G$254</f>
        <v>0</v>
      </c>
      <c r="N75" s="469">
        <f>'8. Routing factors'!N110*'7. Network costs'!G$255</f>
        <v>0</v>
      </c>
      <c r="O75" s="469">
        <f>'8. Routing factors'!O110*'7. Network costs'!G$256</f>
        <v>0</v>
      </c>
      <c r="P75" s="469">
        <f>'8. Routing factors'!P110*'7. Network costs'!G$257</f>
        <v>0</v>
      </c>
      <c r="Q75" s="469">
        <f>'8. Routing factors'!Q110*'7. Network costs'!$G$258</f>
        <v>0</v>
      </c>
      <c r="R75" s="469">
        <f>'8. Routing factors'!R110*'7. Network costs'!$G$259</f>
        <v>0</v>
      </c>
      <c r="S75" s="469">
        <f>'8. Routing factors'!S110*'7. Network costs'!$G$260</f>
        <v>0</v>
      </c>
      <c r="T75" s="469">
        <f>'8. Routing factors'!T110*'7. Network costs'!$G$261</f>
        <v>0</v>
      </c>
      <c r="U75" s="469">
        <f>'8. Routing factors'!U110*'7. Network costs'!$G$262</f>
        <v>0</v>
      </c>
      <c r="V75" s="469">
        <f>'8. Routing factors'!V110*'7. Network costs'!$G$263</f>
        <v>0</v>
      </c>
      <c r="W75" s="469">
        <f>'8. Routing factors'!W110*'7. Network costs'!$G$264</f>
        <v>0</v>
      </c>
      <c r="X75" s="469">
        <f>'8. Routing factors'!X110*'7. Network costs'!$G$265</f>
        <v>0</v>
      </c>
      <c r="Y75" s="469">
        <f>'8. Routing factors'!Y110*'7. Network costs'!$G$266</f>
        <v>0</v>
      </c>
      <c r="Z75" s="469">
        <f>'8. Routing factors'!Z110*'7. Network costs'!$G$267</f>
        <v>0</v>
      </c>
      <c r="AA75" s="469">
        <f>'8. Routing factors'!AA110*'7. Network costs'!$G$268</f>
        <v>0</v>
      </c>
      <c r="AB75" s="469">
        <f>'8. Routing factors'!AB110*'7. Network costs'!$G$269</f>
        <v>0</v>
      </c>
      <c r="AC75" s="469">
        <f>'8. Routing factors'!AC110*'7. Network costs'!$G$270</f>
        <v>0</v>
      </c>
      <c r="AD75" s="469">
        <f>'8. Routing factors'!AD110*'7. Network costs'!$G$271</f>
        <v>0</v>
      </c>
      <c r="AE75" s="469">
        <f>'8. Routing factors'!AE110*'7. Network costs'!$G$272</f>
        <v>0</v>
      </c>
      <c r="AF75" s="469">
        <f>'8. Routing factors'!AF110*'7. Network costs'!$G$273</f>
        <v>0</v>
      </c>
      <c r="AG75" s="469">
        <f>'8. Routing factors'!AG110*'7. Network costs'!$G$274</f>
        <v>0</v>
      </c>
      <c r="AH75" s="469">
        <f>'8. Routing factors'!AH110*'7. Network costs'!$G$275</f>
        <v>0</v>
      </c>
      <c r="AI75" s="469">
        <f>'8. Routing factors'!AI110*'7. Network costs'!$G$276</f>
        <v>0</v>
      </c>
      <c r="AJ75" s="469">
        <f>'8. Routing factors'!AJ110*'7. Network costs'!$G$277</f>
        <v>0</v>
      </c>
      <c r="AK75" s="469">
        <f>'8. Routing factors'!AK110*'7. Network costs'!$G$278</f>
        <v>0</v>
      </c>
      <c r="AL75" s="469">
        <f>'8. Routing factors'!AL110*'7. Network costs'!$G$279</f>
        <v>0</v>
      </c>
      <c r="AM75" s="469">
        <f>'8. Routing factors'!AM110*'7. Network costs'!$G$280</f>
        <v>0</v>
      </c>
      <c r="AN75" s="469">
        <f>'8. Routing factors'!AN110*'7. Network costs'!$G$281</f>
        <v>0</v>
      </c>
      <c r="AO75" s="469">
        <f>'8. Routing factors'!AO110*'7. Network costs'!G$282</f>
        <v>0</v>
      </c>
      <c r="AP75" s="469">
        <f>'8. Routing factors'!AP110*'7. Network costs'!$G$283</f>
        <v>0</v>
      </c>
      <c r="AQ75" s="469">
        <f>'8. Routing factors'!AQ110*'7. Network costs'!$G$284</f>
        <v>0</v>
      </c>
      <c r="AR75" s="469">
        <f>'8. Routing factors'!AR110*'7. Network costs'!$G$285</f>
        <v>0</v>
      </c>
      <c r="AS75" s="469">
        <f>'8. Routing factors'!AS110*'7. Network costs'!$G$286</f>
        <v>0</v>
      </c>
      <c r="AT75" s="469">
        <f>'8. Routing factors'!AT110*'7. Network costs'!$G$287</f>
        <v>0</v>
      </c>
      <c r="AU75" s="469">
        <f>'8. Routing factors'!AU110*'7. Network costs'!$G$288</f>
        <v>0</v>
      </c>
      <c r="AV75" s="469">
        <f>'8. Routing factors'!AV110*'7. Network costs'!$G$289</f>
        <v>0</v>
      </c>
      <c r="AW75" s="469">
        <f>'8. Routing factors'!AW110*'7. Network costs'!$G$290</f>
        <v>0</v>
      </c>
      <c r="AX75" s="469">
        <f>'8. Routing factors'!AX110*'7. Network costs'!$G$291</f>
        <v>0</v>
      </c>
      <c r="AY75" s="469">
        <f>'8. Routing factors'!AY110*'7. Network costs'!$G$292</f>
        <v>0</v>
      </c>
      <c r="AZ75" s="469">
        <f>'8. Routing factors'!AZ110*'7. Network costs'!$G$293</f>
        <v>0</v>
      </c>
      <c r="BA75" s="469">
        <f>'8. Routing factors'!BA110*'7. Network costs'!$G$294</f>
        <v>0</v>
      </c>
      <c r="BB75" s="469">
        <f>'8. Routing factors'!BB110*'7. Network costs'!$G$295</f>
        <v>0</v>
      </c>
      <c r="BC75" s="469">
        <f>'8. Routing factors'!BC110*'7. Network costs'!$G$296</f>
        <v>0</v>
      </c>
      <c r="BD75" s="469">
        <f>'8. Routing factors'!BD110*'7. Network costs'!$G$297</f>
        <v>0</v>
      </c>
      <c r="BE75" s="469">
        <f>'8. Routing factors'!BE110*'7. Network costs'!$G$298</f>
        <v>0</v>
      </c>
      <c r="BF75" s="469">
        <f>'8. Routing factors'!BF110*'7. Network costs'!$G$299</f>
        <v>0</v>
      </c>
      <c r="BG75" s="469">
        <f>'8. Routing factors'!BG110*'7. Network costs'!$G$300</f>
        <v>0</v>
      </c>
      <c r="BH75" s="229"/>
      <c r="BI75" s="335">
        <f t="shared" si="5"/>
        <v>0</v>
      </c>
      <c r="BJ75" s="470">
        <f>'2. Traffic'!G233</f>
        <v>0</v>
      </c>
      <c r="BK75" s="471" t="str">
        <f t="shared" si="6"/>
        <v/>
      </c>
    </row>
    <row r="76" spans="3:63">
      <c r="C76" s="240" t="str">
        <f t="shared" si="4"/>
        <v>S28</v>
      </c>
      <c r="D76" s="240" t="str">
        <f t="shared" si="4"/>
        <v>OTHER: complete as required</v>
      </c>
      <c r="E76" s="469">
        <f>'8. Routing factors'!E111*'7. Network costs'!G$246</f>
        <v>0</v>
      </c>
      <c r="F76" s="469">
        <f>'8. Routing factors'!F111*'7. Network costs'!G$247</f>
        <v>0</v>
      </c>
      <c r="G76" s="469">
        <f>'8. Routing factors'!G111*'7. Network costs'!G$248</f>
        <v>0</v>
      </c>
      <c r="H76" s="469">
        <f>'8. Routing factors'!H111*'7. Network costs'!G$249</f>
        <v>0</v>
      </c>
      <c r="I76" s="469">
        <f>'8. Routing factors'!I111*'7. Network costs'!G$250</f>
        <v>0</v>
      </c>
      <c r="J76" s="469">
        <f>'8. Routing factors'!J111*'7. Network costs'!G$251</f>
        <v>0</v>
      </c>
      <c r="K76" s="469">
        <f>'8. Routing factors'!K111*'7. Network costs'!G$252</f>
        <v>0</v>
      </c>
      <c r="L76" s="469">
        <f>'8. Routing factors'!L111*'7. Network costs'!G$253</f>
        <v>0</v>
      </c>
      <c r="M76" s="469">
        <f>'8. Routing factors'!M111*'7. Network costs'!G$254</f>
        <v>0</v>
      </c>
      <c r="N76" s="469">
        <f>'8. Routing factors'!N111*'7. Network costs'!G$255</f>
        <v>0</v>
      </c>
      <c r="O76" s="469">
        <f>'8. Routing factors'!O111*'7. Network costs'!G$256</f>
        <v>0</v>
      </c>
      <c r="P76" s="469">
        <f>'8. Routing factors'!P111*'7. Network costs'!G$257</f>
        <v>0</v>
      </c>
      <c r="Q76" s="469">
        <f>'8. Routing factors'!Q111*'7. Network costs'!$G$258</f>
        <v>0</v>
      </c>
      <c r="R76" s="469">
        <f>'8. Routing factors'!R111*'7. Network costs'!$G$259</f>
        <v>0</v>
      </c>
      <c r="S76" s="469">
        <f>'8. Routing factors'!S111*'7. Network costs'!$G$260</f>
        <v>0</v>
      </c>
      <c r="T76" s="469">
        <f>'8. Routing factors'!T111*'7. Network costs'!$G$261</f>
        <v>0</v>
      </c>
      <c r="U76" s="469">
        <f>'8. Routing factors'!U111*'7. Network costs'!$G$262</f>
        <v>0</v>
      </c>
      <c r="V76" s="469">
        <f>'8. Routing factors'!V111*'7. Network costs'!$G$263</f>
        <v>0</v>
      </c>
      <c r="W76" s="469">
        <f>'8. Routing factors'!W111*'7. Network costs'!$G$264</f>
        <v>0</v>
      </c>
      <c r="X76" s="469">
        <f>'8. Routing factors'!X111*'7. Network costs'!$G$265</f>
        <v>0</v>
      </c>
      <c r="Y76" s="469">
        <f>'8. Routing factors'!Y111*'7. Network costs'!$G$266</f>
        <v>0</v>
      </c>
      <c r="Z76" s="469">
        <f>'8. Routing factors'!Z111*'7. Network costs'!$G$267</f>
        <v>0</v>
      </c>
      <c r="AA76" s="469">
        <f>'8. Routing factors'!AA111*'7. Network costs'!$G$268</f>
        <v>0</v>
      </c>
      <c r="AB76" s="469">
        <f>'8. Routing factors'!AB111*'7. Network costs'!$G$269</f>
        <v>0</v>
      </c>
      <c r="AC76" s="469">
        <f>'8. Routing factors'!AC111*'7. Network costs'!$G$270</f>
        <v>0</v>
      </c>
      <c r="AD76" s="469">
        <f>'8. Routing factors'!AD111*'7. Network costs'!$G$271</f>
        <v>0</v>
      </c>
      <c r="AE76" s="469">
        <f>'8. Routing factors'!AE111*'7. Network costs'!$G$272</f>
        <v>0</v>
      </c>
      <c r="AF76" s="469">
        <f>'8. Routing factors'!AF111*'7. Network costs'!$G$273</f>
        <v>0</v>
      </c>
      <c r="AG76" s="469">
        <f>'8. Routing factors'!AG111*'7. Network costs'!$G$274</f>
        <v>0</v>
      </c>
      <c r="AH76" s="469">
        <f>'8. Routing factors'!AH111*'7. Network costs'!$G$275</f>
        <v>0</v>
      </c>
      <c r="AI76" s="469">
        <f>'8. Routing factors'!AI111*'7. Network costs'!$G$276</f>
        <v>0</v>
      </c>
      <c r="AJ76" s="469">
        <f>'8. Routing factors'!AJ111*'7. Network costs'!$G$277</f>
        <v>0</v>
      </c>
      <c r="AK76" s="469">
        <f>'8. Routing factors'!AK111*'7. Network costs'!$G$278</f>
        <v>0</v>
      </c>
      <c r="AL76" s="469">
        <f>'8. Routing factors'!AL111*'7. Network costs'!$G$279</f>
        <v>0</v>
      </c>
      <c r="AM76" s="469">
        <f>'8. Routing factors'!AM111*'7. Network costs'!$G$280</f>
        <v>0</v>
      </c>
      <c r="AN76" s="469">
        <f>'8. Routing factors'!AN111*'7. Network costs'!$G$281</f>
        <v>0</v>
      </c>
      <c r="AO76" s="469">
        <f>'8. Routing factors'!AO111*'7. Network costs'!G$282</f>
        <v>0</v>
      </c>
      <c r="AP76" s="469">
        <f>'8. Routing factors'!AP111*'7. Network costs'!$G$283</f>
        <v>0</v>
      </c>
      <c r="AQ76" s="469">
        <f>'8. Routing factors'!AQ111*'7. Network costs'!$G$284</f>
        <v>0</v>
      </c>
      <c r="AR76" s="469">
        <f>'8. Routing factors'!AR111*'7. Network costs'!$G$285</f>
        <v>0</v>
      </c>
      <c r="AS76" s="469">
        <f>'8. Routing factors'!AS111*'7. Network costs'!$G$286</f>
        <v>0</v>
      </c>
      <c r="AT76" s="469">
        <f>'8. Routing factors'!AT111*'7. Network costs'!$G$287</f>
        <v>0</v>
      </c>
      <c r="AU76" s="469">
        <f>'8. Routing factors'!AU111*'7. Network costs'!$G$288</f>
        <v>0</v>
      </c>
      <c r="AV76" s="469">
        <f>'8. Routing factors'!AV111*'7. Network costs'!$G$289</f>
        <v>0</v>
      </c>
      <c r="AW76" s="469">
        <f>'8. Routing factors'!AW111*'7. Network costs'!$G$290</f>
        <v>0</v>
      </c>
      <c r="AX76" s="469">
        <f>'8. Routing factors'!AX111*'7. Network costs'!$G$291</f>
        <v>0</v>
      </c>
      <c r="AY76" s="469">
        <f>'8. Routing factors'!AY111*'7. Network costs'!$G$292</f>
        <v>0</v>
      </c>
      <c r="AZ76" s="469">
        <f>'8. Routing factors'!AZ111*'7. Network costs'!$G$293</f>
        <v>0</v>
      </c>
      <c r="BA76" s="469">
        <f>'8. Routing factors'!BA111*'7. Network costs'!$G$294</f>
        <v>0</v>
      </c>
      <c r="BB76" s="469">
        <f>'8. Routing factors'!BB111*'7. Network costs'!$G$295</f>
        <v>0</v>
      </c>
      <c r="BC76" s="469">
        <f>'8. Routing factors'!BC111*'7. Network costs'!$G$296</f>
        <v>0</v>
      </c>
      <c r="BD76" s="469">
        <f>'8. Routing factors'!BD111*'7. Network costs'!$G$297</f>
        <v>0</v>
      </c>
      <c r="BE76" s="469">
        <f>'8. Routing factors'!BE111*'7. Network costs'!$G$298</f>
        <v>0</v>
      </c>
      <c r="BF76" s="469">
        <f>'8. Routing factors'!BF111*'7. Network costs'!$G$299</f>
        <v>0</v>
      </c>
      <c r="BG76" s="469">
        <f>'8. Routing factors'!BG111*'7. Network costs'!$G$300</f>
        <v>0</v>
      </c>
      <c r="BH76" s="229"/>
      <c r="BI76" s="335">
        <f t="shared" si="5"/>
        <v>0</v>
      </c>
      <c r="BJ76" s="470">
        <f>'2. Traffic'!G234</f>
        <v>0</v>
      </c>
      <c r="BK76" s="471" t="str">
        <f t="shared" si="6"/>
        <v/>
      </c>
    </row>
    <row r="77" spans="3:63">
      <c r="C77" s="240" t="str">
        <f t="shared" si="4"/>
        <v>S29</v>
      </c>
      <c r="D77" s="240" t="str">
        <f t="shared" si="4"/>
        <v>OTHER: complete as required</v>
      </c>
      <c r="E77" s="469">
        <f>'8. Routing factors'!E112*'7. Network costs'!G$246</f>
        <v>0</v>
      </c>
      <c r="F77" s="469">
        <f>'8. Routing factors'!F112*'7. Network costs'!G$247</f>
        <v>0</v>
      </c>
      <c r="G77" s="469">
        <f>'8. Routing factors'!G112*'7. Network costs'!G$248</f>
        <v>0</v>
      </c>
      <c r="H77" s="469">
        <f>'8. Routing factors'!H112*'7. Network costs'!G$249</f>
        <v>0</v>
      </c>
      <c r="I77" s="469">
        <f>'8. Routing factors'!I112*'7. Network costs'!G$250</f>
        <v>0</v>
      </c>
      <c r="J77" s="469">
        <f>'8. Routing factors'!J112*'7. Network costs'!G$251</f>
        <v>0</v>
      </c>
      <c r="K77" s="469">
        <f>'8. Routing factors'!K112*'7. Network costs'!G$252</f>
        <v>0</v>
      </c>
      <c r="L77" s="469">
        <f>'8. Routing factors'!L112*'7. Network costs'!G$253</f>
        <v>0</v>
      </c>
      <c r="M77" s="469">
        <f>'8. Routing factors'!M112*'7. Network costs'!G$254</f>
        <v>0</v>
      </c>
      <c r="N77" s="469">
        <f>'8. Routing factors'!N112*'7. Network costs'!G$255</f>
        <v>0</v>
      </c>
      <c r="O77" s="469">
        <f>'8. Routing factors'!O112*'7. Network costs'!G$256</f>
        <v>0</v>
      </c>
      <c r="P77" s="469">
        <f>'8. Routing factors'!P112*'7. Network costs'!G$257</f>
        <v>0</v>
      </c>
      <c r="Q77" s="469">
        <f>'8. Routing factors'!Q112*'7. Network costs'!$G$258</f>
        <v>0</v>
      </c>
      <c r="R77" s="469">
        <f>'8. Routing factors'!R112*'7. Network costs'!$G$259</f>
        <v>0</v>
      </c>
      <c r="S77" s="469">
        <f>'8. Routing factors'!S112*'7. Network costs'!$G$260</f>
        <v>0</v>
      </c>
      <c r="T77" s="469">
        <f>'8. Routing factors'!T112*'7. Network costs'!$G$261</f>
        <v>0</v>
      </c>
      <c r="U77" s="469">
        <f>'8. Routing factors'!U112*'7. Network costs'!$G$262</f>
        <v>0</v>
      </c>
      <c r="V77" s="469">
        <f>'8. Routing factors'!V112*'7. Network costs'!$G$263</f>
        <v>0</v>
      </c>
      <c r="W77" s="469">
        <f>'8. Routing factors'!W112*'7. Network costs'!$G$264</f>
        <v>0</v>
      </c>
      <c r="X77" s="469">
        <f>'8. Routing factors'!X112*'7. Network costs'!$G$265</f>
        <v>0</v>
      </c>
      <c r="Y77" s="469">
        <f>'8. Routing factors'!Y112*'7. Network costs'!$G$266</f>
        <v>0</v>
      </c>
      <c r="Z77" s="469">
        <f>'8. Routing factors'!Z112*'7. Network costs'!$G$267</f>
        <v>0</v>
      </c>
      <c r="AA77" s="469">
        <f>'8. Routing factors'!AA112*'7. Network costs'!$G$268</f>
        <v>0</v>
      </c>
      <c r="AB77" s="469">
        <f>'8. Routing factors'!AB112*'7. Network costs'!$G$269</f>
        <v>0</v>
      </c>
      <c r="AC77" s="469">
        <f>'8. Routing factors'!AC112*'7. Network costs'!$G$270</f>
        <v>0</v>
      </c>
      <c r="AD77" s="469">
        <f>'8. Routing factors'!AD112*'7. Network costs'!$G$271</f>
        <v>0</v>
      </c>
      <c r="AE77" s="469">
        <f>'8. Routing factors'!AE112*'7. Network costs'!$G$272</f>
        <v>0</v>
      </c>
      <c r="AF77" s="469">
        <f>'8. Routing factors'!AF112*'7. Network costs'!$G$273</f>
        <v>0</v>
      </c>
      <c r="AG77" s="469">
        <f>'8. Routing factors'!AG112*'7. Network costs'!$G$274</f>
        <v>0</v>
      </c>
      <c r="AH77" s="469">
        <f>'8. Routing factors'!AH112*'7. Network costs'!$G$275</f>
        <v>0</v>
      </c>
      <c r="AI77" s="469">
        <f>'8. Routing factors'!AI112*'7. Network costs'!$G$276</f>
        <v>0</v>
      </c>
      <c r="AJ77" s="469">
        <f>'8. Routing factors'!AJ112*'7. Network costs'!$G$277</f>
        <v>0</v>
      </c>
      <c r="AK77" s="469">
        <f>'8. Routing factors'!AK112*'7. Network costs'!$G$278</f>
        <v>0</v>
      </c>
      <c r="AL77" s="469">
        <f>'8. Routing factors'!AL112*'7. Network costs'!$G$279</f>
        <v>0</v>
      </c>
      <c r="AM77" s="469">
        <f>'8. Routing factors'!AM112*'7. Network costs'!$G$280</f>
        <v>0</v>
      </c>
      <c r="AN77" s="469">
        <f>'8. Routing factors'!AN112*'7. Network costs'!$G$281</f>
        <v>0</v>
      </c>
      <c r="AO77" s="469">
        <f>'8. Routing factors'!AO112*'7. Network costs'!G$282</f>
        <v>0</v>
      </c>
      <c r="AP77" s="469">
        <f>'8. Routing factors'!AP112*'7. Network costs'!$G$283</f>
        <v>0</v>
      </c>
      <c r="AQ77" s="469">
        <f>'8. Routing factors'!AQ112*'7. Network costs'!$G$284</f>
        <v>0</v>
      </c>
      <c r="AR77" s="469">
        <f>'8. Routing factors'!AR112*'7. Network costs'!$G$285</f>
        <v>0</v>
      </c>
      <c r="AS77" s="469">
        <f>'8. Routing factors'!AS112*'7. Network costs'!$G$286</f>
        <v>0</v>
      </c>
      <c r="AT77" s="469">
        <f>'8. Routing factors'!AT112*'7. Network costs'!$G$287</f>
        <v>0</v>
      </c>
      <c r="AU77" s="469">
        <f>'8. Routing factors'!AU112*'7. Network costs'!$G$288</f>
        <v>0</v>
      </c>
      <c r="AV77" s="469">
        <f>'8. Routing factors'!AV112*'7. Network costs'!$G$289</f>
        <v>0</v>
      </c>
      <c r="AW77" s="469">
        <f>'8. Routing factors'!AW112*'7. Network costs'!$G$290</f>
        <v>0</v>
      </c>
      <c r="AX77" s="469">
        <f>'8. Routing factors'!AX112*'7. Network costs'!$G$291</f>
        <v>0</v>
      </c>
      <c r="AY77" s="469">
        <f>'8. Routing factors'!AY112*'7. Network costs'!$G$292</f>
        <v>0</v>
      </c>
      <c r="AZ77" s="469">
        <f>'8. Routing factors'!AZ112*'7. Network costs'!$G$293</f>
        <v>0</v>
      </c>
      <c r="BA77" s="469">
        <f>'8. Routing factors'!BA112*'7. Network costs'!$G$294</f>
        <v>0</v>
      </c>
      <c r="BB77" s="469">
        <f>'8. Routing factors'!BB112*'7. Network costs'!$G$295</f>
        <v>0</v>
      </c>
      <c r="BC77" s="469">
        <f>'8. Routing factors'!BC112*'7. Network costs'!$G$296</f>
        <v>0</v>
      </c>
      <c r="BD77" s="469">
        <f>'8. Routing factors'!BD112*'7. Network costs'!$G$297</f>
        <v>0</v>
      </c>
      <c r="BE77" s="469">
        <f>'8. Routing factors'!BE112*'7. Network costs'!$G$298</f>
        <v>0</v>
      </c>
      <c r="BF77" s="469">
        <f>'8. Routing factors'!BF112*'7. Network costs'!$G$299</f>
        <v>0</v>
      </c>
      <c r="BG77" s="469">
        <f>'8. Routing factors'!BG112*'7. Network costs'!$G$300</f>
        <v>0</v>
      </c>
      <c r="BH77" s="229"/>
      <c r="BI77" s="335">
        <f t="shared" si="5"/>
        <v>0</v>
      </c>
      <c r="BJ77" s="470">
        <f>'2. Traffic'!G235</f>
        <v>0</v>
      </c>
      <c r="BK77" s="471" t="str">
        <f t="shared" si="6"/>
        <v/>
      </c>
    </row>
    <row r="78" spans="3:63">
      <c r="C78" s="240" t="str">
        <f t="shared" si="4"/>
        <v>S30</v>
      </c>
      <c r="D78" s="240" t="str">
        <f t="shared" si="4"/>
        <v>OTHER: complete as required</v>
      </c>
      <c r="E78" s="469">
        <f>'8. Routing factors'!E113*'7. Network costs'!G$246</f>
        <v>0</v>
      </c>
      <c r="F78" s="469">
        <f>'8. Routing factors'!F113*'7. Network costs'!G$247</f>
        <v>0</v>
      </c>
      <c r="G78" s="469">
        <f>'8. Routing factors'!G113*'7. Network costs'!G$248</f>
        <v>0</v>
      </c>
      <c r="H78" s="469">
        <f>'8. Routing factors'!H113*'7. Network costs'!G$249</f>
        <v>0</v>
      </c>
      <c r="I78" s="469">
        <f>'8. Routing factors'!I113*'7. Network costs'!G$250</f>
        <v>0</v>
      </c>
      <c r="J78" s="469">
        <f>'8. Routing factors'!J113*'7. Network costs'!G$251</f>
        <v>0</v>
      </c>
      <c r="K78" s="469">
        <f>'8. Routing factors'!K113*'7. Network costs'!G$252</f>
        <v>0</v>
      </c>
      <c r="L78" s="469">
        <f>'8. Routing factors'!L113*'7. Network costs'!G$253</f>
        <v>0</v>
      </c>
      <c r="M78" s="469">
        <f>'8. Routing factors'!M113*'7. Network costs'!G$254</f>
        <v>0</v>
      </c>
      <c r="N78" s="469">
        <f>'8. Routing factors'!N113*'7. Network costs'!G$255</f>
        <v>0</v>
      </c>
      <c r="O78" s="469">
        <f>'8. Routing factors'!O113*'7. Network costs'!G$256</f>
        <v>0</v>
      </c>
      <c r="P78" s="469">
        <f>'8. Routing factors'!P113*'7. Network costs'!G$257</f>
        <v>0</v>
      </c>
      <c r="Q78" s="469">
        <f>'8. Routing factors'!Q113*'7. Network costs'!$G$258</f>
        <v>0</v>
      </c>
      <c r="R78" s="469">
        <f>'8. Routing factors'!R113*'7. Network costs'!$G$259</f>
        <v>0</v>
      </c>
      <c r="S78" s="469">
        <f>'8. Routing factors'!S113*'7. Network costs'!$G$260</f>
        <v>0</v>
      </c>
      <c r="T78" s="469">
        <f>'8. Routing factors'!T113*'7. Network costs'!$G$261</f>
        <v>0</v>
      </c>
      <c r="U78" s="469">
        <f>'8. Routing factors'!U113*'7. Network costs'!$G$262</f>
        <v>0</v>
      </c>
      <c r="V78" s="469">
        <f>'8. Routing factors'!V113*'7. Network costs'!$G$263</f>
        <v>0</v>
      </c>
      <c r="W78" s="469">
        <f>'8. Routing factors'!W113*'7. Network costs'!$G$264</f>
        <v>0</v>
      </c>
      <c r="X78" s="469">
        <f>'8. Routing factors'!X113*'7. Network costs'!$G$265</f>
        <v>0</v>
      </c>
      <c r="Y78" s="469">
        <f>'8. Routing factors'!Y113*'7. Network costs'!$G$266</f>
        <v>0</v>
      </c>
      <c r="Z78" s="469">
        <f>'8. Routing factors'!Z113*'7. Network costs'!$G$267</f>
        <v>0</v>
      </c>
      <c r="AA78" s="469">
        <f>'8. Routing factors'!AA113*'7. Network costs'!$G$268</f>
        <v>0</v>
      </c>
      <c r="AB78" s="469">
        <f>'8. Routing factors'!AB113*'7. Network costs'!$G$269</f>
        <v>0</v>
      </c>
      <c r="AC78" s="469">
        <f>'8. Routing factors'!AC113*'7. Network costs'!$G$270</f>
        <v>0</v>
      </c>
      <c r="AD78" s="469">
        <f>'8. Routing factors'!AD113*'7. Network costs'!$G$271</f>
        <v>0</v>
      </c>
      <c r="AE78" s="469">
        <f>'8. Routing factors'!AE113*'7. Network costs'!$G$272</f>
        <v>0</v>
      </c>
      <c r="AF78" s="469">
        <f>'8. Routing factors'!AF113*'7. Network costs'!$G$273</f>
        <v>0</v>
      </c>
      <c r="AG78" s="469">
        <f>'8. Routing factors'!AG113*'7. Network costs'!$G$274</f>
        <v>0</v>
      </c>
      <c r="AH78" s="469">
        <f>'8. Routing factors'!AH113*'7. Network costs'!$G$275</f>
        <v>0</v>
      </c>
      <c r="AI78" s="469">
        <f>'8. Routing factors'!AI113*'7. Network costs'!$G$276</f>
        <v>0</v>
      </c>
      <c r="AJ78" s="469">
        <f>'8. Routing factors'!AJ113*'7. Network costs'!$G$277</f>
        <v>0</v>
      </c>
      <c r="AK78" s="469">
        <f>'8. Routing factors'!AK113*'7. Network costs'!$G$278</f>
        <v>0</v>
      </c>
      <c r="AL78" s="469">
        <f>'8. Routing factors'!AL113*'7. Network costs'!$G$279</f>
        <v>0</v>
      </c>
      <c r="AM78" s="469">
        <f>'8. Routing factors'!AM113*'7. Network costs'!$G$280</f>
        <v>0</v>
      </c>
      <c r="AN78" s="469">
        <f>'8. Routing factors'!AN113*'7. Network costs'!$G$281</f>
        <v>0</v>
      </c>
      <c r="AO78" s="469">
        <f>'8. Routing factors'!AO113*'7. Network costs'!G$282</f>
        <v>0</v>
      </c>
      <c r="AP78" s="469">
        <f>'8. Routing factors'!AP113*'7. Network costs'!$G$283</f>
        <v>0</v>
      </c>
      <c r="AQ78" s="469">
        <f>'8. Routing factors'!AQ113*'7. Network costs'!$G$284</f>
        <v>0</v>
      </c>
      <c r="AR78" s="469">
        <f>'8. Routing factors'!AR113*'7. Network costs'!$G$285</f>
        <v>0</v>
      </c>
      <c r="AS78" s="469">
        <f>'8. Routing factors'!AS113*'7. Network costs'!$G$286</f>
        <v>0</v>
      </c>
      <c r="AT78" s="469">
        <f>'8. Routing factors'!AT113*'7. Network costs'!$G$287</f>
        <v>0</v>
      </c>
      <c r="AU78" s="469">
        <f>'8. Routing factors'!AU113*'7. Network costs'!$G$288</f>
        <v>0</v>
      </c>
      <c r="AV78" s="469">
        <f>'8. Routing factors'!AV113*'7. Network costs'!$G$289</f>
        <v>0</v>
      </c>
      <c r="AW78" s="469">
        <f>'8. Routing factors'!AW113*'7. Network costs'!$G$290</f>
        <v>0</v>
      </c>
      <c r="AX78" s="469">
        <f>'8. Routing factors'!AX113*'7. Network costs'!$G$291</f>
        <v>0</v>
      </c>
      <c r="AY78" s="469">
        <f>'8. Routing factors'!AY113*'7. Network costs'!$G$292</f>
        <v>0</v>
      </c>
      <c r="AZ78" s="469">
        <f>'8. Routing factors'!AZ113*'7. Network costs'!$G$293</f>
        <v>0</v>
      </c>
      <c r="BA78" s="469">
        <f>'8. Routing factors'!BA113*'7. Network costs'!$G$294</f>
        <v>0</v>
      </c>
      <c r="BB78" s="469">
        <f>'8. Routing factors'!BB113*'7. Network costs'!$G$295</f>
        <v>0</v>
      </c>
      <c r="BC78" s="469">
        <f>'8. Routing factors'!BC113*'7. Network costs'!$G$296</f>
        <v>0</v>
      </c>
      <c r="BD78" s="469">
        <f>'8. Routing factors'!BD113*'7. Network costs'!$G$297</f>
        <v>0</v>
      </c>
      <c r="BE78" s="469">
        <f>'8. Routing factors'!BE113*'7. Network costs'!$G$298</f>
        <v>0</v>
      </c>
      <c r="BF78" s="469">
        <f>'8. Routing factors'!BF113*'7. Network costs'!$G$299</f>
        <v>0</v>
      </c>
      <c r="BG78" s="469">
        <f>'8. Routing factors'!BG113*'7. Network costs'!$G$300</f>
        <v>0</v>
      </c>
      <c r="BH78" s="229"/>
      <c r="BI78" s="335">
        <f t="shared" si="5"/>
        <v>0</v>
      </c>
      <c r="BJ78" s="470">
        <f>'2. Traffic'!G236</f>
        <v>0</v>
      </c>
      <c r="BK78" s="471" t="str">
        <f t="shared" si="6"/>
        <v/>
      </c>
    </row>
    <row r="79" spans="3:63">
      <c r="C79" s="222"/>
      <c r="D79" s="222" t="s">
        <v>2</v>
      </c>
      <c r="E79" s="472">
        <f t="shared" ref="E79:AG79" si="7">SUM(E49:E78)</f>
        <v>10097943.719058538</v>
      </c>
      <c r="F79" s="472">
        <f t="shared" si="7"/>
        <v>9506734.2265239432</v>
      </c>
      <c r="G79" s="472">
        <f t="shared" si="7"/>
        <v>12168101.015383346</v>
      </c>
      <c r="H79" s="472">
        <f t="shared" si="7"/>
        <v>5336798.0747416941</v>
      </c>
      <c r="I79" s="472">
        <f t="shared" si="7"/>
        <v>14747953.733558759</v>
      </c>
      <c r="J79" s="472">
        <f t="shared" si="7"/>
        <v>1196375.7478436972</v>
      </c>
      <c r="K79" s="472">
        <f t="shared" si="7"/>
        <v>446966.29858998163</v>
      </c>
      <c r="L79" s="472">
        <f t="shared" si="7"/>
        <v>59595.506478664203</v>
      </c>
      <c r="M79" s="472">
        <f t="shared" si="7"/>
        <v>1787865.194359926</v>
      </c>
      <c r="N79" s="472">
        <f t="shared" si="7"/>
        <v>123729.35561465242</v>
      </c>
      <c r="O79" s="472">
        <f t="shared" si="7"/>
        <v>165708.95841248092</v>
      </c>
      <c r="P79" s="472">
        <f t="shared" si="7"/>
        <v>1798391.7967245982</v>
      </c>
      <c r="Q79" s="472">
        <f t="shared" si="7"/>
        <v>223483.14929499081</v>
      </c>
      <c r="R79" s="472">
        <f t="shared" si="7"/>
        <v>317842.70121954248</v>
      </c>
      <c r="S79" s="472">
        <f t="shared" si="7"/>
        <v>297977.53239332116</v>
      </c>
      <c r="T79" s="472">
        <f t="shared" si="7"/>
        <v>4767640.5182931377</v>
      </c>
      <c r="U79" s="472">
        <f t="shared" si="7"/>
        <v>1191910.1295732846</v>
      </c>
      <c r="V79" s="472">
        <f t="shared" si="7"/>
        <v>381411.24146345106</v>
      </c>
      <c r="W79" s="472">
        <f t="shared" si="7"/>
        <v>449372.95610221446</v>
      </c>
      <c r="X79" s="472">
        <f t="shared" si="7"/>
        <v>35949.836488177149</v>
      </c>
      <c r="Y79" s="472">
        <f t="shared" si="7"/>
        <v>464549.97632615909</v>
      </c>
      <c r="Z79" s="472">
        <f t="shared" si="7"/>
        <v>241671.35771028715</v>
      </c>
      <c r="AA79" s="472">
        <f t="shared" si="7"/>
        <v>348633.71290018572</v>
      </c>
      <c r="AB79" s="472">
        <f t="shared" si="7"/>
        <v>983112.37350445031</v>
      </c>
      <c r="AC79" s="472">
        <f t="shared" si="7"/>
        <v>1260989.4893010762</v>
      </c>
      <c r="AD79" s="472">
        <f t="shared" si="7"/>
        <v>0</v>
      </c>
      <c r="AE79" s="472">
        <f t="shared" si="7"/>
        <v>0</v>
      </c>
      <c r="AF79" s="472">
        <f t="shared" si="7"/>
        <v>0</v>
      </c>
      <c r="AG79" s="472">
        <f t="shared" si="7"/>
        <v>0</v>
      </c>
      <c r="AH79" s="472">
        <f t="shared" ref="AH79:BG79" si="8">SUM(AH49:AH78)</f>
        <v>0</v>
      </c>
      <c r="AI79" s="472">
        <f t="shared" si="8"/>
        <v>5353881.7728276234</v>
      </c>
      <c r="AJ79" s="472">
        <f t="shared" si="8"/>
        <v>21675106.947876014</v>
      </c>
      <c r="AK79" s="472">
        <f t="shared" si="8"/>
        <v>5625369.0713831484</v>
      </c>
      <c r="AL79" s="472">
        <f t="shared" si="8"/>
        <v>2278619.3762529828</v>
      </c>
      <c r="AM79" s="472">
        <f t="shared" si="8"/>
        <v>2064491.3265504786</v>
      </c>
      <c r="AN79" s="472">
        <f t="shared" si="8"/>
        <v>11298.21123982849</v>
      </c>
      <c r="AO79" s="472">
        <f t="shared" si="8"/>
        <v>1506.4281653104654</v>
      </c>
      <c r="AP79" s="472">
        <f t="shared" si="8"/>
        <v>2132.4371567612484</v>
      </c>
      <c r="AQ79" s="472">
        <f t="shared" si="8"/>
        <v>12397.890446286323</v>
      </c>
      <c r="AR79" s="472">
        <f t="shared" si="8"/>
        <v>7532.1408265523278</v>
      </c>
      <c r="AS79" s="472">
        <f t="shared" si="8"/>
        <v>8216.8809016934483</v>
      </c>
      <c r="AT79" s="472">
        <f t="shared" si="8"/>
        <v>7532.1408265523287</v>
      </c>
      <c r="AU79" s="472">
        <f t="shared" si="8"/>
        <v>657.35047213547591</v>
      </c>
      <c r="AV79" s="472">
        <f t="shared" si="8"/>
        <v>11359.045636159719</v>
      </c>
      <c r="AW79" s="472">
        <f t="shared" si="8"/>
        <v>2271.8091272319443</v>
      </c>
      <c r="AX79" s="472">
        <f t="shared" si="8"/>
        <v>1540.6651690675212</v>
      </c>
      <c r="AY79" s="472">
        <f t="shared" si="8"/>
        <v>0</v>
      </c>
      <c r="AZ79" s="472">
        <f t="shared" si="8"/>
        <v>0</v>
      </c>
      <c r="BA79" s="472">
        <f t="shared" si="8"/>
        <v>0</v>
      </c>
      <c r="BB79" s="472">
        <f t="shared" si="8"/>
        <v>0</v>
      </c>
      <c r="BC79" s="472">
        <f t="shared" si="8"/>
        <v>0</v>
      </c>
      <c r="BD79" s="472">
        <f t="shared" si="8"/>
        <v>0</v>
      </c>
      <c r="BE79" s="472">
        <f t="shared" si="8"/>
        <v>0</v>
      </c>
      <c r="BF79" s="472">
        <f t="shared" si="8"/>
        <v>0</v>
      </c>
      <c r="BG79" s="472">
        <f t="shared" si="8"/>
        <v>0</v>
      </c>
      <c r="BH79" s="32"/>
      <c r="BI79" s="472">
        <f>SUM(BI49:BI78)</f>
        <v>105464622.09671836</v>
      </c>
      <c r="BJ79" s="144"/>
      <c r="BK79" s="144"/>
    </row>
    <row r="80" spans="3:63">
      <c r="C80" s="216"/>
      <c r="D80" s="439"/>
      <c r="E80" s="444" t="str">
        <f>IF(ROUND(E79,0)=ROUND('7. Network costs'!$G$246,0),"OK", "ERROR")</f>
        <v>OK</v>
      </c>
      <c r="F80" s="444" t="str">
        <f>IF(ROUND(F79,0)=ROUND('7. Network costs'!$G$247,0),"OK", "ERROR")</f>
        <v>OK</v>
      </c>
      <c r="G80" s="444" t="str">
        <f>IF(ROUND(G79,0)=ROUND('7. Network costs'!$G$248,0),"OK", "ERROR")</f>
        <v>OK</v>
      </c>
      <c r="H80" s="444" t="str">
        <f>IF(ROUND(H79,0)=ROUND('7. Network costs'!$G$249,0),"OK", "ERROR")</f>
        <v>OK</v>
      </c>
      <c r="I80" s="444" t="str">
        <f>IF(ROUND(I79,0)=ROUND('7. Network costs'!$G$250,0),"OK", "ERROR")</f>
        <v>OK</v>
      </c>
      <c r="J80" s="444" t="str">
        <f>IF(ROUND(J79,0)=ROUND('7. Network costs'!$G$251,0),"OK", "ERROR")</f>
        <v>OK</v>
      </c>
      <c r="K80" s="444" t="str">
        <f>IF(ROUND(K79,0)=ROUND('7. Network costs'!$G$252,0),"OK", "ERROR")</f>
        <v>OK</v>
      </c>
      <c r="L80" s="444" t="str">
        <f>IF(ROUND(L79,0)=ROUND('7. Network costs'!$G$253,0),"OK", "ERROR")</f>
        <v>OK</v>
      </c>
      <c r="M80" s="444" t="str">
        <f>IF(ROUND(M79,0)=ROUND('7. Network costs'!$G$254,0),"OK", "ERROR")</f>
        <v>OK</v>
      </c>
      <c r="N80" s="444" t="str">
        <f>IF(ROUND(N79,0)=ROUND('7. Network costs'!$G$255,0),"OK", "ERROR")</f>
        <v>OK</v>
      </c>
      <c r="O80" s="444" t="str">
        <f>IF(ROUND(O79,0)=ROUND('7. Network costs'!$G$256,0),"OK", "ERROR")</f>
        <v>OK</v>
      </c>
      <c r="P80" s="444" t="str">
        <f>IF(ROUND(P79,0)=ROUND('7. Network costs'!$G$257,0),"OK", "ERROR")</f>
        <v>OK</v>
      </c>
      <c r="Q80" s="444" t="str">
        <f>IF(ROUND(Q79,0)=ROUND('7. Network costs'!$G$258,0),"OK", "ERROR")</f>
        <v>OK</v>
      </c>
      <c r="R80" s="444" t="str">
        <f>IF(ROUND(R79,0)=ROUND('7. Network costs'!$G$259,0),"OK", "ERROR")</f>
        <v>OK</v>
      </c>
      <c r="S80" s="444" t="str">
        <f>IF(ROUND(S79,0)=ROUND('7. Network costs'!$G$260,0),"OK", "ERROR")</f>
        <v>OK</v>
      </c>
      <c r="T80" s="444" t="str">
        <f>IF(ROUND(T79,0)=ROUND('7. Network costs'!$G$261,0),"OK", "ERROR")</f>
        <v>OK</v>
      </c>
      <c r="U80" s="444" t="str">
        <f>IF(ROUND(U79,0)=ROUND('7. Network costs'!$G$262,0),"OK", "ERROR")</f>
        <v>OK</v>
      </c>
      <c r="V80" s="444" t="str">
        <f>IF(ROUND(V79,0)=ROUND('7. Network costs'!$G$263,0),"OK", "ERROR")</f>
        <v>OK</v>
      </c>
      <c r="W80" s="444" t="str">
        <f>IF(ROUND(W79,0)=ROUND('7. Network costs'!$G$264,0),"OK", "ERROR")</f>
        <v>OK</v>
      </c>
      <c r="X80" s="444" t="str">
        <f>IF(ROUND(X79,0)=ROUND('7. Network costs'!$G$265,0),"OK", "ERROR")</f>
        <v>OK</v>
      </c>
      <c r="Y80" s="444" t="str">
        <f>IF(ROUND(Y79,0)=ROUND('7. Network costs'!$G$266,0),"OK", "ERROR")</f>
        <v>OK</v>
      </c>
      <c r="Z80" s="444" t="str">
        <f>IF(ROUND(Z79,0)=ROUND('7. Network costs'!$G$267,0),"OK", "ERROR")</f>
        <v>OK</v>
      </c>
      <c r="AA80" s="444" t="str">
        <f>IF(ROUND(AA79,0)=ROUND('7. Network costs'!$G$268,0),"OK", "ERROR")</f>
        <v>OK</v>
      </c>
      <c r="AB80" s="444" t="str">
        <f>IF(ROUND(AB79,0)=ROUND('7. Network costs'!$G$269,0),"OK", "ERROR")</f>
        <v>OK</v>
      </c>
      <c r="AC80" s="444" t="str">
        <f>IF(ROUND(AC79,0)=ROUND('7. Network costs'!$G$270,0),"OK", "ERROR")</f>
        <v>OK</v>
      </c>
      <c r="AD80" s="444" t="str">
        <f>IF(ROUND(AD79,0)=ROUND('7. Network costs'!$G$271,0),"OK", "ERROR")</f>
        <v>OK</v>
      </c>
      <c r="AE80" s="444" t="str">
        <f>IF(ROUND(AE79,0)=ROUND('7. Network costs'!$G$272,0),"OK", "ERROR")</f>
        <v>OK</v>
      </c>
      <c r="AF80" s="444" t="str">
        <f>IF(ROUND(AF79,0)=ROUND('7. Network costs'!$G$273,0),"OK", "ERROR")</f>
        <v>OK</v>
      </c>
      <c r="AG80" s="444" t="str">
        <f>IF(ROUND(AG79,0)=ROUND('7. Network costs'!$G$274,0),"OK", "ERROR")</f>
        <v>OK</v>
      </c>
      <c r="AH80" s="444" t="str">
        <f>IF(ROUND(AH79,0)=ROUND('7. Network costs'!$G$275,0),"OK", "ERROR")</f>
        <v>OK</v>
      </c>
      <c r="AI80" s="444" t="str">
        <f>IF(ROUND(AI79,0)=ROUND('7. Network costs'!$G$276,0),"OK", "ERROR")</f>
        <v>OK</v>
      </c>
      <c r="AJ80" s="444" t="str">
        <f>IF(ROUND(AJ79,0)=ROUND('7. Network costs'!$G$277,0),"OK", "ERROR")</f>
        <v>OK</v>
      </c>
      <c r="AK80" s="444" t="str">
        <f>IF(ROUND(AK79,0)=ROUND('7. Network costs'!$G$278,0),"OK", "ERROR")</f>
        <v>OK</v>
      </c>
      <c r="AL80" s="444" t="str">
        <f>IF(ROUND(AL79,0)=ROUND('7. Network costs'!$G$279,0),"OK", "ERROR")</f>
        <v>OK</v>
      </c>
      <c r="AM80" s="444" t="str">
        <f>IF(ROUND(AM79,0)=ROUND('7. Network costs'!$G$280,0),"OK", "ERROR")</f>
        <v>OK</v>
      </c>
      <c r="AN80" s="444" t="str">
        <f>IF(ROUND(AN79,0)=ROUND('7. Network costs'!$G$281,0),"OK", "ERROR")</f>
        <v>OK</v>
      </c>
      <c r="AO80" s="444" t="str">
        <f>IF(ROUND(AO79,0)=ROUND('7. Network costs'!$G$282,0),"OK", "ERROR")</f>
        <v>OK</v>
      </c>
      <c r="AP80" s="444" t="str">
        <f>IF(ROUND(AP79,0)=ROUND('7. Network costs'!$G$283,0),"OK", "ERROR")</f>
        <v>OK</v>
      </c>
      <c r="AQ80" s="444" t="str">
        <f>IF(ROUND(AQ79,0)=ROUND('7. Network costs'!$G$284,0),"OK", "ERROR")</f>
        <v>OK</v>
      </c>
      <c r="AR80" s="444" t="str">
        <f>IF(ROUND(AR79,0)=ROUND('7. Network costs'!$G$285,0),"OK", "ERROR")</f>
        <v>OK</v>
      </c>
      <c r="AS80" s="444" t="str">
        <f>IF(ROUND(AS79,0)=ROUND('7. Network costs'!$G$286,0),"OK", "ERROR")</f>
        <v>OK</v>
      </c>
      <c r="AT80" s="444" t="str">
        <f>IF(ROUND(AT79,0)=ROUND('7. Network costs'!$G$287,0),"OK", "ERROR")</f>
        <v>OK</v>
      </c>
      <c r="AU80" s="444" t="str">
        <f>IF(ROUND(AU79,0)=ROUND('7. Network costs'!$G$288,0),"OK", "ERROR")</f>
        <v>OK</v>
      </c>
      <c r="AV80" s="444" t="str">
        <f>IF(ROUND(AV79,0)=ROUND('7. Network costs'!$G$289,0),"OK", "ERROR")</f>
        <v>OK</v>
      </c>
      <c r="AW80" s="444" t="str">
        <f>IF(ROUND(AW79,0)=ROUND('7. Network costs'!$G$290,0),"OK", "ERROR")</f>
        <v>OK</v>
      </c>
      <c r="AX80" s="444" t="str">
        <f>IF(ROUND(AX79,0)=ROUND('7. Network costs'!$G$291,0),"OK", "ERROR")</f>
        <v>OK</v>
      </c>
      <c r="AY80" s="444" t="str">
        <f>IF(ROUND(AY79,0)=ROUND('7. Network costs'!$G$292,0),"OK", "ERROR")</f>
        <v>OK</v>
      </c>
      <c r="AZ80" s="444" t="str">
        <f>IF(ROUND(AZ79,0)=ROUND('7. Network costs'!$G$293,0),"OK", "ERROR")</f>
        <v>OK</v>
      </c>
      <c r="BA80" s="444" t="str">
        <f>IF(ROUND(BA79,0)=ROUND('7. Network costs'!$G$294,0),"OK", "ERROR")</f>
        <v>OK</v>
      </c>
      <c r="BB80" s="444" t="str">
        <f>IF(ROUND(BB79,0)=ROUND('7. Network costs'!$G$295,0),"OK", "ERROR")</f>
        <v>OK</v>
      </c>
      <c r="BC80" s="444" t="str">
        <f>IF(ROUND(BC79,0)=ROUND('7. Network costs'!$G$296,0),"OK", "ERROR")</f>
        <v>OK</v>
      </c>
      <c r="BD80" s="444" t="str">
        <f>IF(ROUND(BD79,0)=ROUND('7. Network costs'!$G$297,0),"OK", "ERROR")</f>
        <v>OK</v>
      </c>
      <c r="BE80" s="444" t="str">
        <f>IF(ROUND(BE79,0)=ROUND('7. Network costs'!$G$298,0),"OK", "ERROR")</f>
        <v>OK</v>
      </c>
      <c r="BF80" s="444" t="str">
        <f>IF(ROUND(BF79,0)=ROUND('7. Network costs'!$G$299,0),"OK", "ERROR")</f>
        <v>OK</v>
      </c>
      <c r="BG80" s="444" t="str">
        <f>IF(ROUND(BG79,0)=ROUND('7. Network costs'!$G$300,0),"OK", "ERROR")</f>
        <v>OK</v>
      </c>
      <c r="BH80" s="216"/>
      <c r="BI80" s="444" t="str">
        <f>IF(ROUND(BI79,0)=ROUND('7. Network costs'!G301,0),"Ok", "Not ok")</f>
        <v>Ok</v>
      </c>
      <c r="BJ80" s="473"/>
      <c r="BK80" s="216"/>
    </row>
    <row r="81" spans="3:63">
      <c r="AH81" s="207"/>
      <c r="BG81"/>
    </row>
    <row r="82" spans="3:63" s="695" customFormat="1" ht="51">
      <c r="C82" s="687">
        <f>'C. Masterfiles'!D145</f>
        <v>2016</v>
      </c>
      <c r="D82" s="687" t="s">
        <v>284</v>
      </c>
      <c r="E82" s="687" t="str">
        <f t="shared" ref="E82:BG82" si="9">E47</f>
        <v>TRX</v>
      </c>
      <c r="F82" s="687" t="str">
        <f t="shared" si="9"/>
        <v>Radio</v>
      </c>
      <c r="G82" s="687" t="str">
        <f t="shared" si="9"/>
        <v>BTS</v>
      </c>
      <c r="H82" s="687" t="str">
        <f t="shared" si="9"/>
        <v>Node B</v>
      </c>
      <c r="I82" s="687" t="str">
        <f t="shared" si="9"/>
        <v>BSC</v>
      </c>
      <c r="J82" s="687" t="str">
        <f t="shared" si="9"/>
        <v>RNC</v>
      </c>
      <c r="K82" s="687" t="str">
        <f t="shared" si="9"/>
        <v>MSC</v>
      </c>
      <c r="L82" s="687" t="str">
        <f t="shared" si="9"/>
        <v>HLR</v>
      </c>
      <c r="M82" s="687" t="str">
        <f t="shared" si="9"/>
        <v>PPP</v>
      </c>
      <c r="N82" s="687" t="str">
        <f t="shared" si="9"/>
        <v>SMSG</v>
      </c>
      <c r="O82" s="687" t="str">
        <f t="shared" si="9"/>
        <v>SMSC</v>
      </c>
      <c r="P82" s="687" t="str">
        <f t="shared" si="9"/>
        <v>MMSC</v>
      </c>
      <c r="Q82" s="687" t="str">
        <f t="shared" si="9"/>
        <v>VMS</v>
      </c>
      <c r="R82" s="687" t="str">
        <f t="shared" si="9"/>
        <v>NMS</v>
      </c>
      <c r="S82" s="687" t="str">
        <f t="shared" si="9"/>
        <v>OSS</v>
      </c>
      <c r="T82" s="687" t="str">
        <f t="shared" si="9"/>
        <v>GPRS</v>
      </c>
      <c r="U82" s="687" t="str">
        <f t="shared" si="9"/>
        <v>BIL</v>
      </c>
      <c r="V82" s="687" t="str">
        <f t="shared" si="9"/>
        <v>IBIL</v>
      </c>
      <c r="W82" s="687" t="str">
        <f t="shared" si="9"/>
        <v>IGW</v>
      </c>
      <c r="X82" s="687" t="str">
        <f t="shared" si="9"/>
        <v>INT</v>
      </c>
      <c r="Y82" s="687" t="str">
        <f t="shared" si="9"/>
        <v>SGSN</v>
      </c>
      <c r="Z82" s="687" t="str">
        <f t="shared" si="9"/>
        <v>GGSN</v>
      </c>
      <c r="AA82" s="687" t="str">
        <f t="shared" si="9"/>
        <v>IN/NGN</v>
      </c>
      <c r="AB82" s="687" t="str">
        <f t="shared" si="9"/>
        <v>eNodeB</v>
      </c>
      <c r="AC82" s="687" t="str">
        <f t="shared" si="9"/>
        <v>eNodeB Radio</v>
      </c>
      <c r="AD82" s="687" t="str">
        <f t="shared" si="9"/>
        <v>OTHER</v>
      </c>
      <c r="AE82" s="687" t="str">
        <f t="shared" si="9"/>
        <v>OTHER</v>
      </c>
      <c r="AF82" s="687" t="str">
        <f t="shared" si="9"/>
        <v>OTHER</v>
      </c>
      <c r="AG82" s="687" t="str">
        <f t="shared" si="9"/>
        <v>OTHER</v>
      </c>
      <c r="AH82" s="687" t="str">
        <f t="shared" si="9"/>
        <v>OTHER</v>
      </c>
      <c r="AI82" s="687" t="str">
        <f t="shared" si="9"/>
        <v>BTS-BSC</v>
      </c>
      <c r="AJ82" s="687" t="str">
        <f t="shared" si="9"/>
        <v>Node B-RNC</v>
      </c>
      <c r="AK82" s="687" t="str">
        <f t="shared" si="9"/>
        <v>BSC-MSC</v>
      </c>
      <c r="AL82" s="687" t="str">
        <f t="shared" si="9"/>
        <v>RNC-MSC</v>
      </c>
      <c r="AM82" s="687" t="str">
        <f t="shared" si="9"/>
        <v>MSC-MSC</v>
      </c>
      <c r="AN82" s="687" t="str">
        <f t="shared" si="9"/>
        <v>MSC-PPP</v>
      </c>
      <c r="AO82" s="687" t="str">
        <f t="shared" si="9"/>
        <v>MSC-HLR</v>
      </c>
      <c r="AP82" s="687" t="str">
        <f t="shared" si="9"/>
        <v>MSC-SMS</v>
      </c>
      <c r="AQ82" s="687" t="str">
        <f t="shared" si="9"/>
        <v>MSC-MMS</v>
      </c>
      <c r="AR82" s="687" t="str">
        <f t="shared" si="9"/>
        <v>MSC-OSS</v>
      </c>
      <c r="AS82" s="687" t="str">
        <f t="shared" si="9"/>
        <v>MSC-GPRS</v>
      </c>
      <c r="AT82" s="687" t="str">
        <f t="shared" si="9"/>
        <v>MSC-BIL</v>
      </c>
      <c r="AU82" s="687" t="str">
        <f t="shared" si="9"/>
        <v>MSC-IBIL</v>
      </c>
      <c r="AV82" s="687" t="str">
        <f t="shared" si="9"/>
        <v>MSC-IGW</v>
      </c>
      <c r="AW82" s="687" t="str">
        <f t="shared" si="9"/>
        <v>MSC-INT</v>
      </c>
      <c r="AX82" s="687" t="str">
        <f t="shared" si="9"/>
        <v>MSC-IN/NGIN</v>
      </c>
      <c r="AY82" s="687" t="str">
        <f t="shared" si="9"/>
        <v>eNodeB-MSC</v>
      </c>
      <c r="AZ82" s="687" t="str">
        <f t="shared" si="9"/>
        <v>OTHER: complete as required</v>
      </c>
      <c r="BA82" s="687" t="str">
        <f t="shared" si="9"/>
        <v>OTHER: complete as required</v>
      </c>
      <c r="BB82" s="687" t="str">
        <f t="shared" si="9"/>
        <v>OTHER: complete as required</v>
      </c>
      <c r="BC82" s="687" t="str">
        <f t="shared" si="9"/>
        <v>OTHER: complete as required</v>
      </c>
      <c r="BD82" s="687" t="str">
        <f t="shared" si="9"/>
        <v>OTHER: complete as required</v>
      </c>
      <c r="BE82" s="687" t="str">
        <f t="shared" si="9"/>
        <v>OTHER: complete as required</v>
      </c>
      <c r="BF82" s="687" t="str">
        <f t="shared" si="9"/>
        <v>OTHER: complete as required</v>
      </c>
      <c r="BG82" s="687" t="str">
        <f t="shared" si="9"/>
        <v>OTHER: complete as required</v>
      </c>
      <c r="BH82" s="690"/>
      <c r="BI82" s="691" t="s">
        <v>427</v>
      </c>
      <c r="BJ82" s="691" t="s">
        <v>492</v>
      </c>
      <c r="BK82" s="691" t="s">
        <v>493</v>
      </c>
    </row>
    <row r="83" spans="3:63">
      <c r="C83" s="260"/>
      <c r="D83" s="260"/>
      <c r="E83" s="390" t="s">
        <v>257</v>
      </c>
      <c r="F83" s="390" t="s">
        <v>257</v>
      </c>
      <c r="G83" s="390" t="s">
        <v>257</v>
      </c>
      <c r="H83" s="390" t="s">
        <v>257</v>
      </c>
      <c r="I83" s="390" t="s">
        <v>257</v>
      </c>
      <c r="J83" s="390" t="s">
        <v>257</v>
      </c>
      <c r="K83" s="390" t="s">
        <v>257</v>
      </c>
      <c r="L83" s="390" t="s">
        <v>257</v>
      </c>
      <c r="M83" s="390" t="s">
        <v>257</v>
      </c>
      <c r="N83" s="390" t="s">
        <v>257</v>
      </c>
      <c r="O83" s="390" t="s">
        <v>257</v>
      </c>
      <c r="P83" s="390" t="s">
        <v>257</v>
      </c>
      <c r="Q83" s="390" t="s">
        <v>257</v>
      </c>
      <c r="R83" s="390" t="s">
        <v>257</v>
      </c>
      <c r="S83" s="390" t="s">
        <v>257</v>
      </c>
      <c r="T83" s="390" t="s">
        <v>257</v>
      </c>
      <c r="U83" s="390" t="s">
        <v>257</v>
      </c>
      <c r="V83" s="390" t="s">
        <v>257</v>
      </c>
      <c r="W83" s="390" t="s">
        <v>257</v>
      </c>
      <c r="X83" s="390" t="s">
        <v>257</v>
      </c>
      <c r="Y83" s="390" t="s">
        <v>257</v>
      </c>
      <c r="Z83" s="390" t="s">
        <v>257</v>
      </c>
      <c r="AA83" s="390" t="s">
        <v>257</v>
      </c>
      <c r="AB83" s="390" t="s">
        <v>257</v>
      </c>
      <c r="AC83" s="390" t="s">
        <v>257</v>
      </c>
      <c r="AD83" s="390" t="s">
        <v>257</v>
      </c>
      <c r="AE83" s="390" t="s">
        <v>257</v>
      </c>
      <c r="AF83" s="390" t="s">
        <v>257</v>
      </c>
      <c r="AG83" s="390" t="s">
        <v>257</v>
      </c>
      <c r="AH83" s="390" t="s">
        <v>257</v>
      </c>
      <c r="AI83" s="390" t="s">
        <v>257</v>
      </c>
      <c r="AJ83" s="390" t="s">
        <v>257</v>
      </c>
      <c r="AK83" s="390" t="s">
        <v>257</v>
      </c>
      <c r="AL83" s="390" t="s">
        <v>257</v>
      </c>
      <c r="AM83" s="390" t="s">
        <v>257</v>
      </c>
      <c r="AN83" s="390" t="s">
        <v>257</v>
      </c>
      <c r="AO83" s="390" t="s">
        <v>257</v>
      </c>
      <c r="AP83" s="390" t="s">
        <v>257</v>
      </c>
      <c r="AQ83" s="390" t="s">
        <v>257</v>
      </c>
      <c r="AR83" s="390" t="s">
        <v>257</v>
      </c>
      <c r="AS83" s="390" t="s">
        <v>257</v>
      </c>
      <c r="AT83" s="390" t="s">
        <v>257</v>
      </c>
      <c r="AU83" s="390" t="s">
        <v>257</v>
      </c>
      <c r="AV83" s="390" t="s">
        <v>257</v>
      </c>
      <c r="AW83" s="390" t="s">
        <v>257</v>
      </c>
      <c r="AX83" s="390" t="s">
        <v>257</v>
      </c>
      <c r="AY83" s="390" t="s">
        <v>257</v>
      </c>
      <c r="AZ83" s="390" t="s">
        <v>257</v>
      </c>
      <c r="BA83" s="390" t="s">
        <v>257</v>
      </c>
      <c r="BB83" s="390" t="s">
        <v>257</v>
      </c>
      <c r="BC83" s="390" t="s">
        <v>257</v>
      </c>
      <c r="BD83" s="390" t="s">
        <v>257</v>
      </c>
      <c r="BE83" s="390" t="s">
        <v>257</v>
      </c>
      <c r="BF83" s="390" t="s">
        <v>257</v>
      </c>
      <c r="BG83" s="390" t="s">
        <v>257</v>
      </c>
      <c r="BH83" s="305"/>
      <c r="BI83" s="391" t="str">
        <f>BI48</f>
        <v>Euro</v>
      </c>
      <c r="BJ83" s="391" t="str">
        <f>BJ48</f>
        <v>Millions</v>
      </c>
      <c r="BK83" s="391" t="str">
        <f>BK48</f>
        <v>Euro</v>
      </c>
    </row>
    <row r="84" spans="3:63">
      <c r="C84" s="240" t="str">
        <f t="shared" ref="C84:D113" si="10">C49</f>
        <v>S01</v>
      </c>
      <c r="D84" s="240" t="str">
        <f t="shared" si="10"/>
        <v>Повиквания в мрежата (On Net calls)</v>
      </c>
      <c r="E84" s="469">
        <f>'8. Routing factors'!E118*'7. Network costs'!$H$246</f>
        <v>7715128.8041869188</v>
      </c>
      <c r="F84" s="469">
        <f>'8. Routing factors'!F118*'7. Network costs'!$H$247</f>
        <v>5171767.9488857109</v>
      </c>
      <c r="G84" s="469">
        <f>'8. Routing factors'!G118*'7. Network costs'!$H$248</f>
        <v>9111699.4244517609</v>
      </c>
      <c r="H84" s="469">
        <f>'8. Routing factors'!H118*'7. Network costs'!$H$249</f>
        <v>2838560.4950554091</v>
      </c>
      <c r="I84" s="469">
        <f>'8. Routing factors'!I118*'7. Network costs'!$H$250</f>
        <v>11003843.80739758</v>
      </c>
      <c r="J84" s="469">
        <f>'8. Routing factors'!J118*'7. Network costs'!$H$251</f>
        <v>632514.62164586212</v>
      </c>
      <c r="K84" s="469">
        <f>'8. Routing factors'!K118*'7. Network costs'!$H$252</f>
        <v>230888.26195354899</v>
      </c>
      <c r="L84" s="469">
        <f>'8. Routing factors'!L118*'7. Network costs'!$H$253</f>
        <v>23073.045542780226</v>
      </c>
      <c r="M84" s="469">
        <f>'8. Routing factors'!M118*'7. Network costs'!$H$254</f>
        <v>692191.36628340685</v>
      </c>
      <c r="N84" s="469">
        <f>'8. Routing factors'!N118*'7. Network costs'!$H$255</f>
        <v>0</v>
      </c>
      <c r="O84" s="469">
        <f>'8. Routing factors'!O118*'7. Network costs'!$H$256</f>
        <v>0</v>
      </c>
      <c r="P84" s="469">
        <f>'8. Routing factors'!P118*'7. Network costs'!$H$257</f>
        <v>0</v>
      </c>
      <c r="Q84" s="469">
        <f>'8. Routing factors'!Q118*'7. Network costs'!$H$258</f>
        <v>0</v>
      </c>
      <c r="R84" s="469">
        <f>'8. Routing factors'!R118*'7. Network costs'!$H$259</f>
        <v>123056.24289482793</v>
      </c>
      <c r="S84" s="469">
        <f>'8. Routing factors'!S118*'7. Network costs'!$H$260</f>
        <v>115365.22771390114</v>
      </c>
      <c r="T84" s="469">
        <f>'8. Routing factors'!T118*'7. Network costs'!$H$261</f>
        <v>0</v>
      </c>
      <c r="U84" s="469">
        <f>'8. Routing factors'!U118*'7. Network costs'!$H$262</f>
        <v>508726.70240259322</v>
      </c>
      <c r="V84" s="469">
        <f>'8. Routing factors'!V118*'7. Network costs'!$H$263</f>
        <v>0</v>
      </c>
      <c r="W84" s="469">
        <f>'8. Routing factors'!W118*'7. Network costs'!$H$264</f>
        <v>0</v>
      </c>
      <c r="X84" s="469">
        <f>'8. Routing factors'!X118*'7. Network costs'!$H$265</f>
        <v>0</v>
      </c>
      <c r="Y84" s="469">
        <f>'8. Routing factors'!Y118*'7. Network costs'!$H$266</f>
        <v>0</v>
      </c>
      <c r="Z84" s="469">
        <f>'8. Routing factors'!Z118*'7. Network costs'!$H$267</f>
        <v>0</v>
      </c>
      <c r="AA84" s="469">
        <f>'8. Routing factors'!AA118*'7. Network costs'!$H$268</f>
        <v>0</v>
      </c>
      <c r="AB84" s="469">
        <f>'8. Routing factors'!AB118*'7. Network costs'!$H$269</f>
        <v>884697.10385353933</v>
      </c>
      <c r="AC84" s="469">
        <f>'8. Routing factors'!AC118*'7. Network costs'!$H$270</f>
        <v>1155206.3431725607</v>
      </c>
      <c r="AD84" s="469">
        <f>'8. Routing factors'!AD118*'7. Network costs'!$H$271</f>
        <v>0</v>
      </c>
      <c r="AE84" s="469">
        <f>'8. Routing factors'!AE118*'7. Network costs'!$H$272</f>
        <v>0</v>
      </c>
      <c r="AF84" s="469">
        <f>'8. Routing factors'!AF118*'7. Network costs'!$H$273</f>
        <v>0</v>
      </c>
      <c r="AG84" s="469">
        <f>'8. Routing factors'!AG118*'7. Network costs'!$H$274</f>
        <v>0</v>
      </c>
      <c r="AH84" s="469">
        <f>'8. Routing factors'!AH118*'7. Network costs'!$H$275</f>
        <v>0</v>
      </c>
      <c r="AI84" s="469">
        <f>'8. Routing factors'!AI118*'7. Network costs'!$H$276</f>
        <v>4076204.021515023</v>
      </c>
      <c r="AJ84" s="469">
        <f>'8. Routing factors'!AJ118*'7. Network costs'!$H$277</f>
        <v>11708960.324429845</v>
      </c>
      <c r="AK84" s="469">
        <f>'8. Routing factors'!AK118*'7. Network costs'!$H$278</f>
        <v>4252950.4550277041</v>
      </c>
      <c r="AL84" s="469">
        <f>'8. Routing factors'!AL118*'7. Network costs'!$H$279</f>
        <v>1223047.1582833019</v>
      </c>
      <c r="AM84" s="469">
        <f>'8. Routing factors'!AM118*'7. Network costs'!$H$280</f>
        <v>1598578.8756916246</v>
      </c>
      <c r="AN84" s="469">
        <f>'8. Routing factors'!AN118*'7. Network costs'!$H$281</f>
        <v>1988.3009339469081</v>
      </c>
      <c r="AO84" s="469">
        <f>'8. Routing factors'!AO118*'7. Network costs'!H$282</f>
        <v>587.51692425731187</v>
      </c>
      <c r="AP84" s="469">
        <f>'8. Routing factors'!AP118*'7. Network costs'!$H$283</f>
        <v>0</v>
      </c>
      <c r="AQ84" s="469">
        <f>'8. Routing factors'!AQ118*'7. Network costs'!$H$284</f>
        <v>0</v>
      </c>
      <c r="AR84" s="469">
        <f>'8. Routing factors'!AR118*'7. Network costs'!$H$285</f>
        <v>2937.5846212865595</v>
      </c>
      <c r="AS84" s="469">
        <f>'8. Routing factors'!AS118*'7. Network costs'!$H$286</f>
        <v>0</v>
      </c>
      <c r="AT84" s="469">
        <f>'8. Routing factors'!AT118*'7. Network costs'!$H$287</f>
        <v>3238.4709132672397</v>
      </c>
      <c r="AU84" s="469">
        <f>'8. Routing factors'!AU118*'7. Network costs'!$H$288</f>
        <v>0</v>
      </c>
      <c r="AV84" s="469">
        <f>'8. Routing factors'!AV118*'7. Network costs'!$H$289</f>
        <v>0</v>
      </c>
      <c r="AW84" s="469">
        <f>'8. Routing factors'!AW118*'7. Network costs'!$H$290</f>
        <v>0</v>
      </c>
      <c r="AX84" s="469">
        <f>'8. Routing factors'!AX118*'7. Network costs'!$H$291</f>
        <v>0</v>
      </c>
      <c r="AY84" s="469">
        <f>'8. Routing factors'!AY118*'7. Network costs'!$H$292</f>
        <v>0</v>
      </c>
      <c r="AZ84" s="469">
        <f>'8. Routing factors'!AZ118*'7. Network costs'!$H$293</f>
        <v>0</v>
      </c>
      <c r="BA84" s="469">
        <f>'8. Routing factors'!BA118*'7. Network costs'!$H$294</f>
        <v>0</v>
      </c>
      <c r="BB84" s="469">
        <f>'8. Routing factors'!BB118*'7. Network costs'!$H$295</f>
        <v>0</v>
      </c>
      <c r="BC84" s="469">
        <f>'8. Routing factors'!BC118*'7. Network costs'!$H$296</f>
        <v>0</v>
      </c>
      <c r="BD84" s="469">
        <f>'8. Routing factors'!BD118*'7. Network costs'!$H$297</f>
        <v>0</v>
      </c>
      <c r="BE84" s="469">
        <f>'8. Routing factors'!BE118*'7. Network costs'!$H$298</f>
        <v>0</v>
      </c>
      <c r="BF84" s="469">
        <f>'8. Routing factors'!BF118*'7. Network costs'!$H$299</f>
        <v>0</v>
      </c>
      <c r="BG84" s="469">
        <f>'8. Routing factors'!BG118*'7. Network costs'!$H$300</f>
        <v>0</v>
      </c>
      <c r="BH84" s="229"/>
      <c r="BI84" s="335">
        <f>SUM(E84:BG84)</f>
        <v>63075212.10378065</v>
      </c>
      <c r="BJ84" s="470">
        <f>'2. Traffic'!H207</f>
        <v>4161.6000000000004</v>
      </c>
      <c r="BK84" s="471">
        <f>IF(BI84=0,"",BI84/BJ84/1000000)</f>
        <v>1.5156481186029566E-2</v>
      </c>
    </row>
    <row r="85" spans="3:63">
      <c r="C85" s="240" t="str">
        <f t="shared" si="10"/>
        <v>S02</v>
      </c>
      <c r="D85" s="240" t="str">
        <f t="shared" si="10"/>
        <v>Изходящи повиквания към фиксирана линия (Outgoing Calls to Fixed Line)</v>
      </c>
      <c r="E85" s="469">
        <f>'8. Routing factors'!E119*'7. Network costs'!$H$246</f>
        <v>62011.776806267932</v>
      </c>
      <c r="F85" s="469">
        <f>'8. Routing factors'!F119*'7. Network costs'!$H$247</f>
        <v>41569.042835171414</v>
      </c>
      <c r="G85" s="469">
        <f>'8. Routing factors'!G119*'7. Network costs'!$H$248</f>
        <v>73236.971847866662</v>
      </c>
      <c r="H85" s="469">
        <f>'8. Routing factors'!H119*'7. Network costs'!$H$249</f>
        <v>22815.455754275801</v>
      </c>
      <c r="I85" s="469">
        <f>'8. Routing factors'!I119*'7. Network costs'!$H$250</f>
        <v>88445.432800170296</v>
      </c>
      <c r="J85" s="469">
        <f>'8. Routing factors'!J119*'7. Network costs'!$H$251</f>
        <v>5083.9534296456741</v>
      </c>
      <c r="K85" s="469">
        <f>'8. Routing factors'!K119*'7. Network costs'!$H$252</f>
        <v>2783.7107579488161</v>
      </c>
      <c r="L85" s="469">
        <f>'8. Routing factors'!L119*'7. Network costs'!$H$253</f>
        <v>370.90775455706256</v>
      </c>
      <c r="M85" s="469">
        <f>'8. Routing factors'!M119*'7. Network costs'!$H$254</f>
        <v>11127.232636711879</v>
      </c>
      <c r="N85" s="469">
        <f>'8. Routing factors'!N119*'7. Network costs'!$H$255</f>
        <v>0</v>
      </c>
      <c r="O85" s="469">
        <f>'8. Routing factors'!O119*'7. Network costs'!$H$256</f>
        <v>0</v>
      </c>
      <c r="P85" s="469">
        <f>'8. Routing factors'!P119*'7. Network costs'!$H$257</f>
        <v>0</v>
      </c>
      <c r="Q85" s="469">
        <f>'8. Routing factors'!Q119*'7. Network costs'!$H$258</f>
        <v>0</v>
      </c>
      <c r="R85" s="469">
        <f>'8. Routing factors'!R119*'7. Network costs'!$H$259</f>
        <v>1978.1746909710012</v>
      </c>
      <c r="S85" s="469">
        <f>'8. Routing factors'!S119*'7. Network costs'!$H$260</f>
        <v>1854.5387727853131</v>
      </c>
      <c r="T85" s="469">
        <f>'8. Routing factors'!T119*'7. Network costs'!$H$261</f>
        <v>0</v>
      </c>
      <c r="U85" s="469">
        <f>'8. Routing factors'!U119*'7. Network costs'!$H$262</f>
        <v>8177.9701999681592</v>
      </c>
      <c r="V85" s="469">
        <f>'8. Routing factors'!V119*'7. Network costs'!$H$263</f>
        <v>0</v>
      </c>
      <c r="W85" s="469">
        <f>'8. Routing factors'!W119*'7. Network costs'!$H$264</f>
        <v>12222.331026977767</v>
      </c>
      <c r="X85" s="469">
        <f>'8. Routing factors'!X119*'7. Network costs'!$H$265</f>
        <v>0</v>
      </c>
      <c r="Y85" s="469">
        <f>'8. Routing factors'!Y119*'7. Network costs'!$H$266</f>
        <v>0</v>
      </c>
      <c r="Z85" s="469">
        <f>'8. Routing factors'!Z119*'7. Network costs'!$H$267</f>
        <v>0</v>
      </c>
      <c r="AA85" s="469">
        <f>'8. Routing factors'!AA119*'7. Network costs'!$H$268</f>
        <v>0</v>
      </c>
      <c r="AB85" s="469">
        <f>'8. Routing factors'!AB119*'7. Network costs'!$H$269</f>
        <v>7110.9168411478095</v>
      </c>
      <c r="AC85" s="469">
        <f>'8. Routing factors'!AC119*'7. Network costs'!$H$270</f>
        <v>9285.1849575246852</v>
      </c>
      <c r="AD85" s="469">
        <f>'8. Routing factors'!AD119*'7. Network costs'!$H$271</f>
        <v>0</v>
      </c>
      <c r="AE85" s="469">
        <f>'8. Routing factors'!AE119*'7. Network costs'!$H$272</f>
        <v>0</v>
      </c>
      <c r="AF85" s="469">
        <f>'8. Routing factors'!AF119*'7. Network costs'!$H$273</f>
        <v>0</v>
      </c>
      <c r="AG85" s="469">
        <f>'8. Routing factors'!AG119*'7. Network costs'!$H$274</f>
        <v>0</v>
      </c>
      <c r="AH85" s="469">
        <f>'8. Routing factors'!AH119*'7. Network costs'!$H$275</f>
        <v>0</v>
      </c>
      <c r="AI85" s="469">
        <f>'8. Routing factors'!AI119*'7. Network costs'!$H$276</f>
        <v>32763.244841981683</v>
      </c>
      <c r="AJ85" s="469">
        <f>'8. Routing factors'!AJ119*'7. Network costs'!$H$277</f>
        <v>94112.937411744424</v>
      </c>
      <c r="AK85" s="469">
        <f>'8. Routing factors'!AK119*'7. Network costs'!$H$278</f>
        <v>34183.877039378589</v>
      </c>
      <c r="AL85" s="469">
        <f>'8. Routing factors'!AL119*'7. Network costs'!$H$279</f>
        <v>9830.468074861561</v>
      </c>
      <c r="AM85" s="469">
        <f>'8. Routing factors'!AM119*'7. Network costs'!$H$280</f>
        <v>12848.873811777008</v>
      </c>
      <c r="AN85" s="469">
        <f>'8. Routing factors'!AN119*'7. Network costs'!$H$281</f>
        <v>31.962674083340563</v>
      </c>
      <c r="AO85" s="469">
        <f>'8. Routing factors'!AO119*'7. Network costs'!H$282</f>
        <v>9.4445522042814538</v>
      </c>
      <c r="AP85" s="469">
        <f>'8. Routing factors'!AP119*'7. Network costs'!$H$283</f>
        <v>0</v>
      </c>
      <c r="AQ85" s="469">
        <f>'8. Routing factors'!AQ119*'7. Network costs'!$H$284</f>
        <v>0</v>
      </c>
      <c r="AR85" s="469">
        <f>'8. Routing factors'!AR119*'7. Network costs'!$H$285</f>
        <v>47.222761021407266</v>
      </c>
      <c r="AS85" s="469">
        <f>'8. Routing factors'!AS119*'7. Network costs'!$H$286</f>
        <v>0</v>
      </c>
      <c r="AT85" s="469">
        <f>'8. Routing factors'!AT119*'7. Network costs'!$H$287</f>
        <v>52.059619628938421</v>
      </c>
      <c r="AU85" s="469">
        <f>'8. Routing factors'!AU119*'7. Network costs'!$H$288</f>
        <v>0</v>
      </c>
      <c r="AV85" s="469">
        <f>'8. Routing factors'!AV119*'7. Network costs'!$H$289</f>
        <v>311.22143450506195</v>
      </c>
      <c r="AW85" s="469">
        <f>'8. Routing factors'!AW119*'7. Network costs'!$H$290</f>
        <v>0</v>
      </c>
      <c r="AX85" s="469">
        <f>'8. Routing factors'!AX119*'7. Network costs'!$H$291</f>
        <v>0</v>
      </c>
      <c r="AY85" s="469">
        <f>'8. Routing factors'!AY119*'7. Network costs'!$H$292</f>
        <v>0</v>
      </c>
      <c r="AZ85" s="469">
        <f>'8. Routing factors'!AZ119*'7. Network costs'!$H$293</f>
        <v>0</v>
      </c>
      <c r="BA85" s="469">
        <f>'8. Routing factors'!BA119*'7. Network costs'!$H$294</f>
        <v>0</v>
      </c>
      <c r="BB85" s="469">
        <f>'8. Routing factors'!BB119*'7. Network costs'!$H$295</f>
        <v>0</v>
      </c>
      <c r="BC85" s="469">
        <f>'8. Routing factors'!BC119*'7. Network costs'!$H$296</f>
        <v>0</v>
      </c>
      <c r="BD85" s="469">
        <f>'8. Routing factors'!BD119*'7. Network costs'!$H$297</f>
        <v>0</v>
      </c>
      <c r="BE85" s="469">
        <f>'8. Routing factors'!BE119*'7. Network costs'!$H$298</f>
        <v>0</v>
      </c>
      <c r="BF85" s="469">
        <f>'8. Routing factors'!BF119*'7. Network costs'!$H$299</f>
        <v>0</v>
      </c>
      <c r="BG85" s="469">
        <f>'8. Routing factors'!BG119*'7. Network costs'!$H$300</f>
        <v>0</v>
      </c>
      <c r="BH85" s="229"/>
      <c r="BI85" s="335">
        <f t="shared" ref="BI85:BI113" si="11">SUM(E85:BG85)</f>
        <v>532264.91333317664</v>
      </c>
      <c r="BJ85" s="470">
        <f>'2. Traffic'!H208</f>
        <v>83.232000000000014</v>
      </c>
      <c r="BK85" s="471">
        <f t="shared" ref="BK85:BK113" si="12">IF(BI85=0,"",BI85/BJ85/1000000)</f>
        <v>6.39495522555239E-3</v>
      </c>
    </row>
    <row r="86" spans="3:63">
      <c r="C86" s="240" t="str">
        <f t="shared" si="10"/>
        <v>S03</v>
      </c>
      <c r="D86" s="240" t="str">
        <f t="shared" si="10"/>
        <v>Изходящи повиквания към други мобилни мрежи (Outgoing Calls to Other Mobile)</v>
      </c>
      <c r="E86" s="469">
        <f>'8. Routing factors'!E120*'7. Network costs'!$H$246</f>
        <v>639151.78888437885</v>
      </c>
      <c r="F86" s="469">
        <f>'8. Routing factors'!F120*'7. Network costs'!$H$247</f>
        <v>428449.71485522232</v>
      </c>
      <c r="G86" s="469">
        <f>'8. Routing factors'!G120*'7. Network costs'!$H$248</f>
        <v>754849.22348342591</v>
      </c>
      <c r="H86" s="469">
        <f>'8. Routing factors'!H120*'7. Network costs'!$H$249</f>
        <v>235157.57990801233</v>
      </c>
      <c r="I86" s="469">
        <f>'8. Routing factors'!I120*'7. Network costs'!$H$250</f>
        <v>911601.9489247743</v>
      </c>
      <c r="J86" s="469">
        <f>'8. Routing factors'!J120*'7. Network costs'!$H$251</f>
        <v>52400.013296094854</v>
      </c>
      <c r="K86" s="469">
        <f>'8. Routing factors'!K120*'7. Network costs'!$H$252</f>
        <v>28691.545417867132</v>
      </c>
      <c r="L86" s="469">
        <f>'8. Routing factors'!L120*'7. Network costs'!$H$253</f>
        <v>3822.9247256832814</v>
      </c>
      <c r="M86" s="469">
        <f>'8. Routing factors'!M120*'7. Network costs'!$H$254</f>
        <v>114687.74177049844</v>
      </c>
      <c r="N86" s="469">
        <f>'8. Routing factors'!N120*'7. Network costs'!$H$255</f>
        <v>0</v>
      </c>
      <c r="O86" s="469">
        <f>'8. Routing factors'!O120*'7. Network costs'!$H$256</f>
        <v>0</v>
      </c>
      <c r="P86" s="469">
        <f>'8. Routing factors'!P120*'7. Network costs'!$H$257</f>
        <v>0</v>
      </c>
      <c r="Q86" s="469">
        <f>'8. Routing factors'!Q120*'7. Network costs'!$H$258</f>
        <v>0</v>
      </c>
      <c r="R86" s="469">
        <f>'8. Routing factors'!R120*'7. Network costs'!$H$259</f>
        <v>20388.93187031084</v>
      </c>
      <c r="S86" s="469">
        <f>'8. Routing factors'!S120*'7. Network costs'!$H$260</f>
        <v>19114.623628416408</v>
      </c>
      <c r="T86" s="469">
        <f>'8. Routing factors'!T120*'7. Network costs'!$H$261</f>
        <v>0</v>
      </c>
      <c r="U86" s="469">
        <f>'8. Routing factors'!U120*'7. Network costs'!$H$262</f>
        <v>84289.864795882895</v>
      </c>
      <c r="V86" s="469">
        <f>'8. Routing factors'!V120*'7. Network costs'!$H$263</f>
        <v>0</v>
      </c>
      <c r="W86" s="469">
        <f>'8. Routing factors'!W120*'7. Network costs'!$H$264</f>
        <v>125974.85739902691</v>
      </c>
      <c r="X86" s="469">
        <f>'8. Routing factors'!X120*'7. Network costs'!$H$265</f>
        <v>0</v>
      </c>
      <c r="Y86" s="469">
        <f>'8. Routing factors'!Y120*'7. Network costs'!$H$266</f>
        <v>0</v>
      </c>
      <c r="Z86" s="469">
        <f>'8. Routing factors'!Z120*'7. Network costs'!$H$267</f>
        <v>0</v>
      </c>
      <c r="AA86" s="469">
        <f>'8. Routing factors'!AA120*'7. Network costs'!$H$268</f>
        <v>0</v>
      </c>
      <c r="AB86" s="469">
        <f>'8. Routing factors'!AB120*'7. Network costs'!$H$269</f>
        <v>73291.807680767699</v>
      </c>
      <c r="AC86" s="469">
        <f>'8. Routing factors'!AC120*'7. Network costs'!$H$270</f>
        <v>95701.863119722388</v>
      </c>
      <c r="AD86" s="469">
        <f>'8. Routing factors'!AD120*'7. Network costs'!$H$271</f>
        <v>0</v>
      </c>
      <c r="AE86" s="469">
        <f>'8. Routing factors'!AE120*'7. Network costs'!$H$272</f>
        <v>0</v>
      </c>
      <c r="AF86" s="469">
        <f>'8. Routing factors'!AF120*'7. Network costs'!$H$273</f>
        <v>0</v>
      </c>
      <c r="AG86" s="469">
        <f>'8. Routing factors'!AG120*'7. Network costs'!$H$274</f>
        <v>0</v>
      </c>
      <c r="AH86" s="469">
        <f>'8. Routing factors'!AH120*'7. Network costs'!$H$275</f>
        <v>0</v>
      </c>
      <c r="AI86" s="469">
        <f>'8. Routing factors'!AI120*'7. Network costs'!$H$276</f>
        <v>337688.86538811255</v>
      </c>
      <c r="AJ86" s="469">
        <f>'8. Routing factors'!AJ120*'7. Network costs'!$H$277</f>
        <v>970016.59042609541</v>
      </c>
      <c r="AK86" s="469">
        <f>'8. Routing factors'!AK120*'7. Network costs'!$H$278</f>
        <v>352331.23909641115</v>
      </c>
      <c r="AL86" s="469">
        <f>'8. Routing factors'!AL120*'7. Network costs'!$H$279</f>
        <v>101322.06460150106</v>
      </c>
      <c r="AM86" s="469">
        <f>'8. Routing factors'!AM120*'7. Network costs'!$H$280</f>
        <v>132432.59756293331</v>
      </c>
      <c r="AN86" s="469">
        <f>'8. Routing factors'!AN120*'7. Network costs'!$H$281</f>
        <v>329.43742898575687</v>
      </c>
      <c r="AO86" s="469">
        <f>'8. Routing factors'!AO120*'7. Network costs'!H$282</f>
        <v>97.344452093948817</v>
      </c>
      <c r="AP86" s="469">
        <f>'8. Routing factors'!AP120*'7. Network costs'!$H$283</f>
        <v>0</v>
      </c>
      <c r="AQ86" s="469">
        <f>'8. Routing factors'!AQ120*'7. Network costs'!$H$284</f>
        <v>0</v>
      </c>
      <c r="AR86" s="469">
        <f>'8. Routing factors'!AR120*'7. Network costs'!$H$285</f>
        <v>486.72226046974413</v>
      </c>
      <c r="AS86" s="469">
        <f>'8. Routing factors'!AS120*'7. Network costs'!$H$286</f>
        <v>0</v>
      </c>
      <c r="AT86" s="469">
        <f>'8. Routing factors'!AT120*'7. Network costs'!$H$287</f>
        <v>536.57548175773445</v>
      </c>
      <c r="AU86" s="469">
        <f>'8. Routing factors'!AU120*'7. Network costs'!$H$288</f>
        <v>0</v>
      </c>
      <c r="AV86" s="469">
        <f>'8. Routing factors'!AV120*'7. Network costs'!$H$289</f>
        <v>3207.7412847645901</v>
      </c>
      <c r="AW86" s="469">
        <f>'8. Routing factors'!AW120*'7. Network costs'!$H$290</f>
        <v>0</v>
      </c>
      <c r="AX86" s="469">
        <f>'8. Routing factors'!AX120*'7. Network costs'!$H$291</f>
        <v>0</v>
      </c>
      <c r="AY86" s="469">
        <f>'8. Routing factors'!AY120*'7. Network costs'!$H$292</f>
        <v>0</v>
      </c>
      <c r="AZ86" s="469">
        <f>'8. Routing factors'!AZ120*'7. Network costs'!$H$293</f>
        <v>0</v>
      </c>
      <c r="BA86" s="469">
        <f>'8. Routing factors'!BA120*'7. Network costs'!$H$294</f>
        <v>0</v>
      </c>
      <c r="BB86" s="469">
        <f>'8. Routing factors'!BB120*'7. Network costs'!$H$295</f>
        <v>0</v>
      </c>
      <c r="BC86" s="469">
        <f>'8. Routing factors'!BC120*'7. Network costs'!$H$296</f>
        <v>0</v>
      </c>
      <c r="BD86" s="469">
        <f>'8. Routing factors'!BD120*'7. Network costs'!$H$297</f>
        <v>0</v>
      </c>
      <c r="BE86" s="469">
        <f>'8. Routing factors'!BE120*'7. Network costs'!$H$298</f>
        <v>0</v>
      </c>
      <c r="BF86" s="469">
        <f>'8. Routing factors'!BF120*'7. Network costs'!$H$299</f>
        <v>0</v>
      </c>
      <c r="BG86" s="469">
        <f>'8. Routing factors'!BG120*'7. Network costs'!$H$300</f>
        <v>0</v>
      </c>
      <c r="BH86" s="229"/>
      <c r="BI86" s="335">
        <f t="shared" si="11"/>
        <v>5486023.6077432102</v>
      </c>
      <c r="BJ86" s="470">
        <f>'2. Traffic'!H209</f>
        <v>832.32000000000016</v>
      </c>
      <c r="BK86" s="471">
        <f t="shared" si="12"/>
        <v>6.5912432811216946E-3</v>
      </c>
    </row>
    <row r="87" spans="3:63">
      <c r="C87" s="240" t="str">
        <f t="shared" si="10"/>
        <v>S04</v>
      </c>
      <c r="D87" s="240" t="str">
        <f t="shared" si="10"/>
        <v>Изходящи международни повиквания (Outgoing Calls to International)</v>
      </c>
      <c r="E87" s="469">
        <f>'8. Routing factors'!E121*'7. Network costs'!$H$246</f>
        <v>30906.3957024663</v>
      </c>
      <c r="F87" s="469">
        <f>'8. Routing factors'!F121*'7. Network costs'!$H$247</f>
        <v>20717.827370924828</v>
      </c>
      <c r="G87" s="469">
        <f>'8. Routing factors'!G121*'7. Network costs'!$H$248</f>
        <v>36500.983338244965</v>
      </c>
      <c r="H87" s="469">
        <f>'8. Routing factors'!H121*'7. Network costs'!$H$249</f>
        <v>11371.122389811708</v>
      </c>
      <c r="I87" s="469">
        <f>'8. Routing factors'!I121*'7. Network costs'!$H$250</f>
        <v>44080.813112932119</v>
      </c>
      <c r="J87" s="469">
        <f>'8. Routing factors'!J121*'7. Network costs'!$H$251</f>
        <v>2533.8199374680398</v>
      </c>
      <c r="K87" s="469">
        <f>'8. Routing factors'!K121*'7. Network costs'!$H$252</f>
        <v>1387.3891482767904</v>
      </c>
      <c r="L87" s="469">
        <f>'8. Routing factors'!L121*'7. Network costs'!$H$253</f>
        <v>184.85878686022656</v>
      </c>
      <c r="M87" s="469">
        <f>'8. Routing factors'!M121*'7. Network costs'!$H$254</f>
        <v>5545.7636058067965</v>
      </c>
      <c r="N87" s="469">
        <f>'8. Routing factors'!N121*'7. Network costs'!$H$255</f>
        <v>0</v>
      </c>
      <c r="O87" s="469">
        <f>'8. Routing factors'!O121*'7. Network costs'!$H$256</f>
        <v>0</v>
      </c>
      <c r="P87" s="469">
        <f>'8. Routing factors'!P121*'7. Network costs'!$H$257</f>
        <v>0</v>
      </c>
      <c r="Q87" s="469">
        <f>'8. Routing factors'!Q121*'7. Network costs'!$H$258</f>
        <v>0</v>
      </c>
      <c r="R87" s="469">
        <f>'8. Routing factors'!R121*'7. Network costs'!$H$259</f>
        <v>985.91352992120869</v>
      </c>
      <c r="S87" s="469">
        <f>'8. Routing factors'!S121*'7. Network costs'!$H$260</f>
        <v>924.29393430113282</v>
      </c>
      <c r="T87" s="469">
        <f>'8. Routing factors'!T121*'7. Network costs'!$H$261</f>
        <v>0</v>
      </c>
      <c r="U87" s="469">
        <f>'8. Routing factors'!U121*'7. Network costs'!$H$262</f>
        <v>4075.864231931605</v>
      </c>
      <c r="V87" s="469">
        <f>'8. Routing factors'!V121*'7. Network costs'!$H$263</f>
        <v>0</v>
      </c>
      <c r="W87" s="469">
        <f>'8. Routing factors'!W121*'7. Network costs'!$H$264</f>
        <v>0</v>
      </c>
      <c r="X87" s="469">
        <f>'8. Routing factors'!X121*'7. Network costs'!$H$265</f>
        <v>3380.604272887078</v>
      </c>
      <c r="Y87" s="469">
        <f>'8. Routing factors'!Y121*'7. Network costs'!$H$266</f>
        <v>0</v>
      </c>
      <c r="Z87" s="469">
        <f>'8. Routing factors'!Z121*'7. Network costs'!$H$267</f>
        <v>0</v>
      </c>
      <c r="AA87" s="469">
        <f>'8. Routing factors'!AA121*'7. Network costs'!$H$268</f>
        <v>0</v>
      </c>
      <c r="AB87" s="469">
        <f>'8. Routing factors'!AB121*'7. Network costs'!$H$269</f>
        <v>3544.0495502401413</v>
      </c>
      <c r="AC87" s="469">
        <f>'8. Routing factors'!AC121*'7. Network costs'!$H$270</f>
        <v>4627.6951773915234</v>
      </c>
      <c r="AD87" s="469">
        <f>'8. Routing factors'!AD121*'7. Network costs'!$H$271</f>
        <v>0</v>
      </c>
      <c r="AE87" s="469">
        <f>'8. Routing factors'!AE121*'7. Network costs'!$H$272</f>
        <v>0</v>
      </c>
      <c r="AF87" s="469">
        <f>'8. Routing factors'!AF121*'7. Network costs'!$H$273</f>
        <v>0</v>
      </c>
      <c r="AG87" s="469">
        <f>'8. Routing factors'!AG121*'7. Network costs'!$H$274</f>
        <v>0</v>
      </c>
      <c r="AH87" s="469">
        <f>'8. Routing factors'!AH121*'7. Network costs'!$H$275</f>
        <v>0</v>
      </c>
      <c r="AI87" s="469">
        <f>'8. Routing factors'!AI121*'7. Network costs'!$H$276</f>
        <v>16329.056539478554</v>
      </c>
      <c r="AJ87" s="469">
        <f>'8. Routing factors'!AJ121*'7. Network costs'!$H$277</f>
        <v>46905.472382381689</v>
      </c>
      <c r="AK87" s="469">
        <f>'8. Routing factors'!AK121*'7. Network costs'!$H$278</f>
        <v>17037.093352833901</v>
      </c>
      <c r="AL87" s="469">
        <f>'8. Routing factors'!AL121*'7. Network costs'!$H$279</f>
        <v>4899.4618749808833</v>
      </c>
      <c r="AM87" s="469">
        <f>'8. Routing factors'!AM121*'7. Network costs'!$H$280</f>
        <v>6403.8219643094953</v>
      </c>
      <c r="AN87" s="469">
        <f>'8. Routing factors'!AN121*'7. Network costs'!$H$281</f>
        <v>15.930055608870077</v>
      </c>
      <c r="AO87" s="469">
        <f>'8. Routing factors'!AO121*'7. Network costs'!H$282</f>
        <v>4.7071231093739438</v>
      </c>
      <c r="AP87" s="469">
        <f>'8. Routing factors'!AP121*'7. Network costs'!$H$283</f>
        <v>0</v>
      </c>
      <c r="AQ87" s="469">
        <f>'8. Routing factors'!AQ121*'7. Network costs'!$H$284</f>
        <v>0</v>
      </c>
      <c r="AR87" s="469">
        <f>'8. Routing factors'!AR121*'7. Network costs'!$H$285</f>
        <v>23.535615546869721</v>
      </c>
      <c r="AS87" s="469">
        <f>'8. Routing factors'!AS121*'7. Network costs'!$H$286</f>
        <v>0</v>
      </c>
      <c r="AT87" s="469">
        <f>'8. Routing factors'!AT121*'7. Network costs'!$H$287</f>
        <v>25.946284516221489</v>
      </c>
      <c r="AU87" s="469">
        <f>'8. Routing factors'!AU121*'7. Network costs'!$H$288</f>
        <v>0</v>
      </c>
      <c r="AV87" s="469">
        <f>'8. Routing factors'!AV121*'7. Network costs'!$H$289</f>
        <v>0</v>
      </c>
      <c r="AW87" s="469">
        <f>'8. Routing factors'!AW121*'7. Network costs'!$H$290</f>
        <v>215.20373425076849</v>
      </c>
      <c r="AX87" s="469">
        <f>'8. Routing factors'!AX121*'7. Network costs'!$H$291</f>
        <v>0</v>
      </c>
      <c r="AY87" s="469">
        <f>'8. Routing factors'!AY121*'7. Network costs'!$H$292</f>
        <v>0</v>
      </c>
      <c r="AZ87" s="469">
        <f>'8. Routing factors'!AZ121*'7. Network costs'!$H$293</f>
        <v>0</v>
      </c>
      <c r="BA87" s="469">
        <f>'8. Routing factors'!BA121*'7. Network costs'!$H$294</f>
        <v>0</v>
      </c>
      <c r="BB87" s="469">
        <f>'8. Routing factors'!BB121*'7. Network costs'!$H$295</f>
        <v>0</v>
      </c>
      <c r="BC87" s="469">
        <f>'8. Routing factors'!BC121*'7. Network costs'!$H$296</f>
        <v>0</v>
      </c>
      <c r="BD87" s="469">
        <f>'8. Routing factors'!BD121*'7. Network costs'!$H$297</f>
        <v>0</v>
      </c>
      <c r="BE87" s="469">
        <f>'8. Routing factors'!BE121*'7. Network costs'!$H$298</f>
        <v>0</v>
      </c>
      <c r="BF87" s="469">
        <f>'8. Routing factors'!BF121*'7. Network costs'!$H$299</f>
        <v>0</v>
      </c>
      <c r="BG87" s="469">
        <f>'8. Routing factors'!BG121*'7. Network costs'!$H$300</f>
        <v>0</v>
      </c>
      <c r="BH87" s="229"/>
      <c r="BI87" s="335">
        <f t="shared" si="11"/>
        <v>262627.62301648111</v>
      </c>
      <c r="BJ87" s="470">
        <f>'2. Traffic'!H210</f>
        <v>41.616000000000007</v>
      </c>
      <c r="BK87" s="471">
        <f t="shared" si="12"/>
        <v>6.3107368083545039E-3</v>
      </c>
    </row>
    <row r="88" spans="3:63">
      <c r="C88" s="240" t="str">
        <f t="shared" si="10"/>
        <v>S05</v>
      </c>
      <c r="D88" s="240" t="str">
        <f t="shared" si="10"/>
        <v>Входящи повиквания от фиксирана линия (Incoming calls from fixed)</v>
      </c>
      <c r="E88" s="469">
        <f>'8. Routing factors'!E122*'7. Network costs'!$H$246</f>
        <v>31185.771873066176</v>
      </c>
      <c r="F88" s="469">
        <f>'8. Routing factors'!F122*'7. Network costs'!$H$247</f>
        <v>20905.104701149929</v>
      </c>
      <c r="G88" s="469">
        <f>'8. Routing factors'!G122*'7. Network costs'!$H$248</f>
        <v>36830.931386744036</v>
      </c>
      <c r="H88" s="469">
        <f>'8. Routing factors'!H122*'7. Network costs'!$H$249</f>
        <v>11473.910843673206</v>
      </c>
      <c r="I88" s="469">
        <f>'8. Routing factors'!I122*'7. Network costs'!$H$250</f>
        <v>44479.278494757185</v>
      </c>
      <c r="J88" s="469">
        <f>'8. Routing factors'!J122*'7. Network costs'!$H$251</f>
        <v>2556.7242229736758</v>
      </c>
      <c r="K88" s="469">
        <f>'8. Routing factors'!K122*'7. Network costs'!$H$252</f>
        <v>1399.9303540229675</v>
      </c>
      <c r="L88" s="469">
        <f>'8. Routing factors'!L122*'7. Network costs'!$H$253</f>
        <v>186.52980474506612</v>
      </c>
      <c r="M88" s="469">
        <f>'8. Routing factors'!M122*'7. Network costs'!$H$254</f>
        <v>5595.8941423519836</v>
      </c>
      <c r="N88" s="469">
        <f>'8. Routing factors'!N122*'7. Network costs'!$H$255</f>
        <v>0</v>
      </c>
      <c r="O88" s="469">
        <f>'8. Routing factors'!O122*'7. Network costs'!$H$256</f>
        <v>0</v>
      </c>
      <c r="P88" s="469">
        <f>'8. Routing factors'!P122*'7. Network costs'!$H$257</f>
        <v>0</v>
      </c>
      <c r="Q88" s="469">
        <f>'8. Routing factors'!Q122*'7. Network costs'!$H$258</f>
        <v>0</v>
      </c>
      <c r="R88" s="469">
        <f>'8. Routing factors'!R122*'7. Network costs'!$H$259</f>
        <v>994.82562530701966</v>
      </c>
      <c r="S88" s="469">
        <f>'8. Routing factors'!S122*'7. Network costs'!$H$260</f>
        <v>932.64902372533061</v>
      </c>
      <c r="T88" s="469">
        <f>'8. Routing factors'!T122*'7. Network costs'!$H$261</f>
        <v>0</v>
      </c>
      <c r="U88" s="469">
        <f>'8. Routing factors'!U122*'7. Network costs'!$H$262</f>
        <v>0</v>
      </c>
      <c r="V88" s="469">
        <f>'8. Routing factors'!V122*'7. Network costs'!$H$263</f>
        <v>12848.895827543551</v>
      </c>
      <c r="W88" s="469">
        <f>'8. Routing factors'!W122*'7. Network costs'!$H$264</f>
        <v>6146.6199937348138</v>
      </c>
      <c r="X88" s="469">
        <f>'8. Routing factors'!X122*'7. Network costs'!$H$265</f>
        <v>0</v>
      </c>
      <c r="Y88" s="469">
        <f>'8. Routing factors'!Y122*'7. Network costs'!$H$266</f>
        <v>0</v>
      </c>
      <c r="Z88" s="469">
        <f>'8. Routing factors'!Z122*'7. Network costs'!$H$267</f>
        <v>0</v>
      </c>
      <c r="AA88" s="469">
        <f>'8. Routing factors'!AA122*'7. Network costs'!$H$268</f>
        <v>0</v>
      </c>
      <c r="AB88" s="469">
        <f>'8. Routing factors'!AB122*'7. Network costs'!$H$269</f>
        <v>3576.0857346368648</v>
      </c>
      <c r="AC88" s="469">
        <f>'8. Routing factors'!AC122*'7. Network costs'!$H$270</f>
        <v>4669.5268995311581</v>
      </c>
      <c r="AD88" s="469">
        <f>'8. Routing factors'!AD122*'7. Network costs'!$H$271</f>
        <v>0</v>
      </c>
      <c r="AE88" s="469">
        <f>'8. Routing factors'!AE122*'7. Network costs'!$H$272</f>
        <v>0</v>
      </c>
      <c r="AF88" s="469">
        <f>'8. Routing factors'!AF122*'7. Network costs'!$H$273</f>
        <v>0</v>
      </c>
      <c r="AG88" s="469">
        <f>'8. Routing factors'!AG122*'7. Network costs'!$H$274</f>
        <v>0</v>
      </c>
      <c r="AH88" s="469">
        <f>'8. Routing factors'!AH122*'7. Network costs'!$H$275</f>
        <v>0</v>
      </c>
      <c r="AI88" s="469">
        <f>'8. Routing factors'!AI122*'7. Network costs'!$H$276</f>
        <v>16476.661887233302</v>
      </c>
      <c r="AJ88" s="469">
        <f>'8. Routing factors'!AJ122*'7. Network costs'!$H$277</f>
        <v>47329.471071213673</v>
      </c>
      <c r="AK88" s="469">
        <f>'8. Routing factors'!AK122*'7. Network costs'!$H$278</f>
        <v>17191.098949115305</v>
      </c>
      <c r="AL88" s="469">
        <f>'8. Routing factors'!AL122*'7. Network costs'!$H$279</f>
        <v>4943.7502128967481</v>
      </c>
      <c r="AM88" s="469">
        <f>'8. Routing factors'!AM122*'7. Network costs'!$H$280</f>
        <v>6461.7088584920284</v>
      </c>
      <c r="AN88" s="469">
        <f>'8. Routing factors'!AN122*'7. Network costs'!$H$281</f>
        <v>16.074054216028728</v>
      </c>
      <c r="AO88" s="469">
        <f>'8. Routing factors'!AO122*'7. Network costs'!H$282</f>
        <v>4.7496728146679246</v>
      </c>
      <c r="AP88" s="469">
        <f>'8. Routing factors'!AP122*'7. Network costs'!$H$283</f>
        <v>0</v>
      </c>
      <c r="AQ88" s="469">
        <f>'8. Routing factors'!AQ122*'7. Network costs'!$H$284</f>
        <v>0</v>
      </c>
      <c r="AR88" s="469">
        <f>'8. Routing factors'!AR122*'7. Network costs'!$H$285</f>
        <v>23.748364073339626</v>
      </c>
      <c r="AS88" s="469">
        <f>'8. Routing factors'!AS122*'7. Network costs'!$H$286</f>
        <v>0</v>
      </c>
      <c r="AT88" s="469">
        <f>'8. Routing factors'!AT122*'7. Network costs'!$H$287</f>
        <v>0</v>
      </c>
      <c r="AU88" s="469">
        <f>'8. Routing factors'!AU122*'7. Network costs'!$H$288</f>
        <v>22.307445704549107</v>
      </c>
      <c r="AV88" s="469">
        <f>'8. Routing factors'!AV122*'7. Network costs'!$H$289</f>
        <v>156.51350692312772</v>
      </c>
      <c r="AW88" s="469">
        <f>'8. Routing factors'!AW122*'7. Network costs'!$H$290</f>
        <v>0</v>
      </c>
      <c r="AX88" s="469">
        <f>'8. Routing factors'!AX122*'7. Network costs'!$H$291</f>
        <v>0</v>
      </c>
      <c r="AY88" s="469">
        <f>'8. Routing factors'!AY122*'7. Network costs'!$H$292</f>
        <v>0</v>
      </c>
      <c r="AZ88" s="469">
        <f>'8. Routing factors'!AZ122*'7. Network costs'!$H$293</f>
        <v>0</v>
      </c>
      <c r="BA88" s="469">
        <f>'8. Routing factors'!BA122*'7. Network costs'!$H$294</f>
        <v>0</v>
      </c>
      <c r="BB88" s="469">
        <f>'8. Routing factors'!BB122*'7. Network costs'!$H$295</f>
        <v>0</v>
      </c>
      <c r="BC88" s="469">
        <f>'8. Routing factors'!BC122*'7. Network costs'!$H$296</f>
        <v>0</v>
      </c>
      <c r="BD88" s="469">
        <f>'8. Routing factors'!BD122*'7. Network costs'!$H$297</f>
        <v>0</v>
      </c>
      <c r="BE88" s="469">
        <f>'8. Routing factors'!BE122*'7. Network costs'!$H$298</f>
        <v>0</v>
      </c>
      <c r="BF88" s="469">
        <f>'8. Routing factors'!BF122*'7. Network costs'!$H$299</f>
        <v>0</v>
      </c>
      <c r="BG88" s="469">
        <f>'8. Routing factors'!BG122*'7. Network costs'!$H$300</f>
        <v>0</v>
      </c>
      <c r="BH88" s="229"/>
      <c r="BI88" s="335">
        <f t="shared" si="11"/>
        <v>276408.7629506457</v>
      </c>
      <c r="BJ88" s="470">
        <f>'2. Traffic'!H211</f>
        <v>41.616000000000007</v>
      </c>
      <c r="BK88" s="471">
        <f t="shared" si="12"/>
        <v>6.6418868452192831E-3</v>
      </c>
    </row>
    <row r="89" spans="3:63">
      <c r="C89" s="240" t="str">
        <f t="shared" si="10"/>
        <v>S06</v>
      </c>
      <c r="D89" s="240" t="str">
        <f t="shared" si="10"/>
        <v>Входящи повиквания от други мобилни мрежи (Incoming calls from other mobile)</v>
      </c>
      <c r="E89" s="469">
        <f>'8. Routing factors'!E123*'7. Network costs'!$H$246</f>
        <v>628620.85446234467</v>
      </c>
      <c r="F89" s="469">
        <f>'8. Routing factors'!F123*'7. Network costs'!$H$247</f>
        <v>421390.39666391263</v>
      </c>
      <c r="G89" s="469">
        <f>'8. Routing factors'!G123*'7. Network costs'!$H$248</f>
        <v>742412.00933605933</v>
      </c>
      <c r="H89" s="469">
        <f>'8. Routing factors'!H123*'7. Network costs'!$H$249</f>
        <v>231283.02444884967</v>
      </c>
      <c r="I89" s="469">
        <f>'8. Routing factors'!I123*'7. Network costs'!$H$250</f>
        <v>896582.01076598105</v>
      </c>
      <c r="J89" s="469">
        <f>'8. Routing factors'!J123*'7. Network costs'!$H$251</f>
        <v>51536.648578461682</v>
      </c>
      <c r="K89" s="469">
        <f>'8. Routing factors'!K123*'7. Network costs'!$H$252</f>
        <v>28218.811415526674</v>
      </c>
      <c r="L89" s="469">
        <f>'8. Routing factors'!L123*'7. Network costs'!$H$253</f>
        <v>3759.9366056675103</v>
      </c>
      <c r="M89" s="469">
        <f>'8. Routing factors'!M123*'7. Network costs'!$H$254</f>
        <v>112798.09817002532</v>
      </c>
      <c r="N89" s="469">
        <f>'8. Routing factors'!N123*'7. Network costs'!$H$255</f>
        <v>0</v>
      </c>
      <c r="O89" s="469">
        <f>'8. Routing factors'!O123*'7. Network costs'!$H$256</f>
        <v>0</v>
      </c>
      <c r="P89" s="469">
        <f>'8. Routing factors'!P123*'7. Network costs'!$H$257</f>
        <v>0</v>
      </c>
      <c r="Q89" s="469">
        <f>'8. Routing factors'!Q123*'7. Network costs'!$H$258</f>
        <v>0</v>
      </c>
      <c r="R89" s="469">
        <f>'8. Routing factors'!R123*'7. Network costs'!$H$259</f>
        <v>20052.99523022673</v>
      </c>
      <c r="S89" s="469">
        <f>'8. Routing factors'!S123*'7. Network costs'!$H$260</f>
        <v>18799.683028337553</v>
      </c>
      <c r="T89" s="469">
        <f>'8. Routing factors'!T123*'7. Network costs'!$H$261</f>
        <v>0</v>
      </c>
      <c r="U89" s="469">
        <f>'8. Routing factors'!U123*'7. Network costs'!$H$262</f>
        <v>0</v>
      </c>
      <c r="V89" s="469">
        <f>'8. Routing factors'!V123*'7. Network costs'!$H$263</f>
        <v>258999.00463851957</v>
      </c>
      <c r="W89" s="469">
        <f>'8. Routing factors'!W123*'7. Network costs'!$H$264</f>
        <v>123899.24252136245</v>
      </c>
      <c r="X89" s="469">
        <f>'8. Routing factors'!X123*'7. Network costs'!$H$265</f>
        <v>0</v>
      </c>
      <c r="Y89" s="469">
        <f>'8. Routing factors'!Y123*'7. Network costs'!$H$266</f>
        <v>0</v>
      </c>
      <c r="Z89" s="469">
        <f>'8. Routing factors'!Z123*'7. Network costs'!$H$267</f>
        <v>0</v>
      </c>
      <c r="AA89" s="469">
        <f>'8. Routing factors'!AA123*'7. Network costs'!$H$268</f>
        <v>0</v>
      </c>
      <c r="AB89" s="469">
        <f>'8. Routing factors'!AB123*'7. Network costs'!$H$269</f>
        <v>72084.220948192451</v>
      </c>
      <c r="AC89" s="469">
        <f>'8. Routing factors'!AC123*'7. Network costs'!$H$270</f>
        <v>94125.038862781104</v>
      </c>
      <c r="AD89" s="469">
        <f>'8. Routing factors'!AD123*'7. Network costs'!$H$271</f>
        <v>0</v>
      </c>
      <c r="AE89" s="469">
        <f>'8. Routing factors'!AE123*'7. Network costs'!$H$272</f>
        <v>0</v>
      </c>
      <c r="AF89" s="469">
        <f>'8. Routing factors'!AF123*'7. Network costs'!$H$273</f>
        <v>0</v>
      </c>
      <c r="AG89" s="469">
        <f>'8. Routing factors'!AG123*'7. Network costs'!$H$274</f>
        <v>0</v>
      </c>
      <c r="AH89" s="469">
        <f>'8. Routing factors'!AH123*'7. Network costs'!$H$275</f>
        <v>0</v>
      </c>
      <c r="AI89" s="469">
        <f>'8. Routing factors'!AI123*'7. Network costs'!$H$276</f>
        <v>332124.9612290386</v>
      </c>
      <c r="AJ89" s="469">
        <f>'8. Routing factors'!AJ123*'7. Network costs'!$H$277</f>
        <v>954034.18799882103</v>
      </c>
      <c r="AK89" s="469">
        <f>'8. Routing factors'!AK123*'7. Network costs'!$H$278</f>
        <v>346526.0810130164</v>
      </c>
      <c r="AL89" s="469">
        <f>'8. Routing factors'!AL123*'7. Network costs'!$H$279</f>
        <v>99652.639534748174</v>
      </c>
      <c r="AM89" s="469">
        <f>'8. Routing factors'!AM123*'7. Network costs'!$H$280</f>
        <v>130250.58223491676</v>
      </c>
      <c r="AN89" s="469">
        <f>'8. Routing factors'!AN123*'7. Network costs'!$H$281</f>
        <v>324.00947897271209</v>
      </c>
      <c r="AO89" s="469">
        <f>'8. Routing factors'!AO123*'7. Network costs'!H$282</f>
        <v>95.740563848341992</v>
      </c>
      <c r="AP89" s="469">
        <f>'8. Routing factors'!AP123*'7. Network costs'!$H$283</f>
        <v>0</v>
      </c>
      <c r="AQ89" s="469">
        <f>'8. Routing factors'!AQ123*'7. Network costs'!$H$284</f>
        <v>0</v>
      </c>
      <c r="AR89" s="469">
        <f>'8. Routing factors'!AR123*'7. Network costs'!$H$285</f>
        <v>478.70281924170996</v>
      </c>
      <c r="AS89" s="469">
        <f>'8. Routing factors'!AS123*'7. Network costs'!$H$286</f>
        <v>0</v>
      </c>
      <c r="AT89" s="469">
        <f>'8. Routing factors'!AT123*'7. Network costs'!$H$287</f>
        <v>0</v>
      </c>
      <c r="AU89" s="469">
        <f>'8. Routing factors'!AU123*'7. Network costs'!$H$288</f>
        <v>449.65780025400045</v>
      </c>
      <c r="AV89" s="469">
        <f>'8. Routing factors'!AV123*'7. Network costs'!$H$289</f>
        <v>3154.8891865616406</v>
      </c>
      <c r="AW89" s="469">
        <f>'8. Routing factors'!AW123*'7. Network costs'!$H$290</f>
        <v>0</v>
      </c>
      <c r="AX89" s="469">
        <f>'8. Routing factors'!AX123*'7. Network costs'!$H$291</f>
        <v>0</v>
      </c>
      <c r="AY89" s="469">
        <f>'8. Routing factors'!AY123*'7. Network costs'!$H$292</f>
        <v>0</v>
      </c>
      <c r="AZ89" s="469">
        <f>'8. Routing factors'!AZ123*'7. Network costs'!$H$293</f>
        <v>0</v>
      </c>
      <c r="BA89" s="469">
        <f>'8. Routing factors'!BA123*'7. Network costs'!$H$294</f>
        <v>0</v>
      </c>
      <c r="BB89" s="469">
        <f>'8. Routing factors'!BB123*'7. Network costs'!$H$295</f>
        <v>0</v>
      </c>
      <c r="BC89" s="469">
        <f>'8. Routing factors'!BC123*'7. Network costs'!$H$296</f>
        <v>0</v>
      </c>
      <c r="BD89" s="469">
        <f>'8. Routing factors'!BD123*'7. Network costs'!$H$297</f>
        <v>0</v>
      </c>
      <c r="BE89" s="469">
        <f>'8. Routing factors'!BE123*'7. Network costs'!$H$298</f>
        <v>0</v>
      </c>
      <c r="BF89" s="469">
        <f>'8. Routing factors'!BF123*'7. Network costs'!$H$299</f>
        <v>0</v>
      </c>
      <c r="BG89" s="469">
        <f>'8. Routing factors'!BG123*'7. Network costs'!$H$300</f>
        <v>0</v>
      </c>
      <c r="BH89" s="229"/>
      <c r="BI89" s="335">
        <f t="shared" si="11"/>
        <v>5571653.427535668</v>
      </c>
      <c r="BJ89" s="470">
        <f>'2. Traffic'!H212</f>
        <v>832.32000000000016</v>
      </c>
      <c r="BK89" s="471">
        <f t="shared" si="12"/>
        <v>6.6941241680311256E-3</v>
      </c>
    </row>
    <row r="90" spans="3:63">
      <c r="C90" s="240" t="str">
        <f t="shared" si="10"/>
        <v>S07</v>
      </c>
      <c r="D90" s="240" t="str">
        <f t="shared" si="10"/>
        <v>Входящи международни повиквания (Incoming calls from international)</v>
      </c>
      <c r="E90" s="469">
        <f>'8. Routing factors'!E124*'7. Network costs'!$H$246</f>
        <v>182873.88875244634</v>
      </c>
      <c r="F90" s="469">
        <f>'8. Routing factors'!F124*'7. Network costs'!$H$247</f>
        <v>122587.88421325225</v>
      </c>
      <c r="G90" s="469">
        <f>'8. Routing factors'!G124*'7. Network costs'!$H$248</f>
        <v>215977.1987200838</v>
      </c>
      <c r="H90" s="469">
        <f>'8. Routing factors'!H124*'7. Network costs'!$H$249</f>
        <v>67283.205422071842</v>
      </c>
      <c r="I90" s="469">
        <f>'8. Routing factors'!I124*'7. Network costs'!$H$250</f>
        <v>260827.23430246019</v>
      </c>
      <c r="J90" s="469">
        <f>'8. Routing factors'!J124*'7. Network costs'!$H$251</f>
        <v>14992.673679069103</v>
      </c>
      <c r="K90" s="469">
        <f>'8. Routing factors'!K124*'7. Network costs'!$H$252</f>
        <v>8209.2150505299687</v>
      </c>
      <c r="L90" s="469">
        <f>'8. Routing factors'!L124*'7. Network costs'!$H$253</f>
        <v>1093.8139001595578</v>
      </c>
      <c r="M90" s="469">
        <f>'8. Routing factors'!M124*'7. Network costs'!$H$254</f>
        <v>32814.417004786737</v>
      </c>
      <c r="N90" s="469">
        <f>'8. Routing factors'!N124*'7. Network costs'!$H$255</f>
        <v>0</v>
      </c>
      <c r="O90" s="469">
        <f>'8. Routing factors'!O124*'7. Network costs'!$H$256</f>
        <v>0</v>
      </c>
      <c r="P90" s="469">
        <f>'8. Routing factors'!P124*'7. Network costs'!$H$257</f>
        <v>0</v>
      </c>
      <c r="Q90" s="469">
        <f>'8. Routing factors'!Q124*'7. Network costs'!$H$258</f>
        <v>0</v>
      </c>
      <c r="R90" s="469">
        <f>'8. Routing factors'!R124*'7. Network costs'!$H$259</f>
        <v>5833.6741341843108</v>
      </c>
      <c r="S90" s="469">
        <f>'8. Routing factors'!S124*'7. Network costs'!$H$260</f>
        <v>5469.0695007977902</v>
      </c>
      <c r="T90" s="469">
        <f>'8. Routing factors'!T124*'7. Network costs'!$H$261</f>
        <v>0</v>
      </c>
      <c r="U90" s="469">
        <f>'8. Routing factors'!U124*'7. Network costs'!$H$262</f>
        <v>0</v>
      </c>
      <c r="V90" s="469">
        <f>'8. Routing factors'!V124*'7. Network costs'!$H$263</f>
        <v>75346.140404090198</v>
      </c>
      <c r="W90" s="469">
        <f>'8. Routing factors'!W124*'7. Network costs'!$H$264</f>
        <v>0</v>
      </c>
      <c r="X90" s="469">
        <f>'8. Routing factors'!X124*'7. Network costs'!$H$265</f>
        <v>20003.117013953932</v>
      </c>
      <c r="Y90" s="469">
        <f>'8. Routing factors'!Y124*'7. Network costs'!$H$266</f>
        <v>0</v>
      </c>
      <c r="Z90" s="469">
        <f>'8. Routing factors'!Z124*'7. Network costs'!$H$267</f>
        <v>0</v>
      </c>
      <c r="AA90" s="469">
        <f>'8. Routing factors'!AA124*'7. Network costs'!$H$268</f>
        <v>0</v>
      </c>
      <c r="AB90" s="469">
        <f>'8. Routing factors'!AB124*'7. Network costs'!$H$269</f>
        <v>20970.226661922094</v>
      </c>
      <c r="AC90" s="469">
        <f>'8. Routing factors'!AC124*'7. Network costs'!$H$270</f>
        <v>27382.183972458406</v>
      </c>
      <c r="AD90" s="469">
        <f>'8. Routing factors'!AD124*'7. Network costs'!$H$271</f>
        <v>0</v>
      </c>
      <c r="AE90" s="469">
        <f>'8. Routing factors'!AE124*'7. Network costs'!$H$272</f>
        <v>0</v>
      </c>
      <c r="AF90" s="469">
        <f>'8. Routing factors'!AF124*'7. Network costs'!$H$273</f>
        <v>0</v>
      </c>
      <c r="AG90" s="469">
        <f>'8. Routing factors'!AG124*'7. Network costs'!$H$274</f>
        <v>0</v>
      </c>
      <c r="AH90" s="469">
        <f>'8. Routing factors'!AH124*'7. Network costs'!$H$275</f>
        <v>0</v>
      </c>
      <c r="AI90" s="469">
        <f>'8. Routing factors'!AI124*'7. Network costs'!$H$276</f>
        <v>96619.421357978514</v>
      </c>
      <c r="AJ90" s="469">
        <f>'8. Routing factors'!AJ124*'7. Network costs'!$H$277</f>
        <v>277540.8113231436</v>
      </c>
      <c r="AK90" s="469">
        <f>'8. Routing factors'!AK124*'7. Network costs'!$H$278</f>
        <v>100808.89225858728</v>
      </c>
      <c r="AL90" s="469">
        <f>'8. Routing factors'!AL124*'7. Network costs'!$H$279</f>
        <v>28990.234076392408</v>
      </c>
      <c r="AM90" s="469">
        <f>'8. Routing factors'!AM124*'7. Network costs'!$H$280</f>
        <v>37891.569006157355</v>
      </c>
      <c r="AN90" s="469">
        <f>'8. Routing factors'!AN124*'7. Network costs'!$H$281</f>
        <v>94.258523228715433</v>
      </c>
      <c r="AO90" s="469">
        <f>'8. Routing factors'!AO124*'7. Network costs'!H$282</f>
        <v>27.852160961591139</v>
      </c>
      <c r="AP90" s="469">
        <f>'8. Routing factors'!AP124*'7. Network costs'!$H$283</f>
        <v>0</v>
      </c>
      <c r="AQ90" s="469">
        <f>'8. Routing factors'!AQ124*'7. Network costs'!$H$284</f>
        <v>0</v>
      </c>
      <c r="AR90" s="469">
        <f>'8. Routing factors'!AR124*'7. Network costs'!$H$285</f>
        <v>139.26080480795568</v>
      </c>
      <c r="AS90" s="469">
        <f>'8. Routing factors'!AS124*'7. Network costs'!$H$286</f>
        <v>0</v>
      </c>
      <c r="AT90" s="469">
        <f>'8. Routing factors'!AT124*'7. Network costs'!$H$287</f>
        <v>0</v>
      </c>
      <c r="AU90" s="469">
        <f>'8. Routing factors'!AU124*'7. Network costs'!$H$288</f>
        <v>130.8112353521125</v>
      </c>
      <c r="AV90" s="469">
        <f>'8. Routing factors'!AV124*'7. Network costs'!$H$289</f>
        <v>0</v>
      </c>
      <c r="AW90" s="469">
        <f>'8. Routing factors'!AW124*'7. Network costs'!$H$290</f>
        <v>1273.3656857096919</v>
      </c>
      <c r="AX90" s="469">
        <f>'8. Routing factors'!AX124*'7. Network costs'!$H$291</f>
        <v>0</v>
      </c>
      <c r="AY90" s="469">
        <f>'8. Routing factors'!AY124*'7. Network costs'!$H$292</f>
        <v>0</v>
      </c>
      <c r="AZ90" s="469">
        <f>'8. Routing factors'!AZ124*'7. Network costs'!$H$293</f>
        <v>0</v>
      </c>
      <c r="BA90" s="469">
        <f>'8. Routing factors'!BA124*'7. Network costs'!$H$294</f>
        <v>0</v>
      </c>
      <c r="BB90" s="469">
        <f>'8. Routing factors'!BB124*'7. Network costs'!$H$295</f>
        <v>0</v>
      </c>
      <c r="BC90" s="469">
        <f>'8. Routing factors'!BC124*'7. Network costs'!$H$296</f>
        <v>0</v>
      </c>
      <c r="BD90" s="469">
        <f>'8. Routing factors'!BD124*'7. Network costs'!$H$297</f>
        <v>0</v>
      </c>
      <c r="BE90" s="469">
        <f>'8. Routing factors'!BE124*'7. Network costs'!$H$298</f>
        <v>0</v>
      </c>
      <c r="BF90" s="469">
        <f>'8. Routing factors'!BF124*'7. Network costs'!$H$299</f>
        <v>0</v>
      </c>
      <c r="BG90" s="469">
        <f>'8. Routing factors'!BG124*'7. Network costs'!$H$300</f>
        <v>0</v>
      </c>
      <c r="BH90" s="229"/>
      <c r="BI90" s="335">
        <f t="shared" si="11"/>
        <v>1605180.4191645861</v>
      </c>
      <c r="BJ90" s="470">
        <f>'2. Traffic'!H213</f>
        <v>249.69600000000003</v>
      </c>
      <c r="BK90" s="471">
        <f t="shared" si="12"/>
        <v>6.4285387798145984E-3</v>
      </c>
    </row>
    <row r="91" spans="3:63">
      <c r="C91" s="240" t="str">
        <f t="shared" si="10"/>
        <v>S08</v>
      </c>
      <c r="D91" s="240" t="str">
        <f t="shared" si="10"/>
        <v>Изходящи повиквания от чужди абонати в роуминг в мрежата на предприятието (Roaming Calls Outbound)</v>
      </c>
      <c r="E91" s="469">
        <f>'8. Routing factors'!E125*'7. Network costs'!$H$246</f>
        <v>57144.428730468077</v>
      </c>
      <c r="F91" s="469">
        <f>'8. Routing factors'!F125*'7. Network costs'!$H$247</f>
        <v>38306.259359562908</v>
      </c>
      <c r="G91" s="469">
        <f>'8. Routing factors'!G125*'7. Network costs'!$H$248</f>
        <v>67488.550300218121</v>
      </c>
      <c r="H91" s="469">
        <f>'8. Routing factors'!H125*'7. Network costs'!$H$249</f>
        <v>21024.654548707917</v>
      </c>
      <c r="I91" s="469">
        <f>'8. Routing factors'!I125*'7. Network costs'!$H$250</f>
        <v>81503.288431398047</v>
      </c>
      <c r="J91" s="469">
        <f>'8. Routing factors'!J125*'7. Network costs'!$H$251</f>
        <v>4684.910341095745</v>
      </c>
      <c r="K91" s="469">
        <f>'8. Routing factors'!K125*'7. Network costs'!$H$252</f>
        <v>2565.2153382220899</v>
      </c>
      <c r="L91" s="469">
        <f>'8. Routing factors'!L125*'7. Network costs'!$H$253</f>
        <v>341.7949434359968</v>
      </c>
      <c r="M91" s="469">
        <f>'8. Routing factors'!M125*'7. Network costs'!$H$254</f>
        <v>10253.848303079903</v>
      </c>
      <c r="N91" s="469">
        <f>'8. Routing factors'!N125*'7. Network costs'!$H$255</f>
        <v>0</v>
      </c>
      <c r="O91" s="469">
        <f>'8. Routing factors'!O125*'7. Network costs'!$H$256</f>
        <v>0</v>
      </c>
      <c r="P91" s="469">
        <f>'8. Routing factors'!P125*'7. Network costs'!$H$257</f>
        <v>0</v>
      </c>
      <c r="Q91" s="469">
        <f>'8. Routing factors'!Q125*'7. Network costs'!$H$258</f>
        <v>0</v>
      </c>
      <c r="R91" s="469">
        <f>'8. Routing factors'!R125*'7. Network costs'!$H$259</f>
        <v>1822.9063649919835</v>
      </c>
      <c r="S91" s="469">
        <f>'8. Routing factors'!S125*'7. Network costs'!$H$260</f>
        <v>1708.9747171799841</v>
      </c>
      <c r="T91" s="469">
        <f>'8. Routing factors'!T125*'7. Network costs'!$H$261</f>
        <v>0</v>
      </c>
      <c r="U91" s="469">
        <f>'8. Routing factors'!U125*'7. Network costs'!$H$262</f>
        <v>0</v>
      </c>
      <c r="V91" s="469">
        <f>'8. Routing factors'!V125*'7. Network costs'!$H$263</f>
        <v>23544.160294342597</v>
      </c>
      <c r="W91" s="469">
        <f>'8. Routing factors'!W125*'7. Network costs'!$H$264</f>
        <v>0</v>
      </c>
      <c r="X91" s="469">
        <f>'8. Routing factors'!X125*'7. Network costs'!$H$265</f>
        <v>6250.5735640502298</v>
      </c>
      <c r="Y91" s="469">
        <f>'8. Routing factors'!Y125*'7. Network costs'!$H$266</f>
        <v>0</v>
      </c>
      <c r="Z91" s="469">
        <f>'8. Routing factors'!Z125*'7. Network costs'!$H$267</f>
        <v>0</v>
      </c>
      <c r="AA91" s="469">
        <f>'8. Routing factors'!AA125*'7. Network costs'!$H$268</f>
        <v>0</v>
      </c>
      <c r="AB91" s="469">
        <f>'8. Routing factors'!AB125*'7. Network costs'!$H$269</f>
        <v>6552.7759655514947</v>
      </c>
      <c r="AC91" s="469">
        <f>'8. Routing factors'!AC125*'7. Network costs'!$H$270</f>
        <v>8556.3842447561146</v>
      </c>
      <c r="AD91" s="469">
        <f>'8. Routing factors'!AD125*'7. Network costs'!$H$271</f>
        <v>0</v>
      </c>
      <c r="AE91" s="469">
        <f>'8. Routing factors'!AE125*'7. Network costs'!$H$272</f>
        <v>0</v>
      </c>
      <c r="AF91" s="469">
        <f>'8. Routing factors'!AF125*'7. Network costs'!$H$273</f>
        <v>0</v>
      </c>
      <c r="AG91" s="469">
        <f>'8. Routing factors'!AG125*'7. Network costs'!$H$274</f>
        <v>0</v>
      </c>
      <c r="AH91" s="469">
        <f>'8. Routing factors'!AH125*'7. Network costs'!$H$275</f>
        <v>0</v>
      </c>
      <c r="AI91" s="469">
        <f>'8. Routing factors'!AI125*'7. Network costs'!$H$276</f>
        <v>30191.634658374423</v>
      </c>
      <c r="AJ91" s="469">
        <f>'8. Routing factors'!AJ125*'7. Network costs'!$H$277</f>
        <v>86725.946610786981</v>
      </c>
      <c r="AK91" s="469">
        <f>'8. Routing factors'!AK125*'7. Network costs'!$H$278</f>
        <v>31500.760433144194</v>
      </c>
      <c r="AL91" s="469">
        <f>'8. Routing factors'!AL125*'7. Network costs'!$H$279</f>
        <v>9058.8677058240301</v>
      </c>
      <c r="AM91" s="469">
        <f>'8. Routing factors'!AM125*'7. Network costs'!$H$280</f>
        <v>11840.35664866894</v>
      </c>
      <c r="AN91" s="469">
        <f>'8. Routing factors'!AN125*'7. Network costs'!$H$281</f>
        <v>29.453901262929442</v>
      </c>
      <c r="AO91" s="469">
        <f>'8. Routing factors'!AO125*'7. Network costs'!H$282</f>
        <v>8.7032426439713841</v>
      </c>
      <c r="AP91" s="469">
        <f>'8. Routing factors'!AP125*'7. Network costs'!$H$283</f>
        <v>0</v>
      </c>
      <c r="AQ91" s="469">
        <f>'8. Routing factors'!AQ125*'7. Network costs'!$H$284</f>
        <v>0</v>
      </c>
      <c r="AR91" s="469">
        <f>'8. Routing factors'!AR125*'7. Network costs'!$H$285</f>
        <v>43.516213219856915</v>
      </c>
      <c r="AS91" s="469">
        <f>'8. Routing factors'!AS125*'7. Network costs'!$H$286</f>
        <v>0</v>
      </c>
      <c r="AT91" s="469">
        <f>'8. Routing factors'!AT125*'7. Network costs'!$H$287</f>
        <v>0</v>
      </c>
      <c r="AU91" s="469">
        <f>'8. Routing factors'!AU125*'7. Network costs'!$H$288</f>
        <v>40.875891942355175</v>
      </c>
      <c r="AV91" s="469">
        <f>'8. Routing factors'!AV125*'7. Network costs'!$H$289</f>
        <v>0</v>
      </c>
      <c r="AW91" s="469">
        <f>'8. Routing factors'!AW125*'7. Network costs'!$H$290</f>
        <v>397.90128143095922</v>
      </c>
      <c r="AX91" s="469">
        <f>'8. Routing factors'!AX125*'7. Network costs'!$H$291</f>
        <v>0</v>
      </c>
      <c r="AY91" s="469">
        <f>'8. Routing factors'!AY125*'7. Network costs'!$H$292</f>
        <v>0</v>
      </c>
      <c r="AZ91" s="469">
        <f>'8. Routing factors'!AZ125*'7. Network costs'!$H$293</f>
        <v>0</v>
      </c>
      <c r="BA91" s="469">
        <f>'8. Routing factors'!BA125*'7. Network costs'!$H$294</f>
        <v>0</v>
      </c>
      <c r="BB91" s="469">
        <f>'8. Routing factors'!BB125*'7. Network costs'!$H$295</f>
        <v>0</v>
      </c>
      <c r="BC91" s="469">
        <f>'8. Routing factors'!BC125*'7. Network costs'!$H$296</f>
        <v>0</v>
      </c>
      <c r="BD91" s="469">
        <f>'8. Routing factors'!BD125*'7. Network costs'!$H$297</f>
        <v>0</v>
      </c>
      <c r="BE91" s="469">
        <f>'8. Routing factors'!BE125*'7. Network costs'!$H$298</f>
        <v>0</v>
      </c>
      <c r="BF91" s="469">
        <f>'8. Routing factors'!BF125*'7. Network costs'!$H$299</f>
        <v>0</v>
      </c>
      <c r="BG91" s="469">
        <f>'8. Routing factors'!BG125*'7. Network costs'!$H$300</f>
        <v>0</v>
      </c>
      <c r="BH91" s="229"/>
      <c r="BI91" s="335">
        <f t="shared" si="11"/>
        <v>501586.74203435989</v>
      </c>
      <c r="BJ91" s="470">
        <f>'2. Traffic'!H214</f>
        <v>83.232000000000014</v>
      </c>
      <c r="BK91" s="471">
        <f t="shared" si="12"/>
        <v>6.0263689690787181E-3</v>
      </c>
    </row>
    <row r="92" spans="3:63">
      <c r="C92" s="240" t="str">
        <f t="shared" si="10"/>
        <v>S09</v>
      </c>
      <c r="D92" s="240" t="str">
        <f t="shared" si="10"/>
        <v>Входящи повиквания от чужди абонати в роуминг в мрежата на предприятието (Roaming Calls Inbound)</v>
      </c>
      <c r="E92" s="469">
        <f>'8. Routing factors'!E126*'7. Network costs'!$H$246</f>
        <v>62683.003872658082</v>
      </c>
      <c r="F92" s="469">
        <f>'8. Routing factors'!F126*'7. Network costs'!$H$247</f>
        <v>42018.993926914336</v>
      </c>
      <c r="G92" s="469">
        <f>'8. Routing factors'!G126*'7. Network costs'!$H$248</f>
        <v>74029.702524143184</v>
      </c>
      <c r="H92" s="469">
        <f>'8. Routing factors'!H126*'7. Network costs'!$H$249</f>
        <v>23062.414513128024</v>
      </c>
      <c r="I92" s="469">
        <f>'8. Routing factors'!I126*'7. Network costs'!$H$250</f>
        <v>89402.782701295277</v>
      </c>
      <c r="J92" s="469">
        <f>'8. Routing factors'!J126*'7. Network costs'!$H$251</f>
        <v>5138.9830921065031</v>
      </c>
      <c r="K92" s="469">
        <f>'8. Routing factors'!K126*'7. Network costs'!$H$252</f>
        <v>2813.8421636586395</v>
      </c>
      <c r="L92" s="469">
        <f>'8. Routing factors'!L126*'7. Network costs'!$H$253</f>
        <v>374.92252944039615</v>
      </c>
      <c r="M92" s="469">
        <f>'8. Routing factors'!M126*'7. Network costs'!$H$254</f>
        <v>11247.675883211885</v>
      </c>
      <c r="N92" s="469">
        <f>'8. Routing factors'!N126*'7. Network costs'!$H$255</f>
        <v>0</v>
      </c>
      <c r="O92" s="469">
        <f>'8. Routing factors'!O126*'7. Network costs'!$H$256</f>
        <v>0</v>
      </c>
      <c r="P92" s="469">
        <f>'8. Routing factors'!P126*'7. Network costs'!$H$257</f>
        <v>0</v>
      </c>
      <c r="Q92" s="469">
        <f>'8. Routing factors'!Q126*'7. Network costs'!$H$258</f>
        <v>0</v>
      </c>
      <c r="R92" s="469">
        <f>'8. Routing factors'!R126*'7. Network costs'!$H$259</f>
        <v>1999.5868236821136</v>
      </c>
      <c r="S92" s="469">
        <f>'8. Routing factors'!S126*'7. Network costs'!$H$260</f>
        <v>1874.612647201981</v>
      </c>
      <c r="T92" s="469">
        <f>'8. Routing factors'!T126*'7. Network costs'!$H$261</f>
        <v>0</v>
      </c>
      <c r="U92" s="469">
        <f>'8. Routing factors'!U126*'7. Network costs'!$H$262</f>
        <v>0</v>
      </c>
      <c r="V92" s="469">
        <f>'8. Routing factors'!V126*'7. Network costs'!$H$263</f>
        <v>25826.116800812248</v>
      </c>
      <c r="W92" s="469">
        <f>'8. Routing factors'!W126*'7. Network costs'!$H$264</f>
        <v>0</v>
      </c>
      <c r="X92" s="469">
        <f>'8. Routing factors'!X126*'7. Network costs'!$H$265</f>
        <v>6856.3941512078436</v>
      </c>
      <c r="Y92" s="469">
        <f>'8. Routing factors'!Y126*'7. Network costs'!$H$266</f>
        <v>0</v>
      </c>
      <c r="Z92" s="469">
        <f>'8. Routing factors'!Z126*'7. Network costs'!$H$267</f>
        <v>0</v>
      </c>
      <c r="AA92" s="469">
        <f>'8. Routing factors'!AA126*'7. Network costs'!$H$268</f>
        <v>0</v>
      </c>
      <c r="AB92" s="469">
        <f>'8. Routing factors'!AB126*'7. Network costs'!$H$269</f>
        <v>7187.8867345527278</v>
      </c>
      <c r="AC92" s="469">
        <f>'8. Routing factors'!AC126*'7. Network costs'!$H$270</f>
        <v>9385.6895355405723</v>
      </c>
      <c r="AD92" s="469">
        <f>'8. Routing factors'!AD126*'7. Network costs'!$H$271</f>
        <v>0</v>
      </c>
      <c r="AE92" s="469">
        <f>'8. Routing factors'!AE126*'7. Network costs'!$H$272</f>
        <v>0</v>
      </c>
      <c r="AF92" s="469">
        <f>'8. Routing factors'!AF126*'7. Network costs'!$H$273</f>
        <v>0</v>
      </c>
      <c r="AG92" s="469">
        <f>'8. Routing factors'!AG126*'7. Network costs'!$H$274</f>
        <v>0</v>
      </c>
      <c r="AH92" s="469">
        <f>'8. Routing factors'!AH126*'7. Network costs'!$H$275</f>
        <v>0</v>
      </c>
      <c r="AI92" s="469">
        <f>'8. Routing factors'!AI126*'7. Network costs'!$H$276</f>
        <v>33117.880329840867</v>
      </c>
      <c r="AJ92" s="469">
        <f>'8. Routing factors'!AJ126*'7. Network costs'!$H$277</f>
        <v>95131.63344242904</v>
      </c>
      <c r="AK92" s="469">
        <f>'8. Routing factors'!AK126*'7. Network costs'!$H$278</f>
        <v>34553.889715755642</v>
      </c>
      <c r="AL92" s="469">
        <f>'8. Routing factors'!AL126*'7. Network costs'!$H$279</f>
        <v>9936.8748992901837</v>
      </c>
      <c r="AM92" s="469">
        <f>'8. Routing factors'!AM126*'7. Network costs'!$H$280</f>
        <v>12987.952424248317</v>
      </c>
      <c r="AN92" s="469">
        <f>'8. Routing factors'!AN126*'7. Network costs'!$H$281</f>
        <v>32.308644043626828</v>
      </c>
      <c r="AO92" s="469">
        <f>'8. Routing factors'!AO126*'7. Network costs'!H$282</f>
        <v>9.5467818031728644</v>
      </c>
      <c r="AP92" s="469">
        <f>'8. Routing factors'!AP126*'7. Network costs'!$H$283</f>
        <v>0</v>
      </c>
      <c r="AQ92" s="469">
        <f>'8. Routing factors'!AQ126*'7. Network costs'!$H$284</f>
        <v>0</v>
      </c>
      <c r="AR92" s="469">
        <f>'8. Routing factors'!AR126*'7. Network costs'!$H$285</f>
        <v>47.73390901586432</v>
      </c>
      <c r="AS92" s="469">
        <f>'8. Routing factors'!AS126*'7. Network costs'!$H$286</f>
        <v>0</v>
      </c>
      <c r="AT92" s="469">
        <f>'8. Routing factors'!AT126*'7. Network costs'!$H$287</f>
        <v>0</v>
      </c>
      <c r="AU92" s="469">
        <f>'8. Routing factors'!AU126*'7. Network costs'!$H$288</f>
        <v>44.83768146508541</v>
      </c>
      <c r="AV92" s="469">
        <f>'8. Routing factors'!AV126*'7. Network costs'!$H$289</f>
        <v>0</v>
      </c>
      <c r="AW92" s="469">
        <f>'8. Routing factors'!AW126*'7. Network costs'!$H$290</f>
        <v>436.46682833271768</v>
      </c>
      <c r="AX92" s="469">
        <f>'8. Routing factors'!AX126*'7. Network costs'!$H$291</f>
        <v>0</v>
      </c>
      <c r="AY92" s="469">
        <f>'8. Routing factors'!AY126*'7. Network costs'!$H$292</f>
        <v>0</v>
      </c>
      <c r="AZ92" s="469">
        <f>'8. Routing factors'!AZ126*'7. Network costs'!$H$293</f>
        <v>0</v>
      </c>
      <c r="BA92" s="469">
        <f>'8. Routing factors'!BA126*'7. Network costs'!$H$294</f>
        <v>0</v>
      </c>
      <c r="BB92" s="469">
        <f>'8. Routing factors'!BB126*'7. Network costs'!$H$295</f>
        <v>0</v>
      </c>
      <c r="BC92" s="469">
        <f>'8. Routing factors'!BC126*'7. Network costs'!$H$296</f>
        <v>0</v>
      </c>
      <c r="BD92" s="469">
        <f>'8. Routing factors'!BD126*'7. Network costs'!$H$297</f>
        <v>0</v>
      </c>
      <c r="BE92" s="469">
        <f>'8. Routing factors'!BE126*'7. Network costs'!$H$298</f>
        <v>0</v>
      </c>
      <c r="BF92" s="469">
        <f>'8. Routing factors'!BF126*'7. Network costs'!$H$299</f>
        <v>0</v>
      </c>
      <c r="BG92" s="469">
        <f>'8. Routing factors'!BG126*'7. Network costs'!$H$300</f>
        <v>0</v>
      </c>
      <c r="BH92" s="229"/>
      <c r="BI92" s="335">
        <f t="shared" si="11"/>
        <v>550201.73255577835</v>
      </c>
      <c r="BJ92" s="470">
        <f>'2. Traffic'!H215</f>
        <v>83.232000000000014</v>
      </c>
      <c r="BK92" s="471">
        <f t="shared" si="12"/>
        <v>6.6104591089458176E-3</v>
      </c>
    </row>
    <row r="93" spans="3:63">
      <c r="C93" s="240" t="str">
        <f t="shared" si="10"/>
        <v>S10</v>
      </c>
      <c r="D93" s="240" t="str">
        <f t="shared" si="10"/>
        <v>Гласова поща (Voice mail)</v>
      </c>
      <c r="E93" s="469">
        <f>'8. Routing factors'!E127*'7. Network costs'!$H$246</f>
        <v>70734.206161299968</v>
      </c>
      <c r="F93" s="469">
        <f>'8. Routing factors'!F127*'7. Network costs'!$H$247</f>
        <v>47416.045745906194</v>
      </c>
      <c r="G93" s="469">
        <f>'8. Routing factors'!G127*'7. Network costs'!$H$248</f>
        <v>83538.310497058847</v>
      </c>
      <c r="H93" s="469">
        <f>'8. Routing factors'!H127*'7. Network costs'!$H$249</f>
        <v>26024.623613491465</v>
      </c>
      <c r="I93" s="469">
        <f>'8. Routing factors'!I127*'7. Network costs'!$H$250</f>
        <v>100885.95747316665</v>
      </c>
      <c r="J93" s="469">
        <f>'8. Routing factors'!J127*'7. Network costs'!$H$251</f>
        <v>5799.0502534779353</v>
      </c>
      <c r="K93" s="469">
        <f>'8. Routing factors'!K127*'7. Network costs'!$H$252</f>
        <v>2116.8406044476574</v>
      </c>
      <c r="L93" s="469">
        <f>'8. Routing factors'!L127*'7. Network costs'!$H$253</f>
        <v>423.0787590497211</v>
      </c>
      <c r="M93" s="469">
        <f>'8. Routing factors'!M127*'7. Network costs'!$H$254</f>
        <v>12692.362771491633</v>
      </c>
      <c r="N93" s="469">
        <f>'8. Routing factors'!N127*'7. Network costs'!$H$255</f>
        <v>0</v>
      </c>
      <c r="O93" s="469">
        <f>'8. Routing factors'!O127*'7. Network costs'!$H$256</f>
        <v>0</v>
      </c>
      <c r="P93" s="469">
        <f>'8. Routing factors'!P127*'7. Network costs'!$H$257</f>
        <v>0</v>
      </c>
      <c r="Q93" s="469">
        <f>'8. Routing factors'!Q127*'7. Network costs'!$H$258</f>
        <v>233050.11492916249</v>
      </c>
      <c r="R93" s="469">
        <f>'8. Routing factors'!R127*'7. Network costs'!$H$259</f>
        <v>2256.42004826518</v>
      </c>
      <c r="S93" s="469">
        <f>'8. Routing factors'!S127*'7. Network costs'!$H$260</f>
        <v>2115.3937952486058</v>
      </c>
      <c r="T93" s="469">
        <f>'8. Routing factors'!T127*'7. Network costs'!$H$261</f>
        <v>0</v>
      </c>
      <c r="U93" s="469">
        <f>'8. Routing factors'!U127*'7. Network costs'!$H$262</f>
        <v>9328.2640797843815</v>
      </c>
      <c r="V93" s="469">
        <f>'8. Routing factors'!V127*'7. Network costs'!$H$263</f>
        <v>0</v>
      </c>
      <c r="W93" s="469">
        <f>'8. Routing factors'!W127*'7. Network costs'!$H$264</f>
        <v>0</v>
      </c>
      <c r="X93" s="469">
        <f>'8. Routing factors'!X127*'7. Network costs'!$H$265</f>
        <v>0</v>
      </c>
      <c r="Y93" s="469">
        <f>'8. Routing factors'!Y127*'7. Network costs'!$H$266</f>
        <v>0</v>
      </c>
      <c r="Z93" s="469">
        <f>'8. Routing factors'!Z127*'7. Network costs'!$H$267</f>
        <v>0</v>
      </c>
      <c r="AA93" s="469">
        <f>'8. Routing factors'!AA127*'7. Network costs'!$H$268</f>
        <v>0</v>
      </c>
      <c r="AB93" s="469">
        <f>'8. Routing factors'!AB127*'7. Network costs'!$H$269</f>
        <v>8111.1215279154731</v>
      </c>
      <c r="AC93" s="469">
        <f>'8. Routing factors'!AC127*'7. Network costs'!$H$270</f>
        <v>10591.217037421955</v>
      </c>
      <c r="AD93" s="469">
        <f>'8. Routing factors'!AD127*'7. Network costs'!$H$271</f>
        <v>0</v>
      </c>
      <c r="AE93" s="469">
        <f>'8. Routing factors'!AE127*'7. Network costs'!$H$272</f>
        <v>0</v>
      </c>
      <c r="AF93" s="469">
        <f>'8. Routing factors'!AF127*'7. Network costs'!$H$273</f>
        <v>0</v>
      </c>
      <c r="AG93" s="469">
        <f>'8. Routing factors'!AG127*'7. Network costs'!$H$274</f>
        <v>0</v>
      </c>
      <c r="AH93" s="469">
        <f>'8. Routing factors'!AH127*'7. Network costs'!$H$275</f>
        <v>0</v>
      </c>
      <c r="AI93" s="469">
        <f>'8. Routing factors'!AI127*'7. Network costs'!$H$276</f>
        <v>37371.645105509015</v>
      </c>
      <c r="AJ93" s="469">
        <f>'8. Routing factors'!AJ127*'7. Network costs'!$H$277</f>
        <v>107350.63983290004</v>
      </c>
      <c r="AK93" s="469">
        <f>'8. Routing factors'!AK127*'7. Network costs'!$H$278</f>
        <v>38992.100056251475</v>
      </c>
      <c r="AL93" s="469">
        <f>'8. Routing factors'!AL127*'7. Network costs'!$H$279</f>
        <v>11213.198383940709</v>
      </c>
      <c r="AM93" s="469">
        <f>'8. Routing factors'!AM127*'7. Network costs'!$H$280</f>
        <v>14656.165908326291</v>
      </c>
      <c r="AN93" s="469">
        <f>'8. Routing factors'!AN127*'7. Network costs'!$H$281</f>
        <v>36.45846796392604</v>
      </c>
      <c r="AO93" s="469">
        <f>'8. Routing factors'!AO127*'7. Network costs'!H$282</f>
        <v>10.773000502886413</v>
      </c>
      <c r="AP93" s="469">
        <f>'8. Routing factors'!AP127*'7. Network costs'!$H$283</f>
        <v>0</v>
      </c>
      <c r="AQ93" s="469">
        <f>'8. Routing factors'!AQ127*'7. Network costs'!$H$284</f>
        <v>0</v>
      </c>
      <c r="AR93" s="469">
        <f>'8. Routing factors'!AR127*'7. Network costs'!$H$285</f>
        <v>53.865002514432064</v>
      </c>
      <c r="AS93" s="469">
        <f>'8. Routing factors'!AS127*'7. Network costs'!$H$286</f>
        <v>0</v>
      </c>
      <c r="AT93" s="469">
        <f>'8. Routing factors'!AT127*'7. Network costs'!$H$287</f>
        <v>59.382202174538975</v>
      </c>
      <c r="AU93" s="469">
        <f>'8. Routing factors'!AU127*'7. Network costs'!$H$288</f>
        <v>0</v>
      </c>
      <c r="AV93" s="469">
        <f>'8. Routing factors'!AV127*'7. Network costs'!$H$289</f>
        <v>0</v>
      </c>
      <c r="AW93" s="469">
        <f>'8. Routing factors'!AW127*'7. Network costs'!$H$290</f>
        <v>0</v>
      </c>
      <c r="AX93" s="469">
        <f>'8. Routing factors'!AX127*'7. Network costs'!$H$291</f>
        <v>0</v>
      </c>
      <c r="AY93" s="469">
        <f>'8. Routing factors'!AY127*'7. Network costs'!$H$292</f>
        <v>0</v>
      </c>
      <c r="AZ93" s="469">
        <f>'8. Routing factors'!AZ127*'7. Network costs'!$H$293</f>
        <v>0</v>
      </c>
      <c r="BA93" s="469">
        <f>'8. Routing factors'!BA127*'7. Network costs'!$H$294</f>
        <v>0</v>
      </c>
      <c r="BB93" s="469">
        <f>'8. Routing factors'!BB127*'7. Network costs'!$H$295</f>
        <v>0</v>
      </c>
      <c r="BC93" s="469">
        <f>'8. Routing factors'!BC127*'7. Network costs'!$H$296</f>
        <v>0</v>
      </c>
      <c r="BD93" s="469">
        <f>'8. Routing factors'!BD127*'7. Network costs'!$H$297</f>
        <v>0</v>
      </c>
      <c r="BE93" s="469">
        <f>'8. Routing factors'!BE127*'7. Network costs'!$H$298</f>
        <v>0</v>
      </c>
      <c r="BF93" s="469">
        <f>'8. Routing factors'!BF127*'7. Network costs'!$H$299</f>
        <v>0</v>
      </c>
      <c r="BG93" s="469">
        <f>'8. Routing factors'!BG127*'7. Network costs'!$H$300</f>
        <v>0</v>
      </c>
      <c r="BH93" s="229"/>
      <c r="BI93" s="335">
        <f t="shared" si="11"/>
        <v>824827.23525727133</v>
      </c>
      <c r="BJ93" s="470">
        <f>'2. Traffic'!H216</f>
        <v>41.616000000000007</v>
      </c>
      <c r="BK93" s="471">
        <f t="shared" si="12"/>
        <v>1.9819954711103212E-2</v>
      </c>
    </row>
    <row r="94" spans="3:63">
      <c r="C94" s="240" t="str">
        <f t="shared" si="10"/>
        <v>S11</v>
      </c>
      <c r="D94" s="240" t="str">
        <f t="shared" si="10"/>
        <v>Повиквания към центъра за обслужване на клиенти (Help desk call)</v>
      </c>
      <c r="E94" s="469">
        <f>'8. Routing factors'!E128*'7. Network costs'!$H$246</f>
        <v>26951.967909458024</v>
      </c>
      <c r="F94" s="469">
        <f>'8. Routing factors'!F128*'7. Network costs'!$H$247</f>
        <v>18067.011884219763</v>
      </c>
      <c r="G94" s="469">
        <f>'8. Routing factors'!G128*'7. Network costs'!$H$248</f>
        <v>31830.736300238863</v>
      </c>
      <c r="H94" s="469">
        <f>'8. Routing factors'!H128*'7. Network costs'!$H$249</f>
        <v>9916.2040341141601</v>
      </c>
      <c r="I94" s="469">
        <f>'8. Routing factors'!I128*'7. Network costs'!$H$250</f>
        <v>38440.738023287413</v>
      </c>
      <c r="J94" s="469">
        <f>'8. Routing factors'!J128*'7. Network costs'!$H$251</f>
        <v>2209.6214097696929</v>
      </c>
      <c r="K94" s="469">
        <f>'8. Routing factors'!K128*'7. Network costs'!$H$252</f>
        <v>806.58316727848978</v>
      </c>
      <c r="L94" s="469">
        <f>'8. Routing factors'!L128*'7. Network costs'!$H$253</f>
        <v>161.20637745023706</v>
      </c>
      <c r="M94" s="469">
        <f>'8. Routing factors'!M128*'7. Network costs'!$H$254</f>
        <v>4836.1913235071124</v>
      </c>
      <c r="N94" s="469">
        <f>'8. Routing factors'!N128*'7. Network costs'!$H$255</f>
        <v>0</v>
      </c>
      <c r="O94" s="469">
        <f>'8. Routing factors'!O128*'7. Network costs'!$H$256</f>
        <v>0</v>
      </c>
      <c r="P94" s="469">
        <f>'8. Routing factors'!P128*'7. Network costs'!$H$257</f>
        <v>0</v>
      </c>
      <c r="Q94" s="469">
        <f>'8. Routing factors'!Q128*'7. Network costs'!$H$258</f>
        <v>0</v>
      </c>
      <c r="R94" s="469">
        <f>'8. Routing factors'!R128*'7. Network costs'!$H$259</f>
        <v>859.76734640126472</v>
      </c>
      <c r="S94" s="469">
        <f>'8. Routing factors'!S128*'7. Network costs'!$H$260</f>
        <v>806.03188725118537</v>
      </c>
      <c r="T94" s="469">
        <f>'8. Routing factors'!T128*'7. Network costs'!$H$261</f>
        <v>0</v>
      </c>
      <c r="U94" s="469">
        <f>'8. Routing factors'!U128*'7. Network costs'!$H$262</f>
        <v>3554.3634087866899</v>
      </c>
      <c r="V94" s="469">
        <f>'8. Routing factors'!V128*'7. Network costs'!$H$263</f>
        <v>0</v>
      </c>
      <c r="W94" s="469">
        <f>'8. Routing factors'!W128*'7. Network costs'!$H$264</f>
        <v>0</v>
      </c>
      <c r="X94" s="469">
        <f>'8. Routing factors'!X128*'7. Network costs'!$H$265</f>
        <v>0</v>
      </c>
      <c r="Y94" s="469">
        <f>'8. Routing factors'!Y128*'7. Network costs'!$H$266</f>
        <v>0</v>
      </c>
      <c r="Z94" s="469">
        <f>'8. Routing factors'!Z128*'7. Network costs'!$H$267</f>
        <v>0</v>
      </c>
      <c r="AA94" s="469">
        <f>'8. Routing factors'!AA128*'7. Network costs'!$H$268</f>
        <v>0</v>
      </c>
      <c r="AB94" s="469">
        <f>'8. Routing factors'!AB128*'7. Network costs'!$H$269</f>
        <v>3090.593632048111</v>
      </c>
      <c r="AC94" s="469">
        <f>'8. Routing factors'!AC128*'7. Network costs'!$H$270</f>
        <v>4035.588397836279</v>
      </c>
      <c r="AD94" s="469">
        <f>'8. Routing factors'!AD128*'7. Network costs'!$H$271</f>
        <v>0</v>
      </c>
      <c r="AE94" s="469">
        <f>'8. Routing factors'!AE128*'7. Network costs'!$H$272</f>
        <v>0</v>
      </c>
      <c r="AF94" s="469">
        <f>'8. Routing factors'!AF128*'7. Network costs'!$H$273</f>
        <v>0</v>
      </c>
      <c r="AG94" s="469">
        <f>'8. Routing factors'!AG128*'7. Network costs'!$H$274</f>
        <v>0</v>
      </c>
      <c r="AH94" s="469">
        <f>'8. Routing factors'!AH128*'7. Network costs'!$H$275</f>
        <v>0</v>
      </c>
      <c r="AI94" s="469">
        <f>'8. Routing factors'!AI128*'7. Network costs'!$H$276</f>
        <v>14239.777814293375</v>
      </c>
      <c r="AJ94" s="469">
        <f>'8. Routing factors'!AJ128*'7. Network costs'!$H$277</f>
        <v>40903.986301030876</v>
      </c>
      <c r="AK94" s="469">
        <f>'8. Routing factors'!AK128*'7. Network costs'!$H$278</f>
        <v>14857.222360593072</v>
      </c>
      <c r="AL94" s="469">
        <f>'8. Routing factors'!AL128*'7. Network costs'!$H$279</f>
        <v>4272.582946886957</v>
      </c>
      <c r="AM94" s="469">
        <f>'8. Routing factors'!AM128*'7. Network costs'!$H$280</f>
        <v>5584.4623792925486</v>
      </c>
      <c r="AN94" s="469">
        <f>'8. Routing factors'!AN128*'7. Network costs'!$H$281</f>
        <v>13.891828464872944</v>
      </c>
      <c r="AO94" s="469">
        <f>'8. Routing factors'!AO128*'7. Network costs'!H$282</f>
        <v>4.1048536429497346</v>
      </c>
      <c r="AP94" s="469">
        <f>'8. Routing factors'!AP128*'7. Network costs'!$H$283</f>
        <v>0</v>
      </c>
      <c r="AQ94" s="469">
        <f>'8. Routing factors'!AQ128*'7. Network costs'!$H$284</f>
        <v>0</v>
      </c>
      <c r="AR94" s="469">
        <f>'8. Routing factors'!AR128*'7. Network costs'!$H$285</f>
        <v>20.524268214748677</v>
      </c>
      <c r="AS94" s="469">
        <f>'8. Routing factors'!AS128*'7. Network costs'!$H$286</f>
        <v>0</v>
      </c>
      <c r="AT94" s="469">
        <f>'8. Routing factors'!AT128*'7. Network costs'!$H$287</f>
        <v>22.626495641323377</v>
      </c>
      <c r="AU94" s="469">
        <f>'8. Routing factors'!AU128*'7. Network costs'!$H$288</f>
        <v>0</v>
      </c>
      <c r="AV94" s="469">
        <f>'8. Routing factors'!AV128*'7. Network costs'!$H$289</f>
        <v>0</v>
      </c>
      <c r="AW94" s="469">
        <f>'8. Routing factors'!AW128*'7. Network costs'!$H$290</f>
        <v>0</v>
      </c>
      <c r="AX94" s="469">
        <f>'8. Routing factors'!AX128*'7. Network costs'!$H$291</f>
        <v>0</v>
      </c>
      <c r="AY94" s="469">
        <f>'8. Routing factors'!AY128*'7. Network costs'!$H$292</f>
        <v>0</v>
      </c>
      <c r="AZ94" s="469">
        <f>'8. Routing factors'!AZ128*'7. Network costs'!$H$293</f>
        <v>0</v>
      </c>
      <c r="BA94" s="469">
        <f>'8. Routing factors'!BA128*'7. Network costs'!$H$294</f>
        <v>0</v>
      </c>
      <c r="BB94" s="469">
        <f>'8. Routing factors'!BB128*'7. Network costs'!$H$295</f>
        <v>0</v>
      </c>
      <c r="BC94" s="469">
        <f>'8. Routing factors'!BC128*'7. Network costs'!$H$296</f>
        <v>0</v>
      </c>
      <c r="BD94" s="469">
        <f>'8. Routing factors'!BD128*'7. Network costs'!$H$297</f>
        <v>0</v>
      </c>
      <c r="BE94" s="469">
        <f>'8. Routing factors'!BE128*'7. Network costs'!$H$298</f>
        <v>0</v>
      </c>
      <c r="BF94" s="469">
        <f>'8. Routing factors'!BF128*'7. Network costs'!$H$299</f>
        <v>0</v>
      </c>
      <c r="BG94" s="469">
        <f>'8. Routing factors'!BG128*'7. Network costs'!$H$300</f>
        <v>0</v>
      </c>
      <c r="BH94" s="229"/>
      <c r="BI94" s="335">
        <f t="shared" si="11"/>
        <v>225485.78434970797</v>
      </c>
      <c r="BJ94" s="470">
        <f>'2. Traffic'!H217</f>
        <v>41.616000000000007</v>
      </c>
      <c r="BK94" s="471">
        <f t="shared" si="12"/>
        <v>5.4182474132474989E-3</v>
      </c>
    </row>
    <row r="95" spans="3:63">
      <c r="C95" s="240" t="str">
        <f t="shared" si="10"/>
        <v>S12</v>
      </c>
      <c r="D95" s="240" t="str">
        <f t="shared" si="10"/>
        <v>Видеоразговори (Video call)</v>
      </c>
      <c r="E95" s="469">
        <f>'8. Routing factors'!E129*'7. Network costs'!$H$246</f>
        <v>947563.1385061834</v>
      </c>
      <c r="F95" s="469">
        <f>'8. Routing factors'!F129*'7. Network costs'!$H$247</f>
        <v>635190.51899850846</v>
      </c>
      <c r="G95" s="469">
        <f>'8. Routing factors'!G129*'7. Network costs'!$H$248</f>
        <v>1119088.3163315384</v>
      </c>
      <c r="H95" s="469">
        <f>'8. Routing factors'!H129*'7. Network costs'!$H$249</f>
        <v>348628.69561875483</v>
      </c>
      <c r="I95" s="469">
        <f>'8. Routing factors'!I129*'7. Network costs'!$H$250</f>
        <v>1351479.286789217</v>
      </c>
      <c r="J95" s="469">
        <f>'8. Routing factors'!J129*'7. Network costs'!$H$251</f>
        <v>77684.70951678016</v>
      </c>
      <c r="K95" s="469">
        <f>'8. Routing factors'!K129*'7. Network costs'!$H$252</f>
        <v>42536.141332250823</v>
      </c>
      <c r="L95" s="469">
        <f>'8. Routing factors'!L129*'7. Network costs'!$H$253</f>
        <v>5667.6091882090232</v>
      </c>
      <c r="M95" s="469">
        <f>'8. Routing factors'!M129*'7. Network costs'!$H$254</f>
        <v>170028.27564627072</v>
      </c>
      <c r="N95" s="469">
        <f>'8. Routing factors'!N129*'7. Network costs'!$H$255</f>
        <v>0</v>
      </c>
      <c r="O95" s="469">
        <f>'8. Routing factors'!O129*'7. Network costs'!$H$256</f>
        <v>0</v>
      </c>
      <c r="P95" s="469">
        <f>'8. Routing factors'!P129*'7. Network costs'!$H$257</f>
        <v>0</v>
      </c>
      <c r="Q95" s="469">
        <f>'8. Routing factors'!Q129*'7. Network costs'!$H$258</f>
        <v>0</v>
      </c>
      <c r="R95" s="469">
        <f>'8. Routing factors'!R129*'7. Network costs'!$H$259</f>
        <v>30227.249003781468</v>
      </c>
      <c r="S95" s="469">
        <f>'8. Routing factors'!S129*'7. Network costs'!$H$260</f>
        <v>28338.045941045119</v>
      </c>
      <c r="T95" s="469">
        <f>'8. Routing factors'!T129*'7. Network costs'!$H$261</f>
        <v>0</v>
      </c>
      <c r="U95" s="469">
        <f>'8. Routing factors'!U129*'7. Network costs'!$H$262</f>
        <v>124962.44275504477</v>
      </c>
      <c r="V95" s="469">
        <f>'8. Routing factors'!V129*'7. Network costs'!$H$263</f>
        <v>0</v>
      </c>
      <c r="W95" s="469">
        <f>'8. Routing factors'!W129*'7. Network costs'!$H$264</f>
        <v>186761.78855455638</v>
      </c>
      <c r="X95" s="469">
        <f>'8. Routing factors'!X129*'7. Network costs'!$H$265</f>
        <v>0</v>
      </c>
      <c r="Y95" s="469">
        <f>'8. Routing factors'!Y129*'7. Network costs'!$H$266</f>
        <v>0</v>
      </c>
      <c r="Z95" s="469">
        <f>'8. Routing factors'!Z129*'7. Network costs'!$H$267</f>
        <v>0</v>
      </c>
      <c r="AA95" s="469">
        <f>'8. Routing factors'!AA129*'7. Network costs'!$H$268</f>
        <v>0</v>
      </c>
      <c r="AB95" s="469">
        <f>'8. Routing factors'!AB129*'7. Network costs'!$H$269</f>
        <v>108657.46841450666</v>
      </c>
      <c r="AC95" s="469">
        <f>'8. Routing factors'!AC129*'7. Network costs'!$H$270</f>
        <v>141881.09828636926</v>
      </c>
      <c r="AD95" s="469">
        <f>'8. Routing factors'!AD129*'7. Network costs'!$H$271</f>
        <v>0</v>
      </c>
      <c r="AE95" s="469">
        <f>'8. Routing factors'!AE129*'7. Network costs'!$H$272</f>
        <v>0</v>
      </c>
      <c r="AF95" s="469">
        <f>'8. Routing factors'!AF129*'7. Network costs'!$H$273</f>
        <v>0</v>
      </c>
      <c r="AG95" s="469">
        <f>'8. Routing factors'!AG129*'7. Network costs'!$H$274</f>
        <v>0</v>
      </c>
      <c r="AH95" s="469">
        <f>'8. Routing factors'!AH129*'7. Network costs'!$H$275</f>
        <v>0</v>
      </c>
      <c r="AI95" s="469">
        <f>'8. Routing factors'!AI129*'7. Network costs'!$H$276</f>
        <v>500634.63279085956</v>
      </c>
      <c r="AJ95" s="469">
        <f>'8. Routing factors'!AJ129*'7. Network costs'!$H$277</f>
        <v>1438080.8765810877</v>
      </c>
      <c r="AK95" s="469">
        <f>'8. Routing factors'!AK129*'7. Network costs'!$H$278</f>
        <v>522342.42400338751</v>
      </c>
      <c r="AL95" s="469">
        <f>'8. Routing factors'!AL129*'7. Network costs'!$H$279</f>
        <v>150213.2282244029</v>
      </c>
      <c r="AM95" s="469">
        <f>'8. Routing factors'!AM129*'7. Network costs'!$H$280</f>
        <v>196335.59659794671</v>
      </c>
      <c r="AN95" s="469">
        <f>'8. Routing factors'!AN129*'7. Network costs'!$H$281</f>
        <v>488.40161223052013</v>
      </c>
      <c r="AO95" s="469">
        <f>'8. Routing factors'!AO129*'7. Network costs'!H$282</f>
        <v>144.31628941117296</v>
      </c>
      <c r="AP95" s="469">
        <f>'8. Routing factors'!AP129*'7. Network costs'!$H$283</f>
        <v>0</v>
      </c>
      <c r="AQ95" s="469">
        <f>'8. Routing factors'!AQ129*'7. Network costs'!$H$284</f>
        <v>0</v>
      </c>
      <c r="AR95" s="469">
        <f>'8. Routing factors'!AR129*'7. Network costs'!$H$285</f>
        <v>721.58144705586483</v>
      </c>
      <c r="AS95" s="469">
        <f>'8. Routing factors'!AS129*'7. Network costs'!$H$286</f>
        <v>0</v>
      </c>
      <c r="AT95" s="469">
        <f>'8. Routing factors'!AT129*'7. Network costs'!$H$287</f>
        <v>795.49045529121042</v>
      </c>
      <c r="AU95" s="469">
        <f>'8. Routing factors'!AU129*'7. Network costs'!$H$288</f>
        <v>0</v>
      </c>
      <c r="AV95" s="469">
        <f>'8. Routing factors'!AV129*'7. Network costs'!$H$289</f>
        <v>4755.57989849769</v>
      </c>
      <c r="AW95" s="469">
        <f>'8. Routing factors'!AW129*'7. Network costs'!$H$290</f>
        <v>0</v>
      </c>
      <c r="AX95" s="469">
        <f>'8. Routing factors'!AX129*'7. Network costs'!$H$291</f>
        <v>0</v>
      </c>
      <c r="AY95" s="469">
        <f>'8. Routing factors'!AY129*'7. Network costs'!$H$292</f>
        <v>0</v>
      </c>
      <c r="AZ95" s="469">
        <f>'8. Routing factors'!AZ129*'7. Network costs'!$H$293</f>
        <v>0</v>
      </c>
      <c r="BA95" s="469">
        <f>'8. Routing factors'!BA129*'7. Network costs'!$H$294</f>
        <v>0</v>
      </c>
      <c r="BB95" s="469">
        <f>'8. Routing factors'!BB129*'7. Network costs'!$H$295</f>
        <v>0</v>
      </c>
      <c r="BC95" s="469">
        <f>'8. Routing factors'!BC129*'7. Network costs'!$H$296</f>
        <v>0</v>
      </c>
      <c r="BD95" s="469">
        <f>'8. Routing factors'!BD129*'7. Network costs'!$H$297</f>
        <v>0</v>
      </c>
      <c r="BE95" s="469">
        <f>'8. Routing factors'!BE129*'7. Network costs'!$H$298</f>
        <v>0</v>
      </c>
      <c r="BF95" s="469">
        <f>'8. Routing factors'!BF129*'7. Network costs'!$H$299</f>
        <v>0</v>
      </c>
      <c r="BG95" s="469">
        <f>'8. Routing factors'!BG129*'7. Network costs'!$H$300</f>
        <v>0</v>
      </c>
      <c r="BH95" s="229"/>
      <c r="BI95" s="335">
        <f t="shared" si="11"/>
        <v>8133206.9127831887</v>
      </c>
      <c r="BJ95" s="470">
        <f>'2. Traffic'!H218</f>
        <v>41.616000000000007</v>
      </c>
      <c r="BK95" s="471">
        <f t="shared" si="12"/>
        <v>0.19543461439790433</v>
      </c>
    </row>
    <row r="96" spans="3:63">
      <c r="C96" s="240" t="str">
        <f t="shared" si="10"/>
        <v>S13</v>
      </c>
      <c r="D96" s="240" t="str">
        <f t="shared" si="10"/>
        <v>MMS в мрежата (MMS on net)</v>
      </c>
      <c r="E96" s="469">
        <f>'8. Routing factors'!E130*'7. Network costs'!$H$246</f>
        <v>5650.5569230606989</v>
      </c>
      <c r="F96" s="469">
        <f>'8. Routing factors'!F130*'7. Network costs'!$H$247</f>
        <v>3787.8005578053831</v>
      </c>
      <c r="G96" s="469">
        <f>'8. Routing factors'!G130*'7. Network costs'!$H$248</f>
        <v>6673.4046275083674</v>
      </c>
      <c r="H96" s="469">
        <f>'8. Routing factors'!H130*'7. Network costs'!$H$249</f>
        <v>2078.9604508167781</v>
      </c>
      <c r="I96" s="469">
        <f>'8. Routing factors'!I130*'7. Network costs'!$H$250</f>
        <v>8059.2103365047833</v>
      </c>
      <c r="J96" s="469">
        <f>'8. Routing factors'!J130*'7. Network costs'!$H$251</f>
        <v>463.25342907282908</v>
      </c>
      <c r="K96" s="469">
        <f>'8. Routing factors'!K130*'7. Network costs'!$H$252</f>
        <v>169.10246091122426</v>
      </c>
      <c r="L96" s="469">
        <f>'8. Routing factors'!L130*'7. Network costs'!$H$253</f>
        <v>16.898688348157997</v>
      </c>
      <c r="M96" s="469">
        <f>'8. Routing factors'!M130*'7. Network costs'!$H$254</f>
        <v>506.96065044473994</v>
      </c>
      <c r="N96" s="469">
        <f>'8. Routing factors'!N130*'7. Network costs'!$H$255</f>
        <v>0</v>
      </c>
      <c r="O96" s="469">
        <f>'8. Routing factors'!O130*'7. Network costs'!$H$256</f>
        <v>0</v>
      </c>
      <c r="P96" s="469">
        <f>'8. Routing factors'!P130*'7. Network costs'!$H$257</f>
        <v>610359.75791374769</v>
      </c>
      <c r="Q96" s="469">
        <f>'8. Routing factors'!Q130*'7. Network costs'!$H$258</f>
        <v>0</v>
      </c>
      <c r="R96" s="469">
        <f>'8. Routing factors'!R130*'7. Network costs'!$H$259</f>
        <v>90.126337856842682</v>
      </c>
      <c r="S96" s="469">
        <f>'8. Routing factors'!S130*'7. Network costs'!$H$260</f>
        <v>84.49344174078999</v>
      </c>
      <c r="T96" s="469">
        <f>'8. Routing factors'!T130*'7. Network costs'!$H$261</f>
        <v>3703.4100450847873</v>
      </c>
      <c r="U96" s="469">
        <f>'8. Routing factors'!U130*'7. Network costs'!$H$262</f>
        <v>372.59121178207732</v>
      </c>
      <c r="V96" s="469">
        <f>'8. Routing factors'!V130*'7. Network costs'!$H$263</f>
        <v>0</v>
      </c>
      <c r="W96" s="469">
        <f>'8. Routing factors'!W130*'7. Network costs'!$H$264</f>
        <v>0</v>
      </c>
      <c r="X96" s="469">
        <f>'8. Routing factors'!X130*'7. Network costs'!$H$265</f>
        <v>0</v>
      </c>
      <c r="Y96" s="469">
        <f>'8. Routing factors'!Y130*'7. Network costs'!$H$266</f>
        <v>0</v>
      </c>
      <c r="Z96" s="469">
        <f>'8. Routing factors'!Z130*'7. Network costs'!$H$267</f>
        <v>0</v>
      </c>
      <c r="AA96" s="469">
        <f>'8. Routing factors'!AA130*'7. Network costs'!$H$268</f>
        <v>0</v>
      </c>
      <c r="AB96" s="469">
        <f>'8. Routing factors'!AB130*'7. Network costs'!$H$269</f>
        <v>647.95176747774394</v>
      </c>
      <c r="AC96" s="469">
        <f>'8. Routing factors'!AC130*'7. Network costs'!$H$270</f>
        <v>846.07261468336208</v>
      </c>
      <c r="AD96" s="469">
        <f>'8. Routing factors'!AD130*'7. Network costs'!$H$271</f>
        <v>0</v>
      </c>
      <c r="AE96" s="469">
        <f>'8. Routing factors'!AE130*'7. Network costs'!$H$272</f>
        <v>0</v>
      </c>
      <c r="AF96" s="469">
        <f>'8. Routing factors'!AF130*'7. Network costs'!$H$273</f>
        <v>0</v>
      </c>
      <c r="AG96" s="469">
        <f>'8. Routing factors'!AG130*'7. Network costs'!$H$274</f>
        <v>0</v>
      </c>
      <c r="AH96" s="469">
        <f>'8. Routing factors'!AH130*'7. Network costs'!$H$275</f>
        <v>0</v>
      </c>
      <c r="AI96" s="469">
        <f>'8. Routing factors'!AI130*'7. Network costs'!$H$276</f>
        <v>2985.4100220698724</v>
      </c>
      <c r="AJ96" s="469">
        <f>'8. Routing factors'!AJ130*'7. Network costs'!$H$277</f>
        <v>8575.6373616399796</v>
      </c>
      <c r="AK96" s="469">
        <f>'8. Routing factors'!AK130*'7. Network costs'!$H$278</f>
        <v>3114.8590317830185</v>
      </c>
      <c r="AL96" s="469">
        <f>'8. Routing factors'!AL130*'7. Network costs'!$H$279</f>
        <v>895.75919765810715</v>
      </c>
      <c r="AM96" s="469">
        <f>'8. Routing factors'!AM130*'7. Network costs'!$H$280</f>
        <v>1170.7984613550275</v>
      </c>
      <c r="AN96" s="469">
        <f>'8. Routing factors'!AN130*'7. Network costs'!$H$281</f>
        <v>1.4562307244105421</v>
      </c>
      <c r="AO96" s="469">
        <f>'8. Routing factors'!AO130*'7. Network costs'!H$282</f>
        <v>0.43029713541216097</v>
      </c>
      <c r="AP96" s="469">
        <f>'8. Routing factors'!AP130*'7. Network costs'!$H$283</f>
        <v>0</v>
      </c>
      <c r="AQ96" s="469">
        <f>'8. Routing factors'!AQ130*'7. Network costs'!$H$284</f>
        <v>4238.6730634754276</v>
      </c>
      <c r="AR96" s="469">
        <f>'8. Routing factors'!AR130*'7. Network costs'!$H$285</f>
        <v>2.1514856770608048</v>
      </c>
      <c r="AS96" s="469">
        <f>'8. Routing factors'!AS130*'7. Network costs'!$H$286</f>
        <v>6.4296278537270011</v>
      </c>
      <c r="AT96" s="469">
        <f>'8. Routing factors'!AT130*'7. Network costs'!$H$287</f>
        <v>2.3718546641971998</v>
      </c>
      <c r="AU96" s="469">
        <f>'8. Routing factors'!AU130*'7. Network costs'!$H$288</f>
        <v>0</v>
      </c>
      <c r="AV96" s="469">
        <f>'8. Routing factors'!AV130*'7. Network costs'!$H$289</f>
        <v>0</v>
      </c>
      <c r="AW96" s="469">
        <f>'8. Routing factors'!AW130*'7. Network costs'!$H$290</f>
        <v>0</v>
      </c>
      <c r="AX96" s="469">
        <f>'8. Routing factors'!AX130*'7. Network costs'!$H$291</f>
        <v>0</v>
      </c>
      <c r="AY96" s="469">
        <f>'8. Routing factors'!AY130*'7. Network costs'!$H$292</f>
        <v>0</v>
      </c>
      <c r="AZ96" s="469">
        <f>'8. Routing factors'!AZ130*'7. Network costs'!$H$293</f>
        <v>0</v>
      </c>
      <c r="BA96" s="469">
        <f>'8. Routing factors'!BA130*'7. Network costs'!$H$294</f>
        <v>0</v>
      </c>
      <c r="BB96" s="469">
        <f>'8. Routing factors'!BB130*'7. Network costs'!$H$295</f>
        <v>0</v>
      </c>
      <c r="BC96" s="469">
        <f>'8. Routing factors'!BC130*'7. Network costs'!$H$296</f>
        <v>0</v>
      </c>
      <c r="BD96" s="469">
        <f>'8. Routing factors'!BD130*'7. Network costs'!$H$297</f>
        <v>0</v>
      </c>
      <c r="BE96" s="469">
        <f>'8. Routing factors'!BE130*'7. Network costs'!$H$298</f>
        <v>0</v>
      </c>
      <c r="BF96" s="469">
        <f>'8. Routing factors'!BF130*'7. Network costs'!$H$299</f>
        <v>0</v>
      </c>
      <c r="BG96" s="469">
        <f>'8. Routing factors'!BG130*'7. Network costs'!$H$300</f>
        <v>0</v>
      </c>
      <c r="BH96" s="229"/>
      <c r="BI96" s="335">
        <f t="shared" si="11"/>
        <v>664504.52809088246</v>
      </c>
      <c r="BJ96" s="470">
        <f>'2. Traffic'!H219</f>
        <v>8.3231999999999999</v>
      </c>
      <c r="BK96" s="471">
        <f t="shared" si="12"/>
        <v>7.9837625924029515E-2</v>
      </c>
    </row>
    <row r="97" spans="3:63">
      <c r="C97" s="240" t="str">
        <f t="shared" si="10"/>
        <v>S14</v>
      </c>
      <c r="D97" s="240" t="str">
        <f t="shared" si="10"/>
        <v>Изходящи MMS към други мрежи (MMS outgoing to other network)</v>
      </c>
      <c r="E97" s="469">
        <f>'8. Routing factors'!E131*'7. Network costs'!$H$246</f>
        <v>2825.2784615303494</v>
      </c>
      <c r="F97" s="469">
        <f>'8. Routing factors'!F131*'7. Network costs'!$H$247</f>
        <v>1893.9002789026915</v>
      </c>
      <c r="G97" s="469">
        <f>'8. Routing factors'!G131*'7. Network costs'!$H$248</f>
        <v>3336.7023137541837</v>
      </c>
      <c r="H97" s="469">
        <f>'8. Routing factors'!H131*'7. Network costs'!$H$249</f>
        <v>1039.4802254083891</v>
      </c>
      <c r="I97" s="469">
        <f>'8. Routing factors'!I131*'7. Network costs'!$H$250</f>
        <v>4029.6051682523916</v>
      </c>
      <c r="J97" s="469">
        <f>'8. Routing factors'!J131*'7. Network costs'!$H$251</f>
        <v>231.62671453641454</v>
      </c>
      <c r="K97" s="469">
        <f>'8. Routing factors'!K131*'7. Network costs'!$H$252</f>
        <v>126.82684568341818</v>
      </c>
      <c r="L97" s="469">
        <f>'8. Routing factors'!L131*'7. Network costs'!$H$253</f>
        <v>16.898688348157997</v>
      </c>
      <c r="M97" s="469">
        <f>'8. Routing factors'!M131*'7. Network costs'!$H$254</f>
        <v>506.96065044473994</v>
      </c>
      <c r="N97" s="469">
        <f>'8. Routing factors'!N131*'7. Network costs'!$H$255</f>
        <v>0</v>
      </c>
      <c r="O97" s="469">
        <f>'8. Routing factors'!O131*'7. Network costs'!$H$256</f>
        <v>0</v>
      </c>
      <c r="P97" s="469">
        <f>'8. Routing factors'!P131*'7. Network costs'!$H$257</f>
        <v>610359.75791374769</v>
      </c>
      <c r="Q97" s="469">
        <f>'8. Routing factors'!Q131*'7. Network costs'!$H$258</f>
        <v>0</v>
      </c>
      <c r="R97" s="469">
        <f>'8. Routing factors'!R131*'7. Network costs'!$H$259</f>
        <v>90.126337856842682</v>
      </c>
      <c r="S97" s="469">
        <f>'8. Routing factors'!S131*'7. Network costs'!$H$260</f>
        <v>84.49344174078999</v>
      </c>
      <c r="T97" s="469">
        <f>'8. Routing factors'!T131*'7. Network costs'!$H$261</f>
        <v>3703.4100450847873</v>
      </c>
      <c r="U97" s="469">
        <f>'8. Routing factors'!U131*'7. Network costs'!$H$262</f>
        <v>372.59121178207732</v>
      </c>
      <c r="V97" s="469">
        <f>'8. Routing factors'!V131*'7. Network costs'!$H$263</f>
        <v>0</v>
      </c>
      <c r="W97" s="469">
        <f>'8. Routing factors'!W131*'7. Network costs'!$H$264</f>
        <v>556.85372002958115</v>
      </c>
      <c r="X97" s="469">
        <f>'8. Routing factors'!X131*'7. Network costs'!$H$265</f>
        <v>0</v>
      </c>
      <c r="Y97" s="469">
        <f>'8. Routing factors'!Y131*'7. Network costs'!$H$266</f>
        <v>0</v>
      </c>
      <c r="Z97" s="469">
        <f>'8. Routing factors'!Z131*'7. Network costs'!$H$267</f>
        <v>0</v>
      </c>
      <c r="AA97" s="469">
        <f>'8. Routing factors'!AA131*'7. Network costs'!$H$268</f>
        <v>0</v>
      </c>
      <c r="AB97" s="469">
        <f>'8. Routing factors'!AB131*'7. Network costs'!$H$269</f>
        <v>323.97588373887197</v>
      </c>
      <c r="AC97" s="469">
        <f>'8. Routing factors'!AC131*'7. Network costs'!$H$270</f>
        <v>423.03630734168104</v>
      </c>
      <c r="AD97" s="469">
        <f>'8. Routing factors'!AD131*'7. Network costs'!$H$271</f>
        <v>0</v>
      </c>
      <c r="AE97" s="469">
        <f>'8. Routing factors'!AE131*'7. Network costs'!$H$272</f>
        <v>0</v>
      </c>
      <c r="AF97" s="469">
        <f>'8. Routing factors'!AF131*'7. Network costs'!$H$273</f>
        <v>0</v>
      </c>
      <c r="AG97" s="469">
        <f>'8. Routing factors'!AG131*'7. Network costs'!$H$274</f>
        <v>0</v>
      </c>
      <c r="AH97" s="469">
        <f>'8. Routing factors'!AH131*'7. Network costs'!$H$275</f>
        <v>0</v>
      </c>
      <c r="AI97" s="469">
        <f>'8. Routing factors'!AI131*'7. Network costs'!$H$276</f>
        <v>1492.7050110349362</v>
      </c>
      <c r="AJ97" s="469">
        <f>'8. Routing factors'!AJ131*'7. Network costs'!$H$277</f>
        <v>4287.8186808199898</v>
      </c>
      <c r="AK97" s="469">
        <f>'8. Routing factors'!AK131*'7. Network costs'!$H$278</f>
        <v>1557.4295158915093</v>
      </c>
      <c r="AL97" s="469">
        <f>'8. Routing factors'!AL131*'7. Network costs'!$H$279</f>
        <v>447.87959882905358</v>
      </c>
      <c r="AM97" s="469">
        <f>'8. Routing factors'!AM131*'7. Network costs'!$H$280</f>
        <v>585.39923067751374</v>
      </c>
      <c r="AN97" s="469">
        <f>'8. Routing factors'!AN131*'7. Network costs'!$H$281</f>
        <v>1.4562307244105421</v>
      </c>
      <c r="AO97" s="469">
        <f>'8. Routing factors'!AO131*'7. Network costs'!H$282</f>
        <v>0.43029713541216097</v>
      </c>
      <c r="AP97" s="469">
        <f>'8. Routing factors'!AP131*'7. Network costs'!$H$283</f>
        <v>0</v>
      </c>
      <c r="AQ97" s="469">
        <f>'8. Routing factors'!AQ131*'7. Network costs'!$H$284</f>
        <v>4238.6730634754276</v>
      </c>
      <c r="AR97" s="469">
        <f>'8. Routing factors'!AR131*'7. Network costs'!$H$285</f>
        <v>2.1514856770608048</v>
      </c>
      <c r="AS97" s="469">
        <f>'8. Routing factors'!AS131*'7. Network costs'!$H$286</f>
        <v>6.4296278537270011</v>
      </c>
      <c r="AT97" s="469">
        <f>'8. Routing factors'!AT131*'7. Network costs'!$H$287</f>
        <v>2.3718546641971998</v>
      </c>
      <c r="AU97" s="469">
        <f>'8. Routing factors'!AU131*'7. Network costs'!$H$288</f>
        <v>0</v>
      </c>
      <c r="AV97" s="469">
        <f>'8. Routing factors'!AV131*'7. Network costs'!$H$289</f>
        <v>14.179358517991288</v>
      </c>
      <c r="AW97" s="469">
        <f>'8. Routing factors'!AW131*'7. Network costs'!$H$290</f>
        <v>0</v>
      </c>
      <c r="AX97" s="469">
        <f>'8. Routing factors'!AX131*'7. Network costs'!$H$291</f>
        <v>0</v>
      </c>
      <c r="AY97" s="469">
        <f>'8. Routing factors'!AY131*'7. Network costs'!$H$292</f>
        <v>0</v>
      </c>
      <c r="AZ97" s="469">
        <f>'8. Routing factors'!AZ131*'7. Network costs'!$H$293</f>
        <v>0</v>
      </c>
      <c r="BA97" s="469">
        <f>'8. Routing factors'!BA131*'7. Network costs'!$H$294</f>
        <v>0</v>
      </c>
      <c r="BB97" s="469">
        <f>'8. Routing factors'!BB131*'7. Network costs'!$H$295</f>
        <v>0</v>
      </c>
      <c r="BC97" s="469">
        <f>'8. Routing factors'!BC131*'7. Network costs'!$H$296</f>
        <v>0</v>
      </c>
      <c r="BD97" s="469">
        <f>'8. Routing factors'!BD131*'7. Network costs'!$H$297</f>
        <v>0</v>
      </c>
      <c r="BE97" s="469">
        <f>'8. Routing factors'!BE131*'7. Network costs'!$H$298</f>
        <v>0</v>
      </c>
      <c r="BF97" s="469">
        <f>'8. Routing factors'!BF131*'7. Network costs'!$H$299</f>
        <v>0</v>
      </c>
      <c r="BG97" s="469">
        <f>'8. Routing factors'!BG131*'7. Network costs'!$H$300</f>
        <v>0</v>
      </c>
      <c r="BH97" s="229"/>
      <c r="BI97" s="335">
        <f t="shared" si="11"/>
        <v>642558.44816348411</v>
      </c>
      <c r="BJ97" s="470">
        <f>'2. Traffic'!H220</f>
        <v>8.3231999999999999</v>
      </c>
      <c r="BK97" s="471">
        <f t="shared" si="12"/>
        <v>7.7200890061933397E-2</v>
      </c>
    </row>
    <row r="98" spans="3:63">
      <c r="C98" s="240" t="str">
        <f t="shared" si="10"/>
        <v>S15</v>
      </c>
      <c r="D98" s="240" t="str">
        <f t="shared" si="10"/>
        <v>Входящи MMS от други мрежи (MMS incoming from other network)</v>
      </c>
      <c r="E98" s="469">
        <f>'8. Routing factors'!E132*'7. Network costs'!$H$246</f>
        <v>2825.2784615303494</v>
      </c>
      <c r="F98" s="469">
        <f>'8. Routing factors'!F132*'7. Network costs'!$H$247</f>
        <v>1893.9002789026915</v>
      </c>
      <c r="G98" s="469">
        <f>'8. Routing factors'!G132*'7. Network costs'!$H$248</f>
        <v>3336.7023137541837</v>
      </c>
      <c r="H98" s="469">
        <f>'8. Routing factors'!H132*'7. Network costs'!$H$249</f>
        <v>1039.4802254083891</v>
      </c>
      <c r="I98" s="469">
        <f>'8. Routing factors'!I132*'7. Network costs'!$H$250</f>
        <v>4029.6051682523916</v>
      </c>
      <c r="J98" s="469">
        <f>'8. Routing factors'!J132*'7. Network costs'!$H$251</f>
        <v>231.62671453641454</v>
      </c>
      <c r="K98" s="469">
        <f>'8. Routing factors'!K132*'7. Network costs'!$H$252</f>
        <v>126.82684568341818</v>
      </c>
      <c r="L98" s="469">
        <f>'8. Routing factors'!L132*'7. Network costs'!$H$253</f>
        <v>16.898688348157997</v>
      </c>
      <c r="M98" s="469">
        <f>'8. Routing factors'!M132*'7. Network costs'!$H$254</f>
        <v>506.96065044473994</v>
      </c>
      <c r="N98" s="469">
        <f>'8. Routing factors'!N132*'7. Network costs'!$H$255</f>
        <v>0</v>
      </c>
      <c r="O98" s="469">
        <f>'8. Routing factors'!O132*'7. Network costs'!$H$256</f>
        <v>0</v>
      </c>
      <c r="P98" s="469">
        <f>'8. Routing factors'!P132*'7. Network costs'!$H$257</f>
        <v>610359.75791374769</v>
      </c>
      <c r="Q98" s="469">
        <f>'8. Routing factors'!Q132*'7. Network costs'!$H$258</f>
        <v>0</v>
      </c>
      <c r="R98" s="469">
        <f>'8. Routing factors'!R132*'7. Network costs'!$H$259</f>
        <v>90.126337856842682</v>
      </c>
      <c r="S98" s="469">
        <f>'8. Routing factors'!S132*'7. Network costs'!$H$260</f>
        <v>84.49344174078999</v>
      </c>
      <c r="T98" s="469">
        <f>'8. Routing factors'!T132*'7. Network costs'!$H$261</f>
        <v>3703.4100450847873</v>
      </c>
      <c r="U98" s="469">
        <f>'8. Routing factors'!U132*'7. Network costs'!$H$262</f>
        <v>0</v>
      </c>
      <c r="V98" s="469">
        <f>'8. Routing factors'!V132*'7. Network costs'!$H$263</f>
        <v>1164.0471425162384</v>
      </c>
      <c r="W98" s="469">
        <f>'8. Routing factors'!W132*'7. Network costs'!$H$264</f>
        <v>556.85372002958115</v>
      </c>
      <c r="X98" s="469">
        <f>'8. Routing factors'!X132*'7. Network costs'!$H$265</f>
        <v>0</v>
      </c>
      <c r="Y98" s="469">
        <f>'8. Routing factors'!Y132*'7. Network costs'!$H$266</f>
        <v>0</v>
      </c>
      <c r="Z98" s="469">
        <f>'8. Routing factors'!Z132*'7. Network costs'!$H$267</f>
        <v>0</v>
      </c>
      <c r="AA98" s="469">
        <f>'8. Routing factors'!AA132*'7. Network costs'!$H$268</f>
        <v>0</v>
      </c>
      <c r="AB98" s="469">
        <f>'8. Routing factors'!AB132*'7. Network costs'!$H$269</f>
        <v>323.97588373887197</v>
      </c>
      <c r="AC98" s="469">
        <f>'8. Routing factors'!AC132*'7. Network costs'!$H$270</f>
        <v>423.03630734168104</v>
      </c>
      <c r="AD98" s="469">
        <f>'8. Routing factors'!AD132*'7. Network costs'!$H$271</f>
        <v>0</v>
      </c>
      <c r="AE98" s="469">
        <f>'8. Routing factors'!AE132*'7. Network costs'!$H$272</f>
        <v>0</v>
      </c>
      <c r="AF98" s="469">
        <f>'8. Routing factors'!AF132*'7. Network costs'!$H$273</f>
        <v>0</v>
      </c>
      <c r="AG98" s="469">
        <f>'8. Routing factors'!AG132*'7. Network costs'!$H$274</f>
        <v>0</v>
      </c>
      <c r="AH98" s="469">
        <f>'8. Routing factors'!AH132*'7. Network costs'!$H$275</f>
        <v>0</v>
      </c>
      <c r="AI98" s="469">
        <f>'8. Routing factors'!AI132*'7. Network costs'!$H$276</f>
        <v>1492.7050110349362</v>
      </c>
      <c r="AJ98" s="469">
        <f>'8. Routing factors'!AJ132*'7. Network costs'!$H$277</f>
        <v>4287.8186808199898</v>
      </c>
      <c r="AK98" s="469">
        <f>'8. Routing factors'!AK132*'7. Network costs'!$H$278</f>
        <v>1557.4295158915093</v>
      </c>
      <c r="AL98" s="469">
        <f>'8. Routing factors'!AL132*'7. Network costs'!$H$279</f>
        <v>447.87959882905358</v>
      </c>
      <c r="AM98" s="469">
        <f>'8. Routing factors'!AM132*'7. Network costs'!$H$280</f>
        <v>585.39923067751374</v>
      </c>
      <c r="AN98" s="469">
        <f>'8. Routing factors'!AN132*'7. Network costs'!$H$281</f>
        <v>1.4562307244105421</v>
      </c>
      <c r="AO98" s="469">
        <f>'8. Routing factors'!AO132*'7. Network costs'!H$282</f>
        <v>0.43029713541216097</v>
      </c>
      <c r="AP98" s="469">
        <f>'8. Routing factors'!AP132*'7. Network costs'!$H$283</f>
        <v>0</v>
      </c>
      <c r="AQ98" s="469">
        <f>'8. Routing factors'!AQ132*'7. Network costs'!$H$284</f>
        <v>4238.6730634754276</v>
      </c>
      <c r="AR98" s="469">
        <f>'8. Routing factors'!AR132*'7. Network costs'!$H$285</f>
        <v>2.1514856770608048</v>
      </c>
      <c r="AS98" s="469">
        <f>'8. Routing factors'!AS132*'7. Network costs'!$H$286</f>
        <v>6.4296278537270011</v>
      </c>
      <c r="AT98" s="469">
        <f>'8. Routing factors'!AT132*'7. Network costs'!$H$287</f>
        <v>0</v>
      </c>
      <c r="AU98" s="469">
        <f>'8. Routing factors'!AU132*'7. Network costs'!$H$288</f>
        <v>2.0209455176337028</v>
      </c>
      <c r="AV98" s="469">
        <f>'8. Routing factors'!AV132*'7. Network costs'!$H$289</f>
        <v>14.179358517991288</v>
      </c>
      <c r="AW98" s="469">
        <f>'8. Routing factors'!AW132*'7. Network costs'!$H$290</f>
        <v>0</v>
      </c>
      <c r="AX98" s="469">
        <f>'8. Routing factors'!AX132*'7. Network costs'!$H$291</f>
        <v>0</v>
      </c>
      <c r="AY98" s="469">
        <f>'8. Routing factors'!AY132*'7. Network costs'!$H$292</f>
        <v>0</v>
      </c>
      <c r="AZ98" s="469">
        <f>'8. Routing factors'!AZ132*'7. Network costs'!$H$293</f>
        <v>0</v>
      </c>
      <c r="BA98" s="469">
        <f>'8. Routing factors'!BA132*'7. Network costs'!$H$294</f>
        <v>0</v>
      </c>
      <c r="BB98" s="469">
        <f>'8. Routing factors'!BB132*'7. Network costs'!$H$295</f>
        <v>0</v>
      </c>
      <c r="BC98" s="469">
        <f>'8. Routing factors'!BC132*'7. Network costs'!$H$296</f>
        <v>0</v>
      </c>
      <c r="BD98" s="469">
        <f>'8. Routing factors'!BD132*'7. Network costs'!$H$297</f>
        <v>0</v>
      </c>
      <c r="BE98" s="469">
        <f>'8. Routing factors'!BE132*'7. Network costs'!$H$298</f>
        <v>0</v>
      </c>
      <c r="BF98" s="469">
        <f>'8. Routing factors'!BF132*'7. Network costs'!$H$299</f>
        <v>0</v>
      </c>
      <c r="BG98" s="469">
        <f>'8. Routing factors'!BG132*'7. Network costs'!$H$300</f>
        <v>0</v>
      </c>
      <c r="BH98" s="229"/>
      <c r="BI98" s="335">
        <f t="shared" si="11"/>
        <v>643349.55318507168</v>
      </c>
      <c r="BJ98" s="470">
        <f>'2. Traffic'!H221</f>
        <v>8.3231999999999999</v>
      </c>
      <c r="BK98" s="471">
        <f t="shared" si="12"/>
        <v>7.7295938243112219E-2</v>
      </c>
    </row>
    <row r="99" spans="3:63">
      <c r="C99" s="240" t="str">
        <f t="shared" si="10"/>
        <v>S16</v>
      </c>
      <c r="D99" s="240" t="str">
        <f t="shared" si="10"/>
        <v>SMS в мрежата (SMS on net)</v>
      </c>
      <c r="E99" s="469">
        <f>'8. Routing factors'!E133*'7. Network costs'!$H$246</f>
        <v>305.74987202857579</v>
      </c>
      <c r="F99" s="469">
        <f>'8. Routing factors'!F133*'7. Network costs'!$H$247</f>
        <v>204.95670631903891</v>
      </c>
      <c r="G99" s="469">
        <f>'8. Routing factors'!G133*'7. Network costs'!$H$248</f>
        <v>361.09584216884292</v>
      </c>
      <c r="H99" s="469">
        <f>'8. Routing factors'!H133*'7. Network costs'!$H$249</f>
        <v>112.49190131959529</v>
      </c>
      <c r="I99" s="469">
        <f>'8. Routing factors'!I133*'7. Network costs'!$H$250</f>
        <v>436.0813566856342</v>
      </c>
      <c r="J99" s="469">
        <f>'8. Routing factors'!J133*'7. Network costs'!$H$251</f>
        <v>25.066498503495364</v>
      </c>
      <c r="K99" s="469">
        <f>'8. Routing factors'!K133*'7. Network costs'!$H$252</f>
        <v>9.1500813968118404</v>
      </c>
      <c r="L99" s="469">
        <f>'8. Routing factors'!L133*'7. Network costs'!$H$253</f>
        <v>0.9143827538156083</v>
      </c>
      <c r="M99" s="469">
        <f>'8. Routing factors'!M133*'7. Network costs'!$H$254</f>
        <v>27.431482614468248</v>
      </c>
      <c r="N99" s="469">
        <f>'8. Routing factors'!N133*'7. Network costs'!$H$255</f>
        <v>83985.502688931709</v>
      </c>
      <c r="O99" s="469">
        <f>'8. Routing factors'!O133*'7. Network costs'!$H$256</f>
        <v>112480.58395839066</v>
      </c>
      <c r="P99" s="469">
        <f>'8. Routing factors'!P133*'7. Network costs'!$H$257</f>
        <v>0</v>
      </c>
      <c r="Q99" s="469">
        <f>'8. Routing factors'!Q133*'7. Network costs'!$H$258</f>
        <v>0</v>
      </c>
      <c r="R99" s="469">
        <f>'8. Routing factors'!R133*'7. Network costs'!$H$259</f>
        <v>4.8767080203499127</v>
      </c>
      <c r="S99" s="469">
        <f>'8. Routing factors'!S133*'7. Network costs'!$H$260</f>
        <v>4.5719137690780416</v>
      </c>
      <c r="T99" s="469">
        <f>'8. Routing factors'!T133*'7. Network costs'!$H$261</f>
        <v>200.39036200712781</v>
      </c>
      <c r="U99" s="469">
        <f>'8. Routing factors'!U133*'7. Network costs'!$H$262</f>
        <v>20.160794214180925</v>
      </c>
      <c r="V99" s="469">
        <f>'8. Routing factors'!V133*'7. Network costs'!$H$263</f>
        <v>0</v>
      </c>
      <c r="W99" s="469">
        <f>'8. Routing factors'!W133*'7. Network costs'!$H$264</f>
        <v>0</v>
      </c>
      <c r="X99" s="469">
        <f>'8. Routing factors'!X133*'7. Network costs'!$H$265</f>
        <v>0</v>
      </c>
      <c r="Y99" s="469">
        <f>'8. Routing factors'!Y133*'7. Network costs'!$H$266</f>
        <v>0</v>
      </c>
      <c r="Z99" s="469">
        <f>'8. Routing factors'!Z133*'7. Network costs'!$H$267</f>
        <v>0</v>
      </c>
      <c r="AA99" s="469">
        <f>'8. Routing factors'!AA133*'7. Network costs'!$H$268</f>
        <v>0</v>
      </c>
      <c r="AB99" s="469">
        <f>'8. Routing factors'!AB133*'7. Network costs'!$H$269</f>
        <v>35.060467965288659</v>
      </c>
      <c r="AC99" s="469">
        <f>'8. Routing factors'!AC133*'7. Network costs'!$H$270</f>
        <v>45.780725190217076</v>
      </c>
      <c r="AD99" s="469">
        <f>'8. Routing factors'!AD133*'7. Network costs'!$H$271</f>
        <v>0</v>
      </c>
      <c r="AE99" s="469">
        <f>'8. Routing factors'!AE133*'7. Network costs'!$H$272</f>
        <v>0</v>
      </c>
      <c r="AF99" s="469">
        <f>'8. Routing factors'!AF133*'7. Network costs'!$H$273</f>
        <v>0</v>
      </c>
      <c r="AG99" s="469">
        <f>'8. Routing factors'!AG133*'7. Network costs'!$H$274</f>
        <v>0</v>
      </c>
      <c r="AH99" s="469">
        <f>'8. Routing factors'!AH133*'7. Network costs'!$H$275</f>
        <v>0</v>
      </c>
      <c r="AI99" s="469">
        <f>'8. Routing factors'!AI133*'7. Network costs'!$H$276</f>
        <v>161.53960479107374</v>
      </c>
      <c r="AJ99" s="469">
        <f>'8. Routing factors'!AJ133*'7. Network costs'!$H$277</f>
        <v>464.02506188091911</v>
      </c>
      <c r="AK99" s="469">
        <f>'8. Routing factors'!AK133*'7. Network costs'!$H$278</f>
        <v>168.54405031616756</v>
      </c>
      <c r="AL99" s="469">
        <f>'8. Routing factors'!AL133*'7. Network costs'!$H$279</f>
        <v>48.469250691847947</v>
      </c>
      <c r="AM99" s="469">
        <f>'8. Routing factors'!AM133*'7. Network costs'!$H$280</f>
        <v>63.351539433152567</v>
      </c>
      <c r="AN99" s="469">
        <f>'8. Routing factors'!AN133*'7. Network costs'!$H$281</f>
        <v>7.879619012694275E-2</v>
      </c>
      <c r="AO99" s="469">
        <f>'8. Routing factors'!AO133*'7. Network costs'!H$282</f>
        <v>2.3283243736489601E-2</v>
      </c>
      <c r="AP99" s="469">
        <f>'8. Routing factors'!AP133*'7. Network costs'!$H$283</f>
        <v>1458.1035338355475</v>
      </c>
      <c r="AQ99" s="469">
        <f>'8. Routing factors'!AQ133*'7. Network costs'!$H$284</f>
        <v>0</v>
      </c>
      <c r="AR99" s="469">
        <f>'8. Routing factors'!AR133*'7. Network costs'!$H$285</f>
        <v>0.116416218682448</v>
      </c>
      <c r="AS99" s="469">
        <f>'8. Routing factors'!AS133*'7. Network costs'!$H$286</f>
        <v>0.34790515700239399</v>
      </c>
      <c r="AT99" s="469">
        <f>'8. Routing factors'!AT133*'7. Network costs'!$H$287</f>
        <v>0.12834031581719971</v>
      </c>
      <c r="AU99" s="469">
        <f>'8. Routing factors'!AU133*'7. Network costs'!$H$288</f>
        <v>0</v>
      </c>
      <c r="AV99" s="469">
        <f>'8. Routing factors'!AV133*'7. Network costs'!$H$289</f>
        <v>0</v>
      </c>
      <c r="AW99" s="469">
        <f>'8. Routing factors'!AW133*'7. Network costs'!$H$290</f>
        <v>0</v>
      </c>
      <c r="AX99" s="469">
        <f>'8. Routing factors'!AX133*'7. Network costs'!$H$291</f>
        <v>0</v>
      </c>
      <c r="AY99" s="469">
        <f>'8. Routing factors'!AY133*'7. Network costs'!$H$292</f>
        <v>0</v>
      </c>
      <c r="AZ99" s="469">
        <f>'8. Routing factors'!AZ133*'7. Network costs'!$H$293</f>
        <v>0</v>
      </c>
      <c r="BA99" s="469">
        <f>'8. Routing factors'!BA133*'7. Network costs'!$H$294</f>
        <v>0</v>
      </c>
      <c r="BB99" s="469">
        <f>'8. Routing factors'!BB133*'7. Network costs'!$H$295</f>
        <v>0</v>
      </c>
      <c r="BC99" s="469">
        <f>'8. Routing factors'!BC133*'7. Network costs'!$H$296</f>
        <v>0</v>
      </c>
      <c r="BD99" s="469">
        <f>'8. Routing factors'!BD133*'7. Network costs'!$H$297</f>
        <v>0</v>
      </c>
      <c r="BE99" s="469">
        <f>'8. Routing factors'!BE133*'7. Network costs'!$H$298</f>
        <v>0</v>
      </c>
      <c r="BF99" s="469">
        <f>'8. Routing factors'!BF133*'7. Network costs'!$H$299</f>
        <v>0</v>
      </c>
      <c r="BG99" s="469">
        <f>'8. Routing factors'!BG133*'7. Network costs'!$H$300</f>
        <v>0</v>
      </c>
      <c r="BH99" s="229"/>
      <c r="BI99" s="335">
        <f t="shared" si="11"/>
        <v>200624.59352435297</v>
      </c>
      <c r="BJ99" s="470">
        <f>'2. Traffic'!H222</f>
        <v>249.69600000000003</v>
      </c>
      <c r="BK99" s="471">
        <f t="shared" si="12"/>
        <v>8.0347540018403565E-4</v>
      </c>
    </row>
    <row r="100" spans="3:63">
      <c r="C100" s="240" t="str">
        <f t="shared" si="10"/>
        <v>S17</v>
      </c>
      <c r="D100" s="240" t="str">
        <f t="shared" si="10"/>
        <v>Изходящи SMS към други мрежи (SMS outgoing to other network)</v>
      </c>
      <c r="E100" s="469">
        <f>'8. Routing factors'!E134*'7. Network costs'!$H$246</f>
        <v>50.958312004762618</v>
      </c>
      <c r="F100" s="469">
        <f>'8. Routing factors'!F134*'7. Network costs'!$H$247</f>
        <v>34.15945105317315</v>
      </c>
      <c r="G100" s="469">
        <f>'8. Routing factors'!G134*'7. Network costs'!$H$248</f>
        <v>60.182640361473808</v>
      </c>
      <c r="H100" s="469">
        <f>'8. Routing factors'!H134*'7. Network costs'!$H$249</f>
        <v>18.748650219932546</v>
      </c>
      <c r="I100" s="469">
        <f>'8. Routing factors'!I134*'7. Network costs'!$H$250</f>
        <v>72.680226114272358</v>
      </c>
      <c r="J100" s="469">
        <f>'8. Routing factors'!J134*'7. Network costs'!$H$251</f>
        <v>4.1777497505825609</v>
      </c>
      <c r="K100" s="469">
        <f>'8. Routing factors'!K134*'7. Network costs'!$H$252</f>
        <v>2.2875203492029597</v>
      </c>
      <c r="L100" s="469">
        <f>'8. Routing factors'!L134*'7. Network costs'!$H$253</f>
        <v>0.30479425127186938</v>
      </c>
      <c r="M100" s="469">
        <f>'8. Routing factors'!M134*'7. Network costs'!$H$254</f>
        <v>9.1438275381560814</v>
      </c>
      <c r="N100" s="469">
        <f>'8. Routing factors'!N134*'7. Network costs'!$H$255</f>
        <v>27995.167562977233</v>
      </c>
      <c r="O100" s="469">
        <f>'8. Routing factors'!O134*'7. Network costs'!$H$256</f>
        <v>37493.527986130212</v>
      </c>
      <c r="P100" s="469">
        <f>'8. Routing factors'!P134*'7. Network costs'!$H$257</f>
        <v>0</v>
      </c>
      <c r="Q100" s="469">
        <f>'8. Routing factors'!Q134*'7. Network costs'!$H$258</f>
        <v>0</v>
      </c>
      <c r="R100" s="469">
        <f>'8. Routing factors'!R134*'7. Network costs'!$H$259</f>
        <v>1.6255693401166373</v>
      </c>
      <c r="S100" s="469">
        <f>'8. Routing factors'!S134*'7. Network costs'!$H$260</f>
        <v>1.523971256359347</v>
      </c>
      <c r="T100" s="469">
        <f>'8. Routing factors'!T134*'7. Network costs'!$H$261</f>
        <v>66.796787335709254</v>
      </c>
      <c r="U100" s="469">
        <f>'8. Routing factors'!U134*'7. Network costs'!$H$262</f>
        <v>6.7202647380603082</v>
      </c>
      <c r="V100" s="469">
        <f>'8. Routing factors'!V134*'7. Network costs'!$H$263</f>
        <v>0</v>
      </c>
      <c r="W100" s="469">
        <f>'8. Routing factors'!W134*'7. Network costs'!$H$264</f>
        <v>10.043727014047924</v>
      </c>
      <c r="X100" s="469">
        <f>'8. Routing factors'!X134*'7. Network costs'!$H$265</f>
        <v>0</v>
      </c>
      <c r="Y100" s="469">
        <f>'8. Routing factors'!Y134*'7. Network costs'!$H$266</f>
        <v>0</v>
      </c>
      <c r="Z100" s="469">
        <f>'8. Routing factors'!Z134*'7. Network costs'!$H$267</f>
        <v>0</v>
      </c>
      <c r="AA100" s="469">
        <f>'8. Routing factors'!AA134*'7. Network costs'!$H$268</f>
        <v>0</v>
      </c>
      <c r="AB100" s="469">
        <f>'8. Routing factors'!AB134*'7. Network costs'!$H$269</f>
        <v>5.8434113275481101</v>
      </c>
      <c r="AC100" s="469">
        <f>'8. Routing factors'!AC134*'7. Network costs'!$H$270</f>
        <v>7.6301208650361794</v>
      </c>
      <c r="AD100" s="469">
        <f>'8. Routing factors'!AD134*'7. Network costs'!$H$271</f>
        <v>0</v>
      </c>
      <c r="AE100" s="469">
        <f>'8. Routing factors'!AE134*'7. Network costs'!$H$272</f>
        <v>0</v>
      </c>
      <c r="AF100" s="469">
        <f>'8. Routing factors'!AF134*'7. Network costs'!$H$273</f>
        <v>0</v>
      </c>
      <c r="AG100" s="469">
        <f>'8. Routing factors'!AG134*'7. Network costs'!$H$274</f>
        <v>0</v>
      </c>
      <c r="AH100" s="469">
        <f>'8. Routing factors'!AH134*'7. Network costs'!$H$275</f>
        <v>0</v>
      </c>
      <c r="AI100" s="469">
        <f>'8. Routing factors'!AI134*'7. Network costs'!$H$276</f>
        <v>26.923267465178956</v>
      </c>
      <c r="AJ100" s="469">
        <f>'8. Routing factors'!AJ134*'7. Network costs'!$H$277</f>
        <v>77.337510313486518</v>
      </c>
      <c r="AK100" s="469">
        <f>'8. Routing factors'!AK134*'7. Network costs'!$H$278</f>
        <v>28.090675052694586</v>
      </c>
      <c r="AL100" s="469">
        <f>'8. Routing factors'!AL134*'7. Network costs'!$H$279</f>
        <v>8.0782084486413233</v>
      </c>
      <c r="AM100" s="469">
        <f>'8. Routing factors'!AM134*'7. Network costs'!$H$280</f>
        <v>10.558589905525427</v>
      </c>
      <c r="AN100" s="469">
        <f>'8. Routing factors'!AN134*'7. Network costs'!$H$281</f>
        <v>2.6265396708980912E-2</v>
      </c>
      <c r="AO100" s="469">
        <f>'8. Routing factors'!AO134*'7. Network costs'!H$282</f>
        <v>7.7610812454965315E-3</v>
      </c>
      <c r="AP100" s="469">
        <f>'8. Routing factors'!AP134*'7. Network costs'!$H$283</f>
        <v>486.03451127851577</v>
      </c>
      <c r="AQ100" s="469">
        <f>'8. Routing factors'!AQ134*'7. Network costs'!$H$284</f>
        <v>0</v>
      </c>
      <c r="AR100" s="469">
        <f>'8. Routing factors'!AR134*'7. Network costs'!$H$285</f>
        <v>3.8805406227482658E-2</v>
      </c>
      <c r="AS100" s="469">
        <f>'8. Routing factors'!AS134*'7. Network costs'!$H$286</f>
        <v>0.11596838566746463</v>
      </c>
      <c r="AT100" s="469">
        <f>'8. Routing factors'!AT134*'7. Network costs'!$H$287</f>
        <v>4.27801052723999E-2</v>
      </c>
      <c r="AU100" s="469">
        <f>'8. Routing factors'!AU134*'7. Network costs'!$H$288</f>
        <v>0</v>
      </c>
      <c r="AV100" s="469">
        <f>'8. Routing factors'!AV134*'7. Network costs'!$H$289</f>
        <v>0.25574688839549164</v>
      </c>
      <c r="AW100" s="469">
        <f>'8. Routing factors'!AW134*'7. Network costs'!$H$290</f>
        <v>0</v>
      </c>
      <c r="AX100" s="469">
        <f>'8. Routing factors'!AX134*'7. Network costs'!$H$291</f>
        <v>0</v>
      </c>
      <c r="AY100" s="469">
        <f>'8. Routing factors'!AY134*'7. Network costs'!$H$292</f>
        <v>0</v>
      </c>
      <c r="AZ100" s="469">
        <f>'8. Routing factors'!AZ134*'7. Network costs'!$H$293</f>
        <v>0</v>
      </c>
      <c r="BA100" s="469">
        <f>'8. Routing factors'!BA134*'7. Network costs'!$H$294</f>
        <v>0</v>
      </c>
      <c r="BB100" s="469">
        <f>'8. Routing factors'!BB134*'7. Network costs'!$H$295</f>
        <v>0</v>
      </c>
      <c r="BC100" s="469">
        <f>'8. Routing factors'!BC134*'7. Network costs'!$H$296</f>
        <v>0</v>
      </c>
      <c r="BD100" s="469">
        <f>'8. Routing factors'!BD134*'7. Network costs'!$H$297</f>
        <v>0</v>
      </c>
      <c r="BE100" s="469">
        <f>'8. Routing factors'!BE134*'7. Network costs'!$H$298</f>
        <v>0</v>
      </c>
      <c r="BF100" s="469">
        <f>'8. Routing factors'!BF134*'7. Network costs'!$H$299</f>
        <v>0</v>
      </c>
      <c r="BG100" s="469">
        <f>'8. Routing factors'!BG134*'7. Network costs'!$H$300</f>
        <v>0</v>
      </c>
      <c r="BH100" s="229"/>
      <c r="BI100" s="335">
        <f t="shared" si="11"/>
        <v>66479.032662354701</v>
      </c>
      <c r="BJ100" s="470">
        <f>'2. Traffic'!H223</f>
        <v>83.232000000000014</v>
      </c>
      <c r="BK100" s="471">
        <f t="shared" si="12"/>
        <v>7.9871963502444604E-4</v>
      </c>
    </row>
    <row r="101" spans="3:63">
      <c r="C101" s="240" t="str">
        <f t="shared" si="10"/>
        <v>S18</v>
      </c>
      <c r="D101" s="240" t="str">
        <f t="shared" si="10"/>
        <v>Входящи SMS от други мрежи (SMS incoming from other network)</v>
      </c>
      <c r="E101" s="469">
        <f>'8. Routing factors'!E135*'7. Network costs'!$H$246</f>
        <v>25.479156002381309</v>
      </c>
      <c r="F101" s="469">
        <f>'8. Routing factors'!F135*'7. Network costs'!$H$247</f>
        <v>17.079725526586575</v>
      </c>
      <c r="G101" s="469">
        <f>'8. Routing factors'!G135*'7. Network costs'!$H$248</f>
        <v>30.091320180736904</v>
      </c>
      <c r="H101" s="469">
        <f>'8. Routing factors'!H135*'7. Network costs'!$H$249</f>
        <v>9.3743251099662732</v>
      </c>
      <c r="I101" s="469">
        <f>'8. Routing factors'!I135*'7. Network costs'!$H$250</f>
        <v>36.340113057136179</v>
      </c>
      <c r="J101" s="469">
        <f>'8. Routing factors'!J135*'7. Network costs'!$H$251</f>
        <v>2.0888748752912805</v>
      </c>
      <c r="K101" s="469">
        <f>'8. Routing factors'!K135*'7. Network costs'!$H$252</f>
        <v>1.1437601746014798</v>
      </c>
      <c r="L101" s="469">
        <f>'8. Routing factors'!L135*'7. Network costs'!$H$253</f>
        <v>0.15239712563593469</v>
      </c>
      <c r="M101" s="469">
        <f>'8. Routing factors'!M135*'7. Network costs'!$H$254</f>
        <v>4.5719137690780407</v>
      </c>
      <c r="N101" s="469">
        <f>'8. Routing factors'!N135*'7. Network costs'!$H$255</f>
        <v>13997.583781488616</v>
      </c>
      <c r="O101" s="469">
        <f>'8. Routing factors'!O135*'7. Network costs'!$H$256</f>
        <v>18746.763993065106</v>
      </c>
      <c r="P101" s="469">
        <f>'8. Routing factors'!P135*'7. Network costs'!$H$257</f>
        <v>0</v>
      </c>
      <c r="Q101" s="469">
        <f>'8. Routing factors'!Q135*'7. Network costs'!$H$258</f>
        <v>0</v>
      </c>
      <c r="R101" s="469">
        <f>'8. Routing factors'!R135*'7. Network costs'!$H$259</f>
        <v>0.81278467005831867</v>
      </c>
      <c r="S101" s="469">
        <f>'8. Routing factors'!S135*'7. Network costs'!$H$260</f>
        <v>0.76198562817967352</v>
      </c>
      <c r="T101" s="469">
        <f>'8. Routing factors'!T135*'7. Network costs'!$H$261</f>
        <v>33.398393667854627</v>
      </c>
      <c r="U101" s="469">
        <f>'8. Routing factors'!U135*'7. Network costs'!$H$262</f>
        <v>0</v>
      </c>
      <c r="V101" s="469">
        <f>'8. Routing factors'!V135*'7. Network costs'!$H$263</f>
        <v>10.497704612886999</v>
      </c>
      <c r="W101" s="469">
        <f>'8. Routing factors'!W135*'7. Network costs'!$H$264</f>
        <v>5.0218635070239621</v>
      </c>
      <c r="X101" s="469">
        <f>'8. Routing factors'!X135*'7. Network costs'!$H$265</f>
        <v>0</v>
      </c>
      <c r="Y101" s="469">
        <f>'8. Routing factors'!Y135*'7. Network costs'!$H$266</f>
        <v>0</v>
      </c>
      <c r="Z101" s="469">
        <f>'8. Routing factors'!Z135*'7. Network costs'!$H$267</f>
        <v>0</v>
      </c>
      <c r="AA101" s="469">
        <f>'8. Routing factors'!AA135*'7. Network costs'!$H$268</f>
        <v>0</v>
      </c>
      <c r="AB101" s="469">
        <f>'8. Routing factors'!AB135*'7. Network costs'!$H$269</f>
        <v>2.9217056637740551</v>
      </c>
      <c r="AC101" s="469">
        <f>'8. Routing factors'!AC135*'7. Network costs'!$H$270</f>
        <v>3.8150604325180897</v>
      </c>
      <c r="AD101" s="469">
        <f>'8. Routing factors'!AD135*'7. Network costs'!$H$271</f>
        <v>0</v>
      </c>
      <c r="AE101" s="469">
        <f>'8. Routing factors'!AE135*'7. Network costs'!$H$272</f>
        <v>0</v>
      </c>
      <c r="AF101" s="469">
        <f>'8. Routing factors'!AF135*'7. Network costs'!$H$273</f>
        <v>0</v>
      </c>
      <c r="AG101" s="469">
        <f>'8. Routing factors'!AG135*'7. Network costs'!$H$274</f>
        <v>0</v>
      </c>
      <c r="AH101" s="469">
        <f>'8. Routing factors'!AH135*'7. Network costs'!$H$275</f>
        <v>0</v>
      </c>
      <c r="AI101" s="469">
        <f>'8. Routing factors'!AI135*'7. Network costs'!$H$276</f>
        <v>13.461633732589478</v>
      </c>
      <c r="AJ101" s="469">
        <f>'8. Routing factors'!AJ135*'7. Network costs'!$H$277</f>
        <v>38.668755156743259</v>
      </c>
      <c r="AK101" s="469">
        <f>'8. Routing factors'!AK135*'7. Network costs'!$H$278</f>
        <v>14.045337526347293</v>
      </c>
      <c r="AL101" s="469">
        <f>'8. Routing factors'!AL135*'7. Network costs'!$H$279</f>
        <v>4.0391042243206616</v>
      </c>
      <c r="AM101" s="469">
        <f>'8. Routing factors'!AM135*'7. Network costs'!$H$280</f>
        <v>5.2792949527627133</v>
      </c>
      <c r="AN101" s="469">
        <f>'8. Routing factors'!AN135*'7. Network costs'!$H$281</f>
        <v>1.3132698354490456E-2</v>
      </c>
      <c r="AO101" s="469">
        <f>'8. Routing factors'!AO135*'7. Network costs'!H$282</f>
        <v>3.8805406227482657E-3</v>
      </c>
      <c r="AP101" s="469">
        <f>'8. Routing factors'!AP135*'7. Network costs'!$H$283</f>
        <v>243.01725563925788</v>
      </c>
      <c r="AQ101" s="469">
        <f>'8. Routing factors'!AQ135*'7. Network costs'!$H$284</f>
        <v>0</v>
      </c>
      <c r="AR101" s="469">
        <f>'8. Routing factors'!AR135*'7. Network costs'!$H$285</f>
        <v>1.9402703113741329E-2</v>
      </c>
      <c r="AS101" s="469">
        <f>'8. Routing factors'!AS135*'7. Network costs'!$H$286</f>
        <v>5.7984192833732316E-2</v>
      </c>
      <c r="AT101" s="469">
        <f>'8. Routing factors'!AT135*'7. Network costs'!$H$287</f>
        <v>0</v>
      </c>
      <c r="AU101" s="469">
        <f>'8. Routing factors'!AU135*'7. Network costs'!$H$288</f>
        <v>1.822545523113182E-2</v>
      </c>
      <c r="AV101" s="469">
        <f>'8. Routing factors'!AV135*'7. Network costs'!$H$289</f>
        <v>0.12787344419774582</v>
      </c>
      <c r="AW101" s="469">
        <f>'8. Routing factors'!AW135*'7. Network costs'!$H$290</f>
        <v>0</v>
      </c>
      <c r="AX101" s="469">
        <f>'8. Routing factors'!AX135*'7. Network costs'!$H$291</f>
        <v>0</v>
      </c>
      <c r="AY101" s="469">
        <f>'8. Routing factors'!AY135*'7. Network costs'!$H$292</f>
        <v>0</v>
      </c>
      <c r="AZ101" s="469">
        <f>'8. Routing factors'!AZ135*'7. Network costs'!$H$293</f>
        <v>0</v>
      </c>
      <c r="BA101" s="469">
        <f>'8. Routing factors'!BA135*'7. Network costs'!$H$294</f>
        <v>0</v>
      </c>
      <c r="BB101" s="469">
        <f>'8. Routing factors'!BB135*'7. Network costs'!$H$295</f>
        <v>0</v>
      </c>
      <c r="BC101" s="469">
        <f>'8. Routing factors'!BC135*'7. Network costs'!$H$296</f>
        <v>0</v>
      </c>
      <c r="BD101" s="469">
        <f>'8. Routing factors'!BD135*'7. Network costs'!$H$297</f>
        <v>0</v>
      </c>
      <c r="BE101" s="469">
        <f>'8. Routing factors'!BE135*'7. Network costs'!$H$298</f>
        <v>0</v>
      </c>
      <c r="BF101" s="469">
        <f>'8. Routing factors'!BF135*'7. Network costs'!$H$299</f>
        <v>0</v>
      </c>
      <c r="BG101" s="469">
        <f>'8. Routing factors'!BG135*'7. Network costs'!$H$300</f>
        <v>0</v>
      </c>
      <c r="BH101" s="229"/>
      <c r="BI101" s="335">
        <f t="shared" si="11"/>
        <v>33246.650738823802</v>
      </c>
      <c r="BJ101" s="470">
        <f>'2. Traffic'!H224</f>
        <v>41.616000000000007</v>
      </c>
      <c r="BK101" s="471">
        <f t="shared" si="12"/>
        <v>7.9889106927200592E-4</v>
      </c>
    </row>
    <row r="102" spans="3:63">
      <c r="C102" s="240" t="str">
        <f t="shared" si="10"/>
        <v>S19</v>
      </c>
      <c r="D102" s="240" t="str">
        <f t="shared" si="10"/>
        <v>Пренос на данни (Data services)</v>
      </c>
      <c r="E102" s="469">
        <f>'8. Routing factors'!E136*'7. Network costs'!$H$246</f>
        <v>0</v>
      </c>
      <c r="F102" s="469">
        <f>'8. Routing factors'!F136*'7. Network costs'!$H$247</f>
        <v>2536678.5553787579</v>
      </c>
      <c r="G102" s="469">
        <f>'8. Routing factors'!G136*'7. Network costs'!$H$248</f>
        <v>0</v>
      </c>
      <c r="H102" s="469">
        <f>'8. Routing factors'!H136*'7. Network costs'!$H$249</f>
        <v>1392273.514031843</v>
      </c>
      <c r="I102" s="469">
        <f>'8. Routing factors'!I136*'7. Network costs'!$H$250</f>
        <v>0</v>
      </c>
      <c r="J102" s="469">
        <f>'8. Routing factors'!J136*'7. Network costs'!$H$251</f>
        <v>310239.41765180387</v>
      </c>
      <c r="K102" s="469">
        <f>'8. Routing factors'!K136*'7. Network costs'!$H$252</f>
        <v>113247.40564054721</v>
      </c>
      <c r="L102" s="469">
        <f>'8. Routing factors'!L136*'7. Network costs'!$H$253</f>
        <v>22634.000757229813</v>
      </c>
      <c r="M102" s="469">
        <f>'8. Routing factors'!M136*'7. Network costs'!$H$254</f>
        <v>679020.0227168944</v>
      </c>
      <c r="N102" s="469">
        <f>'8. Routing factors'!N136*'7. Network costs'!$H$255</f>
        <v>0</v>
      </c>
      <c r="O102" s="469">
        <f>'8. Routing factors'!O136*'7. Network costs'!$H$256</f>
        <v>0</v>
      </c>
      <c r="P102" s="469">
        <f>'8. Routing factors'!P136*'7. Network costs'!$H$257</f>
        <v>0</v>
      </c>
      <c r="Q102" s="469">
        <f>'8. Routing factors'!Q136*'7. Network costs'!$H$258</f>
        <v>0</v>
      </c>
      <c r="R102" s="469">
        <f>'8. Routing factors'!R136*'7. Network costs'!$H$259</f>
        <v>120714.67070522571</v>
      </c>
      <c r="S102" s="469">
        <f>'8. Routing factors'!S136*'7. Network costs'!$H$260</f>
        <v>113170.00378614909</v>
      </c>
      <c r="T102" s="469">
        <f>'8. Routing factors'!T136*'7. Network costs'!$H$261</f>
        <v>4960324.9694772018</v>
      </c>
      <c r="U102" s="469">
        <f>'8. Routing factors'!U136*'7. Network costs'!$H$262</f>
        <v>499046.41093235835</v>
      </c>
      <c r="V102" s="469">
        <f>'8. Routing factors'!V136*'7. Network costs'!$H$263</f>
        <v>0</v>
      </c>
      <c r="W102" s="469">
        <f>'8. Routing factors'!W136*'7. Network costs'!$H$264</f>
        <v>0</v>
      </c>
      <c r="X102" s="469">
        <f>'8. Routing factors'!X136*'7. Network costs'!$H$265</f>
        <v>0</v>
      </c>
      <c r="Y102" s="469">
        <f>'8. Routing factors'!Y136*'7. Network costs'!$H$266</f>
        <v>463719.22829262406</v>
      </c>
      <c r="Z102" s="469">
        <f>'8. Routing factors'!Z136*'7. Network costs'!$H$267</f>
        <v>238102.20755910815</v>
      </c>
      <c r="AA102" s="469">
        <f>'8. Routing factors'!AA136*'7. Network costs'!$H$268</f>
        <v>363558.17928949348</v>
      </c>
      <c r="AB102" s="469">
        <f>'8. Routing factors'!AB136*'7. Network costs'!$H$269</f>
        <v>433931.33518964087</v>
      </c>
      <c r="AC102" s="469">
        <f>'8. Routing factors'!AC136*'7. Network costs'!$H$270</f>
        <v>566612.26619703975</v>
      </c>
      <c r="AD102" s="469">
        <f>'8. Routing factors'!AD136*'7. Network costs'!$H$271</f>
        <v>0</v>
      </c>
      <c r="AE102" s="469">
        <f>'8. Routing factors'!AE136*'7. Network costs'!$H$272</f>
        <v>0</v>
      </c>
      <c r="AF102" s="469">
        <f>'8. Routing factors'!AF136*'7. Network costs'!$H$273</f>
        <v>0</v>
      </c>
      <c r="AG102" s="469">
        <f>'8. Routing factors'!AG136*'7. Network costs'!$H$274</f>
        <v>0</v>
      </c>
      <c r="AH102" s="469">
        <f>'8. Routing factors'!AH136*'7. Network costs'!$H$275</f>
        <v>0</v>
      </c>
      <c r="AI102" s="469">
        <f>'8. Routing factors'!AI136*'7. Network costs'!$H$276</f>
        <v>0</v>
      </c>
      <c r="AJ102" s="469">
        <f>'8. Routing factors'!AJ136*'7. Network costs'!$H$277</f>
        <v>5743078.3543104129</v>
      </c>
      <c r="AK102" s="469">
        <f>'8. Routing factors'!AK136*'7. Network costs'!$H$278</f>
        <v>0</v>
      </c>
      <c r="AL102" s="469">
        <f>'8. Routing factors'!AL136*'7. Network costs'!$H$279</f>
        <v>599887.22024982364</v>
      </c>
      <c r="AM102" s="469">
        <f>'8. Routing factors'!AM136*'7. Network costs'!$H$280</f>
        <v>0</v>
      </c>
      <c r="AN102" s="469">
        <f>'8. Routing factors'!AN136*'7. Network costs'!$H$281</f>
        <v>1950.466606634727</v>
      </c>
      <c r="AO102" s="469">
        <f>'8. Routing factors'!AO136*'7. Network costs'!H$282</f>
        <v>576.33737530962196</v>
      </c>
      <c r="AP102" s="469">
        <f>'8. Routing factors'!AP136*'7. Network costs'!$H$283</f>
        <v>0</v>
      </c>
      <c r="AQ102" s="469">
        <f>'8. Routing factors'!AQ136*'7. Network costs'!$H$284</f>
        <v>0</v>
      </c>
      <c r="AR102" s="469">
        <f>'8. Routing factors'!AR136*'7. Network costs'!$H$285</f>
        <v>2881.6868765481099</v>
      </c>
      <c r="AS102" s="469">
        <f>'8. Routing factors'!AS136*'7. Network costs'!$H$286</f>
        <v>8611.804579840411</v>
      </c>
      <c r="AT102" s="469">
        <f>'8. Routing factors'!AT136*'7. Network costs'!$H$287</f>
        <v>3176.847762348978</v>
      </c>
      <c r="AU102" s="469">
        <f>'8. Routing factors'!AU136*'7. Network costs'!$H$288</f>
        <v>0</v>
      </c>
      <c r="AV102" s="469">
        <f>'8. Routing factors'!AV136*'7. Network costs'!$H$289</f>
        <v>0</v>
      </c>
      <c r="AW102" s="469">
        <f>'8. Routing factors'!AW136*'7. Network costs'!$H$290</f>
        <v>0</v>
      </c>
      <c r="AX102" s="469">
        <f>'8. Routing factors'!AX136*'7. Network costs'!$H$291</f>
        <v>1618.4278727132053</v>
      </c>
      <c r="AY102" s="469">
        <f>'8. Routing factors'!AY136*'7. Network costs'!$H$292</f>
        <v>0</v>
      </c>
      <c r="AZ102" s="469">
        <f>'8. Routing factors'!AZ136*'7. Network costs'!$H$293</f>
        <v>0</v>
      </c>
      <c r="BA102" s="469">
        <f>'8. Routing factors'!BA136*'7. Network costs'!$H$294</f>
        <v>0</v>
      </c>
      <c r="BB102" s="469">
        <f>'8. Routing factors'!BB136*'7. Network costs'!$H$295</f>
        <v>0</v>
      </c>
      <c r="BC102" s="469">
        <f>'8. Routing factors'!BC136*'7. Network costs'!$H$296</f>
        <v>0</v>
      </c>
      <c r="BD102" s="469">
        <f>'8. Routing factors'!BD136*'7. Network costs'!$H$297</f>
        <v>0</v>
      </c>
      <c r="BE102" s="469">
        <f>'8. Routing factors'!BE136*'7. Network costs'!$H$298</f>
        <v>0</v>
      </c>
      <c r="BF102" s="469">
        <f>'8. Routing factors'!BF136*'7. Network costs'!$H$299</f>
        <v>0</v>
      </c>
      <c r="BG102" s="469">
        <f>'8. Routing factors'!BG136*'7. Network costs'!$H$300</f>
        <v>0</v>
      </c>
      <c r="BH102" s="229"/>
      <c r="BI102" s="335">
        <f t="shared" si="11"/>
        <v>19175053.333239548</v>
      </c>
      <c r="BJ102" s="470">
        <f>'2. Traffic'!H225</f>
        <v>4161.6000000000004</v>
      </c>
      <c r="BK102" s="471">
        <f t="shared" si="12"/>
        <v>4.6076156606208061E-3</v>
      </c>
    </row>
    <row r="103" spans="3:63">
      <c r="C103" s="240" t="str">
        <f t="shared" si="10"/>
        <v>S20</v>
      </c>
      <c r="D103" s="240" t="str">
        <f t="shared" si="10"/>
        <v>Subscribers</v>
      </c>
      <c r="E103" s="469">
        <f>'8. Routing factors'!E137*'7. Network costs'!$H$246</f>
        <v>0</v>
      </c>
      <c r="F103" s="469">
        <f>'8. Routing factors'!F137*'7. Network costs'!$H$247</f>
        <v>0</v>
      </c>
      <c r="G103" s="469">
        <f>'8. Routing factors'!G137*'7. Network costs'!$H$248</f>
        <v>0</v>
      </c>
      <c r="H103" s="469">
        <f>'8. Routing factors'!H137*'7. Network costs'!$H$249</f>
        <v>0</v>
      </c>
      <c r="I103" s="469">
        <f>'8. Routing factors'!I137*'7. Network costs'!$H$250</f>
        <v>0</v>
      </c>
      <c r="J103" s="469">
        <f>'8. Routing factors'!J137*'7. Network costs'!$H$251</f>
        <v>0</v>
      </c>
      <c r="K103" s="469">
        <f>'8. Routing factors'!K137*'7. Network costs'!$H$252</f>
        <v>0</v>
      </c>
      <c r="L103" s="469">
        <f>'8. Routing factors'!L137*'7. Network costs'!$H$253</f>
        <v>0</v>
      </c>
      <c r="M103" s="469">
        <f>'8. Routing factors'!M137*'7. Network costs'!$H$254</f>
        <v>0</v>
      </c>
      <c r="N103" s="469">
        <f>'8. Routing factors'!N137*'7. Network costs'!$H$255</f>
        <v>0</v>
      </c>
      <c r="O103" s="469">
        <f>'8. Routing factors'!O137*'7. Network costs'!$H$256</f>
        <v>0</v>
      </c>
      <c r="P103" s="469">
        <f>'8. Routing factors'!P137*'7. Network costs'!$H$257</f>
        <v>0</v>
      </c>
      <c r="Q103" s="469">
        <f>'8. Routing factors'!Q137*'7. Network costs'!$H$258</f>
        <v>0</v>
      </c>
      <c r="R103" s="469">
        <f>'8. Routing factors'!R137*'7. Network costs'!$H$259</f>
        <v>0</v>
      </c>
      <c r="S103" s="469">
        <f>'8. Routing factors'!S137*'7. Network costs'!$H$260</f>
        <v>0</v>
      </c>
      <c r="T103" s="469">
        <f>'8. Routing factors'!T137*'7. Network costs'!$H$261</f>
        <v>0</v>
      </c>
      <c r="U103" s="469">
        <f>'8. Routing factors'!U137*'7. Network costs'!$H$262</f>
        <v>0</v>
      </c>
      <c r="V103" s="469">
        <f>'8. Routing factors'!V137*'7. Network costs'!$H$263</f>
        <v>0</v>
      </c>
      <c r="W103" s="469">
        <f>'8. Routing factors'!W137*'7. Network costs'!$H$264</f>
        <v>0</v>
      </c>
      <c r="X103" s="469">
        <f>'8. Routing factors'!X137*'7. Network costs'!$H$265</f>
        <v>0</v>
      </c>
      <c r="Y103" s="469">
        <f>'8. Routing factors'!Y137*'7. Network costs'!$H$266</f>
        <v>0</v>
      </c>
      <c r="Z103" s="469">
        <f>'8. Routing factors'!Z137*'7. Network costs'!$H$267</f>
        <v>0</v>
      </c>
      <c r="AA103" s="469">
        <f>'8. Routing factors'!AA137*'7. Network costs'!$H$268</f>
        <v>0</v>
      </c>
      <c r="AB103" s="469">
        <f>'8. Routing factors'!AB137*'7. Network costs'!$H$269</f>
        <v>0</v>
      </c>
      <c r="AC103" s="469">
        <f>'8. Routing factors'!AC137*'7. Network costs'!$H$270</f>
        <v>0</v>
      </c>
      <c r="AD103" s="469">
        <f>'8. Routing factors'!AD137*'7. Network costs'!$H$271</f>
        <v>0</v>
      </c>
      <c r="AE103" s="469">
        <f>'8. Routing factors'!AE137*'7. Network costs'!$H$272</f>
        <v>0</v>
      </c>
      <c r="AF103" s="469">
        <f>'8. Routing factors'!AF137*'7. Network costs'!$H$273</f>
        <v>0</v>
      </c>
      <c r="AG103" s="469">
        <f>'8. Routing factors'!AG137*'7. Network costs'!$H$274</f>
        <v>0</v>
      </c>
      <c r="AH103" s="469">
        <f>'8. Routing factors'!AH137*'7. Network costs'!$H$275</f>
        <v>0</v>
      </c>
      <c r="AI103" s="469">
        <f>'8. Routing factors'!AI137*'7. Network costs'!$H$276</f>
        <v>0</v>
      </c>
      <c r="AJ103" s="469">
        <f>'8. Routing factors'!AJ137*'7. Network costs'!$H$277</f>
        <v>0</v>
      </c>
      <c r="AK103" s="469">
        <f>'8. Routing factors'!AK137*'7. Network costs'!$H$278</f>
        <v>0</v>
      </c>
      <c r="AL103" s="469">
        <f>'8. Routing factors'!AL137*'7. Network costs'!$H$279</f>
        <v>0</v>
      </c>
      <c r="AM103" s="469">
        <f>'8. Routing factors'!AM137*'7. Network costs'!$H$280</f>
        <v>0</v>
      </c>
      <c r="AN103" s="469">
        <f>'8. Routing factors'!AN137*'7. Network costs'!$H$281</f>
        <v>0</v>
      </c>
      <c r="AO103" s="469">
        <f>'8. Routing factors'!AO137*'7. Network costs'!H$282</f>
        <v>0</v>
      </c>
      <c r="AP103" s="469">
        <f>'8. Routing factors'!AP137*'7. Network costs'!$H$283</f>
        <v>0</v>
      </c>
      <c r="AQ103" s="469">
        <f>'8. Routing factors'!AQ137*'7. Network costs'!$H$284</f>
        <v>0</v>
      </c>
      <c r="AR103" s="469">
        <f>'8. Routing factors'!AR137*'7. Network costs'!$H$285</f>
        <v>0</v>
      </c>
      <c r="AS103" s="469">
        <f>'8. Routing factors'!AS137*'7. Network costs'!$H$286</f>
        <v>0</v>
      </c>
      <c r="AT103" s="469">
        <f>'8. Routing factors'!AT137*'7. Network costs'!$H$287</f>
        <v>0</v>
      </c>
      <c r="AU103" s="469">
        <f>'8. Routing factors'!AU137*'7. Network costs'!$H$288</f>
        <v>0</v>
      </c>
      <c r="AV103" s="469">
        <f>'8. Routing factors'!AV137*'7. Network costs'!$H$289</f>
        <v>0</v>
      </c>
      <c r="AW103" s="469">
        <f>'8. Routing factors'!AW137*'7. Network costs'!$H$290</f>
        <v>0</v>
      </c>
      <c r="AX103" s="469">
        <f>'8. Routing factors'!AX137*'7. Network costs'!$H$291</f>
        <v>0</v>
      </c>
      <c r="AY103" s="469">
        <f>'8. Routing factors'!AY137*'7. Network costs'!$H$292</f>
        <v>0</v>
      </c>
      <c r="AZ103" s="469">
        <f>'8. Routing factors'!AZ137*'7. Network costs'!$H$293</f>
        <v>0</v>
      </c>
      <c r="BA103" s="469">
        <f>'8. Routing factors'!BA137*'7. Network costs'!$H$294</f>
        <v>0</v>
      </c>
      <c r="BB103" s="469">
        <f>'8. Routing factors'!BB137*'7. Network costs'!$H$295</f>
        <v>0</v>
      </c>
      <c r="BC103" s="469">
        <f>'8. Routing factors'!BC137*'7. Network costs'!$H$296</f>
        <v>0</v>
      </c>
      <c r="BD103" s="469">
        <f>'8. Routing factors'!BD137*'7. Network costs'!$H$297</f>
        <v>0</v>
      </c>
      <c r="BE103" s="469">
        <f>'8. Routing factors'!BE137*'7. Network costs'!$H$298</f>
        <v>0</v>
      </c>
      <c r="BF103" s="469">
        <f>'8. Routing factors'!BF137*'7. Network costs'!$H$299</f>
        <v>0</v>
      </c>
      <c r="BG103" s="469">
        <f>'8. Routing factors'!BG137*'7. Network costs'!$H$300</f>
        <v>0</v>
      </c>
      <c r="BH103" s="229"/>
      <c r="BI103" s="335">
        <f t="shared" si="11"/>
        <v>0</v>
      </c>
      <c r="BJ103" s="470">
        <f>'2. Traffic'!H226</f>
        <v>0</v>
      </c>
      <c r="BK103" s="471" t="str">
        <f t="shared" si="12"/>
        <v/>
      </c>
    </row>
    <row r="104" spans="3:63">
      <c r="C104" s="240" t="str">
        <f t="shared" si="10"/>
        <v>S21</v>
      </c>
      <c r="D104" s="240" t="str">
        <f t="shared" si="10"/>
        <v>OTHER: complete as required</v>
      </c>
      <c r="E104" s="469">
        <f>'8. Routing factors'!E138*'7. Network costs'!$H$246</f>
        <v>0</v>
      </c>
      <c r="F104" s="469">
        <f>'8. Routing factors'!F138*'7. Network costs'!$H$247</f>
        <v>0</v>
      </c>
      <c r="G104" s="469">
        <f>'8. Routing factors'!G138*'7. Network costs'!$H$248</f>
        <v>0</v>
      </c>
      <c r="H104" s="469">
        <f>'8. Routing factors'!H138*'7. Network costs'!$H$249</f>
        <v>0</v>
      </c>
      <c r="I104" s="469">
        <f>'8. Routing factors'!I138*'7. Network costs'!$H$250</f>
        <v>0</v>
      </c>
      <c r="J104" s="469">
        <f>'8. Routing factors'!J138*'7. Network costs'!$H$251</f>
        <v>0</v>
      </c>
      <c r="K104" s="469">
        <f>'8. Routing factors'!K138*'7. Network costs'!$H$252</f>
        <v>0</v>
      </c>
      <c r="L104" s="469">
        <f>'8. Routing factors'!L138*'7. Network costs'!$H$253</f>
        <v>0</v>
      </c>
      <c r="M104" s="469">
        <f>'8. Routing factors'!M138*'7. Network costs'!$H$254</f>
        <v>0</v>
      </c>
      <c r="N104" s="469">
        <f>'8. Routing factors'!N138*'7. Network costs'!$H$255</f>
        <v>0</v>
      </c>
      <c r="O104" s="469">
        <f>'8. Routing factors'!O138*'7. Network costs'!$H$256</f>
        <v>0</v>
      </c>
      <c r="P104" s="469">
        <f>'8. Routing factors'!P138*'7. Network costs'!$H$257</f>
        <v>0</v>
      </c>
      <c r="Q104" s="469">
        <f>'8. Routing factors'!Q138*'7. Network costs'!$H$258</f>
        <v>0</v>
      </c>
      <c r="R104" s="469">
        <f>'8. Routing factors'!R138*'7. Network costs'!$H$259</f>
        <v>0</v>
      </c>
      <c r="S104" s="469">
        <f>'8. Routing factors'!S138*'7. Network costs'!$H$260</f>
        <v>0</v>
      </c>
      <c r="T104" s="469">
        <f>'8. Routing factors'!T138*'7. Network costs'!$H$261</f>
        <v>0</v>
      </c>
      <c r="U104" s="469">
        <f>'8. Routing factors'!U138*'7. Network costs'!$H$262</f>
        <v>0</v>
      </c>
      <c r="V104" s="469">
        <f>'8. Routing factors'!V138*'7. Network costs'!$H$263</f>
        <v>0</v>
      </c>
      <c r="W104" s="469">
        <f>'8. Routing factors'!W138*'7. Network costs'!$H$264</f>
        <v>0</v>
      </c>
      <c r="X104" s="469">
        <f>'8. Routing factors'!X138*'7. Network costs'!$H$265</f>
        <v>0</v>
      </c>
      <c r="Y104" s="469">
        <f>'8. Routing factors'!Y138*'7. Network costs'!$H$266</f>
        <v>0</v>
      </c>
      <c r="Z104" s="469">
        <f>'8. Routing factors'!Z138*'7. Network costs'!$H$267</f>
        <v>0</v>
      </c>
      <c r="AA104" s="469">
        <f>'8. Routing factors'!AA138*'7. Network costs'!$H$268</f>
        <v>0</v>
      </c>
      <c r="AB104" s="469">
        <f>'8. Routing factors'!AB138*'7. Network costs'!$H$269</f>
        <v>0</v>
      </c>
      <c r="AC104" s="469">
        <f>'8. Routing factors'!AC138*'7. Network costs'!$H$270</f>
        <v>0</v>
      </c>
      <c r="AD104" s="469">
        <f>'8. Routing factors'!AD138*'7. Network costs'!$H$271</f>
        <v>0</v>
      </c>
      <c r="AE104" s="469">
        <f>'8. Routing factors'!AE138*'7. Network costs'!$H$272</f>
        <v>0</v>
      </c>
      <c r="AF104" s="469">
        <f>'8. Routing factors'!AF138*'7. Network costs'!$H$273</f>
        <v>0</v>
      </c>
      <c r="AG104" s="469">
        <f>'8. Routing factors'!AG138*'7. Network costs'!$H$274</f>
        <v>0</v>
      </c>
      <c r="AH104" s="469">
        <f>'8. Routing factors'!AH138*'7. Network costs'!$H$275</f>
        <v>0</v>
      </c>
      <c r="AI104" s="469">
        <f>'8. Routing factors'!AI138*'7. Network costs'!$H$276</f>
        <v>0</v>
      </c>
      <c r="AJ104" s="469">
        <f>'8. Routing factors'!AJ138*'7. Network costs'!$H$277</f>
        <v>0</v>
      </c>
      <c r="AK104" s="469">
        <f>'8. Routing factors'!AK138*'7. Network costs'!$H$278</f>
        <v>0</v>
      </c>
      <c r="AL104" s="469">
        <f>'8. Routing factors'!AL138*'7. Network costs'!$H$279</f>
        <v>0</v>
      </c>
      <c r="AM104" s="469">
        <f>'8. Routing factors'!AM138*'7. Network costs'!$H$280</f>
        <v>0</v>
      </c>
      <c r="AN104" s="469">
        <f>'8. Routing factors'!AN138*'7. Network costs'!$H$281</f>
        <v>0</v>
      </c>
      <c r="AO104" s="469">
        <f>'8. Routing factors'!AO138*'7. Network costs'!H$282</f>
        <v>0</v>
      </c>
      <c r="AP104" s="469">
        <f>'8. Routing factors'!AP138*'7. Network costs'!$H$283</f>
        <v>0</v>
      </c>
      <c r="AQ104" s="469">
        <f>'8. Routing factors'!AQ138*'7. Network costs'!$H$284</f>
        <v>0</v>
      </c>
      <c r="AR104" s="469">
        <f>'8. Routing factors'!AR138*'7. Network costs'!$H$285</f>
        <v>0</v>
      </c>
      <c r="AS104" s="469">
        <f>'8. Routing factors'!AS138*'7. Network costs'!$H$286</f>
        <v>0</v>
      </c>
      <c r="AT104" s="469">
        <f>'8. Routing factors'!AT138*'7. Network costs'!$H$287</f>
        <v>0</v>
      </c>
      <c r="AU104" s="469">
        <f>'8. Routing factors'!AU138*'7. Network costs'!$H$288</f>
        <v>0</v>
      </c>
      <c r="AV104" s="469">
        <f>'8. Routing factors'!AV138*'7. Network costs'!$H$289</f>
        <v>0</v>
      </c>
      <c r="AW104" s="469">
        <f>'8. Routing factors'!AW138*'7. Network costs'!$H$290</f>
        <v>0</v>
      </c>
      <c r="AX104" s="469">
        <f>'8. Routing factors'!AX138*'7. Network costs'!$H$291</f>
        <v>0</v>
      </c>
      <c r="AY104" s="469">
        <f>'8. Routing factors'!AY138*'7. Network costs'!$H$292</f>
        <v>0</v>
      </c>
      <c r="AZ104" s="469">
        <f>'8. Routing factors'!AZ138*'7. Network costs'!$H$293</f>
        <v>0</v>
      </c>
      <c r="BA104" s="469">
        <f>'8. Routing factors'!BA138*'7. Network costs'!$H$294</f>
        <v>0</v>
      </c>
      <c r="BB104" s="469">
        <f>'8. Routing factors'!BB138*'7. Network costs'!$H$295</f>
        <v>0</v>
      </c>
      <c r="BC104" s="469">
        <f>'8. Routing factors'!BC138*'7. Network costs'!$H$296</f>
        <v>0</v>
      </c>
      <c r="BD104" s="469">
        <f>'8. Routing factors'!BD138*'7. Network costs'!$H$297</f>
        <v>0</v>
      </c>
      <c r="BE104" s="469">
        <f>'8. Routing factors'!BE138*'7. Network costs'!$H$298</f>
        <v>0</v>
      </c>
      <c r="BF104" s="469">
        <f>'8. Routing factors'!BF138*'7. Network costs'!$H$299</f>
        <v>0</v>
      </c>
      <c r="BG104" s="469">
        <f>'8. Routing factors'!BG138*'7. Network costs'!$H$300</f>
        <v>0</v>
      </c>
      <c r="BH104" s="229"/>
      <c r="BI104" s="335">
        <f t="shared" si="11"/>
        <v>0</v>
      </c>
      <c r="BJ104" s="470">
        <f>'2. Traffic'!H227</f>
        <v>0</v>
      </c>
      <c r="BK104" s="471" t="str">
        <f t="shared" si="12"/>
        <v/>
      </c>
    </row>
    <row r="105" spans="3:63">
      <c r="C105" s="240" t="str">
        <f t="shared" si="10"/>
        <v>S22</v>
      </c>
      <c r="D105" s="240" t="str">
        <f t="shared" si="10"/>
        <v>OTHER: complete as required</v>
      </c>
      <c r="E105" s="469">
        <f>'8. Routing factors'!E139*'7. Network costs'!$H$246</f>
        <v>0</v>
      </c>
      <c r="F105" s="469">
        <f>'8. Routing factors'!F139*'7. Network costs'!$H$247</f>
        <v>0</v>
      </c>
      <c r="G105" s="469">
        <f>'8. Routing factors'!G139*'7. Network costs'!$H$248</f>
        <v>0</v>
      </c>
      <c r="H105" s="469">
        <f>'8. Routing factors'!H139*'7. Network costs'!$H$249</f>
        <v>0</v>
      </c>
      <c r="I105" s="469">
        <f>'8. Routing factors'!I139*'7. Network costs'!$H$250</f>
        <v>0</v>
      </c>
      <c r="J105" s="469">
        <f>'8. Routing factors'!J139*'7. Network costs'!$H$251</f>
        <v>0</v>
      </c>
      <c r="K105" s="469">
        <f>'8. Routing factors'!K139*'7. Network costs'!$H$252</f>
        <v>0</v>
      </c>
      <c r="L105" s="469">
        <f>'8. Routing factors'!L139*'7. Network costs'!$H$253</f>
        <v>0</v>
      </c>
      <c r="M105" s="469">
        <f>'8. Routing factors'!M139*'7. Network costs'!$H$254</f>
        <v>0</v>
      </c>
      <c r="N105" s="469">
        <f>'8. Routing factors'!N139*'7. Network costs'!$H$255</f>
        <v>0</v>
      </c>
      <c r="O105" s="469">
        <f>'8. Routing factors'!O139*'7. Network costs'!$H$256</f>
        <v>0</v>
      </c>
      <c r="P105" s="469">
        <f>'8. Routing factors'!P139*'7. Network costs'!$H$257</f>
        <v>0</v>
      </c>
      <c r="Q105" s="469">
        <f>'8. Routing factors'!Q139*'7. Network costs'!$H$258</f>
        <v>0</v>
      </c>
      <c r="R105" s="469">
        <f>'8. Routing factors'!R139*'7. Network costs'!$H$259</f>
        <v>0</v>
      </c>
      <c r="S105" s="469">
        <f>'8. Routing factors'!S139*'7. Network costs'!$H$260</f>
        <v>0</v>
      </c>
      <c r="T105" s="469">
        <f>'8. Routing factors'!T139*'7. Network costs'!$H$261</f>
        <v>0</v>
      </c>
      <c r="U105" s="469">
        <f>'8. Routing factors'!U139*'7. Network costs'!$H$262</f>
        <v>0</v>
      </c>
      <c r="V105" s="469">
        <f>'8. Routing factors'!V139*'7. Network costs'!$H$263</f>
        <v>0</v>
      </c>
      <c r="W105" s="469">
        <f>'8. Routing factors'!W139*'7. Network costs'!$H$264</f>
        <v>0</v>
      </c>
      <c r="X105" s="469">
        <f>'8. Routing factors'!X139*'7. Network costs'!$H$265</f>
        <v>0</v>
      </c>
      <c r="Y105" s="469">
        <f>'8. Routing factors'!Y139*'7. Network costs'!$H$266</f>
        <v>0</v>
      </c>
      <c r="Z105" s="469">
        <f>'8. Routing factors'!Z139*'7. Network costs'!$H$267</f>
        <v>0</v>
      </c>
      <c r="AA105" s="469">
        <f>'8. Routing factors'!AA139*'7. Network costs'!$H$268</f>
        <v>0</v>
      </c>
      <c r="AB105" s="469">
        <f>'8. Routing factors'!AB139*'7. Network costs'!$H$269</f>
        <v>0</v>
      </c>
      <c r="AC105" s="469">
        <f>'8. Routing factors'!AC139*'7. Network costs'!$H$270</f>
        <v>0</v>
      </c>
      <c r="AD105" s="469">
        <f>'8. Routing factors'!AD139*'7. Network costs'!$H$271</f>
        <v>0</v>
      </c>
      <c r="AE105" s="469">
        <f>'8. Routing factors'!AE139*'7. Network costs'!$H$272</f>
        <v>0</v>
      </c>
      <c r="AF105" s="469">
        <f>'8. Routing factors'!AF139*'7. Network costs'!$H$273</f>
        <v>0</v>
      </c>
      <c r="AG105" s="469">
        <f>'8. Routing factors'!AG139*'7. Network costs'!$H$274</f>
        <v>0</v>
      </c>
      <c r="AH105" s="469">
        <f>'8. Routing factors'!AH139*'7. Network costs'!$H$275</f>
        <v>0</v>
      </c>
      <c r="AI105" s="469">
        <f>'8. Routing factors'!AI139*'7. Network costs'!$H$276</f>
        <v>0</v>
      </c>
      <c r="AJ105" s="469">
        <f>'8. Routing factors'!AJ139*'7. Network costs'!$H$277</f>
        <v>0</v>
      </c>
      <c r="AK105" s="469">
        <f>'8. Routing factors'!AK139*'7. Network costs'!$H$278</f>
        <v>0</v>
      </c>
      <c r="AL105" s="469">
        <f>'8. Routing factors'!AL139*'7. Network costs'!$H$279</f>
        <v>0</v>
      </c>
      <c r="AM105" s="469">
        <f>'8. Routing factors'!AM139*'7. Network costs'!$H$280</f>
        <v>0</v>
      </c>
      <c r="AN105" s="469">
        <f>'8. Routing factors'!AN139*'7. Network costs'!$H$281</f>
        <v>0</v>
      </c>
      <c r="AO105" s="469">
        <f>'8. Routing factors'!AO139*'7. Network costs'!H$282</f>
        <v>0</v>
      </c>
      <c r="AP105" s="469">
        <f>'8. Routing factors'!AP139*'7. Network costs'!$H$283</f>
        <v>0</v>
      </c>
      <c r="AQ105" s="469">
        <f>'8. Routing factors'!AQ139*'7. Network costs'!$H$284</f>
        <v>0</v>
      </c>
      <c r="AR105" s="469">
        <f>'8. Routing factors'!AR139*'7. Network costs'!$H$285</f>
        <v>0</v>
      </c>
      <c r="AS105" s="469">
        <f>'8. Routing factors'!AS139*'7. Network costs'!$H$286</f>
        <v>0</v>
      </c>
      <c r="AT105" s="469">
        <f>'8. Routing factors'!AT139*'7. Network costs'!$H$287</f>
        <v>0</v>
      </c>
      <c r="AU105" s="469">
        <f>'8. Routing factors'!AU139*'7. Network costs'!$H$288</f>
        <v>0</v>
      </c>
      <c r="AV105" s="469">
        <f>'8. Routing factors'!AV139*'7. Network costs'!$H$289</f>
        <v>0</v>
      </c>
      <c r="AW105" s="469">
        <f>'8. Routing factors'!AW139*'7. Network costs'!$H$290</f>
        <v>0</v>
      </c>
      <c r="AX105" s="469">
        <f>'8. Routing factors'!AX139*'7. Network costs'!$H$291</f>
        <v>0</v>
      </c>
      <c r="AY105" s="469">
        <f>'8. Routing factors'!AY139*'7. Network costs'!$H$292</f>
        <v>0</v>
      </c>
      <c r="AZ105" s="469">
        <f>'8. Routing factors'!AZ139*'7. Network costs'!$H$293</f>
        <v>0</v>
      </c>
      <c r="BA105" s="469">
        <f>'8. Routing factors'!BA139*'7. Network costs'!$H$294</f>
        <v>0</v>
      </c>
      <c r="BB105" s="469">
        <f>'8. Routing factors'!BB139*'7. Network costs'!$H$295</f>
        <v>0</v>
      </c>
      <c r="BC105" s="469">
        <f>'8. Routing factors'!BC139*'7. Network costs'!$H$296</f>
        <v>0</v>
      </c>
      <c r="BD105" s="469">
        <f>'8. Routing factors'!BD139*'7. Network costs'!$H$297</f>
        <v>0</v>
      </c>
      <c r="BE105" s="469">
        <f>'8. Routing factors'!BE139*'7. Network costs'!$H$298</f>
        <v>0</v>
      </c>
      <c r="BF105" s="469">
        <f>'8. Routing factors'!BF139*'7. Network costs'!$H$299</f>
        <v>0</v>
      </c>
      <c r="BG105" s="469">
        <f>'8. Routing factors'!BG139*'7. Network costs'!$H$300</f>
        <v>0</v>
      </c>
      <c r="BH105" s="229"/>
      <c r="BI105" s="335">
        <f t="shared" si="11"/>
        <v>0</v>
      </c>
      <c r="BJ105" s="470">
        <f>'2. Traffic'!H228</f>
        <v>0</v>
      </c>
      <c r="BK105" s="471" t="str">
        <f t="shared" si="12"/>
        <v/>
      </c>
    </row>
    <row r="106" spans="3:63">
      <c r="C106" s="240" t="str">
        <f t="shared" si="10"/>
        <v>S23</v>
      </c>
      <c r="D106" s="240" t="str">
        <f t="shared" si="10"/>
        <v>OTHER: complete as required</v>
      </c>
      <c r="E106" s="469">
        <f>'8. Routing factors'!E140*'7. Network costs'!$H$246</f>
        <v>0</v>
      </c>
      <c r="F106" s="469">
        <f>'8. Routing factors'!F140*'7. Network costs'!$H$247</f>
        <v>0</v>
      </c>
      <c r="G106" s="469">
        <f>'8. Routing factors'!G140*'7. Network costs'!$H$248</f>
        <v>0</v>
      </c>
      <c r="H106" s="469">
        <f>'8. Routing factors'!H140*'7. Network costs'!$H$249</f>
        <v>0</v>
      </c>
      <c r="I106" s="469">
        <f>'8. Routing factors'!I140*'7. Network costs'!$H$250</f>
        <v>0</v>
      </c>
      <c r="J106" s="469">
        <f>'8. Routing factors'!J140*'7. Network costs'!$H$251</f>
        <v>0</v>
      </c>
      <c r="K106" s="469">
        <f>'8. Routing factors'!K140*'7. Network costs'!$H$252</f>
        <v>0</v>
      </c>
      <c r="L106" s="469">
        <f>'8. Routing factors'!L140*'7. Network costs'!$H$253</f>
        <v>0</v>
      </c>
      <c r="M106" s="469">
        <f>'8. Routing factors'!M140*'7. Network costs'!$H$254</f>
        <v>0</v>
      </c>
      <c r="N106" s="469">
        <f>'8. Routing factors'!N140*'7. Network costs'!$H$255</f>
        <v>0</v>
      </c>
      <c r="O106" s="469">
        <f>'8. Routing factors'!O140*'7. Network costs'!$H$256</f>
        <v>0</v>
      </c>
      <c r="P106" s="469">
        <f>'8. Routing factors'!P140*'7. Network costs'!$H$257</f>
        <v>0</v>
      </c>
      <c r="Q106" s="469">
        <f>'8. Routing factors'!Q140*'7. Network costs'!$H$258</f>
        <v>0</v>
      </c>
      <c r="R106" s="469">
        <f>'8. Routing factors'!R140*'7. Network costs'!$H$259</f>
        <v>0</v>
      </c>
      <c r="S106" s="469">
        <f>'8. Routing factors'!S140*'7. Network costs'!$H$260</f>
        <v>0</v>
      </c>
      <c r="T106" s="469">
        <f>'8. Routing factors'!T140*'7. Network costs'!$H$261</f>
        <v>0</v>
      </c>
      <c r="U106" s="469">
        <f>'8. Routing factors'!U140*'7. Network costs'!$H$262</f>
        <v>0</v>
      </c>
      <c r="V106" s="469">
        <f>'8. Routing factors'!V140*'7. Network costs'!$H$263</f>
        <v>0</v>
      </c>
      <c r="W106" s="469">
        <f>'8. Routing factors'!W140*'7. Network costs'!$H$264</f>
        <v>0</v>
      </c>
      <c r="X106" s="469">
        <f>'8. Routing factors'!X140*'7. Network costs'!$H$265</f>
        <v>0</v>
      </c>
      <c r="Y106" s="469">
        <f>'8. Routing factors'!Y140*'7. Network costs'!$H$266</f>
        <v>0</v>
      </c>
      <c r="Z106" s="469">
        <f>'8. Routing factors'!Z140*'7. Network costs'!$H$267</f>
        <v>0</v>
      </c>
      <c r="AA106" s="469">
        <f>'8. Routing factors'!AA140*'7. Network costs'!$H$268</f>
        <v>0</v>
      </c>
      <c r="AB106" s="469">
        <f>'8. Routing factors'!AB140*'7. Network costs'!$H$269</f>
        <v>0</v>
      </c>
      <c r="AC106" s="469">
        <f>'8. Routing factors'!AC140*'7. Network costs'!$H$270</f>
        <v>0</v>
      </c>
      <c r="AD106" s="469">
        <f>'8. Routing factors'!AD140*'7. Network costs'!$H$271</f>
        <v>0</v>
      </c>
      <c r="AE106" s="469">
        <f>'8. Routing factors'!AE140*'7. Network costs'!$H$272</f>
        <v>0</v>
      </c>
      <c r="AF106" s="469">
        <f>'8. Routing factors'!AF140*'7. Network costs'!$H$273</f>
        <v>0</v>
      </c>
      <c r="AG106" s="469">
        <f>'8. Routing factors'!AG140*'7. Network costs'!$H$274</f>
        <v>0</v>
      </c>
      <c r="AH106" s="469">
        <f>'8. Routing factors'!AH140*'7. Network costs'!$H$275</f>
        <v>0</v>
      </c>
      <c r="AI106" s="469">
        <f>'8. Routing factors'!AI140*'7. Network costs'!$H$276</f>
        <v>0</v>
      </c>
      <c r="AJ106" s="469">
        <f>'8. Routing factors'!AJ140*'7. Network costs'!$H$277</f>
        <v>0</v>
      </c>
      <c r="AK106" s="469">
        <f>'8. Routing factors'!AK140*'7. Network costs'!$H$278</f>
        <v>0</v>
      </c>
      <c r="AL106" s="469">
        <f>'8. Routing factors'!AL140*'7. Network costs'!$H$279</f>
        <v>0</v>
      </c>
      <c r="AM106" s="469">
        <f>'8. Routing factors'!AM140*'7. Network costs'!$H$280</f>
        <v>0</v>
      </c>
      <c r="AN106" s="469">
        <f>'8. Routing factors'!AN140*'7. Network costs'!$H$281</f>
        <v>0</v>
      </c>
      <c r="AO106" s="469">
        <f>'8. Routing factors'!AO140*'7. Network costs'!H$282</f>
        <v>0</v>
      </c>
      <c r="AP106" s="469">
        <f>'8. Routing factors'!AP140*'7. Network costs'!$H$283</f>
        <v>0</v>
      </c>
      <c r="AQ106" s="469">
        <f>'8. Routing factors'!AQ140*'7. Network costs'!$H$284</f>
        <v>0</v>
      </c>
      <c r="AR106" s="469">
        <f>'8. Routing factors'!AR140*'7. Network costs'!$H$285</f>
        <v>0</v>
      </c>
      <c r="AS106" s="469">
        <f>'8. Routing factors'!AS140*'7. Network costs'!$H$286</f>
        <v>0</v>
      </c>
      <c r="AT106" s="469">
        <f>'8. Routing factors'!AT140*'7. Network costs'!$H$287</f>
        <v>0</v>
      </c>
      <c r="AU106" s="469">
        <f>'8. Routing factors'!AU140*'7. Network costs'!$H$288</f>
        <v>0</v>
      </c>
      <c r="AV106" s="469">
        <f>'8. Routing factors'!AV140*'7. Network costs'!$H$289</f>
        <v>0</v>
      </c>
      <c r="AW106" s="469">
        <f>'8. Routing factors'!AW140*'7. Network costs'!$H$290</f>
        <v>0</v>
      </c>
      <c r="AX106" s="469">
        <f>'8. Routing factors'!AX140*'7. Network costs'!$H$291</f>
        <v>0</v>
      </c>
      <c r="AY106" s="469">
        <f>'8. Routing factors'!AY140*'7. Network costs'!$H$292</f>
        <v>0</v>
      </c>
      <c r="AZ106" s="469">
        <f>'8. Routing factors'!AZ140*'7. Network costs'!$H$293</f>
        <v>0</v>
      </c>
      <c r="BA106" s="469">
        <f>'8. Routing factors'!BA140*'7. Network costs'!$H$294</f>
        <v>0</v>
      </c>
      <c r="BB106" s="469">
        <f>'8. Routing factors'!BB140*'7. Network costs'!$H$295</f>
        <v>0</v>
      </c>
      <c r="BC106" s="469">
        <f>'8. Routing factors'!BC140*'7. Network costs'!$H$296</f>
        <v>0</v>
      </c>
      <c r="BD106" s="469">
        <f>'8. Routing factors'!BD140*'7. Network costs'!$H$297</f>
        <v>0</v>
      </c>
      <c r="BE106" s="469">
        <f>'8. Routing factors'!BE140*'7. Network costs'!$H$298</f>
        <v>0</v>
      </c>
      <c r="BF106" s="469">
        <f>'8. Routing factors'!BF140*'7. Network costs'!$H$299</f>
        <v>0</v>
      </c>
      <c r="BG106" s="469">
        <f>'8. Routing factors'!BG140*'7. Network costs'!$H$300</f>
        <v>0</v>
      </c>
      <c r="BH106" s="229"/>
      <c r="BI106" s="335">
        <f t="shared" si="11"/>
        <v>0</v>
      </c>
      <c r="BJ106" s="470">
        <f>'2. Traffic'!H229</f>
        <v>0</v>
      </c>
      <c r="BK106" s="471" t="str">
        <f t="shared" si="12"/>
        <v/>
      </c>
    </row>
    <row r="107" spans="3:63">
      <c r="C107" s="240" t="str">
        <f t="shared" si="10"/>
        <v>S24</v>
      </c>
      <c r="D107" s="240" t="str">
        <f t="shared" si="10"/>
        <v>OTHER: complete as required</v>
      </c>
      <c r="E107" s="469">
        <f>'8. Routing factors'!E141*'7. Network costs'!$H$246</f>
        <v>0</v>
      </c>
      <c r="F107" s="469">
        <f>'8. Routing factors'!F141*'7. Network costs'!$H$247</f>
        <v>0</v>
      </c>
      <c r="G107" s="469">
        <f>'8. Routing factors'!G141*'7. Network costs'!$H$248</f>
        <v>0</v>
      </c>
      <c r="H107" s="469">
        <f>'8. Routing factors'!H141*'7. Network costs'!$H$249</f>
        <v>0</v>
      </c>
      <c r="I107" s="469">
        <f>'8. Routing factors'!I141*'7. Network costs'!$H$250</f>
        <v>0</v>
      </c>
      <c r="J107" s="469">
        <f>'8. Routing factors'!J141*'7. Network costs'!$H$251</f>
        <v>0</v>
      </c>
      <c r="K107" s="469">
        <f>'8. Routing factors'!K141*'7. Network costs'!$H$252</f>
        <v>0</v>
      </c>
      <c r="L107" s="469">
        <f>'8. Routing factors'!L141*'7. Network costs'!$H$253</f>
        <v>0</v>
      </c>
      <c r="M107" s="469">
        <f>'8. Routing factors'!M141*'7. Network costs'!$H$254</f>
        <v>0</v>
      </c>
      <c r="N107" s="469">
        <f>'8. Routing factors'!N141*'7. Network costs'!$H$255</f>
        <v>0</v>
      </c>
      <c r="O107" s="469">
        <f>'8. Routing factors'!O141*'7. Network costs'!$H$256</f>
        <v>0</v>
      </c>
      <c r="P107" s="469">
        <f>'8. Routing factors'!P141*'7. Network costs'!$H$257</f>
        <v>0</v>
      </c>
      <c r="Q107" s="469">
        <f>'8. Routing factors'!Q141*'7. Network costs'!$H$258</f>
        <v>0</v>
      </c>
      <c r="R107" s="469">
        <f>'8. Routing factors'!R141*'7. Network costs'!$H$259</f>
        <v>0</v>
      </c>
      <c r="S107" s="469">
        <f>'8. Routing factors'!S141*'7. Network costs'!$H$260</f>
        <v>0</v>
      </c>
      <c r="T107" s="469">
        <f>'8. Routing factors'!T141*'7. Network costs'!$H$261</f>
        <v>0</v>
      </c>
      <c r="U107" s="469">
        <f>'8. Routing factors'!U141*'7. Network costs'!$H$262</f>
        <v>0</v>
      </c>
      <c r="V107" s="469">
        <f>'8. Routing factors'!V141*'7. Network costs'!$H$263</f>
        <v>0</v>
      </c>
      <c r="W107" s="469">
        <f>'8. Routing factors'!W141*'7. Network costs'!$H$264</f>
        <v>0</v>
      </c>
      <c r="X107" s="469">
        <f>'8. Routing factors'!X141*'7. Network costs'!$H$265</f>
        <v>0</v>
      </c>
      <c r="Y107" s="469">
        <f>'8. Routing factors'!Y141*'7. Network costs'!$H$266</f>
        <v>0</v>
      </c>
      <c r="Z107" s="469">
        <f>'8. Routing factors'!Z141*'7. Network costs'!$H$267</f>
        <v>0</v>
      </c>
      <c r="AA107" s="469">
        <f>'8. Routing factors'!AA141*'7. Network costs'!$H$268</f>
        <v>0</v>
      </c>
      <c r="AB107" s="469">
        <f>'8. Routing factors'!AB141*'7. Network costs'!$H$269</f>
        <v>0</v>
      </c>
      <c r="AC107" s="469">
        <f>'8. Routing factors'!AC141*'7. Network costs'!$H$270</f>
        <v>0</v>
      </c>
      <c r="AD107" s="469">
        <f>'8. Routing factors'!AD141*'7. Network costs'!$H$271</f>
        <v>0</v>
      </c>
      <c r="AE107" s="469">
        <f>'8. Routing factors'!AE141*'7. Network costs'!$H$272</f>
        <v>0</v>
      </c>
      <c r="AF107" s="469">
        <f>'8. Routing factors'!AF141*'7. Network costs'!$H$273</f>
        <v>0</v>
      </c>
      <c r="AG107" s="469">
        <f>'8. Routing factors'!AG141*'7. Network costs'!$H$274</f>
        <v>0</v>
      </c>
      <c r="AH107" s="469">
        <f>'8. Routing factors'!AH141*'7. Network costs'!$H$275</f>
        <v>0</v>
      </c>
      <c r="AI107" s="469">
        <f>'8. Routing factors'!AI141*'7. Network costs'!$H$276</f>
        <v>0</v>
      </c>
      <c r="AJ107" s="469">
        <f>'8. Routing factors'!AJ141*'7. Network costs'!$H$277</f>
        <v>0</v>
      </c>
      <c r="AK107" s="469">
        <f>'8. Routing factors'!AK141*'7. Network costs'!$H$278</f>
        <v>0</v>
      </c>
      <c r="AL107" s="469">
        <f>'8. Routing factors'!AL141*'7. Network costs'!$H$279</f>
        <v>0</v>
      </c>
      <c r="AM107" s="469">
        <f>'8. Routing factors'!AM141*'7. Network costs'!$H$280</f>
        <v>0</v>
      </c>
      <c r="AN107" s="469">
        <f>'8. Routing factors'!AN141*'7. Network costs'!$H$281</f>
        <v>0</v>
      </c>
      <c r="AO107" s="469">
        <f>'8. Routing factors'!AO141*'7. Network costs'!H$282</f>
        <v>0</v>
      </c>
      <c r="AP107" s="469">
        <f>'8. Routing factors'!AP141*'7. Network costs'!$H$283</f>
        <v>0</v>
      </c>
      <c r="AQ107" s="469">
        <f>'8. Routing factors'!AQ141*'7. Network costs'!$H$284</f>
        <v>0</v>
      </c>
      <c r="AR107" s="469">
        <f>'8. Routing factors'!AR141*'7. Network costs'!$H$285</f>
        <v>0</v>
      </c>
      <c r="AS107" s="469">
        <f>'8. Routing factors'!AS141*'7. Network costs'!$H$286</f>
        <v>0</v>
      </c>
      <c r="AT107" s="469">
        <f>'8. Routing factors'!AT141*'7. Network costs'!$H$287</f>
        <v>0</v>
      </c>
      <c r="AU107" s="469">
        <f>'8. Routing factors'!AU141*'7. Network costs'!$H$288</f>
        <v>0</v>
      </c>
      <c r="AV107" s="469">
        <f>'8. Routing factors'!AV141*'7. Network costs'!$H$289</f>
        <v>0</v>
      </c>
      <c r="AW107" s="469">
        <f>'8. Routing factors'!AW141*'7. Network costs'!$H$290</f>
        <v>0</v>
      </c>
      <c r="AX107" s="469">
        <f>'8. Routing factors'!AX141*'7. Network costs'!$H$291</f>
        <v>0</v>
      </c>
      <c r="AY107" s="469">
        <f>'8. Routing factors'!AY141*'7. Network costs'!$H$292</f>
        <v>0</v>
      </c>
      <c r="AZ107" s="469">
        <f>'8. Routing factors'!AZ141*'7. Network costs'!$H$293</f>
        <v>0</v>
      </c>
      <c r="BA107" s="469">
        <f>'8. Routing factors'!BA141*'7. Network costs'!$H$294</f>
        <v>0</v>
      </c>
      <c r="BB107" s="469">
        <f>'8. Routing factors'!BB141*'7. Network costs'!$H$295</f>
        <v>0</v>
      </c>
      <c r="BC107" s="469">
        <f>'8. Routing factors'!BC141*'7. Network costs'!$H$296</f>
        <v>0</v>
      </c>
      <c r="BD107" s="469">
        <f>'8. Routing factors'!BD141*'7. Network costs'!$H$297</f>
        <v>0</v>
      </c>
      <c r="BE107" s="469">
        <f>'8. Routing factors'!BE141*'7. Network costs'!$H$298</f>
        <v>0</v>
      </c>
      <c r="BF107" s="469">
        <f>'8. Routing factors'!BF141*'7. Network costs'!$H$299</f>
        <v>0</v>
      </c>
      <c r="BG107" s="469">
        <f>'8. Routing factors'!BG141*'7. Network costs'!$H$300</f>
        <v>0</v>
      </c>
      <c r="BH107" s="229"/>
      <c r="BI107" s="335">
        <f t="shared" si="11"/>
        <v>0</v>
      </c>
      <c r="BJ107" s="470">
        <f>'2. Traffic'!H230</f>
        <v>0</v>
      </c>
      <c r="BK107" s="471" t="str">
        <f t="shared" si="12"/>
        <v/>
      </c>
    </row>
    <row r="108" spans="3:63">
      <c r="C108" s="240" t="str">
        <f t="shared" si="10"/>
        <v>S25</v>
      </c>
      <c r="D108" s="240" t="str">
        <f t="shared" si="10"/>
        <v>OTHER: complete as required</v>
      </c>
      <c r="E108" s="469">
        <f>'8. Routing factors'!E142*'7. Network costs'!$H$246</f>
        <v>0</v>
      </c>
      <c r="F108" s="469">
        <f>'8. Routing factors'!F142*'7. Network costs'!$H$247</f>
        <v>0</v>
      </c>
      <c r="G108" s="469">
        <f>'8. Routing factors'!G142*'7. Network costs'!$H$248</f>
        <v>0</v>
      </c>
      <c r="H108" s="469">
        <f>'8. Routing factors'!H142*'7. Network costs'!$H$249</f>
        <v>0</v>
      </c>
      <c r="I108" s="469">
        <f>'8. Routing factors'!I142*'7. Network costs'!$H$250</f>
        <v>0</v>
      </c>
      <c r="J108" s="469">
        <f>'8. Routing factors'!J142*'7. Network costs'!$H$251</f>
        <v>0</v>
      </c>
      <c r="K108" s="469">
        <f>'8. Routing factors'!K142*'7. Network costs'!$H$252</f>
        <v>0</v>
      </c>
      <c r="L108" s="469">
        <f>'8. Routing factors'!L142*'7. Network costs'!$H$253</f>
        <v>0</v>
      </c>
      <c r="M108" s="469">
        <f>'8. Routing factors'!M142*'7. Network costs'!$H$254</f>
        <v>0</v>
      </c>
      <c r="N108" s="469">
        <f>'8. Routing factors'!N142*'7. Network costs'!$H$255</f>
        <v>0</v>
      </c>
      <c r="O108" s="469">
        <f>'8. Routing factors'!O142*'7. Network costs'!$H$256</f>
        <v>0</v>
      </c>
      <c r="P108" s="469">
        <f>'8. Routing factors'!P142*'7. Network costs'!$H$257</f>
        <v>0</v>
      </c>
      <c r="Q108" s="469">
        <f>'8. Routing factors'!Q142*'7. Network costs'!$H$258</f>
        <v>0</v>
      </c>
      <c r="R108" s="469">
        <f>'8. Routing factors'!R142*'7. Network costs'!$H$259</f>
        <v>0</v>
      </c>
      <c r="S108" s="469">
        <f>'8. Routing factors'!S142*'7. Network costs'!$H$260</f>
        <v>0</v>
      </c>
      <c r="T108" s="469">
        <f>'8. Routing factors'!T142*'7. Network costs'!$H$261</f>
        <v>0</v>
      </c>
      <c r="U108" s="469">
        <f>'8. Routing factors'!U142*'7. Network costs'!$H$262</f>
        <v>0</v>
      </c>
      <c r="V108" s="469">
        <f>'8. Routing factors'!V142*'7. Network costs'!$H$263</f>
        <v>0</v>
      </c>
      <c r="W108" s="469">
        <f>'8. Routing factors'!W142*'7. Network costs'!$H$264</f>
        <v>0</v>
      </c>
      <c r="X108" s="469">
        <f>'8. Routing factors'!X142*'7. Network costs'!$H$265</f>
        <v>0</v>
      </c>
      <c r="Y108" s="469">
        <f>'8. Routing factors'!Y142*'7. Network costs'!$H$266</f>
        <v>0</v>
      </c>
      <c r="Z108" s="469">
        <f>'8. Routing factors'!Z142*'7. Network costs'!$H$267</f>
        <v>0</v>
      </c>
      <c r="AA108" s="469">
        <f>'8. Routing factors'!AA142*'7. Network costs'!$H$268</f>
        <v>0</v>
      </c>
      <c r="AB108" s="469">
        <f>'8. Routing factors'!AB142*'7. Network costs'!$H$269</f>
        <v>0</v>
      </c>
      <c r="AC108" s="469">
        <f>'8. Routing factors'!AC142*'7. Network costs'!$H$270</f>
        <v>0</v>
      </c>
      <c r="AD108" s="469">
        <f>'8. Routing factors'!AD142*'7. Network costs'!$H$271</f>
        <v>0</v>
      </c>
      <c r="AE108" s="469">
        <f>'8. Routing factors'!AE142*'7. Network costs'!$H$272</f>
        <v>0</v>
      </c>
      <c r="AF108" s="469">
        <f>'8. Routing factors'!AF142*'7. Network costs'!$H$273</f>
        <v>0</v>
      </c>
      <c r="AG108" s="469">
        <f>'8. Routing factors'!AG142*'7. Network costs'!$H$274</f>
        <v>0</v>
      </c>
      <c r="AH108" s="469">
        <f>'8. Routing factors'!AH142*'7. Network costs'!$H$275</f>
        <v>0</v>
      </c>
      <c r="AI108" s="469">
        <f>'8. Routing factors'!AI142*'7. Network costs'!$H$276</f>
        <v>0</v>
      </c>
      <c r="AJ108" s="469">
        <f>'8. Routing factors'!AJ142*'7. Network costs'!$H$277</f>
        <v>0</v>
      </c>
      <c r="AK108" s="469">
        <f>'8. Routing factors'!AK142*'7. Network costs'!$H$278</f>
        <v>0</v>
      </c>
      <c r="AL108" s="469">
        <f>'8. Routing factors'!AL142*'7. Network costs'!$H$279</f>
        <v>0</v>
      </c>
      <c r="AM108" s="469">
        <f>'8. Routing factors'!AM142*'7. Network costs'!$H$280</f>
        <v>0</v>
      </c>
      <c r="AN108" s="469">
        <f>'8. Routing factors'!AN142*'7. Network costs'!$H$281</f>
        <v>0</v>
      </c>
      <c r="AO108" s="469">
        <f>'8. Routing factors'!AO142*'7. Network costs'!H$282</f>
        <v>0</v>
      </c>
      <c r="AP108" s="469">
        <f>'8. Routing factors'!AP142*'7. Network costs'!$H$283</f>
        <v>0</v>
      </c>
      <c r="AQ108" s="469">
        <f>'8. Routing factors'!AQ142*'7. Network costs'!$H$284</f>
        <v>0</v>
      </c>
      <c r="AR108" s="469">
        <f>'8. Routing factors'!AR142*'7. Network costs'!$H$285</f>
        <v>0</v>
      </c>
      <c r="AS108" s="469">
        <f>'8. Routing factors'!AS142*'7. Network costs'!$H$286</f>
        <v>0</v>
      </c>
      <c r="AT108" s="469">
        <f>'8. Routing factors'!AT142*'7. Network costs'!$H$287</f>
        <v>0</v>
      </c>
      <c r="AU108" s="469">
        <f>'8. Routing factors'!AU142*'7. Network costs'!$H$288</f>
        <v>0</v>
      </c>
      <c r="AV108" s="469">
        <f>'8. Routing factors'!AV142*'7. Network costs'!$H$289</f>
        <v>0</v>
      </c>
      <c r="AW108" s="469">
        <f>'8. Routing factors'!AW142*'7. Network costs'!$H$290</f>
        <v>0</v>
      </c>
      <c r="AX108" s="469">
        <f>'8. Routing factors'!AX142*'7. Network costs'!$H$291</f>
        <v>0</v>
      </c>
      <c r="AY108" s="469">
        <f>'8. Routing factors'!AY142*'7. Network costs'!$H$292</f>
        <v>0</v>
      </c>
      <c r="AZ108" s="469">
        <f>'8. Routing factors'!AZ142*'7. Network costs'!$H$293</f>
        <v>0</v>
      </c>
      <c r="BA108" s="469">
        <f>'8. Routing factors'!BA142*'7. Network costs'!$H$294</f>
        <v>0</v>
      </c>
      <c r="BB108" s="469">
        <f>'8. Routing factors'!BB142*'7. Network costs'!$H$295</f>
        <v>0</v>
      </c>
      <c r="BC108" s="469">
        <f>'8. Routing factors'!BC142*'7. Network costs'!$H$296</f>
        <v>0</v>
      </c>
      <c r="BD108" s="469">
        <f>'8. Routing factors'!BD142*'7. Network costs'!$H$297</f>
        <v>0</v>
      </c>
      <c r="BE108" s="469">
        <f>'8. Routing factors'!BE142*'7. Network costs'!$H$298</f>
        <v>0</v>
      </c>
      <c r="BF108" s="469">
        <f>'8. Routing factors'!BF142*'7. Network costs'!$H$299</f>
        <v>0</v>
      </c>
      <c r="BG108" s="469">
        <f>'8. Routing factors'!BG142*'7. Network costs'!$H$300</f>
        <v>0</v>
      </c>
      <c r="BH108" s="229"/>
      <c r="BI108" s="335">
        <f t="shared" si="11"/>
        <v>0</v>
      </c>
      <c r="BJ108" s="470">
        <f>'2. Traffic'!H231</f>
        <v>0</v>
      </c>
      <c r="BK108" s="471" t="str">
        <f t="shared" si="12"/>
        <v/>
      </c>
    </row>
    <row r="109" spans="3:63">
      <c r="C109" s="240" t="str">
        <f t="shared" si="10"/>
        <v>S26</v>
      </c>
      <c r="D109" s="240" t="str">
        <f t="shared" si="10"/>
        <v>OTHER: complete as required</v>
      </c>
      <c r="E109" s="469">
        <f>'8. Routing factors'!E143*'7. Network costs'!$H$246</f>
        <v>0</v>
      </c>
      <c r="F109" s="469">
        <f>'8. Routing factors'!F143*'7. Network costs'!$H$247</f>
        <v>0</v>
      </c>
      <c r="G109" s="469">
        <f>'8. Routing factors'!G143*'7. Network costs'!$H$248</f>
        <v>0</v>
      </c>
      <c r="H109" s="469">
        <f>'8. Routing factors'!H143*'7. Network costs'!$H$249</f>
        <v>0</v>
      </c>
      <c r="I109" s="469">
        <f>'8. Routing factors'!I143*'7. Network costs'!$H$250</f>
        <v>0</v>
      </c>
      <c r="J109" s="469">
        <f>'8. Routing factors'!J143*'7. Network costs'!$H$251</f>
        <v>0</v>
      </c>
      <c r="K109" s="469">
        <f>'8. Routing factors'!K143*'7. Network costs'!$H$252</f>
        <v>0</v>
      </c>
      <c r="L109" s="469">
        <f>'8. Routing factors'!L143*'7. Network costs'!$H$253</f>
        <v>0</v>
      </c>
      <c r="M109" s="469">
        <f>'8. Routing factors'!M143*'7. Network costs'!$H$254</f>
        <v>0</v>
      </c>
      <c r="N109" s="469">
        <f>'8. Routing factors'!N143*'7. Network costs'!$H$255</f>
        <v>0</v>
      </c>
      <c r="O109" s="469">
        <f>'8. Routing factors'!O143*'7. Network costs'!$H$256</f>
        <v>0</v>
      </c>
      <c r="P109" s="469">
        <f>'8. Routing factors'!P143*'7. Network costs'!$H$257</f>
        <v>0</v>
      </c>
      <c r="Q109" s="469">
        <f>'8. Routing factors'!Q143*'7. Network costs'!$H$258</f>
        <v>0</v>
      </c>
      <c r="R109" s="469">
        <f>'8. Routing factors'!R143*'7. Network costs'!$H$259</f>
        <v>0</v>
      </c>
      <c r="S109" s="469">
        <f>'8. Routing factors'!S143*'7. Network costs'!$H$260</f>
        <v>0</v>
      </c>
      <c r="T109" s="469">
        <f>'8. Routing factors'!T143*'7. Network costs'!$H$261</f>
        <v>0</v>
      </c>
      <c r="U109" s="469">
        <f>'8. Routing factors'!U143*'7. Network costs'!$H$262</f>
        <v>0</v>
      </c>
      <c r="V109" s="469">
        <f>'8. Routing factors'!V143*'7. Network costs'!$H$263</f>
        <v>0</v>
      </c>
      <c r="W109" s="469">
        <f>'8. Routing factors'!W143*'7. Network costs'!$H$264</f>
        <v>0</v>
      </c>
      <c r="X109" s="469">
        <f>'8. Routing factors'!X143*'7. Network costs'!$H$265</f>
        <v>0</v>
      </c>
      <c r="Y109" s="469">
        <f>'8. Routing factors'!Y143*'7. Network costs'!$H$266</f>
        <v>0</v>
      </c>
      <c r="Z109" s="469">
        <f>'8. Routing factors'!Z143*'7. Network costs'!$H$267</f>
        <v>0</v>
      </c>
      <c r="AA109" s="469">
        <f>'8. Routing factors'!AA143*'7. Network costs'!$H$268</f>
        <v>0</v>
      </c>
      <c r="AB109" s="469">
        <f>'8. Routing factors'!AB143*'7. Network costs'!$H$269</f>
        <v>0</v>
      </c>
      <c r="AC109" s="469">
        <f>'8. Routing factors'!AC143*'7. Network costs'!$H$270</f>
        <v>0</v>
      </c>
      <c r="AD109" s="469">
        <f>'8. Routing factors'!AD143*'7. Network costs'!$H$271</f>
        <v>0</v>
      </c>
      <c r="AE109" s="469">
        <f>'8. Routing factors'!AE143*'7. Network costs'!$H$272</f>
        <v>0</v>
      </c>
      <c r="AF109" s="469">
        <f>'8. Routing factors'!AF143*'7. Network costs'!$H$273</f>
        <v>0</v>
      </c>
      <c r="AG109" s="469">
        <f>'8. Routing factors'!AG143*'7. Network costs'!$H$274</f>
        <v>0</v>
      </c>
      <c r="AH109" s="469">
        <f>'8. Routing factors'!AH143*'7. Network costs'!$H$275</f>
        <v>0</v>
      </c>
      <c r="AI109" s="469">
        <f>'8. Routing factors'!AI143*'7. Network costs'!$H$276</f>
        <v>0</v>
      </c>
      <c r="AJ109" s="469">
        <f>'8. Routing factors'!AJ143*'7. Network costs'!$H$277</f>
        <v>0</v>
      </c>
      <c r="AK109" s="469">
        <f>'8. Routing factors'!AK143*'7. Network costs'!$H$278</f>
        <v>0</v>
      </c>
      <c r="AL109" s="469">
        <f>'8. Routing factors'!AL143*'7. Network costs'!$H$279</f>
        <v>0</v>
      </c>
      <c r="AM109" s="469">
        <f>'8. Routing factors'!AM143*'7. Network costs'!$H$280</f>
        <v>0</v>
      </c>
      <c r="AN109" s="469">
        <f>'8. Routing factors'!AN143*'7. Network costs'!$H$281</f>
        <v>0</v>
      </c>
      <c r="AO109" s="469">
        <f>'8. Routing factors'!AO143*'7. Network costs'!H$282</f>
        <v>0</v>
      </c>
      <c r="AP109" s="469">
        <f>'8. Routing factors'!AP143*'7. Network costs'!$H$283</f>
        <v>0</v>
      </c>
      <c r="AQ109" s="469">
        <f>'8. Routing factors'!AQ143*'7. Network costs'!$H$284</f>
        <v>0</v>
      </c>
      <c r="AR109" s="469">
        <f>'8. Routing factors'!AR143*'7. Network costs'!$H$285</f>
        <v>0</v>
      </c>
      <c r="AS109" s="469">
        <f>'8. Routing factors'!AS143*'7. Network costs'!$H$286</f>
        <v>0</v>
      </c>
      <c r="AT109" s="469">
        <f>'8. Routing factors'!AT143*'7. Network costs'!$H$287</f>
        <v>0</v>
      </c>
      <c r="AU109" s="469">
        <f>'8. Routing factors'!AU143*'7. Network costs'!$H$288</f>
        <v>0</v>
      </c>
      <c r="AV109" s="469">
        <f>'8. Routing factors'!AV143*'7. Network costs'!$H$289</f>
        <v>0</v>
      </c>
      <c r="AW109" s="469">
        <f>'8. Routing factors'!AW143*'7. Network costs'!$H$290</f>
        <v>0</v>
      </c>
      <c r="AX109" s="469">
        <f>'8. Routing factors'!AX143*'7. Network costs'!$H$291</f>
        <v>0</v>
      </c>
      <c r="AY109" s="469">
        <f>'8. Routing factors'!AY143*'7. Network costs'!$H$292</f>
        <v>0</v>
      </c>
      <c r="AZ109" s="469">
        <f>'8. Routing factors'!AZ143*'7. Network costs'!$H$293</f>
        <v>0</v>
      </c>
      <c r="BA109" s="469">
        <f>'8. Routing factors'!BA143*'7. Network costs'!$H$294</f>
        <v>0</v>
      </c>
      <c r="BB109" s="469">
        <f>'8. Routing factors'!BB143*'7. Network costs'!$H$295</f>
        <v>0</v>
      </c>
      <c r="BC109" s="469">
        <f>'8. Routing factors'!BC143*'7. Network costs'!$H$296</f>
        <v>0</v>
      </c>
      <c r="BD109" s="469">
        <f>'8. Routing factors'!BD143*'7. Network costs'!$H$297</f>
        <v>0</v>
      </c>
      <c r="BE109" s="469">
        <f>'8. Routing factors'!BE143*'7. Network costs'!$H$298</f>
        <v>0</v>
      </c>
      <c r="BF109" s="469">
        <f>'8. Routing factors'!BF143*'7. Network costs'!$H$299</f>
        <v>0</v>
      </c>
      <c r="BG109" s="469">
        <f>'8. Routing factors'!BG143*'7. Network costs'!$H$300</f>
        <v>0</v>
      </c>
      <c r="BH109" s="229"/>
      <c r="BI109" s="335">
        <f t="shared" si="11"/>
        <v>0</v>
      </c>
      <c r="BJ109" s="470">
        <f>'2. Traffic'!H232</f>
        <v>0</v>
      </c>
      <c r="BK109" s="471" t="str">
        <f t="shared" si="12"/>
        <v/>
      </c>
    </row>
    <row r="110" spans="3:63">
      <c r="C110" s="240" t="str">
        <f t="shared" si="10"/>
        <v>S27</v>
      </c>
      <c r="D110" s="240" t="str">
        <f t="shared" si="10"/>
        <v>OTHER: complete as required</v>
      </c>
      <c r="E110" s="469">
        <f>'8. Routing factors'!E144*'7. Network costs'!$H$246</f>
        <v>0</v>
      </c>
      <c r="F110" s="469">
        <f>'8. Routing factors'!F144*'7. Network costs'!$H$247</f>
        <v>0</v>
      </c>
      <c r="G110" s="469">
        <f>'8. Routing factors'!G144*'7. Network costs'!$H$248</f>
        <v>0</v>
      </c>
      <c r="H110" s="469">
        <f>'8. Routing factors'!H144*'7. Network costs'!$H$249</f>
        <v>0</v>
      </c>
      <c r="I110" s="469">
        <f>'8. Routing factors'!I144*'7. Network costs'!$H$250</f>
        <v>0</v>
      </c>
      <c r="J110" s="469">
        <f>'8. Routing factors'!J144*'7. Network costs'!$H$251</f>
        <v>0</v>
      </c>
      <c r="K110" s="469">
        <f>'8. Routing factors'!K144*'7. Network costs'!$H$252</f>
        <v>0</v>
      </c>
      <c r="L110" s="469">
        <f>'8. Routing factors'!L144*'7. Network costs'!$H$253</f>
        <v>0</v>
      </c>
      <c r="M110" s="469">
        <f>'8. Routing factors'!M144*'7. Network costs'!$H$254</f>
        <v>0</v>
      </c>
      <c r="N110" s="469">
        <f>'8. Routing factors'!N144*'7. Network costs'!$H$255</f>
        <v>0</v>
      </c>
      <c r="O110" s="469">
        <f>'8. Routing factors'!O144*'7. Network costs'!$H$256</f>
        <v>0</v>
      </c>
      <c r="P110" s="469">
        <f>'8. Routing factors'!P144*'7. Network costs'!$H$257</f>
        <v>0</v>
      </c>
      <c r="Q110" s="469">
        <f>'8. Routing factors'!Q144*'7. Network costs'!$H$258</f>
        <v>0</v>
      </c>
      <c r="R110" s="469">
        <f>'8. Routing factors'!R144*'7. Network costs'!$H$259</f>
        <v>0</v>
      </c>
      <c r="S110" s="469">
        <f>'8. Routing factors'!S144*'7. Network costs'!$H$260</f>
        <v>0</v>
      </c>
      <c r="T110" s="469">
        <f>'8. Routing factors'!T144*'7. Network costs'!$H$261</f>
        <v>0</v>
      </c>
      <c r="U110" s="469">
        <f>'8. Routing factors'!U144*'7. Network costs'!$H$262</f>
        <v>0</v>
      </c>
      <c r="V110" s="469">
        <f>'8. Routing factors'!V144*'7. Network costs'!$H$263</f>
        <v>0</v>
      </c>
      <c r="W110" s="469">
        <f>'8. Routing factors'!W144*'7. Network costs'!$H$264</f>
        <v>0</v>
      </c>
      <c r="X110" s="469">
        <f>'8. Routing factors'!X144*'7. Network costs'!$H$265</f>
        <v>0</v>
      </c>
      <c r="Y110" s="469">
        <f>'8. Routing factors'!Y144*'7. Network costs'!$H$266</f>
        <v>0</v>
      </c>
      <c r="Z110" s="469">
        <f>'8. Routing factors'!Z144*'7. Network costs'!$H$267</f>
        <v>0</v>
      </c>
      <c r="AA110" s="469">
        <f>'8. Routing factors'!AA144*'7. Network costs'!$H$268</f>
        <v>0</v>
      </c>
      <c r="AB110" s="469">
        <f>'8. Routing factors'!AB144*'7. Network costs'!$H$269</f>
        <v>0</v>
      </c>
      <c r="AC110" s="469">
        <f>'8. Routing factors'!AC144*'7. Network costs'!$H$270</f>
        <v>0</v>
      </c>
      <c r="AD110" s="469">
        <f>'8. Routing factors'!AD144*'7. Network costs'!$H$271</f>
        <v>0</v>
      </c>
      <c r="AE110" s="469">
        <f>'8. Routing factors'!AE144*'7. Network costs'!$H$272</f>
        <v>0</v>
      </c>
      <c r="AF110" s="469">
        <f>'8. Routing factors'!AF144*'7. Network costs'!$H$273</f>
        <v>0</v>
      </c>
      <c r="AG110" s="469">
        <f>'8. Routing factors'!AG144*'7. Network costs'!$H$274</f>
        <v>0</v>
      </c>
      <c r="AH110" s="469">
        <f>'8. Routing factors'!AH144*'7. Network costs'!$H$275</f>
        <v>0</v>
      </c>
      <c r="AI110" s="469">
        <f>'8. Routing factors'!AI144*'7. Network costs'!$H$276</f>
        <v>0</v>
      </c>
      <c r="AJ110" s="469">
        <f>'8. Routing factors'!AJ144*'7. Network costs'!$H$277</f>
        <v>0</v>
      </c>
      <c r="AK110" s="469">
        <f>'8. Routing factors'!AK144*'7. Network costs'!$H$278</f>
        <v>0</v>
      </c>
      <c r="AL110" s="469">
        <f>'8. Routing factors'!AL144*'7. Network costs'!$H$279</f>
        <v>0</v>
      </c>
      <c r="AM110" s="469">
        <f>'8. Routing factors'!AM144*'7. Network costs'!$H$280</f>
        <v>0</v>
      </c>
      <c r="AN110" s="469">
        <f>'8. Routing factors'!AN144*'7. Network costs'!$H$281</f>
        <v>0</v>
      </c>
      <c r="AO110" s="469">
        <f>'8. Routing factors'!AO144*'7. Network costs'!H$282</f>
        <v>0</v>
      </c>
      <c r="AP110" s="469">
        <f>'8. Routing factors'!AP144*'7. Network costs'!$H$283</f>
        <v>0</v>
      </c>
      <c r="AQ110" s="469">
        <f>'8. Routing factors'!AQ144*'7. Network costs'!$H$284</f>
        <v>0</v>
      </c>
      <c r="AR110" s="469">
        <f>'8. Routing factors'!AR144*'7. Network costs'!$H$285</f>
        <v>0</v>
      </c>
      <c r="AS110" s="469">
        <f>'8. Routing factors'!AS144*'7. Network costs'!$H$286</f>
        <v>0</v>
      </c>
      <c r="AT110" s="469">
        <f>'8. Routing factors'!AT144*'7. Network costs'!$H$287</f>
        <v>0</v>
      </c>
      <c r="AU110" s="469">
        <f>'8. Routing factors'!AU144*'7. Network costs'!$H$288</f>
        <v>0</v>
      </c>
      <c r="AV110" s="469">
        <f>'8. Routing factors'!AV144*'7. Network costs'!$H$289</f>
        <v>0</v>
      </c>
      <c r="AW110" s="469">
        <f>'8. Routing factors'!AW144*'7. Network costs'!$H$290</f>
        <v>0</v>
      </c>
      <c r="AX110" s="469">
        <f>'8. Routing factors'!AX144*'7. Network costs'!$H$291</f>
        <v>0</v>
      </c>
      <c r="AY110" s="469">
        <f>'8. Routing factors'!AY144*'7. Network costs'!$H$292</f>
        <v>0</v>
      </c>
      <c r="AZ110" s="469">
        <f>'8. Routing factors'!AZ144*'7. Network costs'!$H$293</f>
        <v>0</v>
      </c>
      <c r="BA110" s="469">
        <f>'8. Routing factors'!BA144*'7. Network costs'!$H$294</f>
        <v>0</v>
      </c>
      <c r="BB110" s="469">
        <f>'8. Routing factors'!BB144*'7. Network costs'!$H$295</f>
        <v>0</v>
      </c>
      <c r="BC110" s="469">
        <f>'8. Routing factors'!BC144*'7. Network costs'!$H$296</f>
        <v>0</v>
      </c>
      <c r="BD110" s="469">
        <f>'8. Routing factors'!BD144*'7. Network costs'!$H$297</f>
        <v>0</v>
      </c>
      <c r="BE110" s="469">
        <f>'8. Routing factors'!BE144*'7. Network costs'!$H$298</f>
        <v>0</v>
      </c>
      <c r="BF110" s="469">
        <f>'8. Routing factors'!BF144*'7. Network costs'!$H$299</f>
        <v>0</v>
      </c>
      <c r="BG110" s="469">
        <f>'8. Routing factors'!BG144*'7. Network costs'!$H$300</f>
        <v>0</v>
      </c>
      <c r="BH110" s="229"/>
      <c r="BI110" s="335">
        <f t="shared" si="11"/>
        <v>0</v>
      </c>
      <c r="BJ110" s="470">
        <f>'2. Traffic'!H233</f>
        <v>0</v>
      </c>
      <c r="BK110" s="471" t="str">
        <f t="shared" si="12"/>
        <v/>
      </c>
    </row>
    <row r="111" spans="3:63">
      <c r="C111" s="240" t="str">
        <f t="shared" si="10"/>
        <v>S28</v>
      </c>
      <c r="D111" s="240" t="str">
        <f t="shared" si="10"/>
        <v>OTHER: complete as required</v>
      </c>
      <c r="E111" s="469">
        <f>'8. Routing factors'!E145*'7. Network costs'!$H$246</f>
        <v>0</v>
      </c>
      <c r="F111" s="469">
        <f>'8. Routing factors'!F145*'7. Network costs'!$H$247</f>
        <v>0</v>
      </c>
      <c r="G111" s="469">
        <f>'8. Routing factors'!G145*'7. Network costs'!$H$248</f>
        <v>0</v>
      </c>
      <c r="H111" s="469">
        <f>'8. Routing factors'!H145*'7. Network costs'!$H$249</f>
        <v>0</v>
      </c>
      <c r="I111" s="469">
        <f>'8. Routing factors'!I145*'7. Network costs'!$H$250</f>
        <v>0</v>
      </c>
      <c r="J111" s="469">
        <f>'8. Routing factors'!J145*'7. Network costs'!$H$251</f>
        <v>0</v>
      </c>
      <c r="K111" s="469">
        <f>'8. Routing factors'!K145*'7. Network costs'!$H$252</f>
        <v>0</v>
      </c>
      <c r="L111" s="469">
        <f>'8. Routing factors'!L145*'7. Network costs'!$H$253</f>
        <v>0</v>
      </c>
      <c r="M111" s="469">
        <f>'8. Routing factors'!M145*'7. Network costs'!$H$254</f>
        <v>0</v>
      </c>
      <c r="N111" s="469">
        <f>'8. Routing factors'!N145*'7. Network costs'!$H$255</f>
        <v>0</v>
      </c>
      <c r="O111" s="469">
        <f>'8. Routing factors'!O145*'7. Network costs'!$H$256</f>
        <v>0</v>
      </c>
      <c r="P111" s="469">
        <f>'8. Routing factors'!P145*'7. Network costs'!$H$257</f>
        <v>0</v>
      </c>
      <c r="Q111" s="469">
        <f>'8. Routing factors'!Q145*'7. Network costs'!$H$258</f>
        <v>0</v>
      </c>
      <c r="R111" s="469">
        <f>'8. Routing factors'!R145*'7. Network costs'!$H$259</f>
        <v>0</v>
      </c>
      <c r="S111" s="469">
        <f>'8. Routing factors'!S145*'7. Network costs'!$H$260</f>
        <v>0</v>
      </c>
      <c r="T111" s="469">
        <f>'8. Routing factors'!T145*'7. Network costs'!$H$261</f>
        <v>0</v>
      </c>
      <c r="U111" s="469">
        <f>'8. Routing factors'!U145*'7. Network costs'!$H$262</f>
        <v>0</v>
      </c>
      <c r="V111" s="469">
        <f>'8. Routing factors'!V145*'7. Network costs'!$H$263</f>
        <v>0</v>
      </c>
      <c r="W111" s="469">
        <f>'8. Routing factors'!W145*'7. Network costs'!$H$264</f>
        <v>0</v>
      </c>
      <c r="X111" s="469">
        <f>'8. Routing factors'!X145*'7. Network costs'!$H$265</f>
        <v>0</v>
      </c>
      <c r="Y111" s="469">
        <f>'8. Routing factors'!Y145*'7. Network costs'!$H$266</f>
        <v>0</v>
      </c>
      <c r="Z111" s="469">
        <f>'8. Routing factors'!Z145*'7. Network costs'!$H$267</f>
        <v>0</v>
      </c>
      <c r="AA111" s="469">
        <f>'8. Routing factors'!AA145*'7. Network costs'!$H$268</f>
        <v>0</v>
      </c>
      <c r="AB111" s="469">
        <f>'8. Routing factors'!AB145*'7. Network costs'!$H$269</f>
        <v>0</v>
      </c>
      <c r="AC111" s="469">
        <f>'8. Routing factors'!AC145*'7. Network costs'!$H$270</f>
        <v>0</v>
      </c>
      <c r="AD111" s="469">
        <f>'8. Routing factors'!AD145*'7. Network costs'!$H$271</f>
        <v>0</v>
      </c>
      <c r="AE111" s="469">
        <f>'8. Routing factors'!AE145*'7. Network costs'!$H$272</f>
        <v>0</v>
      </c>
      <c r="AF111" s="469">
        <f>'8. Routing factors'!AF145*'7. Network costs'!$H$273</f>
        <v>0</v>
      </c>
      <c r="AG111" s="469">
        <f>'8. Routing factors'!AG145*'7. Network costs'!$H$274</f>
        <v>0</v>
      </c>
      <c r="AH111" s="469">
        <f>'8. Routing factors'!AH145*'7. Network costs'!$H$275</f>
        <v>0</v>
      </c>
      <c r="AI111" s="469">
        <f>'8. Routing factors'!AI145*'7. Network costs'!$H$276</f>
        <v>0</v>
      </c>
      <c r="AJ111" s="469">
        <f>'8. Routing factors'!AJ145*'7. Network costs'!$H$277</f>
        <v>0</v>
      </c>
      <c r="AK111" s="469">
        <f>'8. Routing factors'!AK145*'7. Network costs'!$H$278</f>
        <v>0</v>
      </c>
      <c r="AL111" s="469">
        <f>'8. Routing factors'!AL145*'7. Network costs'!$H$279</f>
        <v>0</v>
      </c>
      <c r="AM111" s="469">
        <f>'8. Routing factors'!AM145*'7. Network costs'!$H$280</f>
        <v>0</v>
      </c>
      <c r="AN111" s="469">
        <f>'8. Routing factors'!AN145*'7. Network costs'!$H$281</f>
        <v>0</v>
      </c>
      <c r="AO111" s="469">
        <f>'8. Routing factors'!AO145*'7. Network costs'!H$282</f>
        <v>0</v>
      </c>
      <c r="AP111" s="469">
        <f>'8. Routing factors'!AP145*'7. Network costs'!$H$283</f>
        <v>0</v>
      </c>
      <c r="AQ111" s="469">
        <f>'8. Routing factors'!AQ145*'7. Network costs'!$H$284</f>
        <v>0</v>
      </c>
      <c r="AR111" s="469">
        <f>'8. Routing factors'!AR145*'7. Network costs'!$H$285</f>
        <v>0</v>
      </c>
      <c r="AS111" s="469">
        <f>'8. Routing factors'!AS145*'7. Network costs'!$H$286</f>
        <v>0</v>
      </c>
      <c r="AT111" s="469">
        <f>'8. Routing factors'!AT145*'7. Network costs'!$H$287</f>
        <v>0</v>
      </c>
      <c r="AU111" s="469">
        <f>'8. Routing factors'!AU145*'7. Network costs'!$H$288</f>
        <v>0</v>
      </c>
      <c r="AV111" s="469">
        <f>'8. Routing factors'!AV145*'7. Network costs'!$H$289</f>
        <v>0</v>
      </c>
      <c r="AW111" s="469">
        <f>'8. Routing factors'!AW145*'7. Network costs'!$H$290</f>
        <v>0</v>
      </c>
      <c r="AX111" s="469">
        <f>'8. Routing factors'!AX145*'7. Network costs'!$H$291</f>
        <v>0</v>
      </c>
      <c r="AY111" s="469">
        <f>'8. Routing factors'!AY145*'7. Network costs'!$H$292</f>
        <v>0</v>
      </c>
      <c r="AZ111" s="469">
        <f>'8. Routing factors'!AZ145*'7. Network costs'!$H$293</f>
        <v>0</v>
      </c>
      <c r="BA111" s="469">
        <f>'8. Routing factors'!BA145*'7. Network costs'!$H$294</f>
        <v>0</v>
      </c>
      <c r="BB111" s="469">
        <f>'8. Routing factors'!BB145*'7. Network costs'!$H$295</f>
        <v>0</v>
      </c>
      <c r="BC111" s="469">
        <f>'8. Routing factors'!BC145*'7. Network costs'!$H$296</f>
        <v>0</v>
      </c>
      <c r="BD111" s="469">
        <f>'8. Routing factors'!BD145*'7. Network costs'!$H$297</f>
        <v>0</v>
      </c>
      <c r="BE111" s="469">
        <f>'8. Routing factors'!BE145*'7. Network costs'!$H$298</f>
        <v>0</v>
      </c>
      <c r="BF111" s="469">
        <f>'8. Routing factors'!BF145*'7. Network costs'!$H$299</f>
        <v>0</v>
      </c>
      <c r="BG111" s="469">
        <f>'8. Routing factors'!BG145*'7. Network costs'!$H$300</f>
        <v>0</v>
      </c>
      <c r="BH111" s="229"/>
      <c r="BI111" s="335">
        <f t="shared" si="11"/>
        <v>0</v>
      </c>
      <c r="BJ111" s="470">
        <f>'2. Traffic'!H234</f>
        <v>0</v>
      </c>
      <c r="BK111" s="471" t="str">
        <f t="shared" si="12"/>
        <v/>
      </c>
    </row>
    <row r="112" spans="3:63">
      <c r="C112" s="240" t="str">
        <f t="shared" si="10"/>
        <v>S29</v>
      </c>
      <c r="D112" s="240" t="str">
        <f t="shared" si="10"/>
        <v>OTHER: complete as required</v>
      </c>
      <c r="E112" s="469">
        <f>'8. Routing factors'!E146*'7. Network costs'!$H$246</f>
        <v>0</v>
      </c>
      <c r="F112" s="469">
        <f>'8. Routing factors'!F146*'7. Network costs'!$H$247</f>
        <v>0</v>
      </c>
      <c r="G112" s="469">
        <f>'8. Routing factors'!G146*'7. Network costs'!$H$248</f>
        <v>0</v>
      </c>
      <c r="H112" s="469">
        <f>'8. Routing factors'!H146*'7. Network costs'!$H$249</f>
        <v>0</v>
      </c>
      <c r="I112" s="469">
        <f>'8. Routing factors'!I146*'7. Network costs'!$H$250</f>
        <v>0</v>
      </c>
      <c r="J112" s="469">
        <f>'8. Routing factors'!J146*'7. Network costs'!$H$251</f>
        <v>0</v>
      </c>
      <c r="K112" s="469">
        <f>'8. Routing factors'!K146*'7. Network costs'!$H$252</f>
        <v>0</v>
      </c>
      <c r="L112" s="469">
        <f>'8. Routing factors'!L146*'7. Network costs'!$H$253</f>
        <v>0</v>
      </c>
      <c r="M112" s="469">
        <f>'8. Routing factors'!M146*'7. Network costs'!$H$254</f>
        <v>0</v>
      </c>
      <c r="N112" s="469">
        <f>'8. Routing factors'!N146*'7. Network costs'!$H$255</f>
        <v>0</v>
      </c>
      <c r="O112" s="469">
        <f>'8. Routing factors'!O146*'7. Network costs'!$H$256</f>
        <v>0</v>
      </c>
      <c r="P112" s="469">
        <f>'8. Routing factors'!P146*'7. Network costs'!$H$257</f>
        <v>0</v>
      </c>
      <c r="Q112" s="469">
        <f>'8. Routing factors'!Q146*'7. Network costs'!$H$258</f>
        <v>0</v>
      </c>
      <c r="R112" s="469">
        <f>'8. Routing factors'!R146*'7. Network costs'!$H$259</f>
        <v>0</v>
      </c>
      <c r="S112" s="469">
        <f>'8. Routing factors'!S146*'7. Network costs'!$H$260</f>
        <v>0</v>
      </c>
      <c r="T112" s="469">
        <f>'8. Routing factors'!T146*'7. Network costs'!$H$261</f>
        <v>0</v>
      </c>
      <c r="U112" s="469">
        <f>'8. Routing factors'!U146*'7. Network costs'!$H$262</f>
        <v>0</v>
      </c>
      <c r="V112" s="469">
        <f>'8. Routing factors'!V146*'7. Network costs'!$H$263</f>
        <v>0</v>
      </c>
      <c r="W112" s="469">
        <f>'8. Routing factors'!W146*'7. Network costs'!$H$264</f>
        <v>0</v>
      </c>
      <c r="X112" s="469">
        <f>'8. Routing factors'!X146*'7. Network costs'!$H$265</f>
        <v>0</v>
      </c>
      <c r="Y112" s="469">
        <f>'8. Routing factors'!Y146*'7. Network costs'!$H$266</f>
        <v>0</v>
      </c>
      <c r="Z112" s="469">
        <f>'8. Routing factors'!Z146*'7. Network costs'!$H$267</f>
        <v>0</v>
      </c>
      <c r="AA112" s="469">
        <f>'8. Routing factors'!AA146*'7. Network costs'!$H$268</f>
        <v>0</v>
      </c>
      <c r="AB112" s="469">
        <f>'8. Routing factors'!AB146*'7. Network costs'!$H$269</f>
        <v>0</v>
      </c>
      <c r="AC112" s="469">
        <f>'8. Routing factors'!AC146*'7. Network costs'!$H$270</f>
        <v>0</v>
      </c>
      <c r="AD112" s="469">
        <f>'8. Routing factors'!AD146*'7. Network costs'!$H$271</f>
        <v>0</v>
      </c>
      <c r="AE112" s="469">
        <f>'8. Routing factors'!AE146*'7. Network costs'!$H$272</f>
        <v>0</v>
      </c>
      <c r="AF112" s="469">
        <f>'8. Routing factors'!AF146*'7. Network costs'!$H$273</f>
        <v>0</v>
      </c>
      <c r="AG112" s="469">
        <f>'8. Routing factors'!AG146*'7. Network costs'!$H$274</f>
        <v>0</v>
      </c>
      <c r="AH112" s="469">
        <f>'8. Routing factors'!AH146*'7. Network costs'!$H$275</f>
        <v>0</v>
      </c>
      <c r="AI112" s="469">
        <f>'8. Routing factors'!AI146*'7. Network costs'!$H$276</f>
        <v>0</v>
      </c>
      <c r="AJ112" s="469">
        <f>'8. Routing factors'!AJ146*'7. Network costs'!$H$277</f>
        <v>0</v>
      </c>
      <c r="AK112" s="469">
        <f>'8. Routing factors'!AK146*'7. Network costs'!$H$278</f>
        <v>0</v>
      </c>
      <c r="AL112" s="469">
        <f>'8. Routing factors'!AL146*'7. Network costs'!$H$279</f>
        <v>0</v>
      </c>
      <c r="AM112" s="469">
        <f>'8. Routing factors'!AM146*'7. Network costs'!$H$280</f>
        <v>0</v>
      </c>
      <c r="AN112" s="469">
        <f>'8. Routing factors'!AN146*'7. Network costs'!$H$281</f>
        <v>0</v>
      </c>
      <c r="AO112" s="469">
        <f>'8. Routing factors'!AO146*'7. Network costs'!H$282</f>
        <v>0</v>
      </c>
      <c r="AP112" s="469">
        <f>'8. Routing factors'!AP146*'7. Network costs'!$H$283</f>
        <v>0</v>
      </c>
      <c r="AQ112" s="469">
        <f>'8. Routing factors'!AQ146*'7. Network costs'!$H$284</f>
        <v>0</v>
      </c>
      <c r="AR112" s="469">
        <f>'8. Routing factors'!AR146*'7. Network costs'!$H$285</f>
        <v>0</v>
      </c>
      <c r="AS112" s="469">
        <f>'8. Routing factors'!AS146*'7. Network costs'!$H$286</f>
        <v>0</v>
      </c>
      <c r="AT112" s="469">
        <f>'8. Routing factors'!AT146*'7. Network costs'!$H$287</f>
        <v>0</v>
      </c>
      <c r="AU112" s="469">
        <f>'8. Routing factors'!AU146*'7. Network costs'!$H$288</f>
        <v>0</v>
      </c>
      <c r="AV112" s="469">
        <f>'8. Routing factors'!AV146*'7. Network costs'!$H$289</f>
        <v>0</v>
      </c>
      <c r="AW112" s="469">
        <f>'8. Routing factors'!AW146*'7. Network costs'!$H$290</f>
        <v>0</v>
      </c>
      <c r="AX112" s="469">
        <f>'8. Routing factors'!AX146*'7. Network costs'!$H$291</f>
        <v>0</v>
      </c>
      <c r="AY112" s="469">
        <f>'8. Routing factors'!AY146*'7. Network costs'!$H$292</f>
        <v>0</v>
      </c>
      <c r="AZ112" s="469">
        <f>'8. Routing factors'!AZ146*'7. Network costs'!$H$293</f>
        <v>0</v>
      </c>
      <c r="BA112" s="469">
        <f>'8. Routing factors'!BA146*'7. Network costs'!$H$294</f>
        <v>0</v>
      </c>
      <c r="BB112" s="469">
        <f>'8. Routing factors'!BB146*'7. Network costs'!$H$295</f>
        <v>0</v>
      </c>
      <c r="BC112" s="469">
        <f>'8. Routing factors'!BC146*'7. Network costs'!$H$296</f>
        <v>0</v>
      </c>
      <c r="BD112" s="469">
        <f>'8. Routing factors'!BD146*'7. Network costs'!$H$297</f>
        <v>0</v>
      </c>
      <c r="BE112" s="469">
        <f>'8. Routing factors'!BE146*'7. Network costs'!$H$298</f>
        <v>0</v>
      </c>
      <c r="BF112" s="469">
        <f>'8. Routing factors'!BF146*'7. Network costs'!$H$299</f>
        <v>0</v>
      </c>
      <c r="BG112" s="469">
        <f>'8. Routing factors'!BG146*'7. Network costs'!$H$300</f>
        <v>0</v>
      </c>
      <c r="BH112" s="229"/>
      <c r="BI112" s="335">
        <f t="shared" si="11"/>
        <v>0</v>
      </c>
      <c r="BJ112" s="470">
        <f>'2. Traffic'!H235</f>
        <v>0</v>
      </c>
      <c r="BK112" s="471" t="str">
        <f t="shared" si="12"/>
        <v/>
      </c>
    </row>
    <row r="113" spans="3:63">
      <c r="C113" s="240" t="str">
        <f t="shared" si="10"/>
        <v>S30</v>
      </c>
      <c r="D113" s="240" t="str">
        <f t="shared" si="10"/>
        <v>OTHER: complete as required</v>
      </c>
      <c r="E113" s="469">
        <f>'8. Routing factors'!E147*'7. Network costs'!$H$246</f>
        <v>0</v>
      </c>
      <c r="F113" s="469">
        <f>'8. Routing factors'!F147*'7. Network costs'!$H$247</f>
        <v>0</v>
      </c>
      <c r="G113" s="469">
        <f>'8. Routing factors'!G147*'7. Network costs'!$H$248</f>
        <v>0</v>
      </c>
      <c r="H113" s="469">
        <f>'8. Routing factors'!H147*'7. Network costs'!$H$249</f>
        <v>0</v>
      </c>
      <c r="I113" s="469">
        <f>'8. Routing factors'!I147*'7. Network costs'!$H$250</f>
        <v>0</v>
      </c>
      <c r="J113" s="469">
        <f>'8. Routing factors'!J147*'7. Network costs'!$H$251</f>
        <v>0</v>
      </c>
      <c r="K113" s="469">
        <f>'8. Routing factors'!K147*'7. Network costs'!$H$252</f>
        <v>0</v>
      </c>
      <c r="L113" s="469">
        <f>'8. Routing factors'!L147*'7. Network costs'!$H$253</f>
        <v>0</v>
      </c>
      <c r="M113" s="469">
        <f>'8. Routing factors'!M147*'7. Network costs'!$H$254</f>
        <v>0</v>
      </c>
      <c r="N113" s="469">
        <f>'8. Routing factors'!N147*'7. Network costs'!$H$255</f>
        <v>0</v>
      </c>
      <c r="O113" s="469">
        <f>'8. Routing factors'!O147*'7. Network costs'!$H$256</f>
        <v>0</v>
      </c>
      <c r="P113" s="469">
        <f>'8. Routing factors'!P147*'7. Network costs'!$H$257</f>
        <v>0</v>
      </c>
      <c r="Q113" s="469">
        <f>'8. Routing factors'!Q147*'7. Network costs'!$H$258</f>
        <v>0</v>
      </c>
      <c r="R113" s="469">
        <f>'8. Routing factors'!R147*'7. Network costs'!$H$259</f>
        <v>0</v>
      </c>
      <c r="S113" s="469">
        <f>'8. Routing factors'!S147*'7. Network costs'!$H$260</f>
        <v>0</v>
      </c>
      <c r="T113" s="469">
        <f>'8. Routing factors'!T147*'7. Network costs'!$H$261</f>
        <v>0</v>
      </c>
      <c r="U113" s="469">
        <f>'8. Routing factors'!U147*'7. Network costs'!$H$262</f>
        <v>0</v>
      </c>
      <c r="V113" s="469">
        <f>'8. Routing factors'!V147*'7. Network costs'!$H$263</f>
        <v>0</v>
      </c>
      <c r="W113" s="469">
        <f>'8. Routing factors'!W147*'7. Network costs'!$H$264</f>
        <v>0</v>
      </c>
      <c r="X113" s="469">
        <f>'8. Routing factors'!X147*'7. Network costs'!$H$265</f>
        <v>0</v>
      </c>
      <c r="Y113" s="469">
        <f>'8. Routing factors'!Y147*'7. Network costs'!$H$266</f>
        <v>0</v>
      </c>
      <c r="Z113" s="469">
        <f>'8. Routing factors'!Z147*'7. Network costs'!$H$267</f>
        <v>0</v>
      </c>
      <c r="AA113" s="469">
        <f>'8. Routing factors'!AA147*'7. Network costs'!$H$268</f>
        <v>0</v>
      </c>
      <c r="AB113" s="469">
        <f>'8. Routing factors'!AB147*'7. Network costs'!$H$269</f>
        <v>0</v>
      </c>
      <c r="AC113" s="469">
        <f>'8. Routing factors'!AC147*'7. Network costs'!$H$270</f>
        <v>0</v>
      </c>
      <c r="AD113" s="469">
        <f>'8. Routing factors'!AD147*'7. Network costs'!$H$271</f>
        <v>0</v>
      </c>
      <c r="AE113" s="469">
        <f>'8. Routing factors'!AE147*'7. Network costs'!$H$272</f>
        <v>0</v>
      </c>
      <c r="AF113" s="469">
        <f>'8. Routing factors'!AF147*'7. Network costs'!$H$273</f>
        <v>0</v>
      </c>
      <c r="AG113" s="469">
        <f>'8. Routing factors'!AG147*'7. Network costs'!$H$274</f>
        <v>0</v>
      </c>
      <c r="AH113" s="469">
        <f>'8. Routing factors'!AH147*'7. Network costs'!$H$275</f>
        <v>0</v>
      </c>
      <c r="AI113" s="469">
        <f>'8. Routing factors'!AI147*'7. Network costs'!$H$276</f>
        <v>0</v>
      </c>
      <c r="AJ113" s="469">
        <f>'8. Routing factors'!AJ147*'7. Network costs'!$H$277</f>
        <v>0</v>
      </c>
      <c r="AK113" s="469">
        <f>'8. Routing factors'!AK147*'7. Network costs'!$H$278</f>
        <v>0</v>
      </c>
      <c r="AL113" s="469">
        <f>'8. Routing factors'!AL147*'7. Network costs'!$H$279</f>
        <v>0</v>
      </c>
      <c r="AM113" s="469">
        <f>'8. Routing factors'!AM147*'7. Network costs'!$H$280</f>
        <v>0</v>
      </c>
      <c r="AN113" s="469">
        <f>'8. Routing factors'!AN147*'7. Network costs'!$H$281</f>
        <v>0</v>
      </c>
      <c r="AO113" s="469">
        <f>'8. Routing factors'!AO147*'7. Network costs'!H$282</f>
        <v>0</v>
      </c>
      <c r="AP113" s="469">
        <f>'8. Routing factors'!AP147*'7. Network costs'!$H$283</f>
        <v>0</v>
      </c>
      <c r="AQ113" s="469">
        <f>'8. Routing factors'!AQ147*'7. Network costs'!$H$284</f>
        <v>0</v>
      </c>
      <c r="AR113" s="469">
        <f>'8. Routing factors'!AR147*'7. Network costs'!$H$285</f>
        <v>0</v>
      </c>
      <c r="AS113" s="469">
        <f>'8. Routing factors'!AS147*'7. Network costs'!$H$286</f>
        <v>0</v>
      </c>
      <c r="AT113" s="469">
        <f>'8. Routing factors'!AT147*'7. Network costs'!$H$287</f>
        <v>0</v>
      </c>
      <c r="AU113" s="469">
        <f>'8. Routing factors'!AU147*'7. Network costs'!$H$288</f>
        <v>0</v>
      </c>
      <c r="AV113" s="469">
        <f>'8. Routing factors'!AV147*'7. Network costs'!$H$289</f>
        <v>0</v>
      </c>
      <c r="AW113" s="469">
        <f>'8. Routing factors'!AW147*'7. Network costs'!$H$290</f>
        <v>0</v>
      </c>
      <c r="AX113" s="469">
        <f>'8. Routing factors'!AX147*'7. Network costs'!$H$291</f>
        <v>0</v>
      </c>
      <c r="AY113" s="469">
        <f>'8. Routing factors'!AY147*'7. Network costs'!$H$292</f>
        <v>0</v>
      </c>
      <c r="AZ113" s="469">
        <f>'8. Routing factors'!AZ147*'7. Network costs'!$H$293</f>
        <v>0</v>
      </c>
      <c r="BA113" s="469">
        <f>'8. Routing factors'!BA147*'7. Network costs'!$H$294</f>
        <v>0</v>
      </c>
      <c r="BB113" s="469">
        <f>'8. Routing factors'!BB147*'7. Network costs'!$H$295</f>
        <v>0</v>
      </c>
      <c r="BC113" s="469">
        <f>'8. Routing factors'!BC147*'7. Network costs'!$H$296</f>
        <v>0</v>
      </c>
      <c r="BD113" s="469">
        <f>'8. Routing factors'!BD147*'7. Network costs'!$H$297</f>
        <v>0</v>
      </c>
      <c r="BE113" s="469">
        <f>'8. Routing factors'!BE147*'7. Network costs'!$H$298</f>
        <v>0</v>
      </c>
      <c r="BF113" s="469">
        <f>'8. Routing factors'!BF147*'7. Network costs'!$H$299</f>
        <v>0</v>
      </c>
      <c r="BG113" s="469">
        <f>'8. Routing factors'!BG147*'7. Network costs'!$H$300</f>
        <v>0</v>
      </c>
      <c r="BH113" s="229"/>
      <c r="BI113" s="335">
        <f t="shared" si="11"/>
        <v>0</v>
      </c>
      <c r="BJ113" s="470">
        <f>'2. Traffic'!H236</f>
        <v>0</v>
      </c>
      <c r="BK113" s="471" t="str">
        <f t="shared" si="12"/>
        <v/>
      </c>
    </row>
    <row r="114" spans="3:63">
      <c r="C114" s="222"/>
      <c r="D114" s="222" t="s">
        <v>2</v>
      </c>
      <c r="E114" s="472">
        <f t="shared" ref="E114:AG114" si="13">SUM(E84:E113)</f>
        <v>10466639.327034112</v>
      </c>
      <c r="F114" s="472">
        <f t="shared" si="13"/>
        <v>9552897.1018177234</v>
      </c>
      <c r="G114" s="472">
        <f t="shared" si="13"/>
        <v>12361280.537575111</v>
      </c>
      <c r="H114" s="472">
        <f t="shared" si="13"/>
        <v>5243173.435960426</v>
      </c>
      <c r="I114" s="472">
        <f t="shared" si="13"/>
        <v>14928236.101585884</v>
      </c>
      <c r="J114" s="472">
        <f t="shared" si="13"/>
        <v>1168332.9870358841</v>
      </c>
      <c r="K114" s="472">
        <f t="shared" si="13"/>
        <v>466100.22985832486</v>
      </c>
      <c r="L114" s="472">
        <f t="shared" si="13"/>
        <v>62146.697314443314</v>
      </c>
      <c r="M114" s="472">
        <f t="shared" si="13"/>
        <v>1864400.9194332995</v>
      </c>
      <c r="N114" s="472">
        <f t="shared" si="13"/>
        <v>125978.25403339756</v>
      </c>
      <c r="O114" s="472">
        <f t="shared" si="13"/>
        <v>168720.87593758598</v>
      </c>
      <c r="P114" s="472">
        <f t="shared" si="13"/>
        <v>1831079.2737412429</v>
      </c>
      <c r="Q114" s="472">
        <f t="shared" si="13"/>
        <v>233050.11492916249</v>
      </c>
      <c r="R114" s="472">
        <f t="shared" si="13"/>
        <v>331449.05234369781</v>
      </c>
      <c r="S114" s="472">
        <f t="shared" si="13"/>
        <v>310733.48657221661</v>
      </c>
      <c r="T114" s="472">
        <f t="shared" si="13"/>
        <v>4971735.7851554668</v>
      </c>
      <c r="U114" s="472">
        <f t="shared" si="13"/>
        <v>1242933.9462888665</v>
      </c>
      <c r="V114" s="472">
        <f t="shared" si="13"/>
        <v>397738.86281243735</v>
      </c>
      <c r="W114" s="472">
        <f t="shared" si="13"/>
        <v>456133.61252623855</v>
      </c>
      <c r="X114" s="472">
        <f t="shared" si="13"/>
        <v>36490.689002099083</v>
      </c>
      <c r="Y114" s="472">
        <f t="shared" si="13"/>
        <v>463719.22829262406</v>
      </c>
      <c r="Z114" s="472">
        <f t="shared" si="13"/>
        <v>238102.20755910815</v>
      </c>
      <c r="AA114" s="472">
        <f t="shared" si="13"/>
        <v>363558.17928949348</v>
      </c>
      <c r="AB114" s="472">
        <f t="shared" si="13"/>
        <v>1634145.3218545732</v>
      </c>
      <c r="AC114" s="472">
        <f t="shared" si="13"/>
        <v>2133809.4509967882</v>
      </c>
      <c r="AD114" s="472">
        <f t="shared" si="13"/>
        <v>0</v>
      </c>
      <c r="AE114" s="472">
        <f t="shared" si="13"/>
        <v>0</v>
      </c>
      <c r="AF114" s="472">
        <f t="shared" si="13"/>
        <v>0</v>
      </c>
      <c r="AG114" s="472">
        <f t="shared" si="13"/>
        <v>0</v>
      </c>
      <c r="AH114" s="472">
        <f t="shared" ref="AH114:BG114" si="14">SUM(AH84:AH113)</f>
        <v>0</v>
      </c>
      <c r="AI114" s="472">
        <f t="shared" si="14"/>
        <v>5529934.5480078524</v>
      </c>
      <c r="AJ114" s="472">
        <f t="shared" si="14"/>
        <v>21627902.538172524</v>
      </c>
      <c r="AK114" s="472">
        <f t="shared" si="14"/>
        <v>5769715.5314326407</v>
      </c>
      <c r="AL114" s="472">
        <f t="shared" si="14"/>
        <v>2259119.854027532</v>
      </c>
      <c r="AM114" s="472">
        <f t="shared" si="14"/>
        <v>2168693.349435695</v>
      </c>
      <c r="AN114" s="472">
        <f t="shared" si="14"/>
        <v>5355.4410961013564</v>
      </c>
      <c r="AO114" s="472">
        <f t="shared" si="14"/>
        <v>1582.4628088751335</v>
      </c>
      <c r="AP114" s="472">
        <f t="shared" si="14"/>
        <v>2187.1553007533212</v>
      </c>
      <c r="AQ114" s="472">
        <f t="shared" si="14"/>
        <v>12716.019190426283</v>
      </c>
      <c r="AR114" s="472">
        <f t="shared" si="14"/>
        <v>7912.3140443756693</v>
      </c>
      <c r="AS114" s="472">
        <f t="shared" si="14"/>
        <v>8631.6153211370947</v>
      </c>
      <c r="AT114" s="472">
        <f t="shared" si="14"/>
        <v>7912.3140443756693</v>
      </c>
      <c r="AU114" s="472">
        <f t="shared" si="14"/>
        <v>690.52922569096745</v>
      </c>
      <c r="AV114" s="472">
        <f t="shared" si="14"/>
        <v>11614.687648620687</v>
      </c>
      <c r="AW114" s="472">
        <f t="shared" si="14"/>
        <v>2322.9375297241372</v>
      </c>
      <c r="AX114" s="472">
        <f t="shared" si="14"/>
        <v>1618.4278727132053</v>
      </c>
      <c r="AY114" s="472">
        <f t="shared" si="14"/>
        <v>0</v>
      </c>
      <c r="AZ114" s="472">
        <f t="shared" si="14"/>
        <v>0</v>
      </c>
      <c r="BA114" s="472">
        <f t="shared" si="14"/>
        <v>0</v>
      </c>
      <c r="BB114" s="472">
        <f t="shared" si="14"/>
        <v>0</v>
      </c>
      <c r="BC114" s="472">
        <f t="shared" si="14"/>
        <v>0</v>
      </c>
      <c r="BD114" s="472">
        <f t="shared" si="14"/>
        <v>0</v>
      </c>
      <c r="BE114" s="472">
        <f t="shared" si="14"/>
        <v>0</v>
      </c>
      <c r="BF114" s="472">
        <f t="shared" si="14"/>
        <v>0</v>
      </c>
      <c r="BG114" s="472">
        <f t="shared" si="14"/>
        <v>0</v>
      </c>
      <c r="BH114" s="32"/>
      <c r="BI114" s="472">
        <f>SUM(BI84:BI113)</f>
        <v>108470495.40410924</v>
      </c>
      <c r="BJ114" s="144"/>
      <c r="BK114" s="144"/>
    </row>
    <row r="115" spans="3:63">
      <c r="C115" s="216"/>
      <c r="D115" s="439"/>
      <c r="E115" s="444" t="str">
        <f>IF(ROUND(E114,0)=ROUND('7. Network costs'!$H$246,0),"OK", "ERROR")</f>
        <v>OK</v>
      </c>
      <c r="F115" s="444" t="str">
        <f>IF(ROUND(F114,0)=ROUND('7. Network costs'!$H$247,0),"OK", "ERROR")</f>
        <v>OK</v>
      </c>
      <c r="G115" s="444" t="str">
        <f>IF(ROUND(G114,0)=ROUND('7. Network costs'!$H$248,0),"OK", "ERROR")</f>
        <v>OK</v>
      </c>
      <c r="H115" s="444" t="str">
        <f>IF(ROUND(H114,0)=ROUND('7. Network costs'!$H$249,0),"OK", "ERROR")</f>
        <v>OK</v>
      </c>
      <c r="I115" s="444" t="str">
        <f>IF(ROUND(I114,0)=ROUND('7. Network costs'!$H$250,0),"OK", "ERROR")</f>
        <v>OK</v>
      </c>
      <c r="J115" s="444" t="str">
        <f>IF(ROUND(J114,0)=ROUND('7. Network costs'!$H$251,0),"OK", "ERROR")</f>
        <v>OK</v>
      </c>
      <c r="K115" s="444" t="str">
        <f>IF(ROUND(K114,0)=ROUND('7. Network costs'!$H$252,0),"OK", "ERROR")</f>
        <v>OK</v>
      </c>
      <c r="L115" s="444" t="str">
        <f>IF(ROUND(L114,0)=ROUND('7. Network costs'!$H$253,0),"OK", "ERROR")</f>
        <v>OK</v>
      </c>
      <c r="M115" s="444" t="str">
        <f>IF(ROUND(M114,0)=ROUND('7. Network costs'!$H$254,0),"OK", "ERROR")</f>
        <v>OK</v>
      </c>
      <c r="N115" s="444" t="str">
        <f>IF(ROUND(N114,0)=ROUND('7. Network costs'!$H$255,0),"OK", "ERROR")</f>
        <v>OK</v>
      </c>
      <c r="O115" s="444" t="str">
        <f>IF(ROUND(O114,0)=ROUND('7. Network costs'!$H$256,0),"OK", "ERROR")</f>
        <v>OK</v>
      </c>
      <c r="P115" s="444" t="str">
        <f>IF(ROUND(P114,0)=ROUND('7. Network costs'!$H$257,0),"OK", "ERROR")</f>
        <v>OK</v>
      </c>
      <c r="Q115" s="444" t="str">
        <f>IF(ROUND(Q114,0)=ROUND('7. Network costs'!$H$258,0),"OK", "ERROR")</f>
        <v>OK</v>
      </c>
      <c r="R115" s="444" t="str">
        <f>IF(ROUND(R114,0)=ROUND('7. Network costs'!$H$259,0),"OK", "ERROR")</f>
        <v>OK</v>
      </c>
      <c r="S115" s="444" t="str">
        <f>IF(ROUND(S114,0)=ROUND('7. Network costs'!$H$260,0),"OK", "ERROR")</f>
        <v>OK</v>
      </c>
      <c r="T115" s="444" t="str">
        <f>IF(ROUND(T114,0)=ROUND('7. Network costs'!$H$261,0),"OK", "ERROR")</f>
        <v>OK</v>
      </c>
      <c r="U115" s="444" t="str">
        <f>IF(ROUND(U114,0)=ROUND('7. Network costs'!$H$262,0),"OK", "ERROR")</f>
        <v>OK</v>
      </c>
      <c r="V115" s="444" t="str">
        <f>IF(ROUND(V114,0)=ROUND('7. Network costs'!$H$263,0),"OK", "ERROR")</f>
        <v>OK</v>
      </c>
      <c r="W115" s="444" t="str">
        <f>IF(ROUND(W114,0)=ROUND('7. Network costs'!$H$264,0),"OK", "ERROR")</f>
        <v>OK</v>
      </c>
      <c r="X115" s="444" t="str">
        <f>IF(ROUND(X114,0)=ROUND('7. Network costs'!$H$265,0),"OK", "ERROR")</f>
        <v>OK</v>
      </c>
      <c r="Y115" s="444" t="str">
        <f>IF(ROUND(Y114,0)=ROUND('7. Network costs'!$H$266,0),"OK", "ERROR")</f>
        <v>OK</v>
      </c>
      <c r="Z115" s="444" t="str">
        <f>IF(ROUND(Z114,0)=ROUND('7. Network costs'!$H$267,0),"OK", "ERROR")</f>
        <v>OK</v>
      </c>
      <c r="AA115" s="444" t="str">
        <f>IF(ROUND(AA114,0)=ROUND('7. Network costs'!$H$268,0),"OK", "ERROR")</f>
        <v>OK</v>
      </c>
      <c r="AB115" s="444" t="str">
        <f>IF(ROUND(AB114,0)=ROUND('7. Network costs'!$H$269,0),"OK", "ERROR")</f>
        <v>OK</v>
      </c>
      <c r="AC115" s="444" t="str">
        <f>IF(ROUND(AC114,0)=ROUND('7. Network costs'!$H$270,0),"OK", "ERROR")</f>
        <v>OK</v>
      </c>
      <c r="AD115" s="444" t="str">
        <f>IF(ROUND(AD114,0)=ROUND('7. Network costs'!$H$271,0),"OK", "ERROR")</f>
        <v>OK</v>
      </c>
      <c r="AE115" s="444" t="str">
        <f>IF(ROUND(AE114,0)=ROUND('7. Network costs'!$H$272,0),"OK", "ERROR")</f>
        <v>OK</v>
      </c>
      <c r="AF115" s="444" t="str">
        <f>IF(ROUND(AF114,0)=ROUND('7. Network costs'!$H$273,0),"OK", "ERROR")</f>
        <v>OK</v>
      </c>
      <c r="AG115" s="444" t="str">
        <f>IF(ROUND(AG114,0)=ROUND('7. Network costs'!$H$274,0),"OK", "ERROR")</f>
        <v>OK</v>
      </c>
      <c r="AH115" s="444" t="str">
        <f>IF(ROUND(AH114,0)=ROUND('7. Network costs'!$H$275,0),"OK", "ERROR")</f>
        <v>OK</v>
      </c>
      <c r="AI115" s="444" t="str">
        <f>IF(ROUND(AI114,0)=ROUND('7. Network costs'!$H$276,0),"OK", "ERROR")</f>
        <v>OK</v>
      </c>
      <c r="AJ115" s="444" t="str">
        <f>IF(ROUND(AJ114,0)=ROUND('7. Network costs'!$H$277,0),"OK", "ERROR")</f>
        <v>OK</v>
      </c>
      <c r="AK115" s="444" t="str">
        <f>IF(ROUND(AK114,0)=ROUND('7. Network costs'!$H$278,0),"OK", "ERROR")</f>
        <v>OK</v>
      </c>
      <c r="AL115" s="444" t="str">
        <f>IF(ROUND(AL114,0)=ROUND('7. Network costs'!$H$279,0),"OK", "ERROR")</f>
        <v>OK</v>
      </c>
      <c r="AM115" s="444" t="str">
        <f>IF(ROUND(AM114,0)=ROUND('7. Network costs'!$H$280,0),"OK", "ERROR")</f>
        <v>OK</v>
      </c>
      <c r="AN115" s="444" t="str">
        <f>IF(ROUND(AN114,0)=ROUND('7. Network costs'!$H$281,0),"OK", "ERROR")</f>
        <v>OK</v>
      </c>
      <c r="AO115" s="444" t="str">
        <f>IF(ROUND(AO114,0)=ROUND('7. Network costs'!$H$282,0),"OK", "ERROR")</f>
        <v>OK</v>
      </c>
      <c r="AP115" s="444" t="str">
        <f>IF(ROUND(AP114,0)=ROUND('7. Network costs'!$H$283,0),"OK", "ERROR")</f>
        <v>OK</v>
      </c>
      <c r="AQ115" s="444" t="str">
        <f>IF(ROUND(AQ114,0)=ROUND('7. Network costs'!$H$284,0),"OK", "ERROR")</f>
        <v>OK</v>
      </c>
      <c r="AR115" s="444" t="str">
        <f>IF(ROUND(AR114,0)=ROUND('7. Network costs'!$H$285,0),"OK", "ERROR")</f>
        <v>OK</v>
      </c>
      <c r="AS115" s="444" t="str">
        <f>IF(ROUND(AS114,0)=ROUND('7. Network costs'!$H$286,0),"OK", "ERROR")</f>
        <v>OK</v>
      </c>
      <c r="AT115" s="444" t="str">
        <f>IF(ROUND(AT114,0)=ROUND('7. Network costs'!$H$287,0),"OK", "ERROR")</f>
        <v>OK</v>
      </c>
      <c r="AU115" s="444" t="str">
        <f>IF(ROUND(AU114,0)=ROUND('7. Network costs'!$H$288,0),"OK", "ERROR")</f>
        <v>OK</v>
      </c>
      <c r="AV115" s="444" t="str">
        <f>IF(ROUND(AV114,0)=ROUND('7. Network costs'!$H$289,0),"OK", "ERROR")</f>
        <v>OK</v>
      </c>
      <c r="AW115" s="444" t="str">
        <f>IF(ROUND(AW114,0)=ROUND('7. Network costs'!$H$290,0),"OK", "ERROR")</f>
        <v>OK</v>
      </c>
      <c r="AX115" s="444" t="str">
        <f>IF(ROUND(AX114,0)=ROUND('7. Network costs'!$H$291,0),"OK", "ERROR")</f>
        <v>OK</v>
      </c>
      <c r="AY115" s="444" t="str">
        <f>IF(ROUND(AY114,0)=ROUND('7. Network costs'!$H$292,0),"OK", "ERROR")</f>
        <v>OK</v>
      </c>
      <c r="AZ115" s="444" t="str">
        <f>IF(ROUND(AZ114,0)=ROUND('7. Network costs'!$H$293,0),"OK", "ERROR")</f>
        <v>OK</v>
      </c>
      <c r="BA115" s="444" t="str">
        <f>IF(ROUND(BA114,0)=ROUND('7. Network costs'!$H$294,0),"OK", "ERROR")</f>
        <v>OK</v>
      </c>
      <c r="BB115" s="444" t="str">
        <f>IF(ROUND(BB114,0)=ROUND('7. Network costs'!$H$295,0),"OK", "ERROR")</f>
        <v>OK</v>
      </c>
      <c r="BC115" s="444" t="str">
        <f>IF(ROUND(BC114,0)=ROUND('7. Network costs'!$H$296,0),"OK", "ERROR")</f>
        <v>OK</v>
      </c>
      <c r="BD115" s="444" t="str">
        <f>IF(ROUND(BD114,0)=ROUND('7. Network costs'!$H$297,0),"OK", "ERROR")</f>
        <v>OK</v>
      </c>
      <c r="BE115" s="444" t="str">
        <f>IF(ROUND(BE114,0)=ROUND('7. Network costs'!$H$298,0),"OK", "ERROR")</f>
        <v>OK</v>
      </c>
      <c r="BF115" s="444" t="str">
        <f>IF(ROUND(BF114,0)=ROUND('7. Network costs'!$H$299,0),"OK", "ERROR")</f>
        <v>OK</v>
      </c>
      <c r="BG115" s="444" t="str">
        <f>IF(ROUND(BG114,0)=ROUND('7. Network costs'!$H$300,0),"OK", "ERROR")</f>
        <v>OK</v>
      </c>
      <c r="BH115" s="216"/>
      <c r="BI115" s="444" t="str">
        <f>IF(ROUND(BI114,0)=ROUND('7. Network costs'!H301,0),"Ok", "Not ok")</f>
        <v>Ok</v>
      </c>
      <c r="BJ115" s="473"/>
      <c r="BK115" s="216"/>
    </row>
    <row r="116" spans="3:63">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H116" s="207"/>
      <c r="BH116" s="207"/>
      <c r="BI116" s="207"/>
      <c r="BJ116" s="207"/>
      <c r="BK116" s="207"/>
    </row>
    <row r="117" spans="3:63" s="695" customFormat="1" ht="51">
      <c r="C117" s="687">
        <f>'C. Masterfiles'!D146</f>
        <v>2017</v>
      </c>
      <c r="D117" s="687" t="s">
        <v>284</v>
      </c>
      <c r="E117" s="687" t="str">
        <f t="shared" ref="E117:BG117" si="15">E82</f>
        <v>TRX</v>
      </c>
      <c r="F117" s="687" t="str">
        <f t="shared" si="15"/>
        <v>Radio</v>
      </c>
      <c r="G117" s="687" t="str">
        <f t="shared" si="15"/>
        <v>BTS</v>
      </c>
      <c r="H117" s="687" t="str">
        <f t="shared" si="15"/>
        <v>Node B</v>
      </c>
      <c r="I117" s="687" t="str">
        <f t="shared" si="15"/>
        <v>BSC</v>
      </c>
      <c r="J117" s="687" t="str">
        <f t="shared" si="15"/>
        <v>RNC</v>
      </c>
      <c r="K117" s="687" t="str">
        <f t="shared" si="15"/>
        <v>MSC</v>
      </c>
      <c r="L117" s="687" t="str">
        <f t="shared" si="15"/>
        <v>HLR</v>
      </c>
      <c r="M117" s="687" t="str">
        <f t="shared" si="15"/>
        <v>PPP</v>
      </c>
      <c r="N117" s="687" t="str">
        <f t="shared" si="15"/>
        <v>SMSG</v>
      </c>
      <c r="O117" s="687" t="str">
        <f t="shared" si="15"/>
        <v>SMSC</v>
      </c>
      <c r="P117" s="687" t="str">
        <f t="shared" si="15"/>
        <v>MMSC</v>
      </c>
      <c r="Q117" s="687" t="str">
        <f t="shared" si="15"/>
        <v>VMS</v>
      </c>
      <c r="R117" s="687" t="str">
        <f t="shared" si="15"/>
        <v>NMS</v>
      </c>
      <c r="S117" s="687" t="str">
        <f t="shared" si="15"/>
        <v>OSS</v>
      </c>
      <c r="T117" s="687" t="str">
        <f t="shared" si="15"/>
        <v>GPRS</v>
      </c>
      <c r="U117" s="687" t="str">
        <f t="shared" si="15"/>
        <v>BIL</v>
      </c>
      <c r="V117" s="687" t="str">
        <f t="shared" si="15"/>
        <v>IBIL</v>
      </c>
      <c r="W117" s="687" t="str">
        <f t="shared" si="15"/>
        <v>IGW</v>
      </c>
      <c r="X117" s="687" t="str">
        <f t="shared" si="15"/>
        <v>INT</v>
      </c>
      <c r="Y117" s="687" t="str">
        <f t="shared" si="15"/>
        <v>SGSN</v>
      </c>
      <c r="Z117" s="687" t="str">
        <f t="shared" si="15"/>
        <v>GGSN</v>
      </c>
      <c r="AA117" s="687" t="str">
        <f t="shared" si="15"/>
        <v>IN/NGN</v>
      </c>
      <c r="AB117" s="687" t="str">
        <f t="shared" si="15"/>
        <v>eNodeB</v>
      </c>
      <c r="AC117" s="687" t="str">
        <f t="shared" si="15"/>
        <v>eNodeB Radio</v>
      </c>
      <c r="AD117" s="687" t="str">
        <f t="shared" si="15"/>
        <v>OTHER</v>
      </c>
      <c r="AE117" s="687" t="str">
        <f t="shared" si="15"/>
        <v>OTHER</v>
      </c>
      <c r="AF117" s="687" t="str">
        <f t="shared" si="15"/>
        <v>OTHER</v>
      </c>
      <c r="AG117" s="687" t="str">
        <f t="shared" si="15"/>
        <v>OTHER</v>
      </c>
      <c r="AH117" s="687" t="str">
        <f t="shared" si="15"/>
        <v>OTHER</v>
      </c>
      <c r="AI117" s="687" t="str">
        <f t="shared" si="15"/>
        <v>BTS-BSC</v>
      </c>
      <c r="AJ117" s="687" t="str">
        <f t="shared" si="15"/>
        <v>Node B-RNC</v>
      </c>
      <c r="AK117" s="687" t="str">
        <f t="shared" si="15"/>
        <v>BSC-MSC</v>
      </c>
      <c r="AL117" s="687" t="str">
        <f t="shared" si="15"/>
        <v>RNC-MSC</v>
      </c>
      <c r="AM117" s="687" t="str">
        <f t="shared" si="15"/>
        <v>MSC-MSC</v>
      </c>
      <c r="AN117" s="687" t="str">
        <f t="shared" si="15"/>
        <v>MSC-PPP</v>
      </c>
      <c r="AO117" s="687" t="str">
        <f t="shared" si="15"/>
        <v>MSC-HLR</v>
      </c>
      <c r="AP117" s="687" t="str">
        <f t="shared" si="15"/>
        <v>MSC-SMS</v>
      </c>
      <c r="AQ117" s="687" t="str">
        <f t="shared" si="15"/>
        <v>MSC-MMS</v>
      </c>
      <c r="AR117" s="687" t="str">
        <f t="shared" si="15"/>
        <v>MSC-OSS</v>
      </c>
      <c r="AS117" s="687" t="str">
        <f t="shared" si="15"/>
        <v>MSC-GPRS</v>
      </c>
      <c r="AT117" s="687" t="str">
        <f t="shared" si="15"/>
        <v>MSC-BIL</v>
      </c>
      <c r="AU117" s="687" t="str">
        <f t="shared" si="15"/>
        <v>MSC-IBIL</v>
      </c>
      <c r="AV117" s="687" t="str">
        <f t="shared" si="15"/>
        <v>MSC-IGW</v>
      </c>
      <c r="AW117" s="687" t="str">
        <f t="shared" si="15"/>
        <v>MSC-INT</v>
      </c>
      <c r="AX117" s="687" t="str">
        <f t="shared" si="15"/>
        <v>MSC-IN/NGIN</v>
      </c>
      <c r="AY117" s="687" t="str">
        <f t="shared" si="15"/>
        <v>eNodeB-MSC</v>
      </c>
      <c r="AZ117" s="687" t="str">
        <f t="shared" si="15"/>
        <v>OTHER: complete as required</v>
      </c>
      <c r="BA117" s="687" t="str">
        <f t="shared" si="15"/>
        <v>OTHER: complete as required</v>
      </c>
      <c r="BB117" s="687" t="str">
        <f t="shared" si="15"/>
        <v>OTHER: complete as required</v>
      </c>
      <c r="BC117" s="687" t="str">
        <f t="shared" si="15"/>
        <v>OTHER: complete as required</v>
      </c>
      <c r="BD117" s="687" t="str">
        <f t="shared" si="15"/>
        <v>OTHER: complete as required</v>
      </c>
      <c r="BE117" s="687" t="str">
        <f t="shared" si="15"/>
        <v>OTHER: complete as required</v>
      </c>
      <c r="BF117" s="687" t="str">
        <f t="shared" si="15"/>
        <v>OTHER: complete as required</v>
      </c>
      <c r="BG117" s="687" t="str">
        <f t="shared" si="15"/>
        <v>OTHER: complete as required</v>
      </c>
      <c r="BH117" s="690"/>
      <c r="BI117" s="691" t="s">
        <v>427</v>
      </c>
      <c r="BJ117" s="691" t="s">
        <v>492</v>
      </c>
      <c r="BK117" s="691" t="s">
        <v>493</v>
      </c>
    </row>
    <row r="118" spans="3:63">
      <c r="C118" s="260"/>
      <c r="D118" s="260"/>
      <c r="E118" s="390" t="s">
        <v>257</v>
      </c>
      <c r="F118" s="390" t="s">
        <v>257</v>
      </c>
      <c r="G118" s="390" t="s">
        <v>257</v>
      </c>
      <c r="H118" s="390" t="s">
        <v>257</v>
      </c>
      <c r="I118" s="390" t="s">
        <v>257</v>
      </c>
      <c r="J118" s="390" t="s">
        <v>257</v>
      </c>
      <c r="K118" s="390" t="s">
        <v>257</v>
      </c>
      <c r="L118" s="390" t="s">
        <v>257</v>
      </c>
      <c r="M118" s="390" t="s">
        <v>257</v>
      </c>
      <c r="N118" s="390" t="s">
        <v>257</v>
      </c>
      <c r="O118" s="390" t="s">
        <v>257</v>
      </c>
      <c r="P118" s="390" t="s">
        <v>257</v>
      </c>
      <c r="Q118" s="390" t="s">
        <v>257</v>
      </c>
      <c r="R118" s="390" t="s">
        <v>257</v>
      </c>
      <c r="S118" s="390" t="s">
        <v>257</v>
      </c>
      <c r="T118" s="390" t="s">
        <v>257</v>
      </c>
      <c r="U118" s="390" t="s">
        <v>257</v>
      </c>
      <c r="V118" s="390" t="s">
        <v>257</v>
      </c>
      <c r="W118" s="390" t="s">
        <v>257</v>
      </c>
      <c r="X118" s="390" t="s">
        <v>257</v>
      </c>
      <c r="Y118" s="390" t="s">
        <v>257</v>
      </c>
      <c r="Z118" s="390" t="s">
        <v>257</v>
      </c>
      <c r="AA118" s="390" t="s">
        <v>257</v>
      </c>
      <c r="AB118" s="390" t="s">
        <v>257</v>
      </c>
      <c r="AC118" s="390" t="s">
        <v>257</v>
      </c>
      <c r="AD118" s="390" t="s">
        <v>257</v>
      </c>
      <c r="AE118" s="390" t="s">
        <v>257</v>
      </c>
      <c r="AF118" s="390" t="s">
        <v>257</v>
      </c>
      <c r="AG118" s="390" t="s">
        <v>257</v>
      </c>
      <c r="AH118" s="390" t="s">
        <v>257</v>
      </c>
      <c r="AI118" s="390" t="s">
        <v>257</v>
      </c>
      <c r="AJ118" s="390" t="s">
        <v>257</v>
      </c>
      <c r="AK118" s="390" t="s">
        <v>257</v>
      </c>
      <c r="AL118" s="390" t="s">
        <v>257</v>
      </c>
      <c r="AM118" s="390" t="s">
        <v>257</v>
      </c>
      <c r="AN118" s="390" t="s">
        <v>257</v>
      </c>
      <c r="AO118" s="390" t="s">
        <v>257</v>
      </c>
      <c r="AP118" s="390" t="s">
        <v>257</v>
      </c>
      <c r="AQ118" s="390" t="s">
        <v>257</v>
      </c>
      <c r="AR118" s="390" t="s">
        <v>257</v>
      </c>
      <c r="AS118" s="390" t="s">
        <v>257</v>
      </c>
      <c r="AT118" s="390" t="s">
        <v>257</v>
      </c>
      <c r="AU118" s="390" t="s">
        <v>257</v>
      </c>
      <c r="AV118" s="390" t="s">
        <v>257</v>
      </c>
      <c r="AW118" s="390" t="s">
        <v>257</v>
      </c>
      <c r="AX118" s="390" t="s">
        <v>257</v>
      </c>
      <c r="AY118" s="390" t="s">
        <v>257</v>
      </c>
      <c r="AZ118" s="390" t="s">
        <v>257</v>
      </c>
      <c r="BA118" s="390" t="s">
        <v>257</v>
      </c>
      <c r="BB118" s="390" t="s">
        <v>257</v>
      </c>
      <c r="BC118" s="390" t="s">
        <v>257</v>
      </c>
      <c r="BD118" s="390" t="s">
        <v>257</v>
      </c>
      <c r="BE118" s="390" t="s">
        <v>257</v>
      </c>
      <c r="BF118" s="390" t="s">
        <v>257</v>
      </c>
      <c r="BG118" s="390" t="s">
        <v>257</v>
      </c>
      <c r="BH118" s="305"/>
      <c r="BI118" s="391" t="str">
        <f>BI83</f>
        <v>Euro</v>
      </c>
      <c r="BJ118" s="391" t="str">
        <f>BJ83</f>
        <v>Millions</v>
      </c>
      <c r="BK118" s="391" t="str">
        <f>BK83</f>
        <v>Euro</v>
      </c>
    </row>
    <row r="119" spans="3:63">
      <c r="C119" s="240" t="str">
        <f t="shared" ref="C119:D148" si="16">C84</f>
        <v>S01</v>
      </c>
      <c r="D119" s="240" t="str">
        <f t="shared" si="16"/>
        <v>Повиквания в мрежата (On Net calls)</v>
      </c>
      <c r="E119" s="469">
        <f>'8. Routing factors'!E152*'7. Network costs'!$I$246</f>
        <v>7996693.9866120387</v>
      </c>
      <c r="F119" s="469">
        <f>'8. Routing factors'!F152*'7. Network costs'!$I$247</f>
        <v>5203535.0228327606</v>
      </c>
      <c r="G119" s="469">
        <f>'8. Routing factors'!G152*'7. Network costs'!$I$248</f>
        <v>9254802.9708133135</v>
      </c>
      <c r="H119" s="469">
        <f>'8. Routing factors'!H152*'7. Network costs'!$I$249</f>
        <v>2794283.5167695065</v>
      </c>
      <c r="I119" s="469">
        <f>'8. Routing factors'!I152*'7. Network costs'!$I$250</f>
        <v>11142519.408332163</v>
      </c>
      <c r="J119" s="469">
        <f>'8. Routing factors'!J152*'7. Network costs'!$I$251</f>
        <v>618711.99471350806</v>
      </c>
      <c r="K119" s="469">
        <f>'8. Routing factors'!K152*'7. Network costs'!$I$252</f>
        <v>240946.95770370754</v>
      </c>
      <c r="L119" s="469">
        <f>'8. Routing factors'!L152*'7. Network costs'!$I$253</f>
        <v>24078.227630343739</v>
      </c>
      <c r="M119" s="469">
        <f>'8. Routing factors'!M152*'7. Network costs'!$I$254</f>
        <v>722346.82891031215</v>
      </c>
      <c r="N119" s="469">
        <f>'8. Routing factors'!N152*'7. Network costs'!$I$255</f>
        <v>0</v>
      </c>
      <c r="O119" s="469">
        <f>'8. Routing factors'!O152*'7. Network costs'!$I$256</f>
        <v>0</v>
      </c>
      <c r="P119" s="469">
        <f>'8. Routing factors'!P152*'7. Network costs'!$I$257</f>
        <v>0</v>
      </c>
      <c r="Q119" s="469">
        <f>'8. Routing factors'!Q152*'7. Network costs'!$I$258</f>
        <v>0</v>
      </c>
      <c r="R119" s="469">
        <f>'8. Routing factors'!R152*'7. Network costs'!$I$259</f>
        <v>128417.21402849998</v>
      </c>
      <c r="S119" s="469">
        <f>'8. Routing factors'!S152*'7. Network costs'!$I$260</f>
        <v>120391.13815171873</v>
      </c>
      <c r="T119" s="469">
        <f>'8. Routing factors'!T152*'7. Network costs'!$I$261</f>
        <v>0</v>
      </c>
      <c r="U119" s="469">
        <f>'8. Routing factors'!U152*'7. Network costs'!$I$262</f>
        <v>530889.48831536807</v>
      </c>
      <c r="V119" s="469">
        <f>'8. Routing factors'!V152*'7. Network costs'!$I$263</f>
        <v>0</v>
      </c>
      <c r="W119" s="469">
        <f>'8. Routing factors'!W152*'7. Network costs'!$I$264</f>
        <v>0</v>
      </c>
      <c r="X119" s="469">
        <f>'8. Routing factors'!X152*'7. Network costs'!$I$265</f>
        <v>0</v>
      </c>
      <c r="Y119" s="469">
        <f>'8. Routing factors'!Y152*'7. Network costs'!$I$266</f>
        <v>0</v>
      </c>
      <c r="Z119" s="469">
        <f>'8. Routing factors'!Z152*'7. Network costs'!$I$267</f>
        <v>0</v>
      </c>
      <c r="AA119" s="469">
        <f>'8. Routing factors'!AA152*'7. Network costs'!$I$268</f>
        <v>0</v>
      </c>
      <c r="AB119" s="469">
        <f>'8. Routing factors'!AB152*'7. Network costs'!$I$269</f>
        <v>1238158.0799462784</v>
      </c>
      <c r="AC119" s="469">
        <f>'8. Routing factors'!AC152*'7. Network costs'!$I$270</f>
        <v>1645047.0906597932</v>
      </c>
      <c r="AD119" s="469">
        <f>'8. Routing factors'!AD152*'7. Network costs'!$I$271</f>
        <v>0</v>
      </c>
      <c r="AE119" s="469">
        <f>'8. Routing factors'!AE152*'7. Network costs'!$I$272</f>
        <v>0</v>
      </c>
      <c r="AF119" s="469">
        <f>'8. Routing factors'!AF152*'7. Network costs'!$I$273</f>
        <v>0</v>
      </c>
      <c r="AG119" s="469">
        <f>'8. Routing factors'!AG152*'7. Network costs'!$I$274</f>
        <v>0</v>
      </c>
      <c r="AH119" s="469">
        <f>'8. Routing factors'!AH152*'7. Network costs'!$I$275</f>
        <v>0</v>
      </c>
      <c r="AI119" s="469">
        <f>'8. Routing factors'!AI152*'7. Network costs'!$I$276</f>
        <v>4207821.4989787778</v>
      </c>
      <c r="AJ119" s="469">
        <f>'8. Routing factors'!AJ152*'7. Network costs'!$I$277</f>
        <v>11703560.508123619</v>
      </c>
      <c r="AK119" s="469">
        <f>'8. Routing factors'!AK152*'7. Network costs'!$I$278</f>
        <v>4362498.5299724685</v>
      </c>
      <c r="AL119" s="469">
        <f>'8. Routing factors'!AL152*'7. Network costs'!$I$279</f>
        <v>1214303.0376458648</v>
      </c>
      <c r="AM119" s="469">
        <f>'8. Routing factors'!AM152*'7. Network costs'!$I$280</f>
        <v>1679883.1863493724</v>
      </c>
      <c r="AN119" s="469">
        <f>'8. Routing factors'!AN152*'7. Network costs'!$I$281</f>
        <v>2103.6909987639369</v>
      </c>
      <c r="AO119" s="469">
        <f>'8. Routing factors'!AO152*'7. Network costs'!$I$282</f>
        <v>617.39825151170498</v>
      </c>
      <c r="AP119" s="469">
        <f>'8. Routing factors'!AP152*'7. Network costs'!$I$283</f>
        <v>0</v>
      </c>
      <c r="AQ119" s="469">
        <f>'8. Routing factors'!AQ152*'7. Network costs'!$I$284</f>
        <v>0</v>
      </c>
      <c r="AR119" s="469">
        <f>'8. Routing factors'!AR152*'7. Network costs'!$I$285</f>
        <v>3086.9912575585258</v>
      </c>
      <c r="AS119" s="469">
        <f>'8. Routing factors'!AS152*'7. Network costs'!$I$286</f>
        <v>0</v>
      </c>
      <c r="AT119" s="469">
        <f>'8. Routing factors'!AT152*'7. Network costs'!$I$287</f>
        <v>3403.1807372191201</v>
      </c>
      <c r="AU119" s="469">
        <f>'8. Routing factors'!AU152*'7. Network costs'!$I$288</f>
        <v>0</v>
      </c>
      <c r="AV119" s="469">
        <f>'8. Routing factors'!AV152*'7. Network costs'!$I$289</f>
        <v>0</v>
      </c>
      <c r="AW119" s="469">
        <f>'8. Routing factors'!AW152*'7. Network costs'!$I$290</f>
        <v>0</v>
      </c>
      <c r="AX119" s="469">
        <f>'8. Routing factors'!AX152*'7. Network costs'!$I$291</f>
        <v>0</v>
      </c>
      <c r="AY119" s="469">
        <f>'8. Routing factors'!AY152*'7. Network costs'!$I$292</f>
        <v>0</v>
      </c>
      <c r="AZ119" s="469">
        <f>'8. Routing factors'!AZ152*'7. Network costs'!$I$293</f>
        <v>0</v>
      </c>
      <c r="BA119" s="469">
        <f>'8. Routing factors'!BA152*'7. Network costs'!$I$294</f>
        <v>0</v>
      </c>
      <c r="BB119" s="469">
        <f>'8. Routing factors'!BB152*'7. Network costs'!$I$295</f>
        <v>0</v>
      </c>
      <c r="BC119" s="469">
        <f>'8. Routing factors'!BC152*'7. Network costs'!$I$296</f>
        <v>0</v>
      </c>
      <c r="BD119" s="469">
        <f>'8. Routing factors'!BD152*'7. Network costs'!$I$297</f>
        <v>0</v>
      </c>
      <c r="BE119" s="469">
        <f>'8. Routing factors'!BE152*'7. Network costs'!$I$298</f>
        <v>0</v>
      </c>
      <c r="BF119" s="469">
        <f>'8. Routing factors'!BF152*'7. Network costs'!$I$299</f>
        <v>0</v>
      </c>
      <c r="BG119" s="469">
        <f>'8. Routing factors'!BG152*'7. Network costs'!$I$300</f>
        <v>0</v>
      </c>
      <c r="BH119" s="229"/>
      <c r="BI119" s="335">
        <f>SUM(E119:BG119)</f>
        <v>64838099.947734468</v>
      </c>
      <c r="BJ119" s="470">
        <f>'2. Traffic'!I207</f>
        <v>4244.8320000000003</v>
      </c>
      <c r="BK119" s="471">
        <f>IF(BI119=0,"",BI119/BJ119/1000000)</f>
        <v>1.5274597427585935E-2</v>
      </c>
    </row>
    <row r="120" spans="3:63">
      <c r="C120" s="240" t="str">
        <f t="shared" si="16"/>
        <v>S02</v>
      </c>
      <c r="D120" s="240" t="str">
        <f t="shared" si="16"/>
        <v>Изходящи повиквания към фиксирана линия (Outgoing Calls to Fixed Line)</v>
      </c>
      <c r="E120" s="469">
        <f>'8. Routing factors'!E153*'7. Network costs'!$I$246</f>
        <v>64274.909113208421</v>
      </c>
      <c r="F120" s="469">
        <f>'8. Routing factors'!F153*'7. Network costs'!$I$247</f>
        <v>41824.376576109549</v>
      </c>
      <c r="G120" s="469">
        <f>'8. Routing factors'!G153*'7. Network costs'!$I$248</f>
        <v>74387.193108248233</v>
      </c>
      <c r="H120" s="469">
        <f>'8. Routing factors'!H153*'7. Network costs'!$I$249</f>
        <v>22459.571340054317</v>
      </c>
      <c r="I120" s="469">
        <f>'8. Routing factors'!I153*'7. Network costs'!$I$250</f>
        <v>89560.063629011856</v>
      </c>
      <c r="J120" s="469">
        <f>'8. Routing factors'!J153*'7. Network costs'!$I$251</f>
        <v>4973.0122590712017</v>
      </c>
      <c r="K120" s="469">
        <f>'8. Routing factors'!K153*'7. Network costs'!$I$252</f>
        <v>2904.9837032849605</v>
      </c>
      <c r="L120" s="469">
        <f>'8. Routing factors'!L153*'7. Network costs'!$I$253</f>
        <v>387.06642898640439</v>
      </c>
      <c r="M120" s="469">
        <f>'8. Routing factors'!M153*'7. Network costs'!$I$254</f>
        <v>11611.992869592132</v>
      </c>
      <c r="N120" s="469">
        <f>'8. Routing factors'!N153*'7. Network costs'!$I$255</f>
        <v>0</v>
      </c>
      <c r="O120" s="469">
        <f>'8. Routing factors'!O153*'7. Network costs'!$I$256</f>
        <v>0</v>
      </c>
      <c r="P120" s="469">
        <f>'8. Routing factors'!P153*'7. Network costs'!$I$257</f>
        <v>0</v>
      </c>
      <c r="Q120" s="469">
        <f>'8. Routing factors'!Q153*'7. Network costs'!$I$258</f>
        <v>0</v>
      </c>
      <c r="R120" s="469">
        <f>'8. Routing factors'!R153*'7. Network costs'!$I$259</f>
        <v>2064.3542879274905</v>
      </c>
      <c r="S120" s="469">
        <f>'8. Routing factors'!S153*'7. Network costs'!$I$260</f>
        <v>1935.3321449320224</v>
      </c>
      <c r="T120" s="469">
        <f>'8. Routing factors'!T153*'7. Network costs'!$I$261</f>
        <v>0</v>
      </c>
      <c r="U120" s="469">
        <f>'8. Routing factors'!U153*'7. Network costs'!$I$262</f>
        <v>8534.2451937653441</v>
      </c>
      <c r="V120" s="469">
        <f>'8. Routing factors'!V153*'7. Network costs'!$I$263</f>
        <v>0</v>
      </c>
      <c r="W120" s="469">
        <f>'8. Routing factors'!W153*'7. Network costs'!$I$264</f>
        <v>12753.099908904434</v>
      </c>
      <c r="X120" s="469">
        <f>'8. Routing factors'!X153*'7. Network costs'!$I$265</f>
        <v>0</v>
      </c>
      <c r="Y120" s="469">
        <f>'8. Routing factors'!Y153*'7. Network costs'!$I$266</f>
        <v>0</v>
      </c>
      <c r="Z120" s="469">
        <f>'8. Routing factors'!Z153*'7. Network costs'!$I$267</f>
        <v>0</v>
      </c>
      <c r="AA120" s="469">
        <f>'8. Routing factors'!AA153*'7. Network costs'!$I$268</f>
        <v>0</v>
      </c>
      <c r="AB120" s="469">
        <f>'8. Routing factors'!AB153*'7. Network costs'!$I$269</f>
        <v>9951.9249066636403</v>
      </c>
      <c r="AC120" s="469">
        <f>'8. Routing factors'!AC153*'7. Network costs'!$I$270</f>
        <v>13222.370696706257</v>
      </c>
      <c r="AD120" s="469">
        <f>'8. Routing factors'!AD153*'7. Network costs'!$I$271</f>
        <v>0</v>
      </c>
      <c r="AE120" s="469">
        <f>'8. Routing factors'!AE153*'7. Network costs'!$I$272</f>
        <v>0</v>
      </c>
      <c r="AF120" s="469">
        <f>'8. Routing factors'!AF153*'7. Network costs'!$I$273</f>
        <v>0</v>
      </c>
      <c r="AG120" s="469">
        <f>'8. Routing factors'!AG153*'7. Network costs'!$I$274</f>
        <v>0</v>
      </c>
      <c r="AH120" s="469">
        <f>'8. Routing factors'!AH153*'7. Network costs'!$I$275</f>
        <v>0</v>
      </c>
      <c r="AI120" s="469">
        <f>'8. Routing factors'!AI153*'7. Network costs'!$I$276</f>
        <v>33821.144696078351</v>
      </c>
      <c r="AJ120" s="469">
        <f>'8. Routing factors'!AJ153*'7. Network costs'!$I$277</f>
        <v>94069.535387996642</v>
      </c>
      <c r="AK120" s="469">
        <f>'8. Routing factors'!AK153*'7. Network costs'!$I$278</f>
        <v>35064.389982901244</v>
      </c>
      <c r="AL120" s="469">
        <f>'8. Routing factors'!AL153*'7. Network costs'!$I$279</f>
        <v>9760.1855855994818</v>
      </c>
      <c r="AM120" s="469">
        <f>'8. Routing factors'!AM153*'7. Network costs'!$I$280</f>
        <v>13502.372268362666</v>
      </c>
      <c r="AN120" s="469">
        <f>'8. Routing factors'!AN153*'7. Network costs'!$I$281</f>
        <v>33.817612121759602</v>
      </c>
      <c r="AO120" s="469">
        <f>'8. Routing factors'!AO153*'7. Network costs'!$I$282</f>
        <v>9.924905609494564</v>
      </c>
      <c r="AP120" s="469">
        <f>'8. Routing factors'!AP153*'7. Network costs'!$I$283</f>
        <v>0</v>
      </c>
      <c r="AQ120" s="469">
        <f>'8. Routing factors'!AQ153*'7. Network costs'!$I$284</f>
        <v>0</v>
      </c>
      <c r="AR120" s="469">
        <f>'8. Routing factors'!AR153*'7. Network costs'!$I$285</f>
        <v>49.624528047472829</v>
      </c>
      <c r="AS120" s="469">
        <f>'8. Routing factors'!AS153*'7. Network costs'!$I$286</f>
        <v>0</v>
      </c>
      <c r="AT120" s="469">
        <f>'8. Routing factors'!AT153*'7. Network costs'!$I$287</f>
        <v>54.707391066055749</v>
      </c>
      <c r="AU120" s="469">
        <f>'8. Routing factors'!AU153*'7. Network costs'!$I$288</f>
        <v>0</v>
      </c>
      <c r="AV120" s="469">
        <f>'8. Routing factors'!AV153*'7. Network costs'!$I$289</f>
        <v>327.00669276791274</v>
      </c>
      <c r="AW120" s="469">
        <f>'8. Routing factors'!AW153*'7. Network costs'!$I$290</f>
        <v>0</v>
      </c>
      <c r="AX120" s="469">
        <f>'8. Routing factors'!AX153*'7. Network costs'!$I$291</f>
        <v>0</v>
      </c>
      <c r="AY120" s="469">
        <f>'8. Routing factors'!AY153*'7. Network costs'!$I$292</f>
        <v>0</v>
      </c>
      <c r="AZ120" s="469">
        <f>'8. Routing factors'!AZ153*'7. Network costs'!$I$293</f>
        <v>0</v>
      </c>
      <c r="BA120" s="469">
        <f>'8. Routing factors'!BA153*'7. Network costs'!$I$294</f>
        <v>0</v>
      </c>
      <c r="BB120" s="469">
        <f>'8. Routing factors'!BB153*'7. Network costs'!$I$295</f>
        <v>0</v>
      </c>
      <c r="BC120" s="469">
        <f>'8. Routing factors'!BC153*'7. Network costs'!$I$296</f>
        <v>0</v>
      </c>
      <c r="BD120" s="469">
        <f>'8. Routing factors'!BD153*'7. Network costs'!$I$297</f>
        <v>0</v>
      </c>
      <c r="BE120" s="469">
        <f>'8. Routing factors'!BE153*'7. Network costs'!$I$298</f>
        <v>0</v>
      </c>
      <c r="BF120" s="469">
        <f>'8. Routing factors'!BF153*'7. Network costs'!$I$299</f>
        <v>0</v>
      </c>
      <c r="BG120" s="469">
        <f>'8. Routing factors'!BG153*'7. Network costs'!$I$300</f>
        <v>0</v>
      </c>
      <c r="BH120" s="229"/>
      <c r="BI120" s="335">
        <f t="shared" ref="BI120:BI148" si="17">SUM(E120:BG120)</f>
        <v>547537.20521701733</v>
      </c>
      <c r="BJ120" s="470">
        <f>'2. Traffic'!I208</f>
        <v>84.896640000000005</v>
      </c>
      <c r="BK120" s="471">
        <f t="shared" ref="BK120:BK148" si="18">IF(BI120=0,"",BI120/BJ120/1000000)</f>
        <v>6.4494567183932998E-3</v>
      </c>
    </row>
    <row r="121" spans="3:63">
      <c r="C121" s="240" t="str">
        <f t="shared" si="16"/>
        <v>S03</v>
      </c>
      <c r="D121" s="240" t="str">
        <f t="shared" si="16"/>
        <v>Изходящи повиквания към други мобилни мрежи (Outgoing Calls to Other Mobile)</v>
      </c>
      <c r="E121" s="469">
        <f>'8. Routing factors'!E154*'7. Network costs'!$I$246</f>
        <v>662477.76238425216</v>
      </c>
      <c r="F121" s="469">
        <f>'8. Routing factors'!F154*'7. Network costs'!$I$247</f>
        <v>431081.42492205364</v>
      </c>
      <c r="G121" s="469">
        <f>'8. Routing factors'!G154*'7. Network costs'!$I$248</f>
        <v>766704.48733891081</v>
      </c>
      <c r="H121" s="469">
        <f>'8. Routing factors'!H154*'7. Network costs'!$I$249</f>
        <v>231489.49988030479</v>
      </c>
      <c r="I121" s="469">
        <f>'8. Routing factors'!I154*'7. Network costs'!$I$250</f>
        <v>923090.38426545903</v>
      </c>
      <c r="J121" s="469">
        <f>'8. Routing factors'!J154*'7. Network costs'!$I$251</f>
        <v>51256.549081948462</v>
      </c>
      <c r="K121" s="469">
        <f>'8. Routing factors'!K154*'7. Network costs'!$I$252</f>
        <v>29941.498635576583</v>
      </c>
      <c r="L121" s="469">
        <f>'8. Routing factors'!L154*'7. Network costs'!$I$253</f>
        <v>3989.4712463511137</v>
      </c>
      <c r="M121" s="469">
        <f>'8. Routing factors'!M154*'7. Network costs'!$I$254</f>
        <v>119684.13739053342</v>
      </c>
      <c r="N121" s="469">
        <f>'8. Routing factors'!N154*'7. Network costs'!$I$255</f>
        <v>0</v>
      </c>
      <c r="O121" s="469">
        <f>'8. Routing factors'!O154*'7. Network costs'!$I$256</f>
        <v>0</v>
      </c>
      <c r="P121" s="469">
        <f>'8. Routing factors'!P154*'7. Network costs'!$I$257</f>
        <v>0</v>
      </c>
      <c r="Q121" s="469">
        <f>'8. Routing factors'!Q154*'7. Network costs'!$I$258</f>
        <v>0</v>
      </c>
      <c r="R121" s="469">
        <f>'8. Routing factors'!R154*'7. Network costs'!$I$259</f>
        <v>21277.17998053928</v>
      </c>
      <c r="S121" s="469">
        <f>'8. Routing factors'!S154*'7. Network costs'!$I$260</f>
        <v>19947.356231755577</v>
      </c>
      <c r="T121" s="469">
        <f>'8. Routing factors'!T154*'7. Network costs'!$I$261</f>
        <v>0</v>
      </c>
      <c r="U121" s="469">
        <f>'8. Routing factors'!U154*'7. Network costs'!$I$262</f>
        <v>87961.970504636382</v>
      </c>
      <c r="V121" s="469">
        <f>'8. Routing factors'!V154*'7. Network costs'!$I$263</f>
        <v>0</v>
      </c>
      <c r="W121" s="469">
        <f>'8. Routing factors'!W154*'7. Network costs'!$I$264</f>
        <v>131445.46149778424</v>
      </c>
      <c r="X121" s="469">
        <f>'8. Routing factors'!X154*'7. Network costs'!$I$265</f>
        <v>0</v>
      </c>
      <c r="Y121" s="469">
        <f>'8. Routing factors'!Y154*'7. Network costs'!$I$266</f>
        <v>0</v>
      </c>
      <c r="Z121" s="469">
        <f>'8. Routing factors'!Z154*'7. Network costs'!$I$267</f>
        <v>0</v>
      </c>
      <c r="AA121" s="469">
        <f>'8. Routing factors'!AA154*'7. Network costs'!$I$268</f>
        <v>0</v>
      </c>
      <c r="AB121" s="469">
        <f>'8. Routing factors'!AB154*'7. Network costs'!$I$269</f>
        <v>102573.91312635547</v>
      </c>
      <c r="AC121" s="469">
        <f>'8. Routing factors'!AC154*'7. Network costs'!$I$270</f>
        <v>136282.20830527775</v>
      </c>
      <c r="AD121" s="469">
        <f>'8. Routing factors'!AD154*'7. Network costs'!$I$271</f>
        <v>0</v>
      </c>
      <c r="AE121" s="469">
        <f>'8. Routing factors'!AE154*'7. Network costs'!$I$272</f>
        <v>0</v>
      </c>
      <c r="AF121" s="469">
        <f>'8. Routing factors'!AF154*'7. Network costs'!$I$273</f>
        <v>0</v>
      </c>
      <c r="AG121" s="469">
        <f>'8. Routing factors'!AG154*'7. Network costs'!$I$274</f>
        <v>0</v>
      </c>
      <c r="AH121" s="469">
        <f>'8. Routing factors'!AH154*'7. Network costs'!$I$275</f>
        <v>0</v>
      </c>
      <c r="AI121" s="469">
        <f>'8. Routing factors'!AI154*'7. Network costs'!$I$276</f>
        <v>348592.57786064525</v>
      </c>
      <c r="AJ121" s="469">
        <f>'8. Routing factors'!AJ154*'7. Network costs'!$I$277</f>
        <v>969569.24828322709</v>
      </c>
      <c r="AK121" s="469">
        <f>'8. Routing factors'!AK154*'7. Network costs'!$I$278</f>
        <v>361406.63496430503</v>
      </c>
      <c r="AL121" s="469">
        <f>'8. Routing factors'!AL154*'7. Network costs'!$I$279</f>
        <v>100597.66705876584</v>
      </c>
      <c r="AM121" s="469">
        <f>'8. Routing factors'!AM154*'7. Network costs'!$I$280</f>
        <v>139168.16827339371</v>
      </c>
      <c r="AN121" s="469">
        <f>'8. Routing factors'!AN154*'7. Network costs'!$I$281</f>
        <v>348.55616782191584</v>
      </c>
      <c r="AO121" s="469">
        <f>'8. Routing factors'!AO154*'7. Network costs'!$I$282</f>
        <v>102.29542679667063</v>
      </c>
      <c r="AP121" s="469">
        <f>'8. Routing factors'!AP154*'7. Network costs'!$I$283</f>
        <v>0</v>
      </c>
      <c r="AQ121" s="469">
        <f>'8. Routing factors'!AQ154*'7. Network costs'!$I$284</f>
        <v>0</v>
      </c>
      <c r="AR121" s="469">
        <f>'8. Routing factors'!AR154*'7. Network costs'!$I$285</f>
        <v>511.47713398335327</v>
      </c>
      <c r="AS121" s="469">
        <f>'8. Routing factors'!AS154*'7. Network costs'!$I$286</f>
        <v>0</v>
      </c>
      <c r="AT121" s="469">
        <f>'8. Routing factors'!AT154*'7. Network costs'!$I$287</f>
        <v>563.86590847583261</v>
      </c>
      <c r="AU121" s="469">
        <f>'8. Routing factors'!AU154*'7. Network costs'!$I$288</f>
        <v>0</v>
      </c>
      <c r="AV121" s="469">
        <f>'8. Routing factors'!AV154*'7. Network costs'!$I$289</f>
        <v>3370.4390266503428</v>
      </c>
      <c r="AW121" s="469">
        <f>'8. Routing factors'!AW154*'7. Network costs'!$I$290</f>
        <v>0</v>
      </c>
      <c r="AX121" s="469">
        <f>'8. Routing factors'!AX154*'7. Network costs'!$I$291</f>
        <v>0</v>
      </c>
      <c r="AY121" s="469">
        <f>'8. Routing factors'!AY154*'7. Network costs'!$I$292</f>
        <v>0</v>
      </c>
      <c r="AZ121" s="469">
        <f>'8. Routing factors'!AZ154*'7. Network costs'!$I$293</f>
        <v>0</v>
      </c>
      <c r="BA121" s="469">
        <f>'8. Routing factors'!BA154*'7. Network costs'!$I$294</f>
        <v>0</v>
      </c>
      <c r="BB121" s="469">
        <f>'8. Routing factors'!BB154*'7. Network costs'!$I$295</f>
        <v>0</v>
      </c>
      <c r="BC121" s="469">
        <f>'8. Routing factors'!BC154*'7. Network costs'!$I$296</f>
        <v>0</v>
      </c>
      <c r="BD121" s="469">
        <f>'8. Routing factors'!BD154*'7. Network costs'!$I$297</f>
        <v>0</v>
      </c>
      <c r="BE121" s="469">
        <f>'8. Routing factors'!BE154*'7. Network costs'!$I$298</f>
        <v>0</v>
      </c>
      <c r="BF121" s="469">
        <f>'8. Routing factors'!BF154*'7. Network costs'!$I$299</f>
        <v>0</v>
      </c>
      <c r="BG121" s="469">
        <f>'8. Routing factors'!BG154*'7. Network costs'!$I$300</f>
        <v>0</v>
      </c>
      <c r="BH121" s="229"/>
      <c r="BI121" s="335">
        <f t="shared" si="17"/>
        <v>5643434.2348958049</v>
      </c>
      <c r="BJ121" s="470">
        <f>'2. Traffic'!I209</f>
        <v>848.96640000000014</v>
      </c>
      <c r="BK121" s="471">
        <f t="shared" si="18"/>
        <v>6.6474176538621598E-3</v>
      </c>
    </row>
    <row r="122" spans="3:63">
      <c r="C122" s="240" t="str">
        <f t="shared" si="16"/>
        <v>S04</v>
      </c>
      <c r="D122" s="240" t="str">
        <f t="shared" si="16"/>
        <v>Изходящи международни повиквания (Outgoing Calls to International)</v>
      </c>
      <c r="E122" s="469">
        <f>'8. Routing factors'!E155*'7. Network costs'!$I$246</f>
        <v>32034.33084975059</v>
      </c>
      <c r="F122" s="469">
        <f>'8. Routing factors'!F155*'7. Network costs'!$I$247</f>
        <v>20845.084579797891</v>
      </c>
      <c r="G122" s="469">
        <f>'8. Routing factors'!G155*'7. Network costs'!$I$248</f>
        <v>37074.248534786617</v>
      </c>
      <c r="H122" s="469">
        <f>'8. Routing factors'!H155*'7. Network costs'!$I$249</f>
        <v>11193.751169428326</v>
      </c>
      <c r="I122" s="469">
        <f>'8. Routing factors'!I155*'7. Network costs'!$I$250</f>
        <v>44636.340195569479</v>
      </c>
      <c r="J122" s="469">
        <f>'8. Routing factors'!J155*'7. Network costs'!$I$251</f>
        <v>2478.5273479945695</v>
      </c>
      <c r="K122" s="469">
        <f>'8. Routing factors'!K155*'7. Network costs'!$I$252</f>
        <v>1447.8310486640669</v>
      </c>
      <c r="L122" s="469">
        <f>'8. Routing factors'!L155*'7. Network costs'!$I$253</f>
        <v>192.9121988355158</v>
      </c>
      <c r="M122" s="469">
        <f>'8. Routing factors'!M155*'7. Network costs'!$I$254</f>
        <v>5787.3659650654736</v>
      </c>
      <c r="N122" s="469">
        <f>'8. Routing factors'!N155*'7. Network costs'!$I$255</f>
        <v>0</v>
      </c>
      <c r="O122" s="469">
        <f>'8. Routing factors'!O155*'7. Network costs'!$I$256</f>
        <v>0</v>
      </c>
      <c r="P122" s="469">
        <f>'8. Routing factors'!P155*'7. Network costs'!$I$257</f>
        <v>0</v>
      </c>
      <c r="Q122" s="469">
        <f>'8. Routing factors'!Q155*'7. Network costs'!$I$258</f>
        <v>0</v>
      </c>
      <c r="R122" s="469">
        <f>'8. Routing factors'!R155*'7. Network costs'!$I$259</f>
        <v>1028.8650604560846</v>
      </c>
      <c r="S122" s="469">
        <f>'8. Routing factors'!S155*'7. Network costs'!$I$260</f>
        <v>964.56099417757923</v>
      </c>
      <c r="T122" s="469">
        <f>'8. Routing factors'!T155*'7. Network costs'!$I$261</f>
        <v>0</v>
      </c>
      <c r="U122" s="469">
        <f>'8. Routing factors'!U155*'7. Network costs'!$I$262</f>
        <v>4253.4301154506302</v>
      </c>
      <c r="V122" s="469">
        <f>'8. Routing factors'!V155*'7. Network costs'!$I$263</f>
        <v>0</v>
      </c>
      <c r="W122" s="469">
        <f>'8. Routing factors'!W155*'7. Network costs'!$I$264</f>
        <v>0</v>
      </c>
      <c r="X122" s="469">
        <f>'8. Routing factors'!X155*'7. Network costs'!$I$265</f>
        <v>3527.4109291784421</v>
      </c>
      <c r="Y122" s="469">
        <f>'8. Routing factors'!Y155*'7. Network costs'!$I$266</f>
        <v>0</v>
      </c>
      <c r="Z122" s="469">
        <f>'8. Routing factors'!Z155*'7. Network costs'!$I$267</f>
        <v>0</v>
      </c>
      <c r="AA122" s="469">
        <f>'8. Routing factors'!AA155*'7. Network costs'!$I$268</f>
        <v>0</v>
      </c>
      <c r="AB122" s="469">
        <f>'8. Routing factors'!AB155*'7. Network costs'!$I$269</f>
        <v>4959.9954235706973</v>
      </c>
      <c r="AC122" s="469">
        <f>'8. Routing factors'!AC155*'7. Network costs'!$I$270</f>
        <v>6589.9711623130443</v>
      </c>
      <c r="AD122" s="469">
        <f>'8. Routing factors'!AD155*'7. Network costs'!$I$271</f>
        <v>0</v>
      </c>
      <c r="AE122" s="469">
        <f>'8. Routing factors'!AE155*'7. Network costs'!$I$272</f>
        <v>0</v>
      </c>
      <c r="AF122" s="469">
        <f>'8. Routing factors'!AF155*'7. Network costs'!$I$273</f>
        <v>0</v>
      </c>
      <c r="AG122" s="469">
        <f>'8. Routing factors'!AG155*'7. Network costs'!$I$274</f>
        <v>0</v>
      </c>
      <c r="AH122" s="469">
        <f>'8. Routing factors'!AH155*'7. Network costs'!$I$275</f>
        <v>0</v>
      </c>
      <c r="AI122" s="469">
        <f>'8. Routing factors'!AI155*'7. Network costs'!$I$276</f>
        <v>16856.309154839644</v>
      </c>
      <c r="AJ122" s="469">
        <f>'8. Routing factors'!AJ155*'7. Network costs'!$I$277</f>
        <v>46883.84100541877</v>
      </c>
      <c r="AK122" s="469">
        <f>'8. Routing factors'!AK155*'7. Network costs'!$I$278</f>
        <v>17475.937115344892</v>
      </c>
      <c r="AL122" s="469">
        <f>'8. Routing factors'!AL155*'7. Network costs'!$I$279</f>
        <v>4864.4333927157431</v>
      </c>
      <c r="AM122" s="469">
        <f>'8. Routing factors'!AM155*'7. Network costs'!$I$280</f>
        <v>6729.522709077477</v>
      </c>
      <c r="AN122" s="469">
        <f>'8. Routing factors'!AN155*'7. Network costs'!$I$281</f>
        <v>16.854548535399815</v>
      </c>
      <c r="AO122" s="469">
        <f>'8. Routing factors'!AO155*'7. Network costs'!$I$282</f>
        <v>4.9465291251848464</v>
      </c>
      <c r="AP122" s="469">
        <f>'8. Routing factors'!AP155*'7. Network costs'!$I$283</f>
        <v>0</v>
      </c>
      <c r="AQ122" s="469">
        <f>'8. Routing factors'!AQ155*'7. Network costs'!$I$284</f>
        <v>0</v>
      </c>
      <c r="AR122" s="469">
        <f>'8. Routing factors'!AR155*'7. Network costs'!$I$285</f>
        <v>24.732645625924238</v>
      </c>
      <c r="AS122" s="469">
        <f>'8. Routing factors'!AS155*'7. Network costs'!$I$286</f>
        <v>0</v>
      </c>
      <c r="AT122" s="469">
        <f>'8. Routing factors'!AT155*'7. Network costs'!$I$287</f>
        <v>27.265922107334099</v>
      </c>
      <c r="AU122" s="469">
        <f>'8. Routing factors'!AU155*'7. Network costs'!$I$288</f>
        <v>0</v>
      </c>
      <c r="AV122" s="469">
        <f>'8. Routing factors'!AV155*'7. Network costs'!$I$289</f>
        <v>0</v>
      </c>
      <c r="AW122" s="469">
        <f>'8. Routing factors'!AW155*'7. Network costs'!$I$290</f>
        <v>226.11894171287872</v>
      </c>
      <c r="AX122" s="469">
        <f>'8. Routing factors'!AX155*'7. Network costs'!$I$291</f>
        <v>0</v>
      </c>
      <c r="AY122" s="469">
        <f>'8. Routing factors'!AY155*'7. Network costs'!$I$292</f>
        <v>0</v>
      </c>
      <c r="AZ122" s="469">
        <f>'8. Routing factors'!AZ155*'7. Network costs'!$I$293</f>
        <v>0</v>
      </c>
      <c r="BA122" s="469">
        <f>'8. Routing factors'!BA155*'7. Network costs'!$I$294</f>
        <v>0</v>
      </c>
      <c r="BB122" s="469">
        <f>'8. Routing factors'!BB155*'7. Network costs'!$I$295</f>
        <v>0</v>
      </c>
      <c r="BC122" s="469">
        <f>'8. Routing factors'!BC155*'7. Network costs'!$I$296</f>
        <v>0</v>
      </c>
      <c r="BD122" s="469">
        <f>'8. Routing factors'!BD155*'7. Network costs'!$I$297</f>
        <v>0</v>
      </c>
      <c r="BE122" s="469">
        <f>'8. Routing factors'!BE155*'7. Network costs'!$I$298</f>
        <v>0</v>
      </c>
      <c r="BF122" s="469">
        <f>'8. Routing factors'!BF155*'7. Network costs'!$I$299</f>
        <v>0</v>
      </c>
      <c r="BG122" s="469">
        <f>'8. Routing factors'!BG155*'7. Network costs'!$I$300</f>
        <v>0</v>
      </c>
      <c r="BH122" s="229"/>
      <c r="BI122" s="335">
        <f t="shared" si="17"/>
        <v>270124.58753954235</v>
      </c>
      <c r="BJ122" s="470">
        <f>'2. Traffic'!I210</f>
        <v>42.448320000000002</v>
      </c>
      <c r="BK122" s="471">
        <f t="shared" si="18"/>
        <v>6.3636107987204756E-3</v>
      </c>
    </row>
    <row r="123" spans="3:63">
      <c r="C123" s="240" t="str">
        <f t="shared" si="16"/>
        <v>S05</v>
      </c>
      <c r="D123" s="240" t="str">
        <f t="shared" si="16"/>
        <v>Входящи повиквания от фиксирана линия (Incoming calls from fixed)</v>
      </c>
      <c r="E123" s="469">
        <f>'8. Routing factors'!E156*'7. Network costs'!$I$246</f>
        <v>32323.902910067503</v>
      </c>
      <c r="F123" s="469">
        <f>'8. Routing factors'!F156*'7. Network costs'!$I$247</f>
        <v>21033.512242531458</v>
      </c>
      <c r="G123" s="469">
        <f>'8. Routing factors'!G156*'7. Network costs'!$I$248</f>
        <v>37409.378573346585</v>
      </c>
      <c r="H123" s="469">
        <f>'8. Routing factors'!H156*'7. Network costs'!$I$249</f>
        <v>11294.936288730778</v>
      </c>
      <c r="I123" s="469">
        <f>'8. Routing factors'!I156*'7. Network costs'!$I$250</f>
        <v>45039.82722503363</v>
      </c>
      <c r="J123" s="469">
        <f>'8. Routing factors'!J156*'7. Network costs'!$I$251</f>
        <v>2500.9318200616417</v>
      </c>
      <c r="K123" s="469">
        <f>'8. Routing factors'!K156*'7. Network costs'!$I$252</f>
        <v>1460.9186146793786</v>
      </c>
      <c r="L123" s="469">
        <f>'8. Routing factors'!L156*'7. Network costs'!$I$253</f>
        <v>194.6560149663747</v>
      </c>
      <c r="M123" s="469">
        <f>'8. Routing factors'!M156*'7. Network costs'!$I$254</f>
        <v>5839.6804489912411</v>
      </c>
      <c r="N123" s="469">
        <f>'8. Routing factors'!N156*'7. Network costs'!$I$255</f>
        <v>0</v>
      </c>
      <c r="O123" s="469">
        <f>'8. Routing factors'!O156*'7. Network costs'!$I$256</f>
        <v>0</v>
      </c>
      <c r="P123" s="469">
        <f>'8. Routing factors'!P156*'7. Network costs'!$I$257</f>
        <v>0</v>
      </c>
      <c r="Q123" s="469">
        <f>'8. Routing factors'!Q156*'7. Network costs'!$I$258</f>
        <v>0</v>
      </c>
      <c r="R123" s="469">
        <f>'8. Routing factors'!R156*'7. Network costs'!$I$259</f>
        <v>1038.1654131539988</v>
      </c>
      <c r="S123" s="469">
        <f>'8. Routing factors'!S156*'7. Network costs'!$I$260</f>
        <v>973.28007483187378</v>
      </c>
      <c r="T123" s="469">
        <f>'8. Routing factors'!T156*'7. Network costs'!$I$261</f>
        <v>0</v>
      </c>
      <c r="U123" s="469">
        <f>'8. Routing factors'!U156*'7. Network costs'!$I$262</f>
        <v>0</v>
      </c>
      <c r="V123" s="469">
        <f>'8. Routing factors'!V156*'7. Network costs'!$I$263</f>
        <v>13408.660679863086</v>
      </c>
      <c r="W123" s="469">
        <f>'8. Routing factors'!W156*'7. Network costs'!$I$264</f>
        <v>6413.544086569621</v>
      </c>
      <c r="X123" s="469">
        <f>'8. Routing factors'!X156*'7. Network costs'!$I$265</f>
        <v>0</v>
      </c>
      <c r="Y123" s="469">
        <f>'8. Routing factors'!Y156*'7. Network costs'!$I$266</f>
        <v>0</v>
      </c>
      <c r="Z123" s="469">
        <f>'8. Routing factors'!Z156*'7. Network costs'!$I$267</f>
        <v>0</v>
      </c>
      <c r="AA123" s="469">
        <f>'8. Routing factors'!AA156*'7. Network costs'!$I$268</f>
        <v>0</v>
      </c>
      <c r="AB123" s="469">
        <f>'8. Routing factors'!AB156*'7. Network costs'!$I$269</f>
        <v>5004.8309502031198</v>
      </c>
      <c r="AC123" s="469">
        <f>'8. Routing factors'!AC156*'7. Network costs'!$I$270</f>
        <v>6649.5407389603706</v>
      </c>
      <c r="AD123" s="469">
        <f>'8. Routing factors'!AD156*'7. Network costs'!$I$271</f>
        <v>0</v>
      </c>
      <c r="AE123" s="469">
        <f>'8. Routing factors'!AE156*'7. Network costs'!$I$272</f>
        <v>0</v>
      </c>
      <c r="AF123" s="469">
        <f>'8. Routing factors'!AF156*'7. Network costs'!$I$273</f>
        <v>0</v>
      </c>
      <c r="AG123" s="469">
        <f>'8. Routing factors'!AG156*'7. Network costs'!$I$274</f>
        <v>0</v>
      </c>
      <c r="AH123" s="469">
        <f>'8. Routing factors'!AH156*'7. Network costs'!$I$275</f>
        <v>0</v>
      </c>
      <c r="AI123" s="469">
        <f>'8. Routing factors'!AI156*'7. Network costs'!$I$276</f>
        <v>17008.680565193103</v>
      </c>
      <c r="AJ123" s="469">
        <f>'8. Routing factors'!AJ156*'7. Network costs'!$I$277</f>
        <v>47307.644158953823</v>
      </c>
      <c r="AK123" s="469">
        <f>'8. Routing factors'!AK156*'7. Network costs'!$I$278</f>
        <v>17633.909608673832</v>
      </c>
      <c r="AL123" s="469">
        <f>'8. Routing factors'!AL156*'7. Network costs'!$I$279</f>
        <v>4908.4050931520596</v>
      </c>
      <c r="AM123" s="469">
        <f>'8. Routing factors'!AM156*'7. Network costs'!$I$280</f>
        <v>6790.3537520281434</v>
      </c>
      <c r="AN123" s="469">
        <f>'8. Routing factors'!AN156*'7. Network costs'!$I$281</f>
        <v>17.00690403075879</v>
      </c>
      <c r="AO123" s="469">
        <f>'8. Routing factors'!AO156*'7. Network costs'!$I$282</f>
        <v>4.9912429241686809</v>
      </c>
      <c r="AP123" s="469">
        <f>'8. Routing factors'!AP156*'7. Network costs'!$I$283</f>
        <v>0</v>
      </c>
      <c r="AQ123" s="469">
        <f>'8. Routing factors'!AQ156*'7. Network costs'!$I$284</f>
        <v>0</v>
      </c>
      <c r="AR123" s="469">
        <f>'8. Routing factors'!AR156*'7. Network costs'!$I$285</f>
        <v>24.956214620843411</v>
      </c>
      <c r="AS123" s="469">
        <f>'8. Routing factors'!AS156*'7. Network costs'!$I$286</f>
        <v>0</v>
      </c>
      <c r="AT123" s="469">
        <f>'8. Routing factors'!AT156*'7. Network costs'!$I$287</f>
        <v>0</v>
      </c>
      <c r="AU123" s="469">
        <f>'8. Routing factors'!AU156*'7. Network costs'!$I$288</f>
        <v>23.442010612870455</v>
      </c>
      <c r="AV123" s="469">
        <f>'8. Routing factors'!AV156*'7. Network costs'!$I$289</f>
        <v>164.45192585733483</v>
      </c>
      <c r="AW123" s="469">
        <f>'8. Routing factors'!AW156*'7. Network costs'!$I$290</f>
        <v>0</v>
      </c>
      <c r="AX123" s="469">
        <f>'8. Routing factors'!AX156*'7. Network costs'!$I$291</f>
        <v>0</v>
      </c>
      <c r="AY123" s="469">
        <f>'8. Routing factors'!AY156*'7. Network costs'!$I$292</f>
        <v>0</v>
      </c>
      <c r="AZ123" s="469">
        <f>'8. Routing factors'!AZ156*'7. Network costs'!$I$293</f>
        <v>0</v>
      </c>
      <c r="BA123" s="469">
        <f>'8. Routing factors'!BA156*'7. Network costs'!$I$294</f>
        <v>0</v>
      </c>
      <c r="BB123" s="469">
        <f>'8. Routing factors'!BB156*'7. Network costs'!$I$295</f>
        <v>0</v>
      </c>
      <c r="BC123" s="469">
        <f>'8. Routing factors'!BC156*'7. Network costs'!$I$296</f>
        <v>0</v>
      </c>
      <c r="BD123" s="469">
        <f>'8. Routing factors'!BD156*'7. Network costs'!$I$297</f>
        <v>0</v>
      </c>
      <c r="BE123" s="469">
        <f>'8. Routing factors'!BE156*'7. Network costs'!$I$298</f>
        <v>0</v>
      </c>
      <c r="BF123" s="469">
        <f>'8. Routing factors'!BF156*'7. Network costs'!$I$299</f>
        <v>0</v>
      </c>
      <c r="BG123" s="469">
        <f>'8. Routing factors'!BG156*'7. Network costs'!$I$300</f>
        <v>0</v>
      </c>
      <c r="BH123" s="229"/>
      <c r="BI123" s="335">
        <f t="shared" si="17"/>
        <v>284469.60755803762</v>
      </c>
      <c r="BJ123" s="470">
        <f>'2. Traffic'!I211</f>
        <v>42.448320000000002</v>
      </c>
      <c r="BK123" s="471">
        <f t="shared" si="18"/>
        <v>6.7015516175442892E-3</v>
      </c>
    </row>
    <row r="124" spans="3:63">
      <c r="C124" s="240" t="str">
        <f t="shared" si="16"/>
        <v>S06</v>
      </c>
      <c r="D124" s="240" t="str">
        <f t="shared" si="16"/>
        <v>Входящи повиквания от други мобилни мрежи (Incoming calls from other mobile)</v>
      </c>
      <c r="E124" s="469">
        <f>'8. Routing factors'!E157*'7. Network costs'!$I$246</f>
        <v>651562.4993856115</v>
      </c>
      <c r="F124" s="469">
        <f>'8. Routing factors'!F157*'7. Network costs'!$I$247</f>
        <v>423978.74556581624</v>
      </c>
      <c r="G124" s="469">
        <f>'8. Routing factors'!G157*'7. Network costs'!$I$248</f>
        <v>754071.94086456124</v>
      </c>
      <c r="H124" s="469">
        <f>'8. Routing factors'!H157*'7. Network costs'!$I$249</f>
        <v>227675.38125461162</v>
      </c>
      <c r="I124" s="469">
        <f>'8. Routing factors'!I157*'7. Network costs'!$I$250</f>
        <v>907881.15780099458</v>
      </c>
      <c r="J124" s="469">
        <f>'8. Routing factors'!J157*'7. Network costs'!$I$251</f>
        <v>50412.024562938735</v>
      </c>
      <c r="K124" s="469">
        <f>'8. Routing factors'!K157*'7. Network costs'!$I$252</f>
        <v>29448.169876880536</v>
      </c>
      <c r="L124" s="469">
        <f>'8. Routing factors'!L157*'7. Network costs'!$I$253</f>
        <v>3923.7390356234437</v>
      </c>
      <c r="M124" s="469">
        <f>'8. Routing factors'!M157*'7. Network costs'!$I$254</f>
        <v>117712.17106870332</v>
      </c>
      <c r="N124" s="469">
        <f>'8. Routing factors'!N157*'7. Network costs'!$I$255</f>
        <v>0</v>
      </c>
      <c r="O124" s="469">
        <f>'8. Routing factors'!O157*'7. Network costs'!$I$256</f>
        <v>0</v>
      </c>
      <c r="P124" s="469">
        <f>'8. Routing factors'!P157*'7. Network costs'!$I$257</f>
        <v>0</v>
      </c>
      <c r="Q124" s="469">
        <f>'8. Routing factors'!Q157*'7. Network costs'!$I$258</f>
        <v>0</v>
      </c>
      <c r="R124" s="469">
        <f>'8. Routing factors'!R157*'7. Network costs'!$I$259</f>
        <v>20926.608189991704</v>
      </c>
      <c r="S124" s="469">
        <f>'8. Routing factors'!S157*'7. Network costs'!$I$260</f>
        <v>19618.695178117225</v>
      </c>
      <c r="T124" s="469">
        <f>'8. Routing factors'!T157*'7. Network costs'!$I$261</f>
        <v>0</v>
      </c>
      <c r="U124" s="469">
        <f>'8. Routing factors'!U157*'7. Network costs'!$I$262</f>
        <v>0</v>
      </c>
      <c r="V124" s="469">
        <f>'8. Routing factors'!V157*'7. Network costs'!$I$263</f>
        <v>270282.35081302933</v>
      </c>
      <c r="W124" s="469">
        <f>'8. Routing factors'!W157*'7. Network costs'!$I$264</f>
        <v>129279.71063988026</v>
      </c>
      <c r="X124" s="469">
        <f>'8. Routing factors'!X157*'7. Network costs'!$I$265</f>
        <v>0</v>
      </c>
      <c r="Y124" s="469">
        <f>'8. Routing factors'!Y157*'7. Network costs'!$I$266</f>
        <v>0</v>
      </c>
      <c r="Z124" s="469">
        <f>'8. Routing factors'!Z157*'7. Network costs'!$I$267</f>
        <v>0</v>
      </c>
      <c r="AA124" s="469">
        <f>'8. Routing factors'!AA157*'7. Network costs'!$I$268</f>
        <v>0</v>
      </c>
      <c r="AB124" s="469">
        <f>'8. Routing factors'!AB157*'7. Network costs'!$I$269</f>
        <v>100883.86207536717</v>
      </c>
      <c r="AC124" s="469">
        <f>'8. Routing factors'!AC157*'7. Network costs'!$I$270</f>
        <v>134036.76516718065</v>
      </c>
      <c r="AD124" s="469">
        <f>'8. Routing factors'!AD157*'7. Network costs'!$I$271</f>
        <v>0</v>
      </c>
      <c r="AE124" s="469">
        <f>'8. Routing factors'!AE157*'7. Network costs'!$I$272</f>
        <v>0</v>
      </c>
      <c r="AF124" s="469">
        <f>'8. Routing factors'!AF157*'7. Network costs'!$I$273</f>
        <v>0</v>
      </c>
      <c r="AG124" s="469">
        <f>'8. Routing factors'!AG157*'7. Network costs'!$I$274</f>
        <v>0</v>
      </c>
      <c r="AH124" s="469">
        <f>'8. Routing factors'!AH157*'7. Network costs'!$I$275</f>
        <v>0</v>
      </c>
      <c r="AI124" s="469">
        <f>'8. Routing factors'!AI157*'7. Network costs'!$I$276</f>
        <v>342849.01953647</v>
      </c>
      <c r="AJ124" s="469">
        <f>'8. Routing factors'!AJ157*'7. Network costs'!$I$277</f>
        <v>953594.21645375527</v>
      </c>
      <c r="AK124" s="469">
        <f>'8. Routing factors'!AK157*'7. Network costs'!$I$278</f>
        <v>355451.94683123979</v>
      </c>
      <c r="AL124" s="469">
        <f>'8. Routing factors'!AL157*'7. Network costs'!$I$279</f>
        <v>98940.177471425981</v>
      </c>
      <c r="AM124" s="469">
        <f>'8. Routing factors'!AM157*'7. Network costs'!$I$280</f>
        <v>136875.17484177105</v>
      </c>
      <c r="AN124" s="469">
        <f>'8. Routing factors'!AN157*'7. Network costs'!$I$281</f>
        <v>342.81320940489383</v>
      </c>
      <c r="AO124" s="469">
        <f>'8. Routing factors'!AO157*'7. Network costs'!$I$282</f>
        <v>100.60996420389576</v>
      </c>
      <c r="AP124" s="469">
        <f>'8. Routing factors'!AP157*'7. Network costs'!$I$283</f>
        <v>0</v>
      </c>
      <c r="AQ124" s="469">
        <f>'8. Routing factors'!AQ157*'7. Network costs'!$I$284</f>
        <v>0</v>
      </c>
      <c r="AR124" s="469">
        <f>'8. Routing factors'!AR157*'7. Network costs'!$I$285</f>
        <v>503.04982101947894</v>
      </c>
      <c r="AS124" s="469">
        <f>'8. Routing factors'!AS157*'7. Network costs'!$I$286</f>
        <v>0</v>
      </c>
      <c r="AT124" s="469">
        <f>'8. Routing factors'!AT157*'7. Network costs'!$I$287</f>
        <v>0</v>
      </c>
      <c r="AU124" s="469">
        <f>'8. Routing factors'!AU157*'7. Network costs'!$I$288</f>
        <v>472.5275616636236</v>
      </c>
      <c r="AV124" s="469">
        <f>'8. Routing factors'!AV157*'7. Network costs'!$I$289</f>
        <v>3314.9062518378464</v>
      </c>
      <c r="AW124" s="469">
        <f>'8. Routing factors'!AW157*'7. Network costs'!$I$290</f>
        <v>0</v>
      </c>
      <c r="AX124" s="469">
        <f>'8. Routing factors'!AX157*'7. Network costs'!$I$291</f>
        <v>0</v>
      </c>
      <c r="AY124" s="469">
        <f>'8. Routing factors'!AY157*'7. Network costs'!$I$292</f>
        <v>0</v>
      </c>
      <c r="AZ124" s="469">
        <f>'8. Routing factors'!AZ157*'7. Network costs'!$I$293</f>
        <v>0</v>
      </c>
      <c r="BA124" s="469">
        <f>'8. Routing factors'!BA157*'7. Network costs'!$I$294</f>
        <v>0</v>
      </c>
      <c r="BB124" s="469">
        <f>'8. Routing factors'!BB157*'7. Network costs'!$I$295</f>
        <v>0</v>
      </c>
      <c r="BC124" s="469">
        <f>'8. Routing factors'!BC157*'7. Network costs'!$I$296</f>
        <v>0</v>
      </c>
      <c r="BD124" s="469">
        <f>'8. Routing factors'!BD157*'7. Network costs'!$I$297</f>
        <v>0</v>
      </c>
      <c r="BE124" s="469">
        <f>'8. Routing factors'!BE157*'7. Network costs'!$I$298</f>
        <v>0</v>
      </c>
      <c r="BF124" s="469">
        <f>'8. Routing factors'!BF157*'7. Network costs'!$I$299</f>
        <v>0</v>
      </c>
      <c r="BG124" s="469">
        <f>'8. Routing factors'!BG157*'7. Network costs'!$I$300</f>
        <v>0</v>
      </c>
      <c r="BH124" s="229"/>
      <c r="BI124" s="335">
        <f t="shared" si="17"/>
        <v>5734138.263422098</v>
      </c>
      <c r="BJ124" s="470">
        <f>'2. Traffic'!I212</f>
        <v>848.96640000000014</v>
      </c>
      <c r="BK124" s="471">
        <f t="shared" si="18"/>
        <v>6.7542581937543077E-3</v>
      </c>
    </row>
    <row r="125" spans="3:63">
      <c r="C125" s="240" t="str">
        <f t="shared" si="16"/>
        <v>S07</v>
      </c>
      <c r="D125" s="240" t="str">
        <f t="shared" si="16"/>
        <v>Входящи международни повиквания (Incoming calls from international)</v>
      </c>
      <c r="E125" s="469">
        <f>'8. Routing factors'!E158*'7. Network costs'!$I$246</f>
        <v>189547.90822175579</v>
      </c>
      <c r="F125" s="469">
        <f>'8. Routing factors'!F158*'7. Network costs'!$I$247</f>
        <v>123340.86818726326</v>
      </c>
      <c r="G125" s="469">
        <f>'8. Routing factors'!G158*'7. Network costs'!$I$248</f>
        <v>219369.22271366912</v>
      </c>
      <c r="H125" s="469">
        <f>'8. Routing factors'!H158*'7. Network costs'!$I$249</f>
        <v>66233.695633336189</v>
      </c>
      <c r="I125" s="469">
        <f>'8. Routing factors'!I158*'7. Network costs'!$I$250</f>
        <v>264114.3014482772</v>
      </c>
      <c r="J125" s="469">
        <f>'8. Routing factors'!J158*'7. Network costs'!$I$251</f>
        <v>14665.506093642791</v>
      </c>
      <c r="K125" s="469">
        <f>'8. Routing factors'!K158*'7. Network costs'!$I$252</f>
        <v>8566.8512328211054</v>
      </c>
      <c r="L125" s="469">
        <f>'8. Routing factors'!L158*'7. Network costs'!$I$253</f>
        <v>1141.4661330444537</v>
      </c>
      <c r="M125" s="469">
        <f>'8. Routing factors'!M158*'7. Network costs'!$I$254</f>
        <v>34243.983991333611</v>
      </c>
      <c r="N125" s="469">
        <f>'8. Routing factors'!N158*'7. Network costs'!$I$255</f>
        <v>0</v>
      </c>
      <c r="O125" s="469">
        <f>'8. Routing factors'!O158*'7. Network costs'!$I$256</f>
        <v>0</v>
      </c>
      <c r="P125" s="469">
        <f>'8. Routing factors'!P158*'7. Network costs'!$I$257</f>
        <v>0</v>
      </c>
      <c r="Q125" s="469">
        <f>'8. Routing factors'!Q158*'7. Network costs'!$I$258</f>
        <v>0</v>
      </c>
      <c r="R125" s="469">
        <f>'8. Routing factors'!R158*'7. Network costs'!$I$259</f>
        <v>6087.8193762370884</v>
      </c>
      <c r="S125" s="469">
        <f>'8. Routing factors'!S158*'7. Network costs'!$I$260</f>
        <v>5707.33066522227</v>
      </c>
      <c r="T125" s="469">
        <f>'8. Routing factors'!T158*'7. Network costs'!$I$261</f>
        <v>0</v>
      </c>
      <c r="U125" s="469">
        <f>'8. Routing factors'!U158*'7. Network costs'!$I$262</f>
        <v>0</v>
      </c>
      <c r="V125" s="469">
        <f>'8. Routing factors'!V158*'7. Network costs'!$I$263</f>
        <v>78628.61087643473</v>
      </c>
      <c r="W125" s="469">
        <f>'8. Routing factors'!W158*'7. Network costs'!$I$264</f>
        <v>0</v>
      </c>
      <c r="X125" s="469">
        <f>'8. Routing factors'!X158*'7. Network costs'!$I$265</f>
        <v>20871.775539820253</v>
      </c>
      <c r="Y125" s="469">
        <f>'8. Routing factors'!Y158*'7. Network costs'!$I$266</f>
        <v>0</v>
      </c>
      <c r="Z125" s="469">
        <f>'8. Routing factors'!Z158*'7. Network costs'!$I$267</f>
        <v>0</v>
      </c>
      <c r="AA125" s="469">
        <f>'8. Routing factors'!AA158*'7. Network costs'!$I$268</f>
        <v>0</v>
      </c>
      <c r="AB125" s="469">
        <f>'8. Routing factors'!AB158*'7. Network costs'!$I$269</f>
        <v>29348.412543308274</v>
      </c>
      <c r="AC125" s="469">
        <f>'8. Routing factors'!AC158*'7. Network costs'!$I$270</f>
        <v>38993.018300173288</v>
      </c>
      <c r="AD125" s="469">
        <f>'8. Routing factors'!AD158*'7. Network costs'!$I$271</f>
        <v>0</v>
      </c>
      <c r="AE125" s="469">
        <f>'8. Routing factors'!AE158*'7. Network costs'!$I$272</f>
        <v>0</v>
      </c>
      <c r="AF125" s="469">
        <f>'8. Routing factors'!AF158*'7. Network costs'!$I$273</f>
        <v>0</v>
      </c>
      <c r="AG125" s="469">
        <f>'8. Routing factors'!AG158*'7. Network costs'!$I$274</f>
        <v>0</v>
      </c>
      <c r="AH125" s="469">
        <f>'8. Routing factors'!AH158*'7. Network costs'!$I$275</f>
        <v>0</v>
      </c>
      <c r="AI125" s="469">
        <f>'8. Routing factors'!AI158*'7. Network costs'!$I$276</f>
        <v>99739.187799016043</v>
      </c>
      <c r="AJ125" s="469">
        <f>'8. Routing factors'!AJ158*'7. Network costs'!$I$277</f>
        <v>277412.81794396212</v>
      </c>
      <c r="AK125" s="469">
        <f>'8. Routing factors'!AK158*'7. Network costs'!$I$278</f>
        <v>103405.54138512183</v>
      </c>
      <c r="AL125" s="469">
        <f>'8. Routing factors'!AL158*'7. Network costs'!$I$279</f>
        <v>28782.969702034738</v>
      </c>
      <c r="AM125" s="469">
        <f>'8. Routing factors'!AM158*'7. Network costs'!$I$280</f>
        <v>39818.748167994599</v>
      </c>
      <c r="AN125" s="469">
        <f>'8. Routing factors'!AN158*'7. Network costs'!$I$281</f>
        <v>99.728770171329046</v>
      </c>
      <c r="AO125" s="469">
        <f>'8. Routing factors'!AO158*'7. Network costs'!$I$282</f>
        <v>29.268732130987505</v>
      </c>
      <c r="AP125" s="469">
        <f>'8. Routing factors'!AP158*'7. Network costs'!$I$283</f>
        <v>0</v>
      </c>
      <c r="AQ125" s="469">
        <f>'8. Routing factors'!AQ158*'7. Network costs'!$I$284</f>
        <v>0</v>
      </c>
      <c r="AR125" s="469">
        <f>'8. Routing factors'!AR158*'7. Network costs'!$I$285</f>
        <v>146.34366065493757</v>
      </c>
      <c r="AS125" s="469">
        <f>'8. Routing factors'!AS158*'7. Network costs'!$I$286</f>
        <v>0</v>
      </c>
      <c r="AT125" s="469">
        <f>'8. Routing factors'!AT158*'7. Network costs'!$I$287</f>
        <v>0</v>
      </c>
      <c r="AU125" s="469">
        <f>'8. Routing factors'!AU158*'7. Network costs'!$I$288</f>
        <v>137.46434298309541</v>
      </c>
      <c r="AV125" s="469">
        <f>'8. Routing factors'!AV158*'7. Network costs'!$I$289</f>
        <v>0</v>
      </c>
      <c r="AW125" s="469">
        <f>'8. Routing factors'!AW158*'7. Network costs'!$I$290</f>
        <v>1337.9512315090853</v>
      </c>
      <c r="AX125" s="469">
        <f>'8. Routing factors'!AX158*'7. Network costs'!$I$291</f>
        <v>0</v>
      </c>
      <c r="AY125" s="469">
        <f>'8. Routing factors'!AY158*'7. Network costs'!$I$292</f>
        <v>0</v>
      </c>
      <c r="AZ125" s="469">
        <f>'8. Routing factors'!AZ158*'7. Network costs'!$I$293</f>
        <v>0</v>
      </c>
      <c r="BA125" s="469">
        <f>'8. Routing factors'!BA158*'7. Network costs'!$I$294</f>
        <v>0</v>
      </c>
      <c r="BB125" s="469">
        <f>'8. Routing factors'!BB158*'7. Network costs'!$I$295</f>
        <v>0</v>
      </c>
      <c r="BC125" s="469">
        <f>'8. Routing factors'!BC158*'7. Network costs'!$I$296</f>
        <v>0</v>
      </c>
      <c r="BD125" s="469">
        <f>'8. Routing factors'!BD158*'7. Network costs'!$I$297</f>
        <v>0</v>
      </c>
      <c r="BE125" s="469">
        <f>'8. Routing factors'!BE158*'7. Network costs'!$I$298</f>
        <v>0</v>
      </c>
      <c r="BF125" s="469">
        <f>'8. Routing factors'!BF158*'7. Network costs'!$I$299</f>
        <v>0</v>
      </c>
      <c r="BG125" s="469">
        <f>'8. Routing factors'!BG158*'7. Network costs'!$I$300</f>
        <v>0</v>
      </c>
      <c r="BH125" s="229"/>
      <c r="BI125" s="335">
        <f t="shared" si="17"/>
        <v>1651770.7926919181</v>
      </c>
      <c r="BJ125" s="470">
        <f>'2. Traffic'!I213</f>
        <v>254.68992000000003</v>
      </c>
      <c r="BK125" s="471">
        <f t="shared" si="18"/>
        <v>6.4854187896086265E-3</v>
      </c>
    </row>
    <row r="126" spans="3:63">
      <c r="C126" s="240" t="str">
        <f t="shared" si="16"/>
        <v>S08</v>
      </c>
      <c r="D126" s="240" t="str">
        <f t="shared" si="16"/>
        <v>Изходящи повиквания от чужди абонати в роуминг в мрежата на предприятието (Roaming Calls Outbound)</v>
      </c>
      <c r="E126" s="469">
        <f>'8. Routing factors'!E159*'7. Network costs'!$I$246</f>
        <v>59229.926187275487</v>
      </c>
      <c r="F126" s="469">
        <f>'8. Routing factors'!F159*'7. Network costs'!$I$247</f>
        <v>38541.551775181098</v>
      </c>
      <c r="G126" s="469">
        <f>'8. Routing factors'!G159*'7. Network costs'!$I$248</f>
        <v>68548.489883041038</v>
      </c>
      <c r="H126" s="469">
        <f>'8. Routing factors'!H159*'7. Network costs'!$I$249</f>
        <v>20696.703753034079</v>
      </c>
      <c r="I126" s="469">
        <f>'8. Routing factors'!I159*'7. Network costs'!$I$250</f>
        <v>82530.43110074148</v>
      </c>
      <c r="J126" s="469">
        <f>'8. Routing factors'!J159*'7. Network costs'!$I$251</f>
        <v>4582.6770212059846</v>
      </c>
      <c r="K126" s="469">
        <f>'8. Routing factors'!K159*'7. Network costs'!$I$252</f>
        <v>2676.9694845892495</v>
      </c>
      <c r="L126" s="469">
        <f>'8. Routing factors'!L159*'7. Network costs'!$I$253</f>
        <v>356.68531211856333</v>
      </c>
      <c r="M126" s="469">
        <f>'8. Routing factors'!M159*'7. Network costs'!$I$254</f>
        <v>10700.5593635569</v>
      </c>
      <c r="N126" s="469">
        <f>'8. Routing factors'!N159*'7. Network costs'!$I$255</f>
        <v>0</v>
      </c>
      <c r="O126" s="469">
        <f>'8. Routing factors'!O159*'7. Network costs'!$I$256</f>
        <v>0</v>
      </c>
      <c r="P126" s="469">
        <f>'8. Routing factors'!P159*'7. Network costs'!$I$257</f>
        <v>0</v>
      </c>
      <c r="Q126" s="469">
        <f>'8. Routing factors'!Q159*'7. Network costs'!$I$258</f>
        <v>0</v>
      </c>
      <c r="R126" s="469">
        <f>'8. Routing factors'!R159*'7. Network costs'!$I$259</f>
        <v>1902.3216646323385</v>
      </c>
      <c r="S126" s="469">
        <f>'8. Routing factors'!S159*'7. Network costs'!$I$260</f>
        <v>1783.4265605928172</v>
      </c>
      <c r="T126" s="469">
        <f>'8. Routing factors'!T159*'7. Network costs'!$I$261</f>
        <v>0</v>
      </c>
      <c r="U126" s="469">
        <f>'8. Routing factors'!U159*'7. Network costs'!$I$262</f>
        <v>0</v>
      </c>
      <c r="V126" s="469">
        <f>'8. Routing factors'!V159*'7. Network costs'!$I$263</f>
        <v>24569.866595260577</v>
      </c>
      <c r="W126" s="469">
        <f>'8. Routing factors'!W159*'7. Network costs'!$I$264</f>
        <v>0</v>
      </c>
      <c r="X126" s="469">
        <f>'8. Routing factors'!X159*'7. Network costs'!$I$265</f>
        <v>6522.0119610850124</v>
      </c>
      <c r="Y126" s="469">
        <f>'8. Routing factors'!Y159*'7. Network costs'!$I$266</f>
        <v>0</v>
      </c>
      <c r="Z126" s="469">
        <f>'8. Routing factors'!Z159*'7. Network costs'!$I$267</f>
        <v>0</v>
      </c>
      <c r="AA126" s="469">
        <f>'8. Routing factors'!AA159*'7. Network costs'!$I$268</f>
        <v>0</v>
      </c>
      <c r="AB126" s="469">
        <f>'8. Routing factors'!AB159*'7. Network costs'!$I$269</f>
        <v>9170.7913052787826</v>
      </c>
      <c r="AC126" s="469">
        <f>'8. Routing factors'!AC159*'7. Network costs'!$I$270</f>
        <v>12184.537499809041</v>
      </c>
      <c r="AD126" s="469">
        <f>'8. Routing factors'!AD159*'7. Network costs'!$I$271</f>
        <v>0</v>
      </c>
      <c r="AE126" s="469">
        <f>'8. Routing factors'!AE159*'7. Network costs'!$I$272</f>
        <v>0</v>
      </c>
      <c r="AF126" s="469">
        <f>'8. Routing factors'!AF159*'7. Network costs'!$I$273</f>
        <v>0</v>
      </c>
      <c r="AG126" s="469">
        <f>'8. Routing factors'!AG159*'7. Network costs'!$I$274</f>
        <v>0</v>
      </c>
      <c r="AH126" s="469">
        <f>'8. Routing factors'!AH159*'7. Network costs'!$I$275</f>
        <v>0</v>
      </c>
      <c r="AI126" s="469">
        <f>'8. Routing factors'!AI159*'7. Network costs'!$I$276</f>
        <v>31166.499207172343</v>
      </c>
      <c r="AJ126" s="469">
        <f>'8. Routing factors'!AJ159*'7. Network costs'!$I$277</f>
        <v>86685.951242478783</v>
      </c>
      <c r="AK126" s="469">
        <f>'8. Routing factors'!AK159*'7. Network costs'!$I$278</f>
        <v>32312.161295025304</v>
      </c>
      <c r="AL126" s="469">
        <f>'8. Routing factors'!AL159*'7. Network costs'!$I$279</f>
        <v>8994.1017386887215</v>
      </c>
      <c r="AM126" s="469">
        <f>'8. Routing factors'!AM159*'7. Network costs'!$I$280</f>
        <v>12442.561550723212</v>
      </c>
      <c r="AN126" s="469">
        <f>'8. Routing factors'!AN159*'7. Network costs'!$I$281</f>
        <v>31.163243907102103</v>
      </c>
      <c r="AO126" s="469">
        <f>'8. Routing factors'!AO159*'7. Network costs'!$I$282</f>
        <v>9.1458927717913578</v>
      </c>
      <c r="AP126" s="469">
        <f>'8. Routing factors'!AP159*'7. Network costs'!$I$283</f>
        <v>0</v>
      </c>
      <c r="AQ126" s="469">
        <f>'8. Routing factors'!AQ159*'7. Network costs'!$I$284</f>
        <v>0</v>
      </c>
      <c r="AR126" s="469">
        <f>'8. Routing factors'!AR159*'7. Network costs'!$I$285</f>
        <v>45.729463858956798</v>
      </c>
      <c r="AS126" s="469">
        <f>'8. Routing factors'!AS159*'7. Network costs'!$I$286</f>
        <v>0</v>
      </c>
      <c r="AT126" s="469">
        <f>'8. Routing factors'!AT159*'7. Network costs'!$I$287</f>
        <v>0</v>
      </c>
      <c r="AU126" s="469">
        <f>'8. Routing factors'!AU159*'7. Network costs'!$I$288</f>
        <v>42.954854868382789</v>
      </c>
      <c r="AV126" s="469">
        <f>'8. Routing factors'!AV159*'7. Network costs'!$I$289</f>
        <v>0</v>
      </c>
      <c r="AW126" s="469">
        <f>'8. Routing factors'!AW159*'7. Network costs'!$I$290</f>
        <v>418.08297136017524</v>
      </c>
      <c r="AX126" s="469">
        <f>'8. Routing factors'!AX159*'7. Network costs'!$I$291</f>
        <v>0</v>
      </c>
      <c r="AY126" s="469">
        <f>'8. Routing factors'!AY159*'7. Network costs'!$I$292</f>
        <v>0</v>
      </c>
      <c r="AZ126" s="469">
        <f>'8. Routing factors'!AZ159*'7. Network costs'!$I$293</f>
        <v>0</v>
      </c>
      <c r="BA126" s="469">
        <f>'8. Routing factors'!BA159*'7. Network costs'!$I$294</f>
        <v>0</v>
      </c>
      <c r="BB126" s="469">
        <f>'8. Routing factors'!BB159*'7. Network costs'!$I$295</f>
        <v>0</v>
      </c>
      <c r="BC126" s="469">
        <f>'8. Routing factors'!BC159*'7. Network costs'!$I$296</f>
        <v>0</v>
      </c>
      <c r="BD126" s="469">
        <f>'8. Routing factors'!BD159*'7. Network costs'!$I$297</f>
        <v>0</v>
      </c>
      <c r="BE126" s="469">
        <f>'8. Routing factors'!BE159*'7. Network costs'!$I$298</f>
        <v>0</v>
      </c>
      <c r="BF126" s="469">
        <f>'8. Routing factors'!BF159*'7. Network costs'!$I$299</f>
        <v>0</v>
      </c>
      <c r="BG126" s="469">
        <f>'8. Routing factors'!BG159*'7. Network costs'!$I$300</f>
        <v>0</v>
      </c>
      <c r="BH126" s="229"/>
      <c r="BI126" s="335">
        <f t="shared" si="17"/>
        <v>516145.30092825735</v>
      </c>
      <c r="BJ126" s="470">
        <f>'2. Traffic'!I214</f>
        <v>84.896640000000005</v>
      </c>
      <c r="BK126" s="471">
        <f t="shared" si="18"/>
        <v>6.0796905617025278E-3</v>
      </c>
    </row>
    <row r="127" spans="3:63">
      <c r="C127" s="240" t="str">
        <f t="shared" si="16"/>
        <v>S09</v>
      </c>
      <c r="D127" s="240" t="str">
        <f t="shared" si="16"/>
        <v>Входящи повиквания от чужди абонати в роуминг в мрежата на предприятието (Roaming Calls Inbound)</v>
      </c>
      <c r="E127" s="469">
        <f>'8. Routing factors'!E160*'7. Network costs'!$I$246</f>
        <v>64970.632746822994</v>
      </c>
      <c r="F127" s="469">
        <f>'8. Routing factors'!F160*'7. Network costs'!$I$247</f>
        <v>42277.091448003703</v>
      </c>
      <c r="G127" s="469">
        <f>'8. Routing factors'!G160*'7. Network costs'!$I$248</f>
        <v>75192.373994502079</v>
      </c>
      <c r="H127" s="469">
        <f>'8. Routing factors'!H160*'7. Network costs'!$I$249</f>
        <v>22702.677939467882</v>
      </c>
      <c r="I127" s="469">
        <f>'8. Routing factors'!I160*'7. Network costs'!$I$250</f>
        <v>90529.478502628903</v>
      </c>
      <c r="J127" s="469">
        <f>'8. Routing factors'!J160*'7. Network costs'!$I$251</f>
        <v>5026.8410735592452</v>
      </c>
      <c r="K127" s="469">
        <f>'8. Routing factors'!K160*'7. Network costs'!$I$252</f>
        <v>2936.4277900293041</v>
      </c>
      <c r="L127" s="469">
        <f>'8. Routing factors'!L160*'7. Network costs'!$I$253</f>
        <v>391.25610838292175</v>
      </c>
      <c r="M127" s="469">
        <f>'8. Routing factors'!M160*'7. Network costs'!$I$254</f>
        <v>11737.683251487653</v>
      </c>
      <c r="N127" s="469">
        <f>'8. Routing factors'!N160*'7. Network costs'!$I$255</f>
        <v>0</v>
      </c>
      <c r="O127" s="469">
        <f>'8. Routing factors'!O160*'7. Network costs'!$I$256</f>
        <v>0</v>
      </c>
      <c r="P127" s="469">
        <f>'8. Routing factors'!P160*'7. Network costs'!$I$257</f>
        <v>0</v>
      </c>
      <c r="Q127" s="469">
        <f>'8. Routing factors'!Q160*'7. Network costs'!$I$258</f>
        <v>0</v>
      </c>
      <c r="R127" s="469">
        <f>'8. Routing factors'!R160*'7. Network costs'!$I$259</f>
        <v>2086.6992447089165</v>
      </c>
      <c r="S127" s="469">
        <f>'8. Routing factors'!S160*'7. Network costs'!$I$260</f>
        <v>1956.2805419146091</v>
      </c>
      <c r="T127" s="469">
        <f>'8. Routing factors'!T160*'7. Network costs'!$I$261</f>
        <v>0</v>
      </c>
      <c r="U127" s="469">
        <f>'8. Routing factors'!U160*'7. Network costs'!$I$262</f>
        <v>0</v>
      </c>
      <c r="V127" s="469">
        <f>'8. Routing factors'!V160*'7. Network costs'!$I$263</f>
        <v>26951.23701744627</v>
      </c>
      <c r="W127" s="469">
        <f>'8. Routing factors'!W160*'7. Network costs'!$I$264</f>
        <v>0</v>
      </c>
      <c r="X127" s="469">
        <f>'8. Routing factors'!X160*'7. Network costs'!$I$265</f>
        <v>7154.1410089596593</v>
      </c>
      <c r="Y127" s="469">
        <f>'8. Routing factors'!Y160*'7. Network costs'!$I$266</f>
        <v>0</v>
      </c>
      <c r="Z127" s="469">
        <f>'8. Routing factors'!Z160*'7. Network costs'!$I$267</f>
        <v>0</v>
      </c>
      <c r="AA127" s="469">
        <f>'8. Routing factors'!AA160*'7. Network costs'!$I$268</f>
        <v>0</v>
      </c>
      <c r="AB127" s="469">
        <f>'8. Routing factors'!AB160*'7. Network costs'!$I$269</f>
        <v>10059.646402548267</v>
      </c>
      <c r="AC127" s="469">
        <f>'8. Routing factors'!AC160*'7. Network costs'!$I$270</f>
        <v>13365.492109292132</v>
      </c>
      <c r="AD127" s="469">
        <f>'8. Routing factors'!AD160*'7. Network costs'!$I$271</f>
        <v>0</v>
      </c>
      <c r="AE127" s="469">
        <f>'8. Routing factors'!AE160*'7. Network costs'!$I$272</f>
        <v>0</v>
      </c>
      <c r="AF127" s="469">
        <f>'8. Routing factors'!AF160*'7. Network costs'!$I$273</f>
        <v>0</v>
      </c>
      <c r="AG127" s="469">
        <f>'8. Routing factors'!AG160*'7. Network costs'!$I$274</f>
        <v>0</v>
      </c>
      <c r="AH127" s="469">
        <f>'8. Routing factors'!AH160*'7. Network costs'!$I$275</f>
        <v>0</v>
      </c>
      <c r="AI127" s="469">
        <f>'8. Routing factors'!AI160*'7. Network costs'!$I$276</f>
        <v>34187.231089752058</v>
      </c>
      <c r="AJ127" s="469">
        <f>'8. Routing factors'!AJ160*'7. Network costs'!$I$277</f>
        <v>95087.761627061394</v>
      </c>
      <c r="AK127" s="469">
        <f>'8. Routing factors'!AK160*'7. Network costs'!$I$278</f>
        <v>35443.933496007026</v>
      </c>
      <c r="AL127" s="469">
        <f>'8. Routing factors'!AL160*'7. Network costs'!$I$279</f>
        <v>9865.8316592237279</v>
      </c>
      <c r="AM127" s="469">
        <f>'8. Routing factors'!AM160*'7. Network costs'!$I$280</f>
        <v>13648.52447031158</v>
      </c>
      <c r="AN127" s="469">
        <f>'8. Routing factors'!AN160*'7. Network costs'!$I$281</f>
        <v>34.183660278188405</v>
      </c>
      <c r="AO127" s="469">
        <f>'8. Routing factors'!AO160*'7. Network costs'!$I$282</f>
        <v>10.032334643454881</v>
      </c>
      <c r="AP127" s="469">
        <f>'8. Routing factors'!AP160*'7. Network costs'!$I$283</f>
        <v>0</v>
      </c>
      <c r="AQ127" s="469">
        <f>'8. Routing factors'!AQ160*'7. Network costs'!$I$284</f>
        <v>0</v>
      </c>
      <c r="AR127" s="469">
        <f>'8. Routing factors'!AR160*'7. Network costs'!$I$285</f>
        <v>50.161673217274419</v>
      </c>
      <c r="AS127" s="469">
        <f>'8. Routing factors'!AS160*'7. Network costs'!$I$286</f>
        <v>0</v>
      </c>
      <c r="AT127" s="469">
        <f>'8. Routing factors'!AT160*'7. Network costs'!$I$287</f>
        <v>0</v>
      </c>
      <c r="AU127" s="469">
        <f>'8. Routing factors'!AU160*'7. Network costs'!$I$288</f>
        <v>47.118142466068704</v>
      </c>
      <c r="AV127" s="469">
        <f>'8. Routing factors'!AV160*'7. Network costs'!$I$289</f>
        <v>0</v>
      </c>
      <c r="AW127" s="469">
        <f>'8. Routing factors'!AW160*'7. Network costs'!$I$290</f>
        <v>458.60457607286338</v>
      </c>
      <c r="AX127" s="469">
        <f>'8. Routing factors'!AX160*'7. Network costs'!$I$291</f>
        <v>0</v>
      </c>
      <c r="AY127" s="469">
        <f>'8. Routing factors'!AY160*'7. Network costs'!$I$292</f>
        <v>0</v>
      </c>
      <c r="AZ127" s="469">
        <f>'8. Routing factors'!AZ160*'7. Network costs'!$I$293</f>
        <v>0</v>
      </c>
      <c r="BA127" s="469">
        <f>'8. Routing factors'!BA160*'7. Network costs'!$I$294</f>
        <v>0</v>
      </c>
      <c r="BB127" s="469">
        <f>'8. Routing factors'!BB160*'7. Network costs'!$I$295</f>
        <v>0</v>
      </c>
      <c r="BC127" s="469">
        <f>'8. Routing factors'!BC160*'7. Network costs'!$I$296</f>
        <v>0</v>
      </c>
      <c r="BD127" s="469">
        <f>'8. Routing factors'!BD160*'7. Network costs'!$I$297</f>
        <v>0</v>
      </c>
      <c r="BE127" s="469">
        <f>'8. Routing factors'!BE160*'7. Network costs'!$I$298</f>
        <v>0</v>
      </c>
      <c r="BF127" s="469">
        <f>'8. Routing factors'!BF160*'7. Network costs'!$I$299</f>
        <v>0</v>
      </c>
      <c r="BG127" s="469">
        <f>'8. Routing factors'!BG160*'7. Network costs'!$I$300</f>
        <v>0</v>
      </c>
      <c r="BH127" s="229"/>
      <c r="BI127" s="335">
        <f t="shared" si="17"/>
        <v>566171.34190878842</v>
      </c>
      <c r="BJ127" s="470">
        <f>'2. Traffic'!I215</f>
        <v>84.896640000000005</v>
      </c>
      <c r="BK127" s="471">
        <f t="shared" si="18"/>
        <v>6.6689487582640306E-3</v>
      </c>
    </row>
    <row r="128" spans="3:63">
      <c r="C128" s="240" t="str">
        <f t="shared" si="16"/>
        <v>S10</v>
      </c>
      <c r="D128" s="240" t="str">
        <f t="shared" si="16"/>
        <v>Гласова поща (Voice mail)</v>
      </c>
      <c r="E128" s="469">
        <f>'8. Routing factors'!E161*'7. Network costs'!$I$246</f>
        <v>73315.665287516269</v>
      </c>
      <c r="F128" s="469">
        <f>'8. Routing factors'!F161*'7. Network costs'!$I$247</f>
        <v>47707.29412486939</v>
      </c>
      <c r="G128" s="469">
        <f>'8. Routing factors'!G161*'7. Network costs'!$I$248</f>
        <v>84850.31915014291</v>
      </c>
      <c r="H128" s="469">
        <f>'8. Routing factors'!H161*'7. Network costs'!$I$249</f>
        <v>25618.681342174514</v>
      </c>
      <c r="I128" s="469">
        <f>'8. Routing factors'!I161*'7. Network costs'!$I$250</f>
        <v>102157.36962907591</v>
      </c>
      <c r="J128" s="469">
        <f>'8. Routing factors'!J161*'7. Network costs'!$I$251</f>
        <v>5672.5043611435367</v>
      </c>
      <c r="K128" s="469">
        <f>'8. Routing factors'!K161*'7. Network costs'!$I$252</f>
        <v>2209.0612111236451</v>
      </c>
      <c r="L128" s="469">
        <f>'8. Routing factors'!L161*'7. Network costs'!$I$253</f>
        <v>441.51027427543647</v>
      </c>
      <c r="M128" s="469">
        <f>'8. Routing factors'!M161*'7. Network costs'!$I$254</f>
        <v>13245.308228263095</v>
      </c>
      <c r="N128" s="469">
        <f>'8. Routing factors'!N161*'7. Network costs'!$I$255</f>
        <v>0</v>
      </c>
      <c r="O128" s="469">
        <f>'8. Routing factors'!O161*'7. Network costs'!$I$256</f>
        <v>0</v>
      </c>
      <c r="P128" s="469">
        <f>'8. Routing factors'!P161*'7. Network costs'!$I$257</f>
        <v>0</v>
      </c>
      <c r="Q128" s="469">
        <f>'8. Routing factors'!Q161*'7. Network costs'!$I$258</f>
        <v>243202.99225942514</v>
      </c>
      <c r="R128" s="469">
        <f>'8. Routing factors'!R161*'7. Network costs'!$I$259</f>
        <v>2354.7214628023289</v>
      </c>
      <c r="S128" s="469">
        <f>'8. Routing factors'!S161*'7. Network costs'!$I$260</f>
        <v>2207.5513713771829</v>
      </c>
      <c r="T128" s="469">
        <f>'8. Routing factors'!T161*'7. Network costs'!$I$261</f>
        <v>0</v>
      </c>
      <c r="U128" s="469">
        <f>'8. Routing factors'!U161*'7. Network costs'!$I$262</f>
        <v>9734.6518686731979</v>
      </c>
      <c r="V128" s="469">
        <f>'8. Routing factors'!V161*'7. Network costs'!$I$263</f>
        <v>0</v>
      </c>
      <c r="W128" s="469">
        <f>'8. Routing factors'!W161*'7. Network costs'!$I$264</f>
        <v>0</v>
      </c>
      <c r="X128" s="469">
        <f>'8. Routing factors'!X161*'7. Network costs'!$I$265</f>
        <v>0</v>
      </c>
      <c r="Y128" s="469">
        <f>'8. Routing factors'!Y161*'7. Network costs'!$I$266</f>
        <v>0</v>
      </c>
      <c r="Z128" s="469">
        <f>'8. Routing factors'!Z161*'7. Network costs'!$I$267</f>
        <v>0</v>
      </c>
      <c r="AA128" s="469">
        <f>'8. Routing factors'!AA161*'7. Network costs'!$I$268</f>
        <v>0</v>
      </c>
      <c r="AB128" s="469">
        <f>'8. Routing factors'!AB161*'7. Network costs'!$I$269</f>
        <v>11351.739045454508</v>
      </c>
      <c r="AC128" s="469">
        <f>'8. Routing factors'!AC161*'7. Network costs'!$I$270</f>
        <v>15082.197978681652</v>
      </c>
      <c r="AD128" s="469">
        <f>'8. Routing factors'!AD161*'7. Network costs'!$I$271</f>
        <v>0</v>
      </c>
      <c r="AE128" s="469">
        <f>'8. Routing factors'!AE161*'7. Network costs'!$I$272</f>
        <v>0</v>
      </c>
      <c r="AF128" s="469">
        <f>'8. Routing factors'!AF161*'7. Network costs'!$I$273</f>
        <v>0</v>
      </c>
      <c r="AG128" s="469">
        <f>'8. Routing factors'!AG161*'7. Network costs'!$I$274</f>
        <v>0</v>
      </c>
      <c r="AH128" s="469">
        <f>'8. Routing factors'!AH161*'7. Network costs'!$I$275</f>
        <v>0</v>
      </c>
      <c r="AI128" s="469">
        <f>'8. Routing factors'!AI161*'7. Network costs'!$I$276</f>
        <v>38578.346642403536</v>
      </c>
      <c r="AJ128" s="469">
        <f>'8. Routing factors'!AJ161*'7. Network costs'!$I$277</f>
        <v>107301.13298349649</v>
      </c>
      <c r="AK128" s="469">
        <f>'8. Routing factors'!AK161*'7. Network costs'!$I$278</f>
        <v>39996.463860717231</v>
      </c>
      <c r="AL128" s="469">
        <f>'8. Routing factors'!AL161*'7. Network costs'!$I$279</f>
        <v>11133.030126538173</v>
      </c>
      <c r="AM128" s="469">
        <f>'8. Routing factors'!AM161*'7. Network costs'!$I$280</f>
        <v>15401.583906888609</v>
      </c>
      <c r="AN128" s="469">
        <f>'8. Routing factors'!AN161*'7. Network costs'!$I$281</f>
        <v>38.574317184564855</v>
      </c>
      <c r="AO128" s="469">
        <f>'8. Routing factors'!AO161*'7. Network costs'!$I$282</f>
        <v>11.320919278069651</v>
      </c>
      <c r="AP128" s="469">
        <f>'8. Routing factors'!AP161*'7. Network costs'!$I$283</f>
        <v>0</v>
      </c>
      <c r="AQ128" s="469">
        <f>'8. Routing factors'!AQ161*'7. Network costs'!$I$284</f>
        <v>0</v>
      </c>
      <c r="AR128" s="469">
        <f>'8. Routing factors'!AR161*'7. Network costs'!$I$285</f>
        <v>56.604596390348277</v>
      </c>
      <c r="AS128" s="469">
        <f>'8. Routing factors'!AS161*'7. Network costs'!$I$286</f>
        <v>0</v>
      </c>
      <c r="AT128" s="469">
        <f>'8. Routing factors'!AT161*'7. Network costs'!$I$287</f>
        <v>62.402402858131204</v>
      </c>
      <c r="AU128" s="469">
        <f>'8. Routing factors'!AU161*'7. Network costs'!$I$288</f>
        <v>0</v>
      </c>
      <c r="AV128" s="469">
        <f>'8. Routing factors'!AV161*'7. Network costs'!$I$289</f>
        <v>0</v>
      </c>
      <c r="AW128" s="469">
        <f>'8. Routing factors'!AW161*'7. Network costs'!$I$290</f>
        <v>0</v>
      </c>
      <c r="AX128" s="469">
        <f>'8. Routing factors'!AX161*'7. Network costs'!$I$291</f>
        <v>0</v>
      </c>
      <c r="AY128" s="469">
        <f>'8. Routing factors'!AY161*'7. Network costs'!$I$292</f>
        <v>0</v>
      </c>
      <c r="AZ128" s="469">
        <f>'8. Routing factors'!AZ161*'7. Network costs'!$I$293</f>
        <v>0</v>
      </c>
      <c r="BA128" s="469">
        <f>'8. Routing factors'!BA161*'7. Network costs'!$I$294</f>
        <v>0</v>
      </c>
      <c r="BB128" s="469">
        <f>'8. Routing factors'!BB161*'7. Network costs'!$I$295</f>
        <v>0</v>
      </c>
      <c r="BC128" s="469">
        <f>'8. Routing factors'!BC161*'7. Network costs'!$I$296</f>
        <v>0</v>
      </c>
      <c r="BD128" s="469">
        <f>'8. Routing factors'!BD161*'7. Network costs'!$I$297</f>
        <v>0</v>
      </c>
      <c r="BE128" s="469">
        <f>'8. Routing factors'!BE161*'7. Network costs'!$I$298</f>
        <v>0</v>
      </c>
      <c r="BF128" s="469">
        <f>'8. Routing factors'!BF161*'7. Network costs'!$I$299</f>
        <v>0</v>
      </c>
      <c r="BG128" s="469">
        <f>'8. Routing factors'!BG161*'7. Network costs'!$I$300</f>
        <v>0</v>
      </c>
      <c r="BH128" s="229"/>
      <c r="BI128" s="335">
        <f t="shared" si="17"/>
        <v>851731.0273507539</v>
      </c>
      <c r="BJ128" s="470">
        <f>'2. Traffic'!I216</f>
        <v>42.448320000000002</v>
      </c>
      <c r="BK128" s="471">
        <f t="shared" si="18"/>
        <v>2.0065129252482876E-2</v>
      </c>
    </row>
    <row r="129" spans="3:63">
      <c r="C129" s="240" t="str">
        <f t="shared" si="16"/>
        <v>S11</v>
      </c>
      <c r="D129" s="240" t="str">
        <f t="shared" si="16"/>
        <v>Повиквания към центъра за обслужване на клиенти (Help desk call)</v>
      </c>
      <c r="E129" s="469">
        <f>'8. Routing factors'!E162*'7. Network costs'!$I$246</f>
        <v>27935.585416533766</v>
      </c>
      <c r="F129" s="469">
        <f>'8. Routing factors'!F162*'7. Network costs'!$I$247</f>
        <v>18177.986720716803</v>
      </c>
      <c r="G129" s="469">
        <f>'8. Routing factors'!G162*'7. Network costs'!$I$248</f>
        <v>32330.653059525263</v>
      </c>
      <c r="H129" s="469">
        <f>'8. Routing factors'!H162*'7. Network costs'!$I$249</f>
        <v>9761.5272000421483</v>
      </c>
      <c r="I129" s="469">
        <f>'8. Routing factors'!I162*'7. Network costs'!$I$250</f>
        <v>38925.18623420845</v>
      </c>
      <c r="J129" s="469">
        <f>'8. Routing factors'!J162*'7. Network costs'!$I$251</f>
        <v>2161.4034256518976</v>
      </c>
      <c r="K129" s="469">
        <f>'8. Routing factors'!K162*'7. Network costs'!$I$252</f>
        <v>841.72213280323263</v>
      </c>
      <c r="L129" s="469">
        <f>'8. Routing factors'!L162*'7. Network costs'!$I$253</f>
        <v>168.22936722909117</v>
      </c>
      <c r="M129" s="469">
        <f>'8. Routing factors'!M162*'7. Network costs'!$I$254</f>
        <v>5046.881016872735</v>
      </c>
      <c r="N129" s="469">
        <f>'8. Routing factors'!N162*'7. Network costs'!$I$255</f>
        <v>0</v>
      </c>
      <c r="O129" s="469">
        <f>'8. Routing factors'!O162*'7. Network costs'!$I$256</f>
        <v>0</v>
      </c>
      <c r="P129" s="469">
        <f>'8. Routing factors'!P162*'7. Network costs'!$I$257</f>
        <v>0</v>
      </c>
      <c r="Q129" s="469">
        <f>'8. Routing factors'!Q162*'7. Network costs'!$I$258</f>
        <v>0</v>
      </c>
      <c r="R129" s="469">
        <f>'8. Routing factors'!R162*'7. Network costs'!$I$259</f>
        <v>897.22329188848653</v>
      </c>
      <c r="S129" s="469">
        <f>'8. Routing factors'!S162*'7. Network costs'!$I$260</f>
        <v>841.14683614545606</v>
      </c>
      <c r="T129" s="469">
        <f>'8. Routing factors'!T162*'7. Network costs'!$I$261</f>
        <v>0</v>
      </c>
      <c r="U129" s="469">
        <f>'8. Routing factors'!U162*'7. Network costs'!$I$262</f>
        <v>3709.2099991329542</v>
      </c>
      <c r="V129" s="469">
        <f>'8. Routing factors'!V162*'7. Network costs'!$I$263</f>
        <v>0</v>
      </c>
      <c r="W129" s="469">
        <f>'8. Routing factors'!W162*'7. Network costs'!$I$264</f>
        <v>0</v>
      </c>
      <c r="X129" s="469">
        <f>'8. Routing factors'!X162*'7. Network costs'!$I$265</f>
        <v>0</v>
      </c>
      <c r="Y129" s="469">
        <f>'8. Routing factors'!Y162*'7. Network costs'!$I$266</f>
        <v>0</v>
      </c>
      <c r="Z129" s="469">
        <f>'8. Routing factors'!Z162*'7. Network costs'!$I$267</f>
        <v>0</v>
      </c>
      <c r="AA129" s="469">
        <f>'8. Routing factors'!AA162*'7. Network costs'!$I$268</f>
        <v>0</v>
      </c>
      <c r="AB129" s="469">
        <f>'8. Routing factors'!AB162*'7. Network costs'!$I$269</f>
        <v>4325.371317124127</v>
      </c>
      <c r="AC129" s="469">
        <f>'8. Routing factors'!AC162*'7. Network costs'!$I$270</f>
        <v>5746.7940616815986</v>
      </c>
      <c r="AD129" s="469">
        <f>'8. Routing factors'!AD162*'7. Network costs'!$I$271</f>
        <v>0</v>
      </c>
      <c r="AE129" s="469">
        <f>'8. Routing factors'!AE162*'7. Network costs'!$I$272</f>
        <v>0</v>
      </c>
      <c r="AF129" s="469">
        <f>'8. Routing factors'!AF162*'7. Network costs'!$I$273</f>
        <v>0</v>
      </c>
      <c r="AG129" s="469">
        <f>'8. Routing factors'!AG162*'7. Network costs'!$I$274</f>
        <v>0</v>
      </c>
      <c r="AH129" s="469">
        <f>'8. Routing factors'!AH162*'7. Network costs'!$I$275</f>
        <v>0</v>
      </c>
      <c r="AI129" s="469">
        <f>'8. Routing factors'!AI162*'7. Network costs'!$I$276</f>
        <v>14699.569234366862</v>
      </c>
      <c r="AJ129" s="469">
        <f>'8. Routing factors'!AJ162*'7. Network costs'!$I$277</f>
        <v>40885.122626878947</v>
      </c>
      <c r="AK129" s="469">
        <f>'8. Routing factors'!AK162*'7. Network costs'!$I$278</f>
        <v>15239.916710278059</v>
      </c>
      <c r="AL129" s="469">
        <f>'8. Routing factors'!AL162*'7. Network costs'!$I$279</f>
        <v>4242.0363073170847</v>
      </c>
      <c r="AM129" s="469">
        <f>'8. Routing factors'!AM162*'7. Network costs'!$I$280</f>
        <v>5868.4901936511415</v>
      </c>
      <c r="AN129" s="469">
        <f>'8. Routing factors'!AN162*'7. Network costs'!$I$281</f>
        <v>14.698033883590277</v>
      </c>
      <c r="AO129" s="469">
        <f>'8. Routing factors'!AO162*'7. Network costs'!$I$282</f>
        <v>4.3136280117756591</v>
      </c>
      <c r="AP129" s="469">
        <f>'8. Routing factors'!AP162*'7. Network costs'!$I$283</f>
        <v>0</v>
      </c>
      <c r="AQ129" s="469">
        <f>'8. Routing factors'!AQ162*'7. Network costs'!$I$284</f>
        <v>0</v>
      </c>
      <c r="AR129" s="469">
        <f>'8. Routing factors'!AR162*'7. Network costs'!$I$285</f>
        <v>21.568140058878303</v>
      </c>
      <c r="AS129" s="469">
        <f>'8. Routing factors'!AS162*'7. Network costs'!$I$286</f>
        <v>0</v>
      </c>
      <c r="AT129" s="469">
        <f>'8. Routing factors'!AT162*'7. Network costs'!$I$287</f>
        <v>23.77728754699174</v>
      </c>
      <c r="AU129" s="469">
        <f>'8. Routing factors'!AU162*'7. Network costs'!$I$288</f>
        <v>0</v>
      </c>
      <c r="AV129" s="469">
        <f>'8. Routing factors'!AV162*'7. Network costs'!$I$289</f>
        <v>0</v>
      </c>
      <c r="AW129" s="469">
        <f>'8. Routing factors'!AW162*'7. Network costs'!$I$290</f>
        <v>0</v>
      </c>
      <c r="AX129" s="469">
        <f>'8. Routing factors'!AX162*'7. Network costs'!$I$291</f>
        <v>0</v>
      </c>
      <c r="AY129" s="469">
        <f>'8. Routing factors'!AY162*'7. Network costs'!$I$292</f>
        <v>0</v>
      </c>
      <c r="AZ129" s="469">
        <f>'8. Routing factors'!AZ162*'7. Network costs'!$I$293</f>
        <v>0</v>
      </c>
      <c r="BA129" s="469">
        <f>'8. Routing factors'!BA162*'7. Network costs'!$I$294</f>
        <v>0</v>
      </c>
      <c r="BB129" s="469">
        <f>'8. Routing factors'!BB162*'7. Network costs'!$I$295</f>
        <v>0</v>
      </c>
      <c r="BC129" s="469">
        <f>'8. Routing factors'!BC162*'7. Network costs'!$I$296</f>
        <v>0</v>
      </c>
      <c r="BD129" s="469">
        <f>'8. Routing factors'!BD162*'7. Network costs'!$I$297</f>
        <v>0</v>
      </c>
      <c r="BE129" s="469">
        <f>'8. Routing factors'!BE162*'7. Network costs'!$I$298</f>
        <v>0</v>
      </c>
      <c r="BF129" s="469">
        <f>'8. Routing factors'!BF162*'7. Network costs'!$I$299</f>
        <v>0</v>
      </c>
      <c r="BG129" s="469">
        <f>'8. Routing factors'!BG162*'7. Network costs'!$I$300</f>
        <v>0</v>
      </c>
      <c r="BH129" s="229"/>
      <c r="BI129" s="335">
        <f t="shared" si="17"/>
        <v>231868.41224154932</v>
      </c>
      <c r="BJ129" s="470">
        <f>'2. Traffic'!I217</f>
        <v>42.448320000000002</v>
      </c>
      <c r="BK129" s="471">
        <f t="shared" si="18"/>
        <v>5.4623695882793305E-3</v>
      </c>
    </row>
    <row r="130" spans="3:63">
      <c r="C130" s="240" t="str">
        <f t="shared" si="16"/>
        <v>S12</v>
      </c>
      <c r="D130" s="240" t="str">
        <f t="shared" si="16"/>
        <v>Видеоразговори (Video call)</v>
      </c>
      <c r="E130" s="469">
        <f>'8. Routing factors'!E163*'7. Network costs'!$I$246</f>
        <v>982144.64644005243</v>
      </c>
      <c r="F130" s="469">
        <f>'8. Routing factors'!F163*'7. Network costs'!$I$247</f>
        <v>639092.11404045869</v>
      </c>
      <c r="G130" s="469">
        <f>'8. Routing factors'!G163*'7. Network costs'!$I$248</f>
        <v>1136664.1273080355</v>
      </c>
      <c r="H130" s="469">
        <f>'8. Routing factors'!H163*'7. Network costs'!$I$249</f>
        <v>343190.64868875517</v>
      </c>
      <c r="I130" s="469">
        <f>'8. Routing factors'!I163*'7. Network costs'!$I$250</f>
        <v>1368511.2626629693</v>
      </c>
      <c r="J130" s="469">
        <f>'8. Routing factors'!J163*'7. Network costs'!$I$251</f>
        <v>75989.486944662669</v>
      </c>
      <c r="K130" s="469">
        <f>'8. Routing factors'!K163*'7. Network costs'!$I$252</f>
        <v>44389.237286227602</v>
      </c>
      <c r="L130" s="469">
        <f>'8. Routing factors'!L163*'7. Network costs'!$I$253</f>
        <v>5914.5197759220837</v>
      </c>
      <c r="M130" s="469">
        <f>'8. Routing factors'!M163*'7. Network costs'!$I$254</f>
        <v>177435.5932776625</v>
      </c>
      <c r="N130" s="469">
        <f>'8. Routing factors'!N163*'7. Network costs'!$I$255</f>
        <v>0</v>
      </c>
      <c r="O130" s="469">
        <f>'8. Routing factors'!O163*'7. Network costs'!$I$256</f>
        <v>0</v>
      </c>
      <c r="P130" s="469">
        <f>'8. Routing factors'!P163*'7. Network costs'!$I$257</f>
        <v>0</v>
      </c>
      <c r="Q130" s="469">
        <f>'8. Routing factors'!Q163*'7. Network costs'!$I$258</f>
        <v>0</v>
      </c>
      <c r="R130" s="469">
        <f>'8. Routing factors'!R163*'7. Network costs'!$I$259</f>
        <v>31544.105471584455</v>
      </c>
      <c r="S130" s="469">
        <f>'8. Routing factors'!S163*'7. Network costs'!$I$260</f>
        <v>29572.598879610425</v>
      </c>
      <c r="T130" s="469">
        <f>'8. Routing factors'!T163*'7. Network costs'!$I$261</f>
        <v>0</v>
      </c>
      <c r="U130" s="469">
        <f>'8. Routing factors'!U163*'7. Network costs'!$I$262</f>
        <v>130406.45788701576</v>
      </c>
      <c r="V130" s="469">
        <f>'8. Routing factors'!V163*'7. Network costs'!$I$263</f>
        <v>0</v>
      </c>
      <c r="W130" s="469">
        <f>'8. Routing factors'!W163*'7. Network costs'!$I$264</f>
        <v>194872.13554801678</v>
      </c>
      <c r="X130" s="469">
        <f>'8. Routing factors'!X163*'7. Network costs'!$I$265</f>
        <v>0</v>
      </c>
      <c r="Y130" s="469">
        <f>'8. Routing factors'!Y163*'7. Network costs'!$I$266</f>
        <v>0</v>
      </c>
      <c r="Z130" s="469">
        <f>'8. Routing factors'!Z163*'7. Network costs'!$I$267</f>
        <v>0</v>
      </c>
      <c r="AA130" s="469">
        <f>'8. Routing factors'!AA163*'7. Network costs'!$I$268</f>
        <v>0</v>
      </c>
      <c r="AB130" s="469">
        <f>'8. Routing factors'!AB163*'7. Network costs'!$I$269</f>
        <v>152069.13403234229</v>
      </c>
      <c r="AC130" s="469">
        <f>'8. Routing factors'!AC163*'7. Network costs'!$I$270</f>
        <v>202042.76866643142</v>
      </c>
      <c r="AD130" s="469">
        <f>'8. Routing factors'!AD163*'7. Network costs'!$I$271</f>
        <v>0</v>
      </c>
      <c r="AE130" s="469">
        <f>'8. Routing factors'!AE163*'7. Network costs'!$I$272</f>
        <v>0</v>
      </c>
      <c r="AF130" s="469">
        <f>'8. Routing factors'!AF163*'7. Network costs'!$I$273</f>
        <v>0</v>
      </c>
      <c r="AG130" s="469">
        <f>'8. Routing factors'!AG163*'7. Network costs'!$I$274</f>
        <v>0</v>
      </c>
      <c r="AH130" s="469">
        <f>'8. Routing factors'!AH163*'7. Network costs'!$I$275</f>
        <v>0</v>
      </c>
      <c r="AI130" s="469">
        <f>'8. Routing factors'!AI163*'7. Network costs'!$I$276</f>
        <v>516799.73815632542</v>
      </c>
      <c r="AJ130" s="469">
        <f>'8. Routing factors'!AJ163*'7. Network costs'!$I$277</f>
        <v>1437417.6774283128</v>
      </c>
      <c r="AK130" s="469">
        <f>'8. Routing factors'!AK163*'7. Network costs'!$I$278</f>
        <v>535796.9910425843</v>
      </c>
      <c r="AL130" s="469">
        <f>'8. Routing factors'!AL163*'7. Network costs'!$I$279</f>
        <v>149139.28550679199</v>
      </c>
      <c r="AM130" s="469">
        <f>'8. Routing factors'!AM163*'7. Network costs'!$I$280</f>
        <v>206321.29738613413</v>
      </c>
      <c r="AN130" s="469">
        <f>'8. Routing factors'!AN163*'7. Network costs'!$I$281</f>
        <v>516.74575909975135</v>
      </c>
      <c r="AO130" s="469">
        <f>'8. Routing factors'!AO163*'7. Network costs'!$I$282</f>
        <v>151.65626906790584</v>
      </c>
      <c r="AP130" s="469">
        <f>'8. Routing factors'!AP163*'7. Network costs'!$I$283</f>
        <v>0</v>
      </c>
      <c r="AQ130" s="469">
        <f>'8. Routing factors'!AQ163*'7. Network costs'!$I$284</f>
        <v>0</v>
      </c>
      <c r="AR130" s="469">
        <f>'8. Routing factors'!AR163*'7. Network costs'!$I$285</f>
        <v>758.28134533952948</v>
      </c>
      <c r="AS130" s="469">
        <f>'8. Routing factors'!AS163*'7. Network costs'!$I$286</f>
        <v>0</v>
      </c>
      <c r="AT130" s="469">
        <f>'8. Routing factors'!AT163*'7. Network costs'!$I$287</f>
        <v>835.94939296751852</v>
      </c>
      <c r="AU130" s="469">
        <f>'8. Routing factors'!AU163*'7. Network costs'!$I$288</f>
        <v>0</v>
      </c>
      <c r="AV130" s="469">
        <f>'8. Routing factors'!AV163*'7. Network costs'!$I$289</f>
        <v>4996.7845475501863</v>
      </c>
      <c r="AW130" s="469">
        <f>'8. Routing factors'!AW163*'7. Network costs'!$I$290</f>
        <v>0</v>
      </c>
      <c r="AX130" s="469">
        <f>'8. Routing factors'!AX163*'7. Network costs'!$I$291</f>
        <v>0</v>
      </c>
      <c r="AY130" s="469">
        <f>'8. Routing factors'!AY163*'7. Network costs'!$I$292</f>
        <v>0</v>
      </c>
      <c r="AZ130" s="469">
        <f>'8. Routing factors'!AZ163*'7. Network costs'!$I$293</f>
        <v>0</v>
      </c>
      <c r="BA130" s="469">
        <f>'8. Routing factors'!BA163*'7. Network costs'!$I$294</f>
        <v>0</v>
      </c>
      <c r="BB130" s="469">
        <f>'8. Routing factors'!BB163*'7. Network costs'!$I$295</f>
        <v>0</v>
      </c>
      <c r="BC130" s="469">
        <f>'8. Routing factors'!BC163*'7. Network costs'!$I$296</f>
        <v>0</v>
      </c>
      <c r="BD130" s="469">
        <f>'8. Routing factors'!BD163*'7. Network costs'!$I$297</f>
        <v>0</v>
      </c>
      <c r="BE130" s="469">
        <f>'8. Routing factors'!BE163*'7. Network costs'!$I$298</f>
        <v>0</v>
      </c>
      <c r="BF130" s="469">
        <f>'8. Routing factors'!BF163*'7. Network costs'!$I$299</f>
        <v>0</v>
      </c>
      <c r="BG130" s="469">
        <f>'8. Routing factors'!BG163*'7. Network costs'!$I$300</f>
        <v>0</v>
      </c>
      <c r="BH130" s="229"/>
      <c r="BI130" s="335">
        <f t="shared" si="17"/>
        <v>8366573.2437439198</v>
      </c>
      <c r="BJ130" s="470">
        <f>'2. Traffic'!I218</f>
        <v>42.448320000000002</v>
      </c>
      <c r="BK130" s="471">
        <f t="shared" si="18"/>
        <v>0.19710022078009024</v>
      </c>
    </row>
    <row r="131" spans="3:63">
      <c r="C131" s="240" t="str">
        <f t="shared" si="16"/>
        <v>S13</v>
      </c>
      <c r="D131" s="240" t="str">
        <f t="shared" si="16"/>
        <v>MMS в мрежата (MMS on net)</v>
      </c>
      <c r="E131" s="469">
        <f>'8. Routing factors'!E164*'7. Network costs'!$I$246</f>
        <v>5856.7751381061435</v>
      </c>
      <c r="F131" s="469">
        <f>'8. Routing factors'!F164*'7. Network costs'!$I$247</f>
        <v>3811.0667487106434</v>
      </c>
      <c r="G131" s="469">
        <f>'8. Routing factors'!G164*'7. Network costs'!$I$248</f>
        <v>6778.213601555437</v>
      </c>
      <c r="H131" s="469">
        <f>'8. Routing factors'!H164*'7. Network costs'!$I$249</f>
        <v>2046.5320115080478</v>
      </c>
      <c r="I131" s="469">
        <f>'8. Routing factors'!I164*'7. Network costs'!$I$250</f>
        <v>8160.7762852800352</v>
      </c>
      <c r="J131" s="469">
        <f>'8. Routing factors'!J164*'7. Network costs'!$I$251</f>
        <v>453.1443912137708</v>
      </c>
      <c r="K131" s="469">
        <f>'8. Routing factors'!K164*'7. Network costs'!$I$252</f>
        <v>176.46944522873491</v>
      </c>
      <c r="L131" s="469">
        <f>'8. Routing factors'!L164*'7. Network costs'!$I$253</f>
        <v>17.634883264403108</v>
      </c>
      <c r="M131" s="469">
        <f>'8. Routing factors'!M164*'7. Network costs'!$I$254</f>
        <v>529.0464979320933</v>
      </c>
      <c r="N131" s="469">
        <f>'8. Routing factors'!N164*'7. Network costs'!$I$255</f>
        <v>0</v>
      </c>
      <c r="O131" s="469">
        <f>'8. Routing factors'!O164*'7. Network costs'!$I$256</f>
        <v>0</v>
      </c>
      <c r="P131" s="469">
        <f>'8. Routing factors'!P164*'7. Network costs'!$I$257</f>
        <v>621735.17892040603</v>
      </c>
      <c r="Q131" s="469">
        <f>'8. Routing factors'!Q164*'7. Network costs'!$I$258</f>
        <v>0</v>
      </c>
      <c r="R131" s="469">
        <f>'8. Routing factors'!R164*'7. Network costs'!$I$259</f>
        <v>94.052710743483274</v>
      </c>
      <c r="S131" s="469">
        <f>'8. Routing factors'!S164*'7. Network costs'!$I$260</f>
        <v>88.174416322015574</v>
      </c>
      <c r="T131" s="469">
        <f>'8. Routing factors'!T164*'7. Network costs'!$I$261</f>
        <v>3864.7498835261345</v>
      </c>
      <c r="U131" s="469">
        <f>'8. Routing factors'!U164*'7. Network costs'!$I$262</f>
        <v>388.8232263799128</v>
      </c>
      <c r="V131" s="469">
        <f>'8. Routing factors'!V164*'7. Network costs'!$I$263</f>
        <v>0</v>
      </c>
      <c r="W131" s="469">
        <f>'8. Routing factors'!W164*'7. Network costs'!$I$264</f>
        <v>0</v>
      </c>
      <c r="X131" s="469">
        <f>'8. Routing factors'!X164*'7. Network costs'!$I$265</f>
        <v>0</v>
      </c>
      <c r="Y131" s="469">
        <f>'8. Routing factors'!Y164*'7. Network costs'!$I$266</f>
        <v>0</v>
      </c>
      <c r="Z131" s="469">
        <f>'8. Routing factors'!Z164*'7. Network costs'!$I$267</f>
        <v>0</v>
      </c>
      <c r="AA131" s="469">
        <f>'8. Routing factors'!AA164*'7. Network costs'!$I$268</f>
        <v>0</v>
      </c>
      <c r="AB131" s="469">
        <f>'8. Routing factors'!AB164*'7. Network costs'!$I$269</f>
        <v>906.82642999909206</v>
      </c>
      <c r="AC131" s="469">
        <f>'8. Routing factors'!AC164*'7. Network costs'!$I$270</f>
        <v>1204.8317614404605</v>
      </c>
      <c r="AD131" s="469">
        <f>'8. Routing factors'!AD164*'7. Network costs'!$I$271</f>
        <v>0</v>
      </c>
      <c r="AE131" s="469">
        <f>'8. Routing factors'!AE164*'7. Network costs'!$I$272</f>
        <v>0</v>
      </c>
      <c r="AF131" s="469">
        <f>'8. Routing factors'!AF164*'7. Network costs'!$I$273</f>
        <v>0</v>
      </c>
      <c r="AG131" s="469">
        <f>'8. Routing factors'!AG164*'7. Network costs'!$I$274</f>
        <v>0</v>
      </c>
      <c r="AH131" s="469">
        <f>'8. Routing factors'!AH164*'7. Network costs'!$I$275</f>
        <v>0</v>
      </c>
      <c r="AI131" s="469">
        <f>'8. Routing factors'!AI164*'7. Network costs'!$I$276</f>
        <v>3081.8066043375602</v>
      </c>
      <c r="AJ131" s="469">
        <f>'8. Routing factors'!AJ164*'7. Network costs'!$I$277</f>
        <v>8571.6825385661468</v>
      </c>
      <c r="AK131" s="469">
        <f>'8. Routing factors'!AK164*'7. Network costs'!$I$278</f>
        <v>3195.0919934091662</v>
      </c>
      <c r="AL131" s="469">
        <f>'8. Routing factors'!AL164*'7. Network costs'!$I$279</f>
        <v>889.355007571594</v>
      </c>
      <c r="AM131" s="469">
        <f>'8. Routing factors'!AM164*'7. Network costs'!$I$280</f>
        <v>1230.3457025122325</v>
      </c>
      <c r="AN131" s="469">
        <f>'8. Routing factors'!AN164*'7. Network costs'!$I$281</f>
        <v>1.5407423568346754</v>
      </c>
      <c r="AO131" s="469">
        <f>'8. Routing factors'!AO164*'7. Network costs'!$I$282</f>
        <v>0.45218220627396211</v>
      </c>
      <c r="AP131" s="469">
        <f>'8. Routing factors'!AP164*'7. Network costs'!$I$283</f>
        <v>0</v>
      </c>
      <c r="AQ131" s="469">
        <f>'8. Routing factors'!AQ164*'7. Network costs'!$I$284</f>
        <v>4347.8533794311479</v>
      </c>
      <c r="AR131" s="469">
        <f>'8. Routing factors'!AR164*'7. Network costs'!$I$285</f>
        <v>2.2609110313698113</v>
      </c>
      <c r="AS131" s="469">
        <f>'8. Routing factors'!AS164*'7. Network costs'!$I$286</f>
        <v>6.7566410955396448</v>
      </c>
      <c r="AT131" s="469">
        <f>'8. Routing factors'!AT164*'7. Network costs'!$I$287</f>
        <v>2.4924880663929385</v>
      </c>
      <c r="AU131" s="469">
        <f>'8. Routing factors'!AU164*'7. Network costs'!$I$288</f>
        <v>0</v>
      </c>
      <c r="AV131" s="469">
        <f>'8. Routing factors'!AV164*'7. Network costs'!$I$289</f>
        <v>0</v>
      </c>
      <c r="AW131" s="469">
        <f>'8. Routing factors'!AW164*'7. Network costs'!$I$290</f>
        <v>0</v>
      </c>
      <c r="AX131" s="469">
        <f>'8. Routing factors'!AX164*'7. Network costs'!$I$291</f>
        <v>0</v>
      </c>
      <c r="AY131" s="469">
        <f>'8. Routing factors'!AY164*'7. Network costs'!$I$292</f>
        <v>0</v>
      </c>
      <c r="AZ131" s="469">
        <f>'8. Routing factors'!AZ164*'7. Network costs'!$I$293</f>
        <v>0</v>
      </c>
      <c r="BA131" s="469">
        <f>'8. Routing factors'!BA164*'7. Network costs'!$I$294</f>
        <v>0</v>
      </c>
      <c r="BB131" s="469">
        <f>'8. Routing factors'!BB164*'7. Network costs'!$I$295</f>
        <v>0</v>
      </c>
      <c r="BC131" s="469">
        <f>'8. Routing factors'!BC164*'7. Network costs'!$I$296</f>
        <v>0</v>
      </c>
      <c r="BD131" s="469">
        <f>'8. Routing factors'!BD164*'7. Network costs'!$I$297</f>
        <v>0</v>
      </c>
      <c r="BE131" s="469">
        <f>'8. Routing factors'!BE164*'7. Network costs'!$I$298</f>
        <v>0</v>
      </c>
      <c r="BF131" s="469">
        <f>'8. Routing factors'!BF164*'7. Network costs'!$I$299</f>
        <v>0</v>
      </c>
      <c r="BG131" s="469">
        <f>'8. Routing factors'!BG164*'7. Network costs'!$I$300</f>
        <v>0</v>
      </c>
      <c r="BH131" s="229"/>
      <c r="BI131" s="335">
        <f t="shared" si="17"/>
        <v>677441.93454220088</v>
      </c>
      <c r="BJ131" s="470">
        <f>'2. Traffic'!I219</f>
        <v>8.4896640000000012</v>
      </c>
      <c r="BK131" s="471">
        <f t="shared" si="18"/>
        <v>7.9796083159734091E-2</v>
      </c>
    </row>
    <row r="132" spans="3:63">
      <c r="C132" s="240" t="str">
        <f t="shared" si="16"/>
        <v>S14</v>
      </c>
      <c r="D132" s="240" t="str">
        <f t="shared" si="16"/>
        <v>Изходящи MMS към други мрежи (MMS outgoing to other network)</v>
      </c>
      <c r="E132" s="469">
        <f>'8. Routing factors'!E165*'7. Network costs'!$I$246</f>
        <v>2928.3875690530717</v>
      </c>
      <c r="F132" s="469">
        <f>'8. Routing factors'!F165*'7. Network costs'!$I$247</f>
        <v>1905.5333743553217</v>
      </c>
      <c r="G132" s="469">
        <f>'8. Routing factors'!G165*'7. Network costs'!$I$248</f>
        <v>3389.1068007777185</v>
      </c>
      <c r="H132" s="469">
        <f>'8. Routing factors'!H165*'7. Network costs'!$I$249</f>
        <v>1023.2660057540239</v>
      </c>
      <c r="I132" s="469">
        <f>'8. Routing factors'!I165*'7. Network costs'!$I$250</f>
        <v>4080.3881426400176</v>
      </c>
      <c r="J132" s="469">
        <f>'8. Routing factors'!J165*'7. Network costs'!$I$251</f>
        <v>226.5721956068854</v>
      </c>
      <c r="K132" s="469">
        <f>'8. Routing factors'!K165*'7. Network costs'!$I$252</f>
        <v>132.35208392155118</v>
      </c>
      <c r="L132" s="469">
        <f>'8. Routing factors'!L165*'7. Network costs'!$I$253</f>
        <v>17.634883264403108</v>
      </c>
      <c r="M132" s="469">
        <f>'8. Routing factors'!M165*'7. Network costs'!$I$254</f>
        <v>529.0464979320933</v>
      </c>
      <c r="N132" s="469">
        <f>'8. Routing factors'!N165*'7. Network costs'!$I$255</f>
        <v>0</v>
      </c>
      <c r="O132" s="469">
        <f>'8. Routing factors'!O165*'7. Network costs'!$I$256</f>
        <v>0</v>
      </c>
      <c r="P132" s="469">
        <f>'8. Routing factors'!P165*'7. Network costs'!$I$257</f>
        <v>621735.17892040603</v>
      </c>
      <c r="Q132" s="469">
        <f>'8. Routing factors'!Q165*'7. Network costs'!$I$258</f>
        <v>0</v>
      </c>
      <c r="R132" s="469">
        <f>'8. Routing factors'!R165*'7. Network costs'!$I$259</f>
        <v>94.052710743483274</v>
      </c>
      <c r="S132" s="469">
        <f>'8. Routing factors'!S165*'7. Network costs'!$I$260</f>
        <v>88.174416322015574</v>
      </c>
      <c r="T132" s="469">
        <f>'8. Routing factors'!T165*'7. Network costs'!$I$261</f>
        <v>3864.7498835261345</v>
      </c>
      <c r="U132" s="469">
        <f>'8. Routing factors'!U165*'7. Network costs'!$I$262</f>
        <v>388.8232263799128</v>
      </c>
      <c r="V132" s="469">
        <f>'8. Routing factors'!V165*'7. Network costs'!$I$263</f>
        <v>0</v>
      </c>
      <c r="W132" s="469">
        <f>'8. Routing factors'!W165*'7. Network costs'!$I$264</f>
        <v>581.03573782344017</v>
      </c>
      <c r="X132" s="469">
        <f>'8. Routing factors'!X165*'7. Network costs'!$I$265</f>
        <v>0</v>
      </c>
      <c r="Y132" s="469">
        <f>'8. Routing factors'!Y165*'7. Network costs'!$I$266</f>
        <v>0</v>
      </c>
      <c r="Z132" s="469">
        <f>'8. Routing factors'!Z165*'7. Network costs'!$I$267</f>
        <v>0</v>
      </c>
      <c r="AA132" s="469">
        <f>'8. Routing factors'!AA165*'7. Network costs'!$I$268</f>
        <v>0</v>
      </c>
      <c r="AB132" s="469">
        <f>'8. Routing factors'!AB165*'7. Network costs'!$I$269</f>
        <v>453.41321499954603</v>
      </c>
      <c r="AC132" s="469">
        <f>'8. Routing factors'!AC165*'7. Network costs'!$I$270</f>
        <v>602.41588072023023</v>
      </c>
      <c r="AD132" s="469">
        <f>'8. Routing factors'!AD165*'7. Network costs'!$I$271</f>
        <v>0</v>
      </c>
      <c r="AE132" s="469">
        <f>'8. Routing factors'!AE165*'7. Network costs'!$I$272</f>
        <v>0</v>
      </c>
      <c r="AF132" s="469">
        <f>'8. Routing factors'!AF165*'7. Network costs'!$I$273</f>
        <v>0</v>
      </c>
      <c r="AG132" s="469">
        <f>'8. Routing factors'!AG165*'7. Network costs'!$I$274</f>
        <v>0</v>
      </c>
      <c r="AH132" s="469">
        <f>'8. Routing factors'!AH165*'7. Network costs'!$I$275</f>
        <v>0</v>
      </c>
      <c r="AI132" s="469">
        <f>'8. Routing factors'!AI165*'7. Network costs'!$I$276</f>
        <v>1540.9033021687801</v>
      </c>
      <c r="AJ132" s="469">
        <f>'8. Routing factors'!AJ165*'7. Network costs'!$I$277</f>
        <v>4285.8412692830734</v>
      </c>
      <c r="AK132" s="469">
        <f>'8. Routing factors'!AK165*'7. Network costs'!$I$278</f>
        <v>1597.5459967045831</v>
      </c>
      <c r="AL132" s="469">
        <f>'8. Routing factors'!AL165*'7. Network costs'!$I$279</f>
        <v>444.677503785797</v>
      </c>
      <c r="AM132" s="469">
        <f>'8. Routing factors'!AM165*'7. Network costs'!$I$280</f>
        <v>615.17285125611625</v>
      </c>
      <c r="AN132" s="469">
        <f>'8. Routing factors'!AN165*'7. Network costs'!$I$281</f>
        <v>1.5407423568346754</v>
      </c>
      <c r="AO132" s="469">
        <f>'8. Routing factors'!AO165*'7. Network costs'!$I$282</f>
        <v>0.45218220627396211</v>
      </c>
      <c r="AP132" s="469">
        <f>'8. Routing factors'!AP165*'7. Network costs'!$I$283</f>
        <v>0</v>
      </c>
      <c r="AQ132" s="469">
        <f>'8. Routing factors'!AQ165*'7. Network costs'!$I$284</f>
        <v>4347.8533794311479</v>
      </c>
      <c r="AR132" s="469">
        <f>'8. Routing factors'!AR165*'7. Network costs'!$I$285</f>
        <v>2.2609110313698113</v>
      </c>
      <c r="AS132" s="469">
        <f>'8. Routing factors'!AS165*'7. Network costs'!$I$286</f>
        <v>6.7566410955396448</v>
      </c>
      <c r="AT132" s="469">
        <f>'8. Routing factors'!AT165*'7. Network costs'!$I$287</f>
        <v>2.4924880663929385</v>
      </c>
      <c r="AU132" s="469">
        <f>'8. Routing factors'!AU165*'7. Network costs'!$I$288</f>
        <v>0</v>
      </c>
      <c r="AV132" s="469">
        <f>'8. Routing factors'!AV165*'7. Network costs'!$I$289</f>
        <v>14.898540461754251</v>
      </c>
      <c r="AW132" s="469">
        <f>'8. Routing factors'!AW165*'7. Network costs'!$I$290</f>
        <v>0</v>
      </c>
      <c r="AX132" s="469">
        <f>'8. Routing factors'!AX165*'7. Network costs'!$I$291</f>
        <v>0</v>
      </c>
      <c r="AY132" s="469">
        <f>'8. Routing factors'!AY165*'7. Network costs'!$I$292</f>
        <v>0</v>
      </c>
      <c r="AZ132" s="469">
        <f>'8. Routing factors'!AZ165*'7. Network costs'!$I$293</f>
        <v>0</v>
      </c>
      <c r="BA132" s="469">
        <f>'8. Routing factors'!BA165*'7. Network costs'!$I$294</f>
        <v>0</v>
      </c>
      <c r="BB132" s="469">
        <f>'8. Routing factors'!BB165*'7. Network costs'!$I$295</f>
        <v>0</v>
      </c>
      <c r="BC132" s="469">
        <f>'8. Routing factors'!BC165*'7. Network costs'!$I$296</f>
        <v>0</v>
      </c>
      <c r="BD132" s="469">
        <f>'8. Routing factors'!BD165*'7. Network costs'!$I$297</f>
        <v>0</v>
      </c>
      <c r="BE132" s="469">
        <f>'8. Routing factors'!BE165*'7. Network costs'!$I$298</f>
        <v>0</v>
      </c>
      <c r="BF132" s="469">
        <f>'8. Routing factors'!BF165*'7. Network costs'!$I$299</f>
        <v>0</v>
      </c>
      <c r="BG132" s="469">
        <f>'8. Routing factors'!BG165*'7. Network costs'!$I$300</f>
        <v>0</v>
      </c>
      <c r="BH132" s="229"/>
      <c r="BI132" s="335">
        <f t="shared" si="17"/>
        <v>654900.52735207381</v>
      </c>
      <c r="BJ132" s="470">
        <f>'2. Traffic'!I220</f>
        <v>8.4896640000000012</v>
      </c>
      <c r="BK132" s="471">
        <f t="shared" si="18"/>
        <v>7.7140924228812094E-2</v>
      </c>
    </row>
    <row r="133" spans="3:63">
      <c r="C133" s="240" t="str">
        <f t="shared" si="16"/>
        <v>S15</v>
      </c>
      <c r="D133" s="240" t="str">
        <f t="shared" si="16"/>
        <v>Входящи MMS от други мрежи (MMS incoming from other network)</v>
      </c>
      <c r="E133" s="469">
        <f>'8. Routing factors'!E166*'7. Network costs'!$I$246</f>
        <v>2928.3875690530717</v>
      </c>
      <c r="F133" s="469">
        <f>'8. Routing factors'!F166*'7. Network costs'!$I$247</f>
        <v>1905.5333743553217</v>
      </c>
      <c r="G133" s="469">
        <f>'8. Routing factors'!G166*'7. Network costs'!$I$248</f>
        <v>3389.1068007777185</v>
      </c>
      <c r="H133" s="469">
        <f>'8. Routing factors'!H166*'7. Network costs'!$I$249</f>
        <v>1023.2660057540239</v>
      </c>
      <c r="I133" s="469">
        <f>'8. Routing factors'!I166*'7. Network costs'!$I$250</f>
        <v>4080.3881426400176</v>
      </c>
      <c r="J133" s="469">
        <f>'8. Routing factors'!J166*'7. Network costs'!$I$251</f>
        <v>226.5721956068854</v>
      </c>
      <c r="K133" s="469">
        <f>'8. Routing factors'!K166*'7. Network costs'!$I$252</f>
        <v>132.35208392155118</v>
      </c>
      <c r="L133" s="469">
        <f>'8. Routing factors'!L166*'7. Network costs'!$I$253</f>
        <v>17.634883264403108</v>
      </c>
      <c r="M133" s="469">
        <f>'8. Routing factors'!M166*'7. Network costs'!$I$254</f>
        <v>529.0464979320933</v>
      </c>
      <c r="N133" s="469">
        <f>'8. Routing factors'!N166*'7. Network costs'!$I$255</f>
        <v>0</v>
      </c>
      <c r="O133" s="469">
        <f>'8. Routing factors'!O166*'7. Network costs'!$I$256</f>
        <v>0</v>
      </c>
      <c r="P133" s="469">
        <f>'8. Routing factors'!P166*'7. Network costs'!$I$257</f>
        <v>621735.17892040603</v>
      </c>
      <c r="Q133" s="469">
        <f>'8. Routing factors'!Q166*'7. Network costs'!$I$258</f>
        <v>0</v>
      </c>
      <c r="R133" s="469">
        <f>'8. Routing factors'!R166*'7. Network costs'!$I$259</f>
        <v>94.052710743483274</v>
      </c>
      <c r="S133" s="469">
        <f>'8. Routing factors'!S166*'7. Network costs'!$I$260</f>
        <v>88.174416322015574</v>
      </c>
      <c r="T133" s="469">
        <f>'8. Routing factors'!T166*'7. Network costs'!$I$261</f>
        <v>3864.7498835261345</v>
      </c>
      <c r="U133" s="469">
        <f>'8. Routing factors'!U166*'7. Network costs'!$I$262</f>
        <v>0</v>
      </c>
      <c r="V133" s="469">
        <f>'8. Routing factors'!V166*'7. Network costs'!$I$263</f>
        <v>1214.7591013934207</v>
      </c>
      <c r="W133" s="469">
        <f>'8. Routing factors'!W166*'7. Network costs'!$I$264</f>
        <v>581.03573782344017</v>
      </c>
      <c r="X133" s="469">
        <f>'8. Routing factors'!X166*'7. Network costs'!$I$265</f>
        <v>0</v>
      </c>
      <c r="Y133" s="469">
        <f>'8. Routing factors'!Y166*'7. Network costs'!$I$266</f>
        <v>0</v>
      </c>
      <c r="Z133" s="469">
        <f>'8. Routing factors'!Z166*'7. Network costs'!$I$267</f>
        <v>0</v>
      </c>
      <c r="AA133" s="469">
        <f>'8. Routing factors'!AA166*'7. Network costs'!$I$268</f>
        <v>0</v>
      </c>
      <c r="AB133" s="469">
        <f>'8. Routing factors'!AB166*'7. Network costs'!$I$269</f>
        <v>453.41321499954603</v>
      </c>
      <c r="AC133" s="469">
        <f>'8. Routing factors'!AC166*'7. Network costs'!$I$270</f>
        <v>602.41588072023023</v>
      </c>
      <c r="AD133" s="469">
        <f>'8. Routing factors'!AD166*'7. Network costs'!$I$271</f>
        <v>0</v>
      </c>
      <c r="AE133" s="469">
        <f>'8. Routing factors'!AE166*'7. Network costs'!$I$272</f>
        <v>0</v>
      </c>
      <c r="AF133" s="469">
        <f>'8. Routing factors'!AF166*'7. Network costs'!$I$273</f>
        <v>0</v>
      </c>
      <c r="AG133" s="469">
        <f>'8. Routing factors'!AG166*'7. Network costs'!$I$274</f>
        <v>0</v>
      </c>
      <c r="AH133" s="469">
        <f>'8. Routing factors'!AH166*'7. Network costs'!$I$275</f>
        <v>0</v>
      </c>
      <c r="AI133" s="469">
        <f>'8. Routing factors'!AI166*'7. Network costs'!$I$276</f>
        <v>1540.9033021687801</v>
      </c>
      <c r="AJ133" s="469">
        <f>'8. Routing factors'!AJ166*'7. Network costs'!$I$277</f>
        <v>4285.8412692830734</v>
      </c>
      <c r="AK133" s="469">
        <f>'8. Routing factors'!AK166*'7. Network costs'!$I$278</f>
        <v>1597.5459967045831</v>
      </c>
      <c r="AL133" s="469">
        <f>'8. Routing factors'!AL166*'7. Network costs'!$I$279</f>
        <v>444.677503785797</v>
      </c>
      <c r="AM133" s="469">
        <f>'8. Routing factors'!AM166*'7. Network costs'!$I$280</f>
        <v>615.17285125611625</v>
      </c>
      <c r="AN133" s="469">
        <f>'8. Routing factors'!AN166*'7. Network costs'!$I$281</f>
        <v>1.5407423568346754</v>
      </c>
      <c r="AO133" s="469">
        <f>'8. Routing factors'!AO166*'7. Network costs'!$I$282</f>
        <v>0.45218220627396211</v>
      </c>
      <c r="AP133" s="469">
        <f>'8. Routing factors'!AP166*'7. Network costs'!$I$283</f>
        <v>0</v>
      </c>
      <c r="AQ133" s="469">
        <f>'8. Routing factors'!AQ166*'7. Network costs'!$I$284</f>
        <v>4347.8533794311479</v>
      </c>
      <c r="AR133" s="469">
        <f>'8. Routing factors'!AR166*'7. Network costs'!$I$285</f>
        <v>2.2609110313698113</v>
      </c>
      <c r="AS133" s="469">
        <f>'8. Routing factors'!AS166*'7. Network costs'!$I$286</f>
        <v>6.7566410955396448</v>
      </c>
      <c r="AT133" s="469">
        <f>'8. Routing factors'!AT166*'7. Network costs'!$I$287</f>
        <v>0</v>
      </c>
      <c r="AU133" s="469">
        <f>'8. Routing factors'!AU166*'7. Network costs'!$I$288</f>
        <v>2.1237315513331576</v>
      </c>
      <c r="AV133" s="469">
        <f>'8. Routing factors'!AV166*'7. Network costs'!$I$289</f>
        <v>14.898540461754251</v>
      </c>
      <c r="AW133" s="469">
        <f>'8. Routing factors'!AW166*'7. Network costs'!$I$290</f>
        <v>0</v>
      </c>
      <c r="AX133" s="469">
        <f>'8. Routing factors'!AX166*'7. Network costs'!$I$291</f>
        <v>0</v>
      </c>
      <c r="AY133" s="469">
        <f>'8. Routing factors'!AY166*'7. Network costs'!$I$292</f>
        <v>0</v>
      </c>
      <c r="AZ133" s="469">
        <f>'8. Routing factors'!AZ166*'7. Network costs'!$I$293</f>
        <v>0</v>
      </c>
      <c r="BA133" s="469">
        <f>'8. Routing factors'!BA166*'7. Network costs'!$I$294</f>
        <v>0</v>
      </c>
      <c r="BB133" s="469">
        <f>'8. Routing factors'!BB166*'7. Network costs'!$I$295</f>
        <v>0</v>
      </c>
      <c r="BC133" s="469">
        <f>'8. Routing factors'!BC166*'7. Network costs'!$I$296</f>
        <v>0</v>
      </c>
      <c r="BD133" s="469">
        <f>'8. Routing factors'!BD166*'7. Network costs'!$I$297</f>
        <v>0</v>
      </c>
      <c r="BE133" s="469">
        <f>'8. Routing factors'!BE166*'7. Network costs'!$I$298</f>
        <v>0</v>
      </c>
      <c r="BF133" s="469">
        <f>'8. Routing factors'!BF166*'7. Network costs'!$I$299</f>
        <v>0</v>
      </c>
      <c r="BG133" s="469">
        <f>'8. Routing factors'!BG166*'7. Network costs'!$I$300</f>
        <v>0</v>
      </c>
      <c r="BH133" s="229"/>
      <c r="BI133" s="335">
        <f t="shared" si="17"/>
        <v>655726.09447057219</v>
      </c>
      <c r="BJ133" s="470">
        <f>'2. Traffic'!I221</f>
        <v>8.4896640000000012</v>
      </c>
      <c r="BK133" s="471">
        <f t="shared" si="18"/>
        <v>7.7238168020615672E-2</v>
      </c>
    </row>
    <row r="134" spans="3:63">
      <c r="C134" s="240" t="str">
        <f t="shared" si="16"/>
        <v>S16</v>
      </c>
      <c r="D134" s="240" t="str">
        <f t="shared" si="16"/>
        <v>SMS в мрежата (SMS on net)</v>
      </c>
      <c r="E134" s="469">
        <f>'8. Routing factors'!E167*'7. Network costs'!$I$246</f>
        <v>316.90827530078866</v>
      </c>
      <c r="F134" s="469">
        <f>'8. Routing factors'!F167*'7. Network costs'!$I$247</f>
        <v>206.21563264944075</v>
      </c>
      <c r="G134" s="469">
        <f>'8. Routing factors'!G167*'7. Network costs'!$I$248</f>
        <v>366.76702305219197</v>
      </c>
      <c r="H134" s="469">
        <f>'8. Routing factors'!H167*'7. Network costs'!$I$249</f>
        <v>110.73720858687254</v>
      </c>
      <c r="I134" s="469">
        <f>'8. Routing factors'!I167*'7. Network costs'!$I$250</f>
        <v>441.57705848340908</v>
      </c>
      <c r="J134" s="469">
        <f>'8. Routing factors'!J167*'7. Network costs'!$I$251</f>
        <v>24.519501619148446</v>
      </c>
      <c r="K134" s="469">
        <f>'8. Routing factors'!K167*'7. Network costs'!$I$252</f>
        <v>9.5487066195970165</v>
      </c>
      <c r="L134" s="469">
        <f>'8. Routing factors'!L167*'7. Network costs'!$I$253</f>
        <v>0.95421803102720504</v>
      </c>
      <c r="M134" s="469">
        <f>'8. Routing factors'!M167*'7. Network costs'!$I$254</f>
        <v>28.626540930816152</v>
      </c>
      <c r="N134" s="469">
        <f>'8. Routing factors'!N167*'7. Network costs'!$I$255</f>
        <v>85550.760619447872</v>
      </c>
      <c r="O134" s="469">
        <f>'8. Routing factors'!O167*'7. Network costs'!$I$256</f>
        <v>114576.91154390341</v>
      </c>
      <c r="P134" s="469">
        <f>'8. Routing factors'!P167*'7. Network costs'!$I$257</f>
        <v>0</v>
      </c>
      <c r="Q134" s="469">
        <f>'8. Routing factors'!Q167*'7. Network costs'!$I$258</f>
        <v>0</v>
      </c>
      <c r="R134" s="469">
        <f>'8. Routing factors'!R167*'7. Network costs'!$I$259</f>
        <v>5.089162832145095</v>
      </c>
      <c r="S134" s="469">
        <f>'8. Routing factors'!S167*'7. Network costs'!$I$260</f>
        <v>4.7710901551360267</v>
      </c>
      <c r="T134" s="469">
        <f>'8. Routing factors'!T167*'7. Network costs'!$I$261</f>
        <v>209.12041032417633</v>
      </c>
      <c r="U134" s="469">
        <f>'8. Routing factors'!U167*'7. Network costs'!$I$262</f>
        <v>21.039103459381117</v>
      </c>
      <c r="V134" s="469">
        <f>'8. Routing factors'!V167*'7. Network costs'!$I$263</f>
        <v>0</v>
      </c>
      <c r="W134" s="469">
        <f>'8. Routing factors'!W167*'7. Network costs'!$I$264</f>
        <v>0</v>
      </c>
      <c r="X134" s="469">
        <f>'8. Routing factors'!X167*'7. Network costs'!$I$265</f>
        <v>0</v>
      </c>
      <c r="Y134" s="469">
        <f>'8. Routing factors'!Y167*'7. Network costs'!$I$266</f>
        <v>0</v>
      </c>
      <c r="Z134" s="469">
        <f>'8. Routing factors'!Z167*'7. Network costs'!$I$267</f>
        <v>0</v>
      </c>
      <c r="AA134" s="469">
        <f>'8. Routing factors'!AA167*'7. Network costs'!$I$268</f>
        <v>0</v>
      </c>
      <c r="AB134" s="469">
        <f>'8. Routing factors'!AB167*'7. Network costs'!$I$269</f>
        <v>49.068095180637506</v>
      </c>
      <c r="AC134" s="469">
        <f>'8. Routing factors'!AC167*'7. Network costs'!$I$270</f>
        <v>65.193070681756424</v>
      </c>
      <c r="AD134" s="469">
        <f>'8. Routing factors'!AD167*'7. Network costs'!$I$271</f>
        <v>0</v>
      </c>
      <c r="AE134" s="469">
        <f>'8. Routing factors'!AE167*'7. Network costs'!$I$272</f>
        <v>0</v>
      </c>
      <c r="AF134" s="469">
        <f>'8. Routing factors'!AF167*'7. Network costs'!$I$273</f>
        <v>0</v>
      </c>
      <c r="AG134" s="469">
        <f>'8. Routing factors'!AG167*'7. Network costs'!$I$274</f>
        <v>0</v>
      </c>
      <c r="AH134" s="469">
        <f>'8. Routing factors'!AH167*'7. Network costs'!$I$275</f>
        <v>0</v>
      </c>
      <c r="AI134" s="469">
        <f>'8. Routing factors'!AI167*'7. Network costs'!$I$276</f>
        <v>166.7555937800623</v>
      </c>
      <c r="AJ134" s="469">
        <f>'8. Routing factors'!AJ167*'7. Network costs'!$I$277</f>
        <v>463.81106763837192</v>
      </c>
      <c r="AK134" s="469">
        <f>'8. Routing factors'!AK167*'7. Network costs'!$I$278</f>
        <v>172.88543083559085</v>
      </c>
      <c r="AL134" s="469">
        <f>'8. Routing factors'!AL167*'7. Network costs'!$I$279</f>
        <v>48.122721964492428</v>
      </c>
      <c r="AM134" s="469">
        <f>'8. Routing factors'!AM167*'7. Network costs'!$I$280</f>
        <v>66.573622072328646</v>
      </c>
      <c r="AN134" s="469">
        <f>'8. Routing factors'!AN167*'7. Network costs'!$I$281</f>
        <v>8.3369088188220655E-2</v>
      </c>
      <c r="AO134" s="469">
        <f>'8. Routing factors'!AO167*'7. Network costs'!$I$282</f>
        <v>2.4467438092274894E-2</v>
      </c>
      <c r="AP134" s="469">
        <f>'8. Routing factors'!AP167*'7. Network costs'!$I$283</f>
        <v>1495.6615625243151</v>
      </c>
      <c r="AQ134" s="469">
        <f>'8. Routing factors'!AQ167*'7. Network costs'!$I$284</f>
        <v>0</v>
      </c>
      <c r="AR134" s="469">
        <f>'8. Routing factors'!AR167*'7. Network costs'!$I$285</f>
        <v>0.12233719046137449</v>
      </c>
      <c r="AS134" s="469">
        <f>'8. Routing factors'!AS167*'7. Network costs'!$I$286</f>
        <v>0.36559974148269825</v>
      </c>
      <c r="AT134" s="469">
        <f>'8. Routing factors'!AT167*'7. Network costs'!$I$287</f>
        <v>0.13486775157015915</v>
      </c>
      <c r="AU134" s="469">
        <f>'8. Routing factors'!AU167*'7. Network costs'!$I$288</f>
        <v>0</v>
      </c>
      <c r="AV134" s="469">
        <f>'8. Routing factors'!AV167*'7. Network costs'!$I$289</f>
        <v>0</v>
      </c>
      <c r="AW134" s="469">
        <f>'8. Routing factors'!AW167*'7. Network costs'!$I$290</f>
        <v>0</v>
      </c>
      <c r="AX134" s="469">
        <f>'8. Routing factors'!AX167*'7. Network costs'!$I$291</f>
        <v>0</v>
      </c>
      <c r="AY134" s="469">
        <f>'8. Routing factors'!AY167*'7. Network costs'!$I$292</f>
        <v>0</v>
      </c>
      <c r="AZ134" s="469">
        <f>'8. Routing factors'!AZ167*'7. Network costs'!$I$293</f>
        <v>0</v>
      </c>
      <c r="BA134" s="469">
        <f>'8. Routing factors'!BA167*'7. Network costs'!$I$294</f>
        <v>0</v>
      </c>
      <c r="BB134" s="469">
        <f>'8. Routing factors'!BB167*'7. Network costs'!$I$295</f>
        <v>0</v>
      </c>
      <c r="BC134" s="469">
        <f>'8. Routing factors'!BC167*'7. Network costs'!$I$296</f>
        <v>0</v>
      </c>
      <c r="BD134" s="469">
        <f>'8. Routing factors'!BD167*'7. Network costs'!$I$297</f>
        <v>0</v>
      </c>
      <c r="BE134" s="469">
        <f>'8. Routing factors'!BE167*'7. Network costs'!$I$298</f>
        <v>0</v>
      </c>
      <c r="BF134" s="469">
        <f>'8. Routing factors'!BF167*'7. Network costs'!$I$299</f>
        <v>0</v>
      </c>
      <c r="BG134" s="469">
        <f>'8. Routing factors'!BG167*'7. Network costs'!$I$300</f>
        <v>0</v>
      </c>
      <c r="BH134" s="229"/>
      <c r="BI134" s="335">
        <f t="shared" si="17"/>
        <v>204402.3479012828</v>
      </c>
      <c r="BJ134" s="470">
        <f>'2. Traffic'!I222</f>
        <v>254.68992000000003</v>
      </c>
      <c r="BK134" s="471">
        <f t="shared" si="18"/>
        <v>8.0255374025514149E-4</v>
      </c>
    </row>
    <row r="135" spans="3:63">
      <c r="C135" s="240" t="str">
        <f t="shared" si="16"/>
        <v>S17</v>
      </c>
      <c r="D135" s="240" t="str">
        <f t="shared" si="16"/>
        <v>Изходящи SMS към други мрежи (SMS outgoing to other network)</v>
      </c>
      <c r="E135" s="469">
        <f>'8. Routing factors'!E168*'7. Network costs'!$I$246</f>
        <v>52.818045883464784</v>
      </c>
      <c r="F135" s="469">
        <f>'8. Routing factors'!F168*'7. Network costs'!$I$247</f>
        <v>34.369272108240132</v>
      </c>
      <c r="G135" s="469">
        <f>'8. Routing factors'!G168*'7. Network costs'!$I$248</f>
        <v>61.127837175365336</v>
      </c>
      <c r="H135" s="469">
        <f>'8. Routing factors'!H168*'7. Network costs'!$I$249</f>
        <v>18.456201431145427</v>
      </c>
      <c r="I135" s="469">
        <f>'8. Routing factors'!I168*'7. Network costs'!$I$250</f>
        <v>73.596176413901517</v>
      </c>
      <c r="J135" s="469">
        <f>'8. Routing factors'!J168*'7. Network costs'!$I$251</f>
        <v>4.086583603191408</v>
      </c>
      <c r="K135" s="469">
        <f>'8. Routing factors'!K168*'7. Network costs'!$I$252</f>
        <v>2.3871766548992541</v>
      </c>
      <c r="L135" s="469">
        <f>'8. Routing factors'!L168*'7. Network costs'!$I$253</f>
        <v>0.31807267700906838</v>
      </c>
      <c r="M135" s="469">
        <f>'8. Routing factors'!M168*'7. Network costs'!$I$254</f>
        <v>9.5421803102720517</v>
      </c>
      <c r="N135" s="469">
        <f>'8. Routing factors'!N168*'7. Network costs'!$I$255</f>
        <v>28516.920206482628</v>
      </c>
      <c r="O135" s="469">
        <f>'8. Routing factors'!O168*'7. Network costs'!$I$256</f>
        <v>38192.303847967807</v>
      </c>
      <c r="P135" s="469">
        <f>'8. Routing factors'!P168*'7. Network costs'!$I$257</f>
        <v>0</v>
      </c>
      <c r="Q135" s="469">
        <f>'8. Routing factors'!Q168*'7. Network costs'!$I$258</f>
        <v>0</v>
      </c>
      <c r="R135" s="469">
        <f>'8. Routing factors'!R168*'7. Network costs'!$I$259</f>
        <v>1.696387610715032</v>
      </c>
      <c r="S135" s="469">
        <f>'8. Routing factors'!S168*'7. Network costs'!$I$260</f>
        <v>1.5903633850453425</v>
      </c>
      <c r="T135" s="469">
        <f>'8. Routing factors'!T168*'7. Network costs'!$I$261</f>
        <v>69.706803441392111</v>
      </c>
      <c r="U135" s="469">
        <f>'8. Routing factors'!U168*'7. Network costs'!$I$262</f>
        <v>7.0130344864603726</v>
      </c>
      <c r="V135" s="469">
        <f>'8. Routing factors'!V168*'7. Network costs'!$I$263</f>
        <v>0</v>
      </c>
      <c r="W135" s="469">
        <f>'8. Routing factors'!W168*'7. Network costs'!$I$264</f>
        <v>10.479887493244268</v>
      </c>
      <c r="X135" s="469">
        <f>'8. Routing factors'!X168*'7. Network costs'!$I$265</f>
        <v>0</v>
      </c>
      <c r="Y135" s="469">
        <f>'8. Routing factors'!Y168*'7. Network costs'!$I$266</f>
        <v>0</v>
      </c>
      <c r="Z135" s="469">
        <f>'8. Routing factors'!Z168*'7. Network costs'!$I$267</f>
        <v>0</v>
      </c>
      <c r="AA135" s="469">
        <f>'8. Routing factors'!AA168*'7. Network costs'!$I$268</f>
        <v>0</v>
      </c>
      <c r="AB135" s="469">
        <f>'8. Routing factors'!AB168*'7. Network costs'!$I$269</f>
        <v>8.178015863439585</v>
      </c>
      <c r="AC135" s="469">
        <f>'8. Routing factors'!AC168*'7. Network costs'!$I$270</f>
        <v>10.865511780292739</v>
      </c>
      <c r="AD135" s="469">
        <f>'8. Routing factors'!AD168*'7. Network costs'!$I$271</f>
        <v>0</v>
      </c>
      <c r="AE135" s="469">
        <f>'8. Routing factors'!AE168*'7. Network costs'!$I$272</f>
        <v>0</v>
      </c>
      <c r="AF135" s="469">
        <f>'8. Routing factors'!AF168*'7. Network costs'!$I$273</f>
        <v>0</v>
      </c>
      <c r="AG135" s="469">
        <f>'8. Routing factors'!AG168*'7. Network costs'!$I$274</f>
        <v>0</v>
      </c>
      <c r="AH135" s="469">
        <f>'8. Routing factors'!AH168*'7. Network costs'!$I$275</f>
        <v>0</v>
      </c>
      <c r="AI135" s="469">
        <f>'8. Routing factors'!AI168*'7. Network costs'!$I$276</f>
        <v>27.792598963343714</v>
      </c>
      <c r="AJ135" s="469">
        <f>'8. Routing factors'!AJ168*'7. Network costs'!$I$277</f>
        <v>77.301844606395335</v>
      </c>
      <c r="AK135" s="469">
        <f>'8. Routing factors'!AK168*'7. Network costs'!$I$278</f>
        <v>28.814238472598479</v>
      </c>
      <c r="AL135" s="469">
        <f>'8. Routing factors'!AL168*'7. Network costs'!$I$279</f>
        <v>8.0204536607487391</v>
      </c>
      <c r="AM135" s="469">
        <f>'8. Routing factors'!AM168*'7. Network costs'!$I$280</f>
        <v>11.095603678721442</v>
      </c>
      <c r="AN135" s="469">
        <f>'8. Routing factors'!AN168*'7. Network costs'!$I$281</f>
        <v>2.7789696062740218E-2</v>
      </c>
      <c r="AO135" s="469">
        <f>'8. Routing factors'!AO168*'7. Network costs'!$I$282</f>
        <v>8.1558126974249651E-3</v>
      </c>
      <c r="AP135" s="469">
        <f>'8. Routing factors'!AP168*'7. Network costs'!$I$283</f>
        <v>498.55385417477174</v>
      </c>
      <c r="AQ135" s="469">
        <f>'8. Routing factors'!AQ168*'7. Network costs'!$I$284</f>
        <v>0</v>
      </c>
      <c r="AR135" s="469">
        <f>'8. Routing factors'!AR168*'7. Network costs'!$I$285</f>
        <v>4.0779063487124838E-2</v>
      </c>
      <c r="AS135" s="469">
        <f>'8. Routing factors'!AS168*'7. Network costs'!$I$286</f>
        <v>0.12186658049423274</v>
      </c>
      <c r="AT135" s="469">
        <f>'8. Routing factors'!AT168*'7. Network costs'!$I$287</f>
        <v>4.4955917190053055E-2</v>
      </c>
      <c r="AU135" s="469">
        <f>'8. Routing factors'!AU168*'7. Network costs'!$I$288</f>
        <v>0</v>
      </c>
      <c r="AV135" s="469">
        <f>'8. Routing factors'!AV168*'7. Network costs'!$I$289</f>
        <v>0.26871845858847493</v>
      </c>
      <c r="AW135" s="469">
        <f>'8. Routing factors'!AW168*'7. Network costs'!$I$290</f>
        <v>0</v>
      </c>
      <c r="AX135" s="469">
        <f>'8. Routing factors'!AX168*'7. Network costs'!$I$291</f>
        <v>0</v>
      </c>
      <c r="AY135" s="469">
        <f>'8. Routing factors'!AY168*'7. Network costs'!$I$292</f>
        <v>0</v>
      </c>
      <c r="AZ135" s="469">
        <f>'8. Routing factors'!AZ168*'7. Network costs'!$I$293</f>
        <v>0</v>
      </c>
      <c r="BA135" s="469">
        <f>'8. Routing factors'!BA168*'7. Network costs'!$I$294</f>
        <v>0</v>
      </c>
      <c r="BB135" s="469">
        <f>'8. Routing factors'!BB168*'7. Network costs'!$I$295</f>
        <v>0</v>
      </c>
      <c r="BC135" s="469">
        <f>'8. Routing factors'!BC168*'7. Network costs'!$I$296</f>
        <v>0</v>
      </c>
      <c r="BD135" s="469">
        <f>'8. Routing factors'!BD168*'7. Network costs'!$I$297</f>
        <v>0</v>
      </c>
      <c r="BE135" s="469">
        <f>'8. Routing factors'!BE168*'7. Network costs'!$I$298</f>
        <v>0</v>
      </c>
      <c r="BF135" s="469">
        <f>'8. Routing factors'!BF168*'7. Network costs'!$I$299</f>
        <v>0</v>
      </c>
      <c r="BG135" s="469">
        <f>'8. Routing factors'!BG168*'7. Network costs'!$I$300</f>
        <v>0</v>
      </c>
      <c r="BH135" s="229"/>
      <c r="BI135" s="335">
        <f t="shared" si="17"/>
        <v>67727.546463853607</v>
      </c>
      <c r="BJ135" s="470">
        <f>'2. Traffic'!I223</f>
        <v>84.896640000000005</v>
      </c>
      <c r="BK135" s="471">
        <f t="shared" si="18"/>
        <v>7.9776474621202442E-4</v>
      </c>
    </row>
    <row r="136" spans="3:63">
      <c r="C136" s="240" t="str">
        <f t="shared" si="16"/>
        <v>S18</v>
      </c>
      <c r="D136" s="240" t="str">
        <f t="shared" si="16"/>
        <v>Входящи SMS от други мрежи (SMS incoming from other network)</v>
      </c>
      <c r="E136" s="469">
        <f>'8. Routing factors'!E169*'7. Network costs'!$I$246</f>
        <v>26.409022941732392</v>
      </c>
      <c r="F136" s="469">
        <f>'8. Routing factors'!F169*'7. Network costs'!$I$247</f>
        <v>17.184636054120066</v>
      </c>
      <c r="G136" s="469">
        <f>'8. Routing factors'!G169*'7. Network costs'!$I$248</f>
        <v>30.563918587682668</v>
      </c>
      <c r="H136" s="469">
        <f>'8. Routing factors'!H169*'7. Network costs'!$I$249</f>
        <v>9.2281007155727135</v>
      </c>
      <c r="I136" s="469">
        <f>'8. Routing factors'!I169*'7. Network costs'!$I$250</f>
        <v>36.798088206950759</v>
      </c>
      <c r="J136" s="469">
        <f>'8. Routing factors'!J169*'7. Network costs'!$I$251</f>
        <v>2.043291801595704</v>
      </c>
      <c r="K136" s="469">
        <f>'8. Routing factors'!K169*'7. Network costs'!$I$252</f>
        <v>1.1935883274496271</v>
      </c>
      <c r="L136" s="469">
        <f>'8. Routing factors'!L169*'7. Network costs'!$I$253</f>
        <v>0.15903633850453419</v>
      </c>
      <c r="M136" s="469">
        <f>'8. Routing factors'!M169*'7. Network costs'!$I$254</f>
        <v>4.7710901551360259</v>
      </c>
      <c r="N136" s="469">
        <f>'8. Routing factors'!N169*'7. Network costs'!$I$255</f>
        <v>14258.460103241314</v>
      </c>
      <c r="O136" s="469">
        <f>'8. Routing factors'!O169*'7. Network costs'!$I$256</f>
        <v>19096.151923983904</v>
      </c>
      <c r="P136" s="469">
        <f>'8. Routing factors'!P169*'7. Network costs'!$I$257</f>
        <v>0</v>
      </c>
      <c r="Q136" s="469">
        <f>'8. Routing factors'!Q169*'7. Network costs'!$I$258</f>
        <v>0</v>
      </c>
      <c r="R136" s="469">
        <f>'8. Routing factors'!R169*'7. Network costs'!$I$259</f>
        <v>0.84819380535751598</v>
      </c>
      <c r="S136" s="469">
        <f>'8. Routing factors'!S169*'7. Network costs'!$I$260</f>
        <v>0.79518169252267124</v>
      </c>
      <c r="T136" s="469">
        <f>'8. Routing factors'!T169*'7. Network costs'!$I$261</f>
        <v>34.853401720696056</v>
      </c>
      <c r="U136" s="469">
        <f>'8. Routing factors'!U169*'7. Network costs'!$I$262</f>
        <v>0</v>
      </c>
      <c r="V136" s="469">
        <f>'8. Routing factors'!V169*'7. Network costs'!$I$263</f>
        <v>10.955039324849581</v>
      </c>
      <c r="W136" s="469">
        <f>'8. Routing factors'!W169*'7. Network costs'!$I$264</f>
        <v>5.2399437466221341</v>
      </c>
      <c r="X136" s="469">
        <f>'8. Routing factors'!X169*'7. Network costs'!$I$265</f>
        <v>0</v>
      </c>
      <c r="Y136" s="469">
        <f>'8. Routing factors'!Y169*'7. Network costs'!$I$266</f>
        <v>0</v>
      </c>
      <c r="Z136" s="469">
        <f>'8. Routing factors'!Z169*'7. Network costs'!$I$267</f>
        <v>0</v>
      </c>
      <c r="AA136" s="469">
        <f>'8. Routing factors'!AA169*'7. Network costs'!$I$268</f>
        <v>0</v>
      </c>
      <c r="AB136" s="469">
        <f>'8. Routing factors'!AB169*'7. Network costs'!$I$269</f>
        <v>4.0890079317197925</v>
      </c>
      <c r="AC136" s="469">
        <f>'8. Routing factors'!AC169*'7. Network costs'!$I$270</f>
        <v>5.4327558901463693</v>
      </c>
      <c r="AD136" s="469">
        <f>'8. Routing factors'!AD169*'7. Network costs'!$I$271</f>
        <v>0</v>
      </c>
      <c r="AE136" s="469">
        <f>'8. Routing factors'!AE169*'7. Network costs'!$I$272</f>
        <v>0</v>
      </c>
      <c r="AF136" s="469">
        <f>'8. Routing factors'!AF169*'7. Network costs'!$I$273</f>
        <v>0</v>
      </c>
      <c r="AG136" s="469">
        <f>'8. Routing factors'!AG169*'7. Network costs'!$I$274</f>
        <v>0</v>
      </c>
      <c r="AH136" s="469">
        <f>'8. Routing factors'!AH169*'7. Network costs'!$I$275</f>
        <v>0</v>
      </c>
      <c r="AI136" s="469">
        <f>'8. Routing factors'!AI169*'7. Network costs'!$I$276</f>
        <v>13.896299481671857</v>
      </c>
      <c r="AJ136" s="469">
        <f>'8. Routing factors'!AJ169*'7. Network costs'!$I$277</f>
        <v>38.650922303197667</v>
      </c>
      <c r="AK136" s="469">
        <f>'8. Routing factors'!AK169*'7. Network costs'!$I$278</f>
        <v>14.40711923629924</v>
      </c>
      <c r="AL136" s="469">
        <f>'8. Routing factors'!AL169*'7. Network costs'!$I$279</f>
        <v>4.0102268303743696</v>
      </c>
      <c r="AM136" s="469">
        <f>'8. Routing factors'!AM169*'7. Network costs'!$I$280</f>
        <v>5.5478018393607211</v>
      </c>
      <c r="AN136" s="469">
        <f>'8. Routing factors'!AN169*'7. Network costs'!$I$281</f>
        <v>1.3894848031370109E-2</v>
      </c>
      <c r="AO136" s="469">
        <f>'8. Routing factors'!AO169*'7. Network costs'!$I$282</f>
        <v>4.0779063487124826E-3</v>
      </c>
      <c r="AP136" s="469">
        <f>'8. Routing factors'!AP169*'7. Network costs'!$I$283</f>
        <v>249.27692708738587</v>
      </c>
      <c r="AQ136" s="469">
        <f>'8. Routing factors'!AQ169*'7. Network costs'!$I$284</f>
        <v>0</v>
      </c>
      <c r="AR136" s="469">
        <f>'8. Routing factors'!AR169*'7. Network costs'!$I$285</f>
        <v>2.0389531743562419E-2</v>
      </c>
      <c r="AS136" s="469">
        <f>'8. Routing factors'!AS169*'7. Network costs'!$I$286</f>
        <v>6.093329024711637E-2</v>
      </c>
      <c r="AT136" s="469">
        <f>'8. Routing factors'!AT169*'7. Network costs'!$I$287</f>
        <v>0</v>
      </c>
      <c r="AU136" s="469">
        <f>'8. Routing factors'!AU169*'7. Network costs'!$I$288</f>
        <v>1.9152408599854231E-2</v>
      </c>
      <c r="AV136" s="469">
        <f>'8. Routing factors'!AV169*'7. Network costs'!$I$289</f>
        <v>0.13435922929423746</v>
      </c>
      <c r="AW136" s="469">
        <f>'8. Routing factors'!AW169*'7. Network costs'!$I$290</f>
        <v>0</v>
      </c>
      <c r="AX136" s="469">
        <f>'8. Routing factors'!AX169*'7. Network costs'!$I$291</f>
        <v>0</v>
      </c>
      <c r="AY136" s="469">
        <f>'8. Routing factors'!AY169*'7. Network costs'!$I$292</f>
        <v>0</v>
      </c>
      <c r="AZ136" s="469">
        <f>'8. Routing factors'!AZ169*'7. Network costs'!$I$293</f>
        <v>0</v>
      </c>
      <c r="BA136" s="469">
        <f>'8. Routing factors'!BA169*'7. Network costs'!$I$294</f>
        <v>0</v>
      </c>
      <c r="BB136" s="469">
        <f>'8. Routing factors'!BB169*'7. Network costs'!$I$295</f>
        <v>0</v>
      </c>
      <c r="BC136" s="469">
        <f>'8. Routing factors'!BC169*'7. Network costs'!$I$296</f>
        <v>0</v>
      </c>
      <c r="BD136" s="469">
        <f>'8. Routing factors'!BD169*'7. Network costs'!$I$297</f>
        <v>0</v>
      </c>
      <c r="BE136" s="469">
        <f>'8. Routing factors'!BE169*'7. Network costs'!$I$298</f>
        <v>0</v>
      </c>
      <c r="BF136" s="469">
        <f>'8. Routing factors'!BF169*'7. Network costs'!$I$299</f>
        <v>0</v>
      </c>
      <c r="BG136" s="469">
        <f>'8. Routing factors'!BG169*'7. Network costs'!$I$300</f>
        <v>0</v>
      </c>
      <c r="BH136" s="229"/>
      <c r="BI136" s="335">
        <f t="shared" si="17"/>
        <v>33871.218428458429</v>
      </c>
      <c r="BJ136" s="470">
        <f>'2. Traffic'!I224</f>
        <v>42.448320000000002</v>
      </c>
      <c r="BK136" s="471">
        <f t="shared" si="18"/>
        <v>7.979401405864455E-4</v>
      </c>
    </row>
    <row r="137" spans="3:63">
      <c r="C137" s="240" t="str">
        <f t="shared" si="16"/>
        <v>S19</v>
      </c>
      <c r="D137" s="240" t="str">
        <f t="shared" si="16"/>
        <v>Пренос на данни (Data services)</v>
      </c>
      <c r="E137" s="469">
        <f>'8. Routing factors'!E170*'7. Network costs'!$I$246</f>
        <v>0</v>
      </c>
      <c r="F137" s="469">
        <f>'8. Routing factors'!F170*'7. Network costs'!$I$247</f>
        <v>2552259.8529244014</v>
      </c>
      <c r="G137" s="469">
        <f>'8. Routing factors'!G170*'7. Network costs'!$I$248</f>
        <v>0</v>
      </c>
      <c r="H137" s="469">
        <f>'8. Routing factors'!H170*'7. Network costs'!$I$249</f>
        <v>1370556.2864947841</v>
      </c>
      <c r="I137" s="469">
        <f>'8. Routing factors'!I170*'7. Network costs'!$I$250</f>
        <v>0</v>
      </c>
      <c r="J137" s="469">
        <f>'8. Routing factors'!J170*'7. Network costs'!$I$251</f>
        <v>303469.42563104053</v>
      </c>
      <c r="K137" s="469">
        <f>'8. Routing factors'!K170*'7. Network costs'!$I$252</f>
        <v>118181.05271378918</v>
      </c>
      <c r="L137" s="469">
        <f>'8. Routing factors'!L170*'7. Network costs'!$I$253</f>
        <v>23620.055766261139</v>
      </c>
      <c r="M137" s="469">
        <f>'8. Routing factors'!M170*'7. Network costs'!$I$254</f>
        <v>708601.6729878342</v>
      </c>
      <c r="N137" s="469">
        <f>'8. Routing factors'!N170*'7. Network costs'!$I$255</f>
        <v>0</v>
      </c>
      <c r="O137" s="469">
        <f>'8. Routing factors'!O170*'7. Network costs'!$I$256</f>
        <v>0</v>
      </c>
      <c r="P137" s="469">
        <f>'8. Routing factors'!P170*'7. Network costs'!$I$257</f>
        <v>0</v>
      </c>
      <c r="Q137" s="469">
        <f>'8. Routing factors'!Q170*'7. Network costs'!$I$258</f>
        <v>0</v>
      </c>
      <c r="R137" s="469">
        <f>'8. Routing factors'!R170*'7. Network costs'!$I$259</f>
        <v>125973.63075339279</v>
      </c>
      <c r="S137" s="469">
        <f>'8. Routing factors'!S170*'7. Network costs'!$I$260</f>
        <v>118100.27883130574</v>
      </c>
      <c r="T137" s="469">
        <f>'8. Routing factors'!T170*'7. Network costs'!$I$261</f>
        <v>5176422.5712683396</v>
      </c>
      <c r="U137" s="469">
        <f>'8. Routing factors'!U170*'7. Network costs'!$I$262</f>
        <v>520787.47290885309</v>
      </c>
      <c r="V137" s="469">
        <f>'8. Routing factors'!V170*'7. Network costs'!$I$263</f>
        <v>0</v>
      </c>
      <c r="W137" s="469">
        <f>'8. Routing factors'!W170*'7. Network costs'!$I$264</f>
        <v>0</v>
      </c>
      <c r="X137" s="469">
        <f>'8. Routing factors'!X170*'7. Network costs'!$I$265</f>
        <v>0</v>
      </c>
      <c r="Y137" s="469">
        <f>'8. Routing factors'!Y170*'7. Network costs'!$I$266</f>
        <v>463099.6810040985</v>
      </c>
      <c r="Z137" s="469">
        <f>'8. Routing factors'!Z170*'7. Network costs'!$I$267</f>
        <v>247755.5886097147</v>
      </c>
      <c r="AA137" s="469">
        <f>'8. Routing factors'!AA170*'7. Network costs'!$I$268</f>
        <v>379396.66792470316</v>
      </c>
      <c r="AB137" s="469">
        <f>'8. Routing factors'!AB170*'7. Network costs'!$I$269</f>
        <v>607298.91221151338</v>
      </c>
      <c r="AC137" s="469">
        <f>'8. Routing factors'!AC170*'7. Network costs'!$I$270</f>
        <v>806872.1796313388</v>
      </c>
      <c r="AD137" s="469">
        <f>'8. Routing factors'!AD170*'7. Network costs'!$I$271</f>
        <v>0</v>
      </c>
      <c r="AE137" s="469">
        <f>'8. Routing factors'!AE170*'7. Network costs'!$I$272</f>
        <v>0</v>
      </c>
      <c r="AF137" s="469">
        <f>'8. Routing factors'!AF170*'7. Network costs'!$I$273</f>
        <v>0</v>
      </c>
      <c r="AG137" s="469">
        <f>'8. Routing factors'!AG170*'7. Network costs'!$I$274</f>
        <v>0</v>
      </c>
      <c r="AH137" s="469">
        <f>'8. Routing factors'!AH170*'7. Network costs'!$I$275</f>
        <v>0</v>
      </c>
      <c r="AI137" s="469">
        <f>'8. Routing factors'!AI170*'7. Network costs'!$I$276</f>
        <v>0</v>
      </c>
      <c r="AJ137" s="469">
        <f>'8. Routing factors'!AJ170*'7. Network costs'!$I$277</f>
        <v>5740429.8212821791</v>
      </c>
      <c r="AK137" s="469">
        <f>'8. Routing factors'!AK170*'7. Network costs'!$I$278</f>
        <v>0</v>
      </c>
      <c r="AL137" s="469">
        <f>'8. Routing factors'!AL170*'7. Network costs'!$I$279</f>
        <v>595598.35355552216</v>
      </c>
      <c r="AM137" s="469">
        <f>'8. Routing factors'!AM170*'7. Network costs'!$I$280</f>
        <v>0</v>
      </c>
      <c r="AN137" s="469">
        <f>'8. Routing factors'!AN170*'7. Network costs'!$I$281</f>
        <v>2063.6609749118988</v>
      </c>
      <c r="AO137" s="469">
        <f>'8. Routing factors'!AO170*'7. Network costs'!$I$282</f>
        <v>605.65010658512517</v>
      </c>
      <c r="AP137" s="469">
        <f>'8. Routing factors'!AP170*'7. Network costs'!$I$283</f>
        <v>0</v>
      </c>
      <c r="AQ137" s="469">
        <f>'8. Routing factors'!AQ170*'7. Network costs'!$I$284</f>
        <v>0</v>
      </c>
      <c r="AR137" s="469">
        <f>'8. Routing factors'!AR170*'7. Network costs'!$I$285</f>
        <v>3028.2505329256269</v>
      </c>
      <c r="AS137" s="469">
        <f>'8. Routing factors'!AS170*'7. Network costs'!$I$286</f>
        <v>9049.8041340258296</v>
      </c>
      <c r="AT137" s="469">
        <f>'8. Routing factors'!AT170*'7. Network costs'!$I$287</f>
        <v>3338.4234101384222</v>
      </c>
      <c r="AU137" s="469">
        <f>'8. Routing factors'!AU170*'7. Network costs'!$I$288</f>
        <v>0</v>
      </c>
      <c r="AV137" s="469">
        <f>'8. Routing factors'!AV170*'7. Network costs'!$I$289</f>
        <v>0</v>
      </c>
      <c r="AW137" s="469">
        <f>'8. Routing factors'!AW170*'7. Network costs'!$I$290</f>
        <v>0</v>
      </c>
      <c r="AX137" s="469">
        <f>'8. Routing factors'!AX170*'7. Network costs'!$I$291</f>
        <v>1700.7417106733758</v>
      </c>
      <c r="AY137" s="469">
        <f>'8. Routing factors'!AY170*'7. Network costs'!$I$292</f>
        <v>0</v>
      </c>
      <c r="AZ137" s="469">
        <f>'8. Routing factors'!AZ170*'7. Network costs'!$I$293</f>
        <v>0</v>
      </c>
      <c r="BA137" s="469">
        <f>'8. Routing factors'!BA170*'7. Network costs'!$I$294</f>
        <v>0</v>
      </c>
      <c r="BB137" s="469">
        <f>'8. Routing factors'!BB170*'7. Network costs'!$I$295</f>
        <v>0</v>
      </c>
      <c r="BC137" s="469">
        <f>'8. Routing factors'!BC170*'7. Network costs'!$I$296</f>
        <v>0</v>
      </c>
      <c r="BD137" s="469">
        <f>'8. Routing factors'!BD170*'7. Network costs'!$I$297</f>
        <v>0</v>
      </c>
      <c r="BE137" s="469">
        <f>'8. Routing factors'!BE170*'7. Network costs'!$I$298</f>
        <v>0</v>
      </c>
      <c r="BF137" s="469">
        <f>'8. Routing factors'!BF170*'7. Network costs'!$I$299</f>
        <v>0</v>
      </c>
      <c r="BG137" s="469">
        <f>'8. Routing factors'!BG170*'7. Network costs'!$I$300</f>
        <v>0</v>
      </c>
      <c r="BH137" s="229"/>
      <c r="BI137" s="335">
        <f t="shared" si="17"/>
        <v>19878210.035368335</v>
      </c>
      <c r="BJ137" s="470">
        <f>'2. Traffic'!I225</f>
        <v>4244.8320000000003</v>
      </c>
      <c r="BK137" s="471">
        <f t="shared" si="18"/>
        <v>4.6829203217861942E-3</v>
      </c>
    </row>
    <row r="138" spans="3:63">
      <c r="C138" s="240" t="str">
        <f t="shared" si="16"/>
        <v>S20</v>
      </c>
      <c r="D138" s="240" t="str">
        <f t="shared" si="16"/>
        <v>Subscribers</v>
      </c>
      <c r="E138" s="469">
        <f>'8. Routing factors'!E171*'7. Network costs'!$I$246</f>
        <v>0</v>
      </c>
      <c r="F138" s="469">
        <f>'8. Routing factors'!F171*'7. Network costs'!$I$247</f>
        <v>0</v>
      </c>
      <c r="G138" s="469">
        <f>'8. Routing factors'!G171*'7. Network costs'!$I$248</f>
        <v>0</v>
      </c>
      <c r="H138" s="469">
        <f>'8. Routing factors'!H171*'7. Network costs'!$I$249</f>
        <v>0</v>
      </c>
      <c r="I138" s="469">
        <f>'8. Routing factors'!I171*'7. Network costs'!$I$250</f>
        <v>0</v>
      </c>
      <c r="J138" s="469">
        <f>'8. Routing factors'!J171*'7. Network costs'!$I$251</f>
        <v>0</v>
      </c>
      <c r="K138" s="469">
        <f>'8. Routing factors'!K171*'7. Network costs'!$I$252</f>
        <v>0</v>
      </c>
      <c r="L138" s="469">
        <f>'8. Routing factors'!L171*'7. Network costs'!$I$253</f>
        <v>0</v>
      </c>
      <c r="M138" s="469">
        <f>'8. Routing factors'!M171*'7. Network costs'!$I$254</f>
        <v>0</v>
      </c>
      <c r="N138" s="469">
        <f>'8. Routing factors'!N171*'7. Network costs'!$I$255</f>
        <v>0</v>
      </c>
      <c r="O138" s="469">
        <f>'8. Routing factors'!O171*'7. Network costs'!$I$256</f>
        <v>0</v>
      </c>
      <c r="P138" s="469">
        <f>'8. Routing factors'!P171*'7. Network costs'!$I$257</f>
        <v>0</v>
      </c>
      <c r="Q138" s="469">
        <f>'8. Routing factors'!Q171*'7. Network costs'!$I$258</f>
        <v>0</v>
      </c>
      <c r="R138" s="469">
        <f>'8. Routing factors'!R171*'7. Network costs'!$I$259</f>
        <v>0</v>
      </c>
      <c r="S138" s="469">
        <f>'8. Routing factors'!S171*'7. Network costs'!$I$260</f>
        <v>0</v>
      </c>
      <c r="T138" s="469">
        <f>'8. Routing factors'!T171*'7. Network costs'!$I$261</f>
        <v>0</v>
      </c>
      <c r="U138" s="469">
        <f>'8. Routing factors'!U171*'7. Network costs'!$I$262</f>
        <v>0</v>
      </c>
      <c r="V138" s="469">
        <f>'8. Routing factors'!V171*'7. Network costs'!$I$263</f>
        <v>0</v>
      </c>
      <c r="W138" s="469">
        <f>'8. Routing factors'!W171*'7. Network costs'!$I$264</f>
        <v>0</v>
      </c>
      <c r="X138" s="469">
        <f>'8. Routing factors'!X171*'7. Network costs'!$I$265</f>
        <v>0</v>
      </c>
      <c r="Y138" s="469">
        <f>'8. Routing factors'!Y171*'7. Network costs'!$I$266</f>
        <v>0</v>
      </c>
      <c r="Z138" s="469">
        <f>'8. Routing factors'!Z171*'7. Network costs'!$I$267</f>
        <v>0</v>
      </c>
      <c r="AA138" s="469">
        <f>'8. Routing factors'!AA171*'7. Network costs'!$I$268</f>
        <v>0</v>
      </c>
      <c r="AB138" s="469">
        <f>'8. Routing factors'!AB171*'7. Network costs'!$I$269</f>
        <v>0</v>
      </c>
      <c r="AC138" s="469">
        <f>'8. Routing factors'!AC171*'7. Network costs'!$I$270</f>
        <v>0</v>
      </c>
      <c r="AD138" s="469">
        <f>'8. Routing factors'!AD171*'7. Network costs'!$I$271</f>
        <v>0</v>
      </c>
      <c r="AE138" s="469">
        <f>'8. Routing factors'!AE171*'7. Network costs'!$I$272</f>
        <v>0</v>
      </c>
      <c r="AF138" s="469">
        <f>'8. Routing factors'!AF171*'7. Network costs'!$I$273</f>
        <v>0</v>
      </c>
      <c r="AG138" s="469">
        <f>'8. Routing factors'!AG171*'7. Network costs'!$I$274</f>
        <v>0</v>
      </c>
      <c r="AH138" s="469">
        <f>'8. Routing factors'!AH171*'7. Network costs'!$I$275</f>
        <v>0</v>
      </c>
      <c r="AI138" s="469">
        <f>'8. Routing factors'!AI171*'7. Network costs'!$I$276</f>
        <v>0</v>
      </c>
      <c r="AJ138" s="469">
        <f>'8. Routing factors'!AJ171*'7. Network costs'!$I$277</f>
        <v>0</v>
      </c>
      <c r="AK138" s="469">
        <f>'8. Routing factors'!AK171*'7. Network costs'!$I$278</f>
        <v>0</v>
      </c>
      <c r="AL138" s="469">
        <f>'8. Routing factors'!AL171*'7. Network costs'!$I$279</f>
        <v>0</v>
      </c>
      <c r="AM138" s="469">
        <f>'8. Routing factors'!AM171*'7. Network costs'!$I$280</f>
        <v>0</v>
      </c>
      <c r="AN138" s="469">
        <f>'8. Routing factors'!AN171*'7. Network costs'!$I$281</f>
        <v>0</v>
      </c>
      <c r="AO138" s="469">
        <f>'8. Routing factors'!AO171*'7. Network costs'!$I$282</f>
        <v>0</v>
      </c>
      <c r="AP138" s="469">
        <f>'8. Routing factors'!AP171*'7. Network costs'!$I$283</f>
        <v>0</v>
      </c>
      <c r="AQ138" s="469">
        <f>'8. Routing factors'!AQ171*'7. Network costs'!$I$284</f>
        <v>0</v>
      </c>
      <c r="AR138" s="469">
        <f>'8. Routing factors'!AR171*'7. Network costs'!$I$285</f>
        <v>0</v>
      </c>
      <c r="AS138" s="469">
        <f>'8. Routing factors'!AS171*'7. Network costs'!$I$286</f>
        <v>0</v>
      </c>
      <c r="AT138" s="469">
        <f>'8. Routing factors'!AT171*'7. Network costs'!$I$287</f>
        <v>0</v>
      </c>
      <c r="AU138" s="469">
        <f>'8. Routing factors'!AU171*'7. Network costs'!$I$288</f>
        <v>0</v>
      </c>
      <c r="AV138" s="469">
        <f>'8. Routing factors'!AV171*'7. Network costs'!$I$289</f>
        <v>0</v>
      </c>
      <c r="AW138" s="469">
        <f>'8. Routing factors'!AW171*'7. Network costs'!$I$290</f>
        <v>0</v>
      </c>
      <c r="AX138" s="469">
        <f>'8. Routing factors'!AX171*'7. Network costs'!$I$291</f>
        <v>0</v>
      </c>
      <c r="AY138" s="469">
        <f>'8. Routing factors'!AY171*'7. Network costs'!$I$292</f>
        <v>0</v>
      </c>
      <c r="AZ138" s="469">
        <f>'8. Routing factors'!AZ171*'7. Network costs'!$I$293</f>
        <v>0</v>
      </c>
      <c r="BA138" s="469">
        <f>'8. Routing factors'!BA171*'7. Network costs'!$I$294</f>
        <v>0</v>
      </c>
      <c r="BB138" s="469">
        <f>'8. Routing factors'!BB171*'7. Network costs'!$I$295</f>
        <v>0</v>
      </c>
      <c r="BC138" s="469">
        <f>'8. Routing factors'!BC171*'7. Network costs'!$I$296</f>
        <v>0</v>
      </c>
      <c r="BD138" s="469">
        <f>'8. Routing factors'!BD171*'7. Network costs'!$I$297</f>
        <v>0</v>
      </c>
      <c r="BE138" s="469">
        <f>'8. Routing factors'!BE171*'7. Network costs'!$I$298</f>
        <v>0</v>
      </c>
      <c r="BF138" s="469">
        <f>'8. Routing factors'!BF171*'7. Network costs'!$I$299</f>
        <v>0</v>
      </c>
      <c r="BG138" s="469">
        <f>'8. Routing factors'!BG171*'7. Network costs'!$I$300</f>
        <v>0</v>
      </c>
      <c r="BH138" s="229"/>
      <c r="BI138" s="335">
        <f t="shared" si="17"/>
        <v>0</v>
      </c>
      <c r="BJ138" s="470">
        <f>'2. Traffic'!I226</f>
        <v>0</v>
      </c>
      <c r="BK138" s="471" t="str">
        <f t="shared" si="18"/>
        <v/>
      </c>
    </row>
    <row r="139" spans="3:63">
      <c r="C139" s="240" t="str">
        <f t="shared" si="16"/>
        <v>S21</v>
      </c>
      <c r="D139" s="240" t="str">
        <f t="shared" si="16"/>
        <v>OTHER: complete as required</v>
      </c>
      <c r="E139" s="469">
        <f>'8. Routing factors'!E172*'7. Network costs'!$I$246</f>
        <v>0</v>
      </c>
      <c r="F139" s="469">
        <f>'8. Routing factors'!F172*'7. Network costs'!$I$247</f>
        <v>0</v>
      </c>
      <c r="G139" s="469">
        <f>'8. Routing factors'!G172*'7. Network costs'!$I$248</f>
        <v>0</v>
      </c>
      <c r="H139" s="469">
        <f>'8. Routing factors'!H172*'7. Network costs'!$I$249</f>
        <v>0</v>
      </c>
      <c r="I139" s="469">
        <f>'8. Routing factors'!I172*'7. Network costs'!$I$250</f>
        <v>0</v>
      </c>
      <c r="J139" s="469">
        <f>'8. Routing factors'!J172*'7. Network costs'!$I$251</f>
        <v>0</v>
      </c>
      <c r="K139" s="469">
        <f>'8. Routing factors'!K172*'7. Network costs'!$I$252</f>
        <v>0</v>
      </c>
      <c r="L139" s="469">
        <f>'8. Routing factors'!L172*'7. Network costs'!$I$253</f>
        <v>0</v>
      </c>
      <c r="M139" s="469">
        <f>'8. Routing factors'!M172*'7. Network costs'!$I$254</f>
        <v>0</v>
      </c>
      <c r="N139" s="469">
        <f>'8. Routing factors'!N172*'7. Network costs'!$I$255</f>
        <v>0</v>
      </c>
      <c r="O139" s="469">
        <f>'8. Routing factors'!O172*'7. Network costs'!$I$256</f>
        <v>0</v>
      </c>
      <c r="P139" s="469">
        <f>'8. Routing factors'!P172*'7. Network costs'!$I$257</f>
        <v>0</v>
      </c>
      <c r="Q139" s="469">
        <f>'8. Routing factors'!Q172*'7. Network costs'!$I$258</f>
        <v>0</v>
      </c>
      <c r="R139" s="469">
        <f>'8. Routing factors'!R172*'7. Network costs'!$I$259</f>
        <v>0</v>
      </c>
      <c r="S139" s="469">
        <f>'8. Routing factors'!S172*'7. Network costs'!$I$260</f>
        <v>0</v>
      </c>
      <c r="T139" s="469">
        <f>'8. Routing factors'!T172*'7. Network costs'!$I$261</f>
        <v>0</v>
      </c>
      <c r="U139" s="469">
        <f>'8. Routing factors'!U172*'7. Network costs'!$I$262</f>
        <v>0</v>
      </c>
      <c r="V139" s="469">
        <f>'8. Routing factors'!V172*'7. Network costs'!$I$263</f>
        <v>0</v>
      </c>
      <c r="W139" s="469">
        <f>'8. Routing factors'!W172*'7. Network costs'!$I$264</f>
        <v>0</v>
      </c>
      <c r="X139" s="469">
        <f>'8. Routing factors'!X172*'7. Network costs'!$I$265</f>
        <v>0</v>
      </c>
      <c r="Y139" s="469">
        <f>'8. Routing factors'!Y172*'7. Network costs'!$I$266</f>
        <v>0</v>
      </c>
      <c r="Z139" s="469">
        <f>'8. Routing factors'!Z172*'7. Network costs'!$I$267</f>
        <v>0</v>
      </c>
      <c r="AA139" s="469">
        <f>'8. Routing factors'!AA172*'7. Network costs'!$I$268</f>
        <v>0</v>
      </c>
      <c r="AB139" s="469">
        <f>'8. Routing factors'!AB172*'7. Network costs'!$I$269</f>
        <v>0</v>
      </c>
      <c r="AC139" s="469">
        <f>'8. Routing factors'!AC172*'7. Network costs'!$I$270</f>
        <v>0</v>
      </c>
      <c r="AD139" s="469">
        <f>'8. Routing factors'!AD172*'7. Network costs'!$I$271</f>
        <v>0</v>
      </c>
      <c r="AE139" s="469">
        <f>'8. Routing factors'!AE172*'7. Network costs'!$I$272</f>
        <v>0</v>
      </c>
      <c r="AF139" s="469">
        <f>'8. Routing factors'!AF172*'7. Network costs'!$I$273</f>
        <v>0</v>
      </c>
      <c r="AG139" s="469">
        <f>'8. Routing factors'!AG172*'7. Network costs'!$I$274</f>
        <v>0</v>
      </c>
      <c r="AH139" s="469">
        <f>'8. Routing factors'!AH172*'7. Network costs'!$I$275</f>
        <v>0</v>
      </c>
      <c r="AI139" s="469">
        <f>'8. Routing factors'!AI172*'7. Network costs'!$I$276</f>
        <v>0</v>
      </c>
      <c r="AJ139" s="469">
        <f>'8. Routing factors'!AJ172*'7. Network costs'!$I$277</f>
        <v>0</v>
      </c>
      <c r="AK139" s="469">
        <f>'8. Routing factors'!AK172*'7. Network costs'!$I$278</f>
        <v>0</v>
      </c>
      <c r="AL139" s="469">
        <f>'8. Routing factors'!AL172*'7. Network costs'!$I$279</f>
        <v>0</v>
      </c>
      <c r="AM139" s="469">
        <f>'8. Routing factors'!AM172*'7. Network costs'!$I$280</f>
        <v>0</v>
      </c>
      <c r="AN139" s="469">
        <f>'8. Routing factors'!AN172*'7. Network costs'!$I$281</f>
        <v>0</v>
      </c>
      <c r="AO139" s="469">
        <f>'8. Routing factors'!AO172*'7. Network costs'!$I$282</f>
        <v>0</v>
      </c>
      <c r="AP139" s="469">
        <f>'8. Routing factors'!AP172*'7. Network costs'!$I$283</f>
        <v>0</v>
      </c>
      <c r="AQ139" s="469">
        <f>'8. Routing factors'!AQ172*'7. Network costs'!$I$284</f>
        <v>0</v>
      </c>
      <c r="AR139" s="469">
        <f>'8. Routing factors'!AR172*'7. Network costs'!$I$285</f>
        <v>0</v>
      </c>
      <c r="AS139" s="469">
        <f>'8. Routing factors'!AS172*'7. Network costs'!$I$286</f>
        <v>0</v>
      </c>
      <c r="AT139" s="469">
        <f>'8. Routing factors'!AT172*'7. Network costs'!$I$287</f>
        <v>0</v>
      </c>
      <c r="AU139" s="469">
        <f>'8. Routing factors'!AU172*'7. Network costs'!$I$288</f>
        <v>0</v>
      </c>
      <c r="AV139" s="469">
        <f>'8. Routing factors'!AV172*'7. Network costs'!$I$289</f>
        <v>0</v>
      </c>
      <c r="AW139" s="469">
        <f>'8. Routing factors'!AW172*'7. Network costs'!$I$290</f>
        <v>0</v>
      </c>
      <c r="AX139" s="469">
        <f>'8. Routing factors'!AX172*'7. Network costs'!$I$291</f>
        <v>0</v>
      </c>
      <c r="AY139" s="469">
        <f>'8. Routing factors'!AY172*'7. Network costs'!$I$292</f>
        <v>0</v>
      </c>
      <c r="AZ139" s="469">
        <f>'8. Routing factors'!AZ172*'7. Network costs'!$I$293</f>
        <v>0</v>
      </c>
      <c r="BA139" s="469">
        <f>'8. Routing factors'!BA172*'7. Network costs'!$I$294</f>
        <v>0</v>
      </c>
      <c r="BB139" s="469">
        <f>'8. Routing factors'!BB172*'7. Network costs'!$I$295</f>
        <v>0</v>
      </c>
      <c r="BC139" s="469">
        <f>'8. Routing factors'!BC172*'7. Network costs'!$I$296</f>
        <v>0</v>
      </c>
      <c r="BD139" s="469">
        <f>'8. Routing factors'!BD172*'7. Network costs'!$I$297</f>
        <v>0</v>
      </c>
      <c r="BE139" s="469">
        <f>'8. Routing factors'!BE172*'7. Network costs'!$I$298</f>
        <v>0</v>
      </c>
      <c r="BF139" s="469">
        <f>'8. Routing factors'!BF172*'7. Network costs'!$I$299</f>
        <v>0</v>
      </c>
      <c r="BG139" s="469">
        <f>'8. Routing factors'!BG172*'7. Network costs'!$I$300</f>
        <v>0</v>
      </c>
      <c r="BH139" s="229"/>
      <c r="BI139" s="335">
        <f t="shared" si="17"/>
        <v>0</v>
      </c>
      <c r="BJ139" s="470">
        <f>'2. Traffic'!I227</f>
        <v>0</v>
      </c>
      <c r="BK139" s="471" t="str">
        <f t="shared" si="18"/>
        <v/>
      </c>
    </row>
    <row r="140" spans="3:63">
      <c r="C140" s="240" t="str">
        <f t="shared" si="16"/>
        <v>S22</v>
      </c>
      <c r="D140" s="240" t="str">
        <f t="shared" si="16"/>
        <v>OTHER: complete as required</v>
      </c>
      <c r="E140" s="469">
        <f>'8. Routing factors'!E173*'7. Network costs'!$I$246</f>
        <v>0</v>
      </c>
      <c r="F140" s="469">
        <f>'8. Routing factors'!F173*'7. Network costs'!$I$247</f>
        <v>0</v>
      </c>
      <c r="G140" s="469">
        <f>'8. Routing factors'!G173*'7. Network costs'!$I$248</f>
        <v>0</v>
      </c>
      <c r="H140" s="469">
        <f>'8. Routing factors'!H173*'7. Network costs'!$I$249</f>
        <v>0</v>
      </c>
      <c r="I140" s="469">
        <f>'8. Routing factors'!I173*'7. Network costs'!$I$250</f>
        <v>0</v>
      </c>
      <c r="J140" s="469">
        <f>'8. Routing factors'!J173*'7. Network costs'!$I$251</f>
        <v>0</v>
      </c>
      <c r="K140" s="469">
        <f>'8. Routing factors'!K173*'7. Network costs'!$I$252</f>
        <v>0</v>
      </c>
      <c r="L140" s="469">
        <f>'8. Routing factors'!L173*'7. Network costs'!$I$253</f>
        <v>0</v>
      </c>
      <c r="M140" s="469">
        <f>'8. Routing factors'!M173*'7. Network costs'!$I$254</f>
        <v>0</v>
      </c>
      <c r="N140" s="469">
        <f>'8. Routing factors'!N173*'7. Network costs'!$I$255</f>
        <v>0</v>
      </c>
      <c r="O140" s="469">
        <f>'8. Routing factors'!O173*'7. Network costs'!$I$256</f>
        <v>0</v>
      </c>
      <c r="P140" s="469">
        <f>'8. Routing factors'!P173*'7. Network costs'!$I$257</f>
        <v>0</v>
      </c>
      <c r="Q140" s="469">
        <f>'8. Routing factors'!Q173*'7. Network costs'!$I$258</f>
        <v>0</v>
      </c>
      <c r="R140" s="469">
        <f>'8. Routing factors'!R173*'7. Network costs'!$I$259</f>
        <v>0</v>
      </c>
      <c r="S140" s="469">
        <f>'8. Routing factors'!S173*'7. Network costs'!$I$260</f>
        <v>0</v>
      </c>
      <c r="T140" s="469">
        <f>'8. Routing factors'!T173*'7. Network costs'!$I$261</f>
        <v>0</v>
      </c>
      <c r="U140" s="469">
        <f>'8. Routing factors'!U173*'7. Network costs'!$I$262</f>
        <v>0</v>
      </c>
      <c r="V140" s="469">
        <f>'8. Routing factors'!V173*'7. Network costs'!$I$263</f>
        <v>0</v>
      </c>
      <c r="W140" s="469">
        <f>'8. Routing factors'!W173*'7. Network costs'!$I$264</f>
        <v>0</v>
      </c>
      <c r="X140" s="469">
        <f>'8. Routing factors'!X173*'7. Network costs'!$I$265</f>
        <v>0</v>
      </c>
      <c r="Y140" s="469">
        <f>'8. Routing factors'!Y173*'7. Network costs'!$I$266</f>
        <v>0</v>
      </c>
      <c r="Z140" s="469">
        <f>'8. Routing factors'!Z173*'7. Network costs'!$I$267</f>
        <v>0</v>
      </c>
      <c r="AA140" s="469">
        <f>'8. Routing factors'!AA173*'7. Network costs'!$I$268</f>
        <v>0</v>
      </c>
      <c r="AB140" s="469">
        <f>'8. Routing factors'!AB173*'7. Network costs'!$I$269</f>
        <v>0</v>
      </c>
      <c r="AC140" s="469">
        <f>'8. Routing factors'!AC173*'7. Network costs'!$I$270</f>
        <v>0</v>
      </c>
      <c r="AD140" s="469">
        <f>'8. Routing factors'!AD173*'7. Network costs'!$I$271</f>
        <v>0</v>
      </c>
      <c r="AE140" s="469">
        <f>'8. Routing factors'!AE173*'7. Network costs'!$I$272</f>
        <v>0</v>
      </c>
      <c r="AF140" s="469">
        <f>'8. Routing factors'!AF173*'7. Network costs'!$I$273</f>
        <v>0</v>
      </c>
      <c r="AG140" s="469">
        <f>'8. Routing factors'!AG173*'7. Network costs'!$I$274</f>
        <v>0</v>
      </c>
      <c r="AH140" s="469">
        <f>'8. Routing factors'!AH173*'7. Network costs'!$I$275</f>
        <v>0</v>
      </c>
      <c r="AI140" s="469">
        <f>'8. Routing factors'!AI173*'7. Network costs'!$I$276</f>
        <v>0</v>
      </c>
      <c r="AJ140" s="469">
        <f>'8. Routing factors'!AJ173*'7. Network costs'!$I$277</f>
        <v>0</v>
      </c>
      <c r="AK140" s="469">
        <f>'8. Routing factors'!AK173*'7. Network costs'!$I$278</f>
        <v>0</v>
      </c>
      <c r="AL140" s="469">
        <f>'8. Routing factors'!AL173*'7. Network costs'!$I$279</f>
        <v>0</v>
      </c>
      <c r="AM140" s="469">
        <f>'8. Routing factors'!AM173*'7. Network costs'!$I$280</f>
        <v>0</v>
      </c>
      <c r="AN140" s="469">
        <f>'8. Routing factors'!AN173*'7. Network costs'!$I$281</f>
        <v>0</v>
      </c>
      <c r="AO140" s="469">
        <f>'8. Routing factors'!AO173*'7. Network costs'!$I$282</f>
        <v>0</v>
      </c>
      <c r="AP140" s="469">
        <f>'8. Routing factors'!AP173*'7. Network costs'!$I$283</f>
        <v>0</v>
      </c>
      <c r="AQ140" s="469">
        <f>'8. Routing factors'!AQ173*'7. Network costs'!$I$284</f>
        <v>0</v>
      </c>
      <c r="AR140" s="469">
        <f>'8. Routing factors'!AR173*'7. Network costs'!$I$285</f>
        <v>0</v>
      </c>
      <c r="AS140" s="469">
        <f>'8. Routing factors'!AS173*'7. Network costs'!$I$286</f>
        <v>0</v>
      </c>
      <c r="AT140" s="469">
        <f>'8. Routing factors'!AT173*'7. Network costs'!$I$287</f>
        <v>0</v>
      </c>
      <c r="AU140" s="469">
        <f>'8. Routing factors'!AU173*'7. Network costs'!$I$288</f>
        <v>0</v>
      </c>
      <c r="AV140" s="469">
        <f>'8. Routing factors'!AV173*'7. Network costs'!$I$289</f>
        <v>0</v>
      </c>
      <c r="AW140" s="469">
        <f>'8. Routing factors'!AW173*'7. Network costs'!$I$290</f>
        <v>0</v>
      </c>
      <c r="AX140" s="469">
        <f>'8. Routing factors'!AX173*'7. Network costs'!$I$291</f>
        <v>0</v>
      </c>
      <c r="AY140" s="469">
        <f>'8. Routing factors'!AY173*'7. Network costs'!$I$292</f>
        <v>0</v>
      </c>
      <c r="AZ140" s="469">
        <f>'8. Routing factors'!AZ173*'7. Network costs'!$I$293</f>
        <v>0</v>
      </c>
      <c r="BA140" s="469">
        <f>'8. Routing factors'!BA173*'7. Network costs'!$I$294</f>
        <v>0</v>
      </c>
      <c r="BB140" s="469">
        <f>'8. Routing factors'!BB173*'7. Network costs'!$I$295</f>
        <v>0</v>
      </c>
      <c r="BC140" s="469">
        <f>'8. Routing factors'!BC173*'7. Network costs'!$I$296</f>
        <v>0</v>
      </c>
      <c r="BD140" s="469">
        <f>'8. Routing factors'!BD173*'7. Network costs'!$I$297</f>
        <v>0</v>
      </c>
      <c r="BE140" s="469">
        <f>'8. Routing factors'!BE173*'7. Network costs'!$I$298</f>
        <v>0</v>
      </c>
      <c r="BF140" s="469">
        <f>'8. Routing factors'!BF173*'7. Network costs'!$I$299</f>
        <v>0</v>
      </c>
      <c r="BG140" s="469">
        <f>'8. Routing factors'!BG173*'7. Network costs'!$I$300</f>
        <v>0</v>
      </c>
      <c r="BH140" s="229"/>
      <c r="BI140" s="335">
        <f t="shared" si="17"/>
        <v>0</v>
      </c>
      <c r="BJ140" s="470">
        <f>'2. Traffic'!I228</f>
        <v>0</v>
      </c>
      <c r="BK140" s="471" t="str">
        <f t="shared" si="18"/>
        <v/>
      </c>
    </row>
    <row r="141" spans="3:63">
      <c r="C141" s="240" t="str">
        <f t="shared" si="16"/>
        <v>S23</v>
      </c>
      <c r="D141" s="240" t="str">
        <f t="shared" si="16"/>
        <v>OTHER: complete as required</v>
      </c>
      <c r="E141" s="469">
        <f>'8. Routing factors'!E174*'7. Network costs'!$I$246</f>
        <v>0</v>
      </c>
      <c r="F141" s="469">
        <f>'8. Routing factors'!F174*'7. Network costs'!$I$247</f>
        <v>0</v>
      </c>
      <c r="G141" s="469">
        <f>'8. Routing factors'!G174*'7. Network costs'!$I$248</f>
        <v>0</v>
      </c>
      <c r="H141" s="469">
        <f>'8. Routing factors'!H174*'7. Network costs'!$I$249</f>
        <v>0</v>
      </c>
      <c r="I141" s="469">
        <f>'8. Routing factors'!I174*'7. Network costs'!$I$250</f>
        <v>0</v>
      </c>
      <c r="J141" s="469">
        <f>'8. Routing factors'!J174*'7. Network costs'!$I$251</f>
        <v>0</v>
      </c>
      <c r="K141" s="469">
        <f>'8. Routing factors'!K174*'7. Network costs'!$I$252</f>
        <v>0</v>
      </c>
      <c r="L141" s="469">
        <f>'8. Routing factors'!L174*'7. Network costs'!$I$253</f>
        <v>0</v>
      </c>
      <c r="M141" s="469">
        <f>'8. Routing factors'!M174*'7. Network costs'!$I$254</f>
        <v>0</v>
      </c>
      <c r="N141" s="469">
        <f>'8. Routing factors'!N174*'7. Network costs'!$I$255</f>
        <v>0</v>
      </c>
      <c r="O141" s="469">
        <f>'8. Routing factors'!O174*'7. Network costs'!$I$256</f>
        <v>0</v>
      </c>
      <c r="P141" s="469">
        <f>'8. Routing factors'!P174*'7. Network costs'!$I$257</f>
        <v>0</v>
      </c>
      <c r="Q141" s="469">
        <f>'8. Routing factors'!Q174*'7. Network costs'!$I$258</f>
        <v>0</v>
      </c>
      <c r="R141" s="469">
        <f>'8. Routing factors'!R174*'7. Network costs'!$I$259</f>
        <v>0</v>
      </c>
      <c r="S141" s="469">
        <f>'8. Routing factors'!S174*'7. Network costs'!$I$260</f>
        <v>0</v>
      </c>
      <c r="T141" s="469">
        <f>'8. Routing factors'!T174*'7. Network costs'!$I$261</f>
        <v>0</v>
      </c>
      <c r="U141" s="469">
        <f>'8. Routing factors'!U174*'7. Network costs'!$I$262</f>
        <v>0</v>
      </c>
      <c r="V141" s="469">
        <f>'8. Routing factors'!V174*'7. Network costs'!$I$263</f>
        <v>0</v>
      </c>
      <c r="W141" s="469">
        <f>'8. Routing factors'!W174*'7. Network costs'!$I$264</f>
        <v>0</v>
      </c>
      <c r="X141" s="469">
        <f>'8. Routing factors'!X174*'7. Network costs'!$I$265</f>
        <v>0</v>
      </c>
      <c r="Y141" s="469">
        <f>'8. Routing factors'!Y174*'7. Network costs'!$I$266</f>
        <v>0</v>
      </c>
      <c r="Z141" s="469">
        <f>'8. Routing factors'!Z174*'7. Network costs'!$I$267</f>
        <v>0</v>
      </c>
      <c r="AA141" s="469">
        <f>'8. Routing factors'!AA174*'7. Network costs'!$I$268</f>
        <v>0</v>
      </c>
      <c r="AB141" s="469">
        <f>'8. Routing factors'!AB174*'7. Network costs'!$I$269</f>
        <v>0</v>
      </c>
      <c r="AC141" s="469">
        <f>'8. Routing factors'!AC174*'7. Network costs'!$I$270</f>
        <v>0</v>
      </c>
      <c r="AD141" s="469">
        <f>'8. Routing factors'!AD174*'7. Network costs'!$I$271</f>
        <v>0</v>
      </c>
      <c r="AE141" s="469">
        <f>'8. Routing factors'!AE174*'7. Network costs'!$I$272</f>
        <v>0</v>
      </c>
      <c r="AF141" s="469">
        <f>'8. Routing factors'!AF174*'7. Network costs'!$I$273</f>
        <v>0</v>
      </c>
      <c r="AG141" s="469">
        <f>'8. Routing factors'!AG174*'7. Network costs'!$I$274</f>
        <v>0</v>
      </c>
      <c r="AH141" s="469">
        <f>'8. Routing factors'!AH174*'7. Network costs'!$I$275</f>
        <v>0</v>
      </c>
      <c r="AI141" s="469">
        <f>'8. Routing factors'!AI174*'7. Network costs'!$I$276</f>
        <v>0</v>
      </c>
      <c r="AJ141" s="469">
        <f>'8. Routing factors'!AJ174*'7. Network costs'!$I$277</f>
        <v>0</v>
      </c>
      <c r="AK141" s="469">
        <f>'8. Routing factors'!AK174*'7. Network costs'!$I$278</f>
        <v>0</v>
      </c>
      <c r="AL141" s="469">
        <f>'8. Routing factors'!AL174*'7. Network costs'!$I$279</f>
        <v>0</v>
      </c>
      <c r="AM141" s="469">
        <f>'8. Routing factors'!AM174*'7. Network costs'!$I$280</f>
        <v>0</v>
      </c>
      <c r="AN141" s="469">
        <f>'8. Routing factors'!AN174*'7. Network costs'!$I$281</f>
        <v>0</v>
      </c>
      <c r="AO141" s="469">
        <f>'8. Routing factors'!AO174*'7. Network costs'!$I$282</f>
        <v>0</v>
      </c>
      <c r="AP141" s="469">
        <f>'8. Routing factors'!AP174*'7. Network costs'!$I$283</f>
        <v>0</v>
      </c>
      <c r="AQ141" s="469">
        <f>'8. Routing factors'!AQ174*'7. Network costs'!$I$284</f>
        <v>0</v>
      </c>
      <c r="AR141" s="469">
        <f>'8. Routing factors'!AR174*'7. Network costs'!$I$285</f>
        <v>0</v>
      </c>
      <c r="AS141" s="469">
        <f>'8. Routing factors'!AS174*'7. Network costs'!$I$286</f>
        <v>0</v>
      </c>
      <c r="AT141" s="469">
        <f>'8. Routing factors'!AT174*'7. Network costs'!$I$287</f>
        <v>0</v>
      </c>
      <c r="AU141" s="469">
        <f>'8. Routing factors'!AU174*'7. Network costs'!$I$288</f>
        <v>0</v>
      </c>
      <c r="AV141" s="469">
        <f>'8. Routing factors'!AV174*'7. Network costs'!$I$289</f>
        <v>0</v>
      </c>
      <c r="AW141" s="469">
        <f>'8. Routing factors'!AW174*'7. Network costs'!$I$290</f>
        <v>0</v>
      </c>
      <c r="AX141" s="469">
        <f>'8. Routing factors'!AX174*'7. Network costs'!$I$291</f>
        <v>0</v>
      </c>
      <c r="AY141" s="469">
        <f>'8. Routing factors'!AY174*'7. Network costs'!$I$292</f>
        <v>0</v>
      </c>
      <c r="AZ141" s="469">
        <f>'8. Routing factors'!AZ174*'7. Network costs'!$I$293</f>
        <v>0</v>
      </c>
      <c r="BA141" s="469">
        <f>'8. Routing factors'!BA174*'7. Network costs'!$I$294</f>
        <v>0</v>
      </c>
      <c r="BB141" s="469">
        <f>'8. Routing factors'!BB174*'7. Network costs'!$I$295</f>
        <v>0</v>
      </c>
      <c r="BC141" s="469">
        <f>'8. Routing factors'!BC174*'7. Network costs'!$I$296</f>
        <v>0</v>
      </c>
      <c r="BD141" s="469">
        <f>'8. Routing factors'!BD174*'7. Network costs'!$I$297</f>
        <v>0</v>
      </c>
      <c r="BE141" s="469">
        <f>'8. Routing factors'!BE174*'7. Network costs'!$I$298</f>
        <v>0</v>
      </c>
      <c r="BF141" s="469">
        <f>'8. Routing factors'!BF174*'7. Network costs'!$I$299</f>
        <v>0</v>
      </c>
      <c r="BG141" s="469">
        <f>'8. Routing factors'!BG174*'7. Network costs'!$I$300</f>
        <v>0</v>
      </c>
      <c r="BH141" s="229"/>
      <c r="BI141" s="335">
        <f t="shared" si="17"/>
        <v>0</v>
      </c>
      <c r="BJ141" s="470">
        <f>'2. Traffic'!I229</f>
        <v>0</v>
      </c>
      <c r="BK141" s="471" t="str">
        <f t="shared" si="18"/>
        <v/>
      </c>
    </row>
    <row r="142" spans="3:63">
      <c r="C142" s="240" t="str">
        <f t="shared" si="16"/>
        <v>S24</v>
      </c>
      <c r="D142" s="240" t="str">
        <f t="shared" si="16"/>
        <v>OTHER: complete as required</v>
      </c>
      <c r="E142" s="469">
        <f>'8. Routing factors'!E175*'7. Network costs'!$I$246</f>
        <v>0</v>
      </c>
      <c r="F142" s="469">
        <f>'8. Routing factors'!F175*'7. Network costs'!$I$247</f>
        <v>0</v>
      </c>
      <c r="G142" s="469">
        <f>'8. Routing factors'!G175*'7. Network costs'!$I$248</f>
        <v>0</v>
      </c>
      <c r="H142" s="469">
        <f>'8. Routing factors'!H175*'7. Network costs'!$I$249</f>
        <v>0</v>
      </c>
      <c r="I142" s="469">
        <f>'8. Routing factors'!I175*'7. Network costs'!$I$250</f>
        <v>0</v>
      </c>
      <c r="J142" s="469">
        <f>'8. Routing factors'!J175*'7. Network costs'!$I$251</f>
        <v>0</v>
      </c>
      <c r="K142" s="469">
        <f>'8. Routing factors'!K175*'7. Network costs'!$I$252</f>
        <v>0</v>
      </c>
      <c r="L142" s="469">
        <f>'8. Routing factors'!L175*'7. Network costs'!$I$253</f>
        <v>0</v>
      </c>
      <c r="M142" s="469">
        <f>'8. Routing factors'!M175*'7. Network costs'!$I$254</f>
        <v>0</v>
      </c>
      <c r="N142" s="469">
        <f>'8. Routing factors'!N175*'7. Network costs'!$I$255</f>
        <v>0</v>
      </c>
      <c r="O142" s="469">
        <f>'8. Routing factors'!O175*'7. Network costs'!$I$256</f>
        <v>0</v>
      </c>
      <c r="P142" s="469">
        <f>'8. Routing factors'!P175*'7. Network costs'!$I$257</f>
        <v>0</v>
      </c>
      <c r="Q142" s="469">
        <f>'8. Routing factors'!Q175*'7. Network costs'!$I$258</f>
        <v>0</v>
      </c>
      <c r="R142" s="469">
        <f>'8. Routing factors'!R175*'7. Network costs'!$I$259</f>
        <v>0</v>
      </c>
      <c r="S142" s="469">
        <f>'8. Routing factors'!S175*'7. Network costs'!$I$260</f>
        <v>0</v>
      </c>
      <c r="T142" s="469">
        <f>'8. Routing factors'!T175*'7. Network costs'!$I$261</f>
        <v>0</v>
      </c>
      <c r="U142" s="469">
        <f>'8. Routing factors'!U175*'7. Network costs'!$I$262</f>
        <v>0</v>
      </c>
      <c r="V142" s="469">
        <f>'8. Routing factors'!V175*'7. Network costs'!$I$263</f>
        <v>0</v>
      </c>
      <c r="W142" s="469">
        <f>'8. Routing factors'!W175*'7. Network costs'!$I$264</f>
        <v>0</v>
      </c>
      <c r="X142" s="469">
        <f>'8. Routing factors'!X175*'7. Network costs'!$I$265</f>
        <v>0</v>
      </c>
      <c r="Y142" s="469">
        <f>'8. Routing factors'!Y175*'7. Network costs'!$I$266</f>
        <v>0</v>
      </c>
      <c r="Z142" s="469">
        <f>'8. Routing factors'!Z175*'7. Network costs'!$I$267</f>
        <v>0</v>
      </c>
      <c r="AA142" s="469">
        <f>'8. Routing factors'!AA175*'7. Network costs'!$I$268</f>
        <v>0</v>
      </c>
      <c r="AB142" s="469">
        <f>'8. Routing factors'!AB175*'7. Network costs'!$I$269</f>
        <v>0</v>
      </c>
      <c r="AC142" s="469">
        <f>'8. Routing factors'!AC175*'7. Network costs'!$I$270</f>
        <v>0</v>
      </c>
      <c r="AD142" s="469">
        <f>'8. Routing factors'!AD175*'7. Network costs'!$I$271</f>
        <v>0</v>
      </c>
      <c r="AE142" s="469">
        <f>'8. Routing factors'!AE175*'7. Network costs'!$I$272</f>
        <v>0</v>
      </c>
      <c r="AF142" s="469">
        <f>'8. Routing factors'!AF175*'7. Network costs'!$I$273</f>
        <v>0</v>
      </c>
      <c r="AG142" s="469">
        <f>'8. Routing factors'!AG175*'7. Network costs'!$I$274</f>
        <v>0</v>
      </c>
      <c r="AH142" s="469">
        <f>'8. Routing factors'!AH175*'7. Network costs'!$I$275</f>
        <v>0</v>
      </c>
      <c r="AI142" s="469">
        <f>'8. Routing factors'!AI175*'7. Network costs'!$I$276</f>
        <v>0</v>
      </c>
      <c r="AJ142" s="469">
        <f>'8. Routing factors'!AJ175*'7. Network costs'!$I$277</f>
        <v>0</v>
      </c>
      <c r="AK142" s="469">
        <f>'8. Routing factors'!AK175*'7. Network costs'!$I$278</f>
        <v>0</v>
      </c>
      <c r="AL142" s="469">
        <f>'8. Routing factors'!AL175*'7. Network costs'!$I$279</f>
        <v>0</v>
      </c>
      <c r="AM142" s="469">
        <f>'8. Routing factors'!AM175*'7. Network costs'!$I$280</f>
        <v>0</v>
      </c>
      <c r="AN142" s="469">
        <f>'8. Routing factors'!AN175*'7. Network costs'!$I$281</f>
        <v>0</v>
      </c>
      <c r="AO142" s="469">
        <f>'8. Routing factors'!AO175*'7. Network costs'!$I$282</f>
        <v>0</v>
      </c>
      <c r="AP142" s="469">
        <f>'8. Routing factors'!AP175*'7. Network costs'!$I$283</f>
        <v>0</v>
      </c>
      <c r="AQ142" s="469">
        <f>'8. Routing factors'!AQ175*'7. Network costs'!$I$284</f>
        <v>0</v>
      </c>
      <c r="AR142" s="469">
        <f>'8. Routing factors'!AR175*'7. Network costs'!$I$285</f>
        <v>0</v>
      </c>
      <c r="AS142" s="469">
        <f>'8. Routing factors'!AS175*'7. Network costs'!$I$286</f>
        <v>0</v>
      </c>
      <c r="AT142" s="469">
        <f>'8. Routing factors'!AT175*'7. Network costs'!$I$287</f>
        <v>0</v>
      </c>
      <c r="AU142" s="469">
        <f>'8. Routing factors'!AU175*'7. Network costs'!$I$288</f>
        <v>0</v>
      </c>
      <c r="AV142" s="469">
        <f>'8. Routing factors'!AV175*'7. Network costs'!$I$289</f>
        <v>0</v>
      </c>
      <c r="AW142" s="469">
        <f>'8. Routing factors'!AW175*'7. Network costs'!$I$290</f>
        <v>0</v>
      </c>
      <c r="AX142" s="469">
        <f>'8. Routing factors'!AX175*'7. Network costs'!$I$291</f>
        <v>0</v>
      </c>
      <c r="AY142" s="469">
        <f>'8. Routing factors'!AY175*'7. Network costs'!$I$292</f>
        <v>0</v>
      </c>
      <c r="AZ142" s="469">
        <f>'8. Routing factors'!AZ175*'7. Network costs'!$I$293</f>
        <v>0</v>
      </c>
      <c r="BA142" s="469">
        <f>'8. Routing factors'!BA175*'7. Network costs'!$I$294</f>
        <v>0</v>
      </c>
      <c r="BB142" s="469">
        <f>'8. Routing factors'!BB175*'7. Network costs'!$I$295</f>
        <v>0</v>
      </c>
      <c r="BC142" s="469">
        <f>'8. Routing factors'!BC175*'7. Network costs'!$I$296</f>
        <v>0</v>
      </c>
      <c r="BD142" s="469">
        <f>'8. Routing factors'!BD175*'7. Network costs'!$I$297</f>
        <v>0</v>
      </c>
      <c r="BE142" s="469">
        <f>'8. Routing factors'!BE175*'7. Network costs'!$I$298</f>
        <v>0</v>
      </c>
      <c r="BF142" s="469">
        <f>'8. Routing factors'!BF175*'7. Network costs'!$I$299</f>
        <v>0</v>
      </c>
      <c r="BG142" s="469">
        <f>'8. Routing factors'!BG175*'7. Network costs'!$I$300</f>
        <v>0</v>
      </c>
      <c r="BH142" s="229"/>
      <c r="BI142" s="335">
        <f t="shared" si="17"/>
        <v>0</v>
      </c>
      <c r="BJ142" s="470">
        <f>'2. Traffic'!I230</f>
        <v>0</v>
      </c>
      <c r="BK142" s="471" t="str">
        <f t="shared" si="18"/>
        <v/>
      </c>
    </row>
    <row r="143" spans="3:63">
      <c r="C143" s="240" t="str">
        <f t="shared" si="16"/>
        <v>S25</v>
      </c>
      <c r="D143" s="240" t="str">
        <f t="shared" si="16"/>
        <v>OTHER: complete as required</v>
      </c>
      <c r="E143" s="469">
        <f>'8. Routing factors'!E176*'7. Network costs'!$I$246</f>
        <v>0</v>
      </c>
      <c r="F143" s="469">
        <f>'8. Routing factors'!F176*'7. Network costs'!$I$247</f>
        <v>0</v>
      </c>
      <c r="G143" s="469">
        <f>'8. Routing factors'!G176*'7. Network costs'!$I$248</f>
        <v>0</v>
      </c>
      <c r="H143" s="469">
        <f>'8. Routing factors'!H176*'7. Network costs'!$I$249</f>
        <v>0</v>
      </c>
      <c r="I143" s="469">
        <f>'8. Routing factors'!I176*'7. Network costs'!$I$250</f>
        <v>0</v>
      </c>
      <c r="J143" s="469">
        <f>'8. Routing factors'!J176*'7. Network costs'!$I$251</f>
        <v>0</v>
      </c>
      <c r="K143" s="469">
        <f>'8. Routing factors'!K176*'7. Network costs'!$I$252</f>
        <v>0</v>
      </c>
      <c r="L143" s="469">
        <f>'8. Routing factors'!L176*'7. Network costs'!$I$253</f>
        <v>0</v>
      </c>
      <c r="M143" s="469">
        <f>'8. Routing factors'!M176*'7. Network costs'!$I$254</f>
        <v>0</v>
      </c>
      <c r="N143" s="469">
        <f>'8. Routing factors'!N176*'7. Network costs'!$I$255</f>
        <v>0</v>
      </c>
      <c r="O143" s="469">
        <f>'8. Routing factors'!O176*'7. Network costs'!$I$256</f>
        <v>0</v>
      </c>
      <c r="P143" s="469">
        <f>'8. Routing factors'!P176*'7. Network costs'!$I$257</f>
        <v>0</v>
      </c>
      <c r="Q143" s="469">
        <f>'8. Routing factors'!Q176*'7. Network costs'!$I$258</f>
        <v>0</v>
      </c>
      <c r="R143" s="469">
        <f>'8. Routing factors'!R176*'7. Network costs'!$I$259</f>
        <v>0</v>
      </c>
      <c r="S143" s="469">
        <f>'8. Routing factors'!S176*'7. Network costs'!$I$260</f>
        <v>0</v>
      </c>
      <c r="T143" s="469">
        <f>'8. Routing factors'!T176*'7. Network costs'!$I$261</f>
        <v>0</v>
      </c>
      <c r="U143" s="469">
        <f>'8. Routing factors'!U176*'7. Network costs'!$I$262</f>
        <v>0</v>
      </c>
      <c r="V143" s="469">
        <f>'8. Routing factors'!V176*'7. Network costs'!$I$263</f>
        <v>0</v>
      </c>
      <c r="W143" s="469">
        <f>'8. Routing factors'!W176*'7. Network costs'!$I$264</f>
        <v>0</v>
      </c>
      <c r="X143" s="469">
        <f>'8. Routing factors'!X176*'7. Network costs'!$I$265</f>
        <v>0</v>
      </c>
      <c r="Y143" s="469">
        <f>'8. Routing factors'!Y176*'7. Network costs'!$I$266</f>
        <v>0</v>
      </c>
      <c r="Z143" s="469">
        <f>'8. Routing factors'!Z176*'7. Network costs'!$I$267</f>
        <v>0</v>
      </c>
      <c r="AA143" s="469">
        <f>'8. Routing factors'!AA176*'7. Network costs'!$I$268</f>
        <v>0</v>
      </c>
      <c r="AB143" s="469">
        <f>'8. Routing factors'!AB176*'7. Network costs'!$I$269</f>
        <v>0</v>
      </c>
      <c r="AC143" s="469">
        <f>'8. Routing factors'!AC176*'7. Network costs'!$I$270</f>
        <v>0</v>
      </c>
      <c r="AD143" s="469">
        <f>'8. Routing factors'!AD176*'7. Network costs'!$I$271</f>
        <v>0</v>
      </c>
      <c r="AE143" s="469">
        <f>'8. Routing factors'!AE176*'7. Network costs'!$I$272</f>
        <v>0</v>
      </c>
      <c r="AF143" s="469">
        <f>'8. Routing factors'!AF176*'7. Network costs'!$I$273</f>
        <v>0</v>
      </c>
      <c r="AG143" s="469">
        <f>'8. Routing factors'!AG176*'7. Network costs'!$I$274</f>
        <v>0</v>
      </c>
      <c r="AH143" s="469">
        <f>'8. Routing factors'!AH176*'7. Network costs'!$I$275</f>
        <v>0</v>
      </c>
      <c r="AI143" s="469">
        <f>'8. Routing factors'!AI176*'7. Network costs'!$I$276</f>
        <v>0</v>
      </c>
      <c r="AJ143" s="469">
        <f>'8. Routing factors'!AJ176*'7. Network costs'!$I$277</f>
        <v>0</v>
      </c>
      <c r="AK143" s="469">
        <f>'8. Routing factors'!AK176*'7. Network costs'!$I$278</f>
        <v>0</v>
      </c>
      <c r="AL143" s="469">
        <f>'8. Routing factors'!AL176*'7. Network costs'!$I$279</f>
        <v>0</v>
      </c>
      <c r="AM143" s="469">
        <f>'8. Routing factors'!AM176*'7. Network costs'!$I$280</f>
        <v>0</v>
      </c>
      <c r="AN143" s="469">
        <f>'8. Routing factors'!AN176*'7. Network costs'!$I$281</f>
        <v>0</v>
      </c>
      <c r="AO143" s="469">
        <f>'8. Routing factors'!AO176*'7. Network costs'!$I$282</f>
        <v>0</v>
      </c>
      <c r="AP143" s="469">
        <f>'8. Routing factors'!AP176*'7. Network costs'!$I$283</f>
        <v>0</v>
      </c>
      <c r="AQ143" s="469">
        <f>'8. Routing factors'!AQ176*'7. Network costs'!$I$284</f>
        <v>0</v>
      </c>
      <c r="AR143" s="469">
        <f>'8. Routing factors'!AR176*'7. Network costs'!$I$285</f>
        <v>0</v>
      </c>
      <c r="AS143" s="469">
        <f>'8. Routing factors'!AS176*'7. Network costs'!$I$286</f>
        <v>0</v>
      </c>
      <c r="AT143" s="469">
        <f>'8. Routing factors'!AT176*'7. Network costs'!$I$287</f>
        <v>0</v>
      </c>
      <c r="AU143" s="469">
        <f>'8. Routing factors'!AU176*'7. Network costs'!$I$288</f>
        <v>0</v>
      </c>
      <c r="AV143" s="469">
        <f>'8. Routing factors'!AV176*'7. Network costs'!$I$289</f>
        <v>0</v>
      </c>
      <c r="AW143" s="469">
        <f>'8. Routing factors'!AW176*'7. Network costs'!$I$290</f>
        <v>0</v>
      </c>
      <c r="AX143" s="469">
        <f>'8. Routing factors'!AX176*'7. Network costs'!$I$291</f>
        <v>0</v>
      </c>
      <c r="AY143" s="469">
        <f>'8. Routing factors'!AY176*'7. Network costs'!$I$292</f>
        <v>0</v>
      </c>
      <c r="AZ143" s="469">
        <f>'8. Routing factors'!AZ176*'7. Network costs'!$I$293</f>
        <v>0</v>
      </c>
      <c r="BA143" s="469">
        <f>'8. Routing factors'!BA176*'7. Network costs'!$I$294</f>
        <v>0</v>
      </c>
      <c r="BB143" s="469">
        <f>'8. Routing factors'!BB176*'7. Network costs'!$I$295</f>
        <v>0</v>
      </c>
      <c r="BC143" s="469">
        <f>'8. Routing factors'!BC176*'7. Network costs'!$I$296</f>
        <v>0</v>
      </c>
      <c r="BD143" s="469">
        <f>'8. Routing factors'!BD176*'7. Network costs'!$I$297</f>
        <v>0</v>
      </c>
      <c r="BE143" s="469">
        <f>'8. Routing factors'!BE176*'7. Network costs'!$I$298</f>
        <v>0</v>
      </c>
      <c r="BF143" s="469">
        <f>'8. Routing factors'!BF176*'7. Network costs'!$I$299</f>
        <v>0</v>
      </c>
      <c r="BG143" s="469">
        <f>'8. Routing factors'!BG176*'7. Network costs'!$I$300</f>
        <v>0</v>
      </c>
      <c r="BH143" s="229"/>
      <c r="BI143" s="335">
        <f t="shared" si="17"/>
        <v>0</v>
      </c>
      <c r="BJ143" s="470">
        <f>'2. Traffic'!I231</f>
        <v>0</v>
      </c>
      <c r="BK143" s="471" t="str">
        <f t="shared" si="18"/>
        <v/>
      </c>
    </row>
    <row r="144" spans="3:63">
      <c r="C144" s="240" t="str">
        <f t="shared" si="16"/>
        <v>S26</v>
      </c>
      <c r="D144" s="240" t="str">
        <f t="shared" si="16"/>
        <v>OTHER: complete as required</v>
      </c>
      <c r="E144" s="469">
        <f>'8. Routing factors'!E177*'7. Network costs'!$I$246</f>
        <v>0</v>
      </c>
      <c r="F144" s="469">
        <f>'8. Routing factors'!F177*'7. Network costs'!$I$247</f>
        <v>0</v>
      </c>
      <c r="G144" s="469">
        <f>'8. Routing factors'!G177*'7. Network costs'!$I$248</f>
        <v>0</v>
      </c>
      <c r="H144" s="469">
        <f>'8. Routing factors'!H177*'7. Network costs'!$I$249</f>
        <v>0</v>
      </c>
      <c r="I144" s="469">
        <f>'8. Routing factors'!I177*'7. Network costs'!$I$250</f>
        <v>0</v>
      </c>
      <c r="J144" s="469">
        <f>'8. Routing factors'!J177*'7. Network costs'!$I$251</f>
        <v>0</v>
      </c>
      <c r="K144" s="469">
        <f>'8. Routing factors'!K177*'7. Network costs'!$I$252</f>
        <v>0</v>
      </c>
      <c r="L144" s="469">
        <f>'8. Routing factors'!L177*'7. Network costs'!$I$253</f>
        <v>0</v>
      </c>
      <c r="M144" s="469">
        <f>'8. Routing factors'!M177*'7. Network costs'!$I$254</f>
        <v>0</v>
      </c>
      <c r="N144" s="469">
        <f>'8. Routing factors'!N177*'7. Network costs'!$I$255</f>
        <v>0</v>
      </c>
      <c r="O144" s="469">
        <f>'8. Routing factors'!O177*'7. Network costs'!$I$256</f>
        <v>0</v>
      </c>
      <c r="P144" s="469">
        <f>'8. Routing factors'!P177*'7. Network costs'!$I$257</f>
        <v>0</v>
      </c>
      <c r="Q144" s="469">
        <f>'8. Routing factors'!Q177*'7. Network costs'!$I$258</f>
        <v>0</v>
      </c>
      <c r="R144" s="469">
        <f>'8. Routing factors'!R177*'7. Network costs'!$I$259</f>
        <v>0</v>
      </c>
      <c r="S144" s="469">
        <f>'8. Routing factors'!S177*'7. Network costs'!$I$260</f>
        <v>0</v>
      </c>
      <c r="T144" s="469">
        <f>'8. Routing factors'!T177*'7. Network costs'!$I$261</f>
        <v>0</v>
      </c>
      <c r="U144" s="469">
        <f>'8. Routing factors'!U177*'7. Network costs'!$I$262</f>
        <v>0</v>
      </c>
      <c r="V144" s="469">
        <f>'8. Routing factors'!V177*'7. Network costs'!$I$263</f>
        <v>0</v>
      </c>
      <c r="W144" s="469">
        <f>'8. Routing factors'!W177*'7. Network costs'!$I$264</f>
        <v>0</v>
      </c>
      <c r="X144" s="469">
        <f>'8. Routing factors'!X177*'7. Network costs'!$I$265</f>
        <v>0</v>
      </c>
      <c r="Y144" s="469">
        <f>'8. Routing factors'!Y177*'7. Network costs'!$I$266</f>
        <v>0</v>
      </c>
      <c r="Z144" s="469">
        <f>'8. Routing factors'!Z177*'7. Network costs'!$I$267</f>
        <v>0</v>
      </c>
      <c r="AA144" s="469">
        <f>'8. Routing factors'!AA177*'7. Network costs'!$I$268</f>
        <v>0</v>
      </c>
      <c r="AB144" s="469">
        <f>'8. Routing factors'!AB177*'7. Network costs'!$I$269</f>
        <v>0</v>
      </c>
      <c r="AC144" s="469">
        <f>'8. Routing factors'!AC177*'7. Network costs'!$I$270</f>
        <v>0</v>
      </c>
      <c r="AD144" s="469">
        <f>'8. Routing factors'!AD177*'7. Network costs'!$I$271</f>
        <v>0</v>
      </c>
      <c r="AE144" s="469">
        <f>'8. Routing factors'!AE177*'7. Network costs'!$I$272</f>
        <v>0</v>
      </c>
      <c r="AF144" s="469">
        <f>'8. Routing factors'!AF177*'7. Network costs'!$I$273</f>
        <v>0</v>
      </c>
      <c r="AG144" s="469">
        <f>'8. Routing factors'!AG177*'7. Network costs'!$I$274</f>
        <v>0</v>
      </c>
      <c r="AH144" s="469">
        <f>'8. Routing factors'!AH177*'7. Network costs'!$I$275</f>
        <v>0</v>
      </c>
      <c r="AI144" s="469">
        <f>'8. Routing factors'!AI177*'7. Network costs'!$I$276</f>
        <v>0</v>
      </c>
      <c r="AJ144" s="469">
        <f>'8. Routing factors'!AJ177*'7. Network costs'!$I$277</f>
        <v>0</v>
      </c>
      <c r="AK144" s="469">
        <f>'8. Routing factors'!AK177*'7. Network costs'!$I$278</f>
        <v>0</v>
      </c>
      <c r="AL144" s="469">
        <f>'8. Routing factors'!AL177*'7. Network costs'!$I$279</f>
        <v>0</v>
      </c>
      <c r="AM144" s="469">
        <f>'8. Routing factors'!AM177*'7. Network costs'!$I$280</f>
        <v>0</v>
      </c>
      <c r="AN144" s="469">
        <f>'8. Routing factors'!AN177*'7. Network costs'!$I$281</f>
        <v>0</v>
      </c>
      <c r="AO144" s="469">
        <f>'8. Routing factors'!AO177*'7. Network costs'!$I$282</f>
        <v>0</v>
      </c>
      <c r="AP144" s="469">
        <f>'8. Routing factors'!AP177*'7. Network costs'!$I$283</f>
        <v>0</v>
      </c>
      <c r="AQ144" s="469">
        <f>'8. Routing factors'!AQ177*'7. Network costs'!$I$284</f>
        <v>0</v>
      </c>
      <c r="AR144" s="469">
        <f>'8. Routing factors'!AR177*'7. Network costs'!$I$285</f>
        <v>0</v>
      </c>
      <c r="AS144" s="469">
        <f>'8. Routing factors'!AS177*'7. Network costs'!$I$286</f>
        <v>0</v>
      </c>
      <c r="AT144" s="469">
        <f>'8. Routing factors'!AT177*'7. Network costs'!$I$287</f>
        <v>0</v>
      </c>
      <c r="AU144" s="469">
        <f>'8. Routing factors'!AU177*'7. Network costs'!$I$288</f>
        <v>0</v>
      </c>
      <c r="AV144" s="469">
        <f>'8. Routing factors'!AV177*'7. Network costs'!$I$289</f>
        <v>0</v>
      </c>
      <c r="AW144" s="469">
        <f>'8. Routing factors'!AW177*'7. Network costs'!$I$290</f>
        <v>0</v>
      </c>
      <c r="AX144" s="469">
        <f>'8. Routing factors'!AX177*'7. Network costs'!$I$291</f>
        <v>0</v>
      </c>
      <c r="AY144" s="469">
        <f>'8. Routing factors'!AY177*'7. Network costs'!$I$292</f>
        <v>0</v>
      </c>
      <c r="AZ144" s="469">
        <f>'8. Routing factors'!AZ177*'7. Network costs'!$I$293</f>
        <v>0</v>
      </c>
      <c r="BA144" s="469">
        <f>'8. Routing factors'!BA177*'7. Network costs'!$I$294</f>
        <v>0</v>
      </c>
      <c r="BB144" s="469">
        <f>'8. Routing factors'!BB177*'7. Network costs'!$I$295</f>
        <v>0</v>
      </c>
      <c r="BC144" s="469">
        <f>'8. Routing factors'!BC177*'7. Network costs'!$I$296</f>
        <v>0</v>
      </c>
      <c r="BD144" s="469">
        <f>'8. Routing factors'!BD177*'7. Network costs'!$I$297</f>
        <v>0</v>
      </c>
      <c r="BE144" s="469">
        <f>'8. Routing factors'!BE177*'7. Network costs'!$I$298</f>
        <v>0</v>
      </c>
      <c r="BF144" s="469">
        <f>'8. Routing factors'!BF177*'7. Network costs'!$I$299</f>
        <v>0</v>
      </c>
      <c r="BG144" s="469">
        <f>'8. Routing factors'!BG177*'7. Network costs'!$I$300</f>
        <v>0</v>
      </c>
      <c r="BH144" s="229"/>
      <c r="BI144" s="335">
        <f t="shared" si="17"/>
        <v>0</v>
      </c>
      <c r="BJ144" s="470">
        <f>'2. Traffic'!I232</f>
        <v>0</v>
      </c>
      <c r="BK144" s="471" t="str">
        <f t="shared" si="18"/>
        <v/>
      </c>
    </row>
    <row r="145" spans="3:63">
      <c r="C145" s="240" t="str">
        <f t="shared" si="16"/>
        <v>S27</v>
      </c>
      <c r="D145" s="240" t="str">
        <f t="shared" si="16"/>
        <v>OTHER: complete as required</v>
      </c>
      <c r="E145" s="469">
        <f>'8. Routing factors'!E178*'7. Network costs'!$I$246</f>
        <v>0</v>
      </c>
      <c r="F145" s="469">
        <f>'8. Routing factors'!F178*'7. Network costs'!$I$247</f>
        <v>0</v>
      </c>
      <c r="G145" s="469">
        <f>'8. Routing factors'!G178*'7. Network costs'!$I$248</f>
        <v>0</v>
      </c>
      <c r="H145" s="469">
        <f>'8. Routing factors'!H178*'7. Network costs'!$I$249</f>
        <v>0</v>
      </c>
      <c r="I145" s="469">
        <f>'8. Routing factors'!I178*'7. Network costs'!$I$250</f>
        <v>0</v>
      </c>
      <c r="J145" s="469">
        <f>'8. Routing factors'!J178*'7. Network costs'!$I$251</f>
        <v>0</v>
      </c>
      <c r="K145" s="469">
        <f>'8. Routing factors'!K178*'7. Network costs'!$I$252</f>
        <v>0</v>
      </c>
      <c r="L145" s="469">
        <f>'8. Routing factors'!L178*'7. Network costs'!$I$253</f>
        <v>0</v>
      </c>
      <c r="M145" s="469">
        <f>'8. Routing factors'!M178*'7. Network costs'!$I$254</f>
        <v>0</v>
      </c>
      <c r="N145" s="469">
        <f>'8. Routing factors'!N178*'7. Network costs'!$I$255</f>
        <v>0</v>
      </c>
      <c r="O145" s="469">
        <f>'8. Routing factors'!O178*'7. Network costs'!$I$256</f>
        <v>0</v>
      </c>
      <c r="P145" s="469">
        <f>'8. Routing factors'!P178*'7. Network costs'!$I$257</f>
        <v>0</v>
      </c>
      <c r="Q145" s="469">
        <f>'8. Routing factors'!Q178*'7. Network costs'!$I$258</f>
        <v>0</v>
      </c>
      <c r="R145" s="469">
        <f>'8. Routing factors'!R178*'7. Network costs'!$I$259</f>
        <v>0</v>
      </c>
      <c r="S145" s="469">
        <f>'8. Routing factors'!S178*'7. Network costs'!$I$260</f>
        <v>0</v>
      </c>
      <c r="T145" s="469">
        <f>'8. Routing factors'!T178*'7. Network costs'!$I$261</f>
        <v>0</v>
      </c>
      <c r="U145" s="469">
        <f>'8. Routing factors'!U178*'7. Network costs'!$I$262</f>
        <v>0</v>
      </c>
      <c r="V145" s="469">
        <f>'8. Routing factors'!V178*'7. Network costs'!$I$263</f>
        <v>0</v>
      </c>
      <c r="W145" s="469">
        <f>'8. Routing factors'!W178*'7. Network costs'!$I$264</f>
        <v>0</v>
      </c>
      <c r="X145" s="469">
        <f>'8. Routing factors'!X178*'7. Network costs'!$I$265</f>
        <v>0</v>
      </c>
      <c r="Y145" s="469">
        <f>'8. Routing factors'!Y178*'7. Network costs'!$I$266</f>
        <v>0</v>
      </c>
      <c r="Z145" s="469">
        <f>'8. Routing factors'!Z178*'7. Network costs'!$I$267</f>
        <v>0</v>
      </c>
      <c r="AA145" s="469">
        <f>'8. Routing factors'!AA178*'7. Network costs'!$I$268</f>
        <v>0</v>
      </c>
      <c r="AB145" s="469">
        <f>'8. Routing factors'!AB178*'7. Network costs'!$I$269</f>
        <v>0</v>
      </c>
      <c r="AC145" s="469">
        <f>'8. Routing factors'!AC178*'7. Network costs'!$I$270</f>
        <v>0</v>
      </c>
      <c r="AD145" s="469">
        <f>'8. Routing factors'!AD178*'7. Network costs'!$I$271</f>
        <v>0</v>
      </c>
      <c r="AE145" s="469">
        <f>'8. Routing factors'!AE178*'7. Network costs'!$I$272</f>
        <v>0</v>
      </c>
      <c r="AF145" s="469">
        <f>'8. Routing factors'!AF178*'7. Network costs'!$I$273</f>
        <v>0</v>
      </c>
      <c r="AG145" s="469">
        <f>'8. Routing factors'!AG178*'7. Network costs'!$I$274</f>
        <v>0</v>
      </c>
      <c r="AH145" s="469">
        <f>'8. Routing factors'!AH178*'7. Network costs'!$I$275</f>
        <v>0</v>
      </c>
      <c r="AI145" s="469">
        <f>'8. Routing factors'!AI178*'7. Network costs'!$I$276</f>
        <v>0</v>
      </c>
      <c r="AJ145" s="469">
        <f>'8. Routing factors'!AJ178*'7. Network costs'!$I$277</f>
        <v>0</v>
      </c>
      <c r="AK145" s="469">
        <f>'8. Routing factors'!AK178*'7. Network costs'!$I$278</f>
        <v>0</v>
      </c>
      <c r="AL145" s="469">
        <f>'8. Routing factors'!AL178*'7. Network costs'!$I$279</f>
        <v>0</v>
      </c>
      <c r="AM145" s="469">
        <f>'8. Routing factors'!AM178*'7. Network costs'!$I$280</f>
        <v>0</v>
      </c>
      <c r="AN145" s="469">
        <f>'8. Routing factors'!AN178*'7. Network costs'!$I$281</f>
        <v>0</v>
      </c>
      <c r="AO145" s="469">
        <f>'8. Routing factors'!AO178*'7. Network costs'!$I$282</f>
        <v>0</v>
      </c>
      <c r="AP145" s="469">
        <f>'8. Routing factors'!AP178*'7. Network costs'!$I$283</f>
        <v>0</v>
      </c>
      <c r="AQ145" s="469">
        <f>'8. Routing factors'!AQ178*'7. Network costs'!$I$284</f>
        <v>0</v>
      </c>
      <c r="AR145" s="469">
        <f>'8. Routing factors'!AR178*'7. Network costs'!$I$285</f>
        <v>0</v>
      </c>
      <c r="AS145" s="469">
        <f>'8. Routing factors'!AS178*'7. Network costs'!$I$286</f>
        <v>0</v>
      </c>
      <c r="AT145" s="469">
        <f>'8. Routing factors'!AT178*'7. Network costs'!$I$287</f>
        <v>0</v>
      </c>
      <c r="AU145" s="469">
        <f>'8. Routing factors'!AU178*'7. Network costs'!$I$288</f>
        <v>0</v>
      </c>
      <c r="AV145" s="469">
        <f>'8. Routing factors'!AV178*'7. Network costs'!$I$289</f>
        <v>0</v>
      </c>
      <c r="AW145" s="469">
        <f>'8. Routing factors'!AW178*'7. Network costs'!$I$290</f>
        <v>0</v>
      </c>
      <c r="AX145" s="469">
        <f>'8. Routing factors'!AX178*'7. Network costs'!$I$291</f>
        <v>0</v>
      </c>
      <c r="AY145" s="469">
        <f>'8. Routing factors'!AY178*'7. Network costs'!$I$292</f>
        <v>0</v>
      </c>
      <c r="AZ145" s="469">
        <f>'8. Routing factors'!AZ178*'7. Network costs'!$I$293</f>
        <v>0</v>
      </c>
      <c r="BA145" s="469">
        <f>'8. Routing factors'!BA178*'7. Network costs'!$I$294</f>
        <v>0</v>
      </c>
      <c r="BB145" s="469">
        <f>'8. Routing factors'!BB178*'7. Network costs'!$I$295</f>
        <v>0</v>
      </c>
      <c r="BC145" s="469">
        <f>'8. Routing factors'!BC178*'7. Network costs'!$I$296</f>
        <v>0</v>
      </c>
      <c r="BD145" s="469">
        <f>'8. Routing factors'!BD178*'7. Network costs'!$I$297</f>
        <v>0</v>
      </c>
      <c r="BE145" s="469">
        <f>'8. Routing factors'!BE178*'7. Network costs'!$I$298</f>
        <v>0</v>
      </c>
      <c r="BF145" s="469">
        <f>'8. Routing factors'!BF178*'7. Network costs'!$I$299</f>
        <v>0</v>
      </c>
      <c r="BG145" s="469">
        <f>'8. Routing factors'!BG178*'7. Network costs'!$I$300</f>
        <v>0</v>
      </c>
      <c r="BH145" s="229"/>
      <c r="BI145" s="335">
        <f t="shared" si="17"/>
        <v>0</v>
      </c>
      <c r="BJ145" s="470">
        <f>'2. Traffic'!I233</f>
        <v>0</v>
      </c>
      <c r="BK145" s="471" t="str">
        <f t="shared" si="18"/>
        <v/>
      </c>
    </row>
    <row r="146" spans="3:63">
      <c r="C146" s="240" t="str">
        <f t="shared" si="16"/>
        <v>S28</v>
      </c>
      <c r="D146" s="240" t="str">
        <f t="shared" si="16"/>
        <v>OTHER: complete as required</v>
      </c>
      <c r="E146" s="469">
        <f>'8. Routing factors'!E179*'7. Network costs'!$I$246</f>
        <v>0</v>
      </c>
      <c r="F146" s="469">
        <f>'8. Routing factors'!F179*'7. Network costs'!$I$247</f>
        <v>0</v>
      </c>
      <c r="G146" s="469">
        <f>'8. Routing factors'!G179*'7. Network costs'!$I$248</f>
        <v>0</v>
      </c>
      <c r="H146" s="469">
        <f>'8. Routing factors'!H179*'7. Network costs'!$I$249</f>
        <v>0</v>
      </c>
      <c r="I146" s="469">
        <f>'8. Routing factors'!I179*'7. Network costs'!$I$250</f>
        <v>0</v>
      </c>
      <c r="J146" s="469">
        <f>'8. Routing factors'!J179*'7. Network costs'!$I$251</f>
        <v>0</v>
      </c>
      <c r="K146" s="469">
        <f>'8. Routing factors'!K179*'7. Network costs'!$I$252</f>
        <v>0</v>
      </c>
      <c r="L146" s="469">
        <f>'8. Routing factors'!L179*'7. Network costs'!$I$253</f>
        <v>0</v>
      </c>
      <c r="M146" s="469">
        <f>'8. Routing factors'!M179*'7. Network costs'!$I$254</f>
        <v>0</v>
      </c>
      <c r="N146" s="469">
        <f>'8. Routing factors'!N179*'7. Network costs'!$I$255</f>
        <v>0</v>
      </c>
      <c r="O146" s="469">
        <f>'8. Routing factors'!O179*'7. Network costs'!$I$256</f>
        <v>0</v>
      </c>
      <c r="P146" s="469">
        <f>'8. Routing factors'!P179*'7. Network costs'!$I$257</f>
        <v>0</v>
      </c>
      <c r="Q146" s="469">
        <f>'8. Routing factors'!Q179*'7. Network costs'!$I$258</f>
        <v>0</v>
      </c>
      <c r="R146" s="469">
        <f>'8. Routing factors'!R179*'7. Network costs'!$I$259</f>
        <v>0</v>
      </c>
      <c r="S146" s="469">
        <f>'8. Routing factors'!S179*'7. Network costs'!$I$260</f>
        <v>0</v>
      </c>
      <c r="T146" s="469">
        <f>'8. Routing factors'!T179*'7. Network costs'!$I$261</f>
        <v>0</v>
      </c>
      <c r="U146" s="469">
        <f>'8. Routing factors'!U179*'7. Network costs'!$I$262</f>
        <v>0</v>
      </c>
      <c r="V146" s="469">
        <f>'8. Routing factors'!V179*'7. Network costs'!$I$263</f>
        <v>0</v>
      </c>
      <c r="W146" s="469">
        <f>'8. Routing factors'!W179*'7. Network costs'!$I$264</f>
        <v>0</v>
      </c>
      <c r="X146" s="469">
        <f>'8. Routing factors'!X179*'7. Network costs'!$I$265</f>
        <v>0</v>
      </c>
      <c r="Y146" s="469">
        <f>'8. Routing factors'!Y179*'7. Network costs'!$I$266</f>
        <v>0</v>
      </c>
      <c r="Z146" s="469">
        <f>'8. Routing factors'!Z179*'7. Network costs'!$I$267</f>
        <v>0</v>
      </c>
      <c r="AA146" s="469">
        <f>'8. Routing factors'!AA179*'7. Network costs'!$I$268</f>
        <v>0</v>
      </c>
      <c r="AB146" s="469">
        <f>'8. Routing factors'!AB179*'7. Network costs'!$I$269</f>
        <v>0</v>
      </c>
      <c r="AC146" s="469">
        <f>'8. Routing factors'!AC179*'7. Network costs'!$I$270</f>
        <v>0</v>
      </c>
      <c r="AD146" s="469">
        <f>'8. Routing factors'!AD179*'7. Network costs'!$I$271</f>
        <v>0</v>
      </c>
      <c r="AE146" s="469">
        <f>'8. Routing factors'!AE179*'7. Network costs'!$I$272</f>
        <v>0</v>
      </c>
      <c r="AF146" s="469">
        <f>'8. Routing factors'!AF179*'7. Network costs'!$I$273</f>
        <v>0</v>
      </c>
      <c r="AG146" s="469">
        <f>'8. Routing factors'!AG179*'7. Network costs'!$I$274</f>
        <v>0</v>
      </c>
      <c r="AH146" s="469">
        <f>'8. Routing factors'!AH179*'7. Network costs'!$I$275</f>
        <v>0</v>
      </c>
      <c r="AI146" s="469">
        <f>'8. Routing factors'!AI179*'7. Network costs'!$I$276</f>
        <v>0</v>
      </c>
      <c r="AJ146" s="469">
        <f>'8. Routing factors'!AJ179*'7. Network costs'!$I$277</f>
        <v>0</v>
      </c>
      <c r="AK146" s="469">
        <f>'8. Routing factors'!AK179*'7. Network costs'!$I$278</f>
        <v>0</v>
      </c>
      <c r="AL146" s="469">
        <f>'8. Routing factors'!AL179*'7. Network costs'!$I$279</f>
        <v>0</v>
      </c>
      <c r="AM146" s="469">
        <f>'8. Routing factors'!AM179*'7. Network costs'!$I$280</f>
        <v>0</v>
      </c>
      <c r="AN146" s="469">
        <f>'8. Routing factors'!AN179*'7. Network costs'!$I$281</f>
        <v>0</v>
      </c>
      <c r="AO146" s="469">
        <f>'8. Routing factors'!AO179*'7. Network costs'!$I$282</f>
        <v>0</v>
      </c>
      <c r="AP146" s="469">
        <f>'8. Routing factors'!AP179*'7. Network costs'!$I$283</f>
        <v>0</v>
      </c>
      <c r="AQ146" s="469">
        <f>'8. Routing factors'!AQ179*'7. Network costs'!$I$284</f>
        <v>0</v>
      </c>
      <c r="AR146" s="469">
        <f>'8. Routing factors'!AR179*'7. Network costs'!$I$285</f>
        <v>0</v>
      </c>
      <c r="AS146" s="469">
        <f>'8. Routing factors'!AS179*'7. Network costs'!$I$286</f>
        <v>0</v>
      </c>
      <c r="AT146" s="469">
        <f>'8. Routing factors'!AT179*'7. Network costs'!$I$287</f>
        <v>0</v>
      </c>
      <c r="AU146" s="469">
        <f>'8. Routing factors'!AU179*'7. Network costs'!$I$288</f>
        <v>0</v>
      </c>
      <c r="AV146" s="469">
        <f>'8. Routing factors'!AV179*'7. Network costs'!$I$289</f>
        <v>0</v>
      </c>
      <c r="AW146" s="469">
        <f>'8. Routing factors'!AW179*'7. Network costs'!$I$290</f>
        <v>0</v>
      </c>
      <c r="AX146" s="469">
        <f>'8. Routing factors'!AX179*'7. Network costs'!$I$291</f>
        <v>0</v>
      </c>
      <c r="AY146" s="469">
        <f>'8. Routing factors'!AY179*'7. Network costs'!$I$292</f>
        <v>0</v>
      </c>
      <c r="AZ146" s="469">
        <f>'8. Routing factors'!AZ179*'7. Network costs'!$I$293</f>
        <v>0</v>
      </c>
      <c r="BA146" s="469">
        <f>'8. Routing factors'!BA179*'7. Network costs'!$I$294</f>
        <v>0</v>
      </c>
      <c r="BB146" s="469">
        <f>'8. Routing factors'!BB179*'7. Network costs'!$I$295</f>
        <v>0</v>
      </c>
      <c r="BC146" s="469">
        <f>'8. Routing factors'!BC179*'7. Network costs'!$I$296</f>
        <v>0</v>
      </c>
      <c r="BD146" s="469">
        <f>'8. Routing factors'!BD179*'7. Network costs'!$I$297</f>
        <v>0</v>
      </c>
      <c r="BE146" s="469">
        <f>'8. Routing factors'!BE179*'7. Network costs'!$I$298</f>
        <v>0</v>
      </c>
      <c r="BF146" s="469">
        <f>'8. Routing factors'!BF179*'7. Network costs'!$I$299</f>
        <v>0</v>
      </c>
      <c r="BG146" s="469">
        <f>'8. Routing factors'!BG179*'7. Network costs'!$I$300</f>
        <v>0</v>
      </c>
      <c r="BH146" s="229"/>
      <c r="BI146" s="335">
        <f t="shared" si="17"/>
        <v>0</v>
      </c>
      <c r="BJ146" s="470">
        <f>'2. Traffic'!I234</f>
        <v>0</v>
      </c>
      <c r="BK146" s="471" t="str">
        <f t="shared" si="18"/>
        <v/>
      </c>
    </row>
    <row r="147" spans="3:63">
      <c r="C147" s="240" t="str">
        <f t="shared" si="16"/>
        <v>S29</v>
      </c>
      <c r="D147" s="240" t="str">
        <f t="shared" si="16"/>
        <v>OTHER: complete as required</v>
      </c>
      <c r="E147" s="469">
        <f>'8. Routing factors'!E180*'7. Network costs'!$I$246</f>
        <v>0</v>
      </c>
      <c r="F147" s="469">
        <f>'8. Routing factors'!F180*'7. Network costs'!$I$247</f>
        <v>0</v>
      </c>
      <c r="G147" s="469">
        <f>'8. Routing factors'!G180*'7. Network costs'!$I$248</f>
        <v>0</v>
      </c>
      <c r="H147" s="469">
        <f>'8. Routing factors'!H180*'7. Network costs'!$I$249</f>
        <v>0</v>
      </c>
      <c r="I147" s="469">
        <f>'8. Routing factors'!I180*'7. Network costs'!$I$250</f>
        <v>0</v>
      </c>
      <c r="J147" s="469">
        <f>'8. Routing factors'!J180*'7. Network costs'!$I$251</f>
        <v>0</v>
      </c>
      <c r="K147" s="469">
        <f>'8. Routing factors'!K180*'7. Network costs'!$I$252</f>
        <v>0</v>
      </c>
      <c r="L147" s="469">
        <f>'8. Routing factors'!L180*'7. Network costs'!$I$253</f>
        <v>0</v>
      </c>
      <c r="M147" s="469">
        <f>'8. Routing factors'!M180*'7. Network costs'!$I$254</f>
        <v>0</v>
      </c>
      <c r="N147" s="469">
        <f>'8. Routing factors'!N180*'7. Network costs'!$I$255</f>
        <v>0</v>
      </c>
      <c r="O147" s="469">
        <f>'8. Routing factors'!O180*'7. Network costs'!$I$256</f>
        <v>0</v>
      </c>
      <c r="P147" s="469">
        <f>'8. Routing factors'!P180*'7. Network costs'!$I$257</f>
        <v>0</v>
      </c>
      <c r="Q147" s="469">
        <f>'8. Routing factors'!Q180*'7. Network costs'!$I$258</f>
        <v>0</v>
      </c>
      <c r="R147" s="469">
        <f>'8. Routing factors'!R180*'7. Network costs'!$I$259</f>
        <v>0</v>
      </c>
      <c r="S147" s="469">
        <f>'8. Routing factors'!S180*'7. Network costs'!$I$260</f>
        <v>0</v>
      </c>
      <c r="T147" s="469">
        <f>'8. Routing factors'!T180*'7. Network costs'!$I$261</f>
        <v>0</v>
      </c>
      <c r="U147" s="469">
        <f>'8. Routing factors'!U180*'7. Network costs'!$I$262</f>
        <v>0</v>
      </c>
      <c r="V147" s="469">
        <f>'8. Routing factors'!V180*'7. Network costs'!$I$263</f>
        <v>0</v>
      </c>
      <c r="W147" s="469">
        <f>'8. Routing factors'!W180*'7. Network costs'!$I$264</f>
        <v>0</v>
      </c>
      <c r="X147" s="469">
        <f>'8. Routing factors'!X180*'7. Network costs'!$I$265</f>
        <v>0</v>
      </c>
      <c r="Y147" s="469">
        <f>'8. Routing factors'!Y180*'7. Network costs'!$I$266</f>
        <v>0</v>
      </c>
      <c r="Z147" s="469">
        <f>'8. Routing factors'!Z180*'7. Network costs'!$I$267</f>
        <v>0</v>
      </c>
      <c r="AA147" s="469">
        <f>'8. Routing factors'!AA180*'7. Network costs'!$I$268</f>
        <v>0</v>
      </c>
      <c r="AB147" s="469">
        <f>'8. Routing factors'!AB180*'7. Network costs'!$I$269</f>
        <v>0</v>
      </c>
      <c r="AC147" s="469">
        <f>'8. Routing factors'!AC180*'7. Network costs'!$I$270</f>
        <v>0</v>
      </c>
      <c r="AD147" s="469">
        <f>'8. Routing factors'!AD180*'7. Network costs'!$I$271</f>
        <v>0</v>
      </c>
      <c r="AE147" s="469">
        <f>'8. Routing factors'!AE180*'7. Network costs'!$I$272</f>
        <v>0</v>
      </c>
      <c r="AF147" s="469">
        <f>'8. Routing factors'!AF180*'7. Network costs'!$I$273</f>
        <v>0</v>
      </c>
      <c r="AG147" s="469">
        <f>'8. Routing factors'!AG180*'7. Network costs'!$I$274</f>
        <v>0</v>
      </c>
      <c r="AH147" s="469">
        <f>'8. Routing factors'!AH180*'7. Network costs'!$I$275</f>
        <v>0</v>
      </c>
      <c r="AI147" s="469">
        <f>'8. Routing factors'!AI180*'7. Network costs'!$I$276</f>
        <v>0</v>
      </c>
      <c r="AJ147" s="469">
        <f>'8. Routing factors'!AJ180*'7. Network costs'!$I$277</f>
        <v>0</v>
      </c>
      <c r="AK147" s="469">
        <f>'8. Routing factors'!AK180*'7. Network costs'!$I$278</f>
        <v>0</v>
      </c>
      <c r="AL147" s="469">
        <f>'8. Routing factors'!AL180*'7. Network costs'!$I$279</f>
        <v>0</v>
      </c>
      <c r="AM147" s="469">
        <f>'8. Routing factors'!AM180*'7. Network costs'!$I$280</f>
        <v>0</v>
      </c>
      <c r="AN147" s="469">
        <f>'8. Routing factors'!AN180*'7. Network costs'!$I$281</f>
        <v>0</v>
      </c>
      <c r="AO147" s="469">
        <f>'8. Routing factors'!AO180*'7. Network costs'!$I$282</f>
        <v>0</v>
      </c>
      <c r="AP147" s="469">
        <f>'8. Routing factors'!AP180*'7. Network costs'!$I$283</f>
        <v>0</v>
      </c>
      <c r="AQ147" s="469">
        <f>'8. Routing factors'!AQ180*'7. Network costs'!$I$284</f>
        <v>0</v>
      </c>
      <c r="AR147" s="469">
        <f>'8. Routing factors'!AR180*'7. Network costs'!$I$285</f>
        <v>0</v>
      </c>
      <c r="AS147" s="469">
        <f>'8. Routing factors'!AS180*'7. Network costs'!$I$286</f>
        <v>0</v>
      </c>
      <c r="AT147" s="469">
        <f>'8. Routing factors'!AT180*'7. Network costs'!$I$287</f>
        <v>0</v>
      </c>
      <c r="AU147" s="469">
        <f>'8. Routing factors'!AU180*'7. Network costs'!$I$288</f>
        <v>0</v>
      </c>
      <c r="AV147" s="469">
        <f>'8. Routing factors'!AV180*'7. Network costs'!$I$289</f>
        <v>0</v>
      </c>
      <c r="AW147" s="469">
        <f>'8. Routing factors'!AW180*'7. Network costs'!$I$290</f>
        <v>0</v>
      </c>
      <c r="AX147" s="469">
        <f>'8. Routing factors'!AX180*'7. Network costs'!$I$291</f>
        <v>0</v>
      </c>
      <c r="AY147" s="469">
        <f>'8. Routing factors'!AY180*'7. Network costs'!$I$292</f>
        <v>0</v>
      </c>
      <c r="AZ147" s="469">
        <f>'8. Routing factors'!AZ180*'7. Network costs'!$I$293</f>
        <v>0</v>
      </c>
      <c r="BA147" s="469">
        <f>'8. Routing factors'!BA180*'7. Network costs'!$I$294</f>
        <v>0</v>
      </c>
      <c r="BB147" s="469">
        <f>'8. Routing factors'!BB180*'7. Network costs'!$I$295</f>
        <v>0</v>
      </c>
      <c r="BC147" s="469">
        <f>'8. Routing factors'!BC180*'7. Network costs'!$I$296</f>
        <v>0</v>
      </c>
      <c r="BD147" s="469">
        <f>'8. Routing factors'!BD180*'7. Network costs'!$I$297</f>
        <v>0</v>
      </c>
      <c r="BE147" s="469">
        <f>'8. Routing factors'!BE180*'7. Network costs'!$I$298</f>
        <v>0</v>
      </c>
      <c r="BF147" s="469">
        <f>'8. Routing factors'!BF180*'7. Network costs'!$I$299</f>
        <v>0</v>
      </c>
      <c r="BG147" s="469">
        <f>'8. Routing factors'!BG180*'7. Network costs'!$I$300</f>
        <v>0</v>
      </c>
      <c r="BH147" s="229"/>
      <c r="BI147" s="335">
        <f t="shared" si="17"/>
        <v>0</v>
      </c>
      <c r="BJ147" s="470">
        <f>'2. Traffic'!I235</f>
        <v>0</v>
      </c>
      <c r="BK147" s="471" t="str">
        <f t="shared" si="18"/>
        <v/>
      </c>
    </row>
    <row r="148" spans="3:63">
      <c r="C148" s="240" t="str">
        <f t="shared" si="16"/>
        <v>S30</v>
      </c>
      <c r="D148" s="240" t="str">
        <f t="shared" si="16"/>
        <v>OTHER: complete as required</v>
      </c>
      <c r="E148" s="469">
        <f>'8. Routing factors'!E181*'7. Network costs'!$I$246</f>
        <v>0</v>
      </c>
      <c r="F148" s="469">
        <f>'8. Routing factors'!F181*'7. Network costs'!$I$247</f>
        <v>0</v>
      </c>
      <c r="G148" s="469">
        <f>'8. Routing factors'!G181*'7. Network costs'!$I$248</f>
        <v>0</v>
      </c>
      <c r="H148" s="469">
        <f>'8. Routing factors'!H181*'7. Network costs'!$I$249</f>
        <v>0</v>
      </c>
      <c r="I148" s="469">
        <f>'8. Routing factors'!I181*'7. Network costs'!$I$250</f>
        <v>0</v>
      </c>
      <c r="J148" s="469">
        <f>'8. Routing factors'!J181*'7. Network costs'!$I$251</f>
        <v>0</v>
      </c>
      <c r="K148" s="469">
        <f>'8. Routing factors'!K181*'7. Network costs'!$I$252</f>
        <v>0</v>
      </c>
      <c r="L148" s="469">
        <f>'8. Routing factors'!L181*'7. Network costs'!$I$253</f>
        <v>0</v>
      </c>
      <c r="M148" s="469">
        <f>'8. Routing factors'!M181*'7. Network costs'!$I$254</f>
        <v>0</v>
      </c>
      <c r="N148" s="469">
        <f>'8. Routing factors'!N181*'7. Network costs'!$I$255</f>
        <v>0</v>
      </c>
      <c r="O148" s="469">
        <f>'8. Routing factors'!O181*'7. Network costs'!$I$256</f>
        <v>0</v>
      </c>
      <c r="P148" s="469">
        <f>'8. Routing factors'!P181*'7. Network costs'!$I$257</f>
        <v>0</v>
      </c>
      <c r="Q148" s="469">
        <f>'8. Routing factors'!Q181*'7. Network costs'!$I$258</f>
        <v>0</v>
      </c>
      <c r="R148" s="469">
        <f>'8. Routing factors'!R181*'7. Network costs'!$I$259</f>
        <v>0</v>
      </c>
      <c r="S148" s="469">
        <f>'8. Routing factors'!S181*'7. Network costs'!$I$260</f>
        <v>0</v>
      </c>
      <c r="T148" s="469">
        <f>'8. Routing factors'!T181*'7. Network costs'!$I$261</f>
        <v>0</v>
      </c>
      <c r="U148" s="469">
        <f>'8. Routing factors'!U181*'7. Network costs'!$I$262</f>
        <v>0</v>
      </c>
      <c r="V148" s="469">
        <f>'8. Routing factors'!V181*'7. Network costs'!$I$263</f>
        <v>0</v>
      </c>
      <c r="W148" s="469">
        <f>'8. Routing factors'!W181*'7. Network costs'!$I$264</f>
        <v>0</v>
      </c>
      <c r="X148" s="469">
        <f>'8. Routing factors'!X181*'7. Network costs'!$I$265</f>
        <v>0</v>
      </c>
      <c r="Y148" s="469">
        <f>'8. Routing factors'!Y181*'7. Network costs'!$I$266</f>
        <v>0</v>
      </c>
      <c r="Z148" s="469">
        <f>'8. Routing factors'!Z181*'7. Network costs'!$I$267</f>
        <v>0</v>
      </c>
      <c r="AA148" s="469">
        <f>'8. Routing factors'!AA181*'7. Network costs'!$I$268</f>
        <v>0</v>
      </c>
      <c r="AB148" s="469">
        <f>'8. Routing factors'!AB181*'7. Network costs'!$I$269</f>
        <v>0</v>
      </c>
      <c r="AC148" s="469">
        <f>'8. Routing factors'!AC181*'7. Network costs'!$I$270</f>
        <v>0</v>
      </c>
      <c r="AD148" s="469">
        <f>'8. Routing factors'!AD181*'7. Network costs'!$I$271</f>
        <v>0</v>
      </c>
      <c r="AE148" s="469">
        <f>'8. Routing factors'!AE181*'7. Network costs'!$I$272</f>
        <v>0</v>
      </c>
      <c r="AF148" s="469">
        <f>'8. Routing factors'!AF181*'7. Network costs'!$I$273</f>
        <v>0</v>
      </c>
      <c r="AG148" s="469">
        <f>'8. Routing factors'!AG181*'7. Network costs'!$I$274</f>
        <v>0</v>
      </c>
      <c r="AH148" s="469">
        <f>'8. Routing factors'!AH181*'7. Network costs'!$I$275</f>
        <v>0</v>
      </c>
      <c r="AI148" s="469">
        <f>'8. Routing factors'!AI181*'7. Network costs'!$I$276</f>
        <v>0</v>
      </c>
      <c r="AJ148" s="469">
        <f>'8. Routing factors'!AJ181*'7. Network costs'!$I$277</f>
        <v>0</v>
      </c>
      <c r="AK148" s="469">
        <f>'8. Routing factors'!AK181*'7. Network costs'!$I$278</f>
        <v>0</v>
      </c>
      <c r="AL148" s="469">
        <f>'8. Routing factors'!AL181*'7. Network costs'!$I$279</f>
        <v>0</v>
      </c>
      <c r="AM148" s="469">
        <f>'8. Routing factors'!AM181*'7. Network costs'!$I$280</f>
        <v>0</v>
      </c>
      <c r="AN148" s="469">
        <f>'8. Routing factors'!AN181*'7. Network costs'!$I$281</f>
        <v>0</v>
      </c>
      <c r="AO148" s="469">
        <f>'8. Routing factors'!AO181*'7. Network costs'!$I$282</f>
        <v>0</v>
      </c>
      <c r="AP148" s="469">
        <f>'8. Routing factors'!AP181*'7. Network costs'!$I$283</f>
        <v>0</v>
      </c>
      <c r="AQ148" s="469">
        <f>'8. Routing factors'!AQ181*'7. Network costs'!$I$284</f>
        <v>0</v>
      </c>
      <c r="AR148" s="469">
        <f>'8. Routing factors'!AR181*'7. Network costs'!$I$285</f>
        <v>0</v>
      </c>
      <c r="AS148" s="469">
        <f>'8. Routing factors'!AS181*'7. Network costs'!$I$286</f>
        <v>0</v>
      </c>
      <c r="AT148" s="469">
        <f>'8. Routing factors'!AT181*'7. Network costs'!$I$287</f>
        <v>0</v>
      </c>
      <c r="AU148" s="469">
        <f>'8. Routing factors'!AU181*'7. Network costs'!$I$288</f>
        <v>0</v>
      </c>
      <c r="AV148" s="469">
        <f>'8. Routing factors'!AV181*'7. Network costs'!$I$289</f>
        <v>0</v>
      </c>
      <c r="AW148" s="469">
        <f>'8. Routing factors'!AW181*'7. Network costs'!$I$290</f>
        <v>0</v>
      </c>
      <c r="AX148" s="469">
        <f>'8. Routing factors'!AX181*'7. Network costs'!$I$291</f>
        <v>0</v>
      </c>
      <c r="AY148" s="469">
        <f>'8. Routing factors'!AY181*'7. Network costs'!$I$292</f>
        <v>0</v>
      </c>
      <c r="AZ148" s="469">
        <f>'8. Routing factors'!AZ181*'7. Network costs'!$I$293</f>
        <v>0</v>
      </c>
      <c r="BA148" s="469">
        <f>'8. Routing factors'!BA181*'7. Network costs'!$I$294</f>
        <v>0</v>
      </c>
      <c r="BB148" s="469">
        <f>'8. Routing factors'!BB181*'7. Network costs'!$I$295</f>
        <v>0</v>
      </c>
      <c r="BC148" s="469">
        <f>'8. Routing factors'!BC181*'7. Network costs'!$I$296</f>
        <v>0</v>
      </c>
      <c r="BD148" s="469">
        <f>'8. Routing factors'!BD181*'7. Network costs'!$I$297</f>
        <v>0</v>
      </c>
      <c r="BE148" s="469">
        <f>'8. Routing factors'!BE181*'7. Network costs'!$I$298</f>
        <v>0</v>
      </c>
      <c r="BF148" s="469">
        <f>'8. Routing factors'!BF181*'7. Network costs'!$I$299</f>
        <v>0</v>
      </c>
      <c r="BG148" s="469">
        <f>'8. Routing factors'!BG181*'7. Network costs'!$I$300</f>
        <v>0</v>
      </c>
      <c r="BH148" s="229"/>
      <c r="BI148" s="335">
        <f t="shared" si="17"/>
        <v>0</v>
      </c>
      <c r="BJ148" s="470">
        <f>'2. Traffic'!I236</f>
        <v>0</v>
      </c>
      <c r="BK148" s="471" t="str">
        <f t="shared" si="18"/>
        <v/>
      </c>
    </row>
    <row r="149" spans="3:63">
      <c r="C149" s="222"/>
      <c r="D149" s="222" t="s">
        <v>2</v>
      </c>
      <c r="E149" s="472">
        <f t="shared" ref="E149:AG149" si="19">SUM(E119:E148)</f>
        <v>10848621.441175224</v>
      </c>
      <c r="F149" s="472">
        <f t="shared" si="19"/>
        <v>9611574.8289781958</v>
      </c>
      <c r="G149" s="472">
        <f t="shared" si="19"/>
        <v>12555420.29132401</v>
      </c>
      <c r="H149" s="472">
        <f t="shared" si="19"/>
        <v>5161388.3632879797</v>
      </c>
      <c r="I149" s="472">
        <f t="shared" si="19"/>
        <v>15116368.734919798</v>
      </c>
      <c r="J149" s="472">
        <f t="shared" si="19"/>
        <v>1142837.822495881</v>
      </c>
      <c r="K149" s="472">
        <f t="shared" si="19"/>
        <v>486405.98451885011</v>
      </c>
      <c r="L149" s="472">
        <f t="shared" si="19"/>
        <v>64854.131269180012</v>
      </c>
      <c r="M149" s="472">
        <f t="shared" si="19"/>
        <v>1945623.9380754014</v>
      </c>
      <c r="N149" s="472">
        <f t="shared" si="19"/>
        <v>128326.14092917182</v>
      </c>
      <c r="O149" s="472">
        <f t="shared" si="19"/>
        <v>171865.36731585514</v>
      </c>
      <c r="P149" s="472">
        <f t="shared" si="19"/>
        <v>1865205.5367612182</v>
      </c>
      <c r="Q149" s="472">
        <f t="shared" si="19"/>
        <v>243202.99225942514</v>
      </c>
      <c r="R149" s="472">
        <f t="shared" si="19"/>
        <v>345888.70010229357</v>
      </c>
      <c r="S149" s="472">
        <f t="shared" si="19"/>
        <v>324270.65634590032</v>
      </c>
      <c r="T149" s="472">
        <f t="shared" si="19"/>
        <v>5188330.5015344042</v>
      </c>
      <c r="U149" s="472">
        <f t="shared" si="19"/>
        <v>1297082.6253836011</v>
      </c>
      <c r="V149" s="472">
        <f t="shared" si="19"/>
        <v>415066.44012275216</v>
      </c>
      <c r="W149" s="472">
        <f t="shared" si="19"/>
        <v>475941.74298804213</v>
      </c>
      <c r="X149" s="472">
        <f t="shared" si="19"/>
        <v>38075.339439043368</v>
      </c>
      <c r="Y149" s="472">
        <f t="shared" si="19"/>
        <v>463099.6810040985</v>
      </c>
      <c r="Z149" s="472">
        <f t="shared" si="19"/>
        <v>247755.5886097147</v>
      </c>
      <c r="AA149" s="472">
        <f t="shared" si="19"/>
        <v>379396.66792470316</v>
      </c>
      <c r="AB149" s="472">
        <f t="shared" si="19"/>
        <v>2287031.6012649825</v>
      </c>
      <c r="AC149" s="472">
        <f t="shared" si="19"/>
        <v>3038606.0898388717</v>
      </c>
      <c r="AD149" s="472">
        <f t="shared" si="19"/>
        <v>0</v>
      </c>
      <c r="AE149" s="472">
        <f t="shared" si="19"/>
        <v>0</v>
      </c>
      <c r="AF149" s="472">
        <f t="shared" si="19"/>
        <v>0</v>
      </c>
      <c r="AG149" s="472">
        <f t="shared" si="19"/>
        <v>0</v>
      </c>
      <c r="AH149" s="472">
        <f t="shared" ref="AH149:BG149" si="20">SUM(AH119:AH148)</f>
        <v>0</v>
      </c>
      <c r="AI149" s="472">
        <f t="shared" si="20"/>
        <v>5708491.8606219403</v>
      </c>
      <c r="AJ149" s="472">
        <f t="shared" si="20"/>
        <v>21617928.407459021</v>
      </c>
      <c r="AK149" s="472">
        <f t="shared" si="20"/>
        <v>5918332.6470400291</v>
      </c>
      <c r="AL149" s="472">
        <f t="shared" si="20"/>
        <v>2242968.3782612393</v>
      </c>
      <c r="AM149" s="472">
        <f t="shared" si="20"/>
        <v>2278993.8923023231</v>
      </c>
      <c r="AN149" s="472">
        <f t="shared" si="20"/>
        <v>5666.2414808178755</v>
      </c>
      <c r="AO149" s="472">
        <f t="shared" si="20"/>
        <v>1662.9474504361901</v>
      </c>
      <c r="AP149" s="472">
        <f t="shared" si="20"/>
        <v>2243.4923437864727</v>
      </c>
      <c r="AQ149" s="472">
        <f t="shared" si="20"/>
        <v>13043.560138293444</v>
      </c>
      <c r="AR149" s="472">
        <f t="shared" si="20"/>
        <v>8314.7372521809502</v>
      </c>
      <c r="AS149" s="472">
        <f t="shared" si="20"/>
        <v>9070.6224569246733</v>
      </c>
      <c r="AT149" s="472">
        <f t="shared" si="20"/>
        <v>8314.7372521809521</v>
      </c>
      <c r="AU149" s="472">
        <f t="shared" si="20"/>
        <v>725.64979655397394</v>
      </c>
      <c r="AV149" s="472">
        <f t="shared" si="20"/>
        <v>12203.788603275014</v>
      </c>
      <c r="AW149" s="472">
        <f t="shared" si="20"/>
        <v>2440.7577206550027</v>
      </c>
      <c r="AX149" s="472">
        <f t="shared" si="20"/>
        <v>1700.7417106733758</v>
      </c>
      <c r="AY149" s="472">
        <f t="shared" si="20"/>
        <v>0</v>
      </c>
      <c r="AZ149" s="472">
        <f t="shared" si="20"/>
        <v>0</v>
      </c>
      <c r="BA149" s="472">
        <f t="shared" si="20"/>
        <v>0</v>
      </c>
      <c r="BB149" s="472">
        <f t="shared" si="20"/>
        <v>0</v>
      </c>
      <c r="BC149" s="472">
        <f t="shared" si="20"/>
        <v>0</v>
      </c>
      <c r="BD149" s="472">
        <f t="shared" si="20"/>
        <v>0</v>
      </c>
      <c r="BE149" s="472">
        <f t="shared" si="20"/>
        <v>0</v>
      </c>
      <c r="BF149" s="472">
        <f t="shared" si="20"/>
        <v>0</v>
      </c>
      <c r="BG149" s="472">
        <f t="shared" si="20"/>
        <v>0</v>
      </c>
      <c r="BH149" s="32"/>
      <c r="BI149" s="472">
        <f>SUM(BI119:BI148)</f>
        <v>111674343.66975893</v>
      </c>
      <c r="BJ149" s="144"/>
      <c r="BK149" s="144"/>
    </row>
    <row r="150" spans="3:63">
      <c r="C150" s="216"/>
      <c r="D150" s="439"/>
      <c r="E150" s="444" t="str">
        <f>IF(ROUND(E149,0)=ROUND('7. Network costs'!$I$246,0),"OK", "ERROR")</f>
        <v>OK</v>
      </c>
      <c r="F150" s="444" t="str">
        <f>IF(ROUND(F149,0)=ROUND('7. Network costs'!$I$247,0),"OK", "ERROR")</f>
        <v>OK</v>
      </c>
      <c r="G150" s="444" t="str">
        <f>IF(ROUND(G149,0)=ROUND('7. Network costs'!$I$248,0),"OK", "ERROR")</f>
        <v>OK</v>
      </c>
      <c r="H150" s="444" t="str">
        <f>IF(ROUND(H149,0)=ROUND('7. Network costs'!$I$249,0),"OK", "ERROR")</f>
        <v>OK</v>
      </c>
      <c r="I150" s="444" t="str">
        <f>IF(ROUND(I149,0)=ROUND('7. Network costs'!$I$250,0),"OK", "ERROR")</f>
        <v>OK</v>
      </c>
      <c r="J150" s="444" t="str">
        <f>IF(ROUND(J149,0)=ROUND('7. Network costs'!$I$251,0),"OK", "ERROR")</f>
        <v>OK</v>
      </c>
      <c r="K150" s="444" t="str">
        <f>IF(ROUND(K149,0)=ROUND('7. Network costs'!$I$252,0),"OK", "ERROR")</f>
        <v>OK</v>
      </c>
      <c r="L150" s="444" t="str">
        <f>IF(ROUND(L149,0)=ROUND('7. Network costs'!$I$253,0),"OK", "ERROR")</f>
        <v>OK</v>
      </c>
      <c r="M150" s="444" t="str">
        <f>IF(ROUND(M149,0)=ROUND('7. Network costs'!$I$254,0),"OK", "ERROR")</f>
        <v>OK</v>
      </c>
      <c r="N150" s="444" t="str">
        <f>IF(ROUND(N149,0)=ROUND('7. Network costs'!$I$255,0),"OK", "ERROR")</f>
        <v>OK</v>
      </c>
      <c r="O150" s="444" t="str">
        <f>IF(ROUND(O149,0)=ROUND('7. Network costs'!$I$256,0),"OK", "ERROR")</f>
        <v>OK</v>
      </c>
      <c r="P150" s="444" t="str">
        <f>IF(ROUND(P149,0)=ROUND('7. Network costs'!$I$257,0),"OK", "ERROR")</f>
        <v>OK</v>
      </c>
      <c r="Q150" s="444" t="str">
        <f>IF(ROUND(Q149,0)=ROUND('7. Network costs'!$I$258,0),"OK", "ERROR")</f>
        <v>OK</v>
      </c>
      <c r="R150" s="444" t="str">
        <f>IF(ROUND(R149,0)=ROUND('7. Network costs'!$I$259,0),"OK", "ERROR")</f>
        <v>OK</v>
      </c>
      <c r="S150" s="444" t="str">
        <f>IF(ROUND(S149,0)=ROUND('7. Network costs'!$I$260,0),"OK", "ERROR")</f>
        <v>OK</v>
      </c>
      <c r="T150" s="444" t="str">
        <f>IF(ROUND(T149,0)=ROUND('7. Network costs'!$I$261,0),"OK", "ERROR")</f>
        <v>OK</v>
      </c>
      <c r="U150" s="444" t="str">
        <f>IF(ROUND(U149,0)=ROUND('7. Network costs'!$I$262,0),"OK", "ERROR")</f>
        <v>OK</v>
      </c>
      <c r="V150" s="444" t="str">
        <f>IF(ROUND(V149,0)=ROUND('7. Network costs'!$I$263,0),"OK", "ERROR")</f>
        <v>OK</v>
      </c>
      <c r="W150" s="444" t="str">
        <f>IF(ROUND(W149,0)=ROUND('7. Network costs'!$I$264,0),"OK", "ERROR")</f>
        <v>OK</v>
      </c>
      <c r="X150" s="444" t="str">
        <f>IF(ROUND(X149,0)=ROUND('7. Network costs'!$I$265,0),"OK", "ERROR")</f>
        <v>OK</v>
      </c>
      <c r="Y150" s="444" t="str">
        <f>IF(ROUND(Y149,0)=ROUND('7. Network costs'!$I$266,0),"OK", "ERROR")</f>
        <v>OK</v>
      </c>
      <c r="Z150" s="444" t="str">
        <f>IF(ROUND(Z149,0)=ROUND('7. Network costs'!$I$267,0),"OK", "ERROR")</f>
        <v>OK</v>
      </c>
      <c r="AA150" s="444" t="str">
        <f>IF(ROUND(AA149,0)=ROUND('7. Network costs'!$I$268,0),"OK", "ERROR")</f>
        <v>OK</v>
      </c>
      <c r="AB150" s="444" t="str">
        <f>IF(ROUND(AB149,0)=ROUND('7. Network costs'!$I$269,0),"OK", "ERROR")</f>
        <v>OK</v>
      </c>
      <c r="AC150" s="444" t="str">
        <f>IF(ROUND(AC149,0)=ROUND('7. Network costs'!$I$270,0),"OK", "ERROR")</f>
        <v>OK</v>
      </c>
      <c r="AD150" s="444" t="str">
        <f>IF(ROUND(AD149,0)=ROUND('7. Network costs'!$I$271,0),"OK", "ERROR")</f>
        <v>OK</v>
      </c>
      <c r="AE150" s="444" t="str">
        <f>IF(ROUND(AE149,0)=ROUND('7. Network costs'!$I$272,0),"OK", "ERROR")</f>
        <v>OK</v>
      </c>
      <c r="AF150" s="444" t="str">
        <f>IF(ROUND(AF149,0)=ROUND('7. Network costs'!$I$273,0),"OK", "ERROR")</f>
        <v>OK</v>
      </c>
      <c r="AG150" s="444" t="str">
        <f>IF(ROUND(AG149,0)=ROUND('7. Network costs'!$I$274,0),"OK", "ERROR")</f>
        <v>OK</v>
      </c>
      <c r="AH150" s="444" t="str">
        <f>IF(ROUND(AH149,0)=ROUND('7. Network costs'!$I$275,0),"OK", "ERROR")</f>
        <v>OK</v>
      </c>
      <c r="AI150" s="444" t="str">
        <f>IF(ROUND(AI149,0)=ROUND('7. Network costs'!$I$276,0),"OK", "ERROR")</f>
        <v>OK</v>
      </c>
      <c r="AJ150" s="444" t="str">
        <f>IF(ROUND(AJ149,0)=ROUND('7. Network costs'!$I$277,0),"OK", "ERROR")</f>
        <v>OK</v>
      </c>
      <c r="AK150" s="444" t="str">
        <f>IF(ROUND(AK149,0)=ROUND('7. Network costs'!$I$278,0),"OK", "ERROR")</f>
        <v>OK</v>
      </c>
      <c r="AL150" s="444" t="str">
        <f>IF(ROUND(AL149,0)=ROUND('7. Network costs'!$I$279,0),"OK", "ERROR")</f>
        <v>OK</v>
      </c>
      <c r="AM150" s="444" t="str">
        <f>IF(ROUND(AM149,0)=ROUND('7. Network costs'!$I$280,0),"OK", "ERROR")</f>
        <v>OK</v>
      </c>
      <c r="AN150" s="444" t="str">
        <f>IF(ROUND(AN149,0)=ROUND('7. Network costs'!$I$281,0),"OK", "ERROR")</f>
        <v>OK</v>
      </c>
      <c r="AO150" s="444" t="str">
        <f>IF(ROUND(AO149,0)=ROUND('7. Network costs'!$I$282,0),"OK", "ERROR")</f>
        <v>OK</v>
      </c>
      <c r="AP150" s="444" t="str">
        <f>IF(ROUND(AP149,0)=ROUND('7. Network costs'!$I$283,0),"OK", "ERROR")</f>
        <v>OK</v>
      </c>
      <c r="AQ150" s="444" t="str">
        <f>IF(ROUND(AQ149,0)=ROUND('7. Network costs'!$I$284,0),"OK", "ERROR")</f>
        <v>OK</v>
      </c>
      <c r="AR150" s="444" t="str">
        <f>IF(ROUND(AR149,0)=ROUND('7. Network costs'!$I$285,0),"OK", "ERROR")</f>
        <v>OK</v>
      </c>
      <c r="AS150" s="444" t="str">
        <f>IF(ROUND(AS149,0)=ROUND('7. Network costs'!$I$286,0),"OK", "ERROR")</f>
        <v>OK</v>
      </c>
      <c r="AT150" s="444" t="str">
        <f>IF(ROUND(AT149,0)=ROUND('7. Network costs'!$I$287,0),"OK", "ERROR")</f>
        <v>OK</v>
      </c>
      <c r="AU150" s="444" t="str">
        <f>IF(ROUND(AU149,0)=ROUND('7. Network costs'!$I$288,0),"OK", "ERROR")</f>
        <v>OK</v>
      </c>
      <c r="AV150" s="444" t="str">
        <f>IF(ROUND(AV149,0)=ROUND('7. Network costs'!$I$289,0),"OK", "ERROR")</f>
        <v>OK</v>
      </c>
      <c r="AW150" s="444" t="str">
        <f>IF(ROUND(AW149,0)=ROUND('7. Network costs'!$I$290,0),"OK", "ERROR")</f>
        <v>OK</v>
      </c>
      <c r="AX150" s="444" t="str">
        <f>IF(ROUND(AX149,0)=ROUND('7. Network costs'!$I$291,0),"OK", "ERROR")</f>
        <v>OK</v>
      </c>
      <c r="AY150" s="444" t="str">
        <f>IF(ROUND(AY149,0)=ROUND('7. Network costs'!$I$292,0),"OK", "ERROR")</f>
        <v>OK</v>
      </c>
      <c r="AZ150" s="444" t="str">
        <f>IF(ROUND(AZ149,0)=ROUND('7. Network costs'!$I$293,0),"OK", "ERROR")</f>
        <v>OK</v>
      </c>
      <c r="BA150" s="444" t="str">
        <f>IF(ROUND(BA149,0)=ROUND('7. Network costs'!$I$294,0),"OK", "ERROR")</f>
        <v>OK</v>
      </c>
      <c r="BB150" s="444" t="str">
        <f>IF(ROUND(BB149,0)=ROUND('7. Network costs'!$I$295,0),"OK", "ERROR")</f>
        <v>OK</v>
      </c>
      <c r="BC150" s="444" t="str">
        <f>IF(ROUND(BC149,0)=ROUND('7. Network costs'!$I$296,0),"OK", "ERROR")</f>
        <v>OK</v>
      </c>
      <c r="BD150" s="444" t="str">
        <f>IF(ROUND(BD149,0)=ROUND('7. Network costs'!$I$297,0),"OK", "ERROR")</f>
        <v>OK</v>
      </c>
      <c r="BE150" s="444" t="str">
        <f>IF(ROUND(BE149,0)=ROUND('7. Network costs'!$I$298,0),"OK", "ERROR")</f>
        <v>OK</v>
      </c>
      <c r="BF150" s="444" t="str">
        <f>IF(ROUND(BF149,0)=ROUND('7. Network costs'!$I$299,0),"OK", "ERROR")</f>
        <v>OK</v>
      </c>
      <c r="BG150" s="444" t="str">
        <f>IF(ROUND(BG149,0)=ROUND('7. Network costs'!$I$300,0),"OK", "ERROR")</f>
        <v>OK</v>
      </c>
      <c r="BH150" s="216"/>
      <c r="BI150" s="444" t="str">
        <f>IF(ROUND(BI149,0)=ROUND('7. Network costs'!I301,0),"Ok", "Not ok")</f>
        <v>Ok</v>
      </c>
      <c r="BJ150" s="473"/>
      <c r="BK150" s="216"/>
    </row>
    <row r="151" spans="3:63">
      <c r="AH151" s="207"/>
      <c r="BG151"/>
    </row>
    <row r="152" spans="3:63" s="695" customFormat="1" ht="51">
      <c r="C152" s="687">
        <f>'C. Masterfiles'!D147</f>
        <v>2018</v>
      </c>
      <c r="D152" s="687" t="s">
        <v>284</v>
      </c>
      <c r="E152" s="687" t="str">
        <f t="shared" ref="E152:BG152" si="21">E117</f>
        <v>TRX</v>
      </c>
      <c r="F152" s="687" t="str">
        <f t="shared" si="21"/>
        <v>Radio</v>
      </c>
      <c r="G152" s="687" t="str">
        <f t="shared" si="21"/>
        <v>BTS</v>
      </c>
      <c r="H152" s="687" t="str">
        <f t="shared" si="21"/>
        <v>Node B</v>
      </c>
      <c r="I152" s="687" t="str">
        <f t="shared" si="21"/>
        <v>BSC</v>
      </c>
      <c r="J152" s="687" t="str">
        <f t="shared" si="21"/>
        <v>RNC</v>
      </c>
      <c r="K152" s="687" t="str">
        <f t="shared" si="21"/>
        <v>MSC</v>
      </c>
      <c r="L152" s="687" t="str">
        <f t="shared" si="21"/>
        <v>HLR</v>
      </c>
      <c r="M152" s="687" t="str">
        <f t="shared" si="21"/>
        <v>PPP</v>
      </c>
      <c r="N152" s="687" t="str">
        <f t="shared" si="21"/>
        <v>SMSG</v>
      </c>
      <c r="O152" s="687" t="str">
        <f t="shared" si="21"/>
        <v>SMSC</v>
      </c>
      <c r="P152" s="687" t="str">
        <f t="shared" si="21"/>
        <v>MMSC</v>
      </c>
      <c r="Q152" s="687" t="str">
        <f t="shared" si="21"/>
        <v>VMS</v>
      </c>
      <c r="R152" s="687" t="str">
        <f t="shared" si="21"/>
        <v>NMS</v>
      </c>
      <c r="S152" s="687" t="str">
        <f t="shared" si="21"/>
        <v>OSS</v>
      </c>
      <c r="T152" s="687" t="str">
        <f t="shared" si="21"/>
        <v>GPRS</v>
      </c>
      <c r="U152" s="687" t="str">
        <f t="shared" si="21"/>
        <v>BIL</v>
      </c>
      <c r="V152" s="687" t="str">
        <f t="shared" si="21"/>
        <v>IBIL</v>
      </c>
      <c r="W152" s="687" t="str">
        <f t="shared" si="21"/>
        <v>IGW</v>
      </c>
      <c r="X152" s="687" t="str">
        <f t="shared" si="21"/>
        <v>INT</v>
      </c>
      <c r="Y152" s="687" t="str">
        <f t="shared" si="21"/>
        <v>SGSN</v>
      </c>
      <c r="Z152" s="687" t="str">
        <f t="shared" si="21"/>
        <v>GGSN</v>
      </c>
      <c r="AA152" s="687" t="str">
        <f t="shared" si="21"/>
        <v>IN/NGN</v>
      </c>
      <c r="AB152" s="687" t="str">
        <f t="shared" si="21"/>
        <v>eNodeB</v>
      </c>
      <c r="AC152" s="687" t="str">
        <f t="shared" si="21"/>
        <v>eNodeB Radio</v>
      </c>
      <c r="AD152" s="687" t="str">
        <f t="shared" si="21"/>
        <v>OTHER</v>
      </c>
      <c r="AE152" s="687" t="str">
        <f t="shared" si="21"/>
        <v>OTHER</v>
      </c>
      <c r="AF152" s="687" t="str">
        <f t="shared" si="21"/>
        <v>OTHER</v>
      </c>
      <c r="AG152" s="687" t="str">
        <f t="shared" si="21"/>
        <v>OTHER</v>
      </c>
      <c r="AH152" s="687" t="str">
        <f t="shared" si="21"/>
        <v>OTHER</v>
      </c>
      <c r="AI152" s="687" t="str">
        <f t="shared" si="21"/>
        <v>BTS-BSC</v>
      </c>
      <c r="AJ152" s="687" t="str">
        <f t="shared" si="21"/>
        <v>Node B-RNC</v>
      </c>
      <c r="AK152" s="687" t="str">
        <f t="shared" si="21"/>
        <v>BSC-MSC</v>
      </c>
      <c r="AL152" s="687" t="str">
        <f t="shared" si="21"/>
        <v>RNC-MSC</v>
      </c>
      <c r="AM152" s="687" t="str">
        <f t="shared" si="21"/>
        <v>MSC-MSC</v>
      </c>
      <c r="AN152" s="687" t="str">
        <f t="shared" si="21"/>
        <v>MSC-PPP</v>
      </c>
      <c r="AO152" s="687" t="str">
        <f t="shared" si="21"/>
        <v>MSC-HLR</v>
      </c>
      <c r="AP152" s="687" t="str">
        <f t="shared" si="21"/>
        <v>MSC-SMS</v>
      </c>
      <c r="AQ152" s="687" t="str">
        <f t="shared" si="21"/>
        <v>MSC-MMS</v>
      </c>
      <c r="AR152" s="687" t="str">
        <f t="shared" si="21"/>
        <v>MSC-OSS</v>
      </c>
      <c r="AS152" s="687" t="str">
        <f t="shared" si="21"/>
        <v>MSC-GPRS</v>
      </c>
      <c r="AT152" s="687" t="str">
        <f t="shared" si="21"/>
        <v>MSC-BIL</v>
      </c>
      <c r="AU152" s="687" t="str">
        <f t="shared" si="21"/>
        <v>MSC-IBIL</v>
      </c>
      <c r="AV152" s="687" t="str">
        <f t="shared" si="21"/>
        <v>MSC-IGW</v>
      </c>
      <c r="AW152" s="687" t="str">
        <f t="shared" si="21"/>
        <v>MSC-INT</v>
      </c>
      <c r="AX152" s="687" t="str">
        <f t="shared" si="21"/>
        <v>MSC-IN/NGIN</v>
      </c>
      <c r="AY152" s="687" t="str">
        <f t="shared" si="21"/>
        <v>eNodeB-MSC</v>
      </c>
      <c r="AZ152" s="687" t="str">
        <f t="shared" si="21"/>
        <v>OTHER: complete as required</v>
      </c>
      <c r="BA152" s="687" t="str">
        <f t="shared" si="21"/>
        <v>OTHER: complete as required</v>
      </c>
      <c r="BB152" s="687" t="str">
        <f t="shared" si="21"/>
        <v>OTHER: complete as required</v>
      </c>
      <c r="BC152" s="687" t="str">
        <f t="shared" si="21"/>
        <v>OTHER: complete as required</v>
      </c>
      <c r="BD152" s="687" t="str">
        <f t="shared" si="21"/>
        <v>OTHER: complete as required</v>
      </c>
      <c r="BE152" s="687" t="str">
        <f t="shared" si="21"/>
        <v>OTHER: complete as required</v>
      </c>
      <c r="BF152" s="687" t="str">
        <f t="shared" si="21"/>
        <v>OTHER: complete as required</v>
      </c>
      <c r="BG152" s="687" t="str">
        <f t="shared" si="21"/>
        <v>OTHER: complete as required</v>
      </c>
      <c r="BH152" s="690"/>
      <c r="BI152" s="691" t="s">
        <v>427</v>
      </c>
      <c r="BJ152" s="691" t="s">
        <v>492</v>
      </c>
      <c r="BK152" s="691" t="s">
        <v>493</v>
      </c>
    </row>
    <row r="153" spans="3:63">
      <c r="C153" s="260"/>
      <c r="D153" s="260"/>
      <c r="E153" s="390" t="s">
        <v>257</v>
      </c>
      <c r="F153" s="390" t="s">
        <v>257</v>
      </c>
      <c r="G153" s="390" t="s">
        <v>257</v>
      </c>
      <c r="H153" s="390" t="s">
        <v>257</v>
      </c>
      <c r="I153" s="390" t="s">
        <v>257</v>
      </c>
      <c r="J153" s="390" t="s">
        <v>257</v>
      </c>
      <c r="K153" s="390" t="s">
        <v>257</v>
      </c>
      <c r="L153" s="390" t="s">
        <v>257</v>
      </c>
      <c r="M153" s="390" t="s">
        <v>257</v>
      </c>
      <c r="N153" s="390" t="s">
        <v>257</v>
      </c>
      <c r="O153" s="390" t="s">
        <v>257</v>
      </c>
      <c r="P153" s="390" t="s">
        <v>257</v>
      </c>
      <c r="Q153" s="390" t="s">
        <v>257</v>
      </c>
      <c r="R153" s="390" t="s">
        <v>257</v>
      </c>
      <c r="S153" s="390" t="s">
        <v>257</v>
      </c>
      <c r="T153" s="390" t="s">
        <v>257</v>
      </c>
      <c r="U153" s="390" t="s">
        <v>257</v>
      </c>
      <c r="V153" s="390" t="s">
        <v>257</v>
      </c>
      <c r="W153" s="390" t="s">
        <v>257</v>
      </c>
      <c r="X153" s="390" t="s">
        <v>257</v>
      </c>
      <c r="Y153" s="390" t="s">
        <v>257</v>
      </c>
      <c r="Z153" s="390" t="s">
        <v>257</v>
      </c>
      <c r="AA153" s="390" t="s">
        <v>257</v>
      </c>
      <c r="AB153" s="390" t="s">
        <v>257</v>
      </c>
      <c r="AC153" s="390" t="s">
        <v>257</v>
      </c>
      <c r="AD153" s="390" t="s">
        <v>257</v>
      </c>
      <c r="AE153" s="390" t="s">
        <v>257</v>
      </c>
      <c r="AF153" s="390" t="s">
        <v>257</v>
      </c>
      <c r="AG153" s="390" t="s">
        <v>257</v>
      </c>
      <c r="AH153" s="390" t="s">
        <v>257</v>
      </c>
      <c r="AI153" s="390" t="s">
        <v>257</v>
      </c>
      <c r="AJ153" s="390" t="s">
        <v>257</v>
      </c>
      <c r="AK153" s="390" t="s">
        <v>257</v>
      </c>
      <c r="AL153" s="390" t="s">
        <v>257</v>
      </c>
      <c r="AM153" s="390" t="s">
        <v>257</v>
      </c>
      <c r="AN153" s="390" t="s">
        <v>257</v>
      </c>
      <c r="AO153" s="390" t="s">
        <v>257</v>
      </c>
      <c r="AP153" s="390" t="s">
        <v>257</v>
      </c>
      <c r="AQ153" s="390" t="s">
        <v>257</v>
      </c>
      <c r="AR153" s="390" t="s">
        <v>257</v>
      </c>
      <c r="AS153" s="390" t="s">
        <v>257</v>
      </c>
      <c r="AT153" s="390" t="s">
        <v>257</v>
      </c>
      <c r="AU153" s="390" t="s">
        <v>257</v>
      </c>
      <c r="AV153" s="390" t="s">
        <v>257</v>
      </c>
      <c r="AW153" s="390" t="s">
        <v>257</v>
      </c>
      <c r="AX153" s="390" t="s">
        <v>257</v>
      </c>
      <c r="AY153" s="390" t="s">
        <v>257</v>
      </c>
      <c r="AZ153" s="390" t="s">
        <v>257</v>
      </c>
      <c r="BA153" s="390" t="s">
        <v>257</v>
      </c>
      <c r="BB153" s="390" t="s">
        <v>257</v>
      </c>
      <c r="BC153" s="390" t="s">
        <v>257</v>
      </c>
      <c r="BD153" s="390" t="s">
        <v>257</v>
      </c>
      <c r="BE153" s="390" t="s">
        <v>257</v>
      </c>
      <c r="BF153" s="390" t="s">
        <v>257</v>
      </c>
      <c r="BG153" s="390" t="s">
        <v>257</v>
      </c>
      <c r="BH153" s="305"/>
      <c r="BI153" s="391" t="str">
        <f>BI118</f>
        <v>Euro</v>
      </c>
      <c r="BJ153" s="391" t="str">
        <f>BJ118</f>
        <v>Millions</v>
      </c>
      <c r="BK153" s="391" t="str">
        <f>BK118</f>
        <v>Euro</v>
      </c>
    </row>
    <row r="154" spans="3:63">
      <c r="C154" s="240" t="str">
        <f t="shared" ref="C154:D183" si="22">C119</f>
        <v>S01</v>
      </c>
      <c r="D154" s="240" t="str">
        <f t="shared" si="22"/>
        <v>Повиквания в мрежата (On Net calls)</v>
      </c>
      <c r="E154" s="469">
        <f>'8. Routing factors'!E186*'7. Network costs'!$J$246</f>
        <v>8288934.3548868308</v>
      </c>
      <c r="F154" s="469">
        <f>'8. Routing factors'!F186*'7. Network costs'!$J$247</f>
        <v>5232952.9308927367</v>
      </c>
      <c r="G154" s="469">
        <f>'8. Routing factors'!G186*'7. Network costs'!$J$248</f>
        <v>9402571.9141730759</v>
      </c>
      <c r="H154" s="469">
        <f>'8. Routing factors'!H186*'7. Network costs'!$J$249</f>
        <v>2751128.9250540626</v>
      </c>
      <c r="I154" s="469">
        <f>'8. Routing factors'!I186*'7. Network costs'!$J$250</f>
        <v>11287231.687989501</v>
      </c>
      <c r="J154" s="469">
        <f>'8. Routing factors'!J186*'7. Network costs'!$J$251</f>
        <v>600628.10763515823</v>
      </c>
      <c r="K154" s="469">
        <f>'8. Routing factors'!K186*'7. Network costs'!$J$252</f>
        <v>250727.71606807446</v>
      </c>
      <c r="L154" s="469">
        <f>'8. Routing factors'!L186*'7. Network costs'!$J$253</f>
        <v>25055.634975674122</v>
      </c>
      <c r="M154" s="469">
        <f>'8. Routing factors'!M186*'7. Network costs'!$J$254</f>
        <v>751669.04927022359</v>
      </c>
      <c r="N154" s="469">
        <f>'8. Routing factors'!N186*'7. Network costs'!$J$255</f>
        <v>0</v>
      </c>
      <c r="O154" s="469">
        <f>'8. Routing factors'!O186*'7. Network costs'!$J$256</f>
        <v>0</v>
      </c>
      <c r="P154" s="469">
        <f>'8. Routing factors'!P186*'7. Network costs'!$J$257</f>
        <v>0</v>
      </c>
      <c r="Q154" s="469">
        <f>'8. Routing factors'!Q186*'7. Network costs'!$J$258</f>
        <v>0</v>
      </c>
      <c r="R154" s="469">
        <f>'8. Routing factors'!R186*'7. Network costs'!$J$259</f>
        <v>133630.05320359528</v>
      </c>
      <c r="S154" s="469">
        <f>'8. Routing factors'!S186*'7. Network costs'!$J$260</f>
        <v>125278.17487837057</v>
      </c>
      <c r="T154" s="469">
        <f>'8. Routing factors'!T186*'7. Network costs'!$J$261</f>
        <v>0</v>
      </c>
      <c r="U154" s="469">
        <f>'8. Routing factors'!U186*'7. Network costs'!$J$262</f>
        <v>552439.88203222968</v>
      </c>
      <c r="V154" s="469">
        <f>'8. Routing factors'!V186*'7. Network costs'!$J$263</f>
        <v>0</v>
      </c>
      <c r="W154" s="469">
        <f>'8. Routing factors'!W186*'7. Network costs'!$J$264</f>
        <v>0</v>
      </c>
      <c r="X154" s="469">
        <f>'8. Routing factors'!X186*'7. Network costs'!$J$265</f>
        <v>0</v>
      </c>
      <c r="Y154" s="469">
        <f>'8. Routing factors'!Y186*'7. Network costs'!$J$266</f>
        <v>0</v>
      </c>
      <c r="Z154" s="469">
        <f>'8. Routing factors'!Z186*'7. Network costs'!$J$267</f>
        <v>0</v>
      </c>
      <c r="AA154" s="469">
        <f>'8. Routing factors'!AA186*'7. Network costs'!$J$268</f>
        <v>0</v>
      </c>
      <c r="AB154" s="469">
        <f>'8. Routing factors'!AB186*'7. Network costs'!$J$269</f>
        <v>1237438.1040030129</v>
      </c>
      <c r="AC154" s="469">
        <f>'8. Routing factors'!AC186*'7. Network costs'!$J$270</f>
        <v>1672179.8174769564</v>
      </c>
      <c r="AD154" s="469">
        <f>'8. Routing factors'!AD186*'7. Network costs'!$J$271</f>
        <v>0</v>
      </c>
      <c r="AE154" s="469">
        <f>'8. Routing factors'!AE186*'7. Network costs'!$J$272</f>
        <v>0</v>
      </c>
      <c r="AF154" s="469">
        <f>'8. Routing factors'!AF186*'7. Network costs'!$J$273</f>
        <v>0</v>
      </c>
      <c r="AG154" s="469">
        <f>'8. Routing factors'!AG186*'7. Network costs'!$J$274</f>
        <v>0</v>
      </c>
      <c r="AH154" s="469">
        <f>'8. Routing factors'!AH186*'7. Network costs'!$J$275</f>
        <v>0</v>
      </c>
      <c r="AI154" s="469">
        <f>'8. Routing factors'!AI186*'7. Network costs'!$J$276</f>
        <v>4343200.123077929</v>
      </c>
      <c r="AJ154" s="469">
        <f>'8. Routing factors'!AJ186*'7. Network costs'!$J$277</f>
        <v>11694066.137644123</v>
      </c>
      <c r="AK154" s="469">
        <f>'8. Routing factors'!AK186*'7. Network costs'!$J$278</f>
        <v>4475301.8612177121</v>
      </c>
      <c r="AL154" s="469">
        <f>'8. Routing factors'!AL186*'7. Network costs'!$J$279</f>
        <v>1196203.2841885383</v>
      </c>
      <c r="AM154" s="469">
        <f>'8. Routing factors'!AM186*'7. Network costs'!$J$280</f>
        <v>1759663.9201530798</v>
      </c>
      <c r="AN154" s="469">
        <f>'8. Routing factors'!AN186*'7. Network costs'!$J$281</f>
        <v>2218.7119973232457</v>
      </c>
      <c r="AO154" s="469">
        <f>'8. Routing factors'!AO186*'7. Network costs'!$J$282</f>
        <v>646.71962692339127</v>
      </c>
      <c r="AP154" s="469">
        <f>'8. Routing factors'!AP186*'7. Network costs'!$J$283</f>
        <v>0</v>
      </c>
      <c r="AQ154" s="469">
        <f>'8. Routing factors'!AQ186*'7. Network costs'!$J$284</f>
        <v>0</v>
      </c>
      <c r="AR154" s="469">
        <f>'8. Routing factors'!AR186*'7. Network costs'!$J$285</f>
        <v>3233.5981346169547</v>
      </c>
      <c r="AS154" s="469">
        <f>'8. Routing factors'!AS186*'7. Network costs'!$J$286</f>
        <v>0</v>
      </c>
      <c r="AT154" s="469">
        <f>'8. Routing factors'!AT186*'7. Network costs'!$J$287</f>
        <v>3564.8040326293249</v>
      </c>
      <c r="AU154" s="469">
        <f>'8. Routing factors'!AU186*'7. Network costs'!$J$288</f>
        <v>0</v>
      </c>
      <c r="AV154" s="469">
        <f>'8. Routing factors'!AV186*'7. Network costs'!$J$289</f>
        <v>0</v>
      </c>
      <c r="AW154" s="469">
        <f>'8. Routing factors'!AW186*'7. Network costs'!$J$290</f>
        <v>0</v>
      </c>
      <c r="AX154" s="469">
        <f>'8. Routing factors'!AX186*'7. Network costs'!$J$291</f>
        <v>0</v>
      </c>
      <c r="AY154" s="469">
        <f>'8. Routing factors'!AY186*'7. Network costs'!$J$292</f>
        <v>0</v>
      </c>
      <c r="AZ154" s="469">
        <f>'8. Routing factors'!AZ186*'7. Network costs'!$J$293</f>
        <v>0</v>
      </c>
      <c r="BA154" s="469">
        <f>'8. Routing factors'!BA186*'7. Network costs'!$J$294</f>
        <v>0</v>
      </c>
      <c r="BB154" s="469">
        <f>'8. Routing factors'!BB186*'7. Network costs'!$J$295</f>
        <v>0</v>
      </c>
      <c r="BC154" s="469">
        <f>'8. Routing factors'!BC186*'7. Network costs'!$J$296</f>
        <v>0</v>
      </c>
      <c r="BD154" s="469">
        <f>'8. Routing factors'!BD186*'7. Network costs'!$J$297</f>
        <v>0</v>
      </c>
      <c r="BE154" s="469">
        <f>'8. Routing factors'!BE186*'7. Network costs'!$J$298</f>
        <v>0</v>
      </c>
      <c r="BF154" s="469">
        <f>'8. Routing factors'!BF186*'7. Network costs'!$J$299</f>
        <v>0</v>
      </c>
      <c r="BG154" s="469">
        <f>'8. Routing factors'!BG186*'7. Network costs'!$J$300</f>
        <v>0</v>
      </c>
      <c r="BH154" s="229"/>
      <c r="BI154" s="335">
        <f>SUM(E154:BG154)</f>
        <v>65789965.51261238</v>
      </c>
      <c r="BJ154" s="470">
        <f>'2. Traffic'!J207</f>
        <v>4329.7286400000003</v>
      </c>
      <c r="BK154" s="471">
        <f>IF(BI154=0,"",BI154/BJ154/1000000)</f>
        <v>1.5194939679317263E-2</v>
      </c>
    </row>
    <row r="155" spans="3:63">
      <c r="C155" s="240" t="str">
        <f t="shared" si="22"/>
        <v>S02</v>
      </c>
      <c r="D155" s="240" t="str">
        <f t="shared" si="22"/>
        <v>Изходящи повиквания към фиксирана линия (Outgoing Calls to Fixed Line)</v>
      </c>
      <c r="E155" s="469">
        <f>'8. Routing factors'!E187*'7. Network costs'!$J$246</f>
        <v>66623.845203737874</v>
      </c>
      <c r="F155" s="469">
        <f>'8. Routing factors'!F187*'7. Network costs'!$J$247</f>
        <v>42060.82846110368</v>
      </c>
      <c r="G155" s="469">
        <f>'8. Routing factors'!G187*'7. Network costs'!$J$248</f>
        <v>75574.913361155821</v>
      </c>
      <c r="H155" s="469">
        <f>'8. Routing factors'!H187*'7. Network costs'!$J$249</f>
        <v>22112.708315788092</v>
      </c>
      <c r="I155" s="469">
        <f>'8. Routing factors'!I187*'7. Network costs'!$J$250</f>
        <v>90723.215381237576</v>
      </c>
      <c r="J155" s="469">
        <f>'8. Routing factors'!J187*'7. Network costs'!$J$251</f>
        <v>4827.6596670725021</v>
      </c>
      <c r="K155" s="469">
        <f>'8. Routing factors'!K187*'7. Network costs'!$J$252</f>
        <v>3022.9056887918009</v>
      </c>
      <c r="L155" s="469">
        <f>'8. Routing factors'!L187*'7. Network costs'!$J$253</f>
        <v>402.77861414513865</v>
      </c>
      <c r="M155" s="469">
        <f>'8. Routing factors'!M187*'7. Network costs'!$J$254</f>
        <v>12083.358424354157</v>
      </c>
      <c r="N155" s="469">
        <f>'8. Routing factors'!N187*'7. Network costs'!$J$255</f>
        <v>0</v>
      </c>
      <c r="O155" s="469">
        <f>'8. Routing factors'!O187*'7. Network costs'!$J$256</f>
        <v>0</v>
      </c>
      <c r="P155" s="469">
        <f>'8. Routing factors'!P187*'7. Network costs'!$J$257</f>
        <v>0</v>
      </c>
      <c r="Q155" s="469">
        <f>'8. Routing factors'!Q187*'7. Network costs'!$J$258</f>
        <v>0</v>
      </c>
      <c r="R155" s="469">
        <f>'8. Routing factors'!R187*'7. Network costs'!$J$259</f>
        <v>2148.1526087740722</v>
      </c>
      <c r="S155" s="469">
        <f>'8. Routing factors'!S187*'7. Network costs'!$J$260</f>
        <v>2013.8930707256923</v>
      </c>
      <c r="T155" s="469">
        <f>'8. Routing factors'!T187*'7. Network costs'!$J$261</f>
        <v>0</v>
      </c>
      <c r="U155" s="469">
        <f>'8. Routing factors'!U187*'7. Network costs'!$J$262</f>
        <v>8880.6757561512841</v>
      </c>
      <c r="V155" s="469">
        <f>'8. Routing factors'!V187*'7. Network costs'!$J$263</f>
        <v>0</v>
      </c>
      <c r="W155" s="469">
        <f>'8. Routing factors'!W187*'7. Network costs'!$J$264</f>
        <v>13292.286117767144</v>
      </c>
      <c r="X155" s="469">
        <f>'8. Routing factors'!X187*'7. Network costs'!$J$265</f>
        <v>0</v>
      </c>
      <c r="Y155" s="469">
        <f>'8. Routing factors'!Y187*'7. Network costs'!$J$266</f>
        <v>0</v>
      </c>
      <c r="Z155" s="469">
        <f>'8. Routing factors'!Z187*'7. Network costs'!$J$267</f>
        <v>0</v>
      </c>
      <c r="AA155" s="469">
        <f>'8. Routing factors'!AA187*'7. Network costs'!$J$268</f>
        <v>0</v>
      </c>
      <c r="AB155" s="469">
        <f>'8. Routing factors'!AB187*'7. Network costs'!$J$269</f>
        <v>9946.137966661363</v>
      </c>
      <c r="AC155" s="469">
        <f>'8. Routing factors'!AC187*'7. Network costs'!$J$270</f>
        <v>13440.455014186251</v>
      </c>
      <c r="AD155" s="469">
        <f>'8. Routing factors'!AD187*'7. Network costs'!$J$271</f>
        <v>0</v>
      </c>
      <c r="AE155" s="469">
        <f>'8. Routing factors'!AE187*'7. Network costs'!$J$272</f>
        <v>0</v>
      </c>
      <c r="AF155" s="469">
        <f>'8. Routing factors'!AF187*'7. Network costs'!$J$273</f>
        <v>0</v>
      </c>
      <c r="AG155" s="469">
        <f>'8. Routing factors'!AG187*'7. Network costs'!$J$274</f>
        <v>0</v>
      </c>
      <c r="AH155" s="469">
        <f>'8. Routing factors'!AH187*'7. Network costs'!$J$275</f>
        <v>0</v>
      </c>
      <c r="AI155" s="469">
        <f>'8. Routing factors'!AI187*'7. Network costs'!$J$276</f>
        <v>34909.27546291925</v>
      </c>
      <c r="AJ155" s="469">
        <f>'8. Routing factors'!AJ187*'7. Network costs'!$J$277</f>
        <v>93993.222626663191</v>
      </c>
      <c r="AK155" s="469">
        <f>'8. Routing factors'!AK187*'7. Network costs'!$J$278</f>
        <v>35971.067651897174</v>
      </c>
      <c r="AL155" s="469">
        <f>'8. Routing factors'!AL187*'7. Network costs'!$J$279</f>
        <v>9614.7054646408906</v>
      </c>
      <c r="AM155" s="469">
        <f>'8. Routing factors'!AM187*'7. Network costs'!$J$280</f>
        <v>14143.624693777898</v>
      </c>
      <c r="AN155" s="469">
        <f>'8. Routing factors'!AN187*'7. Network costs'!$J$281</f>
        <v>35.666617283364445</v>
      </c>
      <c r="AO155" s="469">
        <f>'8. Routing factors'!AO187*'7. Network costs'!$J$282</f>
        <v>10.396257581400858</v>
      </c>
      <c r="AP155" s="469">
        <f>'8. Routing factors'!AP187*'7. Network costs'!$J$283</f>
        <v>0</v>
      </c>
      <c r="AQ155" s="469">
        <f>'8. Routing factors'!AQ187*'7. Network costs'!$J$284</f>
        <v>0</v>
      </c>
      <c r="AR155" s="469">
        <f>'8. Routing factors'!AR187*'7. Network costs'!$J$285</f>
        <v>51.981287907004265</v>
      </c>
      <c r="AS155" s="469">
        <f>'8. Routing factors'!AS187*'7. Network costs'!$J$286</f>
        <v>0</v>
      </c>
      <c r="AT155" s="469">
        <f>'8. Routing factors'!AT187*'7. Network costs'!$J$287</f>
        <v>57.305545413454844</v>
      </c>
      <c r="AU155" s="469">
        <f>'8. Routing factors'!AU187*'7. Network costs'!$J$288</f>
        <v>0</v>
      </c>
      <c r="AV155" s="469">
        <f>'8. Routing factors'!AV187*'7. Network costs'!$J$289</f>
        <v>343.09177665572435</v>
      </c>
      <c r="AW155" s="469">
        <f>'8. Routing factors'!AW187*'7. Network costs'!$J$290</f>
        <v>0</v>
      </c>
      <c r="AX155" s="469">
        <f>'8. Routing factors'!AX187*'7. Network costs'!$J$291</f>
        <v>0</v>
      </c>
      <c r="AY155" s="469">
        <f>'8. Routing factors'!AY187*'7. Network costs'!$J$292</f>
        <v>0</v>
      </c>
      <c r="AZ155" s="469">
        <f>'8. Routing factors'!AZ187*'7. Network costs'!$J$293</f>
        <v>0</v>
      </c>
      <c r="BA155" s="469">
        <f>'8. Routing factors'!BA187*'7. Network costs'!$J$294</f>
        <v>0</v>
      </c>
      <c r="BB155" s="469">
        <f>'8. Routing factors'!BB187*'7. Network costs'!$J$295</f>
        <v>0</v>
      </c>
      <c r="BC155" s="469">
        <f>'8. Routing factors'!BC187*'7. Network costs'!$J$296</f>
        <v>0</v>
      </c>
      <c r="BD155" s="469">
        <f>'8. Routing factors'!BD187*'7. Network costs'!$J$297</f>
        <v>0</v>
      </c>
      <c r="BE155" s="469">
        <f>'8. Routing factors'!BE187*'7. Network costs'!$J$298</f>
        <v>0</v>
      </c>
      <c r="BF155" s="469">
        <f>'8. Routing factors'!BF187*'7. Network costs'!$J$299</f>
        <v>0</v>
      </c>
      <c r="BG155" s="469">
        <f>'8. Routing factors'!BG187*'7. Network costs'!$J$300</f>
        <v>0</v>
      </c>
      <c r="BH155" s="229"/>
      <c r="BI155" s="335">
        <f t="shared" ref="BI155:BI183" si="23">SUM(E155:BG155)</f>
        <v>556284.15103639185</v>
      </c>
      <c r="BJ155" s="470">
        <f>'2. Traffic'!J208</f>
        <v>86.594572800000009</v>
      </c>
      <c r="BK155" s="471">
        <f t="shared" ref="BK155:BK183" si="24">IF(BI155=0,"",BI155/BJ155/1000000)</f>
        <v>6.4240071063251646E-3</v>
      </c>
    </row>
    <row r="156" spans="3:63">
      <c r="C156" s="240" t="str">
        <f t="shared" si="22"/>
        <v>S03</v>
      </c>
      <c r="D156" s="240" t="str">
        <f t="shared" si="22"/>
        <v>Изходящи повиквания към други мобилни мрежи (Outgoing Calls to Other Mobile)</v>
      </c>
      <c r="E156" s="469">
        <f>'8. Routing factors'!E188*'7. Network costs'!$J$246</f>
        <v>686688.11050775938</v>
      </c>
      <c r="F156" s="469">
        <f>'8. Routing factors'!F188*'7. Network costs'!$J$247</f>
        <v>433518.52079420112</v>
      </c>
      <c r="G156" s="469">
        <f>'8. Routing factors'!G188*'7. Network costs'!$J$248</f>
        <v>778946.25113664428</v>
      </c>
      <c r="H156" s="469">
        <f>'8. Routing factors'!H188*'7. Network costs'!$J$249</f>
        <v>227914.40279592012</v>
      </c>
      <c r="I156" s="469">
        <f>'8. Routing factors'!I188*'7. Network costs'!$J$250</f>
        <v>935078.92195083504</v>
      </c>
      <c r="J156" s="469">
        <f>'8. Routing factors'!J188*'7. Network costs'!$J$251</f>
        <v>49758.408341921175</v>
      </c>
      <c r="K156" s="469">
        <f>'8. Routing factors'!K188*'7. Network costs'!$J$252</f>
        <v>31156.91370457162</v>
      </c>
      <c r="L156" s="469">
        <f>'8. Routing factors'!L188*'7. Network costs'!$J$253</f>
        <v>4151.4158279885905</v>
      </c>
      <c r="M156" s="469">
        <f>'8. Routing factors'!M188*'7. Network costs'!$J$254</f>
        <v>124542.47483965771</v>
      </c>
      <c r="N156" s="469">
        <f>'8. Routing factors'!N188*'7. Network costs'!$J$255</f>
        <v>0</v>
      </c>
      <c r="O156" s="469">
        <f>'8. Routing factors'!O188*'7. Network costs'!$J$256</f>
        <v>0</v>
      </c>
      <c r="P156" s="469">
        <f>'8. Routing factors'!P188*'7. Network costs'!$J$257</f>
        <v>0</v>
      </c>
      <c r="Q156" s="469">
        <f>'8. Routing factors'!Q188*'7. Network costs'!$J$258</f>
        <v>0</v>
      </c>
      <c r="R156" s="469">
        <f>'8. Routing factors'!R188*'7. Network costs'!$J$259</f>
        <v>22140.884415939141</v>
      </c>
      <c r="S156" s="469">
        <f>'8. Routing factors'!S188*'7. Network costs'!$J$260</f>
        <v>20757.079139942944</v>
      </c>
      <c r="T156" s="469">
        <f>'8. Routing factors'!T188*'7. Network costs'!$J$261</f>
        <v>0</v>
      </c>
      <c r="U156" s="469">
        <f>'8. Routing factors'!U188*'7. Network costs'!$J$262</f>
        <v>91532.61022948967</v>
      </c>
      <c r="V156" s="469">
        <f>'8. Routing factors'!V188*'7. Network costs'!$J$263</f>
        <v>0</v>
      </c>
      <c r="W156" s="469">
        <f>'8. Routing factors'!W188*'7. Network costs'!$J$264</f>
        <v>137002.82249734129</v>
      </c>
      <c r="X156" s="469">
        <f>'8. Routing factors'!X188*'7. Network costs'!$J$265</f>
        <v>0</v>
      </c>
      <c r="Y156" s="469">
        <f>'8. Routing factors'!Y188*'7. Network costs'!$J$266</f>
        <v>0</v>
      </c>
      <c r="Z156" s="469">
        <f>'8. Routing factors'!Z188*'7. Network costs'!$J$267</f>
        <v>0</v>
      </c>
      <c r="AA156" s="469">
        <f>'8. Routing factors'!AA188*'7. Network costs'!$J$268</f>
        <v>0</v>
      </c>
      <c r="AB156" s="469">
        <f>'8. Routing factors'!AB188*'7. Network costs'!$J$269</f>
        <v>102514.26747120555</v>
      </c>
      <c r="AC156" s="469">
        <f>'8. Routing factors'!AC188*'7. Network costs'!$J$270</f>
        <v>138529.99072377602</v>
      </c>
      <c r="AD156" s="469">
        <f>'8. Routing factors'!AD188*'7. Network costs'!$J$271</f>
        <v>0</v>
      </c>
      <c r="AE156" s="469">
        <f>'8. Routing factors'!AE188*'7. Network costs'!$J$272</f>
        <v>0</v>
      </c>
      <c r="AF156" s="469">
        <f>'8. Routing factors'!AF188*'7. Network costs'!$J$273</f>
        <v>0</v>
      </c>
      <c r="AG156" s="469">
        <f>'8. Routing factors'!AG188*'7. Network costs'!$J$274</f>
        <v>0</v>
      </c>
      <c r="AH156" s="469">
        <f>'8. Routing factors'!AH188*'7. Network costs'!$J$275</f>
        <v>0</v>
      </c>
      <c r="AI156" s="469">
        <f>'8. Routing factors'!AI188*'7. Network costs'!$J$276</f>
        <v>359807.87859842693</v>
      </c>
      <c r="AJ156" s="469">
        <f>'8. Routing factors'!AJ188*'7. Network costs'!$J$277</f>
        <v>968782.69707581133</v>
      </c>
      <c r="AK156" s="469">
        <f>'8. Routing factors'!AK188*'7. Network costs'!$J$278</f>
        <v>370751.70914095233</v>
      </c>
      <c r="AL156" s="469">
        <f>'8. Routing factors'!AL188*'7. Network costs'!$J$279</f>
        <v>99098.211885141471</v>
      </c>
      <c r="AM156" s="469">
        <f>'8. Routing factors'!AM188*'7. Network costs'!$J$280</f>
        <v>145777.51985045039</v>
      </c>
      <c r="AN156" s="469">
        <f>'8. Routing factors'!AN188*'7. Network costs'!$J$281</f>
        <v>367.61375684066388</v>
      </c>
      <c r="AO156" s="469">
        <f>'8. Routing factors'!AO188*'7. Network costs'!$J$282</f>
        <v>107.15362424808825</v>
      </c>
      <c r="AP156" s="469">
        <f>'8. Routing factors'!AP188*'7. Network costs'!$J$283</f>
        <v>0</v>
      </c>
      <c r="AQ156" s="469">
        <f>'8. Routing factors'!AQ188*'7. Network costs'!$J$284</f>
        <v>0</v>
      </c>
      <c r="AR156" s="469">
        <f>'8. Routing factors'!AR188*'7. Network costs'!$J$285</f>
        <v>535.76812124044102</v>
      </c>
      <c r="AS156" s="469">
        <f>'8. Routing factors'!AS188*'7. Network costs'!$J$286</f>
        <v>0</v>
      </c>
      <c r="AT156" s="469">
        <f>'8. Routing factors'!AT188*'7. Network costs'!$J$287</f>
        <v>590.6449347263756</v>
      </c>
      <c r="AU156" s="469">
        <f>'8. Routing factors'!AU188*'7. Network costs'!$J$288</f>
        <v>0</v>
      </c>
      <c r="AV156" s="469">
        <f>'8. Routing factors'!AV188*'7. Network costs'!$J$289</f>
        <v>3536.2270538724715</v>
      </c>
      <c r="AW156" s="469">
        <f>'8. Routing factors'!AW188*'7. Network costs'!$J$290</f>
        <v>0</v>
      </c>
      <c r="AX156" s="469">
        <f>'8. Routing factors'!AX188*'7. Network costs'!$J$291</f>
        <v>0</v>
      </c>
      <c r="AY156" s="469">
        <f>'8. Routing factors'!AY188*'7. Network costs'!$J$292</f>
        <v>0</v>
      </c>
      <c r="AZ156" s="469">
        <f>'8. Routing factors'!AZ188*'7. Network costs'!$J$293</f>
        <v>0</v>
      </c>
      <c r="BA156" s="469">
        <f>'8. Routing factors'!BA188*'7. Network costs'!$J$294</f>
        <v>0</v>
      </c>
      <c r="BB156" s="469">
        <f>'8. Routing factors'!BB188*'7. Network costs'!$J$295</f>
        <v>0</v>
      </c>
      <c r="BC156" s="469">
        <f>'8. Routing factors'!BC188*'7. Network costs'!$J$296</f>
        <v>0</v>
      </c>
      <c r="BD156" s="469">
        <f>'8. Routing factors'!BD188*'7. Network costs'!$J$297</f>
        <v>0</v>
      </c>
      <c r="BE156" s="469">
        <f>'8. Routing factors'!BE188*'7. Network costs'!$J$298</f>
        <v>0</v>
      </c>
      <c r="BF156" s="469">
        <f>'8. Routing factors'!BF188*'7. Network costs'!$J$299</f>
        <v>0</v>
      </c>
      <c r="BG156" s="469">
        <f>'8. Routing factors'!BG188*'7. Network costs'!$J$300</f>
        <v>0</v>
      </c>
      <c r="BH156" s="229"/>
      <c r="BI156" s="335">
        <f t="shared" si="23"/>
        <v>5733588.4984189039</v>
      </c>
      <c r="BJ156" s="470">
        <f>'2. Traffic'!J209</f>
        <v>865.94572800000014</v>
      </c>
      <c r="BK156" s="471">
        <f t="shared" si="24"/>
        <v>6.6211868862281666E-3</v>
      </c>
    </row>
    <row r="157" spans="3:63">
      <c r="C157" s="240" t="str">
        <f t="shared" si="22"/>
        <v>S04</v>
      </c>
      <c r="D157" s="240" t="str">
        <f t="shared" si="22"/>
        <v>Изходящи международни повиквания (Outgoing Calls to International)</v>
      </c>
      <c r="E157" s="469">
        <f>'8. Routing factors'!E189*'7. Network costs'!$J$246</f>
        <v>33205.030223847054</v>
      </c>
      <c r="F157" s="469">
        <f>'8. Routing factors'!F189*'7. Network costs'!$J$247</f>
        <v>20962.931155054936</v>
      </c>
      <c r="G157" s="469">
        <f>'8. Routing factors'!G189*'7. Network costs'!$J$248</f>
        <v>37666.203063599365</v>
      </c>
      <c r="H157" s="469">
        <f>'8. Routing factors'!H189*'7. Network costs'!$J$249</f>
        <v>11020.876169958186</v>
      </c>
      <c r="I157" s="469">
        <f>'8. Routing factors'!I189*'7. Network costs'!$J$250</f>
        <v>45216.049892142335</v>
      </c>
      <c r="J157" s="469">
        <f>'8. Routing factors'!J189*'7. Network costs'!$J$251</f>
        <v>2406.0842580517437</v>
      </c>
      <c r="K157" s="469">
        <f>'8. Routing factors'!K189*'7. Network costs'!$J$252</f>
        <v>1506.6028454710004</v>
      </c>
      <c r="L157" s="469">
        <f>'8. Routing factors'!L189*'7. Network costs'!$J$253</f>
        <v>200.74308253013001</v>
      </c>
      <c r="M157" s="469">
        <f>'8. Routing factors'!M189*'7. Network costs'!$J$254</f>
        <v>6022.2924759038997</v>
      </c>
      <c r="N157" s="469">
        <f>'8. Routing factors'!N189*'7. Network costs'!$J$255</f>
        <v>0</v>
      </c>
      <c r="O157" s="469">
        <f>'8. Routing factors'!O189*'7. Network costs'!$J$256</f>
        <v>0</v>
      </c>
      <c r="P157" s="469">
        <f>'8. Routing factors'!P189*'7. Network costs'!$J$257</f>
        <v>0</v>
      </c>
      <c r="Q157" s="469">
        <f>'8. Routing factors'!Q189*'7. Network costs'!$J$258</f>
        <v>0</v>
      </c>
      <c r="R157" s="469">
        <f>'8. Routing factors'!R189*'7. Network costs'!$J$259</f>
        <v>1070.6297734940263</v>
      </c>
      <c r="S157" s="469">
        <f>'8. Routing factors'!S189*'7. Network costs'!$J$260</f>
        <v>1003.7154126506496</v>
      </c>
      <c r="T157" s="469">
        <f>'8. Routing factors'!T189*'7. Network costs'!$J$261</f>
        <v>0</v>
      </c>
      <c r="U157" s="469">
        <f>'8. Routing factors'!U189*'7. Network costs'!$J$262</f>
        <v>4426.0895778294853</v>
      </c>
      <c r="V157" s="469">
        <f>'8. Routing factors'!V189*'7. Network costs'!$J$263</f>
        <v>0</v>
      </c>
      <c r="W157" s="469">
        <f>'8. Routing factors'!W189*'7. Network costs'!$J$264</f>
        <v>0</v>
      </c>
      <c r="X157" s="469">
        <f>'8. Routing factors'!X189*'7. Network costs'!$J$265</f>
        <v>3676.5457544044743</v>
      </c>
      <c r="Y157" s="469">
        <f>'8. Routing factors'!Y189*'7. Network costs'!$J$266</f>
        <v>0</v>
      </c>
      <c r="Z157" s="469">
        <f>'8. Routing factors'!Z189*'7. Network costs'!$J$267</f>
        <v>0</v>
      </c>
      <c r="AA157" s="469">
        <f>'8. Routing factors'!AA189*'7. Network costs'!$J$268</f>
        <v>0</v>
      </c>
      <c r="AB157" s="469">
        <f>'8. Routing factors'!AB189*'7. Network costs'!$J$269</f>
        <v>4957.1112382299752</v>
      </c>
      <c r="AC157" s="469">
        <f>'8. Routing factors'!AC189*'7. Network costs'!$J$270</f>
        <v>6698.6634230362979</v>
      </c>
      <c r="AD157" s="469">
        <f>'8. Routing factors'!AD189*'7. Network costs'!$J$271</f>
        <v>0</v>
      </c>
      <c r="AE157" s="469">
        <f>'8. Routing factors'!AE189*'7. Network costs'!$J$272</f>
        <v>0</v>
      </c>
      <c r="AF157" s="469">
        <f>'8. Routing factors'!AF189*'7. Network costs'!$J$273</f>
        <v>0</v>
      </c>
      <c r="AG157" s="469">
        <f>'8. Routing factors'!AG189*'7. Network costs'!$J$274</f>
        <v>0</v>
      </c>
      <c r="AH157" s="469">
        <f>'8. Routing factors'!AH189*'7. Network costs'!$J$275</f>
        <v>0</v>
      </c>
      <c r="AI157" s="469">
        <f>'8. Routing factors'!AI189*'7. Network costs'!$J$276</f>
        <v>17398.628723606034</v>
      </c>
      <c r="AJ157" s="469">
        <f>'8. Routing factors'!AJ189*'7. Network costs'!$J$277</f>
        <v>46845.807062184285</v>
      </c>
      <c r="AK157" s="469">
        <f>'8. Routing factors'!AK189*'7. Network costs'!$J$278</f>
        <v>17927.821261482528</v>
      </c>
      <c r="AL157" s="469">
        <f>'8. Routing factors'!AL189*'7. Network costs'!$J$279</f>
        <v>4791.926742902504</v>
      </c>
      <c r="AM157" s="469">
        <f>'8. Routing factors'!AM189*'7. Network costs'!$J$280</f>
        <v>7049.1200859913124</v>
      </c>
      <c r="AN157" s="469">
        <f>'8. Routing factors'!AN189*'7. Network costs'!$J$281</f>
        <v>17.776084542326256</v>
      </c>
      <c r="AO157" s="469">
        <f>'8. Routing factors'!AO189*'7. Network costs'!$J$282</f>
        <v>5.1814488663879601</v>
      </c>
      <c r="AP157" s="469">
        <f>'8. Routing factors'!AP189*'7. Network costs'!$J$283</f>
        <v>0</v>
      </c>
      <c r="AQ157" s="469">
        <f>'8. Routing factors'!AQ189*'7. Network costs'!$J$284</f>
        <v>0</v>
      </c>
      <c r="AR157" s="469">
        <f>'8. Routing factors'!AR189*'7. Network costs'!$J$285</f>
        <v>25.90724433193979</v>
      </c>
      <c r="AS157" s="469">
        <f>'8. Routing factors'!AS189*'7. Network costs'!$J$286</f>
        <v>0</v>
      </c>
      <c r="AT157" s="469">
        <f>'8. Routing factors'!AT189*'7. Network costs'!$J$287</f>
        <v>28.560830760051225</v>
      </c>
      <c r="AU157" s="469">
        <f>'8. Routing factors'!AU189*'7. Network costs'!$J$288</f>
        <v>0</v>
      </c>
      <c r="AV157" s="469">
        <f>'8. Routing factors'!AV189*'7. Network costs'!$J$289</f>
        <v>0</v>
      </c>
      <c r="AW157" s="469">
        <f>'8. Routing factors'!AW189*'7. Network costs'!$J$290</f>
        <v>237.24147292252644</v>
      </c>
      <c r="AX157" s="469">
        <f>'8. Routing factors'!AX189*'7. Network costs'!$J$291</f>
        <v>0</v>
      </c>
      <c r="AY157" s="469">
        <f>'8. Routing factors'!AY189*'7. Network costs'!$J$292</f>
        <v>0</v>
      </c>
      <c r="AZ157" s="469">
        <f>'8. Routing factors'!AZ189*'7. Network costs'!$J$293</f>
        <v>0</v>
      </c>
      <c r="BA157" s="469">
        <f>'8. Routing factors'!BA189*'7. Network costs'!$J$294</f>
        <v>0</v>
      </c>
      <c r="BB157" s="469">
        <f>'8. Routing factors'!BB189*'7. Network costs'!$J$295</f>
        <v>0</v>
      </c>
      <c r="BC157" s="469">
        <f>'8. Routing factors'!BC189*'7. Network costs'!$J$296</f>
        <v>0</v>
      </c>
      <c r="BD157" s="469">
        <f>'8. Routing factors'!BD189*'7. Network costs'!$J$297</f>
        <v>0</v>
      </c>
      <c r="BE157" s="469">
        <f>'8. Routing factors'!BE189*'7. Network costs'!$J$298</f>
        <v>0</v>
      </c>
      <c r="BF157" s="469">
        <f>'8. Routing factors'!BF189*'7. Network costs'!$J$299</f>
        <v>0</v>
      </c>
      <c r="BG157" s="469">
        <f>'8. Routing factors'!BG189*'7. Network costs'!$J$300</f>
        <v>0</v>
      </c>
      <c r="BH157" s="229"/>
      <c r="BI157" s="335">
        <f t="shared" si="23"/>
        <v>274367.53930379346</v>
      </c>
      <c r="BJ157" s="470">
        <f>'2. Traffic'!J210</f>
        <v>43.297286400000004</v>
      </c>
      <c r="BK157" s="471">
        <f t="shared" si="24"/>
        <v>6.3368299058989856E-3</v>
      </c>
    </row>
    <row r="158" spans="3:63">
      <c r="C158" s="240" t="str">
        <f t="shared" si="22"/>
        <v>S05</v>
      </c>
      <c r="D158" s="240" t="str">
        <f t="shared" si="22"/>
        <v>Входящи повиквания от фиксирана линия (Incoming calls from fixed)</v>
      </c>
      <c r="E158" s="469">
        <f>'8. Routing factors'!E190*'7. Network costs'!$J$246</f>
        <v>33505.1847380744</v>
      </c>
      <c r="F158" s="469">
        <f>'8. Routing factors'!F190*'7. Network costs'!$J$247</f>
        <v>21152.424083542257</v>
      </c>
      <c r="G158" s="469">
        <f>'8. Routing factors'!G190*'7. Network costs'!$J$248</f>
        <v>38006.68403311295</v>
      </c>
      <c r="H158" s="469">
        <f>'8. Routing factors'!H190*'7. Network costs'!$J$249</f>
        <v>11120.498597971451</v>
      </c>
      <c r="I158" s="469">
        <f>'8. Routing factors'!I190*'7. Network costs'!$J$250</f>
        <v>45624.777166268061</v>
      </c>
      <c r="J158" s="469">
        <f>'8. Routing factors'!J190*'7. Network costs'!$J$251</f>
        <v>2427.8338859483902</v>
      </c>
      <c r="K158" s="469">
        <f>'8. Routing factors'!K190*'7. Network costs'!$J$252</f>
        <v>1520.2216749726558</v>
      </c>
      <c r="L158" s="469">
        <f>'8. Routing factors'!L190*'7. Network costs'!$J$253</f>
        <v>202.55768537840746</v>
      </c>
      <c r="M158" s="469">
        <f>'8. Routing factors'!M190*'7. Network costs'!$J$254</f>
        <v>6076.730561352223</v>
      </c>
      <c r="N158" s="469">
        <f>'8. Routing factors'!N190*'7. Network costs'!$J$255</f>
        <v>0</v>
      </c>
      <c r="O158" s="469">
        <f>'8. Routing factors'!O190*'7. Network costs'!$J$256</f>
        <v>0</v>
      </c>
      <c r="P158" s="469">
        <f>'8. Routing factors'!P190*'7. Network costs'!$J$257</f>
        <v>0</v>
      </c>
      <c r="Q158" s="469">
        <f>'8. Routing factors'!Q190*'7. Network costs'!$J$258</f>
        <v>0</v>
      </c>
      <c r="R158" s="469">
        <f>'8. Routing factors'!R190*'7. Network costs'!$J$259</f>
        <v>1080.3076553515061</v>
      </c>
      <c r="S158" s="469">
        <f>'8. Routing factors'!S190*'7. Network costs'!$J$260</f>
        <v>1012.7884268920368</v>
      </c>
      <c r="T158" s="469">
        <f>'8. Routing factors'!T190*'7. Network costs'!$J$261</f>
        <v>0</v>
      </c>
      <c r="U158" s="469">
        <f>'8. Routing factors'!U190*'7. Network costs'!$J$262</f>
        <v>0</v>
      </c>
      <c r="V158" s="469">
        <f>'8. Routing factors'!V190*'7. Network costs'!$J$263</f>
        <v>13952.958359939203</v>
      </c>
      <c r="W158" s="469">
        <f>'8. Routing factors'!W190*'7. Network costs'!$J$264</f>
        <v>6684.7012598147576</v>
      </c>
      <c r="X158" s="469">
        <f>'8. Routing factors'!X190*'7. Network costs'!$J$265</f>
        <v>0</v>
      </c>
      <c r="Y158" s="469">
        <f>'8. Routing factors'!Y190*'7. Network costs'!$J$266</f>
        <v>0</v>
      </c>
      <c r="Z158" s="469">
        <f>'8. Routing factors'!Z190*'7. Network costs'!$J$267</f>
        <v>0</v>
      </c>
      <c r="AA158" s="469">
        <f>'8. Routing factors'!AA190*'7. Network costs'!$J$268</f>
        <v>0</v>
      </c>
      <c r="AB158" s="469">
        <f>'8. Routing factors'!AB190*'7. Network costs'!$J$269</f>
        <v>5001.9206934736949</v>
      </c>
      <c r="AC158" s="469">
        <f>'8. Routing factors'!AC190*'7. Network costs'!$J$270</f>
        <v>6759.2155156608051</v>
      </c>
      <c r="AD158" s="469">
        <f>'8. Routing factors'!AD190*'7. Network costs'!$J$271</f>
        <v>0</v>
      </c>
      <c r="AE158" s="469">
        <f>'8. Routing factors'!AE190*'7. Network costs'!$J$272</f>
        <v>0</v>
      </c>
      <c r="AF158" s="469">
        <f>'8. Routing factors'!AF190*'7. Network costs'!$J$273</f>
        <v>0</v>
      </c>
      <c r="AG158" s="469">
        <f>'8. Routing factors'!AG190*'7. Network costs'!$J$274</f>
        <v>0</v>
      </c>
      <c r="AH158" s="469">
        <f>'8. Routing factors'!AH190*'7. Network costs'!$J$275</f>
        <v>0</v>
      </c>
      <c r="AI158" s="469">
        <f>'8. Routing factors'!AI190*'7. Network costs'!$J$276</f>
        <v>17555.902393214245</v>
      </c>
      <c r="AJ158" s="469">
        <f>'8. Routing factors'!AJ190*'7. Network costs'!$J$277</f>
        <v>47269.266410588658</v>
      </c>
      <c r="AK158" s="469">
        <f>'8. Routing factors'!AK190*'7. Network costs'!$J$278</f>
        <v>18089.87852948135</v>
      </c>
      <c r="AL158" s="469">
        <f>'8. Routing factors'!AL190*'7. Network costs'!$J$279</f>
        <v>4835.2430246234571</v>
      </c>
      <c r="AM158" s="469">
        <f>'8. Routing factors'!AM190*'7. Network costs'!$J$280</f>
        <v>7112.8401067495352</v>
      </c>
      <c r="AN158" s="469">
        <f>'8. Routing factors'!AN190*'7. Network costs'!$J$281</f>
        <v>17.936770197020657</v>
      </c>
      <c r="AO158" s="469">
        <f>'8. Routing factors'!AO190*'7. Network costs'!$J$282</f>
        <v>5.2282862057007122</v>
      </c>
      <c r="AP158" s="469">
        <f>'8. Routing factors'!AP190*'7. Network costs'!$J$283</f>
        <v>0</v>
      </c>
      <c r="AQ158" s="469">
        <f>'8. Routing factors'!AQ190*'7. Network costs'!$J$284</f>
        <v>0</v>
      </c>
      <c r="AR158" s="469">
        <f>'8. Routing factors'!AR190*'7. Network costs'!$J$285</f>
        <v>26.14143102850355</v>
      </c>
      <c r="AS158" s="469">
        <f>'8. Routing factors'!AS190*'7. Network costs'!$J$286</f>
        <v>0</v>
      </c>
      <c r="AT158" s="469">
        <f>'8. Routing factors'!AT190*'7. Network costs'!$J$287</f>
        <v>0</v>
      </c>
      <c r="AU158" s="469">
        <f>'8. Routing factors'!AU190*'7. Network costs'!$J$288</f>
        <v>24.555314694800906</v>
      </c>
      <c r="AV158" s="469">
        <f>'8. Routing factors'!AV190*'7. Network costs'!$J$289</f>
        <v>172.54112733678224</v>
      </c>
      <c r="AW158" s="469">
        <f>'8. Routing factors'!AW190*'7. Network costs'!$J$290</f>
        <v>0</v>
      </c>
      <c r="AX158" s="469">
        <f>'8. Routing factors'!AX190*'7. Network costs'!$J$291</f>
        <v>0</v>
      </c>
      <c r="AY158" s="469">
        <f>'8. Routing factors'!AY190*'7. Network costs'!$J$292</f>
        <v>0</v>
      </c>
      <c r="AZ158" s="469">
        <f>'8. Routing factors'!AZ190*'7. Network costs'!$J$293</f>
        <v>0</v>
      </c>
      <c r="BA158" s="469">
        <f>'8. Routing factors'!BA190*'7. Network costs'!$J$294</f>
        <v>0</v>
      </c>
      <c r="BB158" s="469">
        <f>'8. Routing factors'!BB190*'7. Network costs'!$J$295</f>
        <v>0</v>
      </c>
      <c r="BC158" s="469">
        <f>'8. Routing factors'!BC190*'7. Network costs'!$J$296</f>
        <v>0</v>
      </c>
      <c r="BD158" s="469">
        <f>'8. Routing factors'!BD190*'7. Network costs'!$J$297</f>
        <v>0</v>
      </c>
      <c r="BE158" s="469">
        <f>'8. Routing factors'!BE190*'7. Network costs'!$J$298</f>
        <v>0</v>
      </c>
      <c r="BF158" s="469">
        <f>'8. Routing factors'!BF190*'7. Network costs'!$J$299</f>
        <v>0</v>
      </c>
      <c r="BG158" s="469">
        <f>'8. Routing factors'!BG190*'7. Network costs'!$J$300</f>
        <v>0</v>
      </c>
      <c r="BH158" s="229"/>
      <c r="BI158" s="335">
        <f t="shared" si="23"/>
        <v>289238.33773187274</v>
      </c>
      <c r="BJ158" s="470">
        <f>'2. Traffic'!J211</f>
        <v>43.297286400000004</v>
      </c>
      <c r="BK158" s="471">
        <f t="shared" si="24"/>
        <v>6.6802878836275687E-3</v>
      </c>
    </row>
    <row r="159" spans="3:63">
      <c r="C159" s="240" t="str">
        <f t="shared" si="22"/>
        <v>S06</v>
      </c>
      <c r="D159" s="240" t="str">
        <f t="shared" si="22"/>
        <v>Входящи повиквания от други мобилни мрежи (Incoming calls from other mobile)</v>
      </c>
      <c r="E159" s="469">
        <f>'8. Routing factors'!E191*'7. Network costs'!$J$246</f>
        <v>675373.94760324783</v>
      </c>
      <c r="F159" s="469">
        <f>'8. Routing factors'!F191*'7. Network costs'!$J$247</f>
        <v>426375.68681858206</v>
      </c>
      <c r="G159" s="469">
        <f>'8. Routing factors'!G191*'7. Network costs'!$J$248</f>
        <v>766112.0041992655</v>
      </c>
      <c r="H159" s="469">
        <f>'8. Routing factors'!H191*'7. Network costs'!$J$249</f>
        <v>224159.18897750875</v>
      </c>
      <c r="I159" s="469">
        <f>'8. Routing factors'!I191*'7. Network costs'!$J$250</f>
        <v>919672.16728356131</v>
      </c>
      <c r="J159" s="469">
        <f>'8. Routing factors'!J191*'7. Network costs'!$J$251</f>
        <v>48938.567821552439</v>
      </c>
      <c r="K159" s="469">
        <f>'8. Routing factors'!K191*'7. Network costs'!$J$252</f>
        <v>30643.55925462392</v>
      </c>
      <c r="L159" s="469">
        <f>'8. Routing factors'!L191*'7. Network costs'!$J$253</f>
        <v>4083.0153500372539</v>
      </c>
      <c r="M159" s="469">
        <f>'8. Routing factors'!M191*'7. Network costs'!$J$254</f>
        <v>122490.46050111762</v>
      </c>
      <c r="N159" s="469">
        <f>'8. Routing factors'!N191*'7. Network costs'!$J$255</f>
        <v>0</v>
      </c>
      <c r="O159" s="469">
        <f>'8. Routing factors'!O191*'7. Network costs'!$J$256</f>
        <v>0</v>
      </c>
      <c r="P159" s="469">
        <f>'8. Routing factors'!P191*'7. Network costs'!$J$257</f>
        <v>0</v>
      </c>
      <c r="Q159" s="469">
        <f>'8. Routing factors'!Q191*'7. Network costs'!$J$258</f>
        <v>0</v>
      </c>
      <c r="R159" s="469">
        <f>'8. Routing factors'!R191*'7. Network costs'!$J$259</f>
        <v>21776.081866865348</v>
      </c>
      <c r="S159" s="469">
        <f>'8. Routing factors'!S191*'7. Network costs'!$J$260</f>
        <v>20415.076750186261</v>
      </c>
      <c r="T159" s="469">
        <f>'8. Routing factors'!T191*'7. Network costs'!$J$261</f>
        <v>0</v>
      </c>
      <c r="U159" s="469">
        <f>'8. Routing factors'!U191*'7. Network costs'!$J$262</f>
        <v>0</v>
      </c>
      <c r="V159" s="469">
        <f>'8. Routing factors'!V191*'7. Network costs'!$J$263</f>
        <v>281253.92060851119</v>
      </c>
      <c r="W159" s="469">
        <f>'8. Routing factors'!W191*'7. Network costs'!$J$264</f>
        <v>134745.50621591238</v>
      </c>
      <c r="X159" s="469">
        <f>'8. Routing factors'!X191*'7. Network costs'!$J$265</f>
        <v>0</v>
      </c>
      <c r="Y159" s="469">
        <f>'8. Routing factors'!Y191*'7. Network costs'!$J$266</f>
        <v>0</v>
      </c>
      <c r="Z159" s="469">
        <f>'8. Routing factors'!Z191*'7. Network costs'!$J$267</f>
        <v>0</v>
      </c>
      <c r="AA159" s="469">
        <f>'8. Routing factors'!AA191*'7. Network costs'!$J$268</f>
        <v>0</v>
      </c>
      <c r="AB159" s="469">
        <f>'8. Routing factors'!AB191*'7. Network costs'!$J$269</f>
        <v>100825.19916718575</v>
      </c>
      <c r="AC159" s="469">
        <f>'8. Routing factors'!AC191*'7. Network costs'!$J$270</f>
        <v>136247.51217459838</v>
      </c>
      <c r="AD159" s="469">
        <f>'8. Routing factors'!AD191*'7. Network costs'!$J$271</f>
        <v>0</v>
      </c>
      <c r="AE159" s="469">
        <f>'8. Routing factors'!AE191*'7. Network costs'!$J$272</f>
        <v>0</v>
      </c>
      <c r="AF159" s="469">
        <f>'8. Routing factors'!AF191*'7. Network costs'!$J$273</f>
        <v>0</v>
      </c>
      <c r="AG159" s="469">
        <f>'8. Routing factors'!AG191*'7. Network costs'!$J$274</f>
        <v>0</v>
      </c>
      <c r="AH159" s="469">
        <f>'8. Routing factors'!AH191*'7. Network costs'!$J$275</f>
        <v>0</v>
      </c>
      <c r="AI159" s="469">
        <f>'8. Routing factors'!AI191*'7. Network costs'!$J$276</f>
        <v>353879.53224948671</v>
      </c>
      <c r="AJ159" s="469">
        <f>'8. Routing factors'!AJ191*'7. Network costs'!$J$277</f>
        <v>952820.62479574373</v>
      </c>
      <c r="AK159" s="469">
        <f>'8. Routing factors'!AK191*'7. Network costs'!$J$278</f>
        <v>364643.04762467078</v>
      </c>
      <c r="AL159" s="469">
        <f>'8. Routing factors'!AL191*'7. Network costs'!$J$279</f>
        <v>97465.427953604871</v>
      </c>
      <c r="AM159" s="469">
        <f>'8. Routing factors'!AM191*'7. Network costs'!$J$280</f>
        <v>143375.62795489377</v>
      </c>
      <c r="AN159" s="469">
        <f>'8. Routing factors'!AN191*'7. Network costs'!$J$281</f>
        <v>361.5567975498451</v>
      </c>
      <c r="AO159" s="469">
        <f>'8. Routing factors'!AO191*'7. Network costs'!$J$282</f>
        <v>105.38811594526464</v>
      </c>
      <c r="AP159" s="469">
        <f>'8. Routing factors'!AP191*'7. Network costs'!$J$283</f>
        <v>0</v>
      </c>
      <c r="AQ159" s="469">
        <f>'8. Routing factors'!AQ191*'7. Network costs'!$J$284</f>
        <v>0</v>
      </c>
      <c r="AR159" s="469">
        <f>'8. Routing factors'!AR191*'7. Network costs'!$J$285</f>
        <v>526.94057972632299</v>
      </c>
      <c r="AS159" s="469">
        <f>'8. Routing factors'!AS191*'7. Network costs'!$J$286</f>
        <v>0</v>
      </c>
      <c r="AT159" s="469">
        <f>'8. Routing factors'!AT191*'7. Network costs'!$J$287</f>
        <v>0</v>
      </c>
      <c r="AU159" s="469">
        <f>'8. Routing factors'!AU191*'7. Network costs'!$J$288</f>
        <v>494.96876228896269</v>
      </c>
      <c r="AV159" s="469">
        <f>'8. Routing factors'!AV191*'7. Network costs'!$J$289</f>
        <v>3477.9626856059663</v>
      </c>
      <c r="AW159" s="469">
        <f>'8. Routing factors'!AW191*'7. Network costs'!$J$290</f>
        <v>0</v>
      </c>
      <c r="AX159" s="469">
        <f>'8. Routing factors'!AX191*'7. Network costs'!$J$291</f>
        <v>0</v>
      </c>
      <c r="AY159" s="469">
        <f>'8. Routing factors'!AY191*'7. Network costs'!$J$292</f>
        <v>0</v>
      </c>
      <c r="AZ159" s="469">
        <f>'8. Routing factors'!AZ191*'7. Network costs'!$J$293</f>
        <v>0</v>
      </c>
      <c r="BA159" s="469">
        <f>'8. Routing factors'!BA191*'7. Network costs'!$J$294</f>
        <v>0</v>
      </c>
      <c r="BB159" s="469">
        <f>'8. Routing factors'!BB191*'7. Network costs'!$J$295</f>
        <v>0</v>
      </c>
      <c r="BC159" s="469">
        <f>'8. Routing factors'!BC191*'7. Network costs'!$J$296</f>
        <v>0</v>
      </c>
      <c r="BD159" s="469">
        <f>'8. Routing factors'!BD191*'7. Network costs'!$J$297</f>
        <v>0</v>
      </c>
      <c r="BE159" s="469">
        <f>'8. Routing factors'!BE191*'7. Network costs'!$J$298</f>
        <v>0</v>
      </c>
      <c r="BF159" s="469">
        <f>'8. Routing factors'!BF191*'7. Network costs'!$J$299</f>
        <v>0</v>
      </c>
      <c r="BG159" s="469">
        <f>'8. Routing factors'!BG191*'7. Network costs'!$J$300</f>
        <v>0</v>
      </c>
      <c r="BH159" s="229"/>
      <c r="BI159" s="335">
        <f t="shared" si="23"/>
        <v>5830262.9721122719</v>
      </c>
      <c r="BJ159" s="470">
        <f>'2. Traffic'!J212</f>
        <v>865.94572800000014</v>
      </c>
      <c r="BK159" s="471">
        <f t="shared" si="24"/>
        <v>6.7328272241470892E-3</v>
      </c>
    </row>
    <row r="160" spans="3:63">
      <c r="C160" s="240" t="str">
        <f t="shared" si="22"/>
        <v>S07</v>
      </c>
      <c r="D160" s="240" t="str">
        <f t="shared" si="22"/>
        <v>Входящи международни повиквания (Incoming calls from international)</v>
      </c>
      <c r="E160" s="469">
        <f>'8. Routing factors'!E192*'7. Network costs'!$J$246</f>
        <v>196474.96465247354</v>
      </c>
      <c r="F160" s="469">
        <f>'8. Routing factors'!F192*'7. Network costs'!$J$247</f>
        <v>124038.16921520855</v>
      </c>
      <c r="G160" s="469">
        <f>'8. Routing factors'!G192*'7. Network costs'!$J$248</f>
        <v>222871.83193704009</v>
      </c>
      <c r="H160" s="469">
        <f>'8. Routing factors'!H192*'7. Network costs'!$J$249</f>
        <v>65210.790092181196</v>
      </c>
      <c r="I160" s="469">
        <f>'8. Routing factors'!I192*'7. Network costs'!$J$250</f>
        <v>267544.45770397154</v>
      </c>
      <c r="J160" s="469">
        <f>'8. Routing factors'!J192*'7. Network costs'!$J$251</f>
        <v>14236.85858331435</v>
      </c>
      <c r="K160" s="469">
        <f>'8. Routing factors'!K192*'7. Network costs'!$J$252</f>
        <v>8914.6053719488518</v>
      </c>
      <c r="L160" s="469">
        <f>'8. Routing factors'!L192*'7. Network costs'!$J$253</f>
        <v>1187.8016607257989</v>
      </c>
      <c r="M160" s="469">
        <f>'8. Routing factors'!M192*'7. Network costs'!$J$254</f>
        <v>35634.049821773966</v>
      </c>
      <c r="N160" s="469">
        <f>'8. Routing factors'!N192*'7. Network costs'!$J$255</f>
        <v>0</v>
      </c>
      <c r="O160" s="469">
        <f>'8. Routing factors'!O192*'7. Network costs'!$J$256</f>
        <v>0</v>
      </c>
      <c r="P160" s="469">
        <f>'8. Routing factors'!P192*'7. Network costs'!$J$257</f>
        <v>0</v>
      </c>
      <c r="Q160" s="469">
        <f>'8. Routing factors'!Q192*'7. Network costs'!$J$258</f>
        <v>0</v>
      </c>
      <c r="R160" s="469">
        <f>'8. Routing factors'!R192*'7. Network costs'!$J$259</f>
        <v>6334.9421905375921</v>
      </c>
      <c r="S160" s="469">
        <f>'8. Routing factors'!S192*'7. Network costs'!$J$260</f>
        <v>5939.0083036289916</v>
      </c>
      <c r="T160" s="469">
        <f>'8. Routing factors'!T192*'7. Network costs'!$J$261</f>
        <v>0</v>
      </c>
      <c r="U160" s="469">
        <f>'8. Routing factors'!U192*'7. Network costs'!$J$262</f>
        <v>0</v>
      </c>
      <c r="V160" s="469">
        <f>'8. Routing factors'!V192*'7. Network costs'!$J$263</f>
        <v>81820.381591605692</v>
      </c>
      <c r="W160" s="469">
        <f>'8. Routing factors'!W192*'7. Network costs'!$J$264</f>
        <v>0</v>
      </c>
      <c r="X160" s="469">
        <f>'8. Routing factors'!X192*'7. Network costs'!$J$265</f>
        <v>21754.209897422319</v>
      </c>
      <c r="Y160" s="469">
        <f>'8. Routing factors'!Y192*'7. Network costs'!$J$266</f>
        <v>0</v>
      </c>
      <c r="Z160" s="469">
        <f>'8. Routing factors'!Z192*'7. Network costs'!$J$267</f>
        <v>0</v>
      </c>
      <c r="AA160" s="469">
        <f>'8. Routing factors'!AA192*'7. Network costs'!$J$268</f>
        <v>0</v>
      </c>
      <c r="AB160" s="469">
        <f>'8. Routing factors'!AB192*'7. Network costs'!$J$269</f>
        <v>29331.346749088258</v>
      </c>
      <c r="AC160" s="469">
        <f>'8. Routing factors'!AC192*'7. Network costs'!$J$270</f>
        <v>39636.153028244153</v>
      </c>
      <c r="AD160" s="469">
        <f>'8. Routing factors'!AD192*'7. Network costs'!$J$271</f>
        <v>0</v>
      </c>
      <c r="AE160" s="469">
        <f>'8. Routing factors'!AE192*'7. Network costs'!$J$272</f>
        <v>0</v>
      </c>
      <c r="AF160" s="469">
        <f>'8. Routing factors'!AF192*'7. Network costs'!$J$273</f>
        <v>0</v>
      </c>
      <c r="AG160" s="469">
        <f>'8. Routing factors'!AG192*'7. Network costs'!$J$274</f>
        <v>0</v>
      </c>
      <c r="AH160" s="469">
        <f>'8. Routing factors'!AH192*'7. Network costs'!$J$275</f>
        <v>0</v>
      </c>
      <c r="AI160" s="469">
        <f>'8. Routing factors'!AI192*'7. Network costs'!$J$276</f>
        <v>102948.10576672801</v>
      </c>
      <c r="AJ160" s="469">
        <f>'8. Routing factors'!AJ192*'7. Network costs'!$J$277</f>
        <v>277187.77018456504</v>
      </c>
      <c r="AK160" s="469">
        <f>'8. Routing factors'!AK192*'7. Network costs'!$J$278</f>
        <v>106079.35077607499</v>
      </c>
      <c r="AL160" s="469">
        <f>'8. Routing factors'!AL192*'7. Network costs'!$J$279</f>
        <v>28353.946106420164</v>
      </c>
      <c r="AM160" s="469">
        <f>'8. Routing factors'!AM192*'7. Network costs'!$J$280</f>
        <v>41709.813555041677</v>
      </c>
      <c r="AN160" s="469">
        <f>'8. Routing factors'!AN192*'7. Network costs'!$J$281</f>
        <v>105.18152094933687</v>
      </c>
      <c r="AO160" s="469">
        <f>'8. Routing factors'!AO192*'7. Network costs'!$J$282</f>
        <v>30.65875790533245</v>
      </c>
      <c r="AP160" s="469">
        <f>'8. Routing factors'!AP192*'7. Network costs'!$J$283</f>
        <v>0</v>
      </c>
      <c r="AQ160" s="469">
        <f>'8. Routing factors'!AQ192*'7. Network costs'!$J$284</f>
        <v>0</v>
      </c>
      <c r="AR160" s="469">
        <f>'8. Routing factors'!AR192*'7. Network costs'!$J$285</f>
        <v>153.29378952666218</v>
      </c>
      <c r="AS160" s="469">
        <f>'8. Routing factors'!AS192*'7. Network costs'!$J$286</f>
        <v>0</v>
      </c>
      <c r="AT160" s="469">
        <f>'8. Routing factors'!AT192*'7. Network costs'!$J$287</f>
        <v>0</v>
      </c>
      <c r="AU160" s="469">
        <f>'8. Routing factors'!AU192*'7. Network costs'!$J$288</f>
        <v>143.99277677191654</v>
      </c>
      <c r="AV160" s="469">
        <f>'8. Routing factors'!AV192*'7. Network costs'!$J$289</f>
        <v>0</v>
      </c>
      <c r="AW160" s="469">
        <f>'8. Routing factors'!AW192*'7. Network costs'!$J$290</f>
        <v>1403.7635169227619</v>
      </c>
      <c r="AX160" s="469">
        <f>'8. Routing factors'!AX192*'7. Network costs'!$J$291</f>
        <v>0</v>
      </c>
      <c r="AY160" s="469">
        <f>'8. Routing factors'!AY192*'7. Network costs'!$J$292</f>
        <v>0</v>
      </c>
      <c r="AZ160" s="469">
        <f>'8. Routing factors'!AZ192*'7. Network costs'!$J$293</f>
        <v>0</v>
      </c>
      <c r="BA160" s="469">
        <f>'8. Routing factors'!BA192*'7. Network costs'!$J$294</f>
        <v>0</v>
      </c>
      <c r="BB160" s="469">
        <f>'8. Routing factors'!BB192*'7. Network costs'!$J$295</f>
        <v>0</v>
      </c>
      <c r="BC160" s="469">
        <f>'8. Routing factors'!BC192*'7. Network costs'!$J$296</f>
        <v>0</v>
      </c>
      <c r="BD160" s="469">
        <f>'8. Routing factors'!BD192*'7. Network costs'!$J$297</f>
        <v>0</v>
      </c>
      <c r="BE160" s="469">
        <f>'8. Routing factors'!BE192*'7. Network costs'!$J$298</f>
        <v>0</v>
      </c>
      <c r="BF160" s="469">
        <f>'8. Routing factors'!BF192*'7. Network costs'!$J$299</f>
        <v>0</v>
      </c>
      <c r="BG160" s="469">
        <f>'8. Routing factors'!BG192*'7. Network costs'!$J$300</f>
        <v>0</v>
      </c>
      <c r="BH160" s="229"/>
      <c r="BI160" s="335">
        <f t="shared" si="23"/>
        <v>1679045.4475500709</v>
      </c>
      <c r="BJ160" s="470">
        <f>'2. Traffic'!J213</f>
        <v>259.78371840000005</v>
      </c>
      <c r="BK160" s="471">
        <f t="shared" si="24"/>
        <v>6.463243570040726E-3</v>
      </c>
    </row>
    <row r="161" spans="3:63">
      <c r="C161" s="240" t="str">
        <f t="shared" si="22"/>
        <v>S08</v>
      </c>
      <c r="D161" s="240" t="str">
        <f t="shared" si="22"/>
        <v>Изходящи повиквания от чужди абонати в роуминг в мрежата на предприятието (Roaming Calls Outbound)</v>
      </c>
      <c r="E161" s="469">
        <f>'8. Routing factors'!E193*'7. Network costs'!$J$246</f>
        <v>61394.492628211883</v>
      </c>
      <c r="F161" s="469">
        <f>'8. Routing factors'!F193*'7. Network costs'!$J$247</f>
        <v>38759.444385038834</v>
      </c>
      <c r="G161" s="469">
        <f>'8. Routing factors'!G193*'7. Network costs'!$J$248</f>
        <v>69642.985136032294</v>
      </c>
      <c r="H161" s="469">
        <f>'8. Routing factors'!H193*'7. Network costs'!$J$249</f>
        <v>20377.066252058426</v>
      </c>
      <c r="I161" s="469">
        <f>'8. Routing factors'!I193*'7. Network costs'!$J$250</f>
        <v>83602.286251988568</v>
      </c>
      <c r="J161" s="469">
        <f>'8. Routing factors'!J193*'7. Network costs'!$J$251</f>
        <v>4448.7332566174036</v>
      </c>
      <c r="K161" s="469">
        <f>'8. Routing factors'!K193*'7. Network costs'!$J$252</f>
        <v>2785.6356903263168</v>
      </c>
      <c r="L161" s="469">
        <f>'8. Routing factors'!L193*'7. Network costs'!$J$253</f>
        <v>371.16423678811844</v>
      </c>
      <c r="M161" s="469">
        <f>'8. Routing factors'!M193*'7. Network costs'!$J$254</f>
        <v>11134.927103643553</v>
      </c>
      <c r="N161" s="469">
        <f>'8. Routing factors'!N193*'7. Network costs'!$J$255</f>
        <v>0</v>
      </c>
      <c r="O161" s="469">
        <f>'8. Routing factors'!O193*'7. Network costs'!$J$256</f>
        <v>0</v>
      </c>
      <c r="P161" s="469">
        <f>'8. Routing factors'!P193*'7. Network costs'!$J$257</f>
        <v>0</v>
      </c>
      <c r="Q161" s="469">
        <f>'8. Routing factors'!Q193*'7. Network costs'!$J$258</f>
        <v>0</v>
      </c>
      <c r="R161" s="469">
        <f>'8. Routing factors'!R193*'7. Network costs'!$J$259</f>
        <v>1979.5425962032978</v>
      </c>
      <c r="S161" s="469">
        <f>'8. Routing factors'!S193*'7. Network costs'!$J$260</f>
        <v>1855.8211839405915</v>
      </c>
      <c r="T161" s="469">
        <f>'8. Routing factors'!T193*'7. Network costs'!$J$261</f>
        <v>0</v>
      </c>
      <c r="U161" s="469">
        <f>'8. Routing factors'!U193*'7. Network costs'!$J$262</f>
        <v>0</v>
      </c>
      <c r="V161" s="469">
        <f>'8. Routing factors'!V193*'7. Network costs'!$J$263</f>
        <v>25567.231038054178</v>
      </c>
      <c r="W161" s="469">
        <f>'8. Routing factors'!W193*'7. Network costs'!$J$264</f>
        <v>0</v>
      </c>
      <c r="X161" s="469">
        <f>'8. Routing factors'!X193*'7. Network costs'!$J$265</f>
        <v>6797.7550297172384</v>
      </c>
      <c r="Y161" s="469">
        <f>'8. Routing factors'!Y193*'7. Network costs'!$J$266</f>
        <v>0</v>
      </c>
      <c r="Z161" s="469">
        <f>'8. Routing factors'!Z193*'7. Network costs'!$J$267</f>
        <v>0</v>
      </c>
      <c r="AA161" s="469">
        <f>'8. Routing factors'!AA193*'7. Network costs'!$J$268</f>
        <v>0</v>
      </c>
      <c r="AB161" s="469">
        <f>'8. Routing factors'!AB193*'7. Network costs'!$J$269</f>
        <v>9165.4585862767053</v>
      </c>
      <c r="AC161" s="469">
        <f>'8. Routing factors'!AC193*'7. Network costs'!$J$270</f>
        <v>12385.504225474753</v>
      </c>
      <c r="AD161" s="469">
        <f>'8. Routing factors'!AD193*'7. Network costs'!$J$271</f>
        <v>0</v>
      </c>
      <c r="AE161" s="469">
        <f>'8. Routing factors'!AE193*'7. Network costs'!$J$272</f>
        <v>0</v>
      </c>
      <c r="AF161" s="469">
        <f>'8. Routing factors'!AF193*'7. Network costs'!$J$273</f>
        <v>0</v>
      </c>
      <c r="AG161" s="469">
        <f>'8. Routing factors'!AG193*'7. Network costs'!$J$274</f>
        <v>0</v>
      </c>
      <c r="AH161" s="469">
        <f>'8. Routing factors'!AH193*'7. Network costs'!$J$275</f>
        <v>0</v>
      </c>
      <c r="AI161" s="469">
        <f>'8. Routing factors'!AI193*'7. Network costs'!$J$276</f>
        <v>32169.221823062373</v>
      </c>
      <c r="AJ161" s="469">
        <f>'8. Routing factors'!AJ193*'7. Network costs'!$J$277</f>
        <v>86615.62832357797</v>
      </c>
      <c r="AK161" s="469">
        <f>'8. Routing factors'!AK193*'7. Network costs'!$J$278</f>
        <v>33147.673194632873</v>
      </c>
      <c r="AL161" s="469">
        <f>'8. Routing factors'!AL193*'7. Network costs'!$J$279</f>
        <v>8860.0404549782124</v>
      </c>
      <c r="AM161" s="469">
        <f>'8. Routing factors'!AM193*'7. Network costs'!$J$280</f>
        <v>13033.481621226289</v>
      </c>
      <c r="AN161" s="469">
        <f>'8. Routing factors'!AN193*'7. Network costs'!$J$281</f>
        <v>32.867119350144023</v>
      </c>
      <c r="AO161" s="469">
        <f>'8. Routing factors'!AO193*'7. Network costs'!$J$282</f>
        <v>9.5802479951501986</v>
      </c>
      <c r="AP161" s="469">
        <f>'8. Routing factors'!AP193*'7. Network costs'!$J$283</f>
        <v>0</v>
      </c>
      <c r="AQ161" s="469">
        <f>'8. Routing factors'!AQ193*'7. Network costs'!$J$284</f>
        <v>0</v>
      </c>
      <c r="AR161" s="469">
        <f>'8. Routing factors'!AR193*'7. Network costs'!$J$285</f>
        <v>47.901239975750968</v>
      </c>
      <c r="AS161" s="469">
        <f>'8. Routing factors'!AS193*'7. Network costs'!$J$286</f>
        <v>0</v>
      </c>
      <c r="AT161" s="469">
        <f>'8. Routing factors'!AT193*'7. Network costs'!$J$287</f>
        <v>0</v>
      </c>
      <c r="AU161" s="469">
        <f>'8. Routing factors'!AU193*'7. Network costs'!$J$288</f>
        <v>44.994859714957045</v>
      </c>
      <c r="AV161" s="469">
        <f>'8. Routing factors'!AV193*'7. Network costs'!$J$289</f>
        <v>0</v>
      </c>
      <c r="AW161" s="469">
        <f>'8. Routing factors'!AW193*'7. Network costs'!$J$290</f>
        <v>438.6479928570497</v>
      </c>
      <c r="AX161" s="469">
        <f>'8. Routing factors'!AX193*'7. Network costs'!$J$291</f>
        <v>0</v>
      </c>
      <c r="AY161" s="469">
        <f>'8. Routing factors'!AY193*'7. Network costs'!$J$292</f>
        <v>0</v>
      </c>
      <c r="AZ161" s="469">
        <f>'8. Routing factors'!AZ193*'7. Network costs'!$J$293</f>
        <v>0</v>
      </c>
      <c r="BA161" s="469">
        <f>'8. Routing factors'!BA193*'7. Network costs'!$J$294</f>
        <v>0</v>
      </c>
      <c r="BB161" s="469">
        <f>'8. Routing factors'!BB193*'7. Network costs'!$J$295</f>
        <v>0</v>
      </c>
      <c r="BC161" s="469">
        <f>'8. Routing factors'!BC193*'7. Network costs'!$J$296</f>
        <v>0</v>
      </c>
      <c r="BD161" s="469">
        <f>'8. Routing factors'!BD193*'7. Network costs'!$J$297</f>
        <v>0</v>
      </c>
      <c r="BE161" s="469">
        <f>'8. Routing factors'!BE193*'7. Network costs'!$J$298</f>
        <v>0</v>
      </c>
      <c r="BF161" s="469">
        <f>'8. Routing factors'!BF193*'7. Network costs'!$J$299</f>
        <v>0</v>
      </c>
      <c r="BG161" s="469">
        <f>'8. Routing factors'!BG193*'7. Network costs'!$J$300</f>
        <v>0</v>
      </c>
      <c r="BH161" s="229"/>
      <c r="BI161" s="335">
        <f t="shared" si="23"/>
        <v>524668.08447774278</v>
      </c>
      <c r="BJ161" s="470">
        <f>'2. Traffic'!J214</f>
        <v>86.594572800000009</v>
      </c>
      <c r="BK161" s="471">
        <f t="shared" si="24"/>
        <v>6.0589026253356926E-3</v>
      </c>
    </row>
    <row r="162" spans="3:63">
      <c r="C162" s="240" t="str">
        <f t="shared" si="22"/>
        <v>S09</v>
      </c>
      <c r="D162" s="240" t="str">
        <f t="shared" si="22"/>
        <v>Входящи повиквания от чужди абонати в роуминг в мрежата на предприятието (Roaming Calls Inbound)</v>
      </c>
      <c r="E162" s="469">
        <f>'8. Routing factors'!E194*'7. Network costs'!$J$246</f>
        <v>67344.994160773014</v>
      </c>
      <c r="F162" s="469">
        <f>'8. Routing factors'!F194*'7. Network costs'!$J$247</f>
        <v>42516.102732410029</v>
      </c>
      <c r="G162" s="469">
        <f>'8. Routing factors'!G194*'7. Network costs'!$J$248</f>
        <v>76392.95035349323</v>
      </c>
      <c r="H162" s="469">
        <f>'8. Routing factors'!H194*'7. Network costs'!$J$249</f>
        <v>22352.060404974596</v>
      </c>
      <c r="I162" s="469">
        <f>'8. Routing factors'!I194*'7. Network costs'!$J$250</f>
        <v>91705.220426893255</v>
      </c>
      <c r="J162" s="469">
        <f>'8. Routing factors'!J194*'7. Network costs'!$J$251</f>
        <v>4879.9151579284189</v>
      </c>
      <c r="K162" s="469">
        <f>'8. Routing factors'!K194*'7. Network costs'!$J$252</f>
        <v>3055.6261851549484</v>
      </c>
      <c r="L162" s="469">
        <f>'8. Routing factors'!L194*'7. Network costs'!$J$253</f>
        <v>407.13836517149531</v>
      </c>
      <c r="M162" s="469">
        <f>'8. Routing factors'!M194*'7. Network costs'!$J$254</f>
        <v>12214.15095514486</v>
      </c>
      <c r="N162" s="469">
        <f>'8. Routing factors'!N194*'7. Network costs'!$J$255</f>
        <v>0</v>
      </c>
      <c r="O162" s="469">
        <f>'8. Routing factors'!O194*'7. Network costs'!$J$256</f>
        <v>0</v>
      </c>
      <c r="P162" s="469">
        <f>'8. Routing factors'!P194*'7. Network costs'!$J$257</f>
        <v>0</v>
      </c>
      <c r="Q162" s="469">
        <f>'8. Routing factors'!Q194*'7. Network costs'!$J$258</f>
        <v>0</v>
      </c>
      <c r="R162" s="469">
        <f>'8. Routing factors'!R194*'7. Network costs'!$J$259</f>
        <v>2171.4046142479742</v>
      </c>
      <c r="S162" s="469">
        <f>'8. Routing factors'!S194*'7. Network costs'!$J$260</f>
        <v>2035.6918258574758</v>
      </c>
      <c r="T162" s="469">
        <f>'8. Routing factors'!T194*'7. Network costs'!$J$261</f>
        <v>0</v>
      </c>
      <c r="U162" s="469">
        <f>'8. Routing factors'!U194*'7. Network costs'!$J$262</f>
        <v>0</v>
      </c>
      <c r="V162" s="469">
        <f>'8. Routing factors'!V194*'7. Network costs'!$J$263</f>
        <v>28045.268415064373</v>
      </c>
      <c r="W162" s="469">
        <f>'8. Routing factors'!W194*'7. Network costs'!$J$264</f>
        <v>0</v>
      </c>
      <c r="X162" s="469">
        <f>'8. Routing factors'!X194*'7. Network costs'!$J$265</f>
        <v>7456.6097574085625</v>
      </c>
      <c r="Y162" s="469">
        <f>'8. Routing factors'!Y194*'7. Network costs'!$J$266</f>
        <v>0</v>
      </c>
      <c r="Z162" s="469">
        <f>'8. Routing factors'!Z194*'7. Network costs'!$J$267</f>
        <v>0</v>
      </c>
      <c r="AA162" s="469">
        <f>'8. Routing factors'!AA194*'7. Network costs'!$J$268</f>
        <v>0</v>
      </c>
      <c r="AB162" s="469">
        <f>'8. Routing factors'!AB194*'7. Network costs'!$J$269</f>
        <v>10053.796823625431</v>
      </c>
      <c r="AC162" s="469">
        <f>'8. Routing factors'!AC194*'7. Network costs'!$J$270</f>
        <v>13585.937012199394</v>
      </c>
      <c r="AD162" s="469">
        <f>'8. Routing factors'!AD194*'7. Network costs'!$J$271</f>
        <v>0</v>
      </c>
      <c r="AE162" s="469">
        <f>'8. Routing factors'!AE194*'7. Network costs'!$J$272</f>
        <v>0</v>
      </c>
      <c r="AF162" s="469">
        <f>'8. Routing factors'!AF194*'7. Network costs'!$J$273</f>
        <v>0</v>
      </c>
      <c r="AG162" s="469">
        <f>'8. Routing factors'!AG194*'7. Network costs'!$J$274</f>
        <v>0</v>
      </c>
      <c r="AH162" s="469">
        <f>'8. Routing factors'!AH194*'7. Network costs'!$J$275</f>
        <v>0</v>
      </c>
      <c r="AI162" s="469">
        <f>'8. Routing factors'!AI194*'7. Network costs'!$J$276</f>
        <v>35287.139987459239</v>
      </c>
      <c r="AJ162" s="469">
        <f>'8. Routing factors'!AJ194*'7. Network costs'!$J$277</f>
        <v>95010.622842131197</v>
      </c>
      <c r="AK162" s="469">
        <f>'8. Routing factors'!AK194*'7. Network costs'!$J$278</f>
        <v>36360.425213612187</v>
      </c>
      <c r="AL162" s="469">
        <f>'8. Routing factors'!AL194*'7. Network costs'!$J$279</f>
        <v>9718.7768342357031</v>
      </c>
      <c r="AM162" s="469">
        <f>'8. Routing factors'!AM194*'7. Network costs'!$J$280</f>
        <v>14296.717931873409</v>
      </c>
      <c r="AN162" s="469">
        <f>'8. Routing factors'!AN194*'7. Network costs'!$J$281</f>
        <v>36.052679417367884</v>
      </c>
      <c r="AO162" s="469">
        <f>'8. Routing factors'!AO194*'7. Network costs'!$J$282</f>
        <v>10.508788617232986</v>
      </c>
      <c r="AP162" s="469">
        <f>'8. Routing factors'!AP194*'7. Network costs'!$J$283</f>
        <v>0</v>
      </c>
      <c r="AQ162" s="469">
        <f>'8. Routing factors'!AQ194*'7. Network costs'!$J$284</f>
        <v>0</v>
      </c>
      <c r="AR162" s="469">
        <f>'8. Routing factors'!AR194*'7. Network costs'!$J$285</f>
        <v>52.543943086164902</v>
      </c>
      <c r="AS162" s="469">
        <f>'8. Routing factors'!AS194*'7. Network costs'!$J$286</f>
        <v>0</v>
      </c>
      <c r="AT162" s="469">
        <f>'8. Routing factors'!AT194*'7. Network costs'!$J$287</f>
        <v>0</v>
      </c>
      <c r="AU162" s="469">
        <f>'8. Routing factors'!AU194*'7. Network costs'!$J$288</f>
        <v>49.35586947706382</v>
      </c>
      <c r="AV162" s="469">
        <f>'8. Routing factors'!AV194*'7. Network costs'!$J$289</f>
        <v>0</v>
      </c>
      <c r="AW162" s="469">
        <f>'8. Routing factors'!AW194*'7. Network costs'!$J$290</f>
        <v>481.16280879595217</v>
      </c>
      <c r="AX162" s="469">
        <f>'8. Routing factors'!AX194*'7. Network costs'!$J$291</f>
        <v>0</v>
      </c>
      <c r="AY162" s="469">
        <f>'8. Routing factors'!AY194*'7. Network costs'!$J$292</f>
        <v>0</v>
      </c>
      <c r="AZ162" s="469">
        <f>'8. Routing factors'!AZ194*'7. Network costs'!$J$293</f>
        <v>0</v>
      </c>
      <c r="BA162" s="469">
        <f>'8. Routing factors'!BA194*'7. Network costs'!$J$294</f>
        <v>0</v>
      </c>
      <c r="BB162" s="469">
        <f>'8. Routing factors'!BB194*'7. Network costs'!$J$295</f>
        <v>0</v>
      </c>
      <c r="BC162" s="469">
        <f>'8. Routing factors'!BC194*'7. Network costs'!$J$296</f>
        <v>0</v>
      </c>
      <c r="BD162" s="469">
        <f>'8. Routing factors'!BD194*'7. Network costs'!$J$297</f>
        <v>0</v>
      </c>
      <c r="BE162" s="469">
        <f>'8. Routing factors'!BE194*'7. Network costs'!$J$298</f>
        <v>0</v>
      </c>
      <c r="BF162" s="469">
        <f>'8. Routing factors'!BF194*'7. Network costs'!$J$299</f>
        <v>0</v>
      </c>
      <c r="BG162" s="469">
        <f>'8. Routing factors'!BG194*'7. Network costs'!$J$300</f>
        <v>0</v>
      </c>
      <c r="BH162" s="229"/>
      <c r="BI162" s="335">
        <f t="shared" si="23"/>
        <v>575520.1740890526</v>
      </c>
      <c r="BJ162" s="470">
        <f>'2. Traffic'!J215</f>
        <v>86.594572800000009</v>
      </c>
      <c r="BK162" s="471">
        <f t="shared" si="24"/>
        <v>6.6461460052269295E-3</v>
      </c>
    </row>
    <row r="163" spans="3:63">
      <c r="C163" s="240" t="str">
        <f t="shared" si="22"/>
        <v>S10</v>
      </c>
      <c r="D163" s="240" t="str">
        <f t="shared" si="22"/>
        <v>Гласова поща (Voice mail)</v>
      </c>
      <c r="E163" s="469">
        <f>'8. Routing factors'!E195*'7. Network costs'!$J$246</f>
        <v>75994.997153885794</v>
      </c>
      <c r="F163" s="469">
        <f>'8. Routing factors'!F195*'7. Network costs'!$J$247</f>
        <v>47977.004770843232</v>
      </c>
      <c r="G163" s="469">
        <f>'8. Routing factors'!G195*'7. Network costs'!$J$248</f>
        <v>86205.101315046559</v>
      </c>
      <c r="H163" s="469">
        <f>'8. Routing factors'!H195*'7. Network costs'!$J$249</f>
        <v>25223.02938811377</v>
      </c>
      <c r="I163" s="469">
        <f>'8. Routing factors'!I195*'7. Network costs'!$J$250</f>
        <v>103484.12754629939</v>
      </c>
      <c r="J163" s="469">
        <f>'8. Routing factors'!J195*'7. Network costs'!$J$251</f>
        <v>5506.7068185148928</v>
      </c>
      <c r="K163" s="469">
        <f>'8. Routing factors'!K195*'7. Network costs'!$J$252</f>
        <v>2298.7336192088528</v>
      </c>
      <c r="L163" s="469">
        <f>'8. Routing factors'!L195*'7. Network costs'!$J$253</f>
        <v>459.43249810937925</v>
      </c>
      <c r="M163" s="469">
        <f>'8. Routing factors'!M195*'7. Network costs'!$J$254</f>
        <v>13782.974943281377</v>
      </c>
      <c r="N163" s="469">
        <f>'8. Routing factors'!N195*'7. Network costs'!$J$255</f>
        <v>0</v>
      </c>
      <c r="O163" s="469">
        <f>'8. Routing factors'!O195*'7. Network costs'!$J$256</f>
        <v>0</v>
      </c>
      <c r="P163" s="469">
        <f>'8. Routing factors'!P195*'7. Network costs'!$J$257</f>
        <v>0</v>
      </c>
      <c r="Q163" s="469">
        <f>'8. Routing factors'!Q195*'7. Network costs'!$J$258</f>
        <v>253075.32982056387</v>
      </c>
      <c r="R163" s="469">
        <f>'8. Routing factors'!R195*'7. Network costs'!$J$259</f>
        <v>2450.3066565833551</v>
      </c>
      <c r="S163" s="469">
        <f>'8. Routing factors'!S195*'7. Network costs'!$J$260</f>
        <v>2297.1624905468952</v>
      </c>
      <c r="T163" s="469">
        <f>'8. Routing factors'!T195*'7. Network costs'!$J$261</f>
        <v>0</v>
      </c>
      <c r="U163" s="469">
        <f>'8. Routing factors'!U195*'7. Network costs'!$J$262</f>
        <v>10129.810531791934</v>
      </c>
      <c r="V163" s="469">
        <f>'8. Routing factors'!V195*'7. Network costs'!$J$263</f>
        <v>0</v>
      </c>
      <c r="W163" s="469">
        <f>'8. Routing factors'!W195*'7. Network costs'!$J$264</f>
        <v>0</v>
      </c>
      <c r="X163" s="469">
        <f>'8. Routing factors'!X195*'7. Network costs'!$J$265</f>
        <v>0</v>
      </c>
      <c r="Y163" s="469">
        <f>'8. Routing factors'!Y195*'7. Network costs'!$J$266</f>
        <v>0</v>
      </c>
      <c r="Z163" s="469">
        <f>'8. Routing factors'!Z195*'7. Network costs'!$J$267</f>
        <v>0</v>
      </c>
      <c r="AA163" s="469">
        <f>'8. Routing factors'!AA195*'7. Network costs'!$J$268</f>
        <v>0</v>
      </c>
      <c r="AB163" s="469">
        <f>'8. Routing factors'!AB195*'7. Network costs'!$J$269</f>
        <v>11345.13812820547</v>
      </c>
      <c r="AC163" s="469">
        <f>'8. Routing factors'!AC195*'7. Network costs'!$J$270</f>
        <v>15330.957518685953</v>
      </c>
      <c r="AD163" s="469">
        <f>'8. Routing factors'!AD195*'7. Network costs'!$J$271</f>
        <v>0</v>
      </c>
      <c r="AE163" s="469">
        <f>'8. Routing factors'!AE195*'7. Network costs'!$J$272</f>
        <v>0</v>
      </c>
      <c r="AF163" s="469">
        <f>'8. Routing factors'!AF195*'7. Network costs'!$J$273</f>
        <v>0</v>
      </c>
      <c r="AG163" s="469">
        <f>'8. Routing factors'!AG195*'7. Network costs'!$J$274</f>
        <v>0</v>
      </c>
      <c r="AH163" s="469">
        <f>'8. Routing factors'!AH195*'7. Network costs'!$J$275</f>
        <v>0</v>
      </c>
      <c r="AI163" s="469">
        <f>'8. Routing factors'!AI195*'7. Network costs'!$J$276</f>
        <v>39819.531300482835</v>
      </c>
      <c r="AJ163" s="469">
        <f>'8. Routing factors'!AJ195*'7. Network costs'!$J$277</f>
        <v>107214.0862502645</v>
      </c>
      <c r="AK163" s="469">
        <f>'8. Routing factors'!AK195*'7. Network costs'!$J$278</f>
        <v>41030.672658845448</v>
      </c>
      <c r="AL163" s="469">
        <f>'8. Routing factors'!AL195*'7. Network costs'!$J$279</f>
        <v>10967.087117028801</v>
      </c>
      <c r="AM163" s="469">
        <f>'8. Routing factors'!AM195*'7. Network costs'!$J$280</f>
        <v>16133.033376599178</v>
      </c>
      <c r="AN163" s="469">
        <f>'8. Routing factors'!AN195*'7. Network costs'!$J$281</f>
        <v>40.683399024017092</v>
      </c>
      <c r="AO163" s="469">
        <f>'8. Routing factors'!AO195*'7. Network costs'!$J$282</f>
        <v>11.858570499699949</v>
      </c>
      <c r="AP163" s="469">
        <f>'8. Routing factors'!AP195*'7. Network costs'!$J$283</f>
        <v>0</v>
      </c>
      <c r="AQ163" s="469">
        <f>'8. Routing factors'!AQ195*'7. Network costs'!$J$284</f>
        <v>0</v>
      </c>
      <c r="AR163" s="469">
        <f>'8. Routing factors'!AR195*'7. Network costs'!$J$285</f>
        <v>59.29285249849972</v>
      </c>
      <c r="AS163" s="469">
        <f>'8. Routing factors'!AS195*'7. Network costs'!$J$286</f>
        <v>0</v>
      </c>
      <c r="AT163" s="469">
        <f>'8. Routing factors'!AT195*'7. Network costs'!$J$287</f>
        <v>65.36600742992006</v>
      </c>
      <c r="AU163" s="469">
        <f>'8. Routing factors'!AU195*'7. Network costs'!$J$288</f>
        <v>0</v>
      </c>
      <c r="AV163" s="469">
        <f>'8. Routing factors'!AV195*'7. Network costs'!$J$289</f>
        <v>0</v>
      </c>
      <c r="AW163" s="469">
        <f>'8. Routing factors'!AW195*'7. Network costs'!$J$290</f>
        <v>0</v>
      </c>
      <c r="AX163" s="469">
        <f>'8. Routing factors'!AX195*'7. Network costs'!$J$291</f>
        <v>0</v>
      </c>
      <c r="AY163" s="469">
        <f>'8. Routing factors'!AY195*'7. Network costs'!$J$292</f>
        <v>0</v>
      </c>
      <c r="AZ163" s="469">
        <f>'8. Routing factors'!AZ195*'7. Network costs'!$J$293</f>
        <v>0</v>
      </c>
      <c r="BA163" s="469">
        <f>'8. Routing factors'!BA195*'7. Network costs'!$J$294</f>
        <v>0</v>
      </c>
      <c r="BB163" s="469">
        <f>'8. Routing factors'!BB195*'7. Network costs'!$J$295</f>
        <v>0</v>
      </c>
      <c r="BC163" s="469">
        <f>'8. Routing factors'!BC195*'7. Network costs'!$J$296</f>
        <v>0</v>
      </c>
      <c r="BD163" s="469">
        <f>'8. Routing factors'!BD195*'7. Network costs'!$J$297</f>
        <v>0</v>
      </c>
      <c r="BE163" s="469">
        <f>'8. Routing factors'!BE195*'7. Network costs'!$J$298</f>
        <v>0</v>
      </c>
      <c r="BF163" s="469">
        <f>'8. Routing factors'!BF195*'7. Network costs'!$J$299</f>
        <v>0</v>
      </c>
      <c r="BG163" s="469">
        <f>'8. Routing factors'!BG195*'7. Network costs'!$J$300</f>
        <v>0</v>
      </c>
      <c r="BH163" s="229"/>
      <c r="BI163" s="335">
        <f t="shared" si="23"/>
        <v>870902.42473235354</v>
      </c>
      <c r="BJ163" s="470">
        <f>'2. Traffic'!J216</f>
        <v>43.297286400000004</v>
      </c>
      <c r="BK163" s="471">
        <f t="shared" si="24"/>
        <v>2.0114480540109631E-2</v>
      </c>
    </row>
    <row r="164" spans="3:63">
      <c r="C164" s="240" t="str">
        <f t="shared" si="22"/>
        <v>S11</v>
      </c>
      <c r="D164" s="240" t="str">
        <f t="shared" si="22"/>
        <v>Повиквания към центъра за обслужване на клиенти (Help desk call)</v>
      </c>
      <c r="E164" s="469">
        <f>'8. Routing factors'!E196*'7. Network costs'!$J$246</f>
        <v>28956.495530609358</v>
      </c>
      <c r="F164" s="469">
        <f>'8. Routing factors'!F196*'7. Network costs'!$J$247</f>
        <v>18280.755000303474</v>
      </c>
      <c r="G164" s="469">
        <f>'8. Routing factors'!G196*'7. Network costs'!$J$248</f>
        <v>32846.867878555298</v>
      </c>
      <c r="H164" s="469">
        <f>'8. Routing factors'!H196*'7. Network costs'!$J$249</f>
        <v>9610.7713020422088</v>
      </c>
      <c r="I164" s="469">
        <f>'8. Routing factors'!I196*'7. Network costs'!$J$250</f>
        <v>39430.722929242293</v>
      </c>
      <c r="J164" s="469">
        <f>'8. Routing factors'!J196*'7. Network costs'!$J$251</f>
        <v>2098.2293223304541</v>
      </c>
      <c r="K164" s="469">
        <f>'8. Routing factors'!K196*'7. Network costs'!$J$252</f>
        <v>875.89015413600953</v>
      </c>
      <c r="L164" s="469">
        <f>'8. Routing factors'!L196*'7. Network costs'!$J$253</f>
        <v>175.05830089291206</v>
      </c>
      <c r="M164" s="469">
        <f>'8. Routing factors'!M196*'7. Network costs'!$J$254</f>
        <v>5251.7490267873609</v>
      </c>
      <c r="N164" s="469">
        <f>'8. Routing factors'!N196*'7. Network costs'!$J$255</f>
        <v>0</v>
      </c>
      <c r="O164" s="469">
        <f>'8. Routing factors'!O196*'7. Network costs'!$J$256</f>
        <v>0</v>
      </c>
      <c r="P164" s="469">
        <f>'8. Routing factors'!P196*'7. Network costs'!$J$257</f>
        <v>0</v>
      </c>
      <c r="Q164" s="469">
        <f>'8. Routing factors'!Q196*'7. Network costs'!$J$258</f>
        <v>0</v>
      </c>
      <c r="R164" s="469">
        <f>'8. Routing factors'!R196*'7. Network costs'!$J$259</f>
        <v>933.64427142886393</v>
      </c>
      <c r="S164" s="469">
        <f>'8. Routing factors'!S196*'7. Network costs'!$J$260</f>
        <v>875.29150446455992</v>
      </c>
      <c r="T164" s="469">
        <f>'8. Routing factors'!T196*'7. Network costs'!$J$261</f>
        <v>0</v>
      </c>
      <c r="U164" s="469">
        <f>'8. Routing factors'!U196*'7. Network costs'!$J$262</f>
        <v>3859.7779376948693</v>
      </c>
      <c r="V164" s="469">
        <f>'8. Routing factors'!V196*'7. Network costs'!$J$263</f>
        <v>0</v>
      </c>
      <c r="W164" s="469">
        <f>'8. Routing factors'!W196*'7. Network costs'!$J$264</f>
        <v>0</v>
      </c>
      <c r="X164" s="469">
        <f>'8. Routing factors'!X196*'7. Network costs'!$J$265</f>
        <v>0</v>
      </c>
      <c r="Y164" s="469">
        <f>'8. Routing factors'!Y196*'7. Network costs'!$J$266</f>
        <v>0</v>
      </c>
      <c r="Z164" s="469">
        <f>'8. Routing factors'!Z196*'7. Network costs'!$J$267</f>
        <v>0</v>
      </c>
      <c r="AA164" s="469">
        <f>'8. Routing factors'!AA196*'7. Network costs'!$J$268</f>
        <v>0</v>
      </c>
      <c r="AB164" s="469">
        <f>'8. Routing factors'!AB196*'7. Network costs'!$J$269</f>
        <v>4322.8561590482259</v>
      </c>
      <c r="AC164" s="469">
        <f>'8. Routing factors'!AC196*'7. Network costs'!$J$270</f>
        <v>5841.5793077912185</v>
      </c>
      <c r="AD164" s="469">
        <f>'8. Routing factors'!AD196*'7. Network costs'!$J$271</f>
        <v>0</v>
      </c>
      <c r="AE164" s="469">
        <f>'8. Routing factors'!AE196*'7. Network costs'!$J$272</f>
        <v>0</v>
      </c>
      <c r="AF164" s="469">
        <f>'8. Routing factors'!AF196*'7. Network costs'!$J$273</f>
        <v>0</v>
      </c>
      <c r="AG164" s="469">
        <f>'8. Routing factors'!AG196*'7. Network costs'!$J$274</f>
        <v>0</v>
      </c>
      <c r="AH164" s="469">
        <f>'8. Routing factors'!AH196*'7. Network costs'!$J$275</f>
        <v>0</v>
      </c>
      <c r="AI164" s="469">
        <f>'8. Routing factors'!AI196*'7. Network costs'!$J$276</f>
        <v>15172.499813356904</v>
      </c>
      <c r="AJ164" s="469">
        <f>'8. Routing factors'!AJ196*'7. Network costs'!$J$277</f>
        <v>40851.955070642551</v>
      </c>
      <c r="AK164" s="469">
        <f>'8. Routing factors'!AK196*'7. Network costs'!$J$278</f>
        <v>15633.982945718202</v>
      </c>
      <c r="AL164" s="469">
        <f>'8. Routing factors'!AL196*'7. Network costs'!$J$279</f>
        <v>4178.806776516999</v>
      </c>
      <c r="AM164" s="469">
        <f>'8. Routing factors'!AM196*'7. Network costs'!$J$280</f>
        <v>6147.1955570798909</v>
      </c>
      <c r="AN164" s="469">
        <f>'8. Routing factors'!AN196*'7. Network costs'!$J$281</f>
        <v>15.501660716210868</v>
      </c>
      <c r="AO164" s="469">
        <f>'8. Routing factors'!AO196*'7. Network costs'!$J$282</f>
        <v>4.5184901182198365</v>
      </c>
      <c r="AP164" s="469">
        <f>'8. Routing factors'!AP196*'7. Network costs'!$J$283</f>
        <v>0</v>
      </c>
      <c r="AQ164" s="469">
        <f>'8. Routing factors'!AQ196*'7. Network costs'!$J$284</f>
        <v>0</v>
      </c>
      <c r="AR164" s="469">
        <f>'8. Routing factors'!AR196*'7. Network costs'!$J$285</f>
        <v>22.592450591099173</v>
      </c>
      <c r="AS164" s="469">
        <f>'8. Routing factors'!AS196*'7. Network costs'!$J$286</f>
        <v>0</v>
      </c>
      <c r="AT164" s="469">
        <f>'8. Routing factors'!AT196*'7. Network costs'!$J$287</f>
        <v>24.906514545496986</v>
      </c>
      <c r="AU164" s="469">
        <f>'8. Routing factors'!AU196*'7. Network costs'!$J$288</f>
        <v>0</v>
      </c>
      <c r="AV164" s="469">
        <f>'8. Routing factors'!AV196*'7. Network costs'!$J$289</f>
        <v>0</v>
      </c>
      <c r="AW164" s="469">
        <f>'8. Routing factors'!AW196*'7. Network costs'!$J$290</f>
        <v>0</v>
      </c>
      <c r="AX164" s="469">
        <f>'8. Routing factors'!AX196*'7. Network costs'!$J$291</f>
        <v>0</v>
      </c>
      <c r="AY164" s="469">
        <f>'8. Routing factors'!AY196*'7. Network costs'!$J$292</f>
        <v>0</v>
      </c>
      <c r="AZ164" s="469">
        <f>'8. Routing factors'!AZ196*'7. Network costs'!$J$293</f>
        <v>0</v>
      </c>
      <c r="BA164" s="469">
        <f>'8. Routing factors'!BA196*'7. Network costs'!$J$294</f>
        <v>0</v>
      </c>
      <c r="BB164" s="469">
        <f>'8. Routing factors'!BB196*'7. Network costs'!$J$295</f>
        <v>0</v>
      </c>
      <c r="BC164" s="469">
        <f>'8. Routing factors'!BC196*'7. Network costs'!$J$296</f>
        <v>0</v>
      </c>
      <c r="BD164" s="469">
        <f>'8. Routing factors'!BD196*'7. Network costs'!$J$297</f>
        <v>0</v>
      </c>
      <c r="BE164" s="469">
        <f>'8. Routing factors'!BE196*'7. Network costs'!$J$298</f>
        <v>0</v>
      </c>
      <c r="BF164" s="469">
        <f>'8. Routing factors'!BF196*'7. Network costs'!$J$299</f>
        <v>0</v>
      </c>
      <c r="BG164" s="469">
        <f>'8. Routing factors'!BG196*'7. Network costs'!$J$300</f>
        <v>0</v>
      </c>
      <c r="BH164" s="229"/>
      <c r="BI164" s="335">
        <f t="shared" si="23"/>
        <v>235411.64790461262</v>
      </c>
      <c r="BJ164" s="470">
        <f>'2. Traffic'!J217</f>
        <v>43.297286400000004</v>
      </c>
      <c r="BK164" s="471">
        <f t="shared" si="24"/>
        <v>5.4370993537510145E-3</v>
      </c>
    </row>
    <row r="165" spans="3:63">
      <c r="C165" s="240" t="str">
        <f t="shared" si="22"/>
        <v>S12</v>
      </c>
      <c r="D165" s="240" t="str">
        <f t="shared" si="22"/>
        <v>Видеоразговори (Video call)</v>
      </c>
      <c r="E165" s="469">
        <f>'8. Routing factors'!E197*'7. Network costs'!$J$246</f>
        <v>1018037.2682729354</v>
      </c>
      <c r="F165" s="469">
        <f>'8. Routing factors'!F197*'7. Network costs'!$J$247</f>
        <v>642705.1872628358</v>
      </c>
      <c r="G165" s="469">
        <f>'8. Routing factors'!G197*'7. Network costs'!$J$248</f>
        <v>1154812.9369128381</v>
      </c>
      <c r="H165" s="469">
        <f>'8. Routing factors'!H197*'7. Network costs'!$J$249</f>
        <v>337890.45197076292</v>
      </c>
      <c r="I165" s="469">
        <f>'8. Routing factors'!I197*'7. Network costs'!$J$250</f>
        <v>1386284.6563901193</v>
      </c>
      <c r="J165" s="469">
        <f>'8. Routing factors'!J197*'7. Network costs'!$J$251</f>
        <v>73768.444985252558</v>
      </c>
      <c r="K165" s="469">
        <f>'8. Routing factors'!K197*'7. Network costs'!$J$252</f>
        <v>46191.129320942666</v>
      </c>
      <c r="L165" s="469">
        <f>'8. Routing factors'!L197*'7. Network costs'!$J$253</f>
        <v>6154.6078406184597</v>
      </c>
      <c r="M165" s="469">
        <f>'8. Routing factors'!M197*'7. Network costs'!$J$254</f>
        <v>184638.23521855377</v>
      </c>
      <c r="N165" s="469">
        <f>'8. Routing factors'!N197*'7. Network costs'!$J$255</f>
        <v>0</v>
      </c>
      <c r="O165" s="469">
        <f>'8. Routing factors'!O197*'7. Network costs'!$J$256</f>
        <v>0</v>
      </c>
      <c r="P165" s="469">
        <f>'8. Routing factors'!P197*'7. Network costs'!$J$257</f>
        <v>0</v>
      </c>
      <c r="Q165" s="469">
        <f>'8. Routing factors'!Q197*'7. Network costs'!$J$258</f>
        <v>0</v>
      </c>
      <c r="R165" s="469">
        <f>'8. Routing factors'!R197*'7. Network costs'!$J$259</f>
        <v>32824.575149965109</v>
      </c>
      <c r="S165" s="469">
        <f>'8. Routing factors'!S197*'7. Network costs'!$J$260</f>
        <v>30773.039203092285</v>
      </c>
      <c r="T165" s="469">
        <f>'8. Routing factors'!T197*'7. Network costs'!$J$261</f>
        <v>0</v>
      </c>
      <c r="U165" s="469">
        <f>'8. Routing factors'!U197*'7. Network costs'!$J$262</f>
        <v>135700.04642576096</v>
      </c>
      <c r="V165" s="469">
        <f>'8. Routing factors'!V197*'7. Network costs'!$J$263</f>
        <v>0</v>
      </c>
      <c r="W165" s="469">
        <f>'8. Routing factors'!W197*'7. Network costs'!$J$264</f>
        <v>203111.10244466533</v>
      </c>
      <c r="X165" s="469">
        <f>'8. Routing factors'!X197*'7. Network costs'!$J$265</f>
        <v>0</v>
      </c>
      <c r="Y165" s="469">
        <f>'8. Routing factors'!Y197*'7. Network costs'!$J$266</f>
        <v>0</v>
      </c>
      <c r="Z165" s="469">
        <f>'8. Routing factors'!Z197*'7. Network costs'!$J$267</f>
        <v>0</v>
      </c>
      <c r="AA165" s="469">
        <f>'8. Routing factors'!AA197*'7. Network costs'!$J$268</f>
        <v>0</v>
      </c>
      <c r="AB165" s="469">
        <f>'8. Routing factors'!AB197*'7. Network costs'!$J$269</f>
        <v>151980.70742511839</v>
      </c>
      <c r="AC165" s="469">
        <f>'8. Routing factors'!AC197*'7. Network costs'!$J$270</f>
        <v>205375.17858875825</v>
      </c>
      <c r="AD165" s="469">
        <f>'8. Routing factors'!AD197*'7. Network costs'!$J$271</f>
        <v>0</v>
      </c>
      <c r="AE165" s="469">
        <f>'8. Routing factors'!AE197*'7. Network costs'!$J$272</f>
        <v>0</v>
      </c>
      <c r="AF165" s="469">
        <f>'8. Routing factors'!AF197*'7. Network costs'!$J$273</f>
        <v>0</v>
      </c>
      <c r="AG165" s="469">
        <f>'8. Routing factors'!AG197*'7. Network costs'!$J$274</f>
        <v>0</v>
      </c>
      <c r="AH165" s="469">
        <f>'8. Routing factors'!AH197*'7. Network costs'!$J$275</f>
        <v>0</v>
      </c>
      <c r="AI165" s="469">
        <f>'8. Routing factors'!AI197*'7. Network costs'!$J$276</f>
        <v>533426.78317317902</v>
      </c>
      <c r="AJ165" s="469">
        <f>'8. Routing factors'!AJ197*'7. Network costs'!$J$277</f>
        <v>1436251.5898984701</v>
      </c>
      <c r="AK165" s="469">
        <f>'8. Routing factors'!AK197*'7. Network costs'!$J$278</f>
        <v>549651.36487114418</v>
      </c>
      <c r="AL165" s="469">
        <f>'8. Routing factors'!AL197*'7. Network costs'!$J$279</f>
        <v>146916.29485718612</v>
      </c>
      <c r="AM165" s="469">
        <f>'8. Routing factors'!AM197*'7. Network costs'!$J$280</f>
        <v>216119.8742387126</v>
      </c>
      <c r="AN165" s="469">
        <f>'8. Routing factors'!AN197*'7. Network costs'!$J$281</f>
        <v>544.99924939270045</v>
      </c>
      <c r="AO165" s="469">
        <f>'8. Routing factors'!AO197*'7. Network costs'!$J$282</f>
        <v>158.85870345768231</v>
      </c>
      <c r="AP165" s="469">
        <f>'8. Routing factors'!AP197*'7. Network costs'!$J$283</f>
        <v>0</v>
      </c>
      <c r="AQ165" s="469">
        <f>'8. Routing factors'!AQ197*'7. Network costs'!$J$284</f>
        <v>0</v>
      </c>
      <c r="AR165" s="469">
        <f>'8. Routing factors'!AR197*'7. Network costs'!$J$285</f>
        <v>794.29351728841118</v>
      </c>
      <c r="AS165" s="469">
        <f>'8. Routing factors'!AS197*'7. Network costs'!$J$286</f>
        <v>0</v>
      </c>
      <c r="AT165" s="469">
        <f>'8. Routing factors'!AT197*'7. Network costs'!$J$287</f>
        <v>875.6501629589394</v>
      </c>
      <c r="AU165" s="469">
        <f>'8. Routing factors'!AU197*'7. Network costs'!$J$288</f>
        <v>0</v>
      </c>
      <c r="AV165" s="469">
        <f>'8. Routing factors'!AV197*'7. Network costs'!$J$289</f>
        <v>5242.5706442699538</v>
      </c>
      <c r="AW165" s="469">
        <f>'8. Routing factors'!AW197*'7. Network costs'!$J$290</f>
        <v>0</v>
      </c>
      <c r="AX165" s="469">
        <f>'8. Routing factors'!AX197*'7. Network costs'!$J$291</f>
        <v>0</v>
      </c>
      <c r="AY165" s="469">
        <f>'8. Routing factors'!AY197*'7. Network costs'!$J$292</f>
        <v>0</v>
      </c>
      <c r="AZ165" s="469">
        <f>'8. Routing factors'!AZ197*'7. Network costs'!$J$293</f>
        <v>0</v>
      </c>
      <c r="BA165" s="469">
        <f>'8. Routing factors'!BA197*'7. Network costs'!$J$294</f>
        <v>0</v>
      </c>
      <c r="BB165" s="469">
        <f>'8. Routing factors'!BB197*'7. Network costs'!$J$295</f>
        <v>0</v>
      </c>
      <c r="BC165" s="469">
        <f>'8. Routing factors'!BC197*'7. Network costs'!$J$296</f>
        <v>0</v>
      </c>
      <c r="BD165" s="469">
        <f>'8. Routing factors'!BD197*'7. Network costs'!$J$297</f>
        <v>0</v>
      </c>
      <c r="BE165" s="469">
        <f>'8. Routing factors'!BE197*'7. Network costs'!$J$298</f>
        <v>0</v>
      </c>
      <c r="BF165" s="469">
        <f>'8. Routing factors'!BF197*'7. Network costs'!$J$299</f>
        <v>0</v>
      </c>
      <c r="BG165" s="469">
        <f>'8. Routing factors'!BG197*'7. Network costs'!$J$300</f>
        <v>0</v>
      </c>
      <c r="BH165" s="229"/>
      <c r="BI165" s="335">
        <f t="shared" si="23"/>
        <v>8500229.8467282802</v>
      </c>
      <c r="BJ165" s="470">
        <f>'2. Traffic'!J218</f>
        <v>43.297286400000004</v>
      </c>
      <c r="BK165" s="471">
        <f t="shared" si="24"/>
        <v>0.19632246160184946</v>
      </c>
    </row>
    <row r="166" spans="3:63">
      <c r="C166" s="240" t="str">
        <f t="shared" si="22"/>
        <v>S13</v>
      </c>
      <c r="D166" s="240" t="str">
        <f t="shared" si="22"/>
        <v>MMS в мрежата (MMS on net)</v>
      </c>
      <c r="E166" s="469">
        <f>'8. Routing factors'!E198*'7. Network costs'!$J$246</f>
        <v>6070.8118545452498</v>
      </c>
      <c r="F166" s="469">
        <f>'8. Routing factors'!F198*'7. Network costs'!$J$247</f>
        <v>3832.6124115594675</v>
      </c>
      <c r="G166" s="469">
        <f>'8. Routing factors'!G198*'7. Network costs'!$J$248</f>
        <v>6886.4395103000497</v>
      </c>
      <c r="H166" s="469">
        <f>'8. Routing factors'!H198*'7. Network costs'!$J$249</f>
        <v>2014.9256076269844</v>
      </c>
      <c r="I166" s="469">
        <f>'8. Routing factors'!I198*'7. Network costs'!$J$250</f>
        <v>8266.7634948812429</v>
      </c>
      <c r="J166" s="469">
        <f>'8. Routing factors'!J198*'7. Network costs'!$J$251</f>
        <v>439.89976031778838</v>
      </c>
      <c r="K166" s="469">
        <f>'8. Routing factors'!K198*'7. Network costs'!$J$252</f>
        <v>183.63286832784956</v>
      </c>
      <c r="L166" s="469">
        <f>'8. Routing factors'!L198*'7. Network costs'!$J$253</f>
        <v>18.350735971724049</v>
      </c>
      <c r="M166" s="469">
        <f>'8. Routing factors'!M198*'7. Network costs'!$J$254</f>
        <v>550.52207915172141</v>
      </c>
      <c r="N166" s="469">
        <f>'8. Routing factors'!N198*'7. Network costs'!$J$255</f>
        <v>0</v>
      </c>
      <c r="O166" s="469">
        <f>'8. Routing factors'!O198*'7. Network costs'!$J$256</f>
        <v>0</v>
      </c>
      <c r="P166" s="469">
        <f>'8. Routing factors'!P198*'7. Network costs'!$J$257</f>
        <v>633611.03604964283</v>
      </c>
      <c r="Q166" s="469">
        <f>'8. Routing factors'!Q198*'7. Network costs'!$J$258</f>
        <v>0</v>
      </c>
      <c r="R166" s="469">
        <f>'8. Routing factors'!R198*'7. Network costs'!$J$259</f>
        <v>97.870591849194895</v>
      </c>
      <c r="S166" s="469">
        <f>'8. Routing factors'!S198*'7. Network costs'!$J$260</f>
        <v>91.753679858620202</v>
      </c>
      <c r="T166" s="469">
        <f>'8. Routing factors'!T198*'7. Network costs'!$J$261</f>
        <v>4021.631651653568</v>
      </c>
      <c r="U166" s="469">
        <f>'8. Routing factors'!U198*'7. Network costs'!$J$262</f>
        <v>404.60672520437987</v>
      </c>
      <c r="V166" s="469">
        <f>'8. Routing factors'!V198*'7. Network costs'!$J$263</f>
        <v>0</v>
      </c>
      <c r="W166" s="469">
        <f>'8. Routing factors'!W198*'7. Network costs'!$J$264</f>
        <v>0</v>
      </c>
      <c r="X166" s="469">
        <f>'8. Routing factors'!X198*'7. Network costs'!$J$265</f>
        <v>0</v>
      </c>
      <c r="Y166" s="469">
        <f>'8. Routing factors'!Y198*'7. Network costs'!$J$266</f>
        <v>0</v>
      </c>
      <c r="Z166" s="469">
        <f>'8. Routing factors'!Z198*'7. Network costs'!$J$267</f>
        <v>0</v>
      </c>
      <c r="AA166" s="469">
        <f>'8. Routing factors'!AA198*'7. Network costs'!$J$268</f>
        <v>0</v>
      </c>
      <c r="AB166" s="469">
        <f>'8. Routing factors'!AB198*'7. Network costs'!$J$269</f>
        <v>906.29911993675739</v>
      </c>
      <c r="AC166" s="469">
        <f>'8. Routing factors'!AC198*'7. Network costs'!$J$270</f>
        <v>1224.7037585579983</v>
      </c>
      <c r="AD166" s="469">
        <f>'8. Routing factors'!AD198*'7. Network costs'!$J$271</f>
        <v>0</v>
      </c>
      <c r="AE166" s="469">
        <f>'8. Routing factors'!AE198*'7. Network costs'!$J$272</f>
        <v>0</v>
      </c>
      <c r="AF166" s="469">
        <f>'8. Routing factors'!AF198*'7. Network costs'!$J$273</f>
        <v>0</v>
      </c>
      <c r="AG166" s="469">
        <f>'8. Routing factors'!AG198*'7. Network costs'!$J$274</f>
        <v>0</v>
      </c>
      <c r="AH166" s="469">
        <f>'8. Routing factors'!AH198*'7. Network costs'!$J$275</f>
        <v>0</v>
      </c>
      <c r="AI166" s="469">
        <f>'8. Routing factors'!AI198*'7. Network costs'!$J$276</f>
        <v>3180.9578487371032</v>
      </c>
      <c r="AJ166" s="469">
        <f>'8. Routing factors'!AJ198*'7. Network costs'!$J$277</f>
        <v>8564.7288658272155</v>
      </c>
      <c r="AK166" s="469">
        <f>'8. Routing factors'!AK198*'7. Network costs'!$J$278</f>
        <v>3277.709103309679</v>
      </c>
      <c r="AL166" s="469">
        <f>'8. Routing factors'!AL198*'7. Network costs'!$J$279</f>
        <v>876.09875614666817</v>
      </c>
      <c r="AM166" s="469">
        <f>'8. Routing factors'!AM198*'7. Network costs'!$J$280</f>
        <v>1288.7770766555591</v>
      </c>
      <c r="AN166" s="469">
        <f>'8. Routing factors'!AN198*'7. Network costs'!$J$281</f>
        <v>1.6249836852949266</v>
      </c>
      <c r="AO166" s="469">
        <f>'8. Routing factors'!AO198*'7. Network costs'!$J$282</f>
        <v>0.47365716865388402</v>
      </c>
      <c r="AP166" s="469">
        <f>'8. Routing factors'!AP198*'7. Network costs'!$J$283</f>
        <v>0</v>
      </c>
      <c r="AQ166" s="469">
        <f>'8. Routing factors'!AQ198*'7. Network costs'!$J$284</f>
        <v>4460.2780236106473</v>
      </c>
      <c r="AR166" s="469">
        <f>'8. Routing factors'!AR198*'7. Network costs'!$J$285</f>
        <v>2.3682858432694189</v>
      </c>
      <c r="AS166" s="469">
        <f>'8. Routing factors'!AS198*'7. Network costs'!$J$286</f>
        <v>7.0775263743677925</v>
      </c>
      <c r="AT166" s="469">
        <f>'8. Routing factors'!AT198*'7. Network costs'!$J$287</f>
        <v>2.6108608964502151</v>
      </c>
      <c r="AU166" s="469">
        <f>'8. Routing factors'!AU198*'7. Network costs'!$J$288</f>
        <v>0</v>
      </c>
      <c r="AV166" s="469">
        <f>'8. Routing factors'!AV198*'7. Network costs'!$J$289</f>
        <v>0</v>
      </c>
      <c r="AW166" s="469">
        <f>'8. Routing factors'!AW198*'7. Network costs'!$J$290</f>
        <v>0</v>
      </c>
      <c r="AX166" s="469">
        <f>'8. Routing factors'!AX198*'7. Network costs'!$J$291</f>
        <v>0</v>
      </c>
      <c r="AY166" s="469">
        <f>'8. Routing factors'!AY198*'7. Network costs'!$J$292</f>
        <v>0</v>
      </c>
      <c r="AZ166" s="469">
        <f>'8. Routing factors'!AZ198*'7. Network costs'!$J$293</f>
        <v>0</v>
      </c>
      <c r="BA166" s="469">
        <f>'8. Routing factors'!BA198*'7. Network costs'!$J$294</f>
        <v>0</v>
      </c>
      <c r="BB166" s="469">
        <f>'8. Routing factors'!BB198*'7. Network costs'!$J$295</f>
        <v>0</v>
      </c>
      <c r="BC166" s="469">
        <f>'8. Routing factors'!BC198*'7. Network costs'!$J$296</f>
        <v>0</v>
      </c>
      <c r="BD166" s="469">
        <f>'8. Routing factors'!BD198*'7. Network costs'!$J$297</f>
        <v>0</v>
      </c>
      <c r="BE166" s="469">
        <f>'8. Routing factors'!BE198*'7. Network costs'!$J$298</f>
        <v>0</v>
      </c>
      <c r="BF166" s="469">
        <f>'8. Routing factors'!BF198*'7. Network costs'!$J$299</f>
        <v>0</v>
      </c>
      <c r="BG166" s="469">
        <f>'8. Routing factors'!BG198*'7. Network costs'!$J$300</f>
        <v>0</v>
      </c>
      <c r="BH166" s="229"/>
      <c r="BI166" s="335">
        <f t="shared" si="23"/>
        <v>690284.5648876403</v>
      </c>
      <c r="BJ166" s="470">
        <f>'2. Traffic'!J219</f>
        <v>8.6594572800000016</v>
      </c>
      <c r="BK166" s="471">
        <f t="shared" si="24"/>
        <v>7.9714529741018614E-2</v>
      </c>
    </row>
    <row r="167" spans="3:63">
      <c r="C167" s="240" t="str">
        <f t="shared" si="22"/>
        <v>S14</v>
      </c>
      <c r="D167" s="240" t="str">
        <f t="shared" si="22"/>
        <v>Изходящи MMS към други мрежи (MMS outgoing to other network)</v>
      </c>
      <c r="E167" s="469">
        <f>'8. Routing factors'!E199*'7. Network costs'!$J$246</f>
        <v>3035.4059272726249</v>
      </c>
      <c r="F167" s="469">
        <f>'8. Routing factors'!F199*'7. Network costs'!$J$247</f>
        <v>1916.3062057797338</v>
      </c>
      <c r="G167" s="469">
        <f>'8. Routing factors'!G199*'7. Network costs'!$J$248</f>
        <v>3443.2197551500249</v>
      </c>
      <c r="H167" s="469">
        <f>'8. Routing factors'!H199*'7. Network costs'!$J$249</f>
        <v>1007.4628038134922</v>
      </c>
      <c r="I167" s="469">
        <f>'8. Routing factors'!I199*'7. Network costs'!$J$250</f>
        <v>4133.3817474406214</v>
      </c>
      <c r="J167" s="469">
        <f>'8. Routing factors'!J199*'7. Network costs'!$J$251</f>
        <v>219.94988015889419</v>
      </c>
      <c r="K167" s="469">
        <f>'8. Routing factors'!K199*'7. Network costs'!$J$252</f>
        <v>137.72465124588717</v>
      </c>
      <c r="L167" s="469">
        <f>'8. Routing factors'!L199*'7. Network costs'!$J$253</f>
        <v>18.350735971724049</v>
      </c>
      <c r="M167" s="469">
        <f>'8. Routing factors'!M199*'7. Network costs'!$J$254</f>
        <v>550.52207915172141</v>
      </c>
      <c r="N167" s="469">
        <f>'8. Routing factors'!N199*'7. Network costs'!$J$255</f>
        <v>0</v>
      </c>
      <c r="O167" s="469">
        <f>'8. Routing factors'!O199*'7. Network costs'!$J$256</f>
        <v>0</v>
      </c>
      <c r="P167" s="469">
        <f>'8. Routing factors'!P199*'7. Network costs'!$J$257</f>
        <v>633611.03604964283</v>
      </c>
      <c r="Q167" s="469">
        <f>'8. Routing factors'!Q199*'7. Network costs'!$J$258</f>
        <v>0</v>
      </c>
      <c r="R167" s="469">
        <f>'8. Routing factors'!R199*'7. Network costs'!$J$259</f>
        <v>97.870591849194895</v>
      </c>
      <c r="S167" s="469">
        <f>'8. Routing factors'!S199*'7. Network costs'!$J$260</f>
        <v>91.753679858620202</v>
      </c>
      <c r="T167" s="469">
        <f>'8. Routing factors'!T199*'7. Network costs'!$J$261</f>
        <v>4021.631651653568</v>
      </c>
      <c r="U167" s="469">
        <f>'8. Routing factors'!U199*'7. Network costs'!$J$262</f>
        <v>404.60672520437987</v>
      </c>
      <c r="V167" s="469">
        <f>'8. Routing factors'!V199*'7. Network costs'!$J$263</f>
        <v>0</v>
      </c>
      <c r="W167" s="469">
        <f>'8. Routing factors'!W199*'7. Network costs'!$J$264</f>
        <v>605.60125200654682</v>
      </c>
      <c r="X167" s="469">
        <f>'8. Routing factors'!X199*'7. Network costs'!$J$265</f>
        <v>0</v>
      </c>
      <c r="Y167" s="469">
        <f>'8. Routing factors'!Y199*'7. Network costs'!$J$266</f>
        <v>0</v>
      </c>
      <c r="Z167" s="469">
        <f>'8. Routing factors'!Z199*'7. Network costs'!$J$267</f>
        <v>0</v>
      </c>
      <c r="AA167" s="469">
        <f>'8. Routing factors'!AA199*'7. Network costs'!$J$268</f>
        <v>0</v>
      </c>
      <c r="AB167" s="469">
        <f>'8. Routing factors'!AB199*'7. Network costs'!$J$269</f>
        <v>453.1495599683787</v>
      </c>
      <c r="AC167" s="469">
        <f>'8. Routing factors'!AC199*'7. Network costs'!$J$270</f>
        <v>612.35187927899915</v>
      </c>
      <c r="AD167" s="469">
        <f>'8. Routing factors'!AD199*'7. Network costs'!$J$271</f>
        <v>0</v>
      </c>
      <c r="AE167" s="469">
        <f>'8. Routing factors'!AE199*'7. Network costs'!$J$272</f>
        <v>0</v>
      </c>
      <c r="AF167" s="469">
        <f>'8. Routing factors'!AF199*'7. Network costs'!$J$273</f>
        <v>0</v>
      </c>
      <c r="AG167" s="469">
        <f>'8. Routing factors'!AG199*'7. Network costs'!$J$274</f>
        <v>0</v>
      </c>
      <c r="AH167" s="469">
        <f>'8. Routing factors'!AH199*'7. Network costs'!$J$275</f>
        <v>0</v>
      </c>
      <c r="AI167" s="469">
        <f>'8. Routing factors'!AI199*'7. Network costs'!$J$276</f>
        <v>1590.4789243685516</v>
      </c>
      <c r="AJ167" s="469">
        <f>'8. Routing factors'!AJ199*'7. Network costs'!$J$277</f>
        <v>4282.3644329136077</v>
      </c>
      <c r="AK167" s="469">
        <f>'8. Routing factors'!AK199*'7. Network costs'!$J$278</f>
        <v>1638.8545516548395</v>
      </c>
      <c r="AL167" s="469">
        <f>'8. Routing factors'!AL199*'7. Network costs'!$J$279</f>
        <v>438.04937807333408</v>
      </c>
      <c r="AM167" s="469">
        <f>'8. Routing factors'!AM199*'7. Network costs'!$J$280</f>
        <v>644.38853832777954</v>
      </c>
      <c r="AN167" s="469">
        <f>'8. Routing factors'!AN199*'7. Network costs'!$J$281</f>
        <v>1.6249836852949266</v>
      </c>
      <c r="AO167" s="469">
        <f>'8. Routing factors'!AO199*'7. Network costs'!$J$282</f>
        <v>0.47365716865388402</v>
      </c>
      <c r="AP167" s="469">
        <f>'8. Routing factors'!AP199*'7. Network costs'!$J$283</f>
        <v>0</v>
      </c>
      <c r="AQ167" s="469">
        <f>'8. Routing factors'!AQ199*'7. Network costs'!$J$284</f>
        <v>4460.2780236106473</v>
      </c>
      <c r="AR167" s="469">
        <f>'8. Routing factors'!AR199*'7. Network costs'!$J$285</f>
        <v>2.3682858432694189</v>
      </c>
      <c r="AS167" s="469">
        <f>'8. Routing factors'!AS199*'7. Network costs'!$J$286</f>
        <v>7.0775263743677925</v>
      </c>
      <c r="AT167" s="469">
        <f>'8. Routing factors'!AT199*'7. Network costs'!$J$287</f>
        <v>2.6108608964502151</v>
      </c>
      <c r="AU167" s="469">
        <f>'8. Routing factors'!AU199*'7. Network costs'!$J$288</f>
        <v>0</v>
      </c>
      <c r="AV167" s="469">
        <f>'8. Routing factors'!AV199*'7. Network costs'!$J$289</f>
        <v>15.631382566925952</v>
      </c>
      <c r="AW167" s="469">
        <f>'8. Routing factors'!AW199*'7. Network costs'!$J$290</f>
        <v>0</v>
      </c>
      <c r="AX167" s="469">
        <f>'8. Routing factors'!AX199*'7. Network costs'!$J$291</f>
        <v>0</v>
      </c>
      <c r="AY167" s="469">
        <f>'8. Routing factors'!AY199*'7. Network costs'!$J$292</f>
        <v>0</v>
      </c>
      <c r="AZ167" s="469">
        <f>'8. Routing factors'!AZ199*'7. Network costs'!$J$293</f>
        <v>0</v>
      </c>
      <c r="BA167" s="469">
        <f>'8. Routing factors'!BA199*'7. Network costs'!$J$294</f>
        <v>0</v>
      </c>
      <c r="BB167" s="469">
        <f>'8. Routing factors'!BB199*'7. Network costs'!$J$295</f>
        <v>0</v>
      </c>
      <c r="BC167" s="469">
        <f>'8. Routing factors'!BC199*'7. Network costs'!$J$296</f>
        <v>0</v>
      </c>
      <c r="BD167" s="469">
        <f>'8. Routing factors'!BD199*'7. Network costs'!$J$297</f>
        <v>0</v>
      </c>
      <c r="BE167" s="469">
        <f>'8. Routing factors'!BE199*'7. Network costs'!$J$298</f>
        <v>0</v>
      </c>
      <c r="BF167" s="469">
        <f>'8. Routing factors'!BF199*'7. Network costs'!$J$299</f>
        <v>0</v>
      </c>
      <c r="BG167" s="469">
        <f>'8. Routing factors'!BG199*'7. Network costs'!$J$300</f>
        <v>0</v>
      </c>
      <c r="BH167" s="229"/>
      <c r="BI167" s="335">
        <f t="shared" si="23"/>
        <v>667444.52572093101</v>
      </c>
      <c r="BJ167" s="470">
        <f>'2. Traffic'!J220</f>
        <v>8.6594572800000016</v>
      </c>
      <c r="BK167" s="471">
        <f t="shared" si="24"/>
        <v>7.7076946526714762E-2</v>
      </c>
    </row>
    <row r="168" spans="3:63">
      <c r="C168" s="240" t="str">
        <f t="shared" si="22"/>
        <v>S15</v>
      </c>
      <c r="D168" s="240" t="str">
        <f t="shared" si="22"/>
        <v>Входящи MMS от други мрежи (MMS incoming from other network)</v>
      </c>
      <c r="E168" s="469">
        <f>'8. Routing factors'!E200*'7. Network costs'!$J$246</f>
        <v>3035.4059272726249</v>
      </c>
      <c r="F168" s="469">
        <f>'8. Routing factors'!F200*'7. Network costs'!$J$247</f>
        <v>1916.3062057797338</v>
      </c>
      <c r="G168" s="469">
        <f>'8. Routing factors'!G200*'7. Network costs'!$J$248</f>
        <v>3443.2197551500249</v>
      </c>
      <c r="H168" s="469">
        <f>'8. Routing factors'!H200*'7. Network costs'!$J$249</f>
        <v>1007.4628038134922</v>
      </c>
      <c r="I168" s="469">
        <f>'8. Routing factors'!I200*'7. Network costs'!$J$250</f>
        <v>4133.3817474406214</v>
      </c>
      <c r="J168" s="469">
        <f>'8. Routing factors'!J200*'7. Network costs'!$J$251</f>
        <v>219.94988015889419</v>
      </c>
      <c r="K168" s="469">
        <f>'8. Routing factors'!K200*'7. Network costs'!$J$252</f>
        <v>137.72465124588717</v>
      </c>
      <c r="L168" s="469">
        <f>'8. Routing factors'!L200*'7. Network costs'!$J$253</f>
        <v>18.350735971724049</v>
      </c>
      <c r="M168" s="469">
        <f>'8. Routing factors'!M200*'7. Network costs'!$J$254</f>
        <v>550.52207915172141</v>
      </c>
      <c r="N168" s="469">
        <f>'8. Routing factors'!N200*'7. Network costs'!$J$255</f>
        <v>0</v>
      </c>
      <c r="O168" s="469">
        <f>'8. Routing factors'!O200*'7. Network costs'!$J$256</f>
        <v>0</v>
      </c>
      <c r="P168" s="469">
        <f>'8. Routing factors'!P200*'7. Network costs'!$J$257</f>
        <v>633611.03604964283</v>
      </c>
      <c r="Q168" s="469">
        <f>'8. Routing factors'!Q200*'7. Network costs'!$J$258</f>
        <v>0</v>
      </c>
      <c r="R168" s="469">
        <f>'8. Routing factors'!R200*'7. Network costs'!$J$259</f>
        <v>97.870591849194895</v>
      </c>
      <c r="S168" s="469">
        <f>'8. Routing factors'!S200*'7. Network costs'!$J$260</f>
        <v>91.753679858620202</v>
      </c>
      <c r="T168" s="469">
        <f>'8. Routing factors'!T200*'7. Network costs'!$J$261</f>
        <v>4021.631651653568</v>
      </c>
      <c r="U168" s="469">
        <f>'8. Routing factors'!U200*'7. Network costs'!$J$262</f>
        <v>0</v>
      </c>
      <c r="V168" s="469">
        <f>'8. Routing factors'!V200*'7. Network costs'!$J$263</f>
        <v>1264.0698100858071</v>
      </c>
      <c r="W168" s="469">
        <f>'8. Routing factors'!W200*'7. Network costs'!$J$264</f>
        <v>605.60125200654682</v>
      </c>
      <c r="X168" s="469">
        <f>'8. Routing factors'!X200*'7. Network costs'!$J$265</f>
        <v>0</v>
      </c>
      <c r="Y168" s="469">
        <f>'8. Routing factors'!Y200*'7. Network costs'!$J$266</f>
        <v>0</v>
      </c>
      <c r="Z168" s="469">
        <f>'8. Routing factors'!Z200*'7. Network costs'!$J$267</f>
        <v>0</v>
      </c>
      <c r="AA168" s="469">
        <f>'8. Routing factors'!AA200*'7. Network costs'!$J$268</f>
        <v>0</v>
      </c>
      <c r="AB168" s="469">
        <f>'8. Routing factors'!AB200*'7. Network costs'!$J$269</f>
        <v>453.1495599683787</v>
      </c>
      <c r="AC168" s="469">
        <f>'8. Routing factors'!AC200*'7. Network costs'!$J$270</f>
        <v>612.35187927899915</v>
      </c>
      <c r="AD168" s="469">
        <f>'8. Routing factors'!AD200*'7. Network costs'!$J$271</f>
        <v>0</v>
      </c>
      <c r="AE168" s="469">
        <f>'8. Routing factors'!AE200*'7. Network costs'!$J$272</f>
        <v>0</v>
      </c>
      <c r="AF168" s="469">
        <f>'8. Routing factors'!AF200*'7. Network costs'!$J$273</f>
        <v>0</v>
      </c>
      <c r="AG168" s="469">
        <f>'8. Routing factors'!AG200*'7. Network costs'!$J$274</f>
        <v>0</v>
      </c>
      <c r="AH168" s="469">
        <f>'8. Routing factors'!AH200*'7. Network costs'!$J$275</f>
        <v>0</v>
      </c>
      <c r="AI168" s="469">
        <f>'8. Routing factors'!AI200*'7. Network costs'!$J$276</f>
        <v>1590.4789243685516</v>
      </c>
      <c r="AJ168" s="469">
        <f>'8. Routing factors'!AJ200*'7. Network costs'!$J$277</f>
        <v>4282.3644329136077</v>
      </c>
      <c r="AK168" s="469">
        <f>'8. Routing factors'!AK200*'7. Network costs'!$J$278</f>
        <v>1638.8545516548395</v>
      </c>
      <c r="AL168" s="469">
        <f>'8. Routing factors'!AL200*'7. Network costs'!$J$279</f>
        <v>438.04937807333408</v>
      </c>
      <c r="AM168" s="469">
        <f>'8. Routing factors'!AM200*'7. Network costs'!$J$280</f>
        <v>644.38853832777954</v>
      </c>
      <c r="AN168" s="469">
        <f>'8. Routing factors'!AN200*'7. Network costs'!$J$281</f>
        <v>1.6249836852949266</v>
      </c>
      <c r="AO168" s="469">
        <f>'8. Routing factors'!AO200*'7. Network costs'!$J$282</f>
        <v>0.47365716865388402</v>
      </c>
      <c r="AP168" s="469">
        <f>'8. Routing factors'!AP200*'7. Network costs'!$J$283</f>
        <v>0</v>
      </c>
      <c r="AQ168" s="469">
        <f>'8. Routing factors'!AQ200*'7. Network costs'!$J$284</f>
        <v>4460.2780236106473</v>
      </c>
      <c r="AR168" s="469">
        <f>'8. Routing factors'!AR200*'7. Network costs'!$J$285</f>
        <v>2.3682858432694189</v>
      </c>
      <c r="AS168" s="469">
        <f>'8. Routing factors'!AS200*'7. Network costs'!$J$286</f>
        <v>7.0775263743677925</v>
      </c>
      <c r="AT168" s="469">
        <f>'8. Routing factors'!AT200*'7. Network costs'!$J$287</f>
        <v>0</v>
      </c>
      <c r="AU168" s="469">
        <f>'8. Routing factors'!AU200*'7. Network costs'!$J$288</f>
        <v>2.2245914581077741</v>
      </c>
      <c r="AV168" s="469">
        <f>'8. Routing factors'!AV200*'7. Network costs'!$J$289</f>
        <v>15.631382566925952</v>
      </c>
      <c r="AW168" s="469">
        <f>'8. Routing factors'!AW200*'7. Network costs'!$J$290</f>
        <v>0</v>
      </c>
      <c r="AX168" s="469">
        <f>'8. Routing factors'!AX200*'7. Network costs'!$J$291</f>
        <v>0</v>
      </c>
      <c r="AY168" s="469">
        <f>'8. Routing factors'!AY200*'7. Network costs'!$J$292</f>
        <v>0</v>
      </c>
      <c r="AZ168" s="469">
        <f>'8. Routing factors'!AZ200*'7. Network costs'!$J$293</f>
        <v>0</v>
      </c>
      <c r="BA168" s="469">
        <f>'8. Routing factors'!BA200*'7. Network costs'!$J$294</f>
        <v>0</v>
      </c>
      <c r="BB168" s="469">
        <f>'8. Routing factors'!BB200*'7. Network costs'!$J$295</f>
        <v>0</v>
      </c>
      <c r="BC168" s="469">
        <f>'8. Routing factors'!BC200*'7. Network costs'!$J$296</f>
        <v>0</v>
      </c>
      <c r="BD168" s="469">
        <f>'8. Routing factors'!BD200*'7. Network costs'!$J$297</f>
        <v>0</v>
      </c>
      <c r="BE168" s="469">
        <f>'8. Routing factors'!BE200*'7. Network costs'!$J$298</f>
        <v>0</v>
      </c>
      <c r="BF168" s="469">
        <f>'8. Routing factors'!BF200*'7. Network costs'!$J$299</f>
        <v>0</v>
      </c>
      <c r="BG168" s="469">
        <f>'8. Routing factors'!BG200*'7. Network costs'!$J$300</f>
        <v>0</v>
      </c>
      <c r="BH168" s="229"/>
      <c r="BI168" s="335">
        <f t="shared" si="23"/>
        <v>668303.60253637412</v>
      </c>
      <c r="BJ168" s="470">
        <f>'2. Traffic'!J221</f>
        <v>8.6594572800000016</v>
      </c>
      <c r="BK168" s="471">
        <f t="shared" si="24"/>
        <v>7.7176153300033842E-2</v>
      </c>
    </row>
    <row r="169" spans="3:63">
      <c r="C169" s="240" t="str">
        <f t="shared" si="22"/>
        <v>S16</v>
      </c>
      <c r="D169" s="240" t="str">
        <f t="shared" si="22"/>
        <v>SMS в мрежата (SMS on net)</v>
      </c>
      <c r="E169" s="469">
        <f>'8. Routing factors'!E201*'7. Network costs'!$J$246</f>
        <v>328.48973524389567</v>
      </c>
      <c r="F169" s="469">
        <f>'8. Routing factors'!F201*'7. Network costs'!$J$247</f>
        <v>207.38146174354546</v>
      </c>
      <c r="G169" s="469">
        <f>'8. Routing factors'!G201*'7. Network costs'!$J$248</f>
        <v>372.62309320587838</v>
      </c>
      <c r="H169" s="469">
        <f>'8. Routing factors'!H201*'7. Network costs'!$J$249</f>
        <v>109.02699593465061</v>
      </c>
      <c r="I169" s="469">
        <f>'8. Routing factors'!I201*'7. Network costs'!$J$250</f>
        <v>447.31199332496135</v>
      </c>
      <c r="J169" s="469">
        <f>'8. Routing factors'!J201*'7. Network costs'!$J$251</f>
        <v>23.802838773936571</v>
      </c>
      <c r="K169" s="469">
        <f>'8. Routing factors'!K201*'7. Network costs'!$J$252</f>
        <v>9.9363172083696529</v>
      </c>
      <c r="L169" s="469">
        <f>'8. Routing factors'!L201*'7. Network costs'!$J$253</f>
        <v>0.99295259766106048</v>
      </c>
      <c r="M169" s="469">
        <f>'8. Routing factors'!M201*'7. Network costs'!$J$254</f>
        <v>29.78857792983181</v>
      </c>
      <c r="N169" s="469">
        <f>'8. Routing factors'!N201*'7. Network costs'!$J$255</f>
        <v>87184.87856043085</v>
      </c>
      <c r="O169" s="469">
        <f>'8. Routing factors'!O201*'7. Network costs'!$J$256</f>
        <v>116765.46235771987</v>
      </c>
      <c r="P169" s="469">
        <f>'8. Routing factors'!P201*'7. Network costs'!$J$257</f>
        <v>0</v>
      </c>
      <c r="Q169" s="469">
        <f>'8. Routing factors'!Q201*'7. Network costs'!$J$258</f>
        <v>0</v>
      </c>
      <c r="R169" s="469">
        <f>'8. Routing factors'!R201*'7. Network costs'!$J$259</f>
        <v>5.2957471875256541</v>
      </c>
      <c r="S169" s="469">
        <f>'8. Routing factors'!S201*'7. Network costs'!$J$260</f>
        <v>4.9647629883053002</v>
      </c>
      <c r="T169" s="469">
        <f>'8. Routing factors'!T201*'7. Network costs'!$J$261</f>
        <v>217.60923384753934</v>
      </c>
      <c r="U169" s="469">
        <f>'8. Routing factors'!U201*'7. Network costs'!$J$262</f>
        <v>21.893143656029558</v>
      </c>
      <c r="V169" s="469">
        <f>'8. Routing factors'!V201*'7. Network costs'!$J$263</f>
        <v>0</v>
      </c>
      <c r="W169" s="469">
        <f>'8. Routing factors'!W201*'7. Network costs'!$J$264</f>
        <v>0</v>
      </c>
      <c r="X169" s="469">
        <f>'8. Routing factors'!X201*'7. Network costs'!$J$265</f>
        <v>0</v>
      </c>
      <c r="Y169" s="469">
        <f>'8. Routing factors'!Y201*'7. Network costs'!$J$266</f>
        <v>0</v>
      </c>
      <c r="Z169" s="469">
        <f>'8. Routing factors'!Z201*'7. Network costs'!$J$267</f>
        <v>0</v>
      </c>
      <c r="AA169" s="469">
        <f>'8. Routing factors'!AA201*'7. Network costs'!$J$268</f>
        <v>0</v>
      </c>
      <c r="AB169" s="469">
        <f>'8. Routing factors'!AB201*'7. Network costs'!$J$269</f>
        <v>49.039562597695067</v>
      </c>
      <c r="AC169" s="469">
        <f>'8. Routing factors'!AC201*'7. Network costs'!$J$270</f>
        <v>66.268338245355878</v>
      </c>
      <c r="AD169" s="469">
        <f>'8. Routing factors'!AD201*'7. Network costs'!$J$271</f>
        <v>0</v>
      </c>
      <c r="AE169" s="469">
        <f>'8. Routing factors'!AE201*'7. Network costs'!$J$272</f>
        <v>0</v>
      </c>
      <c r="AF169" s="469">
        <f>'8. Routing factors'!AF201*'7. Network costs'!$J$273</f>
        <v>0</v>
      </c>
      <c r="AG169" s="469">
        <f>'8. Routing factors'!AG201*'7. Network costs'!$J$274</f>
        <v>0</v>
      </c>
      <c r="AH169" s="469">
        <f>'8. Routing factors'!AH201*'7. Network costs'!$J$275</f>
        <v>0</v>
      </c>
      <c r="AI169" s="469">
        <f>'8. Routing factors'!AI201*'7. Network costs'!$J$276</f>
        <v>172.12063667749999</v>
      </c>
      <c r="AJ169" s="469">
        <f>'8. Routing factors'!AJ201*'7. Network costs'!$J$277</f>
        <v>463.43480657614276</v>
      </c>
      <c r="AK169" s="469">
        <f>'8. Routing factors'!AK201*'7. Network costs'!$J$278</f>
        <v>177.35581687424173</v>
      </c>
      <c r="AL169" s="469">
        <f>'8. Routing factors'!AL201*'7. Network costs'!$J$279</f>
        <v>47.405430336085253</v>
      </c>
      <c r="AM169" s="469">
        <f>'8. Routing factors'!AM201*'7. Network costs'!$J$280</f>
        <v>69.735325495554932</v>
      </c>
      <c r="AN169" s="469">
        <f>'8. Routing factors'!AN201*'7. Network costs'!$J$281</f>
        <v>8.7927360186352749E-2</v>
      </c>
      <c r="AO169" s="469">
        <f>'8. Routing factors'!AO201*'7. Network costs'!$J$282</f>
        <v>2.5629441606067133E-2</v>
      </c>
      <c r="AP169" s="469">
        <f>'8. Routing factors'!AP201*'7. Network costs'!$J$283</f>
        <v>1534.3356401220624</v>
      </c>
      <c r="AQ169" s="469">
        <f>'8. Routing factors'!AQ201*'7. Network costs'!$J$284</f>
        <v>0</v>
      </c>
      <c r="AR169" s="469">
        <f>'8. Routing factors'!AR201*'7. Network costs'!$J$285</f>
        <v>0.12814720803033561</v>
      </c>
      <c r="AS169" s="469">
        <f>'8. Routing factors'!AS201*'7. Network costs'!$J$286</f>
        <v>0.38296274379794909</v>
      </c>
      <c r="AT169" s="469">
        <f>'8. Routing factors'!AT201*'7. Network costs'!$J$287</f>
        <v>0.14127286847004666</v>
      </c>
      <c r="AU169" s="469">
        <f>'8. Routing factors'!AU201*'7. Network costs'!$J$288</f>
        <v>0</v>
      </c>
      <c r="AV169" s="469">
        <f>'8. Routing factors'!AV201*'7. Network costs'!$J$289</f>
        <v>0</v>
      </c>
      <c r="AW169" s="469">
        <f>'8. Routing factors'!AW201*'7. Network costs'!$J$290</f>
        <v>0</v>
      </c>
      <c r="AX169" s="469">
        <f>'8. Routing factors'!AX201*'7. Network costs'!$J$291</f>
        <v>0</v>
      </c>
      <c r="AY169" s="469">
        <f>'8. Routing factors'!AY201*'7. Network costs'!$J$292</f>
        <v>0</v>
      </c>
      <c r="AZ169" s="469">
        <f>'8. Routing factors'!AZ201*'7. Network costs'!$J$293</f>
        <v>0</v>
      </c>
      <c r="BA169" s="469">
        <f>'8. Routing factors'!BA201*'7. Network costs'!$J$294</f>
        <v>0</v>
      </c>
      <c r="BB169" s="469">
        <f>'8. Routing factors'!BB201*'7. Network costs'!$J$295</f>
        <v>0</v>
      </c>
      <c r="BC169" s="469">
        <f>'8. Routing factors'!BC201*'7. Network costs'!$J$296</f>
        <v>0</v>
      </c>
      <c r="BD169" s="469">
        <f>'8. Routing factors'!BD201*'7. Network costs'!$J$297</f>
        <v>0</v>
      </c>
      <c r="BE169" s="469">
        <f>'8. Routing factors'!BE201*'7. Network costs'!$J$298</f>
        <v>0</v>
      </c>
      <c r="BF169" s="469">
        <f>'8. Routing factors'!BF201*'7. Network costs'!$J$299</f>
        <v>0</v>
      </c>
      <c r="BG169" s="469">
        <f>'8. Routing factors'!BG201*'7. Network costs'!$J$300</f>
        <v>0</v>
      </c>
      <c r="BH169" s="229"/>
      <c r="BI169" s="335">
        <f t="shared" si="23"/>
        <v>208309.91926833955</v>
      </c>
      <c r="BJ169" s="470">
        <f>'2. Traffic'!J222</f>
        <v>259.78371840000005</v>
      </c>
      <c r="BK169" s="471">
        <f t="shared" si="24"/>
        <v>8.0185902546669953E-4</v>
      </c>
    </row>
    <row r="170" spans="3:63">
      <c r="C170" s="240" t="str">
        <f t="shared" si="22"/>
        <v>S17</v>
      </c>
      <c r="D170" s="240" t="str">
        <f t="shared" si="22"/>
        <v>Изходящи SMS към други мрежи (SMS outgoing to other network)</v>
      </c>
      <c r="E170" s="469">
        <f>'8. Routing factors'!E202*'7. Network costs'!$J$246</f>
        <v>54.748289207315935</v>
      </c>
      <c r="F170" s="469">
        <f>'8. Routing factors'!F202*'7. Network costs'!$J$247</f>
        <v>34.563576957257567</v>
      </c>
      <c r="G170" s="469">
        <f>'8. Routing factors'!G202*'7. Network costs'!$J$248</f>
        <v>62.103848867646384</v>
      </c>
      <c r="H170" s="469">
        <f>'8. Routing factors'!H202*'7. Network costs'!$J$249</f>
        <v>18.171165989108435</v>
      </c>
      <c r="I170" s="469">
        <f>'8. Routing factors'!I202*'7. Network costs'!$J$250</f>
        <v>74.551998887493554</v>
      </c>
      <c r="J170" s="469">
        <f>'8. Routing factors'!J202*'7. Network costs'!$J$251</f>
        <v>3.9671397956560948</v>
      </c>
      <c r="K170" s="469">
        <f>'8. Routing factors'!K202*'7. Network costs'!$J$252</f>
        <v>2.4840793020924128</v>
      </c>
      <c r="L170" s="469">
        <f>'8. Routing factors'!L202*'7. Network costs'!$J$253</f>
        <v>0.33098419922035344</v>
      </c>
      <c r="M170" s="469">
        <f>'8. Routing factors'!M202*'7. Network costs'!$J$254</f>
        <v>9.9295259766106021</v>
      </c>
      <c r="N170" s="469">
        <f>'8. Routing factors'!N202*'7. Network costs'!$J$255</f>
        <v>29061.626186810285</v>
      </c>
      <c r="O170" s="469">
        <f>'8. Routing factors'!O202*'7. Network costs'!$J$256</f>
        <v>38921.820785906624</v>
      </c>
      <c r="P170" s="469">
        <f>'8. Routing factors'!P202*'7. Network costs'!$J$257</f>
        <v>0</v>
      </c>
      <c r="Q170" s="469">
        <f>'8. Routing factors'!Q202*'7. Network costs'!$J$258</f>
        <v>0</v>
      </c>
      <c r="R170" s="469">
        <f>'8. Routing factors'!R202*'7. Network costs'!$J$259</f>
        <v>1.7652490625085511</v>
      </c>
      <c r="S170" s="469">
        <f>'8. Routing factors'!S202*'7. Network costs'!$J$260</f>
        <v>1.6549209961017666</v>
      </c>
      <c r="T170" s="469">
        <f>'8. Routing factors'!T202*'7. Network costs'!$J$261</f>
        <v>72.5364112825131</v>
      </c>
      <c r="U170" s="469">
        <f>'8. Routing factors'!U202*'7. Network costs'!$J$262</f>
        <v>7.2977145520098521</v>
      </c>
      <c r="V170" s="469">
        <f>'8. Routing factors'!V202*'7. Network costs'!$J$263</f>
        <v>0</v>
      </c>
      <c r="W170" s="469">
        <f>'8. Routing factors'!W202*'7. Network costs'!$J$264</f>
        <v>10.922964929095354</v>
      </c>
      <c r="X170" s="469">
        <f>'8. Routing factors'!X202*'7. Network costs'!$J$265</f>
        <v>0</v>
      </c>
      <c r="Y170" s="469">
        <f>'8. Routing factors'!Y202*'7. Network costs'!$J$266</f>
        <v>0</v>
      </c>
      <c r="Z170" s="469">
        <f>'8. Routing factors'!Z202*'7. Network costs'!$J$267</f>
        <v>0</v>
      </c>
      <c r="AA170" s="469">
        <f>'8. Routing factors'!AA202*'7. Network costs'!$J$268</f>
        <v>0</v>
      </c>
      <c r="AB170" s="469">
        <f>'8. Routing factors'!AB202*'7. Network costs'!$J$269</f>
        <v>8.1732604329491778</v>
      </c>
      <c r="AC170" s="469">
        <f>'8. Routing factors'!AC202*'7. Network costs'!$J$270</f>
        <v>11.044723040892643</v>
      </c>
      <c r="AD170" s="469">
        <f>'8. Routing factors'!AD202*'7. Network costs'!$J$271</f>
        <v>0</v>
      </c>
      <c r="AE170" s="469">
        <f>'8. Routing factors'!AE202*'7. Network costs'!$J$272</f>
        <v>0</v>
      </c>
      <c r="AF170" s="469">
        <f>'8. Routing factors'!AF202*'7. Network costs'!$J$273</f>
        <v>0</v>
      </c>
      <c r="AG170" s="469">
        <f>'8. Routing factors'!AG202*'7. Network costs'!$J$274</f>
        <v>0</v>
      </c>
      <c r="AH170" s="469">
        <f>'8. Routing factors'!AH202*'7. Network costs'!$J$275</f>
        <v>0</v>
      </c>
      <c r="AI170" s="469">
        <f>'8. Routing factors'!AI202*'7. Network costs'!$J$276</f>
        <v>28.686772779583329</v>
      </c>
      <c r="AJ170" s="469">
        <f>'8. Routing factors'!AJ202*'7. Network costs'!$J$277</f>
        <v>77.239134429357122</v>
      </c>
      <c r="AK170" s="469">
        <f>'8. Routing factors'!AK202*'7. Network costs'!$J$278</f>
        <v>29.559302812373616</v>
      </c>
      <c r="AL170" s="469">
        <f>'8. Routing factors'!AL202*'7. Network costs'!$J$279</f>
        <v>7.9009050560142073</v>
      </c>
      <c r="AM170" s="469">
        <f>'8. Routing factors'!AM202*'7. Network costs'!$J$280</f>
        <v>11.622554249259153</v>
      </c>
      <c r="AN170" s="469">
        <f>'8. Routing factors'!AN202*'7. Network costs'!$J$281</f>
        <v>2.9309120062117583E-2</v>
      </c>
      <c r="AO170" s="469">
        <f>'8. Routing factors'!AO202*'7. Network costs'!$J$282</f>
        <v>8.5431472020223772E-3</v>
      </c>
      <c r="AP170" s="469">
        <f>'8. Routing factors'!AP202*'7. Network costs'!$J$283</f>
        <v>511.4452133740208</v>
      </c>
      <c r="AQ170" s="469">
        <f>'8. Routing factors'!AQ202*'7. Network costs'!$J$284</f>
        <v>0</v>
      </c>
      <c r="AR170" s="469">
        <f>'8. Routing factors'!AR202*'7. Network costs'!$J$285</f>
        <v>4.271573601011186E-2</v>
      </c>
      <c r="AS170" s="469">
        <f>'8. Routing factors'!AS202*'7. Network costs'!$J$286</f>
        <v>0.12765424793264968</v>
      </c>
      <c r="AT170" s="469">
        <f>'8. Routing factors'!AT202*'7. Network costs'!$J$287</f>
        <v>4.7090956156682219E-2</v>
      </c>
      <c r="AU170" s="469">
        <f>'8. Routing factors'!AU202*'7. Network costs'!$J$288</f>
        <v>0</v>
      </c>
      <c r="AV170" s="469">
        <f>'8. Routing factors'!AV202*'7. Network costs'!$J$289</f>
        <v>0.28193641113865942</v>
      </c>
      <c r="AW170" s="469">
        <f>'8. Routing factors'!AW202*'7. Network costs'!$J$290</f>
        <v>0</v>
      </c>
      <c r="AX170" s="469">
        <f>'8. Routing factors'!AX202*'7. Network costs'!$J$291</f>
        <v>0</v>
      </c>
      <c r="AY170" s="469">
        <f>'8. Routing factors'!AY202*'7. Network costs'!$J$292</f>
        <v>0</v>
      </c>
      <c r="AZ170" s="469">
        <f>'8. Routing factors'!AZ202*'7. Network costs'!$J$293</f>
        <v>0</v>
      </c>
      <c r="BA170" s="469">
        <f>'8. Routing factors'!BA202*'7. Network costs'!$J$294</f>
        <v>0</v>
      </c>
      <c r="BB170" s="469">
        <f>'8. Routing factors'!BB202*'7. Network costs'!$J$295</f>
        <v>0</v>
      </c>
      <c r="BC170" s="469">
        <f>'8. Routing factors'!BC202*'7. Network costs'!$J$296</f>
        <v>0</v>
      </c>
      <c r="BD170" s="469">
        <f>'8. Routing factors'!BD202*'7. Network costs'!$J$297</f>
        <v>0</v>
      </c>
      <c r="BE170" s="469">
        <f>'8. Routing factors'!BE202*'7. Network costs'!$J$298</f>
        <v>0</v>
      </c>
      <c r="BF170" s="469">
        <f>'8. Routing factors'!BF202*'7. Network costs'!$J$299</f>
        <v>0</v>
      </c>
      <c r="BG170" s="469">
        <f>'8. Routing factors'!BG202*'7. Network costs'!$J$300</f>
        <v>0</v>
      </c>
      <c r="BH170" s="229"/>
      <c r="BI170" s="335">
        <f t="shared" si="23"/>
        <v>69024.683958514477</v>
      </c>
      <c r="BJ170" s="470">
        <f>'2. Traffic'!J223</f>
        <v>86.594572800000009</v>
      </c>
      <c r="BK170" s="471">
        <f t="shared" si="24"/>
        <v>7.9710173197499129E-4</v>
      </c>
    </row>
    <row r="171" spans="3:63">
      <c r="C171" s="240" t="str">
        <f t="shared" si="22"/>
        <v>S18</v>
      </c>
      <c r="D171" s="240" t="str">
        <f t="shared" si="22"/>
        <v>Входящи SMS от други мрежи (SMS incoming from other network)</v>
      </c>
      <c r="E171" s="469">
        <f>'8. Routing factors'!E203*'7. Network costs'!$J$246</f>
        <v>27.374144603657967</v>
      </c>
      <c r="F171" s="469">
        <f>'8. Routing factors'!F203*'7. Network costs'!$J$247</f>
        <v>17.281788478628783</v>
      </c>
      <c r="G171" s="469">
        <f>'8. Routing factors'!G203*'7. Network costs'!$J$248</f>
        <v>31.051924433823192</v>
      </c>
      <c r="H171" s="469">
        <f>'8. Routing factors'!H203*'7. Network costs'!$J$249</f>
        <v>9.0855829945542173</v>
      </c>
      <c r="I171" s="469">
        <f>'8. Routing factors'!I203*'7. Network costs'!$J$250</f>
        <v>37.275999443746777</v>
      </c>
      <c r="J171" s="469">
        <f>'8. Routing factors'!J203*'7. Network costs'!$J$251</f>
        <v>1.9835698978280474</v>
      </c>
      <c r="K171" s="469">
        <f>'8. Routing factors'!K203*'7. Network costs'!$J$252</f>
        <v>1.2420396510462064</v>
      </c>
      <c r="L171" s="469">
        <f>'8. Routing factors'!L203*'7. Network costs'!$J$253</f>
        <v>0.16549209961017672</v>
      </c>
      <c r="M171" s="469">
        <f>'8. Routing factors'!M203*'7. Network costs'!$J$254</f>
        <v>4.9647629883053011</v>
      </c>
      <c r="N171" s="469">
        <f>'8. Routing factors'!N203*'7. Network costs'!$J$255</f>
        <v>14530.813093405142</v>
      </c>
      <c r="O171" s="469">
        <f>'8. Routing factors'!O203*'7. Network costs'!$J$256</f>
        <v>19460.910392953312</v>
      </c>
      <c r="P171" s="469">
        <f>'8. Routing factors'!P203*'7. Network costs'!$J$257</f>
        <v>0</v>
      </c>
      <c r="Q171" s="469">
        <f>'8. Routing factors'!Q203*'7. Network costs'!$J$258</f>
        <v>0</v>
      </c>
      <c r="R171" s="469">
        <f>'8. Routing factors'!R203*'7. Network costs'!$J$259</f>
        <v>0.88262453125427554</v>
      </c>
      <c r="S171" s="469">
        <f>'8. Routing factors'!S203*'7. Network costs'!$J$260</f>
        <v>0.82746049805088329</v>
      </c>
      <c r="T171" s="469">
        <f>'8. Routing factors'!T203*'7. Network costs'!$J$261</f>
        <v>36.26820564125655</v>
      </c>
      <c r="U171" s="469">
        <f>'8. Routing factors'!U203*'7. Network costs'!$J$262</f>
        <v>0</v>
      </c>
      <c r="V171" s="469">
        <f>'8. Routing factors'!V203*'7. Network costs'!$J$263</f>
        <v>11.399737168431606</v>
      </c>
      <c r="W171" s="469">
        <f>'8. Routing factors'!W203*'7. Network costs'!$J$264</f>
        <v>5.4614824645476769</v>
      </c>
      <c r="X171" s="469">
        <f>'8. Routing factors'!X203*'7. Network costs'!$J$265</f>
        <v>0</v>
      </c>
      <c r="Y171" s="469">
        <f>'8. Routing factors'!Y203*'7. Network costs'!$J$266</f>
        <v>0</v>
      </c>
      <c r="Z171" s="469">
        <f>'8. Routing factors'!Z203*'7. Network costs'!$J$267</f>
        <v>0</v>
      </c>
      <c r="AA171" s="469">
        <f>'8. Routing factors'!AA203*'7. Network costs'!$J$268</f>
        <v>0</v>
      </c>
      <c r="AB171" s="469">
        <f>'8. Routing factors'!AB203*'7. Network costs'!$J$269</f>
        <v>4.0866302164745889</v>
      </c>
      <c r="AC171" s="469">
        <f>'8. Routing factors'!AC203*'7. Network costs'!$J$270</f>
        <v>5.5223615204463217</v>
      </c>
      <c r="AD171" s="469">
        <f>'8. Routing factors'!AD203*'7. Network costs'!$J$271</f>
        <v>0</v>
      </c>
      <c r="AE171" s="469">
        <f>'8. Routing factors'!AE203*'7. Network costs'!$J$272</f>
        <v>0</v>
      </c>
      <c r="AF171" s="469">
        <f>'8. Routing factors'!AF203*'7. Network costs'!$J$273</f>
        <v>0</v>
      </c>
      <c r="AG171" s="469">
        <f>'8. Routing factors'!AG203*'7. Network costs'!$J$274</f>
        <v>0</v>
      </c>
      <c r="AH171" s="469">
        <f>'8. Routing factors'!AH203*'7. Network costs'!$J$275</f>
        <v>0</v>
      </c>
      <c r="AI171" s="469">
        <f>'8. Routing factors'!AI203*'7. Network costs'!$J$276</f>
        <v>14.343386389791664</v>
      </c>
      <c r="AJ171" s="469">
        <f>'8. Routing factors'!AJ203*'7. Network costs'!$J$277</f>
        <v>38.619567214678561</v>
      </c>
      <c r="AK171" s="469">
        <f>'8. Routing factors'!AK203*'7. Network costs'!$J$278</f>
        <v>14.779651406186808</v>
      </c>
      <c r="AL171" s="469">
        <f>'8. Routing factors'!AL203*'7. Network costs'!$J$279</f>
        <v>3.9504525280071037</v>
      </c>
      <c r="AM171" s="469">
        <f>'8. Routing factors'!AM203*'7. Network costs'!$J$280</f>
        <v>5.8112771246295765</v>
      </c>
      <c r="AN171" s="469">
        <f>'8. Routing factors'!AN203*'7. Network costs'!$J$281</f>
        <v>1.4654560031058791E-2</v>
      </c>
      <c r="AO171" s="469">
        <f>'8. Routing factors'!AO203*'7. Network costs'!$J$282</f>
        <v>4.2715736010111886E-3</v>
      </c>
      <c r="AP171" s="469">
        <f>'8. Routing factors'!AP203*'7. Network costs'!$J$283</f>
        <v>255.7226066870104</v>
      </c>
      <c r="AQ171" s="469">
        <f>'8. Routing factors'!AQ203*'7. Network costs'!$J$284</f>
        <v>0</v>
      </c>
      <c r="AR171" s="469">
        <f>'8. Routing factors'!AR203*'7. Network costs'!$J$285</f>
        <v>2.135786800505593E-2</v>
      </c>
      <c r="AS171" s="469">
        <f>'8. Routing factors'!AS203*'7. Network costs'!$J$286</f>
        <v>6.3827123966324839E-2</v>
      </c>
      <c r="AT171" s="469">
        <f>'8. Routing factors'!AT203*'7. Network costs'!$J$287</f>
        <v>0</v>
      </c>
      <c r="AU171" s="469">
        <f>'8. Routing factors'!AU203*'7. Network costs'!$J$288</f>
        <v>2.0061991614090675E-2</v>
      </c>
      <c r="AV171" s="469">
        <f>'8. Routing factors'!AV203*'7. Network costs'!$J$289</f>
        <v>0.14096820556932971</v>
      </c>
      <c r="AW171" s="469">
        <f>'8. Routing factors'!AW203*'7. Network costs'!$J$290</f>
        <v>0</v>
      </c>
      <c r="AX171" s="469">
        <f>'8. Routing factors'!AX203*'7. Network costs'!$J$291</f>
        <v>0</v>
      </c>
      <c r="AY171" s="469">
        <f>'8. Routing factors'!AY203*'7. Network costs'!$J$292</f>
        <v>0</v>
      </c>
      <c r="AZ171" s="469">
        <f>'8. Routing factors'!AZ203*'7. Network costs'!$J$293</f>
        <v>0</v>
      </c>
      <c r="BA171" s="469">
        <f>'8. Routing factors'!BA203*'7. Network costs'!$J$294</f>
        <v>0</v>
      </c>
      <c r="BB171" s="469">
        <f>'8. Routing factors'!BB203*'7. Network costs'!$J$295</f>
        <v>0</v>
      </c>
      <c r="BC171" s="469">
        <f>'8. Routing factors'!BC203*'7. Network costs'!$J$296</f>
        <v>0</v>
      </c>
      <c r="BD171" s="469">
        <f>'8. Routing factors'!BD203*'7. Network costs'!$J$297</f>
        <v>0</v>
      </c>
      <c r="BE171" s="469">
        <f>'8. Routing factors'!BE203*'7. Network costs'!$J$298</f>
        <v>0</v>
      </c>
      <c r="BF171" s="469">
        <f>'8. Routing factors'!BF203*'7. Network costs'!$J$299</f>
        <v>0</v>
      </c>
      <c r="BG171" s="469">
        <f>'8. Routing factors'!BG203*'7. Network costs'!$J$300</f>
        <v>0</v>
      </c>
      <c r="BH171" s="229"/>
      <c r="BI171" s="335">
        <f t="shared" si="23"/>
        <v>34520.089375663199</v>
      </c>
      <c r="BJ171" s="470">
        <f>'2. Traffic'!J224</f>
        <v>43.297286400000004</v>
      </c>
      <c r="BK171" s="471">
        <f t="shared" si="24"/>
        <v>7.9728066689332283E-4</v>
      </c>
    </row>
    <row r="172" spans="3:63">
      <c r="C172" s="240" t="str">
        <f t="shared" si="22"/>
        <v>S19</v>
      </c>
      <c r="D172" s="240" t="str">
        <f t="shared" si="22"/>
        <v>Пренос на данни (Data services)</v>
      </c>
      <c r="E172" s="469">
        <f>'8. Routing factors'!E204*'7. Network costs'!$J$246</f>
        <v>0</v>
      </c>
      <c r="F172" s="469">
        <f>'8. Routing factors'!F204*'7. Network costs'!$J$247</f>
        <v>2566688.9180443715</v>
      </c>
      <c r="G172" s="469">
        <f>'8. Routing factors'!G204*'7. Network costs'!$J$248</f>
        <v>0</v>
      </c>
      <c r="H172" s="469">
        <f>'8. Routing factors'!H204*'7. Network costs'!$J$249</f>
        <v>1349389.5735926172</v>
      </c>
      <c r="I172" s="469">
        <f>'8. Routing factors'!I204*'7. Network costs'!$J$250</f>
        <v>0</v>
      </c>
      <c r="J172" s="469">
        <f>'8. Routing factors'!J204*'7. Network costs'!$J$251</f>
        <v>294599.53645524621</v>
      </c>
      <c r="K172" s="469">
        <f>'8. Routing factors'!K204*'7. Network costs'!$J$252</f>
        <v>122978.37545592351</v>
      </c>
      <c r="L172" s="469">
        <f>'8. Routing factors'!L204*'7. Network costs'!$J$253</f>
        <v>24578.86454394555</v>
      </c>
      <c r="M172" s="469">
        <f>'8. Routing factors'!M204*'7. Network costs'!$J$254</f>
        <v>737365.93631836644</v>
      </c>
      <c r="N172" s="469">
        <f>'8. Routing factors'!N204*'7. Network costs'!$J$255</f>
        <v>0</v>
      </c>
      <c r="O172" s="469">
        <f>'8. Routing factors'!O204*'7. Network costs'!$J$256</f>
        <v>0</v>
      </c>
      <c r="P172" s="469">
        <f>'8. Routing factors'!P204*'7. Network costs'!$J$257</f>
        <v>0</v>
      </c>
      <c r="Q172" s="469">
        <f>'8. Routing factors'!Q204*'7. Network costs'!$J$258</f>
        <v>0</v>
      </c>
      <c r="R172" s="469">
        <f>'8. Routing factors'!R204*'7. Network costs'!$J$259</f>
        <v>131087.27756770956</v>
      </c>
      <c r="S172" s="469">
        <f>'8. Routing factors'!S204*'7. Network costs'!$J$260</f>
        <v>122894.3227197277</v>
      </c>
      <c r="T172" s="469">
        <f>'8. Routing factors'!T204*'7. Network costs'!$J$261</f>
        <v>5386549.0606996287</v>
      </c>
      <c r="U172" s="469">
        <f>'8. Routing factors'!U204*'7. Network costs'!$J$262</f>
        <v>541927.79557677556</v>
      </c>
      <c r="V172" s="469">
        <f>'8. Routing factors'!V204*'7. Network costs'!$J$263</f>
        <v>0</v>
      </c>
      <c r="W172" s="469">
        <f>'8. Routing factors'!W204*'7. Network costs'!$J$264</f>
        <v>0</v>
      </c>
      <c r="X172" s="469">
        <f>'8. Routing factors'!X204*'7. Network costs'!$J$265</f>
        <v>0</v>
      </c>
      <c r="Y172" s="469">
        <f>'8. Routing factors'!Y204*'7. Network costs'!$J$266</f>
        <v>462691.58591872198</v>
      </c>
      <c r="Z172" s="469">
        <f>'8. Routing factors'!Z204*'7. Network costs'!$J$267</f>
        <v>256012.5240209194</v>
      </c>
      <c r="AA172" s="469">
        <f>'8. Routing factors'!AA204*'7. Network costs'!$J$268</f>
        <v>394797.51452007971</v>
      </c>
      <c r="AB172" s="469">
        <f>'8. Routing factors'!AB204*'7. Network costs'!$J$269</f>
        <v>606945.77426067716</v>
      </c>
      <c r="AC172" s="469">
        <f>'8. Routing factors'!AC204*'7. Network costs'!$J$270</f>
        <v>820180.39588278101</v>
      </c>
      <c r="AD172" s="469">
        <f>'8. Routing factors'!AD204*'7. Network costs'!$J$271</f>
        <v>0</v>
      </c>
      <c r="AE172" s="469">
        <f>'8. Routing factors'!AE204*'7. Network costs'!$J$272</f>
        <v>0</v>
      </c>
      <c r="AF172" s="469">
        <f>'8. Routing factors'!AF204*'7. Network costs'!$J$273</f>
        <v>0</v>
      </c>
      <c r="AG172" s="469">
        <f>'8. Routing factors'!AG204*'7. Network costs'!$J$274</f>
        <v>0</v>
      </c>
      <c r="AH172" s="469">
        <f>'8. Routing factors'!AH204*'7. Network costs'!$J$275</f>
        <v>0</v>
      </c>
      <c r="AI172" s="469">
        <f>'8. Routing factors'!AI204*'7. Network costs'!$J$276</f>
        <v>0</v>
      </c>
      <c r="AJ172" s="469">
        <f>'8. Routing factors'!AJ204*'7. Network costs'!$J$277</f>
        <v>5735772.9677206511</v>
      </c>
      <c r="AK172" s="469">
        <f>'8. Routing factors'!AK204*'7. Network costs'!$J$278</f>
        <v>0</v>
      </c>
      <c r="AL172" s="469">
        <f>'8. Routing factors'!AL204*'7. Network costs'!$J$279</f>
        <v>586720.68214670825</v>
      </c>
      <c r="AM172" s="469">
        <f>'8. Routing factors'!AM204*'7. Network costs'!$J$280</f>
        <v>0</v>
      </c>
      <c r="AN172" s="469">
        <f>'8. Routing factors'!AN204*'7. Network costs'!$J$281</f>
        <v>2176.4932996980538</v>
      </c>
      <c r="AO172" s="469">
        <f>'8. Routing factors'!AO204*'7. Network costs'!$J$282</f>
        <v>634.41354104550533</v>
      </c>
      <c r="AP172" s="469">
        <f>'8. Routing factors'!AP204*'7. Network costs'!$J$283</f>
        <v>0</v>
      </c>
      <c r="AQ172" s="469">
        <f>'8. Routing factors'!AQ204*'7. Network costs'!$J$284</f>
        <v>0</v>
      </c>
      <c r="AR172" s="469">
        <f>'8. Routing factors'!AR204*'7. Network costs'!$J$285</f>
        <v>3172.0677052275255</v>
      </c>
      <c r="AS172" s="469">
        <f>'8. Routing factors'!AS204*'7. Network costs'!$J$286</f>
        <v>9479.5959317289853</v>
      </c>
      <c r="AT172" s="469">
        <f>'8. Routing factors'!AT204*'7. Network costs'!$J$287</f>
        <v>3496.971261306046</v>
      </c>
      <c r="AU172" s="469">
        <f>'8. Routing factors'!AU204*'7. Network costs'!$J$288</f>
        <v>0</v>
      </c>
      <c r="AV172" s="469">
        <f>'8. Routing factors'!AV204*'7. Network costs'!$J$289</f>
        <v>0</v>
      </c>
      <c r="AW172" s="469">
        <f>'8. Routing factors'!AW204*'7. Network costs'!$J$290</f>
        <v>0</v>
      </c>
      <c r="AX172" s="469">
        <f>'8. Routing factors'!AX204*'7. Network costs'!$J$291</f>
        <v>1781.5130540564601</v>
      </c>
      <c r="AY172" s="469">
        <f>'8. Routing factors'!AY204*'7. Network costs'!$J$292</f>
        <v>0</v>
      </c>
      <c r="AZ172" s="469">
        <f>'8. Routing factors'!AZ204*'7. Network costs'!$J$293</f>
        <v>0</v>
      </c>
      <c r="BA172" s="469">
        <f>'8. Routing factors'!BA204*'7. Network costs'!$J$294</f>
        <v>0</v>
      </c>
      <c r="BB172" s="469">
        <f>'8. Routing factors'!BB204*'7. Network costs'!$J$295</f>
        <v>0</v>
      </c>
      <c r="BC172" s="469">
        <f>'8. Routing factors'!BC204*'7. Network costs'!$J$296</f>
        <v>0</v>
      </c>
      <c r="BD172" s="469">
        <f>'8. Routing factors'!BD204*'7. Network costs'!$J$297</f>
        <v>0</v>
      </c>
      <c r="BE172" s="469">
        <f>'8. Routing factors'!BE204*'7. Network costs'!$J$298</f>
        <v>0</v>
      </c>
      <c r="BF172" s="469">
        <f>'8. Routing factors'!BF204*'7. Network costs'!$J$299</f>
        <v>0</v>
      </c>
      <c r="BG172" s="469">
        <f>'8. Routing factors'!BG204*'7. Network costs'!$J$300</f>
        <v>0</v>
      </c>
      <c r="BH172" s="229"/>
      <c r="BI172" s="335">
        <f t="shared" si="23"/>
        <v>20161922.160237916</v>
      </c>
      <c r="BJ172" s="470">
        <f>'2. Traffic'!J225</f>
        <v>4329.7286400000003</v>
      </c>
      <c r="BK172" s="471">
        <f t="shared" si="24"/>
        <v>4.6566248919096033E-3</v>
      </c>
    </row>
    <row r="173" spans="3:63">
      <c r="C173" s="240" t="str">
        <f t="shared" si="22"/>
        <v>S20</v>
      </c>
      <c r="D173" s="240" t="str">
        <f t="shared" si="22"/>
        <v>Subscribers</v>
      </c>
      <c r="E173" s="469">
        <f>'8. Routing factors'!E205*'7. Network costs'!$J$246</f>
        <v>0</v>
      </c>
      <c r="F173" s="469">
        <f>'8. Routing factors'!F205*'7. Network costs'!$J$247</f>
        <v>0</v>
      </c>
      <c r="G173" s="469">
        <f>'8. Routing factors'!G205*'7. Network costs'!$J$248</f>
        <v>0</v>
      </c>
      <c r="H173" s="469">
        <f>'8. Routing factors'!H205*'7. Network costs'!$J$249</f>
        <v>0</v>
      </c>
      <c r="I173" s="469">
        <f>'8. Routing factors'!I205*'7. Network costs'!$J$250</f>
        <v>0</v>
      </c>
      <c r="J173" s="469">
        <f>'8. Routing factors'!J205*'7. Network costs'!$J$251</f>
        <v>0</v>
      </c>
      <c r="K173" s="469">
        <f>'8. Routing factors'!K205*'7. Network costs'!$J$252</f>
        <v>0</v>
      </c>
      <c r="L173" s="469">
        <f>'8. Routing factors'!L205*'7. Network costs'!$J$253</f>
        <v>0</v>
      </c>
      <c r="M173" s="469">
        <f>'8. Routing factors'!M205*'7. Network costs'!$J$254</f>
        <v>0</v>
      </c>
      <c r="N173" s="469">
        <f>'8. Routing factors'!N205*'7. Network costs'!$J$255</f>
        <v>0</v>
      </c>
      <c r="O173" s="469">
        <f>'8. Routing factors'!O205*'7. Network costs'!$J$256</f>
        <v>0</v>
      </c>
      <c r="P173" s="469">
        <f>'8. Routing factors'!P205*'7. Network costs'!$J$257</f>
        <v>0</v>
      </c>
      <c r="Q173" s="469">
        <f>'8. Routing factors'!Q205*'7. Network costs'!$J$258</f>
        <v>0</v>
      </c>
      <c r="R173" s="469">
        <f>'8. Routing factors'!R205*'7. Network costs'!$J$259</f>
        <v>0</v>
      </c>
      <c r="S173" s="469">
        <f>'8. Routing factors'!S205*'7. Network costs'!$J$260</f>
        <v>0</v>
      </c>
      <c r="T173" s="469">
        <f>'8. Routing factors'!T205*'7. Network costs'!$J$261</f>
        <v>0</v>
      </c>
      <c r="U173" s="469">
        <f>'8. Routing factors'!U205*'7. Network costs'!$J$262</f>
        <v>0</v>
      </c>
      <c r="V173" s="469">
        <f>'8. Routing factors'!V205*'7. Network costs'!$J$263</f>
        <v>0</v>
      </c>
      <c r="W173" s="469">
        <f>'8. Routing factors'!W205*'7. Network costs'!$J$264</f>
        <v>0</v>
      </c>
      <c r="X173" s="469">
        <f>'8. Routing factors'!X205*'7. Network costs'!$J$265</f>
        <v>0</v>
      </c>
      <c r="Y173" s="469">
        <f>'8. Routing factors'!Y205*'7. Network costs'!$J$266</f>
        <v>0</v>
      </c>
      <c r="Z173" s="469">
        <f>'8. Routing factors'!Z205*'7. Network costs'!$J$267</f>
        <v>0</v>
      </c>
      <c r="AA173" s="469">
        <f>'8. Routing factors'!AA205*'7. Network costs'!$J$268</f>
        <v>0</v>
      </c>
      <c r="AB173" s="469">
        <f>'8. Routing factors'!AB205*'7. Network costs'!$J$269</f>
        <v>0</v>
      </c>
      <c r="AC173" s="469">
        <f>'8. Routing factors'!AC205*'7. Network costs'!$J$270</f>
        <v>0</v>
      </c>
      <c r="AD173" s="469">
        <f>'8. Routing factors'!AD205*'7. Network costs'!$J$271</f>
        <v>0</v>
      </c>
      <c r="AE173" s="469">
        <f>'8. Routing factors'!AE205*'7. Network costs'!$J$272</f>
        <v>0</v>
      </c>
      <c r="AF173" s="469">
        <f>'8. Routing factors'!AF205*'7. Network costs'!$J$273</f>
        <v>0</v>
      </c>
      <c r="AG173" s="469">
        <f>'8. Routing factors'!AG205*'7. Network costs'!$J$274</f>
        <v>0</v>
      </c>
      <c r="AH173" s="469">
        <f>'8. Routing factors'!AH205*'7. Network costs'!$J$275</f>
        <v>0</v>
      </c>
      <c r="AI173" s="469">
        <f>'8. Routing factors'!AI205*'7. Network costs'!$J$276</f>
        <v>0</v>
      </c>
      <c r="AJ173" s="469">
        <f>'8. Routing factors'!AJ205*'7. Network costs'!$J$277</f>
        <v>0</v>
      </c>
      <c r="AK173" s="469">
        <f>'8. Routing factors'!AK205*'7. Network costs'!$J$278</f>
        <v>0</v>
      </c>
      <c r="AL173" s="469">
        <f>'8. Routing factors'!AL205*'7. Network costs'!$J$279</f>
        <v>0</v>
      </c>
      <c r="AM173" s="469">
        <f>'8. Routing factors'!AM205*'7. Network costs'!$J$280</f>
        <v>0</v>
      </c>
      <c r="AN173" s="469">
        <f>'8. Routing factors'!AN205*'7. Network costs'!$J$281</f>
        <v>0</v>
      </c>
      <c r="AO173" s="469">
        <f>'8. Routing factors'!AO205*'7. Network costs'!$J$282</f>
        <v>0</v>
      </c>
      <c r="AP173" s="469">
        <f>'8. Routing factors'!AP205*'7. Network costs'!$J$283</f>
        <v>0</v>
      </c>
      <c r="AQ173" s="469">
        <f>'8. Routing factors'!AQ205*'7. Network costs'!$J$284</f>
        <v>0</v>
      </c>
      <c r="AR173" s="469">
        <f>'8. Routing factors'!AR205*'7. Network costs'!$J$285</f>
        <v>0</v>
      </c>
      <c r="AS173" s="469">
        <f>'8. Routing factors'!AS205*'7. Network costs'!$J$286</f>
        <v>0</v>
      </c>
      <c r="AT173" s="469">
        <f>'8. Routing factors'!AT205*'7. Network costs'!$J$287</f>
        <v>0</v>
      </c>
      <c r="AU173" s="469">
        <f>'8. Routing factors'!AU205*'7. Network costs'!$J$288</f>
        <v>0</v>
      </c>
      <c r="AV173" s="469">
        <f>'8. Routing factors'!AV205*'7. Network costs'!$J$289</f>
        <v>0</v>
      </c>
      <c r="AW173" s="469">
        <f>'8. Routing factors'!AW205*'7. Network costs'!$J$290</f>
        <v>0</v>
      </c>
      <c r="AX173" s="469">
        <f>'8. Routing factors'!AX205*'7. Network costs'!$J$291</f>
        <v>0</v>
      </c>
      <c r="AY173" s="469">
        <f>'8. Routing factors'!AY205*'7. Network costs'!$J$292</f>
        <v>0</v>
      </c>
      <c r="AZ173" s="469">
        <f>'8. Routing factors'!AZ205*'7. Network costs'!$J$293</f>
        <v>0</v>
      </c>
      <c r="BA173" s="469">
        <f>'8. Routing factors'!BA205*'7. Network costs'!$J$294</f>
        <v>0</v>
      </c>
      <c r="BB173" s="469">
        <f>'8. Routing factors'!BB205*'7. Network costs'!$J$295</f>
        <v>0</v>
      </c>
      <c r="BC173" s="469">
        <f>'8. Routing factors'!BC205*'7. Network costs'!$J$296</f>
        <v>0</v>
      </c>
      <c r="BD173" s="469">
        <f>'8. Routing factors'!BD205*'7. Network costs'!$J$297</f>
        <v>0</v>
      </c>
      <c r="BE173" s="469">
        <f>'8. Routing factors'!BE205*'7. Network costs'!$J$298</f>
        <v>0</v>
      </c>
      <c r="BF173" s="469">
        <f>'8. Routing factors'!BF205*'7. Network costs'!$J$299</f>
        <v>0</v>
      </c>
      <c r="BG173" s="469">
        <f>'8. Routing factors'!BG205*'7. Network costs'!$J$300</f>
        <v>0</v>
      </c>
      <c r="BH173" s="229"/>
      <c r="BI173" s="335">
        <f t="shared" si="23"/>
        <v>0</v>
      </c>
      <c r="BJ173" s="470">
        <f>'2. Traffic'!J226</f>
        <v>0</v>
      </c>
      <c r="BK173" s="471" t="str">
        <f t="shared" si="24"/>
        <v/>
      </c>
    </row>
    <row r="174" spans="3:63">
      <c r="C174" s="240" t="str">
        <f t="shared" si="22"/>
        <v>S21</v>
      </c>
      <c r="D174" s="240" t="str">
        <f t="shared" si="22"/>
        <v>OTHER: complete as required</v>
      </c>
      <c r="E174" s="469">
        <f>'8. Routing factors'!E206*'7. Network costs'!$J$246</f>
        <v>0</v>
      </c>
      <c r="F174" s="469">
        <f>'8. Routing factors'!F206*'7. Network costs'!$J$247</f>
        <v>0</v>
      </c>
      <c r="G174" s="469">
        <f>'8. Routing factors'!G206*'7. Network costs'!$J$248</f>
        <v>0</v>
      </c>
      <c r="H174" s="469">
        <f>'8. Routing factors'!H206*'7. Network costs'!$J$249</f>
        <v>0</v>
      </c>
      <c r="I174" s="469">
        <f>'8. Routing factors'!I206*'7. Network costs'!$J$250</f>
        <v>0</v>
      </c>
      <c r="J174" s="469">
        <f>'8. Routing factors'!J206*'7. Network costs'!$J$251</f>
        <v>0</v>
      </c>
      <c r="K174" s="469">
        <f>'8. Routing factors'!K206*'7. Network costs'!$J$252</f>
        <v>0</v>
      </c>
      <c r="L174" s="469">
        <f>'8. Routing factors'!L206*'7. Network costs'!$J$253</f>
        <v>0</v>
      </c>
      <c r="M174" s="469">
        <f>'8. Routing factors'!M206*'7. Network costs'!$J$254</f>
        <v>0</v>
      </c>
      <c r="N174" s="469">
        <f>'8. Routing factors'!N206*'7. Network costs'!$J$255</f>
        <v>0</v>
      </c>
      <c r="O174" s="469">
        <f>'8. Routing factors'!O206*'7. Network costs'!$J$256</f>
        <v>0</v>
      </c>
      <c r="P174" s="469">
        <f>'8. Routing factors'!P206*'7. Network costs'!$J$257</f>
        <v>0</v>
      </c>
      <c r="Q174" s="469">
        <f>'8. Routing factors'!Q206*'7. Network costs'!$J$258</f>
        <v>0</v>
      </c>
      <c r="R174" s="469">
        <f>'8. Routing factors'!R206*'7. Network costs'!$J$259</f>
        <v>0</v>
      </c>
      <c r="S174" s="469">
        <f>'8. Routing factors'!S206*'7. Network costs'!$J$260</f>
        <v>0</v>
      </c>
      <c r="T174" s="469">
        <f>'8. Routing factors'!T206*'7. Network costs'!$J$261</f>
        <v>0</v>
      </c>
      <c r="U174" s="469">
        <f>'8. Routing factors'!U206*'7. Network costs'!$J$262</f>
        <v>0</v>
      </c>
      <c r="V174" s="469">
        <f>'8. Routing factors'!V206*'7. Network costs'!$J$263</f>
        <v>0</v>
      </c>
      <c r="W174" s="469">
        <f>'8. Routing factors'!W206*'7. Network costs'!$J$264</f>
        <v>0</v>
      </c>
      <c r="X174" s="469">
        <f>'8. Routing factors'!X206*'7. Network costs'!$J$265</f>
        <v>0</v>
      </c>
      <c r="Y174" s="469">
        <f>'8. Routing factors'!Y206*'7. Network costs'!$J$266</f>
        <v>0</v>
      </c>
      <c r="Z174" s="469">
        <f>'8. Routing factors'!Z206*'7. Network costs'!$J$267</f>
        <v>0</v>
      </c>
      <c r="AA174" s="469">
        <f>'8. Routing factors'!AA206*'7. Network costs'!$J$268</f>
        <v>0</v>
      </c>
      <c r="AB174" s="469">
        <f>'8. Routing factors'!AB206*'7. Network costs'!$J$269</f>
        <v>0</v>
      </c>
      <c r="AC174" s="469">
        <f>'8. Routing factors'!AC206*'7. Network costs'!$J$270</f>
        <v>0</v>
      </c>
      <c r="AD174" s="469">
        <f>'8. Routing factors'!AD206*'7. Network costs'!$J$271</f>
        <v>0</v>
      </c>
      <c r="AE174" s="469">
        <f>'8. Routing factors'!AE206*'7. Network costs'!$J$272</f>
        <v>0</v>
      </c>
      <c r="AF174" s="469">
        <f>'8. Routing factors'!AF206*'7. Network costs'!$J$273</f>
        <v>0</v>
      </c>
      <c r="AG174" s="469">
        <f>'8. Routing factors'!AG206*'7. Network costs'!$J$274</f>
        <v>0</v>
      </c>
      <c r="AH174" s="469">
        <f>'8. Routing factors'!AH206*'7. Network costs'!$J$275</f>
        <v>0</v>
      </c>
      <c r="AI174" s="469">
        <f>'8. Routing factors'!AI206*'7. Network costs'!$J$276</f>
        <v>0</v>
      </c>
      <c r="AJ174" s="469">
        <f>'8. Routing factors'!AJ206*'7. Network costs'!$J$277</f>
        <v>0</v>
      </c>
      <c r="AK174" s="469">
        <f>'8. Routing factors'!AK206*'7. Network costs'!$J$278</f>
        <v>0</v>
      </c>
      <c r="AL174" s="469">
        <f>'8. Routing factors'!AL206*'7. Network costs'!$J$279</f>
        <v>0</v>
      </c>
      <c r="AM174" s="469">
        <f>'8. Routing factors'!AM206*'7. Network costs'!$J$280</f>
        <v>0</v>
      </c>
      <c r="AN174" s="469">
        <f>'8. Routing factors'!AN206*'7. Network costs'!$J$281</f>
        <v>0</v>
      </c>
      <c r="AO174" s="469">
        <f>'8. Routing factors'!AO206*'7. Network costs'!$J$282</f>
        <v>0</v>
      </c>
      <c r="AP174" s="469">
        <f>'8. Routing factors'!AP206*'7. Network costs'!$J$283</f>
        <v>0</v>
      </c>
      <c r="AQ174" s="469">
        <f>'8. Routing factors'!AQ206*'7. Network costs'!$J$284</f>
        <v>0</v>
      </c>
      <c r="AR174" s="469">
        <f>'8. Routing factors'!AR206*'7. Network costs'!$J$285</f>
        <v>0</v>
      </c>
      <c r="AS174" s="469">
        <f>'8. Routing factors'!AS206*'7. Network costs'!$J$286</f>
        <v>0</v>
      </c>
      <c r="AT174" s="469">
        <f>'8. Routing factors'!AT206*'7. Network costs'!$J$287</f>
        <v>0</v>
      </c>
      <c r="AU174" s="469">
        <f>'8. Routing factors'!AU206*'7. Network costs'!$J$288</f>
        <v>0</v>
      </c>
      <c r="AV174" s="469">
        <f>'8. Routing factors'!AV206*'7. Network costs'!$J$289</f>
        <v>0</v>
      </c>
      <c r="AW174" s="469">
        <f>'8. Routing factors'!AW206*'7. Network costs'!$J$290</f>
        <v>0</v>
      </c>
      <c r="AX174" s="469">
        <f>'8. Routing factors'!AX206*'7. Network costs'!$J$291</f>
        <v>0</v>
      </c>
      <c r="AY174" s="469">
        <f>'8. Routing factors'!AY206*'7. Network costs'!$J$292</f>
        <v>0</v>
      </c>
      <c r="AZ174" s="469">
        <f>'8. Routing factors'!AZ206*'7. Network costs'!$J$293</f>
        <v>0</v>
      </c>
      <c r="BA174" s="469">
        <f>'8. Routing factors'!BA206*'7. Network costs'!$J$294</f>
        <v>0</v>
      </c>
      <c r="BB174" s="469">
        <f>'8. Routing factors'!BB206*'7. Network costs'!$J$295</f>
        <v>0</v>
      </c>
      <c r="BC174" s="469">
        <f>'8. Routing factors'!BC206*'7. Network costs'!$J$296</f>
        <v>0</v>
      </c>
      <c r="BD174" s="469">
        <f>'8. Routing factors'!BD206*'7. Network costs'!$J$297</f>
        <v>0</v>
      </c>
      <c r="BE174" s="469">
        <f>'8. Routing factors'!BE206*'7. Network costs'!$J$298</f>
        <v>0</v>
      </c>
      <c r="BF174" s="469">
        <f>'8. Routing factors'!BF206*'7. Network costs'!$J$299</f>
        <v>0</v>
      </c>
      <c r="BG174" s="469">
        <f>'8. Routing factors'!BG206*'7. Network costs'!$J$300</f>
        <v>0</v>
      </c>
      <c r="BH174" s="229"/>
      <c r="BI174" s="335">
        <f t="shared" si="23"/>
        <v>0</v>
      </c>
      <c r="BJ174" s="470">
        <f>'2. Traffic'!J227</f>
        <v>0</v>
      </c>
      <c r="BK174" s="471" t="str">
        <f t="shared" si="24"/>
        <v/>
      </c>
    </row>
    <row r="175" spans="3:63">
      <c r="C175" s="240" t="str">
        <f t="shared" si="22"/>
        <v>S22</v>
      </c>
      <c r="D175" s="240" t="str">
        <f t="shared" si="22"/>
        <v>OTHER: complete as required</v>
      </c>
      <c r="E175" s="469">
        <f>'8. Routing factors'!E207*'7. Network costs'!$J$246</f>
        <v>0</v>
      </c>
      <c r="F175" s="469">
        <f>'8. Routing factors'!F207*'7. Network costs'!$J$247</f>
        <v>0</v>
      </c>
      <c r="G175" s="469">
        <f>'8. Routing factors'!G207*'7. Network costs'!$J$248</f>
        <v>0</v>
      </c>
      <c r="H175" s="469">
        <f>'8. Routing factors'!H207*'7. Network costs'!$J$249</f>
        <v>0</v>
      </c>
      <c r="I175" s="469">
        <f>'8. Routing factors'!I207*'7. Network costs'!$J$250</f>
        <v>0</v>
      </c>
      <c r="J175" s="469">
        <f>'8. Routing factors'!J207*'7. Network costs'!$J$251</f>
        <v>0</v>
      </c>
      <c r="K175" s="469">
        <f>'8. Routing factors'!K207*'7. Network costs'!$J$252</f>
        <v>0</v>
      </c>
      <c r="L175" s="469">
        <f>'8. Routing factors'!L207*'7. Network costs'!$J$253</f>
        <v>0</v>
      </c>
      <c r="M175" s="469">
        <f>'8. Routing factors'!M207*'7. Network costs'!$J$254</f>
        <v>0</v>
      </c>
      <c r="N175" s="469">
        <f>'8. Routing factors'!N207*'7. Network costs'!$J$255</f>
        <v>0</v>
      </c>
      <c r="O175" s="469">
        <f>'8. Routing factors'!O207*'7. Network costs'!$J$256</f>
        <v>0</v>
      </c>
      <c r="P175" s="469">
        <f>'8. Routing factors'!P207*'7. Network costs'!$J$257</f>
        <v>0</v>
      </c>
      <c r="Q175" s="469">
        <f>'8. Routing factors'!Q207*'7. Network costs'!$J$258</f>
        <v>0</v>
      </c>
      <c r="R175" s="469">
        <f>'8. Routing factors'!R207*'7. Network costs'!$J$259</f>
        <v>0</v>
      </c>
      <c r="S175" s="469">
        <f>'8. Routing factors'!S207*'7. Network costs'!$J$260</f>
        <v>0</v>
      </c>
      <c r="T175" s="469">
        <f>'8. Routing factors'!T207*'7. Network costs'!$J$261</f>
        <v>0</v>
      </c>
      <c r="U175" s="469">
        <f>'8. Routing factors'!U207*'7. Network costs'!$J$262</f>
        <v>0</v>
      </c>
      <c r="V175" s="469">
        <f>'8. Routing factors'!V207*'7. Network costs'!$J$263</f>
        <v>0</v>
      </c>
      <c r="W175" s="469">
        <f>'8. Routing factors'!W207*'7. Network costs'!$J$264</f>
        <v>0</v>
      </c>
      <c r="X175" s="469">
        <f>'8. Routing factors'!X207*'7. Network costs'!$J$265</f>
        <v>0</v>
      </c>
      <c r="Y175" s="469">
        <f>'8. Routing factors'!Y207*'7. Network costs'!$J$266</f>
        <v>0</v>
      </c>
      <c r="Z175" s="469">
        <f>'8. Routing factors'!Z207*'7. Network costs'!$J$267</f>
        <v>0</v>
      </c>
      <c r="AA175" s="469">
        <f>'8. Routing factors'!AA207*'7. Network costs'!$J$268</f>
        <v>0</v>
      </c>
      <c r="AB175" s="469">
        <f>'8. Routing factors'!AB207*'7. Network costs'!$J$269</f>
        <v>0</v>
      </c>
      <c r="AC175" s="469">
        <f>'8. Routing factors'!AC207*'7. Network costs'!$J$270</f>
        <v>0</v>
      </c>
      <c r="AD175" s="469">
        <f>'8. Routing factors'!AD207*'7. Network costs'!$J$271</f>
        <v>0</v>
      </c>
      <c r="AE175" s="469">
        <f>'8. Routing factors'!AE207*'7. Network costs'!$J$272</f>
        <v>0</v>
      </c>
      <c r="AF175" s="469">
        <f>'8. Routing factors'!AF207*'7. Network costs'!$J$273</f>
        <v>0</v>
      </c>
      <c r="AG175" s="469">
        <f>'8. Routing factors'!AG207*'7. Network costs'!$J$274</f>
        <v>0</v>
      </c>
      <c r="AH175" s="469">
        <f>'8. Routing factors'!AH207*'7. Network costs'!$J$275</f>
        <v>0</v>
      </c>
      <c r="AI175" s="469">
        <f>'8. Routing factors'!AI207*'7. Network costs'!$J$276</f>
        <v>0</v>
      </c>
      <c r="AJ175" s="469">
        <f>'8. Routing factors'!AJ207*'7. Network costs'!$J$277</f>
        <v>0</v>
      </c>
      <c r="AK175" s="469">
        <f>'8. Routing factors'!AK207*'7. Network costs'!$J$278</f>
        <v>0</v>
      </c>
      <c r="AL175" s="469">
        <f>'8. Routing factors'!AL207*'7. Network costs'!$J$279</f>
        <v>0</v>
      </c>
      <c r="AM175" s="469">
        <f>'8. Routing factors'!AM207*'7. Network costs'!$J$280</f>
        <v>0</v>
      </c>
      <c r="AN175" s="469">
        <f>'8. Routing factors'!AN207*'7. Network costs'!$J$281</f>
        <v>0</v>
      </c>
      <c r="AO175" s="469">
        <f>'8. Routing factors'!AO207*'7. Network costs'!$J$282</f>
        <v>0</v>
      </c>
      <c r="AP175" s="469">
        <f>'8. Routing factors'!AP207*'7. Network costs'!$J$283</f>
        <v>0</v>
      </c>
      <c r="AQ175" s="469">
        <f>'8. Routing factors'!AQ207*'7. Network costs'!$J$284</f>
        <v>0</v>
      </c>
      <c r="AR175" s="469">
        <f>'8. Routing factors'!AR207*'7. Network costs'!$J$285</f>
        <v>0</v>
      </c>
      <c r="AS175" s="469">
        <f>'8. Routing factors'!AS207*'7. Network costs'!$J$286</f>
        <v>0</v>
      </c>
      <c r="AT175" s="469">
        <f>'8. Routing factors'!AT207*'7. Network costs'!$J$287</f>
        <v>0</v>
      </c>
      <c r="AU175" s="469">
        <f>'8. Routing factors'!AU207*'7. Network costs'!$J$288</f>
        <v>0</v>
      </c>
      <c r="AV175" s="469">
        <f>'8. Routing factors'!AV207*'7. Network costs'!$J$289</f>
        <v>0</v>
      </c>
      <c r="AW175" s="469">
        <f>'8. Routing factors'!AW207*'7. Network costs'!$J$290</f>
        <v>0</v>
      </c>
      <c r="AX175" s="469">
        <f>'8. Routing factors'!AX207*'7. Network costs'!$J$291</f>
        <v>0</v>
      </c>
      <c r="AY175" s="469">
        <f>'8. Routing factors'!AY207*'7. Network costs'!$J$292</f>
        <v>0</v>
      </c>
      <c r="AZ175" s="469">
        <f>'8. Routing factors'!AZ207*'7. Network costs'!$J$293</f>
        <v>0</v>
      </c>
      <c r="BA175" s="469">
        <f>'8. Routing factors'!BA207*'7. Network costs'!$J$294</f>
        <v>0</v>
      </c>
      <c r="BB175" s="469">
        <f>'8. Routing factors'!BB207*'7. Network costs'!$J$295</f>
        <v>0</v>
      </c>
      <c r="BC175" s="469">
        <f>'8. Routing factors'!BC207*'7. Network costs'!$J$296</f>
        <v>0</v>
      </c>
      <c r="BD175" s="469">
        <f>'8. Routing factors'!BD207*'7. Network costs'!$J$297</f>
        <v>0</v>
      </c>
      <c r="BE175" s="469">
        <f>'8. Routing factors'!BE207*'7. Network costs'!$J$298</f>
        <v>0</v>
      </c>
      <c r="BF175" s="469">
        <f>'8. Routing factors'!BF207*'7. Network costs'!$J$299</f>
        <v>0</v>
      </c>
      <c r="BG175" s="469">
        <f>'8. Routing factors'!BG207*'7. Network costs'!$J$300</f>
        <v>0</v>
      </c>
      <c r="BH175" s="229"/>
      <c r="BI175" s="335">
        <f t="shared" si="23"/>
        <v>0</v>
      </c>
      <c r="BJ175" s="470">
        <f>'2. Traffic'!J228</f>
        <v>0</v>
      </c>
      <c r="BK175" s="471" t="str">
        <f t="shared" si="24"/>
        <v/>
      </c>
    </row>
    <row r="176" spans="3:63">
      <c r="C176" s="240" t="str">
        <f t="shared" si="22"/>
        <v>S23</v>
      </c>
      <c r="D176" s="240" t="str">
        <f t="shared" si="22"/>
        <v>OTHER: complete as required</v>
      </c>
      <c r="E176" s="469">
        <f>'8. Routing factors'!E208*'7. Network costs'!$J$246</f>
        <v>0</v>
      </c>
      <c r="F176" s="469">
        <f>'8. Routing factors'!F208*'7. Network costs'!$J$247</f>
        <v>0</v>
      </c>
      <c r="G176" s="469">
        <f>'8. Routing factors'!G208*'7. Network costs'!$J$248</f>
        <v>0</v>
      </c>
      <c r="H176" s="469">
        <f>'8. Routing factors'!H208*'7. Network costs'!$J$249</f>
        <v>0</v>
      </c>
      <c r="I176" s="469">
        <f>'8. Routing factors'!I208*'7. Network costs'!$J$250</f>
        <v>0</v>
      </c>
      <c r="J176" s="469">
        <f>'8. Routing factors'!J208*'7. Network costs'!$J$251</f>
        <v>0</v>
      </c>
      <c r="K176" s="469">
        <f>'8. Routing factors'!K208*'7. Network costs'!$J$252</f>
        <v>0</v>
      </c>
      <c r="L176" s="469">
        <f>'8. Routing factors'!L208*'7. Network costs'!$J$253</f>
        <v>0</v>
      </c>
      <c r="M176" s="469">
        <f>'8. Routing factors'!M208*'7. Network costs'!$J$254</f>
        <v>0</v>
      </c>
      <c r="N176" s="469">
        <f>'8. Routing factors'!N208*'7. Network costs'!$J$255</f>
        <v>0</v>
      </c>
      <c r="O176" s="469">
        <f>'8. Routing factors'!O208*'7. Network costs'!$J$256</f>
        <v>0</v>
      </c>
      <c r="P176" s="469">
        <f>'8. Routing factors'!P208*'7. Network costs'!$J$257</f>
        <v>0</v>
      </c>
      <c r="Q176" s="469">
        <f>'8. Routing factors'!Q208*'7. Network costs'!$J$258</f>
        <v>0</v>
      </c>
      <c r="R176" s="469">
        <f>'8. Routing factors'!R208*'7. Network costs'!$J$259</f>
        <v>0</v>
      </c>
      <c r="S176" s="469">
        <f>'8. Routing factors'!S208*'7. Network costs'!$J$260</f>
        <v>0</v>
      </c>
      <c r="T176" s="469">
        <f>'8. Routing factors'!T208*'7. Network costs'!$J$261</f>
        <v>0</v>
      </c>
      <c r="U176" s="469">
        <f>'8. Routing factors'!U208*'7. Network costs'!$J$262</f>
        <v>0</v>
      </c>
      <c r="V176" s="469">
        <f>'8. Routing factors'!V208*'7. Network costs'!$J$263</f>
        <v>0</v>
      </c>
      <c r="W176" s="469">
        <f>'8. Routing factors'!W208*'7. Network costs'!$J$264</f>
        <v>0</v>
      </c>
      <c r="X176" s="469">
        <f>'8. Routing factors'!X208*'7. Network costs'!$J$265</f>
        <v>0</v>
      </c>
      <c r="Y176" s="469">
        <f>'8. Routing factors'!Y208*'7. Network costs'!$J$266</f>
        <v>0</v>
      </c>
      <c r="Z176" s="469">
        <f>'8. Routing factors'!Z208*'7. Network costs'!$J$267</f>
        <v>0</v>
      </c>
      <c r="AA176" s="469">
        <f>'8. Routing factors'!AA208*'7. Network costs'!$J$268</f>
        <v>0</v>
      </c>
      <c r="AB176" s="469">
        <f>'8. Routing factors'!AB208*'7. Network costs'!$J$269</f>
        <v>0</v>
      </c>
      <c r="AC176" s="469">
        <f>'8. Routing factors'!AC208*'7. Network costs'!$J$270</f>
        <v>0</v>
      </c>
      <c r="AD176" s="469">
        <f>'8. Routing factors'!AD208*'7. Network costs'!$J$271</f>
        <v>0</v>
      </c>
      <c r="AE176" s="469">
        <f>'8. Routing factors'!AE208*'7. Network costs'!$J$272</f>
        <v>0</v>
      </c>
      <c r="AF176" s="469">
        <f>'8. Routing factors'!AF208*'7. Network costs'!$J$273</f>
        <v>0</v>
      </c>
      <c r="AG176" s="469">
        <f>'8. Routing factors'!AG208*'7. Network costs'!$J$274</f>
        <v>0</v>
      </c>
      <c r="AH176" s="469">
        <f>'8. Routing factors'!AH208*'7. Network costs'!$J$275</f>
        <v>0</v>
      </c>
      <c r="AI176" s="469">
        <f>'8. Routing factors'!AI208*'7. Network costs'!$J$276</f>
        <v>0</v>
      </c>
      <c r="AJ176" s="469">
        <f>'8. Routing factors'!AJ208*'7. Network costs'!$J$277</f>
        <v>0</v>
      </c>
      <c r="AK176" s="469">
        <f>'8. Routing factors'!AK208*'7. Network costs'!$J$278</f>
        <v>0</v>
      </c>
      <c r="AL176" s="469">
        <f>'8. Routing factors'!AL208*'7. Network costs'!$J$279</f>
        <v>0</v>
      </c>
      <c r="AM176" s="469">
        <f>'8. Routing factors'!AM208*'7. Network costs'!$J$280</f>
        <v>0</v>
      </c>
      <c r="AN176" s="469">
        <f>'8. Routing factors'!AN208*'7. Network costs'!$J$281</f>
        <v>0</v>
      </c>
      <c r="AO176" s="469">
        <f>'8. Routing factors'!AO208*'7. Network costs'!$J$282</f>
        <v>0</v>
      </c>
      <c r="AP176" s="469">
        <f>'8. Routing factors'!AP208*'7. Network costs'!$J$283</f>
        <v>0</v>
      </c>
      <c r="AQ176" s="469">
        <f>'8. Routing factors'!AQ208*'7. Network costs'!$J$284</f>
        <v>0</v>
      </c>
      <c r="AR176" s="469">
        <f>'8. Routing factors'!AR208*'7. Network costs'!$J$285</f>
        <v>0</v>
      </c>
      <c r="AS176" s="469">
        <f>'8. Routing factors'!AS208*'7. Network costs'!$J$286</f>
        <v>0</v>
      </c>
      <c r="AT176" s="469">
        <f>'8. Routing factors'!AT208*'7. Network costs'!$J$287</f>
        <v>0</v>
      </c>
      <c r="AU176" s="469">
        <f>'8. Routing factors'!AU208*'7. Network costs'!$J$288</f>
        <v>0</v>
      </c>
      <c r="AV176" s="469">
        <f>'8. Routing factors'!AV208*'7. Network costs'!$J$289</f>
        <v>0</v>
      </c>
      <c r="AW176" s="469">
        <f>'8. Routing factors'!AW208*'7. Network costs'!$J$290</f>
        <v>0</v>
      </c>
      <c r="AX176" s="469">
        <f>'8. Routing factors'!AX208*'7. Network costs'!$J$291</f>
        <v>0</v>
      </c>
      <c r="AY176" s="469">
        <f>'8. Routing factors'!AY208*'7. Network costs'!$J$292</f>
        <v>0</v>
      </c>
      <c r="AZ176" s="469">
        <f>'8. Routing factors'!AZ208*'7. Network costs'!$J$293</f>
        <v>0</v>
      </c>
      <c r="BA176" s="469">
        <f>'8. Routing factors'!BA208*'7. Network costs'!$J$294</f>
        <v>0</v>
      </c>
      <c r="BB176" s="469">
        <f>'8. Routing factors'!BB208*'7. Network costs'!$J$295</f>
        <v>0</v>
      </c>
      <c r="BC176" s="469">
        <f>'8. Routing factors'!BC208*'7. Network costs'!$J$296</f>
        <v>0</v>
      </c>
      <c r="BD176" s="469">
        <f>'8. Routing factors'!BD208*'7. Network costs'!$J$297</f>
        <v>0</v>
      </c>
      <c r="BE176" s="469">
        <f>'8. Routing factors'!BE208*'7. Network costs'!$J$298</f>
        <v>0</v>
      </c>
      <c r="BF176" s="469">
        <f>'8. Routing factors'!BF208*'7. Network costs'!$J$299</f>
        <v>0</v>
      </c>
      <c r="BG176" s="469">
        <f>'8. Routing factors'!BG208*'7. Network costs'!$J$300</f>
        <v>0</v>
      </c>
      <c r="BH176" s="229"/>
      <c r="BI176" s="335">
        <f t="shared" si="23"/>
        <v>0</v>
      </c>
      <c r="BJ176" s="470">
        <f>'2. Traffic'!J229</f>
        <v>0</v>
      </c>
      <c r="BK176" s="471" t="str">
        <f t="shared" si="24"/>
        <v/>
      </c>
    </row>
    <row r="177" spans="3:63">
      <c r="C177" s="240" t="str">
        <f t="shared" si="22"/>
        <v>S24</v>
      </c>
      <c r="D177" s="240" t="str">
        <f t="shared" si="22"/>
        <v>OTHER: complete as required</v>
      </c>
      <c r="E177" s="469">
        <f>'8. Routing factors'!E209*'7. Network costs'!$J$246</f>
        <v>0</v>
      </c>
      <c r="F177" s="469">
        <f>'8. Routing factors'!F209*'7. Network costs'!$J$247</f>
        <v>0</v>
      </c>
      <c r="G177" s="469">
        <f>'8. Routing factors'!G209*'7. Network costs'!$J$248</f>
        <v>0</v>
      </c>
      <c r="H177" s="469">
        <f>'8. Routing factors'!H209*'7. Network costs'!$J$249</f>
        <v>0</v>
      </c>
      <c r="I177" s="469">
        <f>'8. Routing factors'!I209*'7. Network costs'!$J$250</f>
        <v>0</v>
      </c>
      <c r="J177" s="469">
        <f>'8. Routing factors'!J209*'7. Network costs'!$J$251</f>
        <v>0</v>
      </c>
      <c r="K177" s="469">
        <f>'8. Routing factors'!K209*'7. Network costs'!$J$252</f>
        <v>0</v>
      </c>
      <c r="L177" s="469">
        <f>'8. Routing factors'!L209*'7. Network costs'!$J$253</f>
        <v>0</v>
      </c>
      <c r="M177" s="469">
        <f>'8. Routing factors'!M209*'7. Network costs'!$J$254</f>
        <v>0</v>
      </c>
      <c r="N177" s="469">
        <f>'8. Routing factors'!N209*'7. Network costs'!$J$255</f>
        <v>0</v>
      </c>
      <c r="O177" s="469">
        <f>'8. Routing factors'!O209*'7. Network costs'!$J$256</f>
        <v>0</v>
      </c>
      <c r="P177" s="469">
        <f>'8. Routing factors'!P209*'7. Network costs'!$J$257</f>
        <v>0</v>
      </c>
      <c r="Q177" s="469">
        <f>'8. Routing factors'!Q209*'7. Network costs'!$J$258</f>
        <v>0</v>
      </c>
      <c r="R177" s="469">
        <f>'8. Routing factors'!R209*'7. Network costs'!$J$259</f>
        <v>0</v>
      </c>
      <c r="S177" s="469">
        <f>'8. Routing factors'!S209*'7. Network costs'!$J$260</f>
        <v>0</v>
      </c>
      <c r="T177" s="469">
        <f>'8. Routing factors'!T209*'7. Network costs'!$J$261</f>
        <v>0</v>
      </c>
      <c r="U177" s="469">
        <f>'8. Routing factors'!U209*'7. Network costs'!$J$262</f>
        <v>0</v>
      </c>
      <c r="V177" s="469">
        <f>'8. Routing factors'!V209*'7. Network costs'!$J$263</f>
        <v>0</v>
      </c>
      <c r="W177" s="469">
        <f>'8. Routing factors'!W209*'7. Network costs'!$J$264</f>
        <v>0</v>
      </c>
      <c r="X177" s="469">
        <f>'8. Routing factors'!X209*'7. Network costs'!$J$265</f>
        <v>0</v>
      </c>
      <c r="Y177" s="469">
        <f>'8. Routing factors'!Y209*'7. Network costs'!$J$266</f>
        <v>0</v>
      </c>
      <c r="Z177" s="469">
        <f>'8. Routing factors'!Z209*'7. Network costs'!$J$267</f>
        <v>0</v>
      </c>
      <c r="AA177" s="469">
        <f>'8. Routing factors'!AA209*'7. Network costs'!$J$268</f>
        <v>0</v>
      </c>
      <c r="AB177" s="469">
        <f>'8. Routing factors'!AB209*'7. Network costs'!$J$269</f>
        <v>0</v>
      </c>
      <c r="AC177" s="469">
        <f>'8. Routing factors'!AC209*'7. Network costs'!$J$270</f>
        <v>0</v>
      </c>
      <c r="AD177" s="469">
        <f>'8. Routing factors'!AD209*'7. Network costs'!$J$271</f>
        <v>0</v>
      </c>
      <c r="AE177" s="469">
        <f>'8. Routing factors'!AE209*'7. Network costs'!$J$272</f>
        <v>0</v>
      </c>
      <c r="AF177" s="469">
        <f>'8. Routing factors'!AF209*'7. Network costs'!$J$273</f>
        <v>0</v>
      </c>
      <c r="AG177" s="469">
        <f>'8. Routing factors'!AG209*'7. Network costs'!$J$274</f>
        <v>0</v>
      </c>
      <c r="AH177" s="469">
        <f>'8. Routing factors'!AH209*'7. Network costs'!$J$275</f>
        <v>0</v>
      </c>
      <c r="AI177" s="469">
        <f>'8. Routing factors'!AI209*'7. Network costs'!$J$276</f>
        <v>0</v>
      </c>
      <c r="AJ177" s="469">
        <f>'8. Routing factors'!AJ209*'7. Network costs'!$J$277</f>
        <v>0</v>
      </c>
      <c r="AK177" s="469">
        <f>'8. Routing factors'!AK209*'7. Network costs'!$J$278</f>
        <v>0</v>
      </c>
      <c r="AL177" s="469">
        <f>'8. Routing factors'!AL209*'7. Network costs'!$J$279</f>
        <v>0</v>
      </c>
      <c r="AM177" s="469">
        <f>'8. Routing factors'!AM209*'7. Network costs'!$J$280</f>
        <v>0</v>
      </c>
      <c r="AN177" s="469">
        <f>'8. Routing factors'!AN209*'7. Network costs'!$J$281</f>
        <v>0</v>
      </c>
      <c r="AO177" s="469">
        <f>'8. Routing factors'!AO209*'7. Network costs'!$J$282</f>
        <v>0</v>
      </c>
      <c r="AP177" s="469">
        <f>'8. Routing factors'!AP209*'7. Network costs'!$J$283</f>
        <v>0</v>
      </c>
      <c r="AQ177" s="469">
        <f>'8. Routing factors'!AQ209*'7. Network costs'!$J$284</f>
        <v>0</v>
      </c>
      <c r="AR177" s="469">
        <f>'8. Routing factors'!AR209*'7. Network costs'!$J$285</f>
        <v>0</v>
      </c>
      <c r="AS177" s="469">
        <f>'8. Routing factors'!AS209*'7. Network costs'!$J$286</f>
        <v>0</v>
      </c>
      <c r="AT177" s="469">
        <f>'8. Routing factors'!AT209*'7. Network costs'!$J$287</f>
        <v>0</v>
      </c>
      <c r="AU177" s="469">
        <f>'8. Routing factors'!AU209*'7. Network costs'!$J$288</f>
        <v>0</v>
      </c>
      <c r="AV177" s="469">
        <f>'8. Routing factors'!AV209*'7. Network costs'!$J$289</f>
        <v>0</v>
      </c>
      <c r="AW177" s="469">
        <f>'8. Routing factors'!AW209*'7. Network costs'!$J$290</f>
        <v>0</v>
      </c>
      <c r="AX177" s="469">
        <f>'8. Routing factors'!AX209*'7. Network costs'!$J$291</f>
        <v>0</v>
      </c>
      <c r="AY177" s="469">
        <f>'8. Routing factors'!AY209*'7. Network costs'!$J$292</f>
        <v>0</v>
      </c>
      <c r="AZ177" s="469">
        <f>'8. Routing factors'!AZ209*'7. Network costs'!$J$293</f>
        <v>0</v>
      </c>
      <c r="BA177" s="469">
        <f>'8. Routing factors'!BA209*'7. Network costs'!$J$294</f>
        <v>0</v>
      </c>
      <c r="BB177" s="469">
        <f>'8. Routing factors'!BB209*'7. Network costs'!$J$295</f>
        <v>0</v>
      </c>
      <c r="BC177" s="469">
        <f>'8. Routing factors'!BC209*'7. Network costs'!$J$296</f>
        <v>0</v>
      </c>
      <c r="BD177" s="469">
        <f>'8. Routing factors'!BD209*'7. Network costs'!$J$297</f>
        <v>0</v>
      </c>
      <c r="BE177" s="469">
        <f>'8. Routing factors'!BE209*'7. Network costs'!$J$298</f>
        <v>0</v>
      </c>
      <c r="BF177" s="469">
        <f>'8. Routing factors'!BF209*'7. Network costs'!$J$299</f>
        <v>0</v>
      </c>
      <c r="BG177" s="469">
        <f>'8. Routing factors'!BG209*'7. Network costs'!$J$300</f>
        <v>0</v>
      </c>
      <c r="BH177" s="229"/>
      <c r="BI177" s="335">
        <f t="shared" si="23"/>
        <v>0</v>
      </c>
      <c r="BJ177" s="470">
        <f>'2. Traffic'!J230</f>
        <v>0</v>
      </c>
      <c r="BK177" s="471" t="str">
        <f t="shared" si="24"/>
        <v/>
      </c>
    </row>
    <row r="178" spans="3:63">
      <c r="C178" s="240" t="str">
        <f t="shared" si="22"/>
        <v>S25</v>
      </c>
      <c r="D178" s="240" t="str">
        <f t="shared" si="22"/>
        <v>OTHER: complete as required</v>
      </c>
      <c r="E178" s="469">
        <f>'8. Routing factors'!E210*'7. Network costs'!$J$246</f>
        <v>0</v>
      </c>
      <c r="F178" s="469">
        <f>'8. Routing factors'!F210*'7. Network costs'!$J$247</f>
        <v>0</v>
      </c>
      <c r="G178" s="469">
        <f>'8. Routing factors'!G210*'7. Network costs'!$J$248</f>
        <v>0</v>
      </c>
      <c r="H178" s="469">
        <f>'8. Routing factors'!H210*'7. Network costs'!$J$249</f>
        <v>0</v>
      </c>
      <c r="I178" s="469">
        <f>'8. Routing factors'!I210*'7. Network costs'!$J$250</f>
        <v>0</v>
      </c>
      <c r="J178" s="469">
        <f>'8. Routing factors'!J210*'7. Network costs'!$J$251</f>
        <v>0</v>
      </c>
      <c r="K178" s="469">
        <f>'8. Routing factors'!K210*'7. Network costs'!$J$252</f>
        <v>0</v>
      </c>
      <c r="L178" s="469">
        <f>'8. Routing factors'!L210*'7. Network costs'!$J$253</f>
        <v>0</v>
      </c>
      <c r="M178" s="469">
        <f>'8. Routing factors'!M210*'7. Network costs'!$J$254</f>
        <v>0</v>
      </c>
      <c r="N178" s="469">
        <f>'8. Routing factors'!N210*'7. Network costs'!$J$255</f>
        <v>0</v>
      </c>
      <c r="O178" s="469">
        <f>'8. Routing factors'!O210*'7. Network costs'!$J$256</f>
        <v>0</v>
      </c>
      <c r="P178" s="469">
        <f>'8. Routing factors'!P210*'7. Network costs'!$J$257</f>
        <v>0</v>
      </c>
      <c r="Q178" s="469">
        <f>'8. Routing factors'!Q210*'7. Network costs'!$J$258</f>
        <v>0</v>
      </c>
      <c r="R178" s="469">
        <f>'8. Routing factors'!R210*'7. Network costs'!$J$259</f>
        <v>0</v>
      </c>
      <c r="S178" s="469">
        <f>'8. Routing factors'!S210*'7. Network costs'!$J$260</f>
        <v>0</v>
      </c>
      <c r="T178" s="469">
        <f>'8. Routing factors'!T210*'7. Network costs'!$J$261</f>
        <v>0</v>
      </c>
      <c r="U178" s="469">
        <f>'8. Routing factors'!U210*'7. Network costs'!$J$262</f>
        <v>0</v>
      </c>
      <c r="V178" s="469">
        <f>'8. Routing factors'!V210*'7. Network costs'!$J$263</f>
        <v>0</v>
      </c>
      <c r="W178" s="469">
        <f>'8. Routing factors'!W210*'7. Network costs'!$J$264</f>
        <v>0</v>
      </c>
      <c r="X178" s="469">
        <f>'8. Routing factors'!X210*'7. Network costs'!$J$265</f>
        <v>0</v>
      </c>
      <c r="Y178" s="469">
        <f>'8. Routing factors'!Y210*'7. Network costs'!$J$266</f>
        <v>0</v>
      </c>
      <c r="Z178" s="469">
        <f>'8. Routing factors'!Z210*'7. Network costs'!$J$267</f>
        <v>0</v>
      </c>
      <c r="AA178" s="469">
        <f>'8. Routing factors'!AA210*'7. Network costs'!$J$268</f>
        <v>0</v>
      </c>
      <c r="AB178" s="469">
        <f>'8. Routing factors'!AB210*'7. Network costs'!$J$269</f>
        <v>0</v>
      </c>
      <c r="AC178" s="469">
        <f>'8. Routing factors'!AC210*'7. Network costs'!$J$270</f>
        <v>0</v>
      </c>
      <c r="AD178" s="469">
        <f>'8. Routing factors'!AD210*'7. Network costs'!$J$271</f>
        <v>0</v>
      </c>
      <c r="AE178" s="469">
        <f>'8. Routing factors'!AE210*'7. Network costs'!$J$272</f>
        <v>0</v>
      </c>
      <c r="AF178" s="469">
        <f>'8. Routing factors'!AF210*'7. Network costs'!$J$273</f>
        <v>0</v>
      </c>
      <c r="AG178" s="469">
        <f>'8. Routing factors'!AG210*'7. Network costs'!$J$274</f>
        <v>0</v>
      </c>
      <c r="AH178" s="469">
        <f>'8. Routing factors'!AH210*'7. Network costs'!$J$275</f>
        <v>0</v>
      </c>
      <c r="AI178" s="469">
        <f>'8. Routing factors'!AI210*'7. Network costs'!$J$276</f>
        <v>0</v>
      </c>
      <c r="AJ178" s="469">
        <f>'8. Routing factors'!AJ210*'7. Network costs'!$J$277</f>
        <v>0</v>
      </c>
      <c r="AK178" s="469">
        <f>'8. Routing factors'!AK210*'7. Network costs'!$J$278</f>
        <v>0</v>
      </c>
      <c r="AL178" s="469">
        <f>'8. Routing factors'!AL210*'7. Network costs'!$J$279</f>
        <v>0</v>
      </c>
      <c r="AM178" s="469">
        <f>'8. Routing factors'!AM210*'7. Network costs'!$J$280</f>
        <v>0</v>
      </c>
      <c r="AN178" s="469">
        <f>'8. Routing factors'!AN210*'7. Network costs'!$J$281</f>
        <v>0</v>
      </c>
      <c r="AO178" s="469">
        <f>'8. Routing factors'!AO210*'7. Network costs'!$J$282</f>
        <v>0</v>
      </c>
      <c r="AP178" s="469">
        <f>'8. Routing factors'!AP210*'7. Network costs'!$J$283</f>
        <v>0</v>
      </c>
      <c r="AQ178" s="469">
        <f>'8. Routing factors'!AQ210*'7. Network costs'!$J$284</f>
        <v>0</v>
      </c>
      <c r="AR178" s="469">
        <f>'8. Routing factors'!AR210*'7. Network costs'!$J$285</f>
        <v>0</v>
      </c>
      <c r="AS178" s="469">
        <f>'8. Routing factors'!AS210*'7. Network costs'!$J$286</f>
        <v>0</v>
      </c>
      <c r="AT178" s="469">
        <f>'8. Routing factors'!AT210*'7. Network costs'!$J$287</f>
        <v>0</v>
      </c>
      <c r="AU178" s="469">
        <f>'8. Routing factors'!AU210*'7. Network costs'!$J$288</f>
        <v>0</v>
      </c>
      <c r="AV178" s="469">
        <f>'8. Routing factors'!AV210*'7. Network costs'!$J$289</f>
        <v>0</v>
      </c>
      <c r="AW178" s="469">
        <f>'8. Routing factors'!AW210*'7. Network costs'!$J$290</f>
        <v>0</v>
      </c>
      <c r="AX178" s="469">
        <f>'8. Routing factors'!AX210*'7. Network costs'!$J$291</f>
        <v>0</v>
      </c>
      <c r="AY178" s="469">
        <f>'8. Routing factors'!AY210*'7. Network costs'!$J$292</f>
        <v>0</v>
      </c>
      <c r="AZ178" s="469">
        <f>'8. Routing factors'!AZ210*'7. Network costs'!$J$293</f>
        <v>0</v>
      </c>
      <c r="BA178" s="469">
        <f>'8. Routing factors'!BA210*'7. Network costs'!$J$294</f>
        <v>0</v>
      </c>
      <c r="BB178" s="469">
        <f>'8. Routing factors'!BB210*'7. Network costs'!$J$295</f>
        <v>0</v>
      </c>
      <c r="BC178" s="469">
        <f>'8. Routing factors'!BC210*'7. Network costs'!$J$296</f>
        <v>0</v>
      </c>
      <c r="BD178" s="469">
        <f>'8. Routing factors'!BD210*'7. Network costs'!$J$297</f>
        <v>0</v>
      </c>
      <c r="BE178" s="469">
        <f>'8. Routing factors'!BE210*'7. Network costs'!$J$298</f>
        <v>0</v>
      </c>
      <c r="BF178" s="469">
        <f>'8. Routing factors'!BF210*'7. Network costs'!$J$299</f>
        <v>0</v>
      </c>
      <c r="BG178" s="469">
        <f>'8. Routing factors'!BG210*'7. Network costs'!$J$300</f>
        <v>0</v>
      </c>
      <c r="BH178" s="229"/>
      <c r="BI178" s="335">
        <f t="shared" si="23"/>
        <v>0</v>
      </c>
      <c r="BJ178" s="470">
        <f>'2. Traffic'!J231</f>
        <v>0</v>
      </c>
      <c r="BK178" s="471" t="str">
        <f t="shared" si="24"/>
        <v/>
      </c>
    </row>
    <row r="179" spans="3:63">
      <c r="C179" s="240" t="str">
        <f t="shared" si="22"/>
        <v>S26</v>
      </c>
      <c r="D179" s="240" t="str">
        <f t="shared" si="22"/>
        <v>OTHER: complete as required</v>
      </c>
      <c r="E179" s="469">
        <f>'8. Routing factors'!E211*'7. Network costs'!$J$246</f>
        <v>0</v>
      </c>
      <c r="F179" s="469">
        <f>'8. Routing factors'!F211*'7. Network costs'!$J$247</f>
        <v>0</v>
      </c>
      <c r="G179" s="469">
        <f>'8. Routing factors'!G211*'7. Network costs'!$J$248</f>
        <v>0</v>
      </c>
      <c r="H179" s="469">
        <f>'8. Routing factors'!H211*'7. Network costs'!$J$249</f>
        <v>0</v>
      </c>
      <c r="I179" s="469">
        <f>'8. Routing factors'!I211*'7. Network costs'!$J$250</f>
        <v>0</v>
      </c>
      <c r="J179" s="469">
        <f>'8. Routing factors'!J211*'7. Network costs'!$J$251</f>
        <v>0</v>
      </c>
      <c r="K179" s="469">
        <f>'8. Routing factors'!K211*'7. Network costs'!$J$252</f>
        <v>0</v>
      </c>
      <c r="L179" s="469">
        <f>'8. Routing factors'!L211*'7. Network costs'!$J$253</f>
        <v>0</v>
      </c>
      <c r="M179" s="469">
        <f>'8. Routing factors'!M211*'7. Network costs'!$J$254</f>
        <v>0</v>
      </c>
      <c r="N179" s="469">
        <f>'8. Routing factors'!N211*'7. Network costs'!$J$255</f>
        <v>0</v>
      </c>
      <c r="O179" s="469">
        <f>'8. Routing factors'!O211*'7. Network costs'!$J$256</f>
        <v>0</v>
      </c>
      <c r="P179" s="469">
        <f>'8. Routing factors'!P211*'7. Network costs'!$J$257</f>
        <v>0</v>
      </c>
      <c r="Q179" s="469">
        <f>'8. Routing factors'!Q211*'7. Network costs'!$J$258</f>
        <v>0</v>
      </c>
      <c r="R179" s="469">
        <f>'8. Routing factors'!R211*'7. Network costs'!$J$259</f>
        <v>0</v>
      </c>
      <c r="S179" s="469">
        <f>'8. Routing factors'!S211*'7. Network costs'!$J$260</f>
        <v>0</v>
      </c>
      <c r="T179" s="469">
        <f>'8. Routing factors'!T211*'7. Network costs'!$J$261</f>
        <v>0</v>
      </c>
      <c r="U179" s="469">
        <f>'8. Routing factors'!U211*'7. Network costs'!$J$262</f>
        <v>0</v>
      </c>
      <c r="V179" s="469">
        <f>'8. Routing factors'!V211*'7. Network costs'!$J$263</f>
        <v>0</v>
      </c>
      <c r="W179" s="469">
        <f>'8. Routing factors'!W211*'7. Network costs'!$J$264</f>
        <v>0</v>
      </c>
      <c r="X179" s="469">
        <f>'8. Routing factors'!X211*'7. Network costs'!$J$265</f>
        <v>0</v>
      </c>
      <c r="Y179" s="469">
        <f>'8. Routing factors'!Y211*'7. Network costs'!$J$266</f>
        <v>0</v>
      </c>
      <c r="Z179" s="469">
        <f>'8. Routing factors'!Z211*'7. Network costs'!$J$267</f>
        <v>0</v>
      </c>
      <c r="AA179" s="469">
        <f>'8. Routing factors'!AA211*'7. Network costs'!$J$268</f>
        <v>0</v>
      </c>
      <c r="AB179" s="469">
        <f>'8. Routing factors'!AB211*'7. Network costs'!$J$269</f>
        <v>0</v>
      </c>
      <c r="AC179" s="469">
        <f>'8. Routing factors'!AC211*'7. Network costs'!$J$270</f>
        <v>0</v>
      </c>
      <c r="AD179" s="469">
        <f>'8. Routing factors'!AD211*'7. Network costs'!$J$271</f>
        <v>0</v>
      </c>
      <c r="AE179" s="469">
        <f>'8. Routing factors'!AE211*'7. Network costs'!$J$272</f>
        <v>0</v>
      </c>
      <c r="AF179" s="469">
        <f>'8. Routing factors'!AF211*'7. Network costs'!$J$273</f>
        <v>0</v>
      </c>
      <c r="AG179" s="469">
        <f>'8. Routing factors'!AG211*'7. Network costs'!$J$274</f>
        <v>0</v>
      </c>
      <c r="AH179" s="469">
        <f>'8. Routing factors'!AH211*'7. Network costs'!$J$275</f>
        <v>0</v>
      </c>
      <c r="AI179" s="469">
        <f>'8. Routing factors'!AI211*'7. Network costs'!$J$276</f>
        <v>0</v>
      </c>
      <c r="AJ179" s="469">
        <f>'8. Routing factors'!AJ211*'7. Network costs'!$J$277</f>
        <v>0</v>
      </c>
      <c r="AK179" s="469">
        <f>'8. Routing factors'!AK211*'7. Network costs'!$J$278</f>
        <v>0</v>
      </c>
      <c r="AL179" s="469">
        <f>'8. Routing factors'!AL211*'7. Network costs'!$J$279</f>
        <v>0</v>
      </c>
      <c r="AM179" s="469">
        <f>'8. Routing factors'!AM211*'7. Network costs'!$J$280</f>
        <v>0</v>
      </c>
      <c r="AN179" s="469">
        <f>'8. Routing factors'!AN211*'7. Network costs'!$J$281</f>
        <v>0</v>
      </c>
      <c r="AO179" s="469">
        <f>'8. Routing factors'!AO211*'7. Network costs'!$J$282</f>
        <v>0</v>
      </c>
      <c r="AP179" s="469">
        <f>'8. Routing factors'!AP211*'7. Network costs'!$J$283</f>
        <v>0</v>
      </c>
      <c r="AQ179" s="469">
        <f>'8. Routing factors'!AQ211*'7. Network costs'!$J$284</f>
        <v>0</v>
      </c>
      <c r="AR179" s="469">
        <f>'8. Routing factors'!AR211*'7. Network costs'!$J$285</f>
        <v>0</v>
      </c>
      <c r="AS179" s="469">
        <f>'8. Routing factors'!AS211*'7. Network costs'!$J$286</f>
        <v>0</v>
      </c>
      <c r="AT179" s="469">
        <f>'8. Routing factors'!AT211*'7. Network costs'!$J$287</f>
        <v>0</v>
      </c>
      <c r="AU179" s="469">
        <f>'8. Routing factors'!AU211*'7. Network costs'!$J$288</f>
        <v>0</v>
      </c>
      <c r="AV179" s="469">
        <f>'8. Routing factors'!AV211*'7. Network costs'!$J$289</f>
        <v>0</v>
      </c>
      <c r="AW179" s="469">
        <f>'8. Routing factors'!AW211*'7. Network costs'!$J$290</f>
        <v>0</v>
      </c>
      <c r="AX179" s="469">
        <f>'8. Routing factors'!AX211*'7. Network costs'!$J$291</f>
        <v>0</v>
      </c>
      <c r="AY179" s="469">
        <f>'8. Routing factors'!AY211*'7. Network costs'!$J$292</f>
        <v>0</v>
      </c>
      <c r="AZ179" s="469">
        <f>'8. Routing factors'!AZ211*'7. Network costs'!$J$293</f>
        <v>0</v>
      </c>
      <c r="BA179" s="469">
        <f>'8. Routing factors'!BA211*'7. Network costs'!$J$294</f>
        <v>0</v>
      </c>
      <c r="BB179" s="469">
        <f>'8. Routing factors'!BB211*'7. Network costs'!$J$295</f>
        <v>0</v>
      </c>
      <c r="BC179" s="469">
        <f>'8. Routing factors'!BC211*'7. Network costs'!$J$296</f>
        <v>0</v>
      </c>
      <c r="BD179" s="469">
        <f>'8. Routing factors'!BD211*'7. Network costs'!$J$297</f>
        <v>0</v>
      </c>
      <c r="BE179" s="469">
        <f>'8. Routing factors'!BE211*'7. Network costs'!$J$298</f>
        <v>0</v>
      </c>
      <c r="BF179" s="469">
        <f>'8. Routing factors'!BF211*'7. Network costs'!$J$299</f>
        <v>0</v>
      </c>
      <c r="BG179" s="469">
        <f>'8. Routing factors'!BG211*'7. Network costs'!$J$300</f>
        <v>0</v>
      </c>
      <c r="BH179" s="229"/>
      <c r="BI179" s="335">
        <f t="shared" si="23"/>
        <v>0</v>
      </c>
      <c r="BJ179" s="470">
        <f>'2. Traffic'!J232</f>
        <v>0</v>
      </c>
      <c r="BK179" s="471" t="str">
        <f t="shared" si="24"/>
        <v/>
      </c>
    </row>
    <row r="180" spans="3:63">
      <c r="C180" s="240" t="str">
        <f t="shared" si="22"/>
        <v>S27</v>
      </c>
      <c r="D180" s="240" t="str">
        <f t="shared" si="22"/>
        <v>OTHER: complete as required</v>
      </c>
      <c r="E180" s="469">
        <f>'8. Routing factors'!E212*'7. Network costs'!$J$246</f>
        <v>0</v>
      </c>
      <c r="F180" s="469">
        <f>'8. Routing factors'!F212*'7. Network costs'!$J$247</f>
        <v>0</v>
      </c>
      <c r="G180" s="469">
        <f>'8. Routing factors'!G212*'7. Network costs'!$J$248</f>
        <v>0</v>
      </c>
      <c r="H180" s="469">
        <f>'8. Routing factors'!H212*'7. Network costs'!$J$249</f>
        <v>0</v>
      </c>
      <c r="I180" s="469">
        <f>'8. Routing factors'!I212*'7. Network costs'!$J$250</f>
        <v>0</v>
      </c>
      <c r="J180" s="469">
        <f>'8. Routing factors'!J212*'7. Network costs'!$J$251</f>
        <v>0</v>
      </c>
      <c r="K180" s="469">
        <f>'8. Routing factors'!K212*'7. Network costs'!$J$252</f>
        <v>0</v>
      </c>
      <c r="L180" s="469">
        <f>'8. Routing factors'!L212*'7. Network costs'!$J$253</f>
        <v>0</v>
      </c>
      <c r="M180" s="469">
        <f>'8. Routing factors'!M212*'7. Network costs'!$J$254</f>
        <v>0</v>
      </c>
      <c r="N180" s="469">
        <f>'8. Routing factors'!N212*'7. Network costs'!$J$255</f>
        <v>0</v>
      </c>
      <c r="O180" s="469">
        <f>'8. Routing factors'!O212*'7. Network costs'!$J$256</f>
        <v>0</v>
      </c>
      <c r="P180" s="469">
        <f>'8. Routing factors'!P212*'7. Network costs'!$J$257</f>
        <v>0</v>
      </c>
      <c r="Q180" s="469">
        <f>'8. Routing factors'!Q212*'7. Network costs'!$J$258</f>
        <v>0</v>
      </c>
      <c r="R180" s="469">
        <f>'8. Routing factors'!R212*'7. Network costs'!$J$259</f>
        <v>0</v>
      </c>
      <c r="S180" s="469">
        <f>'8. Routing factors'!S212*'7. Network costs'!$J$260</f>
        <v>0</v>
      </c>
      <c r="T180" s="469">
        <f>'8. Routing factors'!T212*'7. Network costs'!$J$261</f>
        <v>0</v>
      </c>
      <c r="U180" s="469">
        <f>'8. Routing factors'!U212*'7. Network costs'!$J$262</f>
        <v>0</v>
      </c>
      <c r="V180" s="469">
        <f>'8. Routing factors'!V212*'7. Network costs'!$J$263</f>
        <v>0</v>
      </c>
      <c r="W180" s="469">
        <f>'8. Routing factors'!W212*'7. Network costs'!$J$264</f>
        <v>0</v>
      </c>
      <c r="X180" s="469">
        <f>'8. Routing factors'!X212*'7. Network costs'!$J$265</f>
        <v>0</v>
      </c>
      <c r="Y180" s="469">
        <f>'8. Routing factors'!Y212*'7. Network costs'!$J$266</f>
        <v>0</v>
      </c>
      <c r="Z180" s="469">
        <f>'8. Routing factors'!Z212*'7. Network costs'!$J$267</f>
        <v>0</v>
      </c>
      <c r="AA180" s="469">
        <f>'8. Routing factors'!AA212*'7. Network costs'!$J$268</f>
        <v>0</v>
      </c>
      <c r="AB180" s="469">
        <f>'8. Routing factors'!AB212*'7. Network costs'!$J$269</f>
        <v>0</v>
      </c>
      <c r="AC180" s="469">
        <f>'8. Routing factors'!AC212*'7. Network costs'!$J$270</f>
        <v>0</v>
      </c>
      <c r="AD180" s="469">
        <f>'8. Routing factors'!AD212*'7. Network costs'!$J$271</f>
        <v>0</v>
      </c>
      <c r="AE180" s="469">
        <f>'8. Routing factors'!AE212*'7. Network costs'!$J$272</f>
        <v>0</v>
      </c>
      <c r="AF180" s="469">
        <f>'8. Routing factors'!AF212*'7. Network costs'!$J$273</f>
        <v>0</v>
      </c>
      <c r="AG180" s="469">
        <f>'8. Routing factors'!AG212*'7. Network costs'!$J$274</f>
        <v>0</v>
      </c>
      <c r="AH180" s="469">
        <f>'8. Routing factors'!AH212*'7. Network costs'!$J$275</f>
        <v>0</v>
      </c>
      <c r="AI180" s="469">
        <f>'8. Routing factors'!AI212*'7. Network costs'!$J$276</f>
        <v>0</v>
      </c>
      <c r="AJ180" s="469">
        <f>'8. Routing factors'!AJ212*'7. Network costs'!$J$277</f>
        <v>0</v>
      </c>
      <c r="AK180" s="469">
        <f>'8. Routing factors'!AK212*'7. Network costs'!$J$278</f>
        <v>0</v>
      </c>
      <c r="AL180" s="469">
        <f>'8. Routing factors'!AL212*'7. Network costs'!$J$279</f>
        <v>0</v>
      </c>
      <c r="AM180" s="469">
        <f>'8. Routing factors'!AM212*'7. Network costs'!$J$280</f>
        <v>0</v>
      </c>
      <c r="AN180" s="469">
        <f>'8. Routing factors'!AN212*'7. Network costs'!$J$281</f>
        <v>0</v>
      </c>
      <c r="AO180" s="469">
        <f>'8. Routing factors'!AO212*'7. Network costs'!$J$282</f>
        <v>0</v>
      </c>
      <c r="AP180" s="469">
        <f>'8. Routing factors'!AP212*'7. Network costs'!$J$283</f>
        <v>0</v>
      </c>
      <c r="AQ180" s="469">
        <f>'8. Routing factors'!AQ212*'7. Network costs'!$J$284</f>
        <v>0</v>
      </c>
      <c r="AR180" s="469">
        <f>'8. Routing factors'!AR212*'7. Network costs'!$J$285</f>
        <v>0</v>
      </c>
      <c r="AS180" s="469">
        <f>'8. Routing factors'!AS212*'7. Network costs'!$J$286</f>
        <v>0</v>
      </c>
      <c r="AT180" s="469">
        <f>'8. Routing factors'!AT212*'7. Network costs'!$J$287</f>
        <v>0</v>
      </c>
      <c r="AU180" s="469">
        <f>'8. Routing factors'!AU212*'7. Network costs'!$J$288</f>
        <v>0</v>
      </c>
      <c r="AV180" s="469">
        <f>'8. Routing factors'!AV212*'7. Network costs'!$J$289</f>
        <v>0</v>
      </c>
      <c r="AW180" s="469">
        <f>'8. Routing factors'!AW212*'7. Network costs'!$J$290</f>
        <v>0</v>
      </c>
      <c r="AX180" s="469">
        <f>'8. Routing factors'!AX212*'7. Network costs'!$J$291</f>
        <v>0</v>
      </c>
      <c r="AY180" s="469">
        <f>'8. Routing factors'!AY212*'7. Network costs'!$J$292</f>
        <v>0</v>
      </c>
      <c r="AZ180" s="469">
        <f>'8. Routing factors'!AZ212*'7. Network costs'!$J$293</f>
        <v>0</v>
      </c>
      <c r="BA180" s="469">
        <f>'8. Routing factors'!BA212*'7. Network costs'!$J$294</f>
        <v>0</v>
      </c>
      <c r="BB180" s="469">
        <f>'8. Routing factors'!BB212*'7. Network costs'!$J$295</f>
        <v>0</v>
      </c>
      <c r="BC180" s="469">
        <f>'8. Routing factors'!BC212*'7. Network costs'!$J$296</f>
        <v>0</v>
      </c>
      <c r="BD180" s="469">
        <f>'8. Routing factors'!BD212*'7. Network costs'!$J$297</f>
        <v>0</v>
      </c>
      <c r="BE180" s="469">
        <f>'8. Routing factors'!BE212*'7. Network costs'!$J$298</f>
        <v>0</v>
      </c>
      <c r="BF180" s="469">
        <f>'8. Routing factors'!BF212*'7. Network costs'!$J$299</f>
        <v>0</v>
      </c>
      <c r="BG180" s="469">
        <f>'8. Routing factors'!BG212*'7. Network costs'!$J$300</f>
        <v>0</v>
      </c>
      <c r="BH180" s="229"/>
      <c r="BI180" s="335">
        <f t="shared" si="23"/>
        <v>0</v>
      </c>
      <c r="BJ180" s="470">
        <f>'2. Traffic'!J233</f>
        <v>0</v>
      </c>
      <c r="BK180" s="471" t="str">
        <f t="shared" si="24"/>
        <v/>
      </c>
    </row>
    <row r="181" spans="3:63">
      <c r="C181" s="240" t="str">
        <f t="shared" si="22"/>
        <v>S28</v>
      </c>
      <c r="D181" s="240" t="str">
        <f t="shared" si="22"/>
        <v>OTHER: complete as required</v>
      </c>
      <c r="E181" s="469">
        <f>'8. Routing factors'!E213*'7. Network costs'!$J$246</f>
        <v>0</v>
      </c>
      <c r="F181" s="469">
        <f>'8. Routing factors'!F213*'7. Network costs'!$J$247</f>
        <v>0</v>
      </c>
      <c r="G181" s="469">
        <f>'8. Routing factors'!G213*'7. Network costs'!$J$248</f>
        <v>0</v>
      </c>
      <c r="H181" s="469">
        <f>'8. Routing factors'!H213*'7. Network costs'!$J$249</f>
        <v>0</v>
      </c>
      <c r="I181" s="469">
        <f>'8. Routing factors'!I213*'7. Network costs'!$J$250</f>
        <v>0</v>
      </c>
      <c r="J181" s="469">
        <f>'8. Routing factors'!J213*'7. Network costs'!$J$251</f>
        <v>0</v>
      </c>
      <c r="K181" s="469">
        <f>'8. Routing factors'!K213*'7. Network costs'!$J$252</f>
        <v>0</v>
      </c>
      <c r="L181" s="469">
        <f>'8. Routing factors'!L213*'7. Network costs'!$J$253</f>
        <v>0</v>
      </c>
      <c r="M181" s="469">
        <f>'8. Routing factors'!M213*'7. Network costs'!$J$254</f>
        <v>0</v>
      </c>
      <c r="N181" s="469">
        <f>'8. Routing factors'!N213*'7. Network costs'!$J$255</f>
        <v>0</v>
      </c>
      <c r="O181" s="469">
        <f>'8. Routing factors'!O213*'7. Network costs'!$J$256</f>
        <v>0</v>
      </c>
      <c r="P181" s="469">
        <f>'8. Routing factors'!P213*'7. Network costs'!$J$257</f>
        <v>0</v>
      </c>
      <c r="Q181" s="469">
        <f>'8. Routing factors'!Q213*'7. Network costs'!$J$258</f>
        <v>0</v>
      </c>
      <c r="R181" s="469">
        <f>'8. Routing factors'!R213*'7. Network costs'!$J$259</f>
        <v>0</v>
      </c>
      <c r="S181" s="469">
        <f>'8. Routing factors'!S213*'7. Network costs'!$J$260</f>
        <v>0</v>
      </c>
      <c r="T181" s="469">
        <f>'8. Routing factors'!T213*'7. Network costs'!$J$261</f>
        <v>0</v>
      </c>
      <c r="U181" s="469">
        <f>'8. Routing factors'!U213*'7. Network costs'!$J$262</f>
        <v>0</v>
      </c>
      <c r="V181" s="469">
        <f>'8. Routing factors'!V213*'7. Network costs'!$J$263</f>
        <v>0</v>
      </c>
      <c r="W181" s="469">
        <f>'8. Routing factors'!W213*'7. Network costs'!$J$264</f>
        <v>0</v>
      </c>
      <c r="X181" s="469">
        <f>'8. Routing factors'!X213*'7. Network costs'!$J$265</f>
        <v>0</v>
      </c>
      <c r="Y181" s="469">
        <f>'8. Routing factors'!Y213*'7. Network costs'!$J$266</f>
        <v>0</v>
      </c>
      <c r="Z181" s="469">
        <f>'8. Routing factors'!Z213*'7. Network costs'!$J$267</f>
        <v>0</v>
      </c>
      <c r="AA181" s="469">
        <f>'8. Routing factors'!AA213*'7. Network costs'!$J$268</f>
        <v>0</v>
      </c>
      <c r="AB181" s="469">
        <f>'8. Routing factors'!AB213*'7. Network costs'!$J$269</f>
        <v>0</v>
      </c>
      <c r="AC181" s="469">
        <f>'8. Routing factors'!AC213*'7. Network costs'!$J$270</f>
        <v>0</v>
      </c>
      <c r="AD181" s="469">
        <f>'8. Routing factors'!AD213*'7. Network costs'!$J$271</f>
        <v>0</v>
      </c>
      <c r="AE181" s="469">
        <f>'8. Routing factors'!AE213*'7. Network costs'!$J$272</f>
        <v>0</v>
      </c>
      <c r="AF181" s="469">
        <f>'8. Routing factors'!AF213*'7. Network costs'!$J$273</f>
        <v>0</v>
      </c>
      <c r="AG181" s="469">
        <f>'8. Routing factors'!AG213*'7. Network costs'!$J$274</f>
        <v>0</v>
      </c>
      <c r="AH181" s="469">
        <f>'8. Routing factors'!AH213*'7. Network costs'!$J$275</f>
        <v>0</v>
      </c>
      <c r="AI181" s="469">
        <f>'8. Routing factors'!AI213*'7. Network costs'!$J$276</f>
        <v>0</v>
      </c>
      <c r="AJ181" s="469">
        <f>'8. Routing factors'!AJ213*'7. Network costs'!$J$277</f>
        <v>0</v>
      </c>
      <c r="AK181" s="469">
        <f>'8. Routing factors'!AK213*'7. Network costs'!$J$278</f>
        <v>0</v>
      </c>
      <c r="AL181" s="469">
        <f>'8. Routing factors'!AL213*'7. Network costs'!$J$279</f>
        <v>0</v>
      </c>
      <c r="AM181" s="469">
        <f>'8. Routing factors'!AM213*'7. Network costs'!$J$280</f>
        <v>0</v>
      </c>
      <c r="AN181" s="469">
        <f>'8. Routing factors'!AN213*'7. Network costs'!$J$281</f>
        <v>0</v>
      </c>
      <c r="AO181" s="469">
        <f>'8. Routing factors'!AO213*'7. Network costs'!$J$282</f>
        <v>0</v>
      </c>
      <c r="AP181" s="469">
        <f>'8. Routing factors'!AP213*'7. Network costs'!$J$283</f>
        <v>0</v>
      </c>
      <c r="AQ181" s="469">
        <f>'8. Routing factors'!AQ213*'7. Network costs'!$J$284</f>
        <v>0</v>
      </c>
      <c r="AR181" s="469">
        <f>'8. Routing factors'!AR213*'7. Network costs'!$J$285</f>
        <v>0</v>
      </c>
      <c r="AS181" s="469">
        <f>'8. Routing factors'!AS213*'7. Network costs'!$J$286</f>
        <v>0</v>
      </c>
      <c r="AT181" s="469">
        <f>'8. Routing factors'!AT213*'7. Network costs'!$J$287</f>
        <v>0</v>
      </c>
      <c r="AU181" s="469">
        <f>'8. Routing factors'!AU213*'7. Network costs'!$J$288</f>
        <v>0</v>
      </c>
      <c r="AV181" s="469">
        <f>'8. Routing factors'!AV213*'7. Network costs'!$J$289</f>
        <v>0</v>
      </c>
      <c r="AW181" s="469">
        <f>'8. Routing factors'!AW213*'7. Network costs'!$J$290</f>
        <v>0</v>
      </c>
      <c r="AX181" s="469">
        <f>'8. Routing factors'!AX213*'7. Network costs'!$J$291</f>
        <v>0</v>
      </c>
      <c r="AY181" s="469">
        <f>'8. Routing factors'!AY213*'7. Network costs'!$J$292</f>
        <v>0</v>
      </c>
      <c r="AZ181" s="469">
        <f>'8. Routing factors'!AZ213*'7. Network costs'!$J$293</f>
        <v>0</v>
      </c>
      <c r="BA181" s="469">
        <f>'8. Routing factors'!BA213*'7. Network costs'!$J$294</f>
        <v>0</v>
      </c>
      <c r="BB181" s="469">
        <f>'8. Routing factors'!BB213*'7. Network costs'!$J$295</f>
        <v>0</v>
      </c>
      <c r="BC181" s="469">
        <f>'8. Routing factors'!BC213*'7. Network costs'!$J$296</f>
        <v>0</v>
      </c>
      <c r="BD181" s="469">
        <f>'8. Routing factors'!BD213*'7. Network costs'!$J$297</f>
        <v>0</v>
      </c>
      <c r="BE181" s="469">
        <f>'8. Routing factors'!BE213*'7. Network costs'!$J$298</f>
        <v>0</v>
      </c>
      <c r="BF181" s="469">
        <f>'8. Routing factors'!BF213*'7. Network costs'!$J$299</f>
        <v>0</v>
      </c>
      <c r="BG181" s="469">
        <f>'8. Routing factors'!BG213*'7. Network costs'!$J$300</f>
        <v>0</v>
      </c>
      <c r="BH181" s="229"/>
      <c r="BI181" s="335">
        <f t="shared" si="23"/>
        <v>0</v>
      </c>
      <c r="BJ181" s="470">
        <f>'2. Traffic'!J234</f>
        <v>0</v>
      </c>
      <c r="BK181" s="471" t="str">
        <f t="shared" si="24"/>
        <v/>
      </c>
    </row>
    <row r="182" spans="3:63">
      <c r="C182" s="240" t="str">
        <f t="shared" si="22"/>
        <v>S29</v>
      </c>
      <c r="D182" s="240" t="str">
        <f t="shared" si="22"/>
        <v>OTHER: complete as required</v>
      </c>
      <c r="E182" s="469">
        <f>'8. Routing factors'!E214*'7. Network costs'!$J$246</f>
        <v>0</v>
      </c>
      <c r="F182" s="469">
        <f>'8. Routing factors'!F214*'7. Network costs'!$J$247</f>
        <v>0</v>
      </c>
      <c r="G182" s="469">
        <f>'8. Routing factors'!G214*'7. Network costs'!$J$248</f>
        <v>0</v>
      </c>
      <c r="H182" s="469">
        <f>'8. Routing factors'!H214*'7. Network costs'!$J$249</f>
        <v>0</v>
      </c>
      <c r="I182" s="469">
        <f>'8. Routing factors'!I214*'7. Network costs'!$J$250</f>
        <v>0</v>
      </c>
      <c r="J182" s="469">
        <f>'8. Routing factors'!J214*'7. Network costs'!$J$251</f>
        <v>0</v>
      </c>
      <c r="K182" s="469">
        <f>'8. Routing factors'!K214*'7. Network costs'!$J$252</f>
        <v>0</v>
      </c>
      <c r="L182" s="469">
        <f>'8. Routing factors'!L214*'7. Network costs'!$J$253</f>
        <v>0</v>
      </c>
      <c r="M182" s="469">
        <f>'8. Routing factors'!M214*'7. Network costs'!$J$254</f>
        <v>0</v>
      </c>
      <c r="N182" s="469">
        <f>'8. Routing factors'!N214*'7. Network costs'!$J$255</f>
        <v>0</v>
      </c>
      <c r="O182" s="469">
        <f>'8. Routing factors'!O214*'7. Network costs'!$J$256</f>
        <v>0</v>
      </c>
      <c r="P182" s="469">
        <f>'8. Routing factors'!P214*'7. Network costs'!$J$257</f>
        <v>0</v>
      </c>
      <c r="Q182" s="469">
        <f>'8. Routing factors'!Q214*'7. Network costs'!$J$258</f>
        <v>0</v>
      </c>
      <c r="R182" s="469">
        <f>'8. Routing factors'!R214*'7. Network costs'!$J$259</f>
        <v>0</v>
      </c>
      <c r="S182" s="469">
        <f>'8. Routing factors'!S214*'7. Network costs'!$J$260</f>
        <v>0</v>
      </c>
      <c r="T182" s="469">
        <f>'8. Routing factors'!T214*'7. Network costs'!$J$261</f>
        <v>0</v>
      </c>
      <c r="U182" s="469">
        <f>'8. Routing factors'!U214*'7. Network costs'!$J$262</f>
        <v>0</v>
      </c>
      <c r="V182" s="469">
        <f>'8. Routing factors'!V214*'7. Network costs'!$J$263</f>
        <v>0</v>
      </c>
      <c r="W182" s="469">
        <f>'8. Routing factors'!W214*'7. Network costs'!$J$264</f>
        <v>0</v>
      </c>
      <c r="X182" s="469">
        <f>'8. Routing factors'!X214*'7. Network costs'!$J$265</f>
        <v>0</v>
      </c>
      <c r="Y182" s="469">
        <f>'8. Routing factors'!Y214*'7. Network costs'!$J$266</f>
        <v>0</v>
      </c>
      <c r="Z182" s="469">
        <f>'8. Routing factors'!Z214*'7. Network costs'!$J$267</f>
        <v>0</v>
      </c>
      <c r="AA182" s="469">
        <f>'8. Routing factors'!AA214*'7. Network costs'!$J$268</f>
        <v>0</v>
      </c>
      <c r="AB182" s="469">
        <f>'8. Routing factors'!AB214*'7. Network costs'!$J$269</f>
        <v>0</v>
      </c>
      <c r="AC182" s="469">
        <f>'8. Routing factors'!AC214*'7. Network costs'!$J$270</f>
        <v>0</v>
      </c>
      <c r="AD182" s="469">
        <f>'8. Routing factors'!AD214*'7. Network costs'!$J$271</f>
        <v>0</v>
      </c>
      <c r="AE182" s="469">
        <f>'8. Routing factors'!AE214*'7. Network costs'!$J$272</f>
        <v>0</v>
      </c>
      <c r="AF182" s="469">
        <f>'8. Routing factors'!AF214*'7. Network costs'!$J$273</f>
        <v>0</v>
      </c>
      <c r="AG182" s="469">
        <f>'8. Routing factors'!AG214*'7. Network costs'!$J$274</f>
        <v>0</v>
      </c>
      <c r="AH182" s="469">
        <f>'8. Routing factors'!AH214*'7. Network costs'!$J$275</f>
        <v>0</v>
      </c>
      <c r="AI182" s="469">
        <f>'8. Routing factors'!AI214*'7. Network costs'!$J$276</f>
        <v>0</v>
      </c>
      <c r="AJ182" s="469">
        <f>'8. Routing factors'!AJ214*'7. Network costs'!$J$277</f>
        <v>0</v>
      </c>
      <c r="AK182" s="469">
        <f>'8. Routing factors'!AK214*'7. Network costs'!$J$278</f>
        <v>0</v>
      </c>
      <c r="AL182" s="469">
        <f>'8. Routing factors'!AL214*'7. Network costs'!$J$279</f>
        <v>0</v>
      </c>
      <c r="AM182" s="469">
        <f>'8. Routing factors'!AM214*'7. Network costs'!$J$280</f>
        <v>0</v>
      </c>
      <c r="AN182" s="469">
        <f>'8. Routing factors'!AN214*'7. Network costs'!$J$281</f>
        <v>0</v>
      </c>
      <c r="AO182" s="469">
        <f>'8. Routing factors'!AO214*'7. Network costs'!$J$282</f>
        <v>0</v>
      </c>
      <c r="AP182" s="469">
        <f>'8. Routing factors'!AP214*'7. Network costs'!$J$283</f>
        <v>0</v>
      </c>
      <c r="AQ182" s="469">
        <f>'8. Routing factors'!AQ214*'7. Network costs'!$J$284</f>
        <v>0</v>
      </c>
      <c r="AR182" s="469">
        <f>'8. Routing factors'!AR214*'7. Network costs'!$J$285</f>
        <v>0</v>
      </c>
      <c r="AS182" s="469">
        <f>'8. Routing factors'!AS214*'7. Network costs'!$J$286</f>
        <v>0</v>
      </c>
      <c r="AT182" s="469">
        <f>'8. Routing factors'!AT214*'7. Network costs'!$J$287</f>
        <v>0</v>
      </c>
      <c r="AU182" s="469">
        <f>'8. Routing factors'!AU214*'7. Network costs'!$J$288</f>
        <v>0</v>
      </c>
      <c r="AV182" s="469">
        <f>'8. Routing factors'!AV214*'7. Network costs'!$J$289</f>
        <v>0</v>
      </c>
      <c r="AW182" s="469">
        <f>'8. Routing factors'!AW214*'7. Network costs'!$J$290</f>
        <v>0</v>
      </c>
      <c r="AX182" s="469">
        <f>'8. Routing factors'!AX214*'7. Network costs'!$J$291</f>
        <v>0</v>
      </c>
      <c r="AY182" s="469">
        <f>'8. Routing factors'!AY214*'7. Network costs'!$J$292</f>
        <v>0</v>
      </c>
      <c r="AZ182" s="469">
        <f>'8. Routing factors'!AZ214*'7. Network costs'!$J$293</f>
        <v>0</v>
      </c>
      <c r="BA182" s="469">
        <f>'8. Routing factors'!BA214*'7. Network costs'!$J$294</f>
        <v>0</v>
      </c>
      <c r="BB182" s="469">
        <f>'8. Routing factors'!BB214*'7. Network costs'!$J$295</f>
        <v>0</v>
      </c>
      <c r="BC182" s="469">
        <f>'8. Routing factors'!BC214*'7. Network costs'!$J$296</f>
        <v>0</v>
      </c>
      <c r="BD182" s="469">
        <f>'8. Routing factors'!BD214*'7. Network costs'!$J$297</f>
        <v>0</v>
      </c>
      <c r="BE182" s="469">
        <f>'8. Routing factors'!BE214*'7. Network costs'!$J$298</f>
        <v>0</v>
      </c>
      <c r="BF182" s="469">
        <f>'8. Routing factors'!BF214*'7. Network costs'!$J$299</f>
        <v>0</v>
      </c>
      <c r="BG182" s="469">
        <f>'8. Routing factors'!BG214*'7. Network costs'!$J$300</f>
        <v>0</v>
      </c>
      <c r="BH182" s="229"/>
      <c r="BI182" s="335">
        <f t="shared" si="23"/>
        <v>0</v>
      </c>
      <c r="BJ182" s="470">
        <f>'2. Traffic'!J235</f>
        <v>0</v>
      </c>
      <c r="BK182" s="471" t="str">
        <f t="shared" si="24"/>
        <v/>
      </c>
    </row>
    <row r="183" spans="3:63">
      <c r="C183" s="240" t="str">
        <f t="shared" si="22"/>
        <v>S30</v>
      </c>
      <c r="D183" s="240" t="str">
        <f t="shared" si="22"/>
        <v>OTHER: complete as required</v>
      </c>
      <c r="E183" s="469">
        <f>'8. Routing factors'!E215*'7. Network costs'!$J$246</f>
        <v>0</v>
      </c>
      <c r="F183" s="469">
        <f>'8. Routing factors'!F215*'7. Network costs'!$J$247</f>
        <v>0</v>
      </c>
      <c r="G183" s="469">
        <f>'8. Routing factors'!G215*'7. Network costs'!$J$248</f>
        <v>0</v>
      </c>
      <c r="H183" s="469">
        <f>'8. Routing factors'!H215*'7. Network costs'!$J$249</f>
        <v>0</v>
      </c>
      <c r="I183" s="469">
        <f>'8. Routing factors'!I215*'7. Network costs'!$J$250</f>
        <v>0</v>
      </c>
      <c r="J183" s="469">
        <f>'8. Routing factors'!J215*'7. Network costs'!$J$251</f>
        <v>0</v>
      </c>
      <c r="K183" s="469">
        <f>'8. Routing factors'!K215*'7. Network costs'!$J$252</f>
        <v>0</v>
      </c>
      <c r="L183" s="469">
        <f>'8. Routing factors'!L215*'7. Network costs'!$J$253</f>
        <v>0</v>
      </c>
      <c r="M183" s="469">
        <f>'8. Routing factors'!M215*'7. Network costs'!$J$254</f>
        <v>0</v>
      </c>
      <c r="N183" s="469">
        <f>'8. Routing factors'!N215*'7. Network costs'!$J$255</f>
        <v>0</v>
      </c>
      <c r="O183" s="469">
        <f>'8. Routing factors'!O215*'7. Network costs'!$J$256</f>
        <v>0</v>
      </c>
      <c r="P183" s="469">
        <f>'8. Routing factors'!P215*'7. Network costs'!$J$257</f>
        <v>0</v>
      </c>
      <c r="Q183" s="469">
        <f>'8. Routing factors'!Q215*'7. Network costs'!$J$258</f>
        <v>0</v>
      </c>
      <c r="R183" s="469">
        <f>'8. Routing factors'!R215*'7. Network costs'!$J$259</f>
        <v>0</v>
      </c>
      <c r="S183" s="469">
        <f>'8. Routing factors'!S215*'7. Network costs'!$J$260</f>
        <v>0</v>
      </c>
      <c r="T183" s="469">
        <f>'8. Routing factors'!T215*'7. Network costs'!$J$261</f>
        <v>0</v>
      </c>
      <c r="U183" s="469">
        <f>'8. Routing factors'!U215*'7. Network costs'!$J$262</f>
        <v>0</v>
      </c>
      <c r="V183" s="469">
        <f>'8. Routing factors'!V215*'7. Network costs'!$J$263</f>
        <v>0</v>
      </c>
      <c r="W183" s="469">
        <f>'8. Routing factors'!W215*'7. Network costs'!$J$264</f>
        <v>0</v>
      </c>
      <c r="X183" s="469">
        <f>'8. Routing factors'!X215*'7. Network costs'!$J$265</f>
        <v>0</v>
      </c>
      <c r="Y183" s="469">
        <f>'8. Routing factors'!Y215*'7. Network costs'!$J$266</f>
        <v>0</v>
      </c>
      <c r="Z183" s="469">
        <f>'8. Routing factors'!Z215*'7. Network costs'!$J$267</f>
        <v>0</v>
      </c>
      <c r="AA183" s="469">
        <f>'8. Routing factors'!AA215*'7. Network costs'!$J$268</f>
        <v>0</v>
      </c>
      <c r="AB183" s="469">
        <f>'8. Routing factors'!AB215*'7. Network costs'!$J$269</f>
        <v>0</v>
      </c>
      <c r="AC183" s="469">
        <f>'8. Routing factors'!AC215*'7. Network costs'!$J$270</f>
        <v>0</v>
      </c>
      <c r="AD183" s="469">
        <f>'8. Routing factors'!AD215*'7. Network costs'!$J$271</f>
        <v>0</v>
      </c>
      <c r="AE183" s="469">
        <f>'8. Routing factors'!AE215*'7. Network costs'!$J$272</f>
        <v>0</v>
      </c>
      <c r="AF183" s="469">
        <f>'8. Routing factors'!AF215*'7. Network costs'!$J$273</f>
        <v>0</v>
      </c>
      <c r="AG183" s="469">
        <f>'8. Routing factors'!AG215*'7. Network costs'!$J$274</f>
        <v>0</v>
      </c>
      <c r="AH183" s="469">
        <f>'8. Routing factors'!AH215*'7. Network costs'!$J$275</f>
        <v>0</v>
      </c>
      <c r="AI183" s="469">
        <f>'8. Routing factors'!AI215*'7. Network costs'!$J$276</f>
        <v>0</v>
      </c>
      <c r="AJ183" s="469">
        <f>'8. Routing factors'!AJ215*'7. Network costs'!$J$277</f>
        <v>0</v>
      </c>
      <c r="AK183" s="469">
        <f>'8. Routing factors'!AK215*'7. Network costs'!$J$278</f>
        <v>0</v>
      </c>
      <c r="AL183" s="469">
        <f>'8. Routing factors'!AL215*'7. Network costs'!$J$279</f>
        <v>0</v>
      </c>
      <c r="AM183" s="469">
        <f>'8. Routing factors'!AM215*'7. Network costs'!$J$280</f>
        <v>0</v>
      </c>
      <c r="AN183" s="469">
        <f>'8. Routing factors'!AN215*'7. Network costs'!$J$281</f>
        <v>0</v>
      </c>
      <c r="AO183" s="469">
        <f>'8. Routing factors'!AO215*'7. Network costs'!$J$282</f>
        <v>0</v>
      </c>
      <c r="AP183" s="469">
        <f>'8. Routing factors'!AP215*'7. Network costs'!$J$283</f>
        <v>0</v>
      </c>
      <c r="AQ183" s="469">
        <f>'8. Routing factors'!AQ215*'7. Network costs'!$J$284</f>
        <v>0</v>
      </c>
      <c r="AR183" s="469">
        <f>'8. Routing factors'!AR215*'7. Network costs'!$J$285</f>
        <v>0</v>
      </c>
      <c r="AS183" s="469">
        <f>'8. Routing factors'!AS215*'7. Network costs'!$J$286</f>
        <v>0</v>
      </c>
      <c r="AT183" s="469">
        <f>'8. Routing factors'!AT215*'7. Network costs'!$J$287</f>
        <v>0</v>
      </c>
      <c r="AU183" s="469">
        <f>'8. Routing factors'!AU215*'7. Network costs'!$J$288</f>
        <v>0</v>
      </c>
      <c r="AV183" s="469">
        <f>'8. Routing factors'!AV215*'7. Network costs'!$J$289</f>
        <v>0</v>
      </c>
      <c r="AW183" s="469">
        <f>'8. Routing factors'!AW215*'7. Network costs'!$J$290</f>
        <v>0</v>
      </c>
      <c r="AX183" s="469">
        <f>'8. Routing factors'!AX215*'7. Network costs'!$J$291</f>
        <v>0</v>
      </c>
      <c r="AY183" s="469">
        <f>'8. Routing factors'!AY215*'7. Network costs'!$J$292</f>
        <v>0</v>
      </c>
      <c r="AZ183" s="469">
        <f>'8. Routing factors'!AZ215*'7. Network costs'!$J$293</f>
        <v>0</v>
      </c>
      <c r="BA183" s="469">
        <f>'8. Routing factors'!BA215*'7. Network costs'!$J$294</f>
        <v>0</v>
      </c>
      <c r="BB183" s="469">
        <f>'8. Routing factors'!BB215*'7. Network costs'!$J$295</f>
        <v>0</v>
      </c>
      <c r="BC183" s="469">
        <f>'8. Routing factors'!BC215*'7. Network costs'!$J$296</f>
        <v>0</v>
      </c>
      <c r="BD183" s="469">
        <f>'8. Routing factors'!BD215*'7. Network costs'!$J$297</f>
        <v>0</v>
      </c>
      <c r="BE183" s="469">
        <f>'8. Routing factors'!BE215*'7. Network costs'!$J$298</f>
        <v>0</v>
      </c>
      <c r="BF183" s="469">
        <f>'8. Routing factors'!BF215*'7. Network costs'!$J$299</f>
        <v>0</v>
      </c>
      <c r="BG183" s="469">
        <f>'8. Routing factors'!BG215*'7. Network costs'!$J$300</f>
        <v>0</v>
      </c>
      <c r="BH183" s="229"/>
      <c r="BI183" s="335">
        <f t="shared" si="23"/>
        <v>0</v>
      </c>
      <c r="BJ183" s="470">
        <f>'2. Traffic'!J236</f>
        <v>0</v>
      </c>
      <c r="BK183" s="471" t="str">
        <f t="shared" si="24"/>
        <v/>
      </c>
    </row>
    <row r="184" spans="3:63">
      <c r="C184" s="222"/>
      <c r="D184" s="222" t="s">
        <v>2</v>
      </c>
      <c r="E184" s="472">
        <f t="shared" ref="E184:AJ184" si="25">SUM(E154:E183)</f>
        <v>11245085.921440529</v>
      </c>
      <c r="F184" s="472">
        <f t="shared" si="25"/>
        <v>9665913.3552665301</v>
      </c>
      <c r="G184" s="472">
        <f t="shared" si="25"/>
        <v>12755889.301386967</v>
      </c>
      <c r="H184" s="472">
        <f t="shared" si="25"/>
        <v>5081676.4778741319</v>
      </c>
      <c r="I184" s="472">
        <f t="shared" si="25"/>
        <v>15312690.95789348</v>
      </c>
      <c r="J184" s="472">
        <f t="shared" si="25"/>
        <v>1109434.6392580115</v>
      </c>
      <c r="K184" s="472">
        <f t="shared" si="25"/>
        <v>506150.6596411278</v>
      </c>
      <c r="L184" s="472">
        <f t="shared" si="25"/>
        <v>67486.754618817024</v>
      </c>
      <c r="M184" s="472">
        <f t="shared" si="25"/>
        <v>2024602.6385645107</v>
      </c>
      <c r="N184" s="472">
        <f t="shared" si="25"/>
        <v>130777.31784064628</v>
      </c>
      <c r="O184" s="472">
        <f t="shared" si="25"/>
        <v>175148.19353657981</v>
      </c>
      <c r="P184" s="472">
        <f t="shared" si="25"/>
        <v>1900833.1081489285</v>
      </c>
      <c r="Q184" s="472">
        <f t="shared" si="25"/>
        <v>253075.32982056387</v>
      </c>
      <c r="R184" s="472">
        <f t="shared" si="25"/>
        <v>359929.35796702397</v>
      </c>
      <c r="S184" s="472">
        <f t="shared" si="25"/>
        <v>337433.77309408493</v>
      </c>
      <c r="T184" s="472">
        <f t="shared" si="25"/>
        <v>5398940.3695053607</v>
      </c>
      <c r="U184" s="472">
        <f t="shared" si="25"/>
        <v>1349735.0923763402</v>
      </c>
      <c r="V184" s="472">
        <f t="shared" si="25"/>
        <v>431915.22956042888</v>
      </c>
      <c r="W184" s="472">
        <f t="shared" si="25"/>
        <v>496064.00548690761</v>
      </c>
      <c r="X184" s="472">
        <f t="shared" si="25"/>
        <v>39685.120438952596</v>
      </c>
      <c r="Y184" s="472">
        <f t="shared" si="25"/>
        <v>462691.58591872198</v>
      </c>
      <c r="Z184" s="472">
        <f t="shared" si="25"/>
        <v>256012.5240209194</v>
      </c>
      <c r="AA184" s="472">
        <f t="shared" si="25"/>
        <v>394797.51452007971</v>
      </c>
      <c r="AB184" s="472">
        <f t="shared" si="25"/>
        <v>2285701.7163649295</v>
      </c>
      <c r="AC184" s="472">
        <f t="shared" si="25"/>
        <v>3088723.6028320719</v>
      </c>
      <c r="AD184" s="472">
        <f t="shared" si="25"/>
        <v>0</v>
      </c>
      <c r="AE184" s="472">
        <f t="shared" si="25"/>
        <v>0</v>
      </c>
      <c r="AF184" s="472">
        <f t="shared" si="25"/>
        <v>0</v>
      </c>
      <c r="AG184" s="472">
        <f t="shared" si="25"/>
        <v>0</v>
      </c>
      <c r="AH184" s="472">
        <f t="shared" si="25"/>
        <v>0</v>
      </c>
      <c r="AI184" s="472">
        <f t="shared" si="25"/>
        <v>5892151.6888631731</v>
      </c>
      <c r="AJ184" s="472">
        <f t="shared" si="25"/>
        <v>21600391.127145294</v>
      </c>
      <c r="AK184" s="472">
        <f t="shared" ref="AK184:BG184" si="26">SUM(AK154:AK183)</f>
        <v>6071365.9680639384</v>
      </c>
      <c r="AL184" s="472">
        <f t="shared" si="26"/>
        <v>2209535.8878527386</v>
      </c>
      <c r="AM184" s="472">
        <f t="shared" si="26"/>
        <v>2387227.4924356565</v>
      </c>
      <c r="AN184" s="472">
        <f t="shared" si="26"/>
        <v>5976.0477943804608</v>
      </c>
      <c r="AO184" s="472">
        <f t="shared" si="26"/>
        <v>1741.9238750774277</v>
      </c>
      <c r="AP184" s="472">
        <f t="shared" si="26"/>
        <v>2301.5034601830935</v>
      </c>
      <c r="AQ184" s="472">
        <f t="shared" si="26"/>
        <v>13380.834070831941</v>
      </c>
      <c r="AR184" s="472">
        <f t="shared" si="26"/>
        <v>8709.6193753871321</v>
      </c>
      <c r="AS184" s="472">
        <f t="shared" si="26"/>
        <v>9501.4029549677853</v>
      </c>
      <c r="AT184" s="472">
        <f t="shared" si="26"/>
        <v>8709.6193753871376</v>
      </c>
      <c r="AU184" s="472">
        <f t="shared" si="26"/>
        <v>760.11223639742286</v>
      </c>
      <c r="AV184" s="472">
        <f t="shared" si="26"/>
        <v>12804.078957491458</v>
      </c>
      <c r="AW184" s="472">
        <f t="shared" si="26"/>
        <v>2560.8157914982903</v>
      </c>
      <c r="AX184" s="472">
        <f t="shared" si="26"/>
        <v>1781.5130540564601</v>
      </c>
      <c r="AY184" s="472">
        <f t="shared" si="26"/>
        <v>0</v>
      </c>
      <c r="AZ184" s="472">
        <f t="shared" si="26"/>
        <v>0</v>
      </c>
      <c r="BA184" s="472">
        <f t="shared" si="26"/>
        <v>0</v>
      </c>
      <c r="BB184" s="472">
        <f t="shared" si="26"/>
        <v>0</v>
      </c>
      <c r="BC184" s="472">
        <f t="shared" si="26"/>
        <v>0</v>
      </c>
      <c r="BD184" s="472">
        <f t="shared" si="26"/>
        <v>0</v>
      </c>
      <c r="BE184" s="472">
        <f t="shared" si="26"/>
        <v>0</v>
      </c>
      <c r="BF184" s="472">
        <f t="shared" si="26"/>
        <v>0</v>
      </c>
      <c r="BG184" s="472">
        <f t="shared" si="26"/>
        <v>0</v>
      </c>
      <c r="BH184" s="32"/>
      <c r="BI184" s="472">
        <f>SUM(BI154:BI183)</f>
        <v>113359294.18268311</v>
      </c>
      <c r="BJ184" s="144"/>
      <c r="BK184" s="144"/>
    </row>
    <row r="185" spans="3:63">
      <c r="C185" s="216"/>
      <c r="D185" s="439"/>
      <c r="E185" s="444" t="str">
        <f>IF(ROUND(E184,0)=ROUND('7. Network costs'!$J$246,0),"OK", "ERROR")</f>
        <v>OK</v>
      </c>
      <c r="F185" s="444" t="str">
        <f>IF(ROUND(F184,0)=ROUND('7. Network costs'!$J$247,0),"OK", "ERROR")</f>
        <v>OK</v>
      </c>
      <c r="G185" s="444" t="str">
        <f>IF(ROUND(G184,0)=ROUND('7. Network costs'!$J$248,0),"OK", "ERROR")</f>
        <v>OK</v>
      </c>
      <c r="H185" s="444" t="str">
        <f>IF(ROUND(H184,0)=ROUND('7. Network costs'!$J$249,0),"OK", "ERROR")</f>
        <v>OK</v>
      </c>
      <c r="I185" s="444" t="str">
        <f>IF(ROUND(I184,0)=ROUND('7. Network costs'!$J$250,0),"OK", "ERROR")</f>
        <v>OK</v>
      </c>
      <c r="J185" s="444" t="str">
        <f>IF(ROUND(J184,0)=ROUND('7. Network costs'!$J$251,0),"OK", "ERROR")</f>
        <v>OK</v>
      </c>
      <c r="K185" s="444" t="str">
        <f>IF(ROUND(K184,0)=ROUND('7. Network costs'!$J$252,0),"OK", "ERROR")</f>
        <v>OK</v>
      </c>
      <c r="L185" s="444" t="str">
        <f>IF(ROUND(L184,0)=ROUND('7. Network costs'!$J$253,0),"OK", "ERROR")</f>
        <v>OK</v>
      </c>
      <c r="M185" s="444" t="str">
        <f>IF(ROUND(M184,0)=ROUND('7. Network costs'!$J$254,0),"OK", "ERROR")</f>
        <v>OK</v>
      </c>
      <c r="N185" s="444" t="str">
        <f>IF(ROUND(N184,0)=ROUND('7. Network costs'!$J$255,0),"OK", "ERROR")</f>
        <v>OK</v>
      </c>
      <c r="O185" s="444" t="str">
        <f>IF(ROUND(O184,0)=ROUND('7. Network costs'!$J$256,0),"OK", "ERROR")</f>
        <v>OK</v>
      </c>
      <c r="P185" s="444" t="str">
        <f>IF(ROUND(P184,0)=ROUND('7. Network costs'!$J$257,0),"OK", "ERROR")</f>
        <v>OK</v>
      </c>
      <c r="Q185" s="444" t="str">
        <f>IF(ROUND(Q184,0)=ROUND('7. Network costs'!$J$258,0),"OK", "ERROR")</f>
        <v>OK</v>
      </c>
      <c r="R185" s="444" t="str">
        <f>IF(ROUND(R184,0)=ROUND('7. Network costs'!$J$259,0),"OK", "ERROR")</f>
        <v>OK</v>
      </c>
      <c r="S185" s="444" t="str">
        <f>IF(ROUND(S184,0)=ROUND('7. Network costs'!$J$260,0),"OK", "ERROR")</f>
        <v>OK</v>
      </c>
      <c r="T185" s="444" t="str">
        <f>IF(ROUND(T184,0)=ROUND('7. Network costs'!$J$261,0),"OK", "ERROR")</f>
        <v>OK</v>
      </c>
      <c r="U185" s="444" t="str">
        <f>IF(ROUND(U184,0)=ROUND('7. Network costs'!$J$262,0),"OK", "ERROR")</f>
        <v>OK</v>
      </c>
      <c r="V185" s="444" t="str">
        <f>IF(ROUND(V184,0)=ROUND('7. Network costs'!$J$263,0),"OK", "ERROR")</f>
        <v>OK</v>
      </c>
      <c r="W185" s="444" t="str">
        <f>IF(ROUND(W184,0)=ROUND('7. Network costs'!$J$264,0),"OK", "ERROR")</f>
        <v>OK</v>
      </c>
      <c r="X185" s="444" t="str">
        <f>IF(ROUND(X184,0)=ROUND('7. Network costs'!$J$265,0),"OK", "ERROR")</f>
        <v>OK</v>
      </c>
      <c r="Y185" s="444" t="str">
        <f>IF(ROUND(Y184,0)=ROUND('7. Network costs'!$J$266,0),"OK", "ERROR")</f>
        <v>OK</v>
      </c>
      <c r="Z185" s="444" t="str">
        <f>IF(ROUND(Z184,0)=ROUND('7. Network costs'!$J$267,0),"OK", "ERROR")</f>
        <v>OK</v>
      </c>
      <c r="AA185" s="444" t="str">
        <f>IF(ROUND(AA184,0)=ROUND('7. Network costs'!$J$268,0),"OK", "ERROR")</f>
        <v>OK</v>
      </c>
      <c r="AB185" s="444" t="str">
        <f>IF(ROUND(AB184,0)=ROUND('7. Network costs'!$J$269,0),"OK", "ERROR")</f>
        <v>OK</v>
      </c>
      <c r="AC185" s="444" t="str">
        <f>IF(ROUND(AC184,0)=ROUND('7. Network costs'!$J$270,0),"OK", "ERROR")</f>
        <v>OK</v>
      </c>
      <c r="AD185" s="444" t="str">
        <f>IF(ROUND(AD184,0)=ROUND('7. Network costs'!$J$271,0),"OK", "ERROR")</f>
        <v>OK</v>
      </c>
      <c r="AE185" s="444" t="str">
        <f>IF(ROUND(AE184,0)=ROUND('7. Network costs'!$J$272,0),"OK", "ERROR")</f>
        <v>OK</v>
      </c>
      <c r="AF185" s="444" t="str">
        <f>IF(ROUND(AF184,0)=ROUND('7. Network costs'!$J$273,0),"OK", "ERROR")</f>
        <v>OK</v>
      </c>
      <c r="AG185" s="444" t="str">
        <f>IF(ROUND(AG184,0)=ROUND('7. Network costs'!$J$274,0),"OK", "ERROR")</f>
        <v>OK</v>
      </c>
      <c r="AH185" s="444" t="str">
        <f>IF(ROUND(AH184,0)=ROUND('7. Network costs'!$J$275,0),"OK", "ERROR")</f>
        <v>OK</v>
      </c>
      <c r="AI185" s="444" t="str">
        <f>IF(ROUND(AI184,0)=ROUND('7. Network costs'!$J$276,0),"OK", "ERROR")</f>
        <v>OK</v>
      </c>
      <c r="AJ185" s="444" t="str">
        <f>IF(ROUND(AJ184,0)=ROUND('7. Network costs'!$J$277,0),"OK", "ERROR")</f>
        <v>OK</v>
      </c>
      <c r="AK185" s="444" t="str">
        <f>IF(ROUND(AK184,0)=ROUND('7. Network costs'!$J$278,0),"OK", "ERROR")</f>
        <v>OK</v>
      </c>
      <c r="AL185" s="444" t="str">
        <f>IF(ROUND(AL184,0)=ROUND('7. Network costs'!$J$279,0),"OK", "ERROR")</f>
        <v>OK</v>
      </c>
      <c r="AM185" s="444" t="str">
        <f>IF(ROUND(AM184,0)=ROUND('7. Network costs'!$J$280,0),"OK", "ERROR")</f>
        <v>OK</v>
      </c>
      <c r="AN185" s="444" t="str">
        <f>IF(ROUND(AN184,0)=ROUND('7. Network costs'!$J$281,0),"OK", "ERROR")</f>
        <v>OK</v>
      </c>
      <c r="AO185" s="444" t="str">
        <f>IF(ROUND(AO184,0)=ROUND('7. Network costs'!$J$282,0),"OK", "ERROR")</f>
        <v>OK</v>
      </c>
      <c r="AP185" s="444" t="str">
        <f>IF(ROUND(AP184,0)=ROUND('7. Network costs'!$J$283,0),"OK", "ERROR")</f>
        <v>OK</v>
      </c>
      <c r="AQ185" s="444" t="str">
        <f>IF(ROUND(AQ184,0)=ROUND('7. Network costs'!$J$284,0),"OK", "ERROR")</f>
        <v>OK</v>
      </c>
      <c r="AR185" s="444" t="str">
        <f>IF(ROUND(AR184,0)=ROUND('7. Network costs'!$J$285,0),"OK", "ERROR")</f>
        <v>OK</v>
      </c>
      <c r="AS185" s="444" t="str">
        <f>IF(ROUND(AS184,0)=ROUND('7. Network costs'!$J$286,0),"OK", "ERROR")</f>
        <v>OK</v>
      </c>
      <c r="AT185" s="444" t="str">
        <f>IF(ROUND(AT184,0)=ROUND('7. Network costs'!$J$287,0),"OK", "ERROR")</f>
        <v>OK</v>
      </c>
      <c r="AU185" s="444" t="str">
        <f>IF(ROUND(AU184,0)=ROUND('7. Network costs'!$J$288,0),"OK", "ERROR")</f>
        <v>OK</v>
      </c>
      <c r="AV185" s="444" t="str">
        <f>IF(ROUND(AV184,0)=ROUND('7. Network costs'!$J$289,0),"OK", "ERROR")</f>
        <v>OK</v>
      </c>
      <c r="AW185" s="444" t="str">
        <f>IF(ROUND(AW184,0)=ROUND('7. Network costs'!$J$290,0),"OK", "ERROR")</f>
        <v>OK</v>
      </c>
      <c r="AX185" s="444" t="str">
        <f>IF(ROUND(AX184,0)=ROUND('7. Network costs'!$J$291,0),"OK", "ERROR")</f>
        <v>OK</v>
      </c>
      <c r="AY185" s="444" t="str">
        <f>IF(ROUND(AY184,0)=ROUND('7. Network costs'!$J$292,0),"OK", "ERROR")</f>
        <v>OK</v>
      </c>
      <c r="AZ185" s="444" t="str">
        <f>IF(ROUND(AZ184,0)=ROUND('7. Network costs'!$J$293,0),"OK", "ERROR")</f>
        <v>OK</v>
      </c>
      <c r="BA185" s="444" t="str">
        <f>IF(ROUND(BA184,0)=ROUND('7. Network costs'!$J$294,0),"OK", "ERROR")</f>
        <v>OK</v>
      </c>
      <c r="BB185" s="444" t="str">
        <f>IF(ROUND(BB184,0)=ROUND('7. Network costs'!$J$295,0),"OK", "ERROR")</f>
        <v>OK</v>
      </c>
      <c r="BC185" s="444" t="str">
        <f>IF(ROUND(BC184,0)=ROUND('7. Network costs'!$J$296,0),"OK", "ERROR")</f>
        <v>OK</v>
      </c>
      <c r="BD185" s="444" t="str">
        <f>IF(ROUND(BD184,0)=ROUND('7. Network costs'!$J$297,0),"OK", "ERROR")</f>
        <v>OK</v>
      </c>
      <c r="BE185" s="444" t="str">
        <f>IF(ROUND(BE184,0)=ROUND('7. Network costs'!$J$298,0),"OK", "ERROR")</f>
        <v>OK</v>
      </c>
      <c r="BF185" s="444" t="str">
        <f>IF(ROUND(BF184,0)=ROUND('7. Network costs'!$J$299,0),"OK", "ERROR")</f>
        <v>OK</v>
      </c>
      <c r="BG185" s="444" t="str">
        <f>IF(ROUND(BG184,0)=ROUND('7. Network costs'!$J$300,0),"OK", "ERROR")</f>
        <v>OK</v>
      </c>
      <c r="BH185" s="216"/>
      <c r="BI185" s="444" t="str">
        <f>IF(ROUND(BI184,0)=ROUND('7. Network costs'!J301,0),"Ok", "Not ok")</f>
        <v>Ok</v>
      </c>
      <c r="BJ185" s="473"/>
      <c r="BK185" s="216"/>
    </row>
    <row r="186" spans="3:63">
      <c r="AH186" s="207"/>
      <c r="BG186"/>
    </row>
    <row r="187" spans="3:63" s="695" customFormat="1" ht="51">
      <c r="C187" s="687">
        <f>'C. Masterfiles'!D148</f>
        <v>2019</v>
      </c>
      <c r="D187" s="687" t="s">
        <v>284</v>
      </c>
      <c r="E187" s="687" t="str">
        <f t="shared" ref="E187:AJ187" si="27">E152</f>
        <v>TRX</v>
      </c>
      <c r="F187" s="687" t="str">
        <f t="shared" si="27"/>
        <v>Radio</v>
      </c>
      <c r="G187" s="687" t="str">
        <f t="shared" si="27"/>
        <v>BTS</v>
      </c>
      <c r="H187" s="687" t="str">
        <f t="shared" si="27"/>
        <v>Node B</v>
      </c>
      <c r="I187" s="687" t="str">
        <f t="shared" si="27"/>
        <v>BSC</v>
      </c>
      <c r="J187" s="687" t="str">
        <f t="shared" si="27"/>
        <v>RNC</v>
      </c>
      <c r="K187" s="687" t="str">
        <f t="shared" si="27"/>
        <v>MSC</v>
      </c>
      <c r="L187" s="687" t="str">
        <f t="shared" si="27"/>
        <v>HLR</v>
      </c>
      <c r="M187" s="687" t="str">
        <f t="shared" si="27"/>
        <v>PPP</v>
      </c>
      <c r="N187" s="687" t="str">
        <f t="shared" si="27"/>
        <v>SMSG</v>
      </c>
      <c r="O187" s="687" t="str">
        <f t="shared" si="27"/>
        <v>SMSC</v>
      </c>
      <c r="P187" s="687" t="str">
        <f t="shared" si="27"/>
        <v>MMSC</v>
      </c>
      <c r="Q187" s="687" t="str">
        <f t="shared" si="27"/>
        <v>VMS</v>
      </c>
      <c r="R187" s="687" t="str">
        <f t="shared" si="27"/>
        <v>NMS</v>
      </c>
      <c r="S187" s="687" t="str">
        <f t="shared" si="27"/>
        <v>OSS</v>
      </c>
      <c r="T187" s="687" t="str">
        <f t="shared" si="27"/>
        <v>GPRS</v>
      </c>
      <c r="U187" s="687" t="str">
        <f t="shared" si="27"/>
        <v>BIL</v>
      </c>
      <c r="V187" s="687" t="str">
        <f t="shared" si="27"/>
        <v>IBIL</v>
      </c>
      <c r="W187" s="687" t="str">
        <f t="shared" si="27"/>
        <v>IGW</v>
      </c>
      <c r="X187" s="687" t="str">
        <f t="shared" si="27"/>
        <v>INT</v>
      </c>
      <c r="Y187" s="687" t="str">
        <f t="shared" si="27"/>
        <v>SGSN</v>
      </c>
      <c r="Z187" s="687" t="str">
        <f t="shared" si="27"/>
        <v>GGSN</v>
      </c>
      <c r="AA187" s="687" t="str">
        <f t="shared" si="27"/>
        <v>IN/NGN</v>
      </c>
      <c r="AB187" s="687" t="str">
        <f t="shared" si="27"/>
        <v>eNodeB</v>
      </c>
      <c r="AC187" s="687" t="str">
        <f t="shared" si="27"/>
        <v>eNodeB Radio</v>
      </c>
      <c r="AD187" s="687" t="str">
        <f t="shared" si="27"/>
        <v>OTHER</v>
      </c>
      <c r="AE187" s="687" t="str">
        <f t="shared" si="27"/>
        <v>OTHER</v>
      </c>
      <c r="AF187" s="687" t="str">
        <f t="shared" si="27"/>
        <v>OTHER</v>
      </c>
      <c r="AG187" s="687" t="str">
        <f t="shared" si="27"/>
        <v>OTHER</v>
      </c>
      <c r="AH187" s="687" t="str">
        <f t="shared" si="27"/>
        <v>OTHER</v>
      </c>
      <c r="AI187" s="687" t="str">
        <f t="shared" si="27"/>
        <v>BTS-BSC</v>
      </c>
      <c r="AJ187" s="687" t="str">
        <f t="shared" si="27"/>
        <v>Node B-RNC</v>
      </c>
      <c r="AK187" s="687" t="str">
        <f t="shared" ref="AK187:BG187" si="28">AK152</f>
        <v>BSC-MSC</v>
      </c>
      <c r="AL187" s="687" t="str">
        <f t="shared" si="28"/>
        <v>RNC-MSC</v>
      </c>
      <c r="AM187" s="687" t="str">
        <f t="shared" si="28"/>
        <v>MSC-MSC</v>
      </c>
      <c r="AN187" s="687" t="str">
        <f t="shared" si="28"/>
        <v>MSC-PPP</v>
      </c>
      <c r="AO187" s="687" t="str">
        <f t="shared" si="28"/>
        <v>MSC-HLR</v>
      </c>
      <c r="AP187" s="687" t="str">
        <f t="shared" si="28"/>
        <v>MSC-SMS</v>
      </c>
      <c r="AQ187" s="687" t="str">
        <f t="shared" si="28"/>
        <v>MSC-MMS</v>
      </c>
      <c r="AR187" s="687" t="str">
        <f t="shared" si="28"/>
        <v>MSC-OSS</v>
      </c>
      <c r="AS187" s="687" t="str">
        <f t="shared" si="28"/>
        <v>MSC-GPRS</v>
      </c>
      <c r="AT187" s="687" t="str">
        <f t="shared" si="28"/>
        <v>MSC-BIL</v>
      </c>
      <c r="AU187" s="687" t="str">
        <f t="shared" si="28"/>
        <v>MSC-IBIL</v>
      </c>
      <c r="AV187" s="687" t="str">
        <f t="shared" si="28"/>
        <v>MSC-IGW</v>
      </c>
      <c r="AW187" s="687" t="str">
        <f t="shared" si="28"/>
        <v>MSC-INT</v>
      </c>
      <c r="AX187" s="687" t="str">
        <f t="shared" si="28"/>
        <v>MSC-IN/NGIN</v>
      </c>
      <c r="AY187" s="687" t="str">
        <f t="shared" si="28"/>
        <v>eNodeB-MSC</v>
      </c>
      <c r="AZ187" s="687" t="str">
        <f t="shared" si="28"/>
        <v>OTHER: complete as required</v>
      </c>
      <c r="BA187" s="687" t="str">
        <f t="shared" si="28"/>
        <v>OTHER: complete as required</v>
      </c>
      <c r="BB187" s="687" t="str">
        <f t="shared" si="28"/>
        <v>OTHER: complete as required</v>
      </c>
      <c r="BC187" s="687" t="str">
        <f t="shared" si="28"/>
        <v>OTHER: complete as required</v>
      </c>
      <c r="BD187" s="687" t="str">
        <f t="shared" si="28"/>
        <v>OTHER: complete as required</v>
      </c>
      <c r="BE187" s="687" t="str">
        <f t="shared" si="28"/>
        <v>OTHER: complete as required</v>
      </c>
      <c r="BF187" s="687" t="str">
        <f t="shared" si="28"/>
        <v>OTHER: complete as required</v>
      </c>
      <c r="BG187" s="687" t="str">
        <f t="shared" si="28"/>
        <v>OTHER: complete as required</v>
      </c>
      <c r="BH187" s="690"/>
      <c r="BI187" s="691" t="s">
        <v>427</v>
      </c>
      <c r="BJ187" s="691" t="s">
        <v>492</v>
      </c>
      <c r="BK187" s="691" t="s">
        <v>493</v>
      </c>
    </row>
    <row r="188" spans="3:63">
      <c r="C188" s="260"/>
      <c r="D188" s="260"/>
      <c r="E188" s="390" t="s">
        <v>257</v>
      </c>
      <c r="F188" s="390" t="s">
        <v>257</v>
      </c>
      <c r="G188" s="390" t="s">
        <v>257</v>
      </c>
      <c r="H188" s="390" t="s">
        <v>257</v>
      </c>
      <c r="I188" s="390" t="s">
        <v>257</v>
      </c>
      <c r="J188" s="390" t="s">
        <v>257</v>
      </c>
      <c r="K188" s="390" t="s">
        <v>257</v>
      </c>
      <c r="L188" s="390" t="s">
        <v>257</v>
      </c>
      <c r="M188" s="390" t="s">
        <v>257</v>
      </c>
      <c r="N188" s="390" t="s">
        <v>257</v>
      </c>
      <c r="O188" s="390" t="s">
        <v>257</v>
      </c>
      <c r="P188" s="390" t="s">
        <v>257</v>
      </c>
      <c r="Q188" s="390" t="s">
        <v>257</v>
      </c>
      <c r="R188" s="390" t="s">
        <v>257</v>
      </c>
      <c r="S188" s="390" t="s">
        <v>257</v>
      </c>
      <c r="T188" s="390" t="s">
        <v>257</v>
      </c>
      <c r="U188" s="390" t="s">
        <v>257</v>
      </c>
      <c r="V188" s="390" t="s">
        <v>257</v>
      </c>
      <c r="W188" s="390" t="s">
        <v>257</v>
      </c>
      <c r="X188" s="390" t="s">
        <v>257</v>
      </c>
      <c r="Y188" s="390" t="s">
        <v>257</v>
      </c>
      <c r="Z188" s="390" t="s">
        <v>257</v>
      </c>
      <c r="AA188" s="390" t="s">
        <v>257</v>
      </c>
      <c r="AB188" s="390" t="s">
        <v>257</v>
      </c>
      <c r="AC188" s="390" t="s">
        <v>257</v>
      </c>
      <c r="AD188" s="390" t="s">
        <v>257</v>
      </c>
      <c r="AE188" s="390" t="s">
        <v>257</v>
      </c>
      <c r="AF188" s="390" t="s">
        <v>257</v>
      </c>
      <c r="AG188" s="390" t="s">
        <v>257</v>
      </c>
      <c r="AH188" s="390" t="s">
        <v>257</v>
      </c>
      <c r="AI188" s="390" t="s">
        <v>257</v>
      </c>
      <c r="AJ188" s="390" t="s">
        <v>257</v>
      </c>
      <c r="AK188" s="390" t="s">
        <v>257</v>
      </c>
      <c r="AL188" s="390" t="s">
        <v>257</v>
      </c>
      <c r="AM188" s="390" t="s">
        <v>257</v>
      </c>
      <c r="AN188" s="390" t="s">
        <v>257</v>
      </c>
      <c r="AO188" s="390" t="s">
        <v>257</v>
      </c>
      <c r="AP188" s="390" t="s">
        <v>257</v>
      </c>
      <c r="AQ188" s="390" t="s">
        <v>257</v>
      </c>
      <c r="AR188" s="390" t="s">
        <v>257</v>
      </c>
      <c r="AS188" s="390" t="s">
        <v>257</v>
      </c>
      <c r="AT188" s="390" t="s">
        <v>257</v>
      </c>
      <c r="AU188" s="390" t="s">
        <v>257</v>
      </c>
      <c r="AV188" s="390" t="s">
        <v>257</v>
      </c>
      <c r="AW188" s="390" t="s">
        <v>257</v>
      </c>
      <c r="AX188" s="390" t="s">
        <v>257</v>
      </c>
      <c r="AY188" s="390" t="s">
        <v>257</v>
      </c>
      <c r="AZ188" s="390" t="s">
        <v>257</v>
      </c>
      <c r="BA188" s="390" t="s">
        <v>257</v>
      </c>
      <c r="BB188" s="390" t="s">
        <v>257</v>
      </c>
      <c r="BC188" s="390" t="s">
        <v>257</v>
      </c>
      <c r="BD188" s="390" t="s">
        <v>257</v>
      </c>
      <c r="BE188" s="390" t="s">
        <v>257</v>
      </c>
      <c r="BF188" s="390" t="s">
        <v>257</v>
      </c>
      <c r="BG188" s="390" t="s">
        <v>257</v>
      </c>
      <c r="BH188" s="305"/>
      <c r="BI188" s="391" t="str">
        <f>BI153</f>
        <v>Euro</v>
      </c>
      <c r="BJ188" s="391" t="str">
        <f>BJ153</f>
        <v>Millions</v>
      </c>
      <c r="BK188" s="391" t="str">
        <f>BK153</f>
        <v>Euro</v>
      </c>
    </row>
    <row r="189" spans="3:63">
      <c r="C189" s="240" t="str">
        <f t="shared" ref="C189:D218" si="29">C154</f>
        <v>S01</v>
      </c>
      <c r="D189" s="240" t="str">
        <f t="shared" si="29"/>
        <v>Повиквания в мрежата (On Net calls)</v>
      </c>
      <c r="E189" s="469">
        <f>'8. Routing factors'!E220*'7. Network costs'!$K$246</f>
        <v>8651664.0407392569</v>
      </c>
      <c r="F189" s="469">
        <f>'8. Routing factors'!F220*'7. Network costs'!$K$247</f>
        <v>5276664.5527919894</v>
      </c>
      <c r="G189" s="469">
        <f>'8. Routing factors'!G220*'7. Network costs'!$K$248</f>
        <v>9622652.4381857459</v>
      </c>
      <c r="H189" s="469">
        <f>'8. Routing factors'!H220*'7. Network costs'!$K$249</f>
        <v>2717192.3773959572</v>
      </c>
      <c r="I189" s="469">
        <f>'8. Routing factors'!I220*'7. Network costs'!$K$250</f>
        <v>11517504.831359863</v>
      </c>
      <c r="J189" s="469">
        <f>'8. Routing factors'!J220*'7. Network costs'!$K$251</f>
        <v>593667.07974307507</v>
      </c>
      <c r="K189" s="469">
        <f>'8. Routing factors'!K220*'7. Network costs'!$K$252</f>
        <v>258868.71765904073</v>
      </c>
      <c r="L189" s="469">
        <f>'8. Routing factors'!L220*'7. Network costs'!$K$253</f>
        <v>25869.05520251194</v>
      </c>
      <c r="M189" s="469">
        <f>'8. Routing factors'!M220*'7. Network costs'!$K$254</f>
        <v>776071.65607535827</v>
      </c>
      <c r="N189" s="469">
        <f>'8. Routing factors'!N220*'7. Network costs'!$K$255</f>
        <v>0</v>
      </c>
      <c r="O189" s="469">
        <f>'8. Routing factors'!O220*'7. Network costs'!$K$256</f>
        <v>0</v>
      </c>
      <c r="P189" s="469">
        <f>'8. Routing factors'!P220*'7. Network costs'!$K$257</f>
        <v>0</v>
      </c>
      <c r="Q189" s="469">
        <f>'8. Routing factors'!Q220*'7. Network costs'!$K$258</f>
        <v>0</v>
      </c>
      <c r="R189" s="469">
        <f>'8. Routing factors'!R220*'7. Network costs'!$K$259</f>
        <v>137968.29441339706</v>
      </c>
      <c r="S189" s="469">
        <f>'8. Routing factors'!S220*'7. Network costs'!$K$260</f>
        <v>129345.27601255973</v>
      </c>
      <c r="T189" s="469">
        <f>'8. Routing factors'!T220*'7. Network costs'!$K$261</f>
        <v>0</v>
      </c>
      <c r="U189" s="469">
        <f>'8. Routing factors'!U220*'7. Network costs'!$K$262</f>
        <v>570782.73087230569</v>
      </c>
      <c r="V189" s="469">
        <f>'8. Routing factors'!V220*'7. Network costs'!$K$263</f>
        <v>0</v>
      </c>
      <c r="W189" s="469">
        <f>'8. Routing factors'!W220*'7. Network costs'!$K$264</f>
        <v>0</v>
      </c>
      <c r="X189" s="469">
        <f>'8. Routing factors'!X220*'7. Network costs'!$K$265</f>
        <v>0</v>
      </c>
      <c r="Y189" s="469">
        <f>'8. Routing factors'!Y220*'7. Network costs'!$K$266</f>
        <v>0</v>
      </c>
      <c r="Z189" s="469">
        <f>'8. Routing factors'!Z220*'7. Network costs'!$K$267</f>
        <v>0</v>
      </c>
      <c r="AA189" s="469">
        <f>'8. Routing factors'!AA220*'7. Network costs'!$K$268</f>
        <v>0</v>
      </c>
      <c r="AB189" s="469">
        <f>'8. Routing factors'!AB220*'7. Network costs'!$K$269</f>
        <v>1243562.5403067917</v>
      </c>
      <c r="AC189" s="469">
        <f>'8. Routing factors'!AC220*'7. Network costs'!$K$270</f>
        <v>1708458.0834696516</v>
      </c>
      <c r="AD189" s="469">
        <f>'8. Routing factors'!AD220*'7. Network costs'!$K$271</f>
        <v>0</v>
      </c>
      <c r="AE189" s="469">
        <f>'8. Routing factors'!AE220*'7. Network costs'!$K$272</f>
        <v>0</v>
      </c>
      <c r="AF189" s="469">
        <f>'8. Routing factors'!AF220*'7. Network costs'!$K$273</f>
        <v>0</v>
      </c>
      <c r="AG189" s="469">
        <f>'8. Routing factors'!AG220*'7. Network costs'!$K$274</f>
        <v>0</v>
      </c>
      <c r="AH189" s="469">
        <f>'8. Routing factors'!AH220*'7. Network costs'!$K$275</f>
        <v>0</v>
      </c>
      <c r="AI189" s="469">
        <f>'8. Routing factors'!AI220*'7. Network costs'!$K$276</f>
        <v>4515535.491611084</v>
      </c>
      <c r="AJ189" s="469">
        <f>'8. Routing factors'!AJ220*'7. Network costs'!$K$277</f>
        <v>11727344.528345859</v>
      </c>
      <c r="AK189" s="469">
        <f>'8. Routing factors'!AK220*'7. Network costs'!$K$278</f>
        <v>4623289.1796145681</v>
      </c>
      <c r="AL189" s="469">
        <f>'8. Routing factors'!AL220*'7. Network costs'!$K$279</f>
        <v>1199486.6694014568</v>
      </c>
      <c r="AM189" s="469">
        <f>'8. Routing factors'!AM220*'7. Network costs'!$K$280</f>
        <v>1828085.3188845348</v>
      </c>
      <c r="AN189" s="469">
        <f>'8. Routing factors'!AN220*'7. Network costs'!$K$281</f>
        <v>2320.9780494894635</v>
      </c>
      <c r="AO189" s="469">
        <f>'8. Routing factors'!AO220*'7. Network costs'!$K$282</f>
        <v>671.90039613913598</v>
      </c>
      <c r="AP189" s="469">
        <f>'8. Routing factors'!AP220*'7. Network costs'!$K$283</f>
        <v>0</v>
      </c>
      <c r="AQ189" s="469">
        <f>'8. Routing factors'!AQ220*'7. Network costs'!$K$284</f>
        <v>0</v>
      </c>
      <c r="AR189" s="469">
        <f>'8. Routing factors'!AR220*'7. Network costs'!$K$285</f>
        <v>3359.5019806956798</v>
      </c>
      <c r="AS189" s="469">
        <f>'8. Routing factors'!AS220*'7. Network costs'!$K$286</f>
        <v>0</v>
      </c>
      <c r="AT189" s="469">
        <f>'8. Routing factors'!AT220*'7. Network costs'!$K$287</f>
        <v>3706.25386180745</v>
      </c>
      <c r="AU189" s="469">
        <f>'8. Routing factors'!AU220*'7. Network costs'!$K$288</f>
        <v>0</v>
      </c>
      <c r="AV189" s="469">
        <f>'8. Routing factors'!AV220*'7. Network costs'!$K$289</f>
        <v>0</v>
      </c>
      <c r="AW189" s="469">
        <f>'8. Routing factors'!AW220*'7. Network costs'!$K$290</f>
        <v>0</v>
      </c>
      <c r="AX189" s="469">
        <f>'8. Routing factors'!AX220*'7. Network costs'!$K$291</f>
        <v>0</v>
      </c>
      <c r="AY189" s="469">
        <f>'8. Routing factors'!AY220*'7. Network costs'!$K$292</f>
        <v>0</v>
      </c>
      <c r="AZ189" s="469">
        <f>'8. Routing factors'!AZ220*'7. Network costs'!$K$293</f>
        <v>0</v>
      </c>
      <c r="BA189" s="469">
        <f>'8. Routing factors'!BA220*'7. Network costs'!$K$294</f>
        <v>0</v>
      </c>
      <c r="BB189" s="469">
        <f>'8. Routing factors'!BB220*'7. Network costs'!$K$295</f>
        <v>0</v>
      </c>
      <c r="BC189" s="469">
        <f>'8. Routing factors'!BC220*'7. Network costs'!$K$296</f>
        <v>0</v>
      </c>
      <c r="BD189" s="469">
        <f>'8. Routing factors'!BD220*'7. Network costs'!$K$297</f>
        <v>0</v>
      </c>
      <c r="BE189" s="469">
        <f>'8. Routing factors'!BE220*'7. Network costs'!$K$298</f>
        <v>0</v>
      </c>
      <c r="BF189" s="469">
        <f>'8. Routing factors'!BF220*'7. Network costs'!$K$299</f>
        <v>0</v>
      </c>
      <c r="BG189" s="469">
        <f>'8. Routing factors'!BG220*'7. Network costs'!$K$300</f>
        <v>0</v>
      </c>
      <c r="BH189" s="229"/>
      <c r="BI189" s="335">
        <f>SUM(E189:BG189)</f>
        <v>67134071.496373147</v>
      </c>
      <c r="BJ189" s="470">
        <f>'2. Traffic'!K207</f>
        <v>4416.3232128</v>
      </c>
      <c r="BK189" s="471">
        <f>IF(BI189=0,"",BI189/BJ189/1000000)</f>
        <v>1.5201349235897381E-2</v>
      </c>
    </row>
    <row r="190" spans="3:63">
      <c r="C190" s="240" t="str">
        <f t="shared" si="29"/>
        <v>S02</v>
      </c>
      <c r="D190" s="240" t="str">
        <f t="shared" si="29"/>
        <v>Изходящи повиквания към фиксирана линия (Outgoing Calls to Fixed Line)</v>
      </c>
      <c r="E190" s="469">
        <f>'8. Routing factors'!E221*'7. Network costs'!$K$246</f>
        <v>69539.352240753447</v>
      </c>
      <c r="F190" s="469">
        <f>'8. Routing factors'!F221*'7. Network costs'!$K$247</f>
        <v>42412.168718648769</v>
      </c>
      <c r="G190" s="469">
        <f>'8. Routing factors'!G221*'7. Network costs'!$K$248</f>
        <v>77343.851337547603</v>
      </c>
      <c r="H190" s="469">
        <f>'8. Routing factors'!H221*'7. Network costs'!$K$249</f>
        <v>21839.937028054366</v>
      </c>
      <c r="I190" s="469">
        <f>'8. Routing factors'!I221*'7. Network costs'!$K$250</f>
        <v>92574.078423655141</v>
      </c>
      <c r="J190" s="469">
        <f>'8. Routing factors'!J221*'7. Network costs'!$K$251</f>
        <v>4771.7091160263826</v>
      </c>
      <c r="K190" s="469">
        <f>'8. Routing factors'!K221*'7. Network costs'!$K$252</f>
        <v>3121.0579011108957</v>
      </c>
      <c r="L190" s="469">
        <f>'8. Routing factors'!L221*'7. Network costs'!$K$253</f>
        <v>415.85464562474198</v>
      </c>
      <c r="M190" s="469">
        <f>'8. Routing factors'!M221*'7. Network costs'!$K$254</f>
        <v>12475.639368742261</v>
      </c>
      <c r="N190" s="469">
        <f>'8. Routing factors'!N221*'7. Network costs'!$K$255</f>
        <v>0</v>
      </c>
      <c r="O190" s="469">
        <f>'8. Routing factors'!O221*'7. Network costs'!$K$256</f>
        <v>0</v>
      </c>
      <c r="P190" s="469">
        <f>'8. Routing factors'!P221*'7. Network costs'!$K$257</f>
        <v>0</v>
      </c>
      <c r="Q190" s="469">
        <f>'8. Routing factors'!Q221*'7. Network costs'!$K$258</f>
        <v>0</v>
      </c>
      <c r="R190" s="469">
        <f>'8. Routing factors'!R221*'7. Network costs'!$K$259</f>
        <v>2217.8914433319578</v>
      </c>
      <c r="S190" s="469">
        <f>'8. Routing factors'!S221*'7. Network costs'!$K$260</f>
        <v>2079.2732281237104</v>
      </c>
      <c r="T190" s="469">
        <f>'8. Routing factors'!T221*'7. Network costs'!$K$261</f>
        <v>0</v>
      </c>
      <c r="U190" s="469">
        <f>'8. Routing factors'!U221*'7. Network costs'!$K$262</f>
        <v>9175.5438464013441</v>
      </c>
      <c r="V190" s="469">
        <f>'8. Routing factors'!V221*'7. Network costs'!$K$263</f>
        <v>0</v>
      </c>
      <c r="W190" s="469">
        <f>'8. Routing factors'!W221*'7. Network costs'!$K$264</f>
        <v>14172.414963958379</v>
      </c>
      <c r="X190" s="469">
        <f>'8. Routing factors'!X221*'7. Network costs'!$K$265</f>
        <v>0</v>
      </c>
      <c r="Y190" s="469">
        <f>'8. Routing factors'!Y221*'7. Network costs'!$K$266</f>
        <v>0</v>
      </c>
      <c r="Z190" s="469">
        <f>'8. Routing factors'!Z221*'7. Network costs'!$K$267</f>
        <v>0</v>
      </c>
      <c r="AA190" s="469">
        <f>'8. Routing factors'!AA221*'7. Network costs'!$K$268</f>
        <v>0</v>
      </c>
      <c r="AB190" s="469">
        <f>'8. Routing factors'!AB221*'7. Network costs'!$K$269</f>
        <v>9995.364257857962</v>
      </c>
      <c r="AC190" s="469">
        <f>'8. Routing factors'!AC221*'7. Network costs'!$K$270</f>
        <v>13732.048296781431</v>
      </c>
      <c r="AD190" s="469">
        <f>'8. Routing factors'!AD221*'7. Network costs'!$K$271</f>
        <v>0</v>
      </c>
      <c r="AE190" s="469">
        <f>'8. Routing factors'!AE221*'7. Network costs'!$K$272</f>
        <v>0</v>
      </c>
      <c r="AF190" s="469">
        <f>'8. Routing factors'!AF221*'7. Network costs'!$K$273</f>
        <v>0</v>
      </c>
      <c r="AG190" s="469">
        <f>'8. Routing factors'!AG221*'7. Network costs'!$K$274</f>
        <v>0</v>
      </c>
      <c r="AH190" s="469">
        <f>'8. Routing factors'!AH221*'7. Network costs'!$K$275</f>
        <v>0</v>
      </c>
      <c r="AI190" s="469">
        <f>'8. Routing factors'!AI221*'7. Network costs'!$K$276</f>
        <v>36294.45290849921</v>
      </c>
      <c r="AJ190" s="469">
        <f>'8. Routing factors'!AJ221*'7. Network costs'!$K$277</f>
        <v>94260.703855952364</v>
      </c>
      <c r="AK190" s="469">
        <f>'8. Routing factors'!AK221*'7. Network costs'!$K$278</f>
        <v>37160.543134614163</v>
      </c>
      <c r="AL190" s="469">
        <f>'8. Routing factors'!AL221*'7. Network costs'!$K$279</f>
        <v>9641.0962814581089</v>
      </c>
      <c r="AM190" s="469">
        <f>'8. Routing factors'!AM221*'7. Network costs'!$K$280</f>
        <v>14693.574359505459</v>
      </c>
      <c r="AN190" s="469">
        <f>'8. Routing factors'!AN221*'7. Network costs'!$K$281</f>
        <v>37.310581956604423</v>
      </c>
      <c r="AO190" s="469">
        <f>'8. Routing factors'!AO221*'7. Network costs'!$K$282</f>
        <v>10.801047774811373</v>
      </c>
      <c r="AP190" s="469">
        <f>'8. Routing factors'!AP221*'7. Network costs'!$K$283</f>
        <v>0</v>
      </c>
      <c r="AQ190" s="469">
        <f>'8. Routing factors'!AQ221*'7. Network costs'!$K$284</f>
        <v>0</v>
      </c>
      <c r="AR190" s="469">
        <f>'8. Routing factors'!AR221*'7. Network costs'!$K$285</f>
        <v>54.005238874056865</v>
      </c>
      <c r="AS190" s="469">
        <f>'8. Routing factors'!AS221*'7. Network costs'!$K$286</f>
        <v>0</v>
      </c>
      <c r="AT190" s="469">
        <f>'8. Routing factors'!AT221*'7. Network costs'!$K$287</f>
        <v>59.579403817871494</v>
      </c>
      <c r="AU190" s="469">
        <f>'8. Routing factors'!AU221*'7. Network costs'!$K$288</f>
        <v>0</v>
      </c>
      <c r="AV190" s="469">
        <f>'8. Routing factors'!AV221*'7. Network costs'!$K$289</f>
        <v>368.10201045174631</v>
      </c>
      <c r="AW190" s="469">
        <f>'8. Routing factors'!AW221*'7. Network costs'!$K$290</f>
        <v>0</v>
      </c>
      <c r="AX190" s="469">
        <f>'8. Routing factors'!AX221*'7. Network costs'!$K$291</f>
        <v>0</v>
      </c>
      <c r="AY190" s="469">
        <f>'8. Routing factors'!AY221*'7. Network costs'!$K$292</f>
        <v>0</v>
      </c>
      <c r="AZ190" s="469">
        <f>'8. Routing factors'!AZ221*'7. Network costs'!$K$293</f>
        <v>0</v>
      </c>
      <c r="BA190" s="469">
        <f>'8. Routing factors'!BA221*'7. Network costs'!$K$294</f>
        <v>0</v>
      </c>
      <c r="BB190" s="469">
        <f>'8. Routing factors'!BB221*'7. Network costs'!$K$295</f>
        <v>0</v>
      </c>
      <c r="BC190" s="469">
        <f>'8. Routing factors'!BC221*'7. Network costs'!$K$296</f>
        <v>0</v>
      </c>
      <c r="BD190" s="469">
        <f>'8. Routing factors'!BD221*'7. Network costs'!$K$297</f>
        <v>0</v>
      </c>
      <c r="BE190" s="469">
        <f>'8. Routing factors'!BE221*'7. Network costs'!$K$298</f>
        <v>0</v>
      </c>
      <c r="BF190" s="469">
        <f>'8. Routing factors'!BF221*'7. Network costs'!$K$299</f>
        <v>0</v>
      </c>
      <c r="BG190" s="469">
        <f>'8. Routing factors'!BG221*'7. Network costs'!$K$300</f>
        <v>0</v>
      </c>
      <c r="BH190" s="229"/>
      <c r="BI190" s="335">
        <f t="shared" ref="BI190:BI218" si="30">SUM(E190:BG190)</f>
        <v>568446.3536395228</v>
      </c>
      <c r="BJ190" s="470">
        <f>'2. Traffic'!K208</f>
        <v>88.326464256000008</v>
      </c>
      <c r="BK190" s="471">
        <f t="shared" ref="BK190:BK218" si="31">IF(BI190=0,"",BI190/BJ190/1000000)</f>
        <v>6.4357422028348465E-3</v>
      </c>
    </row>
    <row r="191" spans="3:63">
      <c r="C191" s="240" t="str">
        <f t="shared" si="29"/>
        <v>S03</v>
      </c>
      <c r="D191" s="240" t="str">
        <f t="shared" si="29"/>
        <v>Изходящи повиквания към други мобилни мрежи (Outgoing Calls to Other Mobile)</v>
      </c>
      <c r="E191" s="469">
        <f>'8. Routing factors'!E222*'7. Network costs'!$K$246</f>
        <v>716738.07253408746</v>
      </c>
      <c r="F191" s="469">
        <f>'8. Routing factors'!F222*'7. Network costs'!$K$247</f>
        <v>437139.76446245768</v>
      </c>
      <c r="G191" s="469">
        <f>'8. Routing factors'!G222*'7. Network costs'!$K$248</f>
        <v>797178.59231868293</v>
      </c>
      <c r="H191" s="469">
        <f>'8. Routing factors'!H222*'7. Network costs'!$K$249</f>
        <v>225102.96494507484</v>
      </c>
      <c r="I191" s="469">
        <f>'8. Routing factors'!I222*'7. Network costs'!$K$250</f>
        <v>954155.66003942327</v>
      </c>
      <c r="J191" s="469">
        <f>'8. Routing factors'!J222*'7. Network costs'!$K$251</f>
        <v>49181.729255593484</v>
      </c>
      <c r="K191" s="469">
        <f>'8. Routing factors'!K222*'7. Network costs'!$K$252</f>
        <v>32168.56286732174</v>
      </c>
      <c r="L191" s="469">
        <f>'8. Routing factors'!L222*'7. Network costs'!$K$253</f>
        <v>4286.1897264660829</v>
      </c>
      <c r="M191" s="469">
        <f>'8. Routing factors'!M222*'7. Network costs'!$K$254</f>
        <v>128585.69179398249</v>
      </c>
      <c r="N191" s="469">
        <f>'8. Routing factors'!N222*'7. Network costs'!$K$255</f>
        <v>0</v>
      </c>
      <c r="O191" s="469">
        <f>'8. Routing factors'!O222*'7. Network costs'!$K$256</f>
        <v>0</v>
      </c>
      <c r="P191" s="469">
        <f>'8. Routing factors'!P222*'7. Network costs'!$K$257</f>
        <v>0</v>
      </c>
      <c r="Q191" s="469">
        <f>'8. Routing factors'!Q222*'7. Network costs'!$K$258</f>
        <v>0</v>
      </c>
      <c r="R191" s="469">
        <f>'8. Routing factors'!R222*'7. Network costs'!$K$259</f>
        <v>22859.678541152443</v>
      </c>
      <c r="S191" s="469">
        <f>'8. Routing factors'!S222*'7. Network costs'!$K$260</f>
        <v>21430.948632330415</v>
      </c>
      <c r="T191" s="469">
        <f>'8. Routing factors'!T222*'7. Network costs'!$K$261</f>
        <v>0</v>
      </c>
      <c r="U191" s="469">
        <f>'8. Routing factors'!U222*'7. Network costs'!$K$262</f>
        <v>94571.798542977805</v>
      </c>
      <c r="V191" s="469">
        <f>'8. Routing factors'!V222*'7. Network costs'!$K$263</f>
        <v>0</v>
      </c>
      <c r="W191" s="469">
        <f>'8. Routing factors'!W222*'7. Network costs'!$K$264</f>
        <v>146074.25949630517</v>
      </c>
      <c r="X191" s="469">
        <f>'8. Routing factors'!X222*'7. Network costs'!$K$265</f>
        <v>0</v>
      </c>
      <c r="Y191" s="469">
        <f>'8. Routing factors'!Y222*'7. Network costs'!$K$266</f>
        <v>0</v>
      </c>
      <c r="Z191" s="469">
        <f>'8. Routing factors'!Z222*'7. Network costs'!$K$267</f>
        <v>0</v>
      </c>
      <c r="AA191" s="469">
        <f>'8. Routing factors'!AA222*'7. Network costs'!$K$268</f>
        <v>0</v>
      </c>
      <c r="AB191" s="469">
        <f>'8. Routing factors'!AB222*'7. Network costs'!$K$269</f>
        <v>103021.64000105164</v>
      </c>
      <c r="AC191" s="469">
        <f>'8. Routing factors'!AC222*'7. Network costs'!$K$270</f>
        <v>141535.4257845972</v>
      </c>
      <c r="AD191" s="469">
        <f>'8. Routing factors'!AD222*'7. Network costs'!$K$271</f>
        <v>0</v>
      </c>
      <c r="AE191" s="469">
        <f>'8. Routing factors'!AE222*'7. Network costs'!$K$272</f>
        <v>0</v>
      </c>
      <c r="AF191" s="469">
        <f>'8. Routing factors'!AF222*'7. Network costs'!$K$273</f>
        <v>0</v>
      </c>
      <c r="AG191" s="469">
        <f>'8. Routing factors'!AG222*'7. Network costs'!$K$274</f>
        <v>0</v>
      </c>
      <c r="AH191" s="469">
        <f>'8. Routing factors'!AH222*'7. Network costs'!$K$275</f>
        <v>0</v>
      </c>
      <c r="AI191" s="469">
        <f>'8. Routing factors'!AI222*'7. Network costs'!$K$276</f>
        <v>374084.82223496586</v>
      </c>
      <c r="AJ191" s="469">
        <f>'8. Routing factors'!AJ222*'7. Network costs'!$K$277</f>
        <v>971539.61060091876</v>
      </c>
      <c r="AK191" s="469">
        <f>'8. Routing factors'!AK222*'7. Network costs'!$K$278</f>
        <v>383011.5639905851</v>
      </c>
      <c r="AL191" s="469">
        <f>'8. Routing factors'!AL222*'7. Network costs'!$K$279</f>
        <v>99370.220504271027</v>
      </c>
      <c r="AM191" s="469">
        <f>'8. Routing factors'!AM222*'7. Network costs'!$K$280</f>
        <v>151445.81917598442</v>
      </c>
      <c r="AN191" s="469">
        <f>'8. Routing factors'!AN222*'7. Network costs'!$K$281</f>
        <v>384.55800543148706</v>
      </c>
      <c r="AO191" s="469">
        <f>'8. Routing factors'!AO222*'7. Network costs'!$K$282</f>
        <v>111.32577330695912</v>
      </c>
      <c r="AP191" s="469">
        <f>'8. Routing factors'!AP222*'7. Network costs'!$K$283</f>
        <v>0</v>
      </c>
      <c r="AQ191" s="469">
        <f>'8. Routing factors'!AQ222*'7. Network costs'!$K$284</f>
        <v>0</v>
      </c>
      <c r="AR191" s="469">
        <f>'8. Routing factors'!AR222*'7. Network costs'!$K$285</f>
        <v>556.62886653479563</v>
      </c>
      <c r="AS191" s="469">
        <f>'8. Routing factors'!AS222*'7. Network costs'!$K$286</f>
        <v>0</v>
      </c>
      <c r="AT191" s="469">
        <f>'8. Routing factors'!AT222*'7. Network costs'!$K$287</f>
        <v>614.08146149117181</v>
      </c>
      <c r="AU191" s="469">
        <f>'8. Routing factors'!AU222*'7. Network costs'!$K$288</f>
        <v>0</v>
      </c>
      <c r="AV191" s="469">
        <f>'8. Routing factors'!AV222*'7. Network costs'!$K$289</f>
        <v>3794.0060838313125</v>
      </c>
      <c r="AW191" s="469">
        <f>'8. Routing factors'!AW222*'7. Network costs'!$K$290</f>
        <v>0</v>
      </c>
      <c r="AX191" s="469">
        <f>'8. Routing factors'!AX222*'7. Network costs'!$K$291</f>
        <v>0</v>
      </c>
      <c r="AY191" s="469">
        <f>'8. Routing factors'!AY222*'7. Network costs'!$K$292</f>
        <v>0</v>
      </c>
      <c r="AZ191" s="469">
        <f>'8. Routing factors'!AZ222*'7. Network costs'!$K$293</f>
        <v>0</v>
      </c>
      <c r="BA191" s="469">
        <f>'8. Routing factors'!BA222*'7. Network costs'!$K$294</f>
        <v>0</v>
      </c>
      <c r="BB191" s="469">
        <f>'8. Routing factors'!BB222*'7. Network costs'!$K$295</f>
        <v>0</v>
      </c>
      <c r="BC191" s="469">
        <f>'8. Routing factors'!BC222*'7. Network costs'!$K$296</f>
        <v>0</v>
      </c>
      <c r="BD191" s="469">
        <f>'8. Routing factors'!BD222*'7. Network costs'!$K$297</f>
        <v>0</v>
      </c>
      <c r="BE191" s="469">
        <f>'8. Routing factors'!BE222*'7. Network costs'!$K$298</f>
        <v>0</v>
      </c>
      <c r="BF191" s="469">
        <f>'8. Routing factors'!BF222*'7. Network costs'!$K$299</f>
        <v>0</v>
      </c>
      <c r="BG191" s="469">
        <f>'8. Routing factors'!BG222*'7. Network costs'!$K$300</f>
        <v>0</v>
      </c>
      <c r="BH191" s="229"/>
      <c r="BI191" s="335">
        <f t="shared" si="30"/>
        <v>5858943.6156388251</v>
      </c>
      <c r="BJ191" s="470">
        <f>'2. Traffic'!K209</f>
        <v>883.26464256000008</v>
      </c>
      <c r="BK191" s="471">
        <f t="shared" si="31"/>
        <v>6.6332821821754595E-3</v>
      </c>
    </row>
    <row r="192" spans="3:63">
      <c r="C192" s="240" t="str">
        <f t="shared" si="29"/>
        <v>S04</v>
      </c>
      <c r="D192" s="240" t="str">
        <f t="shared" si="29"/>
        <v>Изходящи международни повиквания (Outgoing Calls to International)</v>
      </c>
      <c r="E192" s="469">
        <f>'8. Routing factors'!E223*'7. Network costs'!$K$246</f>
        <v>34658.106055569078</v>
      </c>
      <c r="F192" s="469">
        <f>'8. Routing factors'!F223*'7. Network costs'!$K$247</f>
        <v>21138.037587818806</v>
      </c>
      <c r="G192" s="469">
        <f>'8. Routing factors'!G223*'7. Network costs'!$K$248</f>
        <v>38547.833939010095</v>
      </c>
      <c r="H192" s="469">
        <f>'8. Routing factors'!H223*'7. Network costs'!$K$249</f>
        <v>10884.928164770277</v>
      </c>
      <c r="I192" s="469">
        <f>'8. Routing factors'!I223*'7. Network costs'!$K$250</f>
        <v>46138.511858661026</v>
      </c>
      <c r="J192" s="469">
        <f>'8. Routing factors'!J223*'7. Network costs'!$K$251</f>
        <v>2378.1987505004158</v>
      </c>
      <c r="K192" s="469">
        <f>'8. Routing factors'!K223*'7. Network costs'!$K$252</f>
        <v>1555.5214746288702</v>
      </c>
      <c r="L192" s="469">
        <f>'8. Routing factors'!L223*'7. Network costs'!$K$253</f>
        <v>207.26011887290542</v>
      </c>
      <c r="M192" s="469">
        <f>'8. Routing factors'!M223*'7. Network costs'!$K$254</f>
        <v>6217.8035661871636</v>
      </c>
      <c r="N192" s="469">
        <f>'8. Routing factors'!N223*'7. Network costs'!$K$255</f>
        <v>0</v>
      </c>
      <c r="O192" s="469">
        <f>'8. Routing factors'!O223*'7. Network costs'!$K$256</f>
        <v>0</v>
      </c>
      <c r="P192" s="469">
        <f>'8. Routing factors'!P223*'7. Network costs'!$K$257</f>
        <v>0</v>
      </c>
      <c r="Q192" s="469">
        <f>'8. Routing factors'!Q223*'7. Network costs'!$K$258</f>
        <v>0</v>
      </c>
      <c r="R192" s="469">
        <f>'8. Routing factors'!R223*'7. Network costs'!$K$259</f>
        <v>1105.3873006554959</v>
      </c>
      <c r="S192" s="469">
        <f>'8. Routing factors'!S223*'7. Network costs'!$K$260</f>
        <v>1036.3005943645273</v>
      </c>
      <c r="T192" s="469">
        <f>'8. Routing factors'!T223*'7. Network costs'!$K$261</f>
        <v>0</v>
      </c>
      <c r="U192" s="469">
        <f>'8. Routing factors'!U223*'7. Network costs'!$K$262</f>
        <v>4573.0505318071464</v>
      </c>
      <c r="V192" s="469">
        <f>'8. Routing factors'!V223*'7. Network costs'!$K$263</f>
        <v>0</v>
      </c>
      <c r="W192" s="469">
        <f>'8. Routing factors'!W223*'7. Network costs'!$K$264</f>
        <v>0</v>
      </c>
      <c r="X192" s="469">
        <f>'8. Routing factors'!X223*'7. Network costs'!$K$265</f>
        <v>3797.9735715617335</v>
      </c>
      <c r="Y192" s="469">
        <f>'8. Routing factors'!Y223*'7. Network costs'!$K$266</f>
        <v>0</v>
      </c>
      <c r="Z192" s="469">
        <f>'8. Routing factors'!Z223*'7. Network costs'!$K$267</f>
        <v>0</v>
      </c>
      <c r="AA192" s="469">
        <f>'8. Routing factors'!AA223*'7. Network costs'!$K$268</f>
        <v>0</v>
      </c>
      <c r="AB192" s="469">
        <f>'8. Routing factors'!AB223*'7. Network costs'!$K$269</f>
        <v>4981.6454043681251</v>
      </c>
      <c r="AC192" s="469">
        <f>'8. Routing factors'!AC223*'7. Network costs'!$K$270</f>
        <v>6843.992227341043</v>
      </c>
      <c r="AD192" s="469">
        <f>'8. Routing factors'!AD223*'7. Network costs'!$K$271</f>
        <v>0</v>
      </c>
      <c r="AE192" s="469">
        <f>'8. Routing factors'!AE223*'7. Network costs'!$K$272</f>
        <v>0</v>
      </c>
      <c r="AF192" s="469">
        <f>'8. Routing factors'!AF223*'7. Network costs'!$K$273</f>
        <v>0</v>
      </c>
      <c r="AG192" s="469">
        <f>'8. Routing factors'!AG223*'7. Network costs'!$K$274</f>
        <v>0</v>
      </c>
      <c r="AH192" s="469">
        <f>'8. Routing factors'!AH223*'7. Network costs'!$K$275</f>
        <v>0</v>
      </c>
      <c r="AI192" s="469">
        <f>'8. Routing factors'!AI223*'7. Network costs'!$K$276</f>
        <v>18088.995045231874</v>
      </c>
      <c r="AJ192" s="469">
        <f>'8. Routing factors'!AJ223*'7. Network costs'!$K$277</f>
        <v>46979.118525605489</v>
      </c>
      <c r="AK192" s="469">
        <f>'8. Routing factors'!AK223*'7. Network costs'!$K$278</f>
        <v>18520.650589080793</v>
      </c>
      <c r="AL192" s="469">
        <f>'8. Routing factors'!AL223*'7. Network costs'!$K$279</f>
        <v>4805.0798094564971</v>
      </c>
      <c r="AM192" s="469">
        <f>'8. Routing factors'!AM223*'7. Network costs'!$K$280</f>
        <v>7323.2125706900752</v>
      </c>
      <c r="AN192" s="469">
        <f>'8. Routing factors'!AN223*'7. Network costs'!$K$281</f>
        <v>18.595429275355979</v>
      </c>
      <c r="AO192" s="469">
        <f>'8. Routing factors'!AO223*'7. Network costs'!$K$282</f>
        <v>5.3831945111403723</v>
      </c>
      <c r="AP192" s="469">
        <f>'8. Routing factors'!AP223*'7. Network costs'!$K$283</f>
        <v>0</v>
      </c>
      <c r="AQ192" s="469">
        <f>'8. Routing factors'!AQ223*'7. Network costs'!$K$284</f>
        <v>0</v>
      </c>
      <c r="AR192" s="469">
        <f>'8. Routing factors'!AR223*'7. Network costs'!$K$285</f>
        <v>26.91597255570186</v>
      </c>
      <c r="AS192" s="469">
        <f>'8. Routing factors'!AS223*'7. Network costs'!$K$286</f>
        <v>0</v>
      </c>
      <c r="AT192" s="469">
        <f>'8. Routing factors'!AT223*'7. Network costs'!$K$287</f>
        <v>29.694111746948799</v>
      </c>
      <c r="AU192" s="469">
        <f>'8. Routing factors'!AU223*'7. Network costs'!$K$288</f>
        <v>0</v>
      </c>
      <c r="AV192" s="469">
        <f>'8. Routing factors'!AV223*'7. Network costs'!$K$289</f>
        <v>0</v>
      </c>
      <c r="AW192" s="469">
        <f>'8. Routing factors'!AW223*'7. Network costs'!$K$290</f>
        <v>246.61317617530412</v>
      </c>
      <c r="AX192" s="469">
        <f>'8. Routing factors'!AX223*'7. Network costs'!$K$291</f>
        <v>0</v>
      </c>
      <c r="AY192" s="469">
        <f>'8. Routing factors'!AY223*'7. Network costs'!$K$292</f>
        <v>0</v>
      </c>
      <c r="AZ192" s="469">
        <f>'8. Routing factors'!AZ223*'7. Network costs'!$K$293</f>
        <v>0</v>
      </c>
      <c r="BA192" s="469">
        <f>'8. Routing factors'!BA223*'7. Network costs'!$K$294</f>
        <v>0</v>
      </c>
      <c r="BB192" s="469">
        <f>'8. Routing factors'!BB223*'7. Network costs'!$K$295</f>
        <v>0</v>
      </c>
      <c r="BC192" s="469">
        <f>'8. Routing factors'!BC223*'7. Network costs'!$K$296</f>
        <v>0</v>
      </c>
      <c r="BD192" s="469">
        <f>'8. Routing factors'!BD223*'7. Network costs'!$K$297</f>
        <v>0</v>
      </c>
      <c r="BE192" s="469">
        <f>'8. Routing factors'!BE223*'7. Network costs'!$K$298</f>
        <v>0</v>
      </c>
      <c r="BF192" s="469">
        <f>'8. Routing factors'!BF223*'7. Network costs'!$K$299</f>
        <v>0</v>
      </c>
      <c r="BG192" s="469">
        <f>'8. Routing factors'!BG223*'7. Network costs'!$K$300</f>
        <v>0</v>
      </c>
      <c r="BH192" s="229"/>
      <c r="BI192" s="335">
        <f t="shared" si="30"/>
        <v>280108.80957044591</v>
      </c>
      <c r="BJ192" s="470">
        <f>'2. Traffic'!K210</f>
        <v>44.163232128000004</v>
      </c>
      <c r="BK192" s="471">
        <f t="shared" si="31"/>
        <v>6.3425794733183412E-3</v>
      </c>
    </row>
    <row r="193" spans="3:63">
      <c r="C193" s="240" t="str">
        <f t="shared" si="29"/>
        <v>S05</v>
      </c>
      <c r="D193" s="240" t="str">
        <f t="shared" si="29"/>
        <v>Входящи повиквания от фиксирана линия (Incoming calls from fixed)</v>
      </c>
      <c r="E193" s="469">
        <f>'8. Routing factors'!E224*'7. Network costs'!$K$246</f>
        <v>34971.395545655971</v>
      </c>
      <c r="F193" s="469">
        <f>'8. Routing factors'!F224*'7. Network costs'!$K$247</f>
        <v>21329.113378478214</v>
      </c>
      <c r="G193" s="469">
        <f>'8. Routing factors'!G224*'7. Network costs'!$K$248</f>
        <v>38896.284348254718</v>
      </c>
      <c r="H193" s="469">
        <f>'8. Routing factors'!H224*'7. Network costs'!$K$249</f>
        <v>10983.32170043855</v>
      </c>
      <c r="I193" s="469">
        <f>'8. Routing factors'!I224*'7. Network costs'!$K$250</f>
        <v>46555.577662268181</v>
      </c>
      <c r="J193" s="469">
        <f>'8. Routing factors'!J224*'7. Network costs'!$K$251</f>
        <v>2399.6963093305194</v>
      </c>
      <c r="K193" s="469">
        <f>'8. Routing factors'!K224*'7. Network costs'!$K$252</f>
        <v>1569.5825006071607</v>
      </c>
      <c r="L193" s="469">
        <f>'8. Routing factors'!L224*'7. Network costs'!$K$253</f>
        <v>209.13363200870495</v>
      </c>
      <c r="M193" s="469">
        <f>'8. Routing factors'!M224*'7. Network costs'!$K$254</f>
        <v>6274.0089602611488</v>
      </c>
      <c r="N193" s="469">
        <f>'8. Routing factors'!N224*'7. Network costs'!$K$255</f>
        <v>0</v>
      </c>
      <c r="O193" s="469">
        <f>'8. Routing factors'!O224*'7. Network costs'!$K$256</f>
        <v>0</v>
      </c>
      <c r="P193" s="469">
        <f>'8. Routing factors'!P224*'7. Network costs'!$K$257</f>
        <v>0</v>
      </c>
      <c r="Q193" s="469">
        <f>'8. Routing factors'!Q224*'7. Network costs'!$K$258</f>
        <v>0</v>
      </c>
      <c r="R193" s="469">
        <f>'8. Routing factors'!R224*'7. Network costs'!$K$259</f>
        <v>1115.3793707130933</v>
      </c>
      <c r="S193" s="469">
        <f>'8. Routing factors'!S224*'7. Network costs'!$K$260</f>
        <v>1045.6681600435249</v>
      </c>
      <c r="T193" s="469">
        <f>'8. Routing factors'!T224*'7. Network costs'!$K$261</f>
        <v>0</v>
      </c>
      <c r="U193" s="469">
        <f>'8. Routing factors'!U224*'7. Network costs'!$K$262</f>
        <v>0</v>
      </c>
      <c r="V193" s="469">
        <f>'8. Routing factors'!V224*'7. Network costs'!$K$263</f>
        <v>14306.064913614502</v>
      </c>
      <c r="W193" s="469">
        <f>'8. Routing factors'!W224*'7. Network costs'!$K$264</f>
        <v>7127.3187565198423</v>
      </c>
      <c r="X193" s="469">
        <f>'8. Routing factors'!X224*'7. Network costs'!$K$265</f>
        <v>0</v>
      </c>
      <c r="Y193" s="469">
        <f>'8. Routing factors'!Y224*'7. Network costs'!$K$266</f>
        <v>0</v>
      </c>
      <c r="Z193" s="469">
        <f>'8. Routing factors'!Z224*'7. Network costs'!$K$267</f>
        <v>0</v>
      </c>
      <c r="AA193" s="469">
        <f>'8. Routing factors'!AA224*'7. Network costs'!$K$268</f>
        <v>0</v>
      </c>
      <c r="AB193" s="469">
        <f>'8. Routing factors'!AB224*'7. Network costs'!$K$269</f>
        <v>5026.6766344655198</v>
      </c>
      <c r="AC193" s="469">
        <f>'8. Routing factors'!AC224*'7. Network costs'!$K$270</f>
        <v>6905.8580093784267</v>
      </c>
      <c r="AD193" s="469">
        <f>'8. Routing factors'!AD224*'7. Network costs'!$K$271</f>
        <v>0</v>
      </c>
      <c r="AE193" s="469">
        <f>'8. Routing factors'!AE224*'7. Network costs'!$K$272</f>
        <v>0</v>
      </c>
      <c r="AF193" s="469">
        <f>'8. Routing factors'!AF224*'7. Network costs'!$K$273</f>
        <v>0</v>
      </c>
      <c r="AG193" s="469">
        <f>'8. Routing factors'!AG224*'7. Network costs'!$K$274</f>
        <v>0</v>
      </c>
      <c r="AH193" s="469">
        <f>'8. Routing factors'!AH224*'7. Network costs'!$K$275</f>
        <v>0</v>
      </c>
      <c r="AI193" s="469">
        <f>'8. Routing factors'!AI224*'7. Network costs'!$K$276</f>
        <v>18252.509232210778</v>
      </c>
      <c r="AJ193" s="469">
        <f>'8. Routing factors'!AJ224*'7. Network costs'!$K$277</f>
        <v>47403.782933522663</v>
      </c>
      <c r="AK193" s="469">
        <f>'8. Routing factors'!AK224*'7. Network costs'!$K$278</f>
        <v>18688.066695714766</v>
      </c>
      <c r="AL193" s="469">
        <f>'8. Routing factors'!AL224*'7. Network costs'!$K$279</f>
        <v>4848.5149873891232</v>
      </c>
      <c r="AM193" s="469">
        <f>'8. Routing factors'!AM224*'7. Network costs'!$K$280</f>
        <v>7389.410231012047</v>
      </c>
      <c r="AN193" s="469">
        <f>'8. Routing factors'!AN224*'7. Network costs'!$K$281</f>
        <v>18.763521338617672</v>
      </c>
      <c r="AO193" s="469">
        <f>'8. Routing factors'!AO224*'7. Network costs'!$K$282</f>
        <v>5.4318555158914599</v>
      </c>
      <c r="AP193" s="469">
        <f>'8. Routing factors'!AP224*'7. Network costs'!$K$283</f>
        <v>0</v>
      </c>
      <c r="AQ193" s="469">
        <f>'8. Routing factors'!AQ224*'7. Network costs'!$K$284</f>
        <v>0</v>
      </c>
      <c r="AR193" s="469">
        <f>'8. Routing factors'!AR224*'7. Network costs'!$K$285</f>
        <v>27.159277579457296</v>
      </c>
      <c r="AS193" s="469">
        <f>'8. Routing factors'!AS224*'7. Network costs'!$K$286</f>
        <v>0</v>
      </c>
      <c r="AT193" s="469">
        <f>'8. Routing factors'!AT224*'7. Network costs'!$K$287</f>
        <v>0</v>
      </c>
      <c r="AU193" s="469">
        <f>'8. Routing factors'!AU224*'7. Network costs'!$K$288</f>
        <v>25.334544428930126</v>
      </c>
      <c r="AV193" s="469">
        <f>'8. Routing factors'!AV224*'7. Network costs'!$K$289</f>
        <v>185.11879380312922</v>
      </c>
      <c r="AW193" s="469">
        <f>'8. Routing factors'!AW224*'7. Network costs'!$K$290</f>
        <v>0</v>
      </c>
      <c r="AX193" s="469">
        <f>'8. Routing factors'!AX224*'7. Network costs'!$K$291</f>
        <v>0</v>
      </c>
      <c r="AY193" s="469">
        <f>'8. Routing factors'!AY224*'7. Network costs'!$K$292</f>
        <v>0</v>
      </c>
      <c r="AZ193" s="469">
        <f>'8. Routing factors'!AZ224*'7. Network costs'!$K$293</f>
        <v>0</v>
      </c>
      <c r="BA193" s="469">
        <f>'8. Routing factors'!BA224*'7. Network costs'!$K$294</f>
        <v>0</v>
      </c>
      <c r="BB193" s="469">
        <f>'8. Routing factors'!BB224*'7. Network costs'!$K$295</f>
        <v>0</v>
      </c>
      <c r="BC193" s="469">
        <f>'8. Routing factors'!BC224*'7. Network costs'!$K$296</f>
        <v>0</v>
      </c>
      <c r="BD193" s="469">
        <f>'8. Routing factors'!BD224*'7. Network costs'!$K$297</f>
        <v>0</v>
      </c>
      <c r="BE193" s="469">
        <f>'8. Routing factors'!BE224*'7. Network costs'!$K$298</f>
        <v>0</v>
      </c>
      <c r="BF193" s="469">
        <f>'8. Routing factors'!BF224*'7. Network costs'!$K$299</f>
        <v>0</v>
      </c>
      <c r="BG193" s="469">
        <f>'8. Routing factors'!BG224*'7. Network costs'!$K$300</f>
        <v>0</v>
      </c>
      <c r="BH193" s="229"/>
      <c r="BI193" s="335">
        <f t="shared" si="30"/>
        <v>295559.17195455352</v>
      </c>
      <c r="BJ193" s="470">
        <f>'2. Traffic'!K211</f>
        <v>44.163232128000004</v>
      </c>
      <c r="BK193" s="471">
        <f t="shared" si="31"/>
        <v>6.692426204176428E-3</v>
      </c>
    </row>
    <row r="194" spans="3:63">
      <c r="C194" s="240" t="str">
        <f t="shared" si="29"/>
        <v>S06</v>
      </c>
      <c r="D194" s="240" t="str">
        <f t="shared" si="29"/>
        <v>Входящи повиквания от други мобилни мрежи (Incoming calls from other mobile)</v>
      </c>
      <c r="E194" s="469">
        <f>'8. Routing factors'!E225*'7. Network costs'!$K$246</f>
        <v>704928.79378231161</v>
      </c>
      <c r="F194" s="469">
        <f>'8. Routing factors'!F225*'7. Network costs'!$K$247</f>
        <v>429937.26534897956</v>
      </c>
      <c r="G194" s="469">
        <f>'8. Routing factors'!G225*'7. Network costs'!$K$248</f>
        <v>784043.94163889519</v>
      </c>
      <c r="H194" s="469">
        <f>'8. Routing factors'!H225*'7. Network costs'!$K$249</f>
        <v>221394.07356235682</v>
      </c>
      <c r="I194" s="469">
        <f>'8. Routing factors'!I225*'7. Network costs'!$K$250</f>
        <v>938434.58899020206</v>
      </c>
      <c r="J194" s="469">
        <f>'8. Routing factors'!J225*'7. Network costs'!$K$251</f>
        <v>48371.390343052954</v>
      </c>
      <c r="K194" s="469">
        <f>'8. Routing factors'!K225*'7. Network costs'!$K$252</f>
        <v>31638.540059127521</v>
      </c>
      <c r="L194" s="469">
        <f>'8. Routing factors'!L225*'7. Network costs'!$K$253</f>
        <v>4215.5686569254685</v>
      </c>
      <c r="M194" s="469">
        <f>'8. Routing factors'!M225*'7. Network costs'!$K$254</f>
        <v>126467.05970776406</v>
      </c>
      <c r="N194" s="469">
        <f>'8. Routing factors'!N225*'7. Network costs'!$K$255</f>
        <v>0</v>
      </c>
      <c r="O194" s="469">
        <f>'8. Routing factors'!O225*'7. Network costs'!$K$256</f>
        <v>0</v>
      </c>
      <c r="P194" s="469">
        <f>'8. Routing factors'!P225*'7. Network costs'!$K$257</f>
        <v>0</v>
      </c>
      <c r="Q194" s="469">
        <f>'8. Routing factors'!Q225*'7. Network costs'!$K$258</f>
        <v>0</v>
      </c>
      <c r="R194" s="469">
        <f>'8. Routing factors'!R225*'7. Network costs'!$K$259</f>
        <v>22483.032836935836</v>
      </c>
      <c r="S194" s="469">
        <f>'8. Routing factors'!S225*'7. Network costs'!$K$260</f>
        <v>21077.843284627346</v>
      </c>
      <c r="T194" s="469">
        <f>'8. Routing factors'!T225*'7. Network costs'!$K$261</f>
        <v>0</v>
      </c>
      <c r="U194" s="469">
        <f>'8. Routing factors'!U225*'7. Network costs'!$K$262</f>
        <v>0</v>
      </c>
      <c r="V194" s="469">
        <f>'8. Routing factors'!V225*'7. Network costs'!$K$263</f>
        <v>288371.59415499552</v>
      </c>
      <c r="W194" s="469">
        <f>'8. Routing factors'!W225*'7. Network costs'!$K$264</f>
        <v>143667.47839319994</v>
      </c>
      <c r="X194" s="469">
        <f>'8. Routing factors'!X225*'7. Network costs'!$K$265</f>
        <v>0</v>
      </c>
      <c r="Y194" s="469">
        <f>'8. Routing factors'!Y225*'7. Network costs'!$K$266</f>
        <v>0</v>
      </c>
      <c r="Z194" s="469">
        <f>'8. Routing factors'!Z225*'7. Network costs'!$K$267</f>
        <v>0</v>
      </c>
      <c r="AA194" s="469">
        <f>'8. Routing factors'!AA225*'7. Network costs'!$K$268</f>
        <v>0</v>
      </c>
      <c r="AB194" s="469">
        <f>'8. Routing factors'!AB225*'7. Network costs'!$K$269</f>
        <v>101324.21201325677</v>
      </c>
      <c r="AC194" s="469">
        <f>'8. Routing factors'!AC225*'7. Network costs'!$K$270</f>
        <v>139203.42841988054</v>
      </c>
      <c r="AD194" s="469">
        <f>'8. Routing factors'!AD225*'7. Network costs'!$K$271</f>
        <v>0</v>
      </c>
      <c r="AE194" s="469">
        <f>'8. Routing factors'!AE225*'7. Network costs'!$K$272</f>
        <v>0</v>
      </c>
      <c r="AF194" s="469">
        <f>'8. Routing factors'!AF225*'7. Network costs'!$K$273</f>
        <v>0</v>
      </c>
      <c r="AG194" s="469">
        <f>'8. Routing factors'!AG225*'7. Network costs'!$K$274</f>
        <v>0</v>
      </c>
      <c r="AH194" s="469">
        <f>'8. Routing factors'!AH225*'7. Network costs'!$K$275</f>
        <v>0</v>
      </c>
      <c r="AI194" s="469">
        <f>'8. Routing factors'!AI225*'7. Network costs'!$K$276</f>
        <v>367921.24294167932</v>
      </c>
      <c r="AJ194" s="469">
        <f>'8. Routing factors'!AJ225*'7. Network costs'!$K$277</f>
        <v>955532.11425094318</v>
      </c>
      <c r="AK194" s="469">
        <f>'8. Routing factors'!AK225*'7. Network costs'!$K$278</f>
        <v>376700.90393547365</v>
      </c>
      <c r="AL194" s="469">
        <f>'8. Routing factors'!AL225*'7. Network costs'!$K$279</f>
        <v>97732.954844011925</v>
      </c>
      <c r="AM194" s="469">
        <f>'8. Routing factors'!AM225*'7. Network costs'!$K$280</f>
        <v>148950.53399025823</v>
      </c>
      <c r="AN194" s="469">
        <f>'8. Routing factors'!AN225*'7. Network costs'!$K$281</f>
        <v>378.22186555501725</v>
      </c>
      <c r="AO194" s="469">
        <f>'8. Routing factors'!AO225*'7. Network costs'!$K$282</f>
        <v>109.49152291672837</v>
      </c>
      <c r="AP194" s="469">
        <f>'8. Routing factors'!AP225*'7. Network costs'!$K$283</f>
        <v>0</v>
      </c>
      <c r="AQ194" s="469">
        <f>'8. Routing factors'!AQ225*'7. Network costs'!$K$284</f>
        <v>0</v>
      </c>
      <c r="AR194" s="469">
        <f>'8. Routing factors'!AR225*'7. Network costs'!$K$285</f>
        <v>547.45761458364188</v>
      </c>
      <c r="AS194" s="469">
        <f>'8. Routing factors'!AS225*'7. Network costs'!$K$286</f>
        <v>0</v>
      </c>
      <c r="AT194" s="469">
        <f>'8. Routing factors'!AT225*'7. Network costs'!$K$287</f>
        <v>0</v>
      </c>
      <c r="AU194" s="469">
        <f>'8. Routing factors'!AU225*'7. Network costs'!$K$288</f>
        <v>510.6759271872549</v>
      </c>
      <c r="AV194" s="469">
        <f>'8. Routing factors'!AV225*'7. Network costs'!$K$289</f>
        <v>3731.4944395545031</v>
      </c>
      <c r="AW194" s="469">
        <f>'8. Routing factors'!AW225*'7. Network costs'!$K$290</f>
        <v>0</v>
      </c>
      <c r="AX194" s="469">
        <f>'8. Routing factors'!AX225*'7. Network costs'!$K$291</f>
        <v>0</v>
      </c>
      <c r="AY194" s="469">
        <f>'8. Routing factors'!AY225*'7. Network costs'!$K$292</f>
        <v>0</v>
      </c>
      <c r="AZ194" s="469">
        <f>'8. Routing factors'!AZ225*'7. Network costs'!$K$293</f>
        <v>0</v>
      </c>
      <c r="BA194" s="469">
        <f>'8. Routing factors'!BA225*'7. Network costs'!$K$294</f>
        <v>0</v>
      </c>
      <c r="BB194" s="469">
        <f>'8. Routing factors'!BB225*'7. Network costs'!$K$295</f>
        <v>0</v>
      </c>
      <c r="BC194" s="469">
        <f>'8. Routing factors'!BC225*'7. Network costs'!$K$296</f>
        <v>0</v>
      </c>
      <c r="BD194" s="469">
        <f>'8. Routing factors'!BD225*'7. Network costs'!$K$297</f>
        <v>0</v>
      </c>
      <c r="BE194" s="469">
        <f>'8. Routing factors'!BE225*'7. Network costs'!$K$298</f>
        <v>0</v>
      </c>
      <c r="BF194" s="469">
        <f>'8. Routing factors'!BF225*'7. Network costs'!$K$299</f>
        <v>0</v>
      </c>
      <c r="BG194" s="469">
        <f>'8. Routing factors'!BG225*'7. Network costs'!$K$300</f>
        <v>0</v>
      </c>
      <c r="BH194" s="229"/>
      <c r="BI194" s="335">
        <f t="shared" si="30"/>
        <v>5957673.9025246743</v>
      </c>
      <c r="BJ194" s="470">
        <f>'2. Traffic'!K212</f>
        <v>883.26464256000008</v>
      </c>
      <c r="BK194" s="471">
        <f t="shared" si="31"/>
        <v>6.7450610105452852E-3</v>
      </c>
    </row>
    <row r="195" spans="3:63">
      <c r="C195" s="240" t="str">
        <f t="shared" si="29"/>
        <v>S07</v>
      </c>
      <c r="D195" s="240" t="str">
        <f t="shared" si="29"/>
        <v>Входящи международни повиквания (Incoming calls from international)</v>
      </c>
      <c r="E195" s="469">
        <f>'8. Routing factors'!E226*'7. Network costs'!$K$246</f>
        <v>205072.84939313901</v>
      </c>
      <c r="F195" s="469">
        <f>'8. Routing factors'!F226*'7. Network costs'!$K$247</f>
        <v>125074.27820097889</v>
      </c>
      <c r="G195" s="469">
        <f>'8. Routing factors'!G226*'7. Network costs'!$K$248</f>
        <v>228088.46308946263</v>
      </c>
      <c r="H195" s="469">
        <f>'8. Routing factors'!H226*'7. Network costs'!$K$249</f>
        <v>64406.382466776144</v>
      </c>
      <c r="I195" s="469">
        <f>'8. Routing factors'!I226*'7. Network costs'!$K$250</f>
        <v>273002.6874072185</v>
      </c>
      <c r="J195" s="469">
        <f>'8. Routing factors'!J226*'7. Network costs'!$K$251</f>
        <v>14071.859362608071</v>
      </c>
      <c r="K195" s="469">
        <f>'8. Routing factors'!K226*'7. Network costs'!$K$252</f>
        <v>9204.0580804646052</v>
      </c>
      <c r="L195" s="469">
        <f>'8. Routing factors'!L226*'7. Network costs'!$K$253</f>
        <v>1226.3631219397723</v>
      </c>
      <c r="M195" s="469">
        <f>'8. Routing factors'!M226*'7. Network costs'!$K$254</f>
        <v>36790.893658193178</v>
      </c>
      <c r="N195" s="469">
        <f>'8. Routing factors'!N226*'7. Network costs'!$K$255</f>
        <v>0</v>
      </c>
      <c r="O195" s="469">
        <f>'8. Routing factors'!O226*'7. Network costs'!$K$256</f>
        <v>0</v>
      </c>
      <c r="P195" s="469">
        <f>'8. Routing factors'!P226*'7. Network costs'!$K$257</f>
        <v>0</v>
      </c>
      <c r="Q195" s="469">
        <f>'8. Routing factors'!Q226*'7. Network costs'!$K$258</f>
        <v>0</v>
      </c>
      <c r="R195" s="469">
        <f>'8. Routing factors'!R226*'7. Network costs'!$K$259</f>
        <v>6540.6033170121209</v>
      </c>
      <c r="S195" s="469">
        <f>'8. Routing factors'!S226*'7. Network costs'!$K$260</f>
        <v>6131.8156096988632</v>
      </c>
      <c r="T195" s="469">
        <f>'8. Routing factors'!T226*'7. Network costs'!$K$261</f>
        <v>0</v>
      </c>
      <c r="U195" s="469">
        <f>'8. Routing factors'!U226*'7. Network costs'!$K$262</f>
        <v>0</v>
      </c>
      <c r="V195" s="469">
        <f>'8. Routing factors'!V226*'7. Network costs'!$K$263</f>
        <v>83891.004338331652</v>
      </c>
      <c r="W195" s="469">
        <f>'8. Routing factors'!W226*'7. Network costs'!$K$264</f>
        <v>0</v>
      </c>
      <c r="X195" s="469">
        <f>'8. Routing factors'!X226*'7. Network costs'!$K$265</f>
        <v>22472.701220061317</v>
      </c>
      <c r="Y195" s="469">
        <f>'8. Routing factors'!Y226*'7. Network costs'!$K$266</f>
        <v>0</v>
      </c>
      <c r="Z195" s="469">
        <f>'8. Routing factors'!Z226*'7. Network costs'!$K$267</f>
        <v>0</v>
      </c>
      <c r="AA195" s="469">
        <f>'8. Routing factors'!AA226*'7. Network costs'!$K$268</f>
        <v>0</v>
      </c>
      <c r="AB195" s="469">
        <f>'8. Routing factors'!AB226*'7. Network costs'!$K$269</f>
        <v>29476.516001827247</v>
      </c>
      <c r="AC195" s="469">
        <f>'8. Routing factors'!AC226*'7. Network costs'!$K$270</f>
        <v>40496.067068263765</v>
      </c>
      <c r="AD195" s="469">
        <f>'8. Routing factors'!AD226*'7. Network costs'!$K$271</f>
        <v>0</v>
      </c>
      <c r="AE195" s="469">
        <f>'8. Routing factors'!AE226*'7. Network costs'!$K$272</f>
        <v>0</v>
      </c>
      <c r="AF195" s="469">
        <f>'8. Routing factors'!AF226*'7. Network costs'!$K$273</f>
        <v>0</v>
      </c>
      <c r="AG195" s="469">
        <f>'8. Routing factors'!AG226*'7. Network costs'!$K$274</f>
        <v>0</v>
      </c>
      <c r="AH195" s="469">
        <f>'8. Routing factors'!AH226*'7. Network costs'!$K$275</f>
        <v>0</v>
      </c>
      <c r="AI195" s="469">
        <f>'8. Routing factors'!AI226*'7. Network costs'!$K$276</f>
        <v>107033.01994160753</v>
      </c>
      <c r="AJ195" s="469">
        <f>'8. Routing factors'!AJ226*'7. Network costs'!$K$277</f>
        <v>277976.57732875017</v>
      </c>
      <c r="AK195" s="469">
        <f>'8. Routing factors'!AK226*'7. Network costs'!$K$278</f>
        <v>109587.13620495767</v>
      </c>
      <c r="AL195" s="469">
        <f>'8. Routing factors'!AL226*'7. Network costs'!$K$279</f>
        <v>28431.773118437515</v>
      </c>
      <c r="AM195" s="469">
        <f>'8. Routing factors'!AM226*'7. Network costs'!$K$280</f>
        <v>43331.625397393895</v>
      </c>
      <c r="AN195" s="469">
        <f>'8. Routing factors'!AN226*'7. Network costs'!$K$281</f>
        <v>110.02960349511312</v>
      </c>
      <c r="AO195" s="469">
        <f>'8. Routing factors'!AO226*'7. Network costs'!$K$282</f>
        <v>31.852491750906658</v>
      </c>
      <c r="AP195" s="469">
        <f>'8. Routing factors'!AP226*'7. Network costs'!$K$283</f>
        <v>0</v>
      </c>
      <c r="AQ195" s="469">
        <f>'8. Routing factors'!AQ226*'7. Network costs'!$K$284</f>
        <v>0</v>
      </c>
      <c r="AR195" s="469">
        <f>'8. Routing factors'!AR226*'7. Network costs'!$K$285</f>
        <v>159.2624587545333</v>
      </c>
      <c r="AS195" s="469">
        <f>'8. Routing factors'!AS226*'7. Network costs'!$K$286</f>
        <v>0</v>
      </c>
      <c r="AT195" s="469">
        <f>'8. Routing factors'!AT226*'7. Network costs'!$K$287</f>
        <v>0</v>
      </c>
      <c r="AU195" s="469">
        <f>'8. Routing factors'!AU226*'7. Network costs'!$K$288</f>
        <v>148.56219298812439</v>
      </c>
      <c r="AV195" s="469">
        <f>'8. Routing factors'!AV226*'7. Network costs'!$K$289</f>
        <v>0</v>
      </c>
      <c r="AW195" s="469">
        <f>'8. Routing factors'!AW226*'7. Network costs'!$K$290</f>
        <v>1459.2161110902746</v>
      </c>
      <c r="AX195" s="469">
        <f>'8. Routing factors'!AX226*'7. Network costs'!$K$291</f>
        <v>0</v>
      </c>
      <c r="AY195" s="469">
        <f>'8. Routing factors'!AY226*'7. Network costs'!$K$292</f>
        <v>0</v>
      </c>
      <c r="AZ195" s="469">
        <f>'8. Routing factors'!AZ226*'7. Network costs'!$K$293</f>
        <v>0</v>
      </c>
      <c r="BA195" s="469">
        <f>'8. Routing factors'!BA226*'7. Network costs'!$K$294</f>
        <v>0</v>
      </c>
      <c r="BB195" s="469">
        <f>'8. Routing factors'!BB226*'7. Network costs'!$K$295</f>
        <v>0</v>
      </c>
      <c r="BC195" s="469">
        <f>'8. Routing factors'!BC226*'7. Network costs'!$K$296</f>
        <v>0</v>
      </c>
      <c r="BD195" s="469">
        <f>'8. Routing factors'!BD226*'7. Network costs'!$K$297</f>
        <v>0</v>
      </c>
      <c r="BE195" s="469">
        <f>'8. Routing factors'!BE226*'7. Network costs'!$K$298</f>
        <v>0</v>
      </c>
      <c r="BF195" s="469">
        <f>'8. Routing factors'!BF226*'7. Network costs'!$K$299</f>
        <v>0</v>
      </c>
      <c r="BG195" s="469">
        <f>'8. Routing factors'!BG226*'7. Network costs'!$K$300</f>
        <v>0</v>
      </c>
      <c r="BH195" s="229"/>
      <c r="BI195" s="335">
        <f t="shared" si="30"/>
        <v>1714215.5971852015</v>
      </c>
      <c r="BJ195" s="470">
        <f>'2. Traffic'!K213</f>
        <v>264.97939276800008</v>
      </c>
      <c r="BK195" s="471">
        <f t="shared" si="31"/>
        <v>6.4692411710901045E-3</v>
      </c>
    </row>
    <row r="196" spans="3:63">
      <c r="C196" s="240" t="str">
        <f t="shared" si="29"/>
        <v>S08</v>
      </c>
      <c r="D196" s="240" t="str">
        <f t="shared" si="29"/>
        <v>Изходящи повиквания от чужди абонати в роуминг в мрежата на предприятието (Roaming Calls Outbound)</v>
      </c>
      <c r="E196" s="469">
        <f>'8. Routing factors'!E227*'7. Network costs'!$K$246</f>
        <v>64081.159462648946</v>
      </c>
      <c r="F196" s="469">
        <f>'8. Routing factors'!F227*'7. Network costs'!$K$247</f>
        <v>39083.20769809714</v>
      </c>
      <c r="G196" s="469">
        <f>'8. Routing factors'!G227*'7. Network costs'!$K$248</f>
        <v>71273.077923670658</v>
      </c>
      <c r="H196" s="469">
        <f>'8. Routing factors'!H227*'7. Network costs'!$K$249</f>
        <v>20125.704974984961</v>
      </c>
      <c r="I196" s="469">
        <f>'8. Routing factors'!I227*'7. Network costs'!$K$250</f>
        <v>85307.873749468505</v>
      </c>
      <c r="J196" s="469">
        <f>'8. Routing factors'!J227*'7. Network costs'!$K$251</f>
        <v>4397.1743037643982</v>
      </c>
      <c r="K196" s="469">
        <f>'8. Routing factors'!K227*'7. Network costs'!$K$252</f>
        <v>2876.0838663095487</v>
      </c>
      <c r="L196" s="469">
        <f>'8. Routing factors'!L227*'7. Network costs'!$K$253</f>
        <v>383.21392133913452</v>
      </c>
      <c r="M196" s="469">
        <f>'8. Routing factors'!M227*'7. Network costs'!$K$254</f>
        <v>11496.417640174037</v>
      </c>
      <c r="N196" s="469">
        <f>'8. Routing factors'!N227*'7. Network costs'!$K$255</f>
        <v>0</v>
      </c>
      <c r="O196" s="469">
        <f>'8. Routing factors'!O227*'7. Network costs'!$K$256</f>
        <v>0</v>
      </c>
      <c r="P196" s="469">
        <f>'8. Routing factors'!P227*'7. Network costs'!$K$257</f>
        <v>0</v>
      </c>
      <c r="Q196" s="469">
        <f>'8. Routing factors'!Q227*'7. Network costs'!$K$258</f>
        <v>0</v>
      </c>
      <c r="R196" s="469">
        <f>'8. Routing factors'!R227*'7. Network costs'!$K$259</f>
        <v>2043.8075804753844</v>
      </c>
      <c r="S196" s="469">
        <f>'8. Routing factors'!S227*'7. Network costs'!$K$260</f>
        <v>1916.069606695673</v>
      </c>
      <c r="T196" s="469">
        <f>'8. Routing factors'!T227*'7. Network costs'!$K$261</f>
        <v>0</v>
      </c>
      <c r="U196" s="469">
        <f>'8. Routing factors'!U227*'7. Network costs'!$K$262</f>
        <v>0</v>
      </c>
      <c r="V196" s="469">
        <f>'8. Routing factors'!V227*'7. Network costs'!$K$263</f>
        <v>26214.259188355827</v>
      </c>
      <c r="W196" s="469">
        <f>'8. Routing factors'!W227*'7. Network costs'!$K$264</f>
        <v>0</v>
      </c>
      <c r="X196" s="469">
        <f>'8. Routing factors'!X227*'7. Network costs'!$K$265</f>
        <v>7022.2691823942369</v>
      </c>
      <c r="Y196" s="469">
        <f>'8. Routing factors'!Y227*'7. Network costs'!$K$266</f>
        <v>0</v>
      </c>
      <c r="Z196" s="469">
        <f>'8. Routing factors'!Z227*'7. Network costs'!$K$267</f>
        <v>0</v>
      </c>
      <c r="AA196" s="469">
        <f>'8. Routing factors'!AA227*'7. Network costs'!$K$268</f>
        <v>0</v>
      </c>
      <c r="AB196" s="469">
        <f>'8. Routing factors'!AB227*'7. Network costs'!$K$269</f>
        <v>9210.8210711759421</v>
      </c>
      <c r="AC196" s="469">
        <f>'8. Routing factors'!AC227*'7. Network costs'!$K$270</f>
        <v>12654.210145764704</v>
      </c>
      <c r="AD196" s="469">
        <f>'8. Routing factors'!AD227*'7. Network costs'!$K$271</f>
        <v>0</v>
      </c>
      <c r="AE196" s="469">
        <f>'8. Routing factors'!AE227*'7. Network costs'!$K$272</f>
        <v>0</v>
      </c>
      <c r="AF196" s="469">
        <f>'8. Routing factors'!AF227*'7. Network costs'!$K$273</f>
        <v>0</v>
      </c>
      <c r="AG196" s="469">
        <f>'8. Routing factors'!AG227*'7. Network costs'!$K$274</f>
        <v>0</v>
      </c>
      <c r="AH196" s="469">
        <f>'8. Routing factors'!AH227*'7. Network costs'!$K$275</f>
        <v>0</v>
      </c>
      <c r="AI196" s="469">
        <f>'8. Routing factors'!AI227*'7. Network costs'!$K$276</f>
        <v>33445.675714478602</v>
      </c>
      <c r="AJ196" s="469">
        <f>'8. Routing factors'!AJ227*'7. Network costs'!$K$277</f>
        <v>86862.114762623314</v>
      </c>
      <c r="AK196" s="469">
        <f>'8. Routing factors'!AK227*'7. Network costs'!$K$278</f>
        <v>34243.785908208425</v>
      </c>
      <c r="AL196" s="469">
        <f>'8. Routing factors'!AL227*'7. Network costs'!$K$279</f>
        <v>8884.3598379796331</v>
      </c>
      <c r="AM196" s="469">
        <f>'8. Routing factors'!AM227*'7. Network costs'!$K$280</f>
        <v>13540.265350012085</v>
      </c>
      <c r="AN196" s="469">
        <f>'8. Routing factors'!AN227*'7. Network costs'!$K$281</f>
        <v>34.382048077293042</v>
      </c>
      <c r="AO196" s="469">
        <f>'8. Routing factors'!AO227*'7. Network costs'!$K$282</f>
        <v>9.9532659209291161</v>
      </c>
      <c r="AP196" s="469">
        <f>'8. Routing factors'!AP227*'7. Network costs'!$K$283</f>
        <v>0</v>
      </c>
      <c r="AQ196" s="469">
        <f>'8. Routing factors'!AQ227*'7. Network costs'!$K$284</f>
        <v>0</v>
      </c>
      <c r="AR196" s="469">
        <f>'8. Routing factors'!AR227*'7. Network costs'!$K$285</f>
        <v>49.766329604645584</v>
      </c>
      <c r="AS196" s="469">
        <f>'8. Routing factors'!AS227*'7. Network costs'!$K$286</f>
        <v>0</v>
      </c>
      <c r="AT196" s="469">
        <f>'8. Routing factors'!AT227*'7. Network costs'!$K$287</f>
        <v>0</v>
      </c>
      <c r="AU196" s="469">
        <f>'8. Routing factors'!AU227*'7. Network costs'!$K$288</f>
        <v>46.422710793578773</v>
      </c>
      <c r="AV196" s="469">
        <f>'8. Routing factors'!AV227*'7. Network costs'!$K$289</f>
        <v>0</v>
      </c>
      <c r="AW196" s="469">
        <f>'8. Routing factors'!AW227*'7. Network costs'!$K$290</f>
        <v>455.97581826144352</v>
      </c>
      <c r="AX196" s="469">
        <f>'8. Routing factors'!AX227*'7. Network costs'!$K$291</f>
        <v>0</v>
      </c>
      <c r="AY196" s="469">
        <f>'8. Routing factors'!AY227*'7. Network costs'!$K$292</f>
        <v>0</v>
      </c>
      <c r="AZ196" s="469">
        <f>'8. Routing factors'!AZ227*'7. Network costs'!$K$293</f>
        <v>0</v>
      </c>
      <c r="BA196" s="469">
        <f>'8. Routing factors'!BA227*'7. Network costs'!$K$294</f>
        <v>0</v>
      </c>
      <c r="BB196" s="469">
        <f>'8. Routing factors'!BB227*'7. Network costs'!$K$295</f>
        <v>0</v>
      </c>
      <c r="BC196" s="469">
        <f>'8. Routing factors'!BC227*'7. Network costs'!$K$296</f>
        <v>0</v>
      </c>
      <c r="BD196" s="469">
        <f>'8. Routing factors'!BD227*'7. Network costs'!$K$297</f>
        <v>0</v>
      </c>
      <c r="BE196" s="469">
        <f>'8. Routing factors'!BE227*'7. Network costs'!$K$298</f>
        <v>0</v>
      </c>
      <c r="BF196" s="469">
        <f>'8. Routing factors'!BF227*'7. Network costs'!$K$299</f>
        <v>0</v>
      </c>
      <c r="BG196" s="469">
        <f>'8. Routing factors'!BG227*'7. Network costs'!$K$300</f>
        <v>0</v>
      </c>
      <c r="BH196" s="229"/>
      <c r="BI196" s="335">
        <f t="shared" si="30"/>
        <v>535658.05206127907</v>
      </c>
      <c r="BJ196" s="470">
        <f>'2. Traffic'!K214</f>
        <v>88.326464256000008</v>
      </c>
      <c r="BK196" s="471">
        <f t="shared" si="31"/>
        <v>6.0645250160672182E-3</v>
      </c>
    </row>
    <row r="197" spans="3:63">
      <c r="C197" s="240" t="str">
        <f t="shared" si="29"/>
        <v>S09</v>
      </c>
      <c r="D197" s="240" t="str">
        <f t="shared" si="29"/>
        <v>Входящи повиквания от чужди абонати в роуминг в мрежата на предприятието (Roaming Calls Inbound)</v>
      </c>
      <c r="E197" s="469">
        <f>'8. Routing factors'!E228*'7. Network costs'!$K$246</f>
        <v>70292.059191064749</v>
      </c>
      <c r="F197" s="469">
        <f>'8. Routing factors'!F228*'7. Network costs'!$K$247</f>
        <v>42871.245962592293</v>
      </c>
      <c r="G197" s="469">
        <f>'8. Routing factors'!G228*'7. Network costs'!$K$248</f>
        <v>78181.035645276876</v>
      </c>
      <c r="H197" s="469">
        <f>'8. Routing factors'!H228*'7. Network costs'!$K$249</f>
        <v>22076.33658982284</v>
      </c>
      <c r="I197" s="469">
        <f>'8. Routing factors'!I228*'7. Network costs'!$K$250</f>
        <v>93576.11755693474</v>
      </c>
      <c r="J197" s="469">
        <f>'8. Routing factors'!J228*'7. Network costs'!$K$251</f>
        <v>4823.3589876567939</v>
      </c>
      <c r="K197" s="469">
        <f>'8. Routing factors'!K228*'7. Network costs'!$K$252</f>
        <v>3154.8408153715418</v>
      </c>
      <c r="L197" s="469">
        <f>'8. Routing factors'!L228*'7. Network costs'!$K$253</f>
        <v>420.35593406063776</v>
      </c>
      <c r="M197" s="469">
        <f>'8. Routing factors'!M228*'7. Network costs'!$K$254</f>
        <v>12610.678021819134</v>
      </c>
      <c r="N197" s="469">
        <f>'8. Routing factors'!N228*'7. Network costs'!$K$255</f>
        <v>0</v>
      </c>
      <c r="O197" s="469">
        <f>'8. Routing factors'!O228*'7. Network costs'!$K$256</f>
        <v>0</v>
      </c>
      <c r="P197" s="469">
        <f>'8. Routing factors'!P228*'7. Network costs'!$K$257</f>
        <v>0</v>
      </c>
      <c r="Q197" s="469">
        <f>'8. Routing factors'!Q228*'7. Network costs'!$K$258</f>
        <v>0</v>
      </c>
      <c r="R197" s="469">
        <f>'8. Routing factors'!R228*'7. Network costs'!$K$259</f>
        <v>2241.8983149900687</v>
      </c>
      <c r="S197" s="469">
        <f>'8. Routing factors'!S228*'7. Network costs'!$K$260</f>
        <v>2101.7796703031895</v>
      </c>
      <c r="T197" s="469">
        <f>'8. Routing factors'!T228*'7. Network costs'!$K$261</f>
        <v>0</v>
      </c>
      <c r="U197" s="469">
        <f>'8. Routing factors'!U228*'7. Network costs'!$K$262</f>
        <v>0</v>
      </c>
      <c r="V197" s="469">
        <f>'8. Routing factors'!V228*'7. Network costs'!$K$263</f>
        <v>28755.008086141934</v>
      </c>
      <c r="W197" s="469">
        <f>'8. Routing factors'!W228*'7. Network costs'!$K$264</f>
        <v>0</v>
      </c>
      <c r="X197" s="469">
        <f>'8. Routing factors'!X228*'7. Network costs'!$K$265</f>
        <v>7702.8843604516305</v>
      </c>
      <c r="Y197" s="469">
        <f>'8. Routing factors'!Y228*'7. Network costs'!$K$266</f>
        <v>0</v>
      </c>
      <c r="Z197" s="469">
        <f>'8. Routing factors'!Z228*'7. Network costs'!$K$267</f>
        <v>0</v>
      </c>
      <c r="AA197" s="469">
        <f>'8. Routing factors'!AA228*'7. Network costs'!$K$268</f>
        <v>0</v>
      </c>
      <c r="AB197" s="469">
        <f>'8. Routing factors'!AB228*'7. Network costs'!$K$269</f>
        <v>10103.555949401698</v>
      </c>
      <c r="AC197" s="469">
        <f>'8. Routing factors'!AC228*'7. Network costs'!$K$270</f>
        <v>13880.686555004095</v>
      </c>
      <c r="AD197" s="469">
        <f>'8. Routing factors'!AD228*'7. Network costs'!$K$271</f>
        <v>0</v>
      </c>
      <c r="AE197" s="469">
        <f>'8. Routing factors'!AE228*'7. Network costs'!$K$272</f>
        <v>0</v>
      </c>
      <c r="AF197" s="469">
        <f>'8. Routing factors'!AF228*'7. Network costs'!$K$273</f>
        <v>0</v>
      </c>
      <c r="AG197" s="469">
        <f>'8. Routing factors'!AG228*'7. Network costs'!$K$274</f>
        <v>0</v>
      </c>
      <c r="AH197" s="469">
        <f>'8. Routing factors'!AH228*'7. Network costs'!$K$275</f>
        <v>0</v>
      </c>
      <c r="AI197" s="469">
        <f>'8. Routing factors'!AI228*'7. Network costs'!$K$276</f>
        <v>36687.310852694485</v>
      </c>
      <c r="AJ197" s="469">
        <f>'8. Routing factors'!AJ228*'7. Network costs'!$K$277</f>
        <v>95280.999338256705</v>
      </c>
      <c r="AK197" s="469">
        <f>'8. Routing factors'!AK228*'7. Network costs'!$K$278</f>
        <v>37562.775801348369</v>
      </c>
      <c r="AL197" s="469">
        <f>'8. Routing factors'!AL228*'7. Network costs'!$K$279</f>
        <v>9745.4533101883972</v>
      </c>
      <c r="AM197" s="469">
        <f>'8. Routing factors'!AM228*'7. Network costs'!$K$280</f>
        <v>14852.620355605983</v>
      </c>
      <c r="AN197" s="469">
        <f>'8. Routing factors'!AN228*'7. Network costs'!$K$281</f>
        <v>37.714438671600355</v>
      </c>
      <c r="AO197" s="469">
        <f>'8. Routing factors'!AO228*'7. Network costs'!$K$282</f>
        <v>10.917960335379924</v>
      </c>
      <c r="AP197" s="469">
        <f>'8. Routing factors'!AP228*'7. Network costs'!$K$283</f>
        <v>0</v>
      </c>
      <c r="AQ197" s="469">
        <f>'8. Routing factors'!AQ228*'7. Network costs'!$K$284</f>
        <v>0</v>
      </c>
      <c r="AR197" s="469">
        <f>'8. Routing factors'!AR228*'7. Network costs'!$K$285</f>
        <v>54.589801676899626</v>
      </c>
      <c r="AS197" s="469">
        <f>'8. Routing factors'!AS228*'7. Network costs'!$K$286</f>
        <v>0</v>
      </c>
      <c r="AT197" s="469">
        <f>'8. Routing factors'!AT228*'7. Network costs'!$K$287</f>
        <v>0</v>
      </c>
      <c r="AU197" s="469">
        <f>'8. Routing factors'!AU228*'7. Network costs'!$K$288</f>
        <v>50.922111308143769</v>
      </c>
      <c r="AV197" s="469">
        <f>'8. Routing factors'!AV228*'7. Network costs'!$K$289</f>
        <v>0</v>
      </c>
      <c r="AW197" s="469">
        <f>'8. Routing factors'!AW228*'7. Network costs'!$K$290</f>
        <v>500.17008861410278</v>
      </c>
      <c r="AX197" s="469">
        <f>'8. Routing factors'!AX228*'7. Network costs'!$K$291</f>
        <v>0</v>
      </c>
      <c r="AY197" s="469">
        <f>'8. Routing factors'!AY228*'7. Network costs'!$K$292</f>
        <v>0</v>
      </c>
      <c r="AZ197" s="469">
        <f>'8. Routing factors'!AZ228*'7. Network costs'!$K$293</f>
        <v>0</v>
      </c>
      <c r="BA197" s="469">
        <f>'8. Routing factors'!BA228*'7. Network costs'!$K$294</f>
        <v>0</v>
      </c>
      <c r="BB197" s="469">
        <f>'8. Routing factors'!BB228*'7. Network costs'!$K$295</f>
        <v>0</v>
      </c>
      <c r="BC197" s="469">
        <f>'8. Routing factors'!BC228*'7. Network costs'!$K$296</f>
        <v>0</v>
      </c>
      <c r="BD197" s="469">
        <f>'8. Routing factors'!BD228*'7. Network costs'!$K$297</f>
        <v>0</v>
      </c>
      <c r="BE197" s="469">
        <f>'8. Routing factors'!BE228*'7. Network costs'!$K$298</f>
        <v>0</v>
      </c>
      <c r="BF197" s="469">
        <f>'8. Routing factors'!BF228*'7. Network costs'!$K$299</f>
        <v>0</v>
      </c>
      <c r="BG197" s="469">
        <f>'8. Routing factors'!BG228*'7. Network costs'!$K$300</f>
        <v>0</v>
      </c>
      <c r="BH197" s="229"/>
      <c r="BI197" s="335">
        <f t="shared" si="30"/>
        <v>587575.31569959223</v>
      </c>
      <c r="BJ197" s="470">
        <f>'2. Traffic'!K215</f>
        <v>88.326464256000008</v>
      </c>
      <c r="BK197" s="471">
        <f t="shared" si="31"/>
        <v>6.6523133315582522E-3</v>
      </c>
    </row>
    <row r="198" spans="3:63">
      <c r="C198" s="240" t="str">
        <f t="shared" si="29"/>
        <v>S10</v>
      </c>
      <c r="D198" s="240" t="str">
        <f t="shared" si="29"/>
        <v>Гласова поща (Voice mail)</v>
      </c>
      <c r="E198" s="469">
        <f>'8. Routing factors'!E229*'7. Network costs'!$K$246</f>
        <v>79320.592491449715</v>
      </c>
      <c r="F198" s="469">
        <f>'8. Routing factors'!F229*'7. Network costs'!$K$247</f>
        <v>48377.763715190173</v>
      </c>
      <c r="G198" s="469">
        <f>'8. Routing factors'!G229*'7. Network costs'!$K$248</f>
        <v>88222.853909034486</v>
      </c>
      <c r="H198" s="469">
        <f>'8. Routing factors'!H229*'7. Network costs'!$K$249</f>
        <v>24911.890738406655</v>
      </c>
      <c r="I198" s="469">
        <f>'8. Routing factors'!I229*'7. Network costs'!$K$250</f>
        <v>105595.32859167019</v>
      </c>
      <c r="J198" s="469">
        <f>'8. Routing factors'!J229*'7. Network costs'!$K$251</f>
        <v>5442.8863957442518</v>
      </c>
      <c r="K198" s="469">
        <f>'8. Routing factors'!K229*'7. Network costs'!$K$252</f>
        <v>2373.3723322504775</v>
      </c>
      <c r="L198" s="469">
        <f>'8. Routing factors'!L229*'7. Network costs'!$K$253</f>
        <v>474.34777314398224</v>
      </c>
      <c r="M198" s="469">
        <f>'8. Routing factors'!M229*'7. Network costs'!$K$254</f>
        <v>14230.433194319468</v>
      </c>
      <c r="N198" s="469">
        <f>'8. Routing factors'!N229*'7. Network costs'!$K$255</f>
        <v>0</v>
      </c>
      <c r="O198" s="469">
        <f>'8. Routing factors'!O229*'7. Network costs'!$K$256</f>
        <v>0</v>
      </c>
      <c r="P198" s="469">
        <f>'8. Routing factors'!P229*'7. Network costs'!$K$257</f>
        <v>0</v>
      </c>
      <c r="Q198" s="469">
        <f>'8. Routing factors'!Q229*'7. Network costs'!$K$258</f>
        <v>259479.88971588679</v>
      </c>
      <c r="R198" s="469">
        <f>'8. Routing factors'!R229*'7. Network costs'!$K$259</f>
        <v>2529.8547901012394</v>
      </c>
      <c r="S198" s="469">
        <f>'8. Routing factors'!S229*'7. Network costs'!$K$260</f>
        <v>2371.7388657199117</v>
      </c>
      <c r="T198" s="469">
        <f>'8. Routing factors'!T229*'7. Network costs'!$K$261</f>
        <v>0</v>
      </c>
      <c r="U198" s="469">
        <f>'8. Routing factors'!U229*'7. Network costs'!$K$262</f>
        <v>10466.154067815694</v>
      </c>
      <c r="V198" s="469">
        <f>'8. Routing factors'!V229*'7. Network costs'!$K$263</f>
        <v>0</v>
      </c>
      <c r="W198" s="469">
        <f>'8. Routing factors'!W229*'7. Network costs'!$K$264</f>
        <v>0</v>
      </c>
      <c r="X198" s="469">
        <f>'8. Routing factors'!X229*'7. Network costs'!$K$265</f>
        <v>0</v>
      </c>
      <c r="Y198" s="469">
        <f>'8. Routing factors'!Y229*'7. Network costs'!$K$266</f>
        <v>0</v>
      </c>
      <c r="Z198" s="469">
        <f>'8. Routing factors'!Z229*'7. Network costs'!$K$267</f>
        <v>0</v>
      </c>
      <c r="AA198" s="469">
        <f>'8. Routing factors'!AA229*'7. Network costs'!$K$268</f>
        <v>0</v>
      </c>
      <c r="AB198" s="469">
        <f>'8. Routing factors'!AB229*'7. Network costs'!$K$269</f>
        <v>11401.288472694619</v>
      </c>
      <c r="AC198" s="469">
        <f>'8. Routing factors'!AC229*'7. Network costs'!$K$270</f>
        <v>15663.565620382091</v>
      </c>
      <c r="AD198" s="469">
        <f>'8. Routing factors'!AD229*'7. Network costs'!$K$271</f>
        <v>0</v>
      </c>
      <c r="AE198" s="469">
        <f>'8. Routing factors'!AE229*'7. Network costs'!$K$272</f>
        <v>0</v>
      </c>
      <c r="AF198" s="469">
        <f>'8. Routing factors'!AF229*'7. Network costs'!$K$273</f>
        <v>0</v>
      </c>
      <c r="AG198" s="469">
        <f>'8. Routing factors'!AG229*'7. Network costs'!$K$274</f>
        <v>0</v>
      </c>
      <c r="AH198" s="469">
        <f>'8. Routing factors'!AH229*'7. Network costs'!$K$275</f>
        <v>0</v>
      </c>
      <c r="AI198" s="469">
        <f>'8. Routing factors'!AI229*'7. Network costs'!$K$276</f>
        <v>41399.544518161376</v>
      </c>
      <c r="AJ198" s="469">
        <f>'8. Routing factors'!AJ229*'7. Network costs'!$K$277</f>
        <v>107519.19075446094</v>
      </c>
      <c r="AK198" s="469">
        <f>'8. Routing factors'!AK229*'7. Network costs'!$K$278</f>
        <v>42387.456940017837</v>
      </c>
      <c r="AL198" s="469">
        <f>'8. Routing factors'!AL229*'7. Network costs'!$K$279</f>
        <v>10997.190003507058</v>
      </c>
      <c r="AM198" s="469">
        <f>'8. Routing factors'!AM229*'7. Network costs'!$K$280</f>
        <v>16760.337657130276</v>
      </c>
      <c r="AN198" s="469">
        <f>'8. Routing factors'!AN229*'7. Network costs'!$K$281</f>
        <v>42.558599866626977</v>
      </c>
      <c r="AO198" s="469">
        <f>'8. Routing factors'!AO229*'7. Network costs'!$K$282</f>
        <v>12.320297521040152</v>
      </c>
      <c r="AP198" s="469">
        <f>'8. Routing factors'!AP229*'7. Network costs'!$K$283</f>
        <v>0</v>
      </c>
      <c r="AQ198" s="469">
        <f>'8. Routing factors'!AQ229*'7. Network costs'!$K$284</f>
        <v>0</v>
      </c>
      <c r="AR198" s="469">
        <f>'8. Routing factors'!AR229*'7. Network costs'!$K$285</f>
        <v>61.601487605200752</v>
      </c>
      <c r="AS198" s="469">
        <f>'8. Routing factors'!AS229*'7. Network costs'!$K$286</f>
        <v>0</v>
      </c>
      <c r="AT198" s="469">
        <f>'8. Routing factors'!AT229*'7. Network costs'!$K$287</f>
        <v>67.95970136102757</v>
      </c>
      <c r="AU198" s="469">
        <f>'8. Routing factors'!AU229*'7. Network costs'!$K$288</f>
        <v>0</v>
      </c>
      <c r="AV198" s="469">
        <f>'8. Routing factors'!AV229*'7. Network costs'!$K$289</f>
        <v>0</v>
      </c>
      <c r="AW198" s="469">
        <f>'8. Routing factors'!AW229*'7. Network costs'!$K$290</f>
        <v>0</v>
      </c>
      <c r="AX198" s="469">
        <f>'8. Routing factors'!AX229*'7. Network costs'!$K$291</f>
        <v>0</v>
      </c>
      <c r="AY198" s="469">
        <f>'8. Routing factors'!AY229*'7. Network costs'!$K$292</f>
        <v>0</v>
      </c>
      <c r="AZ198" s="469">
        <f>'8. Routing factors'!AZ229*'7. Network costs'!$K$293</f>
        <v>0</v>
      </c>
      <c r="BA198" s="469">
        <f>'8. Routing factors'!BA229*'7. Network costs'!$K$294</f>
        <v>0</v>
      </c>
      <c r="BB198" s="469">
        <f>'8. Routing factors'!BB229*'7. Network costs'!$K$295</f>
        <v>0</v>
      </c>
      <c r="BC198" s="469">
        <f>'8. Routing factors'!BC229*'7. Network costs'!$K$296</f>
        <v>0</v>
      </c>
      <c r="BD198" s="469">
        <f>'8. Routing factors'!BD229*'7. Network costs'!$K$297</f>
        <v>0</v>
      </c>
      <c r="BE198" s="469">
        <f>'8. Routing factors'!BE229*'7. Network costs'!$K$298</f>
        <v>0</v>
      </c>
      <c r="BF198" s="469">
        <f>'8. Routing factors'!BF229*'7. Network costs'!$K$299</f>
        <v>0</v>
      </c>
      <c r="BG198" s="469">
        <f>'8. Routing factors'!BG229*'7. Network costs'!$K$300</f>
        <v>0</v>
      </c>
      <c r="BH198" s="229"/>
      <c r="BI198" s="335">
        <f t="shared" si="30"/>
        <v>890110.12063344126</v>
      </c>
      <c r="BJ198" s="470">
        <f>'2. Traffic'!K216</f>
        <v>44.163232128000004</v>
      </c>
      <c r="BK198" s="471">
        <f t="shared" si="31"/>
        <v>2.0155004009978272E-2</v>
      </c>
    </row>
    <row r="199" spans="3:63">
      <c r="C199" s="240" t="str">
        <f t="shared" si="29"/>
        <v>S11</v>
      </c>
      <c r="D199" s="240" t="str">
        <f t="shared" si="29"/>
        <v>Повиквания към центъра за обслужване на клиенти (Help desk call)</v>
      </c>
      <c r="E199" s="469">
        <f>'8. Routing factors'!E230*'7. Network costs'!$K$246</f>
        <v>30223.652450607507</v>
      </c>
      <c r="F199" s="469">
        <f>'8. Routing factors'!F230*'7. Network costs'!$K$247</f>
        <v>18433.456822994984</v>
      </c>
      <c r="G199" s="469">
        <f>'8. Routing factors'!G230*'7. Network costs'!$K$248</f>
        <v>33615.69538244186</v>
      </c>
      <c r="H199" s="469">
        <f>'8. Routing factors'!H230*'7. Network costs'!$K$249</f>
        <v>9492.2176438138922</v>
      </c>
      <c r="I199" s="469">
        <f>'8. Routing factors'!I230*'7. Network costs'!$K$250</f>
        <v>40235.157246289607</v>
      </c>
      <c r="J199" s="469">
        <f>'8. Routing factors'!J230*'7. Network costs'!$K$251</f>
        <v>2073.9117243841383</v>
      </c>
      <c r="K199" s="469">
        <f>'8. Routing factors'!K230*'7. Network costs'!$K$252</f>
        <v>904.32986255818105</v>
      </c>
      <c r="L199" s="469">
        <f>'8. Routing factors'!L230*'7. Network costs'!$K$253</f>
        <v>180.74149203775457</v>
      </c>
      <c r="M199" s="469">
        <f>'8. Routing factors'!M230*'7. Network costs'!$K$254</f>
        <v>5422.2447611326379</v>
      </c>
      <c r="N199" s="469">
        <f>'8. Routing factors'!N230*'7. Network costs'!$K$255</f>
        <v>0</v>
      </c>
      <c r="O199" s="469">
        <f>'8. Routing factors'!O230*'7. Network costs'!$K$256</f>
        <v>0</v>
      </c>
      <c r="P199" s="469">
        <f>'8. Routing factors'!P230*'7. Network costs'!$K$257</f>
        <v>0</v>
      </c>
      <c r="Q199" s="469">
        <f>'8. Routing factors'!Q230*'7. Network costs'!$K$258</f>
        <v>0</v>
      </c>
      <c r="R199" s="469">
        <f>'8. Routing factors'!R230*'7. Network costs'!$K$259</f>
        <v>963.95462420135789</v>
      </c>
      <c r="S199" s="469">
        <f>'8. Routing factors'!S230*'7. Network costs'!$K$260</f>
        <v>903.7074601887731</v>
      </c>
      <c r="T199" s="469">
        <f>'8. Routing factors'!T230*'7. Network costs'!$K$261</f>
        <v>0</v>
      </c>
      <c r="U199" s="469">
        <f>'8. Routing factors'!U230*'7. Network costs'!$K$262</f>
        <v>3987.935454141641</v>
      </c>
      <c r="V199" s="469">
        <f>'8. Routing factors'!V230*'7. Network costs'!$K$263</f>
        <v>0</v>
      </c>
      <c r="W199" s="469">
        <f>'8. Routing factors'!W230*'7. Network costs'!$K$264</f>
        <v>0</v>
      </c>
      <c r="X199" s="469">
        <f>'8. Routing factors'!X230*'7. Network costs'!$K$265</f>
        <v>0</v>
      </c>
      <c r="Y199" s="469">
        <f>'8. Routing factors'!Y230*'7. Network costs'!$K$266</f>
        <v>0</v>
      </c>
      <c r="Z199" s="469">
        <f>'8. Routing factors'!Z230*'7. Network costs'!$K$267</f>
        <v>0</v>
      </c>
      <c r="AA199" s="469">
        <f>'8. Routing factors'!AA230*'7. Network costs'!$K$268</f>
        <v>0</v>
      </c>
      <c r="AB199" s="469">
        <f>'8. Routing factors'!AB230*'7. Network costs'!$K$269</f>
        <v>4344.2512147773541</v>
      </c>
      <c r="AC199" s="469">
        <f>'8. Routing factors'!AC230*'7. Network costs'!$K$270</f>
        <v>5968.3135057109348</v>
      </c>
      <c r="AD199" s="469">
        <f>'8. Routing factors'!AD230*'7. Network costs'!$K$271</f>
        <v>0</v>
      </c>
      <c r="AE199" s="469">
        <f>'8. Routing factors'!AE230*'7. Network costs'!$K$272</f>
        <v>0</v>
      </c>
      <c r="AF199" s="469">
        <f>'8. Routing factors'!AF230*'7. Network costs'!$K$273</f>
        <v>0</v>
      </c>
      <c r="AG199" s="469">
        <f>'8. Routing factors'!AG230*'7. Network costs'!$K$274</f>
        <v>0</v>
      </c>
      <c r="AH199" s="469">
        <f>'8. Routing factors'!AH230*'7. Network costs'!$K$275</f>
        <v>0</v>
      </c>
      <c r="AI199" s="469">
        <f>'8. Routing factors'!AI230*'7. Network costs'!$K$276</f>
        <v>15774.534781308392</v>
      </c>
      <c r="AJ199" s="469">
        <f>'8. Routing factors'!AJ230*'7. Network costs'!$K$277</f>
        <v>40968.209528738575</v>
      </c>
      <c r="AK199" s="469">
        <f>'8. Routing factors'!AK230*'7. Network costs'!$K$278</f>
        <v>16150.960634318075</v>
      </c>
      <c r="AL199" s="469">
        <f>'8. Routing factors'!AL230*'7. Network costs'!$K$279</f>
        <v>4190.2769275849842</v>
      </c>
      <c r="AM199" s="469">
        <f>'8. Routing factors'!AM230*'7. Network costs'!$K$280</f>
        <v>6386.2183122061124</v>
      </c>
      <c r="AN199" s="469">
        <f>'8. Routing factors'!AN230*'7. Network costs'!$K$281</f>
        <v>16.216171497862394</v>
      </c>
      <c r="AO199" s="469">
        <f>'8. Routing factors'!AO230*'7. Network costs'!$K$282</f>
        <v>4.694422704975854</v>
      </c>
      <c r="AP199" s="469">
        <f>'8. Routing factors'!AP230*'7. Network costs'!$K$283</f>
        <v>0</v>
      </c>
      <c r="AQ199" s="469">
        <f>'8. Routing factors'!AQ230*'7. Network costs'!$K$284</f>
        <v>0</v>
      </c>
      <c r="AR199" s="469">
        <f>'8. Routing factors'!AR230*'7. Network costs'!$K$285</f>
        <v>23.472113524879269</v>
      </c>
      <c r="AS199" s="469">
        <f>'8. Routing factors'!AS230*'7. Network costs'!$K$286</f>
        <v>0</v>
      </c>
      <c r="AT199" s="469">
        <f>'8. Routing factors'!AT230*'7. Network costs'!$K$287</f>
        <v>25.894793899883986</v>
      </c>
      <c r="AU199" s="469">
        <f>'8. Routing factors'!AU230*'7. Network costs'!$K$288</f>
        <v>0</v>
      </c>
      <c r="AV199" s="469">
        <f>'8. Routing factors'!AV230*'7. Network costs'!$K$289</f>
        <v>0</v>
      </c>
      <c r="AW199" s="469">
        <f>'8. Routing factors'!AW230*'7. Network costs'!$K$290</f>
        <v>0</v>
      </c>
      <c r="AX199" s="469">
        <f>'8. Routing factors'!AX230*'7. Network costs'!$K$291</f>
        <v>0</v>
      </c>
      <c r="AY199" s="469">
        <f>'8. Routing factors'!AY230*'7. Network costs'!$K$292</f>
        <v>0</v>
      </c>
      <c r="AZ199" s="469">
        <f>'8. Routing factors'!AZ230*'7. Network costs'!$K$293</f>
        <v>0</v>
      </c>
      <c r="BA199" s="469">
        <f>'8. Routing factors'!BA230*'7. Network costs'!$K$294</f>
        <v>0</v>
      </c>
      <c r="BB199" s="469">
        <f>'8. Routing factors'!BB230*'7. Network costs'!$K$295</f>
        <v>0</v>
      </c>
      <c r="BC199" s="469">
        <f>'8. Routing factors'!BC230*'7. Network costs'!$K$296</f>
        <v>0</v>
      </c>
      <c r="BD199" s="469">
        <f>'8. Routing factors'!BD230*'7. Network costs'!$K$297</f>
        <v>0</v>
      </c>
      <c r="BE199" s="469">
        <f>'8. Routing factors'!BE230*'7. Network costs'!$K$298</f>
        <v>0</v>
      </c>
      <c r="BF199" s="469">
        <f>'8. Routing factors'!BF230*'7. Network costs'!$K$299</f>
        <v>0</v>
      </c>
      <c r="BG199" s="469">
        <f>'8. Routing factors'!BG230*'7. Network costs'!$K$300</f>
        <v>0</v>
      </c>
      <c r="BH199" s="229"/>
      <c r="BI199" s="335">
        <f t="shared" si="30"/>
        <v>240290.04733106433</v>
      </c>
      <c r="BJ199" s="470">
        <f>'2. Traffic'!K217</f>
        <v>44.163232128000004</v>
      </c>
      <c r="BK199" s="471">
        <f t="shared" si="31"/>
        <v>5.4409524790808425E-3</v>
      </c>
    </row>
    <row r="200" spans="3:63">
      <c r="C200" s="240" t="str">
        <f t="shared" si="29"/>
        <v>S12</v>
      </c>
      <c r="D200" s="240" t="str">
        <f t="shared" si="29"/>
        <v>Видеоразговори (Video call)</v>
      </c>
      <c r="E200" s="469">
        <f>'8. Routing factors'!E231*'7. Network costs'!$K$246</f>
        <v>981812.30647477123</v>
      </c>
      <c r="F200" s="469">
        <f>'8. Routing factors'!F231*'7. Network costs'!$K$247</f>
        <v>598808.98873041512</v>
      </c>
      <c r="G200" s="469">
        <f>'8. Routing factors'!G231*'7. Network costs'!$K$248</f>
        <v>1092002.4795522408</v>
      </c>
      <c r="H200" s="469">
        <f>'8. Routing factors'!H231*'7. Network costs'!$K$249</f>
        <v>308353.73433650337</v>
      </c>
      <c r="I200" s="469">
        <f>'8. Routing factors'!I231*'7. Network costs'!$K$250</f>
        <v>1307035.0316498782</v>
      </c>
      <c r="J200" s="469">
        <f>'8. Routing factors'!J231*'7. Network costs'!$K$251</f>
        <v>67370.813533217835</v>
      </c>
      <c r="K200" s="469">
        <f>'8. Routing factors'!K231*'7. Network costs'!$K$252</f>
        <v>44065.596784998124</v>
      </c>
      <c r="L200" s="469">
        <f>'8. Routing factors'!L231*'7. Network costs'!$K$253</f>
        <v>5871.3691690069845</v>
      </c>
      <c r="M200" s="469">
        <f>'8. Routing factors'!M231*'7. Network costs'!$K$254</f>
        <v>176141.07507020957</v>
      </c>
      <c r="N200" s="469">
        <f>'8. Routing factors'!N231*'7. Network costs'!$K$255</f>
        <v>0</v>
      </c>
      <c r="O200" s="469">
        <f>'8. Routing factors'!O231*'7. Network costs'!$K$256</f>
        <v>0</v>
      </c>
      <c r="P200" s="469">
        <f>'8. Routing factors'!P231*'7. Network costs'!$K$257</f>
        <v>0</v>
      </c>
      <c r="Q200" s="469">
        <f>'8. Routing factors'!Q231*'7. Network costs'!$K$258</f>
        <v>0</v>
      </c>
      <c r="R200" s="469">
        <f>'8. Routing factors'!R231*'7. Network costs'!$K$259</f>
        <v>31313.968901370594</v>
      </c>
      <c r="S200" s="469">
        <f>'8. Routing factors'!S231*'7. Network costs'!$K$260</f>
        <v>29356.845845034932</v>
      </c>
      <c r="T200" s="469">
        <f>'8. Routing factors'!T231*'7. Network costs'!$K$261</f>
        <v>0</v>
      </c>
      <c r="U200" s="469">
        <f>'8. Routing factors'!U231*'7. Network costs'!$K$262</f>
        <v>129547.68166097732</v>
      </c>
      <c r="V200" s="469">
        <f>'8. Routing factors'!V231*'7. Network costs'!$K$263</f>
        <v>0</v>
      </c>
      <c r="W200" s="469">
        <f>'8. Routing factors'!W231*'7. Network costs'!$K$264</f>
        <v>200097.51278538481</v>
      </c>
      <c r="X200" s="469">
        <f>'8. Routing factors'!X231*'7. Network costs'!$K$265</f>
        <v>0</v>
      </c>
      <c r="Y200" s="469">
        <f>'8. Routing factors'!Y231*'7. Network costs'!$K$266</f>
        <v>0</v>
      </c>
      <c r="Z200" s="469">
        <f>'8. Routing factors'!Z231*'7. Network costs'!$K$267</f>
        <v>0</v>
      </c>
      <c r="AA200" s="469">
        <f>'8. Routing factors'!AA231*'7. Network costs'!$K$268</f>
        <v>0</v>
      </c>
      <c r="AB200" s="469">
        <f>'8. Routing factors'!AB231*'7. Network costs'!$K$269</f>
        <v>141122.56326586523</v>
      </c>
      <c r="AC200" s="469">
        <f>'8. Routing factors'!AC231*'7. Network costs'!$K$270</f>
        <v>193880.0632512169</v>
      </c>
      <c r="AD200" s="469">
        <f>'8. Routing factors'!AD231*'7. Network costs'!$K$271</f>
        <v>0</v>
      </c>
      <c r="AE200" s="469">
        <f>'8. Routing factors'!AE231*'7. Network costs'!$K$272</f>
        <v>0</v>
      </c>
      <c r="AF200" s="469">
        <f>'8. Routing factors'!AF231*'7. Network costs'!$K$273</f>
        <v>0</v>
      </c>
      <c r="AG200" s="469">
        <f>'8. Routing factors'!AG231*'7. Network costs'!$K$274</f>
        <v>0</v>
      </c>
      <c r="AH200" s="469">
        <f>'8. Routing factors'!AH231*'7. Network costs'!$K$275</f>
        <v>0</v>
      </c>
      <c r="AI200" s="469">
        <f>'8. Routing factors'!AI231*'7. Network costs'!$K$276</f>
        <v>512434.17394748348</v>
      </c>
      <c r="AJ200" s="469">
        <f>'8. Routing factors'!AJ231*'7. Network costs'!$K$277</f>
        <v>1330848.1612302293</v>
      </c>
      <c r="AK200" s="469">
        <f>'8. Routing factors'!AK231*'7. Network costs'!$K$278</f>
        <v>524662.32987814571</v>
      </c>
      <c r="AL200" s="469">
        <f>'8. Routing factors'!AL231*'7. Network costs'!$K$279</f>
        <v>136120.72405092575</v>
      </c>
      <c r="AM200" s="469">
        <f>'8. Routing factors'!AM231*'7. Network costs'!$K$280</f>
        <v>207455.658809115</v>
      </c>
      <c r="AN200" s="469">
        <f>'8. Routing factors'!AN231*'7. Network costs'!$K$281</f>
        <v>526.78069821394809</v>
      </c>
      <c r="AO200" s="469">
        <f>'8. Routing factors'!AO231*'7. Network costs'!$K$282</f>
        <v>152.49784886430012</v>
      </c>
      <c r="AP200" s="469">
        <f>'8. Routing factors'!AP231*'7. Network costs'!$K$283</f>
        <v>0</v>
      </c>
      <c r="AQ200" s="469">
        <f>'8. Routing factors'!AQ231*'7. Network costs'!$K$284</f>
        <v>0</v>
      </c>
      <c r="AR200" s="469">
        <f>'8. Routing factors'!AR231*'7. Network costs'!$K$285</f>
        <v>762.48924432150056</v>
      </c>
      <c r="AS200" s="469">
        <f>'8. Routing factors'!AS231*'7. Network costs'!$K$286</f>
        <v>0</v>
      </c>
      <c r="AT200" s="469">
        <f>'8. Routing factors'!AT231*'7. Network costs'!$K$287</f>
        <v>841.18977235072396</v>
      </c>
      <c r="AU200" s="469">
        <f>'8. Routing factors'!AU231*'7. Network costs'!$K$288</f>
        <v>0</v>
      </c>
      <c r="AV200" s="469">
        <f>'8. Routing factors'!AV231*'7. Network costs'!$K$289</f>
        <v>5197.1591948167061</v>
      </c>
      <c r="AW200" s="469">
        <f>'8. Routing factors'!AW231*'7. Network costs'!$K$290</f>
        <v>0</v>
      </c>
      <c r="AX200" s="469">
        <f>'8. Routing factors'!AX231*'7. Network costs'!$K$291</f>
        <v>0</v>
      </c>
      <c r="AY200" s="469">
        <f>'8. Routing factors'!AY231*'7. Network costs'!$K$292</f>
        <v>0</v>
      </c>
      <c r="AZ200" s="469">
        <f>'8. Routing factors'!AZ231*'7. Network costs'!$K$293</f>
        <v>0</v>
      </c>
      <c r="BA200" s="469">
        <f>'8. Routing factors'!BA231*'7. Network costs'!$K$294</f>
        <v>0</v>
      </c>
      <c r="BB200" s="469">
        <f>'8. Routing factors'!BB231*'7. Network costs'!$K$295</f>
        <v>0</v>
      </c>
      <c r="BC200" s="469">
        <f>'8. Routing factors'!BC231*'7. Network costs'!$K$296</f>
        <v>0</v>
      </c>
      <c r="BD200" s="469">
        <f>'8. Routing factors'!BD231*'7. Network costs'!$K$297</f>
        <v>0</v>
      </c>
      <c r="BE200" s="469">
        <f>'8. Routing factors'!BE231*'7. Network costs'!$K$298</f>
        <v>0</v>
      </c>
      <c r="BF200" s="469">
        <f>'8. Routing factors'!BF231*'7. Network costs'!$K$299</f>
        <v>0</v>
      </c>
      <c r="BG200" s="469">
        <f>'8. Routing factors'!BG231*'7. Network costs'!$K$300</f>
        <v>0</v>
      </c>
      <c r="BH200" s="229"/>
      <c r="BI200" s="335">
        <f t="shared" si="30"/>
        <v>8025781.195685558</v>
      </c>
      <c r="BJ200" s="470">
        <f>'2. Traffic'!K218</f>
        <v>44.163232128000004</v>
      </c>
      <c r="BK200" s="471">
        <f t="shared" si="31"/>
        <v>0.18172993254714978</v>
      </c>
    </row>
    <row r="201" spans="3:63">
      <c r="C201" s="240" t="str">
        <f t="shared" si="29"/>
        <v>S13</v>
      </c>
      <c r="D201" s="240" t="str">
        <f t="shared" si="29"/>
        <v>MMS в мрежата (MMS on net)</v>
      </c>
      <c r="E201" s="469">
        <f>'8. Routing factors'!E232*'7. Network costs'!$K$246</f>
        <v>6336.4749159941739</v>
      </c>
      <c r="F201" s="469">
        <f>'8. Routing factors'!F232*'7. Network costs'!$K$247</f>
        <v>3864.6267841007275</v>
      </c>
      <c r="G201" s="469">
        <f>'8. Routing factors'!G232*'7. Network costs'!$K$248</f>
        <v>7047.6263887246541</v>
      </c>
      <c r="H201" s="469">
        <f>'8. Routing factors'!H232*'7. Network costs'!$K$249</f>
        <v>1990.0704951355099</v>
      </c>
      <c r="I201" s="469">
        <f>'8. Routing factors'!I232*'7. Network costs'!$K$250</f>
        <v>8435.4154432142677</v>
      </c>
      <c r="J201" s="469">
        <f>'8. Routing factors'!J232*'7. Network costs'!$K$251</f>
        <v>434.80150656914299</v>
      </c>
      <c r="K201" s="469">
        <f>'8. Routing factors'!K232*'7. Network costs'!$K$252</f>
        <v>189.59533429154399</v>
      </c>
      <c r="L201" s="469">
        <f>'8. Routing factors'!L232*'7. Network costs'!$K$253</f>
        <v>18.946484586007941</v>
      </c>
      <c r="M201" s="469">
        <f>'8. Routing factors'!M232*'7. Network costs'!$K$254</f>
        <v>568.39453758023831</v>
      </c>
      <c r="N201" s="469">
        <f>'8. Routing factors'!N232*'7. Network costs'!$K$255</f>
        <v>0</v>
      </c>
      <c r="O201" s="469">
        <f>'8. Routing factors'!O232*'7. Network costs'!$K$256</f>
        <v>0</v>
      </c>
      <c r="P201" s="469">
        <f>'8. Routing factors'!P232*'7. Network costs'!$K$257</f>
        <v>646009.07583121443</v>
      </c>
      <c r="Q201" s="469">
        <f>'8. Routing factors'!Q232*'7. Network costs'!$K$258</f>
        <v>0</v>
      </c>
      <c r="R201" s="469">
        <f>'8. Routing factors'!R232*'7. Network costs'!$K$259</f>
        <v>101.04791779204237</v>
      </c>
      <c r="S201" s="469">
        <f>'8. Routing factors'!S232*'7. Network costs'!$K$260</f>
        <v>94.732422930039718</v>
      </c>
      <c r="T201" s="469">
        <f>'8. Routing factors'!T232*'7. Network costs'!$K$261</f>
        <v>4123.4068061429616</v>
      </c>
      <c r="U201" s="469">
        <f>'8. Routing factors'!U232*'7. Network costs'!$K$262</f>
        <v>418.04101958008744</v>
      </c>
      <c r="V201" s="469">
        <f>'8. Routing factors'!V232*'7. Network costs'!$K$263</f>
        <v>0</v>
      </c>
      <c r="W201" s="469">
        <f>'8. Routing factors'!W232*'7. Network costs'!$K$264</f>
        <v>0</v>
      </c>
      <c r="X201" s="469">
        <f>'8. Routing factors'!X232*'7. Network costs'!$K$265</f>
        <v>0</v>
      </c>
      <c r="Y201" s="469">
        <f>'8. Routing factors'!Y232*'7. Network costs'!$K$266</f>
        <v>0</v>
      </c>
      <c r="Z201" s="469">
        <f>'8. Routing factors'!Z232*'7. Network costs'!$K$267</f>
        <v>0</v>
      </c>
      <c r="AA201" s="469">
        <f>'8. Routing factors'!AA232*'7. Network costs'!$K$268</f>
        <v>0</v>
      </c>
      <c r="AB201" s="469">
        <f>'8. Routing factors'!AB232*'7. Network costs'!$K$269</f>
        <v>910.7846543762322</v>
      </c>
      <c r="AC201" s="469">
        <f>'8. Routing factors'!AC232*'7. Network costs'!$K$270</f>
        <v>1251.2739445217658</v>
      </c>
      <c r="AD201" s="469">
        <f>'8. Routing factors'!AD232*'7. Network costs'!$K$271</f>
        <v>0</v>
      </c>
      <c r="AE201" s="469">
        <f>'8. Routing factors'!AE232*'7. Network costs'!$K$272</f>
        <v>0</v>
      </c>
      <c r="AF201" s="469">
        <f>'8. Routing factors'!AF232*'7. Network costs'!$K$273</f>
        <v>0</v>
      </c>
      <c r="AG201" s="469">
        <f>'8. Routing factors'!AG232*'7. Network costs'!$K$274</f>
        <v>0</v>
      </c>
      <c r="AH201" s="469">
        <f>'8. Routing factors'!AH232*'7. Network costs'!$K$275</f>
        <v>0</v>
      </c>
      <c r="AI201" s="469">
        <f>'8. Routing factors'!AI232*'7. Network costs'!$K$276</f>
        <v>3307.1761964106736</v>
      </c>
      <c r="AJ201" s="469">
        <f>'8. Routing factors'!AJ232*'7. Network costs'!$K$277</f>
        <v>8589.1019444550129</v>
      </c>
      <c r="AK201" s="469">
        <f>'8. Routing factors'!AK232*'7. Network costs'!$K$278</f>
        <v>3386.0949498348527</v>
      </c>
      <c r="AL201" s="469">
        <f>'8. Routing factors'!AL232*'7. Network costs'!$K$279</f>
        <v>878.50350602406058</v>
      </c>
      <c r="AM201" s="469">
        <f>'8. Routing factors'!AM232*'7. Network costs'!$K$280</f>
        <v>1338.8888788172687</v>
      </c>
      <c r="AN201" s="469">
        <f>'8. Routing factors'!AN232*'7. Network costs'!$K$281</f>
        <v>1.6998832966595894</v>
      </c>
      <c r="AO201" s="469">
        <f>'8. Routing factors'!AO232*'7. Network costs'!$K$282</f>
        <v>0.49209955288767732</v>
      </c>
      <c r="AP201" s="469">
        <f>'8. Routing factors'!AP232*'7. Network costs'!$K$283</f>
        <v>0</v>
      </c>
      <c r="AQ201" s="469">
        <f>'8. Routing factors'!AQ232*'7. Network costs'!$K$284</f>
        <v>4576.0579815523724</v>
      </c>
      <c r="AR201" s="469">
        <f>'8. Routing factors'!AR232*'7. Network costs'!$K$285</f>
        <v>2.4604977644383865</v>
      </c>
      <c r="AS201" s="469">
        <f>'8. Routing factors'!AS232*'7. Network costs'!$K$286</f>
        <v>7.3021221111171526</v>
      </c>
      <c r="AT201" s="469">
        <f>'8. Routing factors'!AT232*'7. Network costs'!$K$287</f>
        <v>2.7144586887637354</v>
      </c>
      <c r="AU201" s="469">
        <f>'8. Routing factors'!AU232*'7. Network costs'!$K$288</f>
        <v>0</v>
      </c>
      <c r="AV201" s="469">
        <f>'8. Routing factors'!AV232*'7. Network costs'!$K$289</f>
        <v>0</v>
      </c>
      <c r="AW201" s="469">
        <f>'8. Routing factors'!AW232*'7. Network costs'!$K$290</f>
        <v>0</v>
      </c>
      <c r="AX201" s="469">
        <f>'8. Routing factors'!AX232*'7. Network costs'!$K$291</f>
        <v>0</v>
      </c>
      <c r="AY201" s="469">
        <f>'8. Routing factors'!AY232*'7. Network costs'!$K$292</f>
        <v>0</v>
      </c>
      <c r="AZ201" s="469">
        <f>'8. Routing factors'!AZ232*'7. Network costs'!$K$293</f>
        <v>0</v>
      </c>
      <c r="BA201" s="469">
        <f>'8. Routing factors'!BA232*'7. Network costs'!$K$294</f>
        <v>0</v>
      </c>
      <c r="BB201" s="469">
        <f>'8. Routing factors'!BB232*'7. Network costs'!$K$295</f>
        <v>0</v>
      </c>
      <c r="BC201" s="469">
        <f>'8. Routing factors'!BC232*'7. Network costs'!$K$296</f>
        <v>0</v>
      </c>
      <c r="BD201" s="469">
        <f>'8. Routing factors'!BD232*'7. Network costs'!$K$297</f>
        <v>0</v>
      </c>
      <c r="BE201" s="469">
        <f>'8. Routing factors'!BE232*'7. Network costs'!$K$298</f>
        <v>0</v>
      </c>
      <c r="BF201" s="469">
        <f>'8. Routing factors'!BF232*'7. Network costs'!$K$299</f>
        <v>0</v>
      </c>
      <c r="BG201" s="469">
        <f>'8. Routing factors'!BG232*'7. Network costs'!$K$300</f>
        <v>0</v>
      </c>
      <c r="BH201" s="229"/>
      <c r="BI201" s="335">
        <f t="shared" si="30"/>
        <v>703884.80700526189</v>
      </c>
      <c r="BJ201" s="470">
        <f>'2. Traffic'!K219</f>
        <v>8.8326464256000019</v>
      </c>
      <c r="BK201" s="471">
        <f t="shared" si="31"/>
        <v>7.9691269534481218E-2</v>
      </c>
    </row>
    <row r="202" spans="3:63">
      <c r="C202" s="240" t="str">
        <f t="shared" si="29"/>
        <v>S14</v>
      </c>
      <c r="D202" s="240" t="str">
        <f t="shared" si="29"/>
        <v>Изходящи MMS към други мрежи (MMS outgoing to other network)</v>
      </c>
      <c r="E202" s="469">
        <f>'8. Routing factors'!E233*'7. Network costs'!$K$246</f>
        <v>3168.2374579970869</v>
      </c>
      <c r="F202" s="469">
        <f>'8. Routing factors'!F233*'7. Network costs'!$K$247</f>
        <v>1932.3133920503637</v>
      </c>
      <c r="G202" s="469">
        <f>'8. Routing factors'!G233*'7. Network costs'!$K$248</f>
        <v>3523.8131943623271</v>
      </c>
      <c r="H202" s="469">
        <f>'8. Routing factors'!H233*'7. Network costs'!$K$249</f>
        <v>995.03524756775494</v>
      </c>
      <c r="I202" s="469">
        <f>'8. Routing factors'!I233*'7. Network costs'!$K$250</f>
        <v>4217.7077216071339</v>
      </c>
      <c r="J202" s="469">
        <f>'8. Routing factors'!J233*'7. Network costs'!$K$251</f>
        <v>217.40075328457149</v>
      </c>
      <c r="K202" s="469">
        <f>'8. Routing factors'!K233*'7. Network costs'!$K$252</f>
        <v>142.196500718658</v>
      </c>
      <c r="L202" s="469">
        <f>'8. Routing factors'!L233*'7. Network costs'!$K$253</f>
        <v>18.946484586007941</v>
      </c>
      <c r="M202" s="469">
        <f>'8. Routing factors'!M233*'7. Network costs'!$K$254</f>
        <v>568.39453758023831</v>
      </c>
      <c r="N202" s="469">
        <f>'8. Routing factors'!N233*'7. Network costs'!$K$255</f>
        <v>0</v>
      </c>
      <c r="O202" s="469">
        <f>'8. Routing factors'!O233*'7. Network costs'!$K$256</f>
        <v>0</v>
      </c>
      <c r="P202" s="469">
        <f>'8. Routing factors'!P233*'7. Network costs'!$K$257</f>
        <v>646009.07583121443</v>
      </c>
      <c r="Q202" s="469">
        <f>'8. Routing factors'!Q233*'7. Network costs'!$K$258</f>
        <v>0</v>
      </c>
      <c r="R202" s="469">
        <f>'8. Routing factors'!R233*'7. Network costs'!$K$259</f>
        <v>101.04791779204237</v>
      </c>
      <c r="S202" s="469">
        <f>'8. Routing factors'!S233*'7. Network costs'!$K$260</f>
        <v>94.732422930039718</v>
      </c>
      <c r="T202" s="469">
        <f>'8. Routing factors'!T233*'7. Network costs'!$K$261</f>
        <v>4123.4068061429616</v>
      </c>
      <c r="U202" s="469">
        <f>'8. Routing factors'!U233*'7. Network costs'!$K$262</f>
        <v>418.04101958008744</v>
      </c>
      <c r="V202" s="469">
        <f>'8. Routing factors'!V233*'7. Network costs'!$K$263</f>
        <v>0</v>
      </c>
      <c r="W202" s="469">
        <f>'8. Routing factors'!W233*'7. Network costs'!$K$264</f>
        <v>645.70023320949008</v>
      </c>
      <c r="X202" s="469">
        <f>'8. Routing factors'!X233*'7. Network costs'!$K$265</f>
        <v>0</v>
      </c>
      <c r="Y202" s="469">
        <f>'8. Routing factors'!Y233*'7. Network costs'!$K$266</f>
        <v>0</v>
      </c>
      <c r="Z202" s="469">
        <f>'8. Routing factors'!Z233*'7. Network costs'!$K$267</f>
        <v>0</v>
      </c>
      <c r="AA202" s="469">
        <f>'8. Routing factors'!AA233*'7. Network costs'!$K$268</f>
        <v>0</v>
      </c>
      <c r="AB202" s="469">
        <f>'8. Routing factors'!AB233*'7. Network costs'!$K$269</f>
        <v>455.3923271881161</v>
      </c>
      <c r="AC202" s="469">
        <f>'8. Routing factors'!AC233*'7. Network costs'!$K$270</f>
        <v>625.63697226088289</v>
      </c>
      <c r="AD202" s="469">
        <f>'8. Routing factors'!AD233*'7. Network costs'!$K$271</f>
        <v>0</v>
      </c>
      <c r="AE202" s="469">
        <f>'8. Routing factors'!AE233*'7. Network costs'!$K$272</f>
        <v>0</v>
      </c>
      <c r="AF202" s="469">
        <f>'8. Routing factors'!AF233*'7. Network costs'!$K$273</f>
        <v>0</v>
      </c>
      <c r="AG202" s="469">
        <f>'8. Routing factors'!AG233*'7. Network costs'!$K$274</f>
        <v>0</v>
      </c>
      <c r="AH202" s="469">
        <f>'8. Routing factors'!AH233*'7. Network costs'!$K$275</f>
        <v>0</v>
      </c>
      <c r="AI202" s="469">
        <f>'8. Routing factors'!AI233*'7. Network costs'!$K$276</f>
        <v>1653.5880982053368</v>
      </c>
      <c r="AJ202" s="469">
        <f>'8. Routing factors'!AJ233*'7. Network costs'!$K$277</f>
        <v>4294.5509722275065</v>
      </c>
      <c r="AK202" s="469">
        <f>'8. Routing factors'!AK233*'7. Network costs'!$K$278</f>
        <v>1693.0474749174264</v>
      </c>
      <c r="AL202" s="469">
        <f>'8. Routing factors'!AL233*'7. Network costs'!$K$279</f>
        <v>439.25175301203029</v>
      </c>
      <c r="AM202" s="469">
        <f>'8. Routing factors'!AM233*'7. Network costs'!$K$280</f>
        <v>669.44443940863437</v>
      </c>
      <c r="AN202" s="469">
        <f>'8. Routing factors'!AN233*'7. Network costs'!$K$281</f>
        <v>1.6998832966595894</v>
      </c>
      <c r="AO202" s="469">
        <f>'8. Routing factors'!AO233*'7. Network costs'!$K$282</f>
        <v>0.49209955288767732</v>
      </c>
      <c r="AP202" s="469">
        <f>'8. Routing factors'!AP233*'7. Network costs'!$K$283</f>
        <v>0</v>
      </c>
      <c r="AQ202" s="469">
        <f>'8. Routing factors'!AQ233*'7. Network costs'!$K$284</f>
        <v>4576.0579815523724</v>
      </c>
      <c r="AR202" s="469">
        <f>'8. Routing factors'!AR233*'7. Network costs'!$K$285</f>
        <v>2.4604977644383865</v>
      </c>
      <c r="AS202" s="469">
        <f>'8. Routing factors'!AS233*'7. Network costs'!$K$286</f>
        <v>7.3021221111171526</v>
      </c>
      <c r="AT202" s="469">
        <f>'8. Routing factors'!AT233*'7. Network costs'!$K$287</f>
        <v>2.7144586887637354</v>
      </c>
      <c r="AU202" s="469">
        <f>'8. Routing factors'!AU233*'7. Network costs'!$K$288</f>
        <v>0</v>
      </c>
      <c r="AV202" s="469">
        <f>'8. Routing factors'!AV233*'7. Network costs'!$K$289</f>
        <v>16.770857655383619</v>
      </c>
      <c r="AW202" s="469">
        <f>'8. Routing factors'!AW233*'7. Network costs'!$K$290</f>
        <v>0</v>
      </c>
      <c r="AX202" s="469">
        <f>'8. Routing factors'!AX233*'7. Network costs'!$K$291</f>
        <v>0</v>
      </c>
      <c r="AY202" s="469">
        <f>'8. Routing factors'!AY233*'7. Network costs'!$K$292</f>
        <v>0</v>
      </c>
      <c r="AZ202" s="469">
        <f>'8. Routing factors'!AZ233*'7. Network costs'!$K$293</f>
        <v>0</v>
      </c>
      <c r="BA202" s="469">
        <f>'8. Routing factors'!BA233*'7. Network costs'!$K$294</f>
        <v>0</v>
      </c>
      <c r="BB202" s="469">
        <f>'8. Routing factors'!BB233*'7. Network costs'!$K$295</f>
        <v>0</v>
      </c>
      <c r="BC202" s="469">
        <f>'8. Routing factors'!BC233*'7. Network costs'!$K$296</f>
        <v>0</v>
      </c>
      <c r="BD202" s="469">
        <f>'8. Routing factors'!BD233*'7. Network costs'!$K$297</f>
        <v>0</v>
      </c>
      <c r="BE202" s="469">
        <f>'8. Routing factors'!BE233*'7. Network costs'!$K$298</f>
        <v>0</v>
      </c>
      <c r="BF202" s="469">
        <f>'8. Routing factors'!BF233*'7. Network costs'!$K$299</f>
        <v>0</v>
      </c>
      <c r="BG202" s="469">
        <f>'8. Routing factors'!BG233*'7. Network costs'!$K$300</f>
        <v>0</v>
      </c>
      <c r="BH202" s="229"/>
      <c r="BI202" s="335">
        <f t="shared" si="30"/>
        <v>680614.45945846464</v>
      </c>
      <c r="BJ202" s="470">
        <f>'2. Traffic'!K220</f>
        <v>8.8326464256000019</v>
      </c>
      <c r="BK202" s="471">
        <f t="shared" si="31"/>
        <v>7.7056685693408192E-2</v>
      </c>
    </row>
    <row r="203" spans="3:63">
      <c r="C203" s="240" t="str">
        <f t="shared" si="29"/>
        <v>S15</v>
      </c>
      <c r="D203" s="240" t="str">
        <f t="shared" si="29"/>
        <v>Входящи MMS от други мрежи (MMS incoming from other network)</v>
      </c>
      <c r="E203" s="469">
        <f>'8. Routing factors'!E234*'7. Network costs'!$K$246</f>
        <v>3168.2374579970869</v>
      </c>
      <c r="F203" s="469">
        <f>'8. Routing factors'!F234*'7. Network costs'!$K$247</f>
        <v>1932.3133920503637</v>
      </c>
      <c r="G203" s="469">
        <f>'8. Routing factors'!G234*'7. Network costs'!$K$248</f>
        <v>3523.8131943623271</v>
      </c>
      <c r="H203" s="469">
        <f>'8. Routing factors'!H234*'7. Network costs'!$K$249</f>
        <v>995.03524756775494</v>
      </c>
      <c r="I203" s="469">
        <f>'8. Routing factors'!I234*'7. Network costs'!$K$250</f>
        <v>4217.7077216071339</v>
      </c>
      <c r="J203" s="469">
        <f>'8. Routing factors'!J234*'7. Network costs'!$K$251</f>
        <v>217.40075328457149</v>
      </c>
      <c r="K203" s="469">
        <f>'8. Routing factors'!K234*'7. Network costs'!$K$252</f>
        <v>142.196500718658</v>
      </c>
      <c r="L203" s="469">
        <f>'8. Routing factors'!L234*'7. Network costs'!$K$253</f>
        <v>18.946484586007941</v>
      </c>
      <c r="M203" s="469">
        <f>'8. Routing factors'!M234*'7. Network costs'!$K$254</f>
        <v>568.39453758023831</v>
      </c>
      <c r="N203" s="469">
        <f>'8. Routing factors'!N234*'7. Network costs'!$K$255</f>
        <v>0</v>
      </c>
      <c r="O203" s="469">
        <f>'8. Routing factors'!O234*'7. Network costs'!$K$256</f>
        <v>0</v>
      </c>
      <c r="P203" s="469">
        <f>'8. Routing factors'!P234*'7. Network costs'!$K$257</f>
        <v>646009.07583121443</v>
      </c>
      <c r="Q203" s="469">
        <f>'8. Routing factors'!Q234*'7. Network costs'!$K$258</f>
        <v>0</v>
      </c>
      <c r="R203" s="469">
        <f>'8. Routing factors'!R234*'7. Network costs'!$K$259</f>
        <v>101.04791779204237</v>
      </c>
      <c r="S203" s="469">
        <f>'8. Routing factors'!S234*'7. Network costs'!$K$260</f>
        <v>94.732422930039718</v>
      </c>
      <c r="T203" s="469">
        <f>'8. Routing factors'!T234*'7. Network costs'!$K$261</f>
        <v>4123.4068061429616</v>
      </c>
      <c r="U203" s="469">
        <f>'8. Routing factors'!U234*'7. Network costs'!$K$262</f>
        <v>0</v>
      </c>
      <c r="V203" s="469">
        <f>'8. Routing factors'!V234*'7. Network costs'!$K$263</f>
        <v>1296.0595374776644</v>
      </c>
      <c r="W203" s="469">
        <f>'8. Routing factors'!W234*'7. Network costs'!$K$264</f>
        <v>645.70023320949008</v>
      </c>
      <c r="X203" s="469">
        <f>'8. Routing factors'!X234*'7. Network costs'!$K$265</f>
        <v>0</v>
      </c>
      <c r="Y203" s="469">
        <f>'8. Routing factors'!Y234*'7. Network costs'!$K$266</f>
        <v>0</v>
      </c>
      <c r="Z203" s="469">
        <f>'8. Routing factors'!Z234*'7. Network costs'!$K$267</f>
        <v>0</v>
      </c>
      <c r="AA203" s="469">
        <f>'8. Routing factors'!AA234*'7. Network costs'!$K$268</f>
        <v>0</v>
      </c>
      <c r="AB203" s="469">
        <f>'8. Routing factors'!AB234*'7. Network costs'!$K$269</f>
        <v>455.3923271881161</v>
      </c>
      <c r="AC203" s="469">
        <f>'8. Routing factors'!AC234*'7. Network costs'!$K$270</f>
        <v>625.63697226088289</v>
      </c>
      <c r="AD203" s="469">
        <f>'8. Routing factors'!AD234*'7. Network costs'!$K$271</f>
        <v>0</v>
      </c>
      <c r="AE203" s="469">
        <f>'8. Routing factors'!AE234*'7. Network costs'!$K$272</f>
        <v>0</v>
      </c>
      <c r="AF203" s="469">
        <f>'8. Routing factors'!AF234*'7. Network costs'!$K$273</f>
        <v>0</v>
      </c>
      <c r="AG203" s="469">
        <f>'8. Routing factors'!AG234*'7. Network costs'!$K$274</f>
        <v>0</v>
      </c>
      <c r="AH203" s="469">
        <f>'8. Routing factors'!AH234*'7. Network costs'!$K$275</f>
        <v>0</v>
      </c>
      <c r="AI203" s="469">
        <f>'8. Routing factors'!AI234*'7. Network costs'!$K$276</f>
        <v>1653.5880982053368</v>
      </c>
      <c r="AJ203" s="469">
        <f>'8. Routing factors'!AJ234*'7. Network costs'!$K$277</f>
        <v>4294.5509722275065</v>
      </c>
      <c r="AK203" s="469">
        <f>'8. Routing factors'!AK234*'7. Network costs'!$K$278</f>
        <v>1693.0474749174264</v>
      </c>
      <c r="AL203" s="469">
        <f>'8. Routing factors'!AL234*'7. Network costs'!$K$279</f>
        <v>439.25175301203029</v>
      </c>
      <c r="AM203" s="469">
        <f>'8. Routing factors'!AM234*'7. Network costs'!$K$280</f>
        <v>669.44443940863437</v>
      </c>
      <c r="AN203" s="469">
        <f>'8. Routing factors'!AN234*'7. Network costs'!$K$281</f>
        <v>1.6998832966595894</v>
      </c>
      <c r="AO203" s="469">
        <f>'8. Routing factors'!AO234*'7. Network costs'!$K$282</f>
        <v>0.49209955288767732</v>
      </c>
      <c r="AP203" s="469">
        <f>'8. Routing factors'!AP234*'7. Network costs'!$K$283</f>
        <v>0</v>
      </c>
      <c r="AQ203" s="469">
        <f>'8. Routing factors'!AQ234*'7. Network costs'!$K$284</f>
        <v>4576.0579815523724</v>
      </c>
      <c r="AR203" s="469">
        <f>'8. Routing factors'!AR234*'7. Network costs'!$K$285</f>
        <v>2.4604977644383865</v>
      </c>
      <c r="AS203" s="469">
        <f>'8. Routing factors'!AS234*'7. Network costs'!$K$286</f>
        <v>7.3021221111171526</v>
      </c>
      <c r="AT203" s="469">
        <f>'8. Routing factors'!AT234*'7. Network costs'!$K$287</f>
        <v>0</v>
      </c>
      <c r="AU203" s="469">
        <f>'8. Routing factors'!AU234*'7. Network costs'!$K$288</f>
        <v>2.2951858622924814</v>
      </c>
      <c r="AV203" s="469">
        <f>'8. Routing factors'!AV234*'7. Network costs'!$K$289</f>
        <v>16.770857655383619</v>
      </c>
      <c r="AW203" s="469">
        <f>'8. Routing factors'!AW234*'7. Network costs'!$K$290</f>
        <v>0</v>
      </c>
      <c r="AX203" s="469">
        <f>'8. Routing factors'!AX234*'7. Network costs'!$K$291</f>
        <v>0</v>
      </c>
      <c r="AY203" s="469">
        <f>'8. Routing factors'!AY234*'7. Network costs'!$K$292</f>
        <v>0</v>
      </c>
      <c r="AZ203" s="469">
        <f>'8. Routing factors'!AZ234*'7. Network costs'!$K$293</f>
        <v>0</v>
      </c>
      <c r="BA203" s="469">
        <f>'8. Routing factors'!BA234*'7. Network costs'!$K$294</f>
        <v>0</v>
      </c>
      <c r="BB203" s="469">
        <f>'8. Routing factors'!BB234*'7. Network costs'!$K$295</f>
        <v>0</v>
      </c>
      <c r="BC203" s="469">
        <f>'8. Routing factors'!BC234*'7. Network costs'!$K$296</f>
        <v>0</v>
      </c>
      <c r="BD203" s="469">
        <f>'8. Routing factors'!BD234*'7. Network costs'!$K$297</f>
        <v>0</v>
      </c>
      <c r="BE203" s="469">
        <f>'8. Routing factors'!BE234*'7. Network costs'!$K$298</f>
        <v>0</v>
      </c>
      <c r="BF203" s="469">
        <f>'8. Routing factors'!BF234*'7. Network costs'!$K$299</f>
        <v>0</v>
      </c>
      <c r="BG203" s="469">
        <f>'8. Routing factors'!BG234*'7. Network costs'!$K$300</f>
        <v>0</v>
      </c>
      <c r="BH203" s="229"/>
      <c r="BI203" s="335">
        <f t="shared" si="30"/>
        <v>681492.05870353582</v>
      </c>
      <c r="BJ203" s="470">
        <f>'2. Traffic'!K221</f>
        <v>8.8326464256000019</v>
      </c>
      <c r="BK203" s="471">
        <f t="shared" si="31"/>
        <v>7.715604427777624E-2</v>
      </c>
    </row>
    <row r="204" spans="3:63">
      <c r="C204" s="240" t="str">
        <f t="shared" si="29"/>
        <v>S16</v>
      </c>
      <c r="D204" s="240" t="str">
        <f t="shared" si="29"/>
        <v>SMS в мрежата (SMS on net)</v>
      </c>
      <c r="E204" s="469">
        <f>'8. Routing factors'!E235*'7. Network costs'!$K$246</f>
        <v>342.86468060710968</v>
      </c>
      <c r="F204" s="469">
        <f>'8. Routing factors'!F235*'7. Network costs'!$K$247</f>
        <v>209.11374945267687</v>
      </c>
      <c r="G204" s="469">
        <f>'8. Routing factors'!G235*'7. Network costs'!$K$248</f>
        <v>381.3448649041473</v>
      </c>
      <c r="H204" s="469">
        <f>'8. Routing factors'!H235*'7. Network costs'!$K$249</f>
        <v>107.68209355299159</v>
      </c>
      <c r="I204" s="469">
        <f>'8. Routing factors'!I235*'7. Network costs'!$K$250</f>
        <v>456.43769762673509</v>
      </c>
      <c r="J204" s="469">
        <f>'8. Routing factors'!J235*'7. Network costs'!$K$251</f>
        <v>23.526973854346807</v>
      </c>
      <c r="K204" s="469">
        <f>'8. Routing factors'!K235*'7. Network costs'!$K$252</f>
        <v>10.258944381265533</v>
      </c>
      <c r="L204" s="469">
        <f>'8. Routing factors'!L235*'7. Network costs'!$K$253</f>
        <v>1.0251883692953787</v>
      </c>
      <c r="M204" s="469">
        <f>'8. Routing factors'!M235*'7. Network costs'!$K$254</f>
        <v>30.755651078861369</v>
      </c>
      <c r="N204" s="469">
        <f>'8. Routing factors'!N235*'7. Network costs'!$K$255</f>
        <v>88890.848834375123</v>
      </c>
      <c r="O204" s="469">
        <f>'8. Routing factors'!O235*'7. Network costs'!$K$256</f>
        <v>119050.24397460956</v>
      </c>
      <c r="P204" s="469">
        <f>'8. Routing factors'!P235*'7. Network costs'!$K$257</f>
        <v>0</v>
      </c>
      <c r="Q204" s="469">
        <f>'8. Routing factors'!Q235*'7. Network costs'!$K$258</f>
        <v>0</v>
      </c>
      <c r="R204" s="469">
        <f>'8. Routing factors'!R235*'7. Network costs'!$K$259</f>
        <v>5.4676713029086885</v>
      </c>
      <c r="S204" s="469">
        <f>'8. Routing factors'!S235*'7. Network costs'!$K$260</f>
        <v>5.1259418464768949</v>
      </c>
      <c r="T204" s="469">
        <f>'8. Routing factors'!T235*'7. Network costs'!$K$261</f>
        <v>223.11625570123047</v>
      </c>
      <c r="U204" s="469">
        <f>'8. Routing factors'!U235*'7. Network costs'!$K$262</f>
        <v>22.620069132950857</v>
      </c>
      <c r="V204" s="469">
        <f>'8. Routing factors'!V235*'7. Network costs'!$K$263</f>
        <v>0</v>
      </c>
      <c r="W204" s="469">
        <f>'8. Routing factors'!W235*'7. Network costs'!$K$264</f>
        <v>0</v>
      </c>
      <c r="X204" s="469">
        <f>'8. Routing factors'!X235*'7. Network costs'!$K$265</f>
        <v>0</v>
      </c>
      <c r="Y204" s="469">
        <f>'8. Routing factors'!Y235*'7. Network costs'!$K$266</f>
        <v>0</v>
      </c>
      <c r="Z204" s="469">
        <f>'8. Routing factors'!Z235*'7. Network costs'!$K$267</f>
        <v>0</v>
      </c>
      <c r="AA204" s="469">
        <f>'8. Routing factors'!AA235*'7. Network costs'!$K$268</f>
        <v>0</v>
      </c>
      <c r="AB204" s="469">
        <f>'8. Routing factors'!AB235*'7. Network costs'!$K$269</f>
        <v>49.282273466645371</v>
      </c>
      <c r="AC204" s="469">
        <f>'8. Routing factors'!AC235*'7. Network costs'!$K$270</f>
        <v>67.706042717466033</v>
      </c>
      <c r="AD204" s="469">
        <f>'8. Routing factors'!AD235*'7. Network costs'!$K$271</f>
        <v>0</v>
      </c>
      <c r="AE204" s="469">
        <f>'8. Routing factors'!AE235*'7. Network costs'!$K$272</f>
        <v>0</v>
      </c>
      <c r="AF204" s="469">
        <f>'8. Routing factors'!AF235*'7. Network costs'!$K$273</f>
        <v>0</v>
      </c>
      <c r="AG204" s="469">
        <f>'8. Routing factors'!AG235*'7. Network costs'!$K$274</f>
        <v>0</v>
      </c>
      <c r="AH204" s="469">
        <f>'8. Routing factors'!AH235*'7. Network costs'!$K$275</f>
        <v>0</v>
      </c>
      <c r="AI204" s="469">
        <f>'8. Routing factors'!AI235*'7. Network costs'!$K$276</f>
        <v>178.95027208765865</v>
      </c>
      <c r="AJ204" s="469">
        <f>'8. Routing factors'!AJ235*'7. Network costs'!$K$277</f>
        <v>464.75362625584177</v>
      </c>
      <c r="AK204" s="469">
        <f>'8. Routing factors'!AK235*'7. Network costs'!$K$278</f>
        <v>183.2205412113307</v>
      </c>
      <c r="AL204" s="469">
        <f>'8. Routing factors'!AL235*'7. Network costs'!$K$279</f>
        <v>47.535550601624529</v>
      </c>
      <c r="AM204" s="469">
        <f>'8. Routing factors'!AM235*'7. Network costs'!$K$280</f>
        <v>72.446859474716192</v>
      </c>
      <c r="AN204" s="469">
        <f>'8. Routing factors'!AN235*'7. Network costs'!$K$281</f>
        <v>9.1980154787231025E-2</v>
      </c>
      <c r="AO204" s="469">
        <f>'8. Routing factors'!AO235*'7. Network costs'!$K$282</f>
        <v>2.6627353262592812E-2</v>
      </c>
      <c r="AP204" s="469">
        <f>'8. Routing factors'!AP235*'7. Network costs'!$K$283</f>
        <v>1574.1639456540165</v>
      </c>
      <c r="AQ204" s="469">
        <f>'8. Routing factors'!AQ235*'7. Network costs'!$K$284</f>
        <v>0</v>
      </c>
      <c r="AR204" s="469">
        <f>'8. Routing factors'!AR235*'7. Network costs'!$K$285</f>
        <v>0.13313676631296406</v>
      </c>
      <c r="AS204" s="469">
        <f>'8. Routing factors'!AS235*'7. Network costs'!$K$286</f>
        <v>0.39511554903543439</v>
      </c>
      <c r="AT204" s="469">
        <f>'8. Routing factors'!AT235*'7. Network costs'!$K$287</f>
        <v>0.14687851268770455</v>
      </c>
      <c r="AU204" s="469">
        <f>'8. Routing factors'!AU235*'7. Network costs'!$K$288</f>
        <v>0</v>
      </c>
      <c r="AV204" s="469">
        <f>'8. Routing factors'!AV235*'7. Network costs'!$K$289</f>
        <v>0</v>
      </c>
      <c r="AW204" s="469">
        <f>'8. Routing factors'!AW235*'7. Network costs'!$K$290</f>
        <v>0</v>
      </c>
      <c r="AX204" s="469">
        <f>'8. Routing factors'!AX235*'7. Network costs'!$K$291</f>
        <v>0</v>
      </c>
      <c r="AY204" s="469">
        <f>'8. Routing factors'!AY235*'7. Network costs'!$K$292</f>
        <v>0</v>
      </c>
      <c r="AZ204" s="469">
        <f>'8. Routing factors'!AZ235*'7. Network costs'!$K$293</f>
        <v>0</v>
      </c>
      <c r="BA204" s="469">
        <f>'8. Routing factors'!BA235*'7. Network costs'!$K$294</f>
        <v>0</v>
      </c>
      <c r="BB204" s="469">
        <f>'8. Routing factors'!BB235*'7. Network costs'!$K$295</f>
        <v>0</v>
      </c>
      <c r="BC204" s="469">
        <f>'8. Routing factors'!BC235*'7. Network costs'!$K$296</f>
        <v>0</v>
      </c>
      <c r="BD204" s="469">
        <f>'8. Routing factors'!BD235*'7. Network costs'!$K$297</f>
        <v>0</v>
      </c>
      <c r="BE204" s="469">
        <f>'8. Routing factors'!BE235*'7. Network costs'!$K$298</f>
        <v>0</v>
      </c>
      <c r="BF204" s="469">
        <f>'8. Routing factors'!BF235*'7. Network costs'!$K$299</f>
        <v>0</v>
      </c>
      <c r="BG204" s="469">
        <f>'8. Routing factors'!BG235*'7. Network costs'!$K$300</f>
        <v>0</v>
      </c>
      <c r="BH204" s="229"/>
      <c r="BI204" s="335">
        <f t="shared" si="30"/>
        <v>212399.28544060115</v>
      </c>
      <c r="BJ204" s="470">
        <f>'2. Traffic'!K222</f>
        <v>264.97939276800008</v>
      </c>
      <c r="BK204" s="471">
        <f t="shared" si="31"/>
        <v>8.0156907003921284E-4</v>
      </c>
    </row>
    <row r="205" spans="3:63">
      <c r="C205" s="240" t="str">
        <f t="shared" si="29"/>
        <v>S17</v>
      </c>
      <c r="D205" s="240" t="str">
        <f t="shared" si="29"/>
        <v>Изходящи SMS към други мрежи (SMS outgoing to other network)</v>
      </c>
      <c r="E205" s="469">
        <f>'8. Routing factors'!E236*'7. Network costs'!$K$246</f>
        <v>57.144113434518268</v>
      </c>
      <c r="F205" s="469">
        <f>'8. Routing factors'!F236*'7. Network costs'!$K$247</f>
        <v>34.852291575446138</v>
      </c>
      <c r="G205" s="469">
        <f>'8. Routing factors'!G236*'7. Network costs'!$K$248</f>
        <v>63.557477484024531</v>
      </c>
      <c r="H205" s="469">
        <f>'8. Routing factors'!H236*'7. Network costs'!$K$249</f>
        <v>17.947015592165261</v>
      </c>
      <c r="I205" s="469">
        <f>'8. Routing factors'!I236*'7. Network costs'!$K$250</f>
        <v>76.072949604455829</v>
      </c>
      <c r="J205" s="469">
        <f>'8. Routing factors'!J236*'7. Network costs'!$K$251</f>
        <v>3.9211623090578001</v>
      </c>
      <c r="K205" s="469">
        <f>'8. Routing factors'!K236*'7. Network costs'!$K$252</f>
        <v>2.5647360953163822</v>
      </c>
      <c r="L205" s="469">
        <f>'8. Routing factors'!L236*'7. Network costs'!$K$253</f>
        <v>0.34172945643179281</v>
      </c>
      <c r="M205" s="469">
        <f>'8. Routing factors'!M236*'7. Network costs'!$K$254</f>
        <v>10.251883692953786</v>
      </c>
      <c r="N205" s="469">
        <f>'8. Routing factors'!N236*'7. Network costs'!$K$255</f>
        <v>29630.282944791703</v>
      </c>
      <c r="O205" s="469">
        <f>'8. Routing factors'!O236*'7. Network costs'!$K$256</f>
        <v>39683.414658203183</v>
      </c>
      <c r="P205" s="469">
        <f>'8. Routing factors'!P236*'7. Network costs'!$K$257</f>
        <v>0</v>
      </c>
      <c r="Q205" s="469">
        <f>'8. Routing factors'!Q236*'7. Network costs'!$K$258</f>
        <v>0</v>
      </c>
      <c r="R205" s="469">
        <f>'8. Routing factors'!R236*'7. Network costs'!$K$259</f>
        <v>1.822557100969562</v>
      </c>
      <c r="S205" s="469">
        <f>'8. Routing factors'!S236*'7. Network costs'!$K$260</f>
        <v>1.7086472821589644</v>
      </c>
      <c r="T205" s="469">
        <f>'8. Routing factors'!T236*'7. Network costs'!$K$261</f>
        <v>74.372085233743462</v>
      </c>
      <c r="U205" s="469">
        <f>'8. Routing factors'!U236*'7. Network costs'!$K$262</f>
        <v>7.5400230443169489</v>
      </c>
      <c r="V205" s="469">
        <f>'8. Routing factors'!V236*'7. Network costs'!$K$263</f>
        <v>0</v>
      </c>
      <c r="W205" s="469">
        <f>'8. Routing factors'!W236*'7. Network costs'!$K$264</f>
        <v>11.646212716184584</v>
      </c>
      <c r="X205" s="469">
        <f>'8. Routing factors'!X236*'7. Network costs'!$K$265</f>
        <v>0</v>
      </c>
      <c r="Y205" s="469">
        <f>'8. Routing factors'!Y236*'7. Network costs'!$K$266</f>
        <v>0</v>
      </c>
      <c r="Z205" s="469">
        <f>'8. Routing factors'!Z236*'7. Network costs'!$K$267</f>
        <v>0</v>
      </c>
      <c r="AA205" s="469">
        <f>'8. Routing factors'!AA236*'7. Network costs'!$K$268</f>
        <v>0</v>
      </c>
      <c r="AB205" s="469">
        <f>'8. Routing factors'!AB236*'7. Network costs'!$K$269</f>
        <v>8.2137122444408934</v>
      </c>
      <c r="AC205" s="469">
        <f>'8. Routing factors'!AC236*'7. Network costs'!$K$270</f>
        <v>11.284340452911001</v>
      </c>
      <c r="AD205" s="469">
        <f>'8. Routing factors'!AD236*'7. Network costs'!$K$271</f>
        <v>0</v>
      </c>
      <c r="AE205" s="469">
        <f>'8. Routing factors'!AE236*'7. Network costs'!$K$272</f>
        <v>0</v>
      </c>
      <c r="AF205" s="469">
        <f>'8. Routing factors'!AF236*'7. Network costs'!$K$273</f>
        <v>0</v>
      </c>
      <c r="AG205" s="469">
        <f>'8. Routing factors'!AG236*'7. Network costs'!$K$274</f>
        <v>0</v>
      </c>
      <c r="AH205" s="469">
        <f>'8. Routing factors'!AH236*'7. Network costs'!$K$275</f>
        <v>0</v>
      </c>
      <c r="AI205" s="469">
        <f>'8. Routing factors'!AI236*'7. Network costs'!$K$276</f>
        <v>29.825045347943099</v>
      </c>
      <c r="AJ205" s="469">
        <f>'8. Routing factors'!AJ236*'7. Network costs'!$K$277</f>
        <v>77.458937709306937</v>
      </c>
      <c r="AK205" s="469">
        <f>'8. Routing factors'!AK236*'7. Network costs'!$K$278</f>
        <v>30.536756868555109</v>
      </c>
      <c r="AL205" s="469">
        <f>'8. Routing factors'!AL236*'7. Network costs'!$K$279</f>
        <v>7.9225917669374191</v>
      </c>
      <c r="AM205" s="469">
        <f>'8. Routing factors'!AM236*'7. Network costs'!$K$280</f>
        <v>12.074476579119363</v>
      </c>
      <c r="AN205" s="469">
        <f>'8. Routing factors'!AN236*'7. Network costs'!$K$281</f>
        <v>3.0660051595743663E-2</v>
      </c>
      <c r="AO205" s="469">
        <f>'8. Routing factors'!AO236*'7. Network costs'!$K$282</f>
        <v>8.8757844208642665E-3</v>
      </c>
      <c r="AP205" s="469">
        <f>'8. Routing factors'!AP236*'7. Network costs'!$K$283</f>
        <v>524.72131521800543</v>
      </c>
      <c r="AQ205" s="469">
        <f>'8. Routing factors'!AQ236*'7. Network costs'!$K$284</f>
        <v>0</v>
      </c>
      <c r="AR205" s="469">
        <f>'8. Routing factors'!AR236*'7. Network costs'!$K$285</f>
        <v>4.4378922104321337E-2</v>
      </c>
      <c r="AS205" s="469">
        <f>'8. Routing factors'!AS236*'7. Network costs'!$K$286</f>
        <v>0.13170518301181142</v>
      </c>
      <c r="AT205" s="469">
        <f>'8. Routing factors'!AT236*'7. Network costs'!$K$287</f>
        <v>4.8959504229234833E-2</v>
      </c>
      <c r="AU205" s="469">
        <f>'8. Routing factors'!AU236*'7. Network costs'!$K$288</f>
        <v>0</v>
      </c>
      <c r="AV205" s="469">
        <f>'8. Routing factors'!AV236*'7. Network costs'!$K$289</f>
        <v>0.3024886249717087</v>
      </c>
      <c r="AW205" s="469">
        <f>'8. Routing factors'!AW236*'7. Network costs'!$K$290</f>
        <v>0</v>
      </c>
      <c r="AX205" s="469">
        <f>'8. Routing factors'!AX236*'7. Network costs'!$K$291</f>
        <v>0</v>
      </c>
      <c r="AY205" s="469">
        <f>'8. Routing factors'!AY236*'7. Network costs'!$K$292</f>
        <v>0</v>
      </c>
      <c r="AZ205" s="469">
        <f>'8. Routing factors'!AZ236*'7. Network costs'!$K$293</f>
        <v>0</v>
      </c>
      <c r="BA205" s="469">
        <f>'8. Routing factors'!BA236*'7. Network costs'!$K$294</f>
        <v>0</v>
      </c>
      <c r="BB205" s="469">
        <f>'8. Routing factors'!BB236*'7. Network costs'!$K$295</f>
        <v>0</v>
      </c>
      <c r="BC205" s="469">
        <f>'8. Routing factors'!BC236*'7. Network costs'!$K$296</f>
        <v>0</v>
      </c>
      <c r="BD205" s="469">
        <f>'8. Routing factors'!BD236*'7. Network costs'!$K$297</f>
        <v>0</v>
      </c>
      <c r="BE205" s="469">
        <f>'8. Routing factors'!BE236*'7. Network costs'!$K$298</f>
        <v>0</v>
      </c>
      <c r="BF205" s="469">
        <f>'8. Routing factors'!BF236*'7. Network costs'!$K$299</f>
        <v>0</v>
      </c>
      <c r="BG205" s="469">
        <f>'8. Routing factors'!BG236*'7. Network costs'!$K$300</f>
        <v>0</v>
      </c>
      <c r="BH205" s="229"/>
      <c r="BI205" s="335">
        <f t="shared" si="30"/>
        <v>70380.044731874179</v>
      </c>
      <c r="BJ205" s="470">
        <f>'2. Traffic'!K223</f>
        <v>88.326464256000008</v>
      </c>
      <c r="BK205" s="471">
        <f t="shared" si="31"/>
        <v>7.9681718638582627E-4</v>
      </c>
    </row>
    <row r="206" spans="3:63">
      <c r="C206" s="240" t="str">
        <f t="shared" si="29"/>
        <v>S18</v>
      </c>
      <c r="D206" s="240" t="str">
        <f t="shared" si="29"/>
        <v>Входящи SMS от други мрежи (SMS incoming from other network)</v>
      </c>
      <c r="E206" s="469">
        <f>'8. Routing factors'!E237*'7. Network costs'!$K$246</f>
        <v>28.572056717259134</v>
      </c>
      <c r="F206" s="469">
        <f>'8. Routing factors'!F237*'7. Network costs'!$K$247</f>
        <v>17.426145787723069</v>
      </c>
      <c r="G206" s="469">
        <f>'8. Routing factors'!G237*'7. Network costs'!$K$248</f>
        <v>31.778738742012266</v>
      </c>
      <c r="H206" s="469">
        <f>'8. Routing factors'!H237*'7. Network costs'!$K$249</f>
        <v>8.9735077960826306</v>
      </c>
      <c r="I206" s="469">
        <f>'8. Routing factors'!I237*'7. Network costs'!$K$250</f>
        <v>38.036474802227914</v>
      </c>
      <c r="J206" s="469">
        <f>'8. Routing factors'!J237*'7. Network costs'!$K$251</f>
        <v>1.9605811545289</v>
      </c>
      <c r="K206" s="469">
        <f>'8. Routing factors'!K237*'7. Network costs'!$K$252</f>
        <v>1.2823680476581911</v>
      </c>
      <c r="L206" s="469">
        <f>'8. Routing factors'!L237*'7. Network costs'!$K$253</f>
        <v>0.17086472821589641</v>
      </c>
      <c r="M206" s="469">
        <f>'8. Routing factors'!M237*'7. Network costs'!$K$254</f>
        <v>5.1259418464768931</v>
      </c>
      <c r="N206" s="469">
        <f>'8. Routing factors'!N237*'7. Network costs'!$K$255</f>
        <v>14815.141472395851</v>
      </c>
      <c r="O206" s="469">
        <f>'8. Routing factors'!O237*'7. Network costs'!$K$256</f>
        <v>19841.707329101591</v>
      </c>
      <c r="P206" s="469">
        <f>'8. Routing factors'!P237*'7. Network costs'!$K$257</f>
        <v>0</v>
      </c>
      <c r="Q206" s="469">
        <f>'8. Routing factors'!Q237*'7. Network costs'!$K$258</f>
        <v>0</v>
      </c>
      <c r="R206" s="469">
        <f>'8. Routing factors'!R237*'7. Network costs'!$K$259</f>
        <v>0.91127855048478101</v>
      </c>
      <c r="S206" s="469">
        <f>'8. Routing factors'!S237*'7. Network costs'!$K$260</f>
        <v>0.85432364107948222</v>
      </c>
      <c r="T206" s="469">
        <f>'8. Routing factors'!T237*'7. Network costs'!$K$261</f>
        <v>37.186042616871731</v>
      </c>
      <c r="U206" s="469">
        <f>'8. Routing factors'!U237*'7. Network costs'!$K$262</f>
        <v>0</v>
      </c>
      <c r="V206" s="469">
        <f>'8. Routing factors'!V237*'7. Network costs'!$K$263</f>
        <v>11.688229529729433</v>
      </c>
      <c r="W206" s="469">
        <f>'8. Routing factors'!W237*'7. Network costs'!$K$264</f>
        <v>5.8231063580922919</v>
      </c>
      <c r="X206" s="469">
        <f>'8. Routing factors'!X237*'7. Network costs'!$K$265</f>
        <v>0</v>
      </c>
      <c r="Y206" s="469">
        <f>'8. Routing factors'!Y237*'7. Network costs'!$K$266</f>
        <v>0</v>
      </c>
      <c r="Z206" s="469">
        <f>'8. Routing factors'!Z237*'7. Network costs'!$K$267</f>
        <v>0</v>
      </c>
      <c r="AA206" s="469">
        <f>'8. Routing factors'!AA237*'7. Network costs'!$K$268</f>
        <v>0</v>
      </c>
      <c r="AB206" s="469">
        <f>'8. Routing factors'!AB237*'7. Network costs'!$K$269</f>
        <v>4.1068561222204467</v>
      </c>
      <c r="AC206" s="469">
        <f>'8. Routing factors'!AC237*'7. Network costs'!$K$270</f>
        <v>5.6421702264555007</v>
      </c>
      <c r="AD206" s="469">
        <f>'8. Routing factors'!AD237*'7. Network costs'!$K$271</f>
        <v>0</v>
      </c>
      <c r="AE206" s="469">
        <f>'8. Routing factors'!AE237*'7. Network costs'!$K$272</f>
        <v>0</v>
      </c>
      <c r="AF206" s="469">
        <f>'8. Routing factors'!AF237*'7. Network costs'!$K$273</f>
        <v>0</v>
      </c>
      <c r="AG206" s="469">
        <f>'8. Routing factors'!AG237*'7. Network costs'!$K$274</f>
        <v>0</v>
      </c>
      <c r="AH206" s="469">
        <f>'8. Routing factors'!AH237*'7. Network costs'!$K$275</f>
        <v>0</v>
      </c>
      <c r="AI206" s="469">
        <f>'8. Routing factors'!AI237*'7. Network costs'!$K$276</f>
        <v>14.91252267397155</v>
      </c>
      <c r="AJ206" s="469">
        <f>'8. Routing factors'!AJ237*'7. Network costs'!$K$277</f>
        <v>38.729468854653469</v>
      </c>
      <c r="AK206" s="469">
        <f>'8. Routing factors'!AK237*'7. Network costs'!$K$278</f>
        <v>15.268378434277555</v>
      </c>
      <c r="AL206" s="469">
        <f>'8. Routing factors'!AL237*'7. Network costs'!$K$279</f>
        <v>3.9612958834687095</v>
      </c>
      <c r="AM206" s="469">
        <f>'8. Routing factors'!AM237*'7. Network costs'!$K$280</f>
        <v>6.0372382895596814</v>
      </c>
      <c r="AN206" s="469">
        <f>'8. Routing factors'!AN237*'7. Network costs'!$K$281</f>
        <v>1.5330025797871832E-2</v>
      </c>
      <c r="AO206" s="469">
        <f>'8. Routing factors'!AO237*'7. Network costs'!$K$282</f>
        <v>4.4378922104321332E-3</v>
      </c>
      <c r="AP206" s="469">
        <f>'8. Routing factors'!AP237*'7. Network costs'!$K$283</f>
        <v>262.36065760900271</v>
      </c>
      <c r="AQ206" s="469">
        <f>'8. Routing factors'!AQ237*'7. Network costs'!$K$284</f>
        <v>0</v>
      </c>
      <c r="AR206" s="469">
        <f>'8. Routing factors'!AR237*'7. Network costs'!$K$285</f>
        <v>2.2189461052160669E-2</v>
      </c>
      <c r="AS206" s="469">
        <f>'8. Routing factors'!AS237*'7. Network costs'!$K$286</f>
        <v>6.5852591505905708E-2</v>
      </c>
      <c r="AT206" s="469">
        <f>'8. Routing factors'!AT237*'7. Network costs'!$K$287</f>
        <v>0</v>
      </c>
      <c r="AU206" s="469">
        <f>'8. Routing factors'!AU237*'7. Network costs'!$K$288</f>
        <v>2.0698631811369862E-2</v>
      </c>
      <c r="AV206" s="469">
        <f>'8. Routing factors'!AV237*'7. Network costs'!$K$289</f>
        <v>0.15124431248585435</v>
      </c>
      <c r="AW206" s="469">
        <f>'8. Routing factors'!AW237*'7. Network costs'!$K$290</f>
        <v>0</v>
      </c>
      <c r="AX206" s="469">
        <f>'8. Routing factors'!AX237*'7. Network costs'!$K$291</f>
        <v>0</v>
      </c>
      <c r="AY206" s="469">
        <f>'8. Routing factors'!AY237*'7. Network costs'!$K$292</f>
        <v>0</v>
      </c>
      <c r="AZ206" s="469">
        <f>'8. Routing factors'!AZ237*'7. Network costs'!$K$293</f>
        <v>0</v>
      </c>
      <c r="BA206" s="469">
        <f>'8. Routing factors'!BA237*'7. Network costs'!$K$294</f>
        <v>0</v>
      </c>
      <c r="BB206" s="469">
        <f>'8. Routing factors'!BB237*'7. Network costs'!$K$295</f>
        <v>0</v>
      </c>
      <c r="BC206" s="469">
        <f>'8. Routing factors'!BC237*'7. Network costs'!$K$296</f>
        <v>0</v>
      </c>
      <c r="BD206" s="469">
        <f>'8. Routing factors'!BD237*'7. Network costs'!$K$297</f>
        <v>0</v>
      </c>
      <c r="BE206" s="469">
        <f>'8. Routing factors'!BE237*'7. Network costs'!$K$298</f>
        <v>0</v>
      </c>
      <c r="BF206" s="469">
        <f>'8. Routing factors'!BF237*'7. Network costs'!$K$299</f>
        <v>0</v>
      </c>
      <c r="BG206" s="469">
        <f>'8. Routing factors'!BG237*'7. Network costs'!$K$300</f>
        <v>0</v>
      </c>
      <c r="BH206" s="229"/>
      <c r="BI206" s="335">
        <f t="shared" si="30"/>
        <v>35197.936802824355</v>
      </c>
      <c r="BJ206" s="470">
        <f>'2. Traffic'!K224</f>
        <v>44.163232128000004</v>
      </c>
      <c r="BK206" s="471">
        <f t="shared" si="31"/>
        <v>7.9699639511910758E-4</v>
      </c>
    </row>
    <row r="207" spans="3:63">
      <c r="C207" s="240" t="str">
        <f t="shared" si="29"/>
        <v>S19</v>
      </c>
      <c r="D207" s="240" t="str">
        <f t="shared" si="29"/>
        <v>Пренос на данни (Data services)</v>
      </c>
      <c r="E207" s="469">
        <f>'8. Routing factors'!E238*'7. Network costs'!$K$246</f>
        <v>0</v>
      </c>
      <c r="F207" s="469">
        <f>'8. Routing factors'!F238*'7. Network costs'!$K$247</f>
        <v>2588128.8463220028</v>
      </c>
      <c r="G207" s="469">
        <f>'8. Routing factors'!G238*'7. Network costs'!$K$248</f>
        <v>0</v>
      </c>
      <c r="H207" s="469">
        <f>'8. Routing factors'!H238*'7. Network costs'!$K$249</f>
        <v>1332744.1800755991</v>
      </c>
      <c r="I207" s="469">
        <f>'8. Routing factors'!I238*'7. Network costs'!$K$250</f>
        <v>0</v>
      </c>
      <c r="J207" s="469">
        <f>'8. Routing factors'!J238*'7. Network costs'!$K$251</f>
        <v>291185.25136903214</v>
      </c>
      <c r="K207" s="469">
        <f>'8. Routing factors'!K238*'7. Network costs'!$K$252</f>
        <v>126971.420843731</v>
      </c>
      <c r="L207" s="469">
        <f>'8. Routing factors'!L238*'7. Network costs'!$K$253</f>
        <v>25376.806627319729</v>
      </c>
      <c r="M207" s="469">
        <f>'8. Routing factors'!M238*'7. Network costs'!$K$254</f>
        <v>761304.19881959201</v>
      </c>
      <c r="N207" s="469">
        <f>'8. Routing factors'!N238*'7. Network costs'!$K$255</f>
        <v>0</v>
      </c>
      <c r="O207" s="469">
        <f>'8. Routing factors'!O238*'7. Network costs'!$K$256</f>
        <v>0</v>
      </c>
      <c r="P207" s="469">
        <f>'8. Routing factors'!P238*'7. Network costs'!$K$257</f>
        <v>0</v>
      </c>
      <c r="Q207" s="469">
        <f>'8. Routing factors'!Q238*'7. Network costs'!$K$258</f>
        <v>0</v>
      </c>
      <c r="R207" s="469">
        <f>'8. Routing factors'!R238*'7. Network costs'!$K$259</f>
        <v>135342.9686790386</v>
      </c>
      <c r="S207" s="469">
        <f>'8. Routing factors'!S238*'7. Network costs'!$K$260</f>
        <v>126884.03313659868</v>
      </c>
      <c r="T207" s="469">
        <f>'8. Routing factors'!T238*'7. Network costs'!$K$261</f>
        <v>5522866.0858036047</v>
      </c>
      <c r="U207" s="469">
        <f>'8. Routing factors'!U238*'7. Network costs'!$K$262</f>
        <v>559921.60804363235</v>
      </c>
      <c r="V207" s="469">
        <f>'8. Routing factors'!V238*'7. Network costs'!$K$263</f>
        <v>0</v>
      </c>
      <c r="W207" s="469">
        <f>'8. Routing factors'!W238*'7. Network costs'!$K$264</f>
        <v>0</v>
      </c>
      <c r="X207" s="469">
        <f>'8. Routing factors'!X238*'7. Network costs'!$K$265</f>
        <v>0</v>
      </c>
      <c r="Y207" s="469">
        <f>'8. Routing factors'!Y238*'7. Network costs'!$K$266</f>
        <v>462495.29240135115</v>
      </c>
      <c r="Z207" s="469">
        <f>'8. Routing factors'!Z238*'7. Network costs'!$K$267</f>
        <v>267757.88251183653</v>
      </c>
      <c r="AA207" s="469">
        <f>'8. Routing factors'!AA238*'7. Network costs'!$K$268</f>
        <v>404788.6279567834</v>
      </c>
      <c r="AB207" s="469">
        <f>'8. Routing factors'!AB238*'7. Network costs'!$K$269</f>
        <v>609949.72308226465</v>
      </c>
      <c r="AC207" s="469">
        <f>'8. Routing factors'!AC238*'7. Network costs'!$K$270</f>
        <v>837974.36890700075</v>
      </c>
      <c r="AD207" s="469">
        <f>'8. Routing factors'!AD238*'7. Network costs'!$K$271</f>
        <v>0</v>
      </c>
      <c r="AE207" s="469">
        <f>'8. Routing factors'!AE238*'7. Network costs'!$K$272</f>
        <v>0</v>
      </c>
      <c r="AF207" s="469">
        <f>'8. Routing factors'!AF238*'7. Network costs'!$K$273</f>
        <v>0</v>
      </c>
      <c r="AG207" s="469">
        <f>'8. Routing factors'!AG238*'7. Network costs'!$K$274</f>
        <v>0</v>
      </c>
      <c r="AH207" s="469">
        <f>'8. Routing factors'!AH238*'7. Network costs'!$K$275</f>
        <v>0</v>
      </c>
      <c r="AI207" s="469">
        <f>'8. Routing factors'!AI238*'7. Network costs'!$K$276</f>
        <v>0</v>
      </c>
      <c r="AJ207" s="469">
        <f>'8. Routing factors'!AJ238*'7. Network costs'!$K$277</f>
        <v>5752095.5446198732</v>
      </c>
      <c r="AK207" s="469">
        <f>'8. Routing factors'!AK238*'7. Network costs'!$K$278</f>
        <v>0</v>
      </c>
      <c r="AL207" s="469">
        <f>'8. Routing factors'!AL238*'7. Network costs'!$K$279</f>
        <v>588331.13585247693</v>
      </c>
      <c r="AM207" s="469">
        <f>'8. Routing factors'!AM238*'7. Network costs'!$K$280</f>
        <v>0</v>
      </c>
      <c r="AN207" s="469">
        <f>'8. Routing factors'!AN238*'7. Network costs'!$K$281</f>
        <v>2276.8133852228443</v>
      </c>
      <c r="AO207" s="469">
        <f>'8. Routing factors'!AO238*'7. Network costs'!$K$282</f>
        <v>659.11515871622248</v>
      </c>
      <c r="AP207" s="469">
        <f>'8. Routing factors'!AP238*'7. Network costs'!$K$283</f>
        <v>0</v>
      </c>
      <c r="AQ207" s="469">
        <f>'8. Routing factors'!AQ238*'7. Network costs'!$K$284</f>
        <v>0</v>
      </c>
      <c r="AR207" s="469">
        <f>'8. Routing factors'!AR238*'7. Network costs'!$K$285</f>
        <v>3295.5757935811121</v>
      </c>
      <c r="AS207" s="469">
        <f>'8. Routing factors'!AS238*'7. Network costs'!$K$286</f>
        <v>9780.4181003447939</v>
      </c>
      <c r="AT207" s="469">
        <f>'8. Routing factors'!AT238*'7. Network costs'!$K$287</f>
        <v>3635.7295164653669</v>
      </c>
      <c r="AU207" s="469">
        <f>'8. Routing factors'!AU238*'7. Network costs'!$K$288</f>
        <v>0</v>
      </c>
      <c r="AV207" s="469">
        <f>'8. Routing factors'!AV238*'7. Network costs'!$K$289</f>
        <v>0</v>
      </c>
      <c r="AW207" s="469">
        <f>'8. Routing factors'!AW238*'7. Network costs'!$K$290</f>
        <v>0</v>
      </c>
      <c r="AX207" s="469">
        <f>'8. Routing factors'!AX238*'7. Network costs'!$K$291</f>
        <v>1838.0469637503184</v>
      </c>
      <c r="AY207" s="469">
        <f>'8. Routing factors'!AY238*'7. Network costs'!$K$292</f>
        <v>0</v>
      </c>
      <c r="AZ207" s="469">
        <f>'8. Routing factors'!AZ238*'7. Network costs'!$K$293</f>
        <v>0</v>
      </c>
      <c r="BA207" s="469">
        <f>'8. Routing factors'!BA238*'7. Network costs'!$K$294</f>
        <v>0</v>
      </c>
      <c r="BB207" s="469">
        <f>'8. Routing factors'!BB238*'7. Network costs'!$K$295</f>
        <v>0</v>
      </c>
      <c r="BC207" s="469">
        <f>'8. Routing factors'!BC238*'7. Network costs'!$K$296</f>
        <v>0</v>
      </c>
      <c r="BD207" s="469">
        <f>'8. Routing factors'!BD238*'7. Network costs'!$K$297</f>
        <v>0</v>
      </c>
      <c r="BE207" s="469">
        <f>'8. Routing factors'!BE238*'7. Network costs'!$K$298</f>
        <v>0</v>
      </c>
      <c r="BF207" s="469">
        <f>'8. Routing factors'!BF238*'7. Network costs'!$K$299</f>
        <v>0</v>
      </c>
      <c r="BG207" s="469">
        <f>'8. Routing factors'!BG238*'7. Network costs'!$K$300</f>
        <v>0</v>
      </c>
      <c r="BH207" s="229"/>
      <c r="BI207" s="335">
        <f t="shared" si="30"/>
        <v>20415603.673969824</v>
      </c>
      <c r="BJ207" s="470">
        <f>'2. Traffic'!K225</f>
        <v>4416.3232128</v>
      </c>
      <c r="BK207" s="471">
        <f t="shared" si="31"/>
        <v>4.6227603121978232E-3</v>
      </c>
    </row>
    <row r="208" spans="3:63">
      <c r="C208" s="240" t="str">
        <f t="shared" si="29"/>
        <v>S20</v>
      </c>
      <c r="D208" s="240" t="str">
        <f t="shared" si="29"/>
        <v>Subscribers</v>
      </c>
      <c r="E208" s="469">
        <f>'8. Routing factors'!E239*'7. Network costs'!$K$246</f>
        <v>0</v>
      </c>
      <c r="F208" s="469">
        <f>'8. Routing factors'!F239*'7. Network costs'!$K$247</f>
        <v>0</v>
      </c>
      <c r="G208" s="469">
        <f>'8. Routing factors'!G239*'7. Network costs'!$K$248</f>
        <v>0</v>
      </c>
      <c r="H208" s="469">
        <f>'8. Routing factors'!H239*'7. Network costs'!$K$249</f>
        <v>0</v>
      </c>
      <c r="I208" s="469">
        <f>'8. Routing factors'!I239*'7. Network costs'!$K$250</f>
        <v>0</v>
      </c>
      <c r="J208" s="469">
        <f>'8. Routing factors'!J239*'7. Network costs'!$K$251</f>
        <v>0</v>
      </c>
      <c r="K208" s="469">
        <f>'8. Routing factors'!K239*'7. Network costs'!$K$252</f>
        <v>0</v>
      </c>
      <c r="L208" s="469">
        <f>'8. Routing factors'!L239*'7. Network costs'!$K$253</f>
        <v>0</v>
      </c>
      <c r="M208" s="469">
        <f>'8. Routing factors'!M239*'7. Network costs'!$K$254</f>
        <v>0</v>
      </c>
      <c r="N208" s="469">
        <f>'8. Routing factors'!N239*'7. Network costs'!$K$255</f>
        <v>0</v>
      </c>
      <c r="O208" s="469">
        <f>'8. Routing factors'!O239*'7. Network costs'!$K$256</f>
        <v>0</v>
      </c>
      <c r="P208" s="469">
        <f>'8. Routing factors'!P239*'7. Network costs'!$K$257</f>
        <v>0</v>
      </c>
      <c r="Q208" s="469">
        <f>'8. Routing factors'!Q239*'7. Network costs'!$K$258</f>
        <v>0</v>
      </c>
      <c r="R208" s="469">
        <f>'8. Routing factors'!R239*'7. Network costs'!$K$259</f>
        <v>0</v>
      </c>
      <c r="S208" s="469">
        <f>'8. Routing factors'!S239*'7. Network costs'!$K$260</f>
        <v>0</v>
      </c>
      <c r="T208" s="469">
        <f>'8. Routing factors'!T239*'7. Network costs'!$K$261</f>
        <v>0</v>
      </c>
      <c r="U208" s="469">
        <f>'8. Routing factors'!U239*'7. Network costs'!$K$262</f>
        <v>0</v>
      </c>
      <c r="V208" s="469">
        <f>'8. Routing factors'!V239*'7. Network costs'!$K$263</f>
        <v>0</v>
      </c>
      <c r="W208" s="469">
        <f>'8. Routing factors'!W239*'7. Network costs'!$K$264</f>
        <v>0</v>
      </c>
      <c r="X208" s="469">
        <f>'8. Routing factors'!X239*'7. Network costs'!$K$265</f>
        <v>0</v>
      </c>
      <c r="Y208" s="469">
        <f>'8. Routing factors'!Y239*'7. Network costs'!$K$266</f>
        <v>0</v>
      </c>
      <c r="Z208" s="469">
        <f>'8. Routing factors'!Z239*'7. Network costs'!$K$267</f>
        <v>0</v>
      </c>
      <c r="AA208" s="469">
        <f>'8. Routing factors'!AA239*'7. Network costs'!$K$268</f>
        <v>0</v>
      </c>
      <c r="AB208" s="469">
        <f>'8. Routing factors'!AB239*'7. Network costs'!$K$269</f>
        <v>0</v>
      </c>
      <c r="AC208" s="469">
        <f>'8. Routing factors'!AC239*'7. Network costs'!$K$270</f>
        <v>0</v>
      </c>
      <c r="AD208" s="469">
        <f>'8. Routing factors'!AD239*'7. Network costs'!$K$271</f>
        <v>0</v>
      </c>
      <c r="AE208" s="469">
        <f>'8. Routing factors'!AE239*'7. Network costs'!$K$272</f>
        <v>0</v>
      </c>
      <c r="AF208" s="469">
        <f>'8. Routing factors'!AF239*'7. Network costs'!$K$273</f>
        <v>0</v>
      </c>
      <c r="AG208" s="469">
        <f>'8. Routing factors'!AG239*'7. Network costs'!$K$274</f>
        <v>0</v>
      </c>
      <c r="AH208" s="469">
        <f>'8. Routing factors'!AH239*'7. Network costs'!$K$275</f>
        <v>0</v>
      </c>
      <c r="AI208" s="469">
        <f>'8. Routing factors'!AI239*'7. Network costs'!$K$276</f>
        <v>0</v>
      </c>
      <c r="AJ208" s="469">
        <f>'8. Routing factors'!AJ239*'7. Network costs'!$K$277</f>
        <v>0</v>
      </c>
      <c r="AK208" s="469">
        <f>'8. Routing factors'!AK239*'7. Network costs'!$K$278</f>
        <v>0</v>
      </c>
      <c r="AL208" s="469">
        <f>'8. Routing factors'!AL239*'7. Network costs'!$K$279</f>
        <v>0</v>
      </c>
      <c r="AM208" s="469">
        <f>'8. Routing factors'!AM239*'7. Network costs'!$K$280</f>
        <v>0</v>
      </c>
      <c r="AN208" s="469">
        <f>'8. Routing factors'!AN239*'7. Network costs'!$K$281</f>
        <v>0</v>
      </c>
      <c r="AO208" s="469">
        <f>'8. Routing factors'!AO239*'7. Network costs'!$K$282</f>
        <v>0</v>
      </c>
      <c r="AP208" s="469">
        <f>'8. Routing factors'!AP239*'7. Network costs'!$K$283</f>
        <v>0</v>
      </c>
      <c r="AQ208" s="469">
        <f>'8. Routing factors'!AQ239*'7. Network costs'!$K$284</f>
        <v>0</v>
      </c>
      <c r="AR208" s="469">
        <f>'8. Routing factors'!AR239*'7. Network costs'!$K$285</f>
        <v>0</v>
      </c>
      <c r="AS208" s="469">
        <f>'8. Routing factors'!AS239*'7. Network costs'!$K$286</f>
        <v>0</v>
      </c>
      <c r="AT208" s="469">
        <f>'8. Routing factors'!AT239*'7. Network costs'!$K$287</f>
        <v>0</v>
      </c>
      <c r="AU208" s="469">
        <f>'8. Routing factors'!AU239*'7. Network costs'!$K$288</f>
        <v>0</v>
      </c>
      <c r="AV208" s="469">
        <f>'8. Routing factors'!AV239*'7. Network costs'!$K$289</f>
        <v>0</v>
      </c>
      <c r="AW208" s="469">
        <f>'8. Routing factors'!AW239*'7. Network costs'!$K$290</f>
        <v>0</v>
      </c>
      <c r="AX208" s="469">
        <f>'8. Routing factors'!AX239*'7. Network costs'!$K$291</f>
        <v>0</v>
      </c>
      <c r="AY208" s="469">
        <f>'8. Routing factors'!AY239*'7. Network costs'!$K$292</f>
        <v>0</v>
      </c>
      <c r="AZ208" s="469">
        <f>'8. Routing factors'!AZ239*'7. Network costs'!$K$293</f>
        <v>0</v>
      </c>
      <c r="BA208" s="469">
        <f>'8. Routing factors'!BA239*'7. Network costs'!$K$294</f>
        <v>0</v>
      </c>
      <c r="BB208" s="469">
        <f>'8. Routing factors'!BB239*'7. Network costs'!$K$295</f>
        <v>0</v>
      </c>
      <c r="BC208" s="469">
        <f>'8. Routing factors'!BC239*'7. Network costs'!$K$296</f>
        <v>0</v>
      </c>
      <c r="BD208" s="469">
        <f>'8. Routing factors'!BD239*'7. Network costs'!$K$297</f>
        <v>0</v>
      </c>
      <c r="BE208" s="469">
        <f>'8. Routing factors'!BE239*'7. Network costs'!$K$298</f>
        <v>0</v>
      </c>
      <c r="BF208" s="469">
        <f>'8. Routing factors'!BF239*'7. Network costs'!$K$299</f>
        <v>0</v>
      </c>
      <c r="BG208" s="469">
        <f>'8. Routing factors'!BG239*'7. Network costs'!$K$300</f>
        <v>0</v>
      </c>
      <c r="BH208" s="229"/>
      <c r="BI208" s="335">
        <f t="shared" si="30"/>
        <v>0</v>
      </c>
      <c r="BJ208" s="470">
        <f>'2. Traffic'!K226</f>
        <v>0</v>
      </c>
      <c r="BK208" s="471" t="str">
        <f t="shared" si="31"/>
        <v/>
      </c>
    </row>
    <row r="209" spans="3:63">
      <c r="C209" s="240" t="str">
        <f t="shared" si="29"/>
        <v>S21</v>
      </c>
      <c r="D209" s="240" t="str">
        <f t="shared" si="29"/>
        <v>OTHER: complete as required</v>
      </c>
      <c r="E209" s="469">
        <f>'8. Routing factors'!E240*'7. Network costs'!$K$246</f>
        <v>0</v>
      </c>
      <c r="F209" s="469">
        <f>'8. Routing factors'!F240*'7. Network costs'!$K$247</f>
        <v>0</v>
      </c>
      <c r="G209" s="469">
        <f>'8. Routing factors'!G240*'7. Network costs'!$K$248</f>
        <v>0</v>
      </c>
      <c r="H209" s="469">
        <f>'8. Routing factors'!H240*'7. Network costs'!$K$249</f>
        <v>0</v>
      </c>
      <c r="I209" s="469">
        <f>'8. Routing factors'!I240*'7. Network costs'!$K$250</f>
        <v>0</v>
      </c>
      <c r="J209" s="469">
        <f>'8. Routing factors'!J240*'7. Network costs'!$K$251</f>
        <v>0</v>
      </c>
      <c r="K209" s="469">
        <f>'8. Routing factors'!K240*'7. Network costs'!$K$252</f>
        <v>0</v>
      </c>
      <c r="L209" s="469">
        <f>'8. Routing factors'!L240*'7. Network costs'!$K$253</f>
        <v>0</v>
      </c>
      <c r="M209" s="469">
        <f>'8. Routing factors'!M240*'7. Network costs'!$K$254</f>
        <v>0</v>
      </c>
      <c r="N209" s="469">
        <f>'8. Routing factors'!N240*'7. Network costs'!$K$255</f>
        <v>0</v>
      </c>
      <c r="O209" s="469">
        <f>'8. Routing factors'!O240*'7. Network costs'!$K$256</f>
        <v>0</v>
      </c>
      <c r="P209" s="469">
        <f>'8. Routing factors'!P240*'7. Network costs'!$K$257</f>
        <v>0</v>
      </c>
      <c r="Q209" s="469">
        <f>'8. Routing factors'!Q240*'7. Network costs'!$K$258</f>
        <v>0</v>
      </c>
      <c r="R209" s="469">
        <f>'8. Routing factors'!R240*'7. Network costs'!$K$259</f>
        <v>0</v>
      </c>
      <c r="S209" s="469">
        <f>'8. Routing factors'!S240*'7. Network costs'!$K$260</f>
        <v>0</v>
      </c>
      <c r="T209" s="469">
        <f>'8. Routing factors'!T240*'7. Network costs'!$K$261</f>
        <v>0</v>
      </c>
      <c r="U209" s="469">
        <f>'8. Routing factors'!U240*'7. Network costs'!$K$262</f>
        <v>0</v>
      </c>
      <c r="V209" s="469">
        <f>'8. Routing factors'!V240*'7. Network costs'!$K$263</f>
        <v>0</v>
      </c>
      <c r="W209" s="469">
        <f>'8. Routing factors'!W240*'7. Network costs'!$K$264</f>
        <v>0</v>
      </c>
      <c r="X209" s="469">
        <f>'8. Routing factors'!X240*'7. Network costs'!$K$265</f>
        <v>0</v>
      </c>
      <c r="Y209" s="469">
        <f>'8. Routing factors'!Y240*'7. Network costs'!$K$266</f>
        <v>0</v>
      </c>
      <c r="Z209" s="469">
        <f>'8. Routing factors'!Z240*'7. Network costs'!$K$267</f>
        <v>0</v>
      </c>
      <c r="AA209" s="469">
        <f>'8. Routing factors'!AA240*'7. Network costs'!$K$268</f>
        <v>0</v>
      </c>
      <c r="AB209" s="469">
        <f>'8. Routing factors'!AB240*'7. Network costs'!$K$269</f>
        <v>0</v>
      </c>
      <c r="AC209" s="469">
        <f>'8. Routing factors'!AC240*'7. Network costs'!$K$270</f>
        <v>0</v>
      </c>
      <c r="AD209" s="469">
        <f>'8. Routing factors'!AD240*'7. Network costs'!$K$271</f>
        <v>0</v>
      </c>
      <c r="AE209" s="469">
        <f>'8. Routing factors'!AE240*'7. Network costs'!$K$272</f>
        <v>0</v>
      </c>
      <c r="AF209" s="469">
        <f>'8. Routing factors'!AF240*'7. Network costs'!$K$273</f>
        <v>0</v>
      </c>
      <c r="AG209" s="469">
        <f>'8. Routing factors'!AG240*'7. Network costs'!$K$274</f>
        <v>0</v>
      </c>
      <c r="AH209" s="469">
        <f>'8. Routing factors'!AH240*'7. Network costs'!$K$275</f>
        <v>0</v>
      </c>
      <c r="AI209" s="469">
        <f>'8. Routing factors'!AI240*'7. Network costs'!$K$276</f>
        <v>0</v>
      </c>
      <c r="AJ209" s="469">
        <f>'8. Routing factors'!AJ240*'7. Network costs'!$K$277</f>
        <v>0</v>
      </c>
      <c r="AK209" s="469">
        <f>'8. Routing factors'!AK240*'7. Network costs'!$K$278</f>
        <v>0</v>
      </c>
      <c r="AL209" s="469">
        <f>'8. Routing factors'!AL240*'7. Network costs'!$K$279</f>
        <v>0</v>
      </c>
      <c r="AM209" s="469">
        <f>'8. Routing factors'!AM240*'7. Network costs'!$K$280</f>
        <v>0</v>
      </c>
      <c r="AN209" s="469">
        <f>'8. Routing factors'!AN240*'7. Network costs'!$K$281</f>
        <v>0</v>
      </c>
      <c r="AO209" s="469">
        <f>'8. Routing factors'!AO240*'7. Network costs'!$K$282</f>
        <v>0</v>
      </c>
      <c r="AP209" s="469">
        <f>'8. Routing factors'!AP240*'7. Network costs'!$K$283</f>
        <v>0</v>
      </c>
      <c r="AQ209" s="469">
        <f>'8. Routing factors'!AQ240*'7. Network costs'!$K$284</f>
        <v>0</v>
      </c>
      <c r="AR209" s="469">
        <f>'8. Routing factors'!AR240*'7. Network costs'!$K$285</f>
        <v>0</v>
      </c>
      <c r="AS209" s="469">
        <f>'8. Routing factors'!AS240*'7. Network costs'!$K$286</f>
        <v>0</v>
      </c>
      <c r="AT209" s="469">
        <f>'8. Routing factors'!AT240*'7. Network costs'!$K$287</f>
        <v>0</v>
      </c>
      <c r="AU209" s="469">
        <f>'8. Routing factors'!AU240*'7. Network costs'!$K$288</f>
        <v>0</v>
      </c>
      <c r="AV209" s="469">
        <f>'8. Routing factors'!AV240*'7. Network costs'!$K$289</f>
        <v>0</v>
      </c>
      <c r="AW209" s="469">
        <f>'8. Routing factors'!AW240*'7. Network costs'!$K$290</f>
        <v>0</v>
      </c>
      <c r="AX209" s="469">
        <f>'8. Routing factors'!AX240*'7. Network costs'!$K$291</f>
        <v>0</v>
      </c>
      <c r="AY209" s="469">
        <f>'8. Routing factors'!AY240*'7. Network costs'!$K$292</f>
        <v>0</v>
      </c>
      <c r="AZ209" s="469">
        <f>'8. Routing factors'!AZ240*'7. Network costs'!$K$293</f>
        <v>0</v>
      </c>
      <c r="BA209" s="469">
        <f>'8. Routing factors'!BA240*'7. Network costs'!$K$294</f>
        <v>0</v>
      </c>
      <c r="BB209" s="469">
        <f>'8. Routing factors'!BB240*'7. Network costs'!$K$295</f>
        <v>0</v>
      </c>
      <c r="BC209" s="469">
        <f>'8. Routing factors'!BC240*'7. Network costs'!$K$296</f>
        <v>0</v>
      </c>
      <c r="BD209" s="469">
        <f>'8. Routing factors'!BD240*'7. Network costs'!$K$297</f>
        <v>0</v>
      </c>
      <c r="BE209" s="469">
        <f>'8. Routing factors'!BE240*'7. Network costs'!$K$298</f>
        <v>0</v>
      </c>
      <c r="BF209" s="469">
        <f>'8. Routing factors'!BF240*'7. Network costs'!$K$299</f>
        <v>0</v>
      </c>
      <c r="BG209" s="469">
        <f>'8. Routing factors'!BG240*'7. Network costs'!$K$300</f>
        <v>0</v>
      </c>
      <c r="BH209" s="229"/>
      <c r="BI209" s="335">
        <f t="shared" si="30"/>
        <v>0</v>
      </c>
      <c r="BJ209" s="470">
        <f>'2. Traffic'!K227</f>
        <v>0</v>
      </c>
      <c r="BK209" s="471" t="str">
        <f t="shared" si="31"/>
        <v/>
      </c>
    </row>
    <row r="210" spans="3:63">
      <c r="C210" s="240" t="str">
        <f t="shared" si="29"/>
        <v>S22</v>
      </c>
      <c r="D210" s="240" t="str">
        <f t="shared" si="29"/>
        <v>OTHER: complete as required</v>
      </c>
      <c r="E210" s="469">
        <f>'8. Routing factors'!E241*'7. Network costs'!$K$246</f>
        <v>0</v>
      </c>
      <c r="F210" s="469">
        <f>'8. Routing factors'!F241*'7. Network costs'!$K$247</f>
        <v>0</v>
      </c>
      <c r="G210" s="469">
        <f>'8. Routing factors'!G241*'7. Network costs'!$K$248</f>
        <v>0</v>
      </c>
      <c r="H210" s="469">
        <f>'8. Routing factors'!H241*'7. Network costs'!$K$249</f>
        <v>0</v>
      </c>
      <c r="I210" s="469">
        <f>'8. Routing factors'!I241*'7. Network costs'!$K$250</f>
        <v>0</v>
      </c>
      <c r="J210" s="469">
        <f>'8. Routing factors'!J241*'7. Network costs'!$K$251</f>
        <v>0</v>
      </c>
      <c r="K210" s="469">
        <f>'8. Routing factors'!K241*'7. Network costs'!$K$252</f>
        <v>0</v>
      </c>
      <c r="L210" s="469">
        <f>'8. Routing factors'!L241*'7. Network costs'!$K$253</f>
        <v>0</v>
      </c>
      <c r="M210" s="469">
        <f>'8. Routing factors'!M241*'7. Network costs'!$K$254</f>
        <v>0</v>
      </c>
      <c r="N210" s="469">
        <f>'8. Routing factors'!N241*'7. Network costs'!$K$255</f>
        <v>0</v>
      </c>
      <c r="O210" s="469">
        <f>'8. Routing factors'!O241*'7. Network costs'!$K$256</f>
        <v>0</v>
      </c>
      <c r="P210" s="469">
        <f>'8. Routing factors'!P241*'7. Network costs'!$K$257</f>
        <v>0</v>
      </c>
      <c r="Q210" s="469">
        <f>'8. Routing factors'!Q241*'7. Network costs'!$K$258</f>
        <v>0</v>
      </c>
      <c r="R210" s="469">
        <f>'8. Routing factors'!R241*'7. Network costs'!$K$259</f>
        <v>0</v>
      </c>
      <c r="S210" s="469">
        <f>'8. Routing factors'!S241*'7. Network costs'!$K$260</f>
        <v>0</v>
      </c>
      <c r="T210" s="469">
        <f>'8. Routing factors'!T241*'7. Network costs'!$K$261</f>
        <v>0</v>
      </c>
      <c r="U210" s="469">
        <f>'8. Routing factors'!U241*'7. Network costs'!$K$262</f>
        <v>0</v>
      </c>
      <c r="V210" s="469">
        <f>'8. Routing factors'!V241*'7. Network costs'!$K$263</f>
        <v>0</v>
      </c>
      <c r="W210" s="469">
        <f>'8. Routing factors'!W241*'7. Network costs'!$K$264</f>
        <v>0</v>
      </c>
      <c r="X210" s="469">
        <f>'8. Routing factors'!X241*'7. Network costs'!$K$265</f>
        <v>0</v>
      </c>
      <c r="Y210" s="469">
        <f>'8. Routing factors'!Y241*'7. Network costs'!$K$266</f>
        <v>0</v>
      </c>
      <c r="Z210" s="469">
        <f>'8. Routing factors'!Z241*'7. Network costs'!$K$267</f>
        <v>0</v>
      </c>
      <c r="AA210" s="469">
        <f>'8. Routing factors'!AA241*'7. Network costs'!$K$268</f>
        <v>0</v>
      </c>
      <c r="AB210" s="469">
        <f>'8. Routing factors'!AB241*'7. Network costs'!$K$269</f>
        <v>0</v>
      </c>
      <c r="AC210" s="469">
        <f>'8. Routing factors'!AC241*'7. Network costs'!$K$270</f>
        <v>0</v>
      </c>
      <c r="AD210" s="469">
        <f>'8. Routing factors'!AD241*'7. Network costs'!$K$271</f>
        <v>0</v>
      </c>
      <c r="AE210" s="469">
        <f>'8. Routing factors'!AE241*'7. Network costs'!$K$272</f>
        <v>0</v>
      </c>
      <c r="AF210" s="469">
        <f>'8. Routing factors'!AF241*'7. Network costs'!$K$273</f>
        <v>0</v>
      </c>
      <c r="AG210" s="469">
        <f>'8. Routing factors'!AG241*'7. Network costs'!$K$274</f>
        <v>0</v>
      </c>
      <c r="AH210" s="469">
        <f>'8. Routing factors'!AH241*'7. Network costs'!$K$275</f>
        <v>0</v>
      </c>
      <c r="AI210" s="469">
        <f>'8. Routing factors'!AI241*'7. Network costs'!$K$276</f>
        <v>0</v>
      </c>
      <c r="AJ210" s="469">
        <f>'8. Routing factors'!AJ241*'7. Network costs'!$K$277</f>
        <v>0</v>
      </c>
      <c r="AK210" s="469">
        <f>'8. Routing factors'!AK241*'7. Network costs'!$K$278</f>
        <v>0</v>
      </c>
      <c r="AL210" s="469">
        <f>'8. Routing factors'!AL241*'7. Network costs'!$K$279</f>
        <v>0</v>
      </c>
      <c r="AM210" s="469">
        <f>'8. Routing factors'!AM241*'7. Network costs'!$K$280</f>
        <v>0</v>
      </c>
      <c r="AN210" s="469">
        <f>'8. Routing factors'!AN241*'7. Network costs'!$K$281</f>
        <v>0</v>
      </c>
      <c r="AO210" s="469">
        <f>'8. Routing factors'!AO241*'7. Network costs'!$K$282</f>
        <v>0</v>
      </c>
      <c r="AP210" s="469">
        <f>'8. Routing factors'!AP241*'7. Network costs'!$K$283</f>
        <v>0</v>
      </c>
      <c r="AQ210" s="469">
        <f>'8. Routing factors'!AQ241*'7. Network costs'!$K$284</f>
        <v>0</v>
      </c>
      <c r="AR210" s="469">
        <f>'8. Routing factors'!AR241*'7. Network costs'!$K$285</f>
        <v>0</v>
      </c>
      <c r="AS210" s="469">
        <f>'8. Routing factors'!AS241*'7. Network costs'!$K$286</f>
        <v>0</v>
      </c>
      <c r="AT210" s="469">
        <f>'8. Routing factors'!AT241*'7. Network costs'!$K$287</f>
        <v>0</v>
      </c>
      <c r="AU210" s="469">
        <f>'8. Routing factors'!AU241*'7. Network costs'!$K$288</f>
        <v>0</v>
      </c>
      <c r="AV210" s="469">
        <f>'8. Routing factors'!AV241*'7. Network costs'!$K$289</f>
        <v>0</v>
      </c>
      <c r="AW210" s="469">
        <f>'8. Routing factors'!AW241*'7. Network costs'!$K$290</f>
        <v>0</v>
      </c>
      <c r="AX210" s="469">
        <f>'8. Routing factors'!AX241*'7. Network costs'!$K$291</f>
        <v>0</v>
      </c>
      <c r="AY210" s="469">
        <f>'8. Routing factors'!AY241*'7. Network costs'!$K$292</f>
        <v>0</v>
      </c>
      <c r="AZ210" s="469">
        <f>'8. Routing factors'!AZ241*'7. Network costs'!$K$293</f>
        <v>0</v>
      </c>
      <c r="BA210" s="469">
        <f>'8. Routing factors'!BA241*'7. Network costs'!$K$294</f>
        <v>0</v>
      </c>
      <c r="BB210" s="469">
        <f>'8. Routing factors'!BB241*'7. Network costs'!$K$295</f>
        <v>0</v>
      </c>
      <c r="BC210" s="469">
        <f>'8. Routing factors'!BC241*'7. Network costs'!$K$296</f>
        <v>0</v>
      </c>
      <c r="BD210" s="469">
        <f>'8. Routing factors'!BD241*'7. Network costs'!$K$297</f>
        <v>0</v>
      </c>
      <c r="BE210" s="469">
        <f>'8. Routing factors'!BE241*'7. Network costs'!$K$298</f>
        <v>0</v>
      </c>
      <c r="BF210" s="469">
        <f>'8. Routing factors'!BF241*'7. Network costs'!$K$299</f>
        <v>0</v>
      </c>
      <c r="BG210" s="469">
        <f>'8. Routing factors'!BG241*'7. Network costs'!$K$300</f>
        <v>0</v>
      </c>
      <c r="BH210" s="229"/>
      <c r="BI210" s="335">
        <f t="shared" si="30"/>
        <v>0</v>
      </c>
      <c r="BJ210" s="470">
        <f>'2. Traffic'!K228</f>
        <v>0</v>
      </c>
      <c r="BK210" s="471" t="str">
        <f t="shared" si="31"/>
        <v/>
      </c>
    </row>
    <row r="211" spans="3:63">
      <c r="C211" s="240" t="str">
        <f t="shared" si="29"/>
        <v>S23</v>
      </c>
      <c r="D211" s="240" t="str">
        <f t="shared" si="29"/>
        <v>OTHER: complete as required</v>
      </c>
      <c r="E211" s="469">
        <f>'8. Routing factors'!E242*'7. Network costs'!$K$246</f>
        <v>0</v>
      </c>
      <c r="F211" s="469">
        <f>'8. Routing factors'!F242*'7. Network costs'!$K$247</f>
        <v>0</v>
      </c>
      <c r="G211" s="469">
        <f>'8. Routing factors'!G242*'7. Network costs'!$K$248</f>
        <v>0</v>
      </c>
      <c r="H211" s="469">
        <f>'8. Routing factors'!H242*'7. Network costs'!$K$249</f>
        <v>0</v>
      </c>
      <c r="I211" s="469">
        <f>'8. Routing factors'!I242*'7. Network costs'!$K$250</f>
        <v>0</v>
      </c>
      <c r="J211" s="469">
        <f>'8. Routing factors'!J242*'7. Network costs'!$K$251</f>
        <v>0</v>
      </c>
      <c r="K211" s="469">
        <f>'8. Routing factors'!K242*'7. Network costs'!$K$252</f>
        <v>0</v>
      </c>
      <c r="L211" s="469">
        <f>'8. Routing factors'!L242*'7. Network costs'!$K$253</f>
        <v>0</v>
      </c>
      <c r="M211" s="469">
        <f>'8. Routing factors'!M242*'7. Network costs'!$K$254</f>
        <v>0</v>
      </c>
      <c r="N211" s="469">
        <f>'8. Routing factors'!N242*'7. Network costs'!$K$255</f>
        <v>0</v>
      </c>
      <c r="O211" s="469">
        <f>'8. Routing factors'!O242*'7. Network costs'!$K$256</f>
        <v>0</v>
      </c>
      <c r="P211" s="469">
        <f>'8. Routing factors'!P242*'7. Network costs'!$K$257</f>
        <v>0</v>
      </c>
      <c r="Q211" s="469">
        <f>'8. Routing factors'!Q242*'7. Network costs'!$K$258</f>
        <v>0</v>
      </c>
      <c r="R211" s="469">
        <f>'8. Routing factors'!R242*'7. Network costs'!$K$259</f>
        <v>0</v>
      </c>
      <c r="S211" s="469">
        <f>'8. Routing factors'!S242*'7. Network costs'!$K$260</f>
        <v>0</v>
      </c>
      <c r="T211" s="469">
        <f>'8. Routing factors'!T242*'7. Network costs'!$K$261</f>
        <v>0</v>
      </c>
      <c r="U211" s="469">
        <f>'8. Routing factors'!U242*'7. Network costs'!$K$262</f>
        <v>0</v>
      </c>
      <c r="V211" s="469">
        <f>'8. Routing factors'!V242*'7. Network costs'!$K$263</f>
        <v>0</v>
      </c>
      <c r="W211" s="469">
        <f>'8. Routing factors'!W242*'7. Network costs'!$K$264</f>
        <v>0</v>
      </c>
      <c r="X211" s="469">
        <f>'8. Routing factors'!X242*'7. Network costs'!$K$265</f>
        <v>0</v>
      </c>
      <c r="Y211" s="469">
        <f>'8. Routing factors'!Y242*'7. Network costs'!$K$266</f>
        <v>0</v>
      </c>
      <c r="Z211" s="469">
        <f>'8. Routing factors'!Z242*'7. Network costs'!$K$267</f>
        <v>0</v>
      </c>
      <c r="AA211" s="469">
        <f>'8. Routing factors'!AA242*'7. Network costs'!$K$268</f>
        <v>0</v>
      </c>
      <c r="AB211" s="469">
        <f>'8. Routing factors'!AB242*'7. Network costs'!$K$269</f>
        <v>0</v>
      </c>
      <c r="AC211" s="469">
        <f>'8. Routing factors'!AC242*'7. Network costs'!$K$270</f>
        <v>0</v>
      </c>
      <c r="AD211" s="469">
        <f>'8. Routing factors'!AD242*'7. Network costs'!$K$271</f>
        <v>0</v>
      </c>
      <c r="AE211" s="469">
        <f>'8. Routing factors'!AE242*'7. Network costs'!$K$272</f>
        <v>0</v>
      </c>
      <c r="AF211" s="469">
        <f>'8. Routing factors'!AF242*'7. Network costs'!$K$273</f>
        <v>0</v>
      </c>
      <c r="AG211" s="469">
        <f>'8. Routing factors'!AG242*'7. Network costs'!$K$274</f>
        <v>0</v>
      </c>
      <c r="AH211" s="469">
        <f>'8. Routing factors'!AH242*'7. Network costs'!$K$275</f>
        <v>0</v>
      </c>
      <c r="AI211" s="469">
        <f>'8. Routing factors'!AI242*'7. Network costs'!$K$276</f>
        <v>0</v>
      </c>
      <c r="AJ211" s="469">
        <f>'8. Routing factors'!AJ242*'7. Network costs'!$K$277</f>
        <v>0</v>
      </c>
      <c r="AK211" s="469">
        <f>'8. Routing factors'!AK242*'7. Network costs'!$K$278</f>
        <v>0</v>
      </c>
      <c r="AL211" s="469">
        <f>'8. Routing factors'!AL242*'7. Network costs'!$K$279</f>
        <v>0</v>
      </c>
      <c r="AM211" s="469">
        <f>'8. Routing factors'!AM242*'7. Network costs'!$K$280</f>
        <v>0</v>
      </c>
      <c r="AN211" s="469">
        <f>'8. Routing factors'!AN242*'7. Network costs'!$K$281</f>
        <v>0</v>
      </c>
      <c r="AO211" s="469">
        <f>'8. Routing factors'!AO242*'7. Network costs'!$K$282</f>
        <v>0</v>
      </c>
      <c r="AP211" s="469">
        <f>'8. Routing factors'!AP242*'7. Network costs'!$K$283</f>
        <v>0</v>
      </c>
      <c r="AQ211" s="469">
        <f>'8. Routing factors'!AQ242*'7. Network costs'!$K$284</f>
        <v>0</v>
      </c>
      <c r="AR211" s="469">
        <f>'8. Routing factors'!AR242*'7. Network costs'!$K$285</f>
        <v>0</v>
      </c>
      <c r="AS211" s="469">
        <f>'8. Routing factors'!AS242*'7. Network costs'!$K$286</f>
        <v>0</v>
      </c>
      <c r="AT211" s="469">
        <f>'8. Routing factors'!AT242*'7. Network costs'!$K$287</f>
        <v>0</v>
      </c>
      <c r="AU211" s="469">
        <f>'8. Routing factors'!AU242*'7. Network costs'!$K$288</f>
        <v>0</v>
      </c>
      <c r="AV211" s="469">
        <f>'8. Routing factors'!AV242*'7. Network costs'!$K$289</f>
        <v>0</v>
      </c>
      <c r="AW211" s="469">
        <f>'8. Routing factors'!AW242*'7. Network costs'!$K$290</f>
        <v>0</v>
      </c>
      <c r="AX211" s="469">
        <f>'8. Routing factors'!AX242*'7. Network costs'!$K$291</f>
        <v>0</v>
      </c>
      <c r="AY211" s="469">
        <f>'8. Routing factors'!AY242*'7. Network costs'!$K$292</f>
        <v>0</v>
      </c>
      <c r="AZ211" s="469">
        <f>'8. Routing factors'!AZ242*'7. Network costs'!$K$293</f>
        <v>0</v>
      </c>
      <c r="BA211" s="469">
        <f>'8. Routing factors'!BA242*'7. Network costs'!$K$294</f>
        <v>0</v>
      </c>
      <c r="BB211" s="469">
        <f>'8. Routing factors'!BB242*'7. Network costs'!$K$295</f>
        <v>0</v>
      </c>
      <c r="BC211" s="469">
        <f>'8. Routing factors'!BC242*'7. Network costs'!$K$296</f>
        <v>0</v>
      </c>
      <c r="BD211" s="469">
        <f>'8. Routing factors'!BD242*'7. Network costs'!$K$297</f>
        <v>0</v>
      </c>
      <c r="BE211" s="469">
        <f>'8. Routing factors'!BE242*'7. Network costs'!$K$298</f>
        <v>0</v>
      </c>
      <c r="BF211" s="469">
        <f>'8. Routing factors'!BF242*'7. Network costs'!$K$299</f>
        <v>0</v>
      </c>
      <c r="BG211" s="469">
        <f>'8. Routing factors'!BG242*'7. Network costs'!$K$300</f>
        <v>0</v>
      </c>
      <c r="BH211" s="229"/>
      <c r="BI211" s="335">
        <f t="shared" si="30"/>
        <v>0</v>
      </c>
      <c r="BJ211" s="470">
        <f>'2. Traffic'!K229</f>
        <v>0</v>
      </c>
      <c r="BK211" s="471" t="str">
        <f t="shared" si="31"/>
        <v/>
      </c>
    </row>
    <row r="212" spans="3:63">
      <c r="C212" s="240" t="str">
        <f t="shared" si="29"/>
        <v>S24</v>
      </c>
      <c r="D212" s="240" t="str">
        <f t="shared" si="29"/>
        <v>OTHER: complete as required</v>
      </c>
      <c r="E212" s="469">
        <f>'8. Routing factors'!E243*'7. Network costs'!$K$246</f>
        <v>0</v>
      </c>
      <c r="F212" s="469">
        <f>'8. Routing factors'!F243*'7. Network costs'!$K$247</f>
        <v>0</v>
      </c>
      <c r="G212" s="469">
        <f>'8. Routing factors'!G243*'7. Network costs'!$K$248</f>
        <v>0</v>
      </c>
      <c r="H212" s="469">
        <f>'8. Routing factors'!H243*'7. Network costs'!$K$249</f>
        <v>0</v>
      </c>
      <c r="I212" s="469">
        <f>'8. Routing factors'!I243*'7. Network costs'!$K$250</f>
        <v>0</v>
      </c>
      <c r="J212" s="469">
        <f>'8. Routing factors'!J243*'7. Network costs'!$K$251</f>
        <v>0</v>
      </c>
      <c r="K212" s="469">
        <f>'8. Routing factors'!K243*'7. Network costs'!$K$252</f>
        <v>0</v>
      </c>
      <c r="L212" s="469">
        <f>'8. Routing factors'!L243*'7. Network costs'!$K$253</f>
        <v>0</v>
      </c>
      <c r="M212" s="469">
        <f>'8. Routing factors'!M243*'7. Network costs'!$K$254</f>
        <v>0</v>
      </c>
      <c r="N212" s="469">
        <f>'8. Routing factors'!N243*'7. Network costs'!$K$255</f>
        <v>0</v>
      </c>
      <c r="O212" s="469">
        <f>'8. Routing factors'!O243*'7. Network costs'!$K$256</f>
        <v>0</v>
      </c>
      <c r="P212" s="469">
        <f>'8. Routing factors'!P243*'7. Network costs'!$K$257</f>
        <v>0</v>
      </c>
      <c r="Q212" s="469">
        <f>'8. Routing factors'!Q243*'7. Network costs'!$K$258</f>
        <v>0</v>
      </c>
      <c r="R212" s="469">
        <f>'8. Routing factors'!R243*'7. Network costs'!$K$259</f>
        <v>0</v>
      </c>
      <c r="S212" s="469">
        <f>'8. Routing factors'!S243*'7. Network costs'!$K$260</f>
        <v>0</v>
      </c>
      <c r="T212" s="469">
        <f>'8. Routing factors'!T243*'7. Network costs'!$K$261</f>
        <v>0</v>
      </c>
      <c r="U212" s="469">
        <f>'8. Routing factors'!U243*'7. Network costs'!$K$262</f>
        <v>0</v>
      </c>
      <c r="V212" s="469">
        <f>'8. Routing factors'!V243*'7. Network costs'!$K$263</f>
        <v>0</v>
      </c>
      <c r="W212" s="469">
        <f>'8. Routing factors'!W243*'7. Network costs'!$K$264</f>
        <v>0</v>
      </c>
      <c r="X212" s="469">
        <f>'8. Routing factors'!X243*'7. Network costs'!$K$265</f>
        <v>0</v>
      </c>
      <c r="Y212" s="469">
        <f>'8. Routing factors'!Y243*'7. Network costs'!$K$266</f>
        <v>0</v>
      </c>
      <c r="Z212" s="469">
        <f>'8. Routing factors'!Z243*'7. Network costs'!$K$267</f>
        <v>0</v>
      </c>
      <c r="AA212" s="469">
        <f>'8. Routing factors'!AA243*'7. Network costs'!$K$268</f>
        <v>0</v>
      </c>
      <c r="AB212" s="469">
        <f>'8. Routing factors'!AB243*'7. Network costs'!$K$269</f>
        <v>0</v>
      </c>
      <c r="AC212" s="469">
        <f>'8. Routing factors'!AC243*'7. Network costs'!$K$270</f>
        <v>0</v>
      </c>
      <c r="AD212" s="469">
        <f>'8. Routing factors'!AD243*'7. Network costs'!$K$271</f>
        <v>0</v>
      </c>
      <c r="AE212" s="469">
        <f>'8. Routing factors'!AE243*'7. Network costs'!$K$272</f>
        <v>0</v>
      </c>
      <c r="AF212" s="469">
        <f>'8. Routing factors'!AF243*'7. Network costs'!$K$273</f>
        <v>0</v>
      </c>
      <c r="AG212" s="469">
        <f>'8. Routing factors'!AG243*'7. Network costs'!$K$274</f>
        <v>0</v>
      </c>
      <c r="AH212" s="469">
        <f>'8. Routing factors'!AH243*'7. Network costs'!$K$275</f>
        <v>0</v>
      </c>
      <c r="AI212" s="469">
        <f>'8. Routing factors'!AI243*'7. Network costs'!$K$276</f>
        <v>0</v>
      </c>
      <c r="AJ212" s="469">
        <f>'8. Routing factors'!AJ243*'7. Network costs'!$K$277</f>
        <v>0</v>
      </c>
      <c r="AK212" s="469">
        <f>'8. Routing factors'!AK243*'7. Network costs'!$K$278</f>
        <v>0</v>
      </c>
      <c r="AL212" s="469">
        <f>'8. Routing factors'!AL243*'7. Network costs'!$K$279</f>
        <v>0</v>
      </c>
      <c r="AM212" s="469">
        <f>'8. Routing factors'!AM243*'7. Network costs'!$K$280</f>
        <v>0</v>
      </c>
      <c r="AN212" s="469">
        <f>'8. Routing factors'!AN243*'7. Network costs'!$K$281</f>
        <v>0</v>
      </c>
      <c r="AO212" s="469">
        <f>'8. Routing factors'!AO243*'7. Network costs'!$K$282</f>
        <v>0</v>
      </c>
      <c r="AP212" s="469">
        <f>'8. Routing factors'!AP243*'7. Network costs'!$K$283</f>
        <v>0</v>
      </c>
      <c r="AQ212" s="469">
        <f>'8. Routing factors'!AQ243*'7. Network costs'!$K$284</f>
        <v>0</v>
      </c>
      <c r="AR212" s="469">
        <f>'8. Routing factors'!AR243*'7. Network costs'!$K$285</f>
        <v>0</v>
      </c>
      <c r="AS212" s="469">
        <f>'8. Routing factors'!AS243*'7. Network costs'!$K$286</f>
        <v>0</v>
      </c>
      <c r="AT212" s="469">
        <f>'8. Routing factors'!AT243*'7. Network costs'!$K$287</f>
        <v>0</v>
      </c>
      <c r="AU212" s="469">
        <f>'8. Routing factors'!AU243*'7. Network costs'!$K$288</f>
        <v>0</v>
      </c>
      <c r="AV212" s="469">
        <f>'8. Routing factors'!AV243*'7. Network costs'!$K$289</f>
        <v>0</v>
      </c>
      <c r="AW212" s="469">
        <f>'8. Routing factors'!AW243*'7. Network costs'!$K$290</f>
        <v>0</v>
      </c>
      <c r="AX212" s="469">
        <f>'8. Routing factors'!AX243*'7. Network costs'!$K$291</f>
        <v>0</v>
      </c>
      <c r="AY212" s="469">
        <f>'8. Routing factors'!AY243*'7. Network costs'!$K$292</f>
        <v>0</v>
      </c>
      <c r="AZ212" s="469">
        <f>'8. Routing factors'!AZ243*'7. Network costs'!$K$293</f>
        <v>0</v>
      </c>
      <c r="BA212" s="469">
        <f>'8. Routing factors'!BA243*'7. Network costs'!$K$294</f>
        <v>0</v>
      </c>
      <c r="BB212" s="469">
        <f>'8. Routing factors'!BB243*'7. Network costs'!$K$295</f>
        <v>0</v>
      </c>
      <c r="BC212" s="469">
        <f>'8. Routing factors'!BC243*'7. Network costs'!$K$296</f>
        <v>0</v>
      </c>
      <c r="BD212" s="469">
        <f>'8. Routing factors'!BD243*'7. Network costs'!$K$297</f>
        <v>0</v>
      </c>
      <c r="BE212" s="469">
        <f>'8. Routing factors'!BE243*'7. Network costs'!$K$298</f>
        <v>0</v>
      </c>
      <c r="BF212" s="469">
        <f>'8. Routing factors'!BF243*'7. Network costs'!$K$299</f>
        <v>0</v>
      </c>
      <c r="BG212" s="469">
        <f>'8. Routing factors'!BG243*'7. Network costs'!$K$300</f>
        <v>0</v>
      </c>
      <c r="BH212" s="229"/>
      <c r="BI212" s="335">
        <f t="shared" si="30"/>
        <v>0</v>
      </c>
      <c r="BJ212" s="470">
        <f>'2. Traffic'!K230</f>
        <v>0</v>
      </c>
      <c r="BK212" s="471" t="str">
        <f t="shared" si="31"/>
        <v/>
      </c>
    </row>
    <row r="213" spans="3:63">
      <c r="C213" s="240" t="str">
        <f t="shared" si="29"/>
        <v>S25</v>
      </c>
      <c r="D213" s="240" t="str">
        <f t="shared" si="29"/>
        <v>OTHER: complete as required</v>
      </c>
      <c r="E213" s="469">
        <f>'8. Routing factors'!E244*'7. Network costs'!$K$246</f>
        <v>0</v>
      </c>
      <c r="F213" s="469">
        <f>'8. Routing factors'!F244*'7. Network costs'!$K$247</f>
        <v>0</v>
      </c>
      <c r="G213" s="469">
        <f>'8. Routing factors'!G244*'7. Network costs'!$K$248</f>
        <v>0</v>
      </c>
      <c r="H213" s="469">
        <f>'8. Routing factors'!H244*'7. Network costs'!$K$249</f>
        <v>0</v>
      </c>
      <c r="I213" s="469">
        <f>'8. Routing factors'!I244*'7. Network costs'!$K$250</f>
        <v>0</v>
      </c>
      <c r="J213" s="469">
        <f>'8. Routing factors'!J244*'7. Network costs'!$K$251</f>
        <v>0</v>
      </c>
      <c r="K213" s="469">
        <f>'8. Routing factors'!K244*'7. Network costs'!$K$252</f>
        <v>0</v>
      </c>
      <c r="L213" s="469">
        <f>'8. Routing factors'!L244*'7. Network costs'!$K$253</f>
        <v>0</v>
      </c>
      <c r="M213" s="469">
        <f>'8. Routing factors'!M244*'7. Network costs'!$K$254</f>
        <v>0</v>
      </c>
      <c r="N213" s="469">
        <f>'8. Routing factors'!N244*'7. Network costs'!$K$255</f>
        <v>0</v>
      </c>
      <c r="O213" s="469">
        <f>'8. Routing factors'!O244*'7. Network costs'!$K$256</f>
        <v>0</v>
      </c>
      <c r="P213" s="469">
        <f>'8. Routing factors'!P244*'7. Network costs'!$K$257</f>
        <v>0</v>
      </c>
      <c r="Q213" s="469">
        <f>'8. Routing factors'!Q244*'7. Network costs'!$K$258</f>
        <v>0</v>
      </c>
      <c r="R213" s="469">
        <f>'8. Routing factors'!R244*'7. Network costs'!$K$259</f>
        <v>0</v>
      </c>
      <c r="S213" s="469">
        <f>'8. Routing factors'!S244*'7. Network costs'!$K$260</f>
        <v>0</v>
      </c>
      <c r="T213" s="469">
        <f>'8. Routing factors'!T244*'7. Network costs'!$K$261</f>
        <v>0</v>
      </c>
      <c r="U213" s="469">
        <f>'8. Routing factors'!U244*'7. Network costs'!$K$262</f>
        <v>0</v>
      </c>
      <c r="V213" s="469">
        <f>'8. Routing factors'!V244*'7. Network costs'!$K$263</f>
        <v>0</v>
      </c>
      <c r="W213" s="469">
        <f>'8. Routing factors'!W244*'7. Network costs'!$K$264</f>
        <v>0</v>
      </c>
      <c r="X213" s="469">
        <f>'8. Routing factors'!X244*'7. Network costs'!$K$265</f>
        <v>0</v>
      </c>
      <c r="Y213" s="469">
        <f>'8. Routing factors'!Y244*'7. Network costs'!$K$266</f>
        <v>0</v>
      </c>
      <c r="Z213" s="469">
        <f>'8. Routing factors'!Z244*'7. Network costs'!$K$267</f>
        <v>0</v>
      </c>
      <c r="AA213" s="469">
        <f>'8. Routing factors'!AA244*'7. Network costs'!$K$268</f>
        <v>0</v>
      </c>
      <c r="AB213" s="469">
        <f>'8. Routing factors'!AB244*'7. Network costs'!$K$269</f>
        <v>0</v>
      </c>
      <c r="AC213" s="469">
        <f>'8. Routing factors'!AC244*'7. Network costs'!$K$270</f>
        <v>0</v>
      </c>
      <c r="AD213" s="469">
        <f>'8. Routing factors'!AD244*'7. Network costs'!$K$271</f>
        <v>0</v>
      </c>
      <c r="AE213" s="469">
        <f>'8. Routing factors'!AE244*'7. Network costs'!$K$272</f>
        <v>0</v>
      </c>
      <c r="AF213" s="469">
        <f>'8. Routing factors'!AF244*'7. Network costs'!$K$273</f>
        <v>0</v>
      </c>
      <c r="AG213" s="469">
        <f>'8. Routing factors'!AG244*'7. Network costs'!$K$274</f>
        <v>0</v>
      </c>
      <c r="AH213" s="469">
        <f>'8. Routing factors'!AH244*'7. Network costs'!$K$275</f>
        <v>0</v>
      </c>
      <c r="AI213" s="469">
        <f>'8. Routing factors'!AI244*'7. Network costs'!$K$276</f>
        <v>0</v>
      </c>
      <c r="AJ213" s="469">
        <f>'8. Routing factors'!AJ244*'7. Network costs'!$K$277</f>
        <v>0</v>
      </c>
      <c r="AK213" s="469">
        <f>'8. Routing factors'!AK244*'7. Network costs'!$K$278</f>
        <v>0</v>
      </c>
      <c r="AL213" s="469">
        <f>'8. Routing factors'!AL244*'7. Network costs'!$K$279</f>
        <v>0</v>
      </c>
      <c r="AM213" s="469">
        <f>'8. Routing factors'!AM244*'7. Network costs'!$K$280</f>
        <v>0</v>
      </c>
      <c r="AN213" s="469">
        <f>'8. Routing factors'!AN244*'7. Network costs'!$K$281</f>
        <v>0</v>
      </c>
      <c r="AO213" s="469">
        <f>'8. Routing factors'!AO244*'7. Network costs'!$K$282</f>
        <v>0</v>
      </c>
      <c r="AP213" s="469">
        <f>'8. Routing factors'!AP244*'7. Network costs'!$K$283</f>
        <v>0</v>
      </c>
      <c r="AQ213" s="469">
        <f>'8. Routing factors'!AQ244*'7. Network costs'!$K$284</f>
        <v>0</v>
      </c>
      <c r="AR213" s="469">
        <f>'8. Routing factors'!AR244*'7. Network costs'!$K$285</f>
        <v>0</v>
      </c>
      <c r="AS213" s="469">
        <f>'8. Routing factors'!AS244*'7. Network costs'!$K$286</f>
        <v>0</v>
      </c>
      <c r="AT213" s="469">
        <f>'8. Routing factors'!AT244*'7. Network costs'!$K$287</f>
        <v>0</v>
      </c>
      <c r="AU213" s="469">
        <f>'8. Routing factors'!AU244*'7. Network costs'!$K$288</f>
        <v>0</v>
      </c>
      <c r="AV213" s="469">
        <f>'8. Routing factors'!AV244*'7. Network costs'!$K$289</f>
        <v>0</v>
      </c>
      <c r="AW213" s="469">
        <f>'8. Routing factors'!AW244*'7. Network costs'!$K$290</f>
        <v>0</v>
      </c>
      <c r="AX213" s="469">
        <f>'8. Routing factors'!AX244*'7. Network costs'!$K$291</f>
        <v>0</v>
      </c>
      <c r="AY213" s="469">
        <f>'8. Routing factors'!AY244*'7. Network costs'!$K$292</f>
        <v>0</v>
      </c>
      <c r="AZ213" s="469">
        <f>'8. Routing factors'!AZ244*'7. Network costs'!$K$293</f>
        <v>0</v>
      </c>
      <c r="BA213" s="469">
        <f>'8. Routing factors'!BA244*'7. Network costs'!$K$294</f>
        <v>0</v>
      </c>
      <c r="BB213" s="469">
        <f>'8. Routing factors'!BB244*'7. Network costs'!$K$295</f>
        <v>0</v>
      </c>
      <c r="BC213" s="469">
        <f>'8. Routing factors'!BC244*'7. Network costs'!$K$296</f>
        <v>0</v>
      </c>
      <c r="BD213" s="469">
        <f>'8. Routing factors'!BD244*'7. Network costs'!$K$297</f>
        <v>0</v>
      </c>
      <c r="BE213" s="469">
        <f>'8. Routing factors'!BE244*'7. Network costs'!$K$298</f>
        <v>0</v>
      </c>
      <c r="BF213" s="469">
        <f>'8. Routing factors'!BF244*'7. Network costs'!$K$299</f>
        <v>0</v>
      </c>
      <c r="BG213" s="469">
        <f>'8. Routing factors'!BG244*'7. Network costs'!$K$300</f>
        <v>0</v>
      </c>
      <c r="BH213" s="229"/>
      <c r="BI213" s="335">
        <f t="shared" si="30"/>
        <v>0</v>
      </c>
      <c r="BJ213" s="470">
        <f>'2. Traffic'!K231</f>
        <v>0</v>
      </c>
      <c r="BK213" s="471" t="str">
        <f t="shared" si="31"/>
        <v/>
      </c>
    </row>
    <row r="214" spans="3:63">
      <c r="C214" s="240" t="str">
        <f t="shared" si="29"/>
        <v>S26</v>
      </c>
      <c r="D214" s="240" t="str">
        <f t="shared" si="29"/>
        <v>OTHER: complete as required</v>
      </c>
      <c r="E214" s="469">
        <f>'8. Routing factors'!E245*'7. Network costs'!$K$246</f>
        <v>0</v>
      </c>
      <c r="F214" s="469">
        <f>'8. Routing factors'!F245*'7. Network costs'!$K$247</f>
        <v>0</v>
      </c>
      <c r="G214" s="469">
        <f>'8. Routing factors'!G245*'7. Network costs'!$K$248</f>
        <v>0</v>
      </c>
      <c r="H214" s="469">
        <f>'8. Routing factors'!H245*'7. Network costs'!$K$249</f>
        <v>0</v>
      </c>
      <c r="I214" s="469">
        <f>'8. Routing factors'!I245*'7. Network costs'!$K$250</f>
        <v>0</v>
      </c>
      <c r="J214" s="469">
        <f>'8. Routing factors'!J245*'7. Network costs'!$K$251</f>
        <v>0</v>
      </c>
      <c r="K214" s="469">
        <f>'8. Routing factors'!K245*'7. Network costs'!$K$252</f>
        <v>0</v>
      </c>
      <c r="L214" s="469">
        <f>'8. Routing factors'!L245*'7. Network costs'!$K$253</f>
        <v>0</v>
      </c>
      <c r="M214" s="469">
        <f>'8. Routing factors'!M245*'7. Network costs'!$K$254</f>
        <v>0</v>
      </c>
      <c r="N214" s="469">
        <f>'8. Routing factors'!N245*'7. Network costs'!$K$255</f>
        <v>0</v>
      </c>
      <c r="O214" s="469">
        <f>'8. Routing factors'!O245*'7. Network costs'!$K$256</f>
        <v>0</v>
      </c>
      <c r="P214" s="469">
        <f>'8. Routing factors'!P245*'7. Network costs'!$K$257</f>
        <v>0</v>
      </c>
      <c r="Q214" s="469">
        <f>'8. Routing factors'!Q245*'7. Network costs'!$K$258</f>
        <v>0</v>
      </c>
      <c r="R214" s="469">
        <f>'8. Routing factors'!R245*'7. Network costs'!$K$259</f>
        <v>0</v>
      </c>
      <c r="S214" s="469">
        <f>'8. Routing factors'!S245*'7. Network costs'!$K$260</f>
        <v>0</v>
      </c>
      <c r="T214" s="469">
        <f>'8. Routing factors'!T245*'7. Network costs'!$K$261</f>
        <v>0</v>
      </c>
      <c r="U214" s="469">
        <f>'8. Routing factors'!U245*'7. Network costs'!$K$262</f>
        <v>0</v>
      </c>
      <c r="V214" s="469">
        <f>'8. Routing factors'!V245*'7. Network costs'!$K$263</f>
        <v>0</v>
      </c>
      <c r="W214" s="469">
        <f>'8. Routing factors'!W245*'7. Network costs'!$K$264</f>
        <v>0</v>
      </c>
      <c r="X214" s="469">
        <f>'8. Routing factors'!X245*'7. Network costs'!$K$265</f>
        <v>0</v>
      </c>
      <c r="Y214" s="469">
        <f>'8. Routing factors'!Y245*'7. Network costs'!$K$266</f>
        <v>0</v>
      </c>
      <c r="Z214" s="469">
        <f>'8. Routing factors'!Z245*'7. Network costs'!$K$267</f>
        <v>0</v>
      </c>
      <c r="AA214" s="469">
        <f>'8. Routing factors'!AA245*'7. Network costs'!$K$268</f>
        <v>0</v>
      </c>
      <c r="AB214" s="469">
        <f>'8. Routing factors'!AB245*'7. Network costs'!$K$269</f>
        <v>0</v>
      </c>
      <c r="AC214" s="469">
        <f>'8. Routing factors'!AC245*'7. Network costs'!$K$270</f>
        <v>0</v>
      </c>
      <c r="AD214" s="469">
        <f>'8. Routing factors'!AD245*'7. Network costs'!$K$271</f>
        <v>0</v>
      </c>
      <c r="AE214" s="469">
        <f>'8. Routing factors'!AE245*'7. Network costs'!$K$272</f>
        <v>0</v>
      </c>
      <c r="AF214" s="469">
        <f>'8. Routing factors'!AF245*'7. Network costs'!$K$273</f>
        <v>0</v>
      </c>
      <c r="AG214" s="469">
        <f>'8. Routing factors'!AG245*'7. Network costs'!$K$274</f>
        <v>0</v>
      </c>
      <c r="AH214" s="469">
        <f>'8. Routing factors'!AH245*'7. Network costs'!$K$275</f>
        <v>0</v>
      </c>
      <c r="AI214" s="469">
        <f>'8. Routing factors'!AI245*'7. Network costs'!$K$276</f>
        <v>0</v>
      </c>
      <c r="AJ214" s="469">
        <f>'8. Routing factors'!AJ245*'7. Network costs'!$K$277</f>
        <v>0</v>
      </c>
      <c r="AK214" s="469">
        <f>'8. Routing factors'!AK245*'7. Network costs'!$K$278</f>
        <v>0</v>
      </c>
      <c r="AL214" s="469">
        <f>'8. Routing factors'!AL245*'7. Network costs'!$K$279</f>
        <v>0</v>
      </c>
      <c r="AM214" s="469">
        <f>'8. Routing factors'!AM245*'7. Network costs'!$K$280</f>
        <v>0</v>
      </c>
      <c r="AN214" s="469">
        <f>'8. Routing factors'!AN245*'7. Network costs'!$K$281</f>
        <v>0</v>
      </c>
      <c r="AO214" s="469">
        <f>'8. Routing factors'!AO245*'7. Network costs'!$K$282</f>
        <v>0</v>
      </c>
      <c r="AP214" s="469">
        <f>'8. Routing factors'!AP245*'7. Network costs'!$K$283</f>
        <v>0</v>
      </c>
      <c r="AQ214" s="469">
        <f>'8. Routing factors'!AQ245*'7. Network costs'!$K$284</f>
        <v>0</v>
      </c>
      <c r="AR214" s="469">
        <f>'8. Routing factors'!AR245*'7. Network costs'!$K$285</f>
        <v>0</v>
      </c>
      <c r="AS214" s="469">
        <f>'8. Routing factors'!AS245*'7. Network costs'!$K$286</f>
        <v>0</v>
      </c>
      <c r="AT214" s="469">
        <f>'8. Routing factors'!AT245*'7. Network costs'!$K$287</f>
        <v>0</v>
      </c>
      <c r="AU214" s="469">
        <f>'8. Routing factors'!AU245*'7. Network costs'!$K$288</f>
        <v>0</v>
      </c>
      <c r="AV214" s="469">
        <f>'8. Routing factors'!AV245*'7. Network costs'!$K$289</f>
        <v>0</v>
      </c>
      <c r="AW214" s="469">
        <f>'8. Routing factors'!AW245*'7. Network costs'!$K$290</f>
        <v>0</v>
      </c>
      <c r="AX214" s="469">
        <f>'8. Routing factors'!AX245*'7. Network costs'!$K$291</f>
        <v>0</v>
      </c>
      <c r="AY214" s="469">
        <f>'8. Routing factors'!AY245*'7. Network costs'!$K$292</f>
        <v>0</v>
      </c>
      <c r="AZ214" s="469">
        <f>'8. Routing factors'!AZ245*'7. Network costs'!$K$293</f>
        <v>0</v>
      </c>
      <c r="BA214" s="469">
        <f>'8. Routing factors'!BA245*'7. Network costs'!$K$294</f>
        <v>0</v>
      </c>
      <c r="BB214" s="469">
        <f>'8. Routing factors'!BB245*'7. Network costs'!$K$295</f>
        <v>0</v>
      </c>
      <c r="BC214" s="469">
        <f>'8. Routing factors'!BC245*'7. Network costs'!$K$296</f>
        <v>0</v>
      </c>
      <c r="BD214" s="469">
        <f>'8. Routing factors'!BD245*'7. Network costs'!$K$297</f>
        <v>0</v>
      </c>
      <c r="BE214" s="469">
        <f>'8. Routing factors'!BE245*'7. Network costs'!$K$298</f>
        <v>0</v>
      </c>
      <c r="BF214" s="469">
        <f>'8. Routing factors'!BF245*'7. Network costs'!$K$299</f>
        <v>0</v>
      </c>
      <c r="BG214" s="469">
        <f>'8. Routing factors'!BG245*'7. Network costs'!$K$300</f>
        <v>0</v>
      </c>
      <c r="BH214" s="229"/>
      <c r="BI214" s="335">
        <f t="shared" si="30"/>
        <v>0</v>
      </c>
      <c r="BJ214" s="470">
        <f>'2. Traffic'!K232</f>
        <v>0</v>
      </c>
      <c r="BK214" s="471" t="str">
        <f t="shared" si="31"/>
        <v/>
      </c>
    </row>
    <row r="215" spans="3:63">
      <c r="C215" s="240" t="str">
        <f t="shared" si="29"/>
        <v>S27</v>
      </c>
      <c r="D215" s="240" t="str">
        <f t="shared" si="29"/>
        <v>OTHER: complete as required</v>
      </c>
      <c r="E215" s="469">
        <f>'8. Routing factors'!E246*'7. Network costs'!$K$246</f>
        <v>0</v>
      </c>
      <c r="F215" s="469">
        <f>'8. Routing factors'!F246*'7. Network costs'!$K$247</f>
        <v>0</v>
      </c>
      <c r="G215" s="469">
        <f>'8. Routing factors'!G246*'7. Network costs'!$K$248</f>
        <v>0</v>
      </c>
      <c r="H215" s="469">
        <f>'8. Routing factors'!H246*'7. Network costs'!$K$249</f>
        <v>0</v>
      </c>
      <c r="I215" s="469">
        <f>'8. Routing factors'!I246*'7. Network costs'!$K$250</f>
        <v>0</v>
      </c>
      <c r="J215" s="469">
        <f>'8. Routing factors'!J246*'7. Network costs'!$K$251</f>
        <v>0</v>
      </c>
      <c r="K215" s="469">
        <f>'8. Routing factors'!K246*'7. Network costs'!$K$252</f>
        <v>0</v>
      </c>
      <c r="L215" s="469">
        <f>'8. Routing factors'!L246*'7. Network costs'!$K$253</f>
        <v>0</v>
      </c>
      <c r="M215" s="469">
        <f>'8. Routing factors'!M246*'7. Network costs'!$K$254</f>
        <v>0</v>
      </c>
      <c r="N215" s="469">
        <f>'8. Routing factors'!N246*'7. Network costs'!$K$255</f>
        <v>0</v>
      </c>
      <c r="O215" s="469">
        <f>'8. Routing factors'!O246*'7. Network costs'!$K$256</f>
        <v>0</v>
      </c>
      <c r="P215" s="469">
        <f>'8. Routing factors'!P246*'7. Network costs'!$K$257</f>
        <v>0</v>
      </c>
      <c r="Q215" s="469">
        <f>'8. Routing factors'!Q246*'7. Network costs'!$K$258</f>
        <v>0</v>
      </c>
      <c r="R215" s="469">
        <f>'8. Routing factors'!R246*'7. Network costs'!$K$259</f>
        <v>0</v>
      </c>
      <c r="S215" s="469">
        <f>'8. Routing factors'!S246*'7. Network costs'!$K$260</f>
        <v>0</v>
      </c>
      <c r="T215" s="469">
        <f>'8. Routing factors'!T246*'7. Network costs'!$K$261</f>
        <v>0</v>
      </c>
      <c r="U215" s="469">
        <f>'8. Routing factors'!U246*'7. Network costs'!$K$262</f>
        <v>0</v>
      </c>
      <c r="V215" s="469">
        <f>'8. Routing factors'!V246*'7. Network costs'!$K$263</f>
        <v>0</v>
      </c>
      <c r="W215" s="469">
        <f>'8. Routing factors'!W246*'7. Network costs'!$K$264</f>
        <v>0</v>
      </c>
      <c r="X215" s="469">
        <f>'8. Routing factors'!X246*'7. Network costs'!$K$265</f>
        <v>0</v>
      </c>
      <c r="Y215" s="469">
        <f>'8. Routing factors'!Y246*'7. Network costs'!$K$266</f>
        <v>0</v>
      </c>
      <c r="Z215" s="469">
        <f>'8. Routing factors'!Z246*'7. Network costs'!$K$267</f>
        <v>0</v>
      </c>
      <c r="AA215" s="469">
        <f>'8. Routing factors'!AA246*'7. Network costs'!$K$268</f>
        <v>0</v>
      </c>
      <c r="AB215" s="469">
        <f>'8. Routing factors'!AB246*'7. Network costs'!$K$269</f>
        <v>0</v>
      </c>
      <c r="AC215" s="469">
        <f>'8. Routing factors'!AC246*'7. Network costs'!$K$270</f>
        <v>0</v>
      </c>
      <c r="AD215" s="469">
        <f>'8. Routing factors'!AD246*'7. Network costs'!$K$271</f>
        <v>0</v>
      </c>
      <c r="AE215" s="469">
        <f>'8. Routing factors'!AE246*'7. Network costs'!$K$272</f>
        <v>0</v>
      </c>
      <c r="AF215" s="469">
        <f>'8. Routing factors'!AF246*'7. Network costs'!$K$273</f>
        <v>0</v>
      </c>
      <c r="AG215" s="469">
        <f>'8. Routing factors'!AG246*'7. Network costs'!$K$274</f>
        <v>0</v>
      </c>
      <c r="AH215" s="469">
        <f>'8. Routing factors'!AH246*'7. Network costs'!$K$275</f>
        <v>0</v>
      </c>
      <c r="AI215" s="469">
        <f>'8. Routing factors'!AI246*'7. Network costs'!$K$276</f>
        <v>0</v>
      </c>
      <c r="AJ215" s="469">
        <f>'8. Routing factors'!AJ246*'7. Network costs'!$K$277</f>
        <v>0</v>
      </c>
      <c r="AK215" s="469">
        <f>'8. Routing factors'!AK246*'7. Network costs'!$K$278</f>
        <v>0</v>
      </c>
      <c r="AL215" s="469">
        <f>'8. Routing factors'!AL246*'7. Network costs'!$K$279</f>
        <v>0</v>
      </c>
      <c r="AM215" s="469">
        <f>'8. Routing factors'!AM246*'7. Network costs'!$K$280</f>
        <v>0</v>
      </c>
      <c r="AN215" s="469">
        <f>'8. Routing factors'!AN246*'7. Network costs'!$K$281</f>
        <v>0</v>
      </c>
      <c r="AO215" s="469">
        <f>'8. Routing factors'!AO246*'7. Network costs'!$K$282</f>
        <v>0</v>
      </c>
      <c r="AP215" s="469">
        <f>'8. Routing factors'!AP246*'7. Network costs'!$K$283</f>
        <v>0</v>
      </c>
      <c r="AQ215" s="469">
        <f>'8. Routing factors'!AQ246*'7. Network costs'!$K$284</f>
        <v>0</v>
      </c>
      <c r="AR215" s="469">
        <f>'8. Routing factors'!AR246*'7. Network costs'!$K$285</f>
        <v>0</v>
      </c>
      <c r="AS215" s="469">
        <f>'8. Routing factors'!AS246*'7. Network costs'!$K$286</f>
        <v>0</v>
      </c>
      <c r="AT215" s="469">
        <f>'8. Routing factors'!AT246*'7. Network costs'!$K$287</f>
        <v>0</v>
      </c>
      <c r="AU215" s="469">
        <f>'8. Routing factors'!AU246*'7. Network costs'!$K$288</f>
        <v>0</v>
      </c>
      <c r="AV215" s="469">
        <f>'8. Routing factors'!AV246*'7. Network costs'!$K$289</f>
        <v>0</v>
      </c>
      <c r="AW215" s="469">
        <f>'8. Routing factors'!AW246*'7. Network costs'!$K$290</f>
        <v>0</v>
      </c>
      <c r="AX215" s="469">
        <f>'8. Routing factors'!AX246*'7. Network costs'!$K$291</f>
        <v>0</v>
      </c>
      <c r="AY215" s="469">
        <f>'8. Routing factors'!AY246*'7. Network costs'!$K$292</f>
        <v>0</v>
      </c>
      <c r="AZ215" s="469">
        <f>'8. Routing factors'!AZ246*'7. Network costs'!$K$293</f>
        <v>0</v>
      </c>
      <c r="BA215" s="469">
        <f>'8. Routing factors'!BA246*'7. Network costs'!$K$294</f>
        <v>0</v>
      </c>
      <c r="BB215" s="469">
        <f>'8. Routing factors'!BB246*'7. Network costs'!$K$295</f>
        <v>0</v>
      </c>
      <c r="BC215" s="469">
        <f>'8. Routing factors'!BC246*'7. Network costs'!$K$296</f>
        <v>0</v>
      </c>
      <c r="BD215" s="469">
        <f>'8. Routing factors'!BD246*'7. Network costs'!$K$297</f>
        <v>0</v>
      </c>
      <c r="BE215" s="469">
        <f>'8. Routing factors'!BE246*'7. Network costs'!$K$298</f>
        <v>0</v>
      </c>
      <c r="BF215" s="469">
        <f>'8. Routing factors'!BF246*'7. Network costs'!$K$299</f>
        <v>0</v>
      </c>
      <c r="BG215" s="469">
        <f>'8. Routing factors'!BG246*'7. Network costs'!$K$300</f>
        <v>0</v>
      </c>
      <c r="BH215" s="229"/>
      <c r="BI215" s="335">
        <f t="shared" si="30"/>
        <v>0</v>
      </c>
      <c r="BJ215" s="470">
        <f>'2. Traffic'!K233</f>
        <v>0</v>
      </c>
      <c r="BK215" s="471" t="str">
        <f t="shared" si="31"/>
        <v/>
      </c>
    </row>
    <row r="216" spans="3:63">
      <c r="C216" s="240" t="str">
        <f t="shared" si="29"/>
        <v>S28</v>
      </c>
      <c r="D216" s="240" t="str">
        <f t="shared" si="29"/>
        <v>OTHER: complete as required</v>
      </c>
      <c r="E216" s="469">
        <f>'8. Routing factors'!E247*'7. Network costs'!$K$246</f>
        <v>0</v>
      </c>
      <c r="F216" s="469">
        <f>'8. Routing factors'!F247*'7. Network costs'!$K$247</f>
        <v>0</v>
      </c>
      <c r="G216" s="469">
        <f>'8. Routing factors'!G247*'7. Network costs'!$K$248</f>
        <v>0</v>
      </c>
      <c r="H216" s="469">
        <f>'8. Routing factors'!H247*'7. Network costs'!$K$249</f>
        <v>0</v>
      </c>
      <c r="I216" s="469">
        <f>'8. Routing factors'!I247*'7. Network costs'!$K$250</f>
        <v>0</v>
      </c>
      <c r="J216" s="469">
        <f>'8. Routing factors'!J247*'7. Network costs'!$K$251</f>
        <v>0</v>
      </c>
      <c r="K216" s="469">
        <f>'8. Routing factors'!K247*'7. Network costs'!$K$252</f>
        <v>0</v>
      </c>
      <c r="L216" s="469">
        <f>'8. Routing factors'!L247*'7. Network costs'!$K$253</f>
        <v>0</v>
      </c>
      <c r="M216" s="469">
        <f>'8. Routing factors'!M247*'7. Network costs'!$K$254</f>
        <v>0</v>
      </c>
      <c r="N216" s="469">
        <f>'8. Routing factors'!N247*'7. Network costs'!$K$255</f>
        <v>0</v>
      </c>
      <c r="O216" s="469">
        <f>'8. Routing factors'!O247*'7. Network costs'!$K$256</f>
        <v>0</v>
      </c>
      <c r="P216" s="469">
        <f>'8. Routing factors'!P247*'7. Network costs'!$K$257</f>
        <v>0</v>
      </c>
      <c r="Q216" s="469">
        <f>'8. Routing factors'!Q247*'7. Network costs'!$K$258</f>
        <v>0</v>
      </c>
      <c r="R216" s="469">
        <f>'8. Routing factors'!R247*'7. Network costs'!$K$259</f>
        <v>0</v>
      </c>
      <c r="S216" s="469">
        <f>'8. Routing factors'!S247*'7. Network costs'!$K$260</f>
        <v>0</v>
      </c>
      <c r="T216" s="469">
        <f>'8. Routing factors'!T247*'7. Network costs'!$K$261</f>
        <v>0</v>
      </c>
      <c r="U216" s="469">
        <f>'8. Routing factors'!U247*'7. Network costs'!$K$262</f>
        <v>0</v>
      </c>
      <c r="V216" s="469">
        <f>'8. Routing factors'!V247*'7. Network costs'!$K$263</f>
        <v>0</v>
      </c>
      <c r="W216" s="469">
        <f>'8. Routing factors'!W247*'7. Network costs'!$K$264</f>
        <v>0</v>
      </c>
      <c r="X216" s="469">
        <f>'8. Routing factors'!X247*'7. Network costs'!$K$265</f>
        <v>0</v>
      </c>
      <c r="Y216" s="469">
        <f>'8. Routing factors'!Y247*'7. Network costs'!$K$266</f>
        <v>0</v>
      </c>
      <c r="Z216" s="469">
        <f>'8. Routing factors'!Z247*'7. Network costs'!$K$267</f>
        <v>0</v>
      </c>
      <c r="AA216" s="469">
        <f>'8. Routing factors'!AA247*'7. Network costs'!$K$268</f>
        <v>0</v>
      </c>
      <c r="AB216" s="469">
        <f>'8. Routing factors'!AB247*'7. Network costs'!$K$269</f>
        <v>0</v>
      </c>
      <c r="AC216" s="469">
        <f>'8. Routing factors'!AC247*'7. Network costs'!$K$270</f>
        <v>0</v>
      </c>
      <c r="AD216" s="469">
        <f>'8. Routing factors'!AD247*'7. Network costs'!$K$271</f>
        <v>0</v>
      </c>
      <c r="AE216" s="469">
        <f>'8. Routing factors'!AE247*'7. Network costs'!$K$272</f>
        <v>0</v>
      </c>
      <c r="AF216" s="469">
        <f>'8. Routing factors'!AF247*'7. Network costs'!$K$273</f>
        <v>0</v>
      </c>
      <c r="AG216" s="469">
        <f>'8. Routing factors'!AG247*'7. Network costs'!$K$274</f>
        <v>0</v>
      </c>
      <c r="AH216" s="469">
        <f>'8. Routing factors'!AH247*'7. Network costs'!$K$275</f>
        <v>0</v>
      </c>
      <c r="AI216" s="469">
        <f>'8. Routing factors'!AI247*'7. Network costs'!$K$276</f>
        <v>0</v>
      </c>
      <c r="AJ216" s="469">
        <f>'8. Routing factors'!AJ247*'7. Network costs'!$K$277</f>
        <v>0</v>
      </c>
      <c r="AK216" s="469">
        <f>'8. Routing factors'!AK247*'7. Network costs'!$K$278</f>
        <v>0</v>
      </c>
      <c r="AL216" s="469">
        <f>'8. Routing factors'!AL247*'7. Network costs'!$K$279</f>
        <v>0</v>
      </c>
      <c r="AM216" s="469">
        <f>'8. Routing factors'!AM247*'7. Network costs'!$K$280</f>
        <v>0</v>
      </c>
      <c r="AN216" s="469">
        <f>'8. Routing factors'!AN247*'7. Network costs'!$K$281</f>
        <v>0</v>
      </c>
      <c r="AO216" s="469">
        <f>'8. Routing factors'!AO247*'7. Network costs'!$K$282</f>
        <v>0</v>
      </c>
      <c r="AP216" s="469">
        <f>'8. Routing factors'!AP247*'7. Network costs'!$K$283</f>
        <v>0</v>
      </c>
      <c r="AQ216" s="469">
        <f>'8. Routing factors'!AQ247*'7. Network costs'!$K$284</f>
        <v>0</v>
      </c>
      <c r="AR216" s="469">
        <f>'8. Routing factors'!AR247*'7. Network costs'!$K$285</f>
        <v>0</v>
      </c>
      <c r="AS216" s="469">
        <f>'8. Routing factors'!AS247*'7. Network costs'!$K$286</f>
        <v>0</v>
      </c>
      <c r="AT216" s="469">
        <f>'8. Routing factors'!AT247*'7. Network costs'!$K$287</f>
        <v>0</v>
      </c>
      <c r="AU216" s="469">
        <f>'8. Routing factors'!AU247*'7. Network costs'!$K$288</f>
        <v>0</v>
      </c>
      <c r="AV216" s="469">
        <f>'8. Routing factors'!AV247*'7. Network costs'!$K$289</f>
        <v>0</v>
      </c>
      <c r="AW216" s="469">
        <f>'8. Routing factors'!AW247*'7. Network costs'!$K$290</f>
        <v>0</v>
      </c>
      <c r="AX216" s="469">
        <f>'8. Routing factors'!AX247*'7. Network costs'!$K$291</f>
        <v>0</v>
      </c>
      <c r="AY216" s="469">
        <f>'8. Routing factors'!AY247*'7. Network costs'!$K$292</f>
        <v>0</v>
      </c>
      <c r="AZ216" s="469">
        <f>'8. Routing factors'!AZ247*'7. Network costs'!$K$293</f>
        <v>0</v>
      </c>
      <c r="BA216" s="469">
        <f>'8. Routing factors'!BA247*'7. Network costs'!$K$294</f>
        <v>0</v>
      </c>
      <c r="BB216" s="469">
        <f>'8. Routing factors'!BB247*'7. Network costs'!$K$295</f>
        <v>0</v>
      </c>
      <c r="BC216" s="469">
        <f>'8. Routing factors'!BC247*'7. Network costs'!$K$296</f>
        <v>0</v>
      </c>
      <c r="BD216" s="469">
        <f>'8. Routing factors'!BD247*'7. Network costs'!$K$297</f>
        <v>0</v>
      </c>
      <c r="BE216" s="469">
        <f>'8. Routing factors'!BE247*'7. Network costs'!$K$298</f>
        <v>0</v>
      </c>
      <c r="BF216" s="469">
        <f>'8. Routing factors'!BF247*'7. Network costs'!$K$299</f>
        <v>0</v>
      </c>
      <c r="BG216" s="469">
        <f>'8. Routing factors'!BG247*'7. Network costs'!$K$300</f>
        <v>0</v>
      </c>
      <c r="BH216" s="229"/>
      <c r="BI216" s="335">
        <f t="shared" si="30"/>
        <v>0</v>
      </c>
      <c r="BJ216" s="470">
        <f>'2. Traffic'!K234</f>
        <v>0</v>
      </c>
      <c r="BK216" s="471" t="str">
        <f t="shared" si="31"/>
        <v/>
      </c>
    </row>
    <row r="217" spans="3:63">
      <c r="C217" s="240" t="str">
        <f t="shared" si="29"/>
        <v>S29</v>
      </c>
      <c r="D217" s="240" t="str">
        <f t="shared" si="29"/>
        <v>OTHER: complete as required</v>
      </c>
      <c r="E217" s="469">
        <f>'8. Routing factors'!E248*'7. Network costs'!$K$246</f>
        <v>0</v>
      </c>
      <c r="F217" s="469">
        <f>'8. Routing factors'!F248*'7. Network costs'!$K$247</f>
        <v>0</v>
      </c>
      <c r="G217" s="469">
        <f>'8. Routing factors'!G248*'7. Network costs'!$K$248</f>
        <v>0</v>
      </c>
      <c r="H217" s="469">
        <f>'8. Routing factors'!H248*'7. Network costs'!$K$249</f>
        <v>0</v>
      </c>
      <c r="I217" s="469">
        <f>'8. Routing factors'!I248*'7. Network costs'!$K$250</f>
        <v>0</v>
      </c>
      <c r="J217" s="469">
        <f>'8. Routing factors'!J248*'7. Network costs'!$K$251</f>
        <v>0</v>
      </c>
      <c r="K217" s="469">
        <f>'8. Routing factors'!K248*'7. Network costs'!$K$252</f>
        <v>0</v>
      </c>
      <c r="L217" s="469">
        <f>'8. Routing factors'!L248*'7. Network costs'!$K$253</f>
        <v>0</v>
      </c>
      <c r="M217" s="469">
        <f>'8. Routing factors'!M248*'7. Network costs'!$K$254</f>
        <v>0</v>
      </c>
      <c r="N217" s="469">
        <f>'8. Routing factors'!N248*'7. Network costs'!$K$255</f>
        <v>0</v>
      </c>
      <c r="O217" s="469">
        <f>'8. Routing factors'!O248*'7. Network costs'!$K$256</f>
        <v>0</v>
      </c>
      <c r="P217" s="469">
        <f>'8. Routing factors'!P248*'7. Network costs'!$K$257</f>
        <v>0</v>
      </c>
      <c r="Q217" s="469">
        <f>'8. Routing factors'!Q248*'7. Network costs'!$K$258</f>
        <v>0</v>
      </c>
      <c r="R217" s="469">
        <f>'8. Routing factors'!R248*'7. Network costs'!$K$259</f>
        <v>0</v>
      </c>
      <c r="S217" s="469">
        <f>'8. Routing factors'!S248*'7. Network costs'!$K$260</f>
        <v>0</v>
      </c>
      <c r="T217" s="469">
        <f>'8. Routing factors'!T248*'7. Network costs'!$K$261</f>
        <v>0</v>
      </c>
      <c r="U217" s="469">
        <f>'8. Routing factors'!U248*'7. Network costs'!$K$262</f>
        <v>0</v>
      </c>
      <c r="V217" s="469">
        <f>'8. Routing factors'!V248*'7. Network costs'!$K$263</f>
        <v>0</v>
      </c>
      <c r="W217" s="469">
        <f>'8. Routing factors'!W248*'7. Network costs'!$K$264</f>
        <v>0</v>
      </c>
      <c r="X217" s="469">
        <f>'8. Routing factors'!X248*'7. Network costs'!$K$265</f>
        <v>0</v>
      </c>
      <c r="Y217" s="469">
        <f>'8. Routing factors'!Y248*'7. Network costs'!$K$266</f>
        <v>0</v>
      </c>
      <c r="Z217" s="469">
        <f>'8. Routing factors'!Z248*'7. Network costs'!$K$267</f>
        <v>0</v>
      </c>
      <c r="AA217" s="469">
        <f>'8. Routing factors'!AA248*'7. Network costs'!$K$268</f>
        <v>0</v>
      </c>
      <c r="AB217" s="469">
        <f>'8. Routing factors'!AB248*'7. Network costs'!$K$269</f>
        <v>0</v>
      </c>
      <c r="AC217" s="469">
        <f>'8. Routing factors'!AC248*'7. Network costs'!$K$270</f>
        <v>0</v>
      </c>
      <c r="AD217" s="469">
        <f>'8. Routing factors'!AD248*'7. Network costs'!$K$271</f>
        <v>0</v>
      </c>
      <c r="AE217" s="469">
        <f>'8. Routing factors'!AE248*'7. Network costs'!$K$272</f>
        <v>0</v>
      </c>
      <c r="AF217" s="469">
        <f>'8. Routing factors'!AF248*'7. Network costs'!$K$273</f>
        <v>0</v>
      </c>
      <c r="AG217" s="469">
        <f>'8. Routing factors'!AG248*'7. Network costs'!$K$274</f>
        <v>0</v>
      </c>
      <c r="AH217" s="469">
        <f>'8. Routing factors'!AH248*'7. Network costs'!$K$275</f>
        <v>0</v>
      </c>
      <c r="AI217" s="469">
        <f>'8. Routing factors'!AI248*'7. Network costs'!$K$276</f>
        <v>0</v>
      </c>
      <c r="AJ217" s="469">
        <f>'8. Routing factors'!AJ248*'7. Network costs'!$K$277</f>
        <v>0</v>
      </c>
      <c r="AK217" s="469">
        <f>'8. Routing factors'!AK248*'7. Network costs'!$K$278</f>
        <v>0</v>
      </c>
      <c r="AL217" s="469">
        <f>'8. Routing factors'!AL248*'7. Network costs'!$K$279</f>
        <v>0</v>
      </c>
      <c r="AM217" s="469">
        <f>'8. Routing factors'!AM248*'7. Network costs'!$K$280</f>
        <v>0</v>
      </c>
      <c r="AN217" s="469">
        <f>'8. Routing factors'!AN248*'7. Network costs'!$K$281</f>
        <v>0</v>
      </c>
      <c r="AO217" s="469">
        <f>'8. Routing factors'!AO248*'7. Network costs'!$K$282</f>
        <v>0</v>
      </c>
      <c r="AP217" s="469">
        <f>'8. Routing factors'!AP248*'7. Network costs'!$K$283</f>
        <v>0</v>
      </c>
      <c r="AQ217" s="469">
        <f>'8. Routing factors'!AQ248*'7. Network costs'!$K$284</f>
        <v>0</v>
      </c>
      <c r="AR217" s="469">
        <f>'8. Routing factors'!AR248*'7. Network costs'!$K$285</f>
        <v>0</v>
      </c>
      <c r="AS217" s="469">
        <f>'8. Routing factors'!AS248*'7. Network costs'!$K$286</f>
        <v>0</v>
      </c>
      <c r="AT217" s="469">
        <f>'8. Routing factors'!AT248*'7. Network costs'!$K$287</f>
        <v>0</v>
      </c>
      <c r="AU217" s="469">
        <f>'8. Routing factors'!AU248*'7. Network costs'!$K$288</f>
        <v>0</v>
      </c>
      <c r="AV217" s="469">
        <f>'8. Routing factors'!AV248*'7. Network costs'!$K$289</f>
        <v>0</v>
      </c>
      <c r="AW217" s="469">
        <f>'8. Routing factors'!AW248*'7. Network costs'!$K$290</f>
        <v>0</v>
      </c>
      <c r="AX217" s="469">
        <f>'8. Routing factors'!AX248*'7. Network costs'!$K$291</f>
        <v>0</v>
      </c>
      <c r="AY217" s="469">
        <f>'8. Routing factors'!AY248*'7. Network costs'!$K$292</f>
        <v>0</v>
      </c>
      <c r="AZ217" s="469">
        <f>'8. Routing factors'!AZ248*'7. Network costs'!$K$293</f>
        <v>0</v>
      </c>
      <c r="BA217" s="469">
        <f>'8. Routing factors'!BA248*'7. Network costs'!$K$294</f>
        <v>0</v>
      </c>
      <c r="BB217" s="469">
        <f>'8. Routing factors'!BB248*'7. Network costs'!$K$295</f>
        <v>0</v>
      </c>
      <c r="BC217" s="469">
        <f>'8. Routing factors'!BC248*'7. Network costs'!$K$296</f>
        <v>0</v>
      </c>
      <c r="BD217" s="469">
        <f>'8. Routing factors'!BD248*'7. Network costs'!$K$297</f>
        <v>0</v>
      </c>
      <c r="BE217" s="469">
        <f>'8. Routing factors'!BE248*'7. Network costs'!$K$298</f>
        <v>0</v>
      </c>
      <c r="BF217" s="469">
        <f>'8. Routing factors'!BF248*'7. Network costs'!$K$299</f>
        <v>0</v>
      </c>
      <c r="BG217" s="469">
        <f>'8. Routing factors'!BG248*'7. Network costs'!$K$300</f>
        <v>0</v>
      </c>
      <c r="BH217" s="229"/>
      <c r="BI217" s="335">
        <f t="shared" si="30"/>
        <v>0</v>
      </c>
      <c r="BJ217" s="470">
        <f>'2. Traffic'!K235</f>
        <v>0</v>
      </c>
      <c r="BK217" s="471" t="str">
        <f t="shared" si="31"/>
        <v/>
      </c>
    </row>
    <row r="218" spans="3:63">
      <c r="C218" s="240" t="str">
        <f t="shared" si="29"/>
        <v>S30</v>
      </c>
      <c r="D218" s="240" t="str">
        <f t="shared" si="29"/>
        <v>OTHER: complete as required</v>
      </c>
      <c r="E218" s="469">
        <f>'8. Routing factors'!E249*'7. Network costs'!$K$246</f>
        <v>0</v>
      </c>
      <c r="F218" s="469">
        <f>'8. Routing factors'!F249*'7. Network costs'!$K$247</f>
        <v>0</v>
      </c>
      <c r="G218" s="469">
        <f>'8. Routing factors'!G249*'7. Network costs'!$K$248</f>
        <v>0</v>
      </c>
      <c r="H218" s="469">
        <f>'8. Routing factors'!H249*'7. Network costs'!$K$249</f>
        <v>0</v>
      </c>
      <c r="I218" s="469">
        <f>'8. Routing factors'!I249*'7. Network costs'!$K$250</f>
        <v>0</v>
      </c>
      <c r="J218" s="469">
        <f>'8. Routing factors'!J249*'7. Network costs'!$K$251</f>
        <v>0</v>
      </c>
      <c r="K218" s="469">
        <f>'8. Routing factors'!K249*'7. Network costs'!$K$252</f>
        <v>0</v>
      </c>
      <c r="L218" s="469">
        <f>'8. Routing factors'!L249*'7. Network costs'!$K$253</f>
        <v>0</v>
      </c>
      <c r="M218" s="469">
        <f>'8. Routing factors'!M249*'7. Network costs'!$K$254</f>
        <v>0</v>
      </c>
      <c r="N218" s="469">
        <f>'8. Routing factors'!N249*'7. Network costs'!$K$255</f>
        <v>0</v>
      </c>
      <c r="O218" s="469">
        <f>'8. Routing factors'!O249*'7. Network costs'!$K$256</f>
        <v>0</v>
      </c>
      <c r="P218" s="469">
        <f>'8. Routing factors'!P249*'7. Network costs'!$K$257</f>
        <v>0</v>
      </c>
      <c r="Q218" s="469">
        <f>'8. Routing factors'!Q249*'7. Network costs'!$K$258</f>
        <v>0</v>
      </c>
      <c r="R218" s="469">
        <f>'8. Routing factors'!R249*'7. Network costs'!$K$259</f>
        <v>0</v>
      </c>
      <c r="S218" s="469">
        <f>'8. Routing factors'!S249*'7. Network costs'!$K$260</f>
        <v>0</v>
      </c>
      <c r="T218" s="469">
        <f>'8. Routing factors'!T249*'7. Network costs'!$K$261</f>
        <v>0</v>
      </c>
      <c r="U218" s="469">
        <f>'8. Routing factors'!U249*'7. Network costs'!$K$262</f>
        <v>0</v>
      </c>
      <c r="V218" s="469">
        <f>'8. Routing factors'!V249*'7. Network costs'!$K$263</f>
        <v>0</v>
      </c>
      <c r="W218" s="469">
        <f>'8. Routing factors'!W249*'7. Network costs'!$K$264</f>
        <v>0</v>
      </c>
      <c r="X218" s="469">
        <f>'8. Routing factors'!X249*'7. Network costs'!$K$265</f>
        <v>0</v>
      </c>
      <c r="Y218" s="469">
        <f>'8. Routing factors'!Y249*'7. Network costs'!$K$266</f>
        <v>0</v>
      </c>
      <c r="Z218" s="469">
        <f>'8. Routing factors'!Z249*'7. Network costs'!$K$267</f>
        <v>0</v>
      </c>
      <c r="AA218" s="469">
        <f>'8. Routing factors'!AA249*'7. Network costs'!$K$268</f>
        <v>0</v>
      </c>
      <c r="AB218" s="469">
        <f>'8. Routing factors'!AB249*'7. Network costs'!$K$269</f>
        <v>0</v>
      </c>
      <c r="AC218" s="469">
        <f>'8. Routing factors'!AC249*'7. Network costs'!$K$270</f>
        <v>0</v>
      </c>
      <c r="AD218" s="469">
        <f>'8. Routing factors'!AD249*'7. Network costs'!$K$271</f>
        <v>0</v>
      </c>
      <c r="AE218" s="469">
        <f>'8. Routing factors'!AE249*'7. Network costs'!$K$272</f>
        <v>0</v>
      </c>
      <c r="AF218" s="469">
        <f>'8. Routing factors'!AF249*'7. Network costs'!$K$273</f>
        <v>0</v>
      </c>
      <c r="AG218" s="469">
        <f>'8. Routing factors'!AG249*'7. Network costs'!$K$274</f>
        <v>0</v>
      </c>
      <c r="AH218" s="469">
        <f>'8. Routing factors'!AH249*'7. Network costs'!$K$275</f>
        <v>0</v>
      </c>
      <c r="AI218" s="469">
        <f>'8. Routing factors'!AI249*'7. Network costs'!$K$276</f>
        <v>0</v>
      </c>
      <c r="AJ218" s="469">
        <f>'8. Routing factors'!AJ249*'7. Network costs'!$K$277</f>
        <v>0</v>
      </c>
      <c r="AK218" s="469">
        <f>'8. Routing factors'!AK249*'7. Network costs'!$K$278</f>
        <v>0</v>
      </c>
      <c r="AL218" s="469">
        <f>'8. Routing factors'!AL249*'7. Network costs'!$K$279</f>
        <v>0</v>
      </c>
      <c r="AM218" s="469">
        <f>'8. Routing factors'!AM249*'7. Network costs'!$K$280</f>
        <v>0</v>
      </c>
      <c r="AN218" s="469">
        <f>'8. Routing factors'!AN249*'7. Network costs'!$K$281</f>
        <v>0</v>
      </c>
      <c r="AO218" s="469">
        <f>'8. Routing factors'!AO249*'7. Network costs'!$K$282</f>
        <v>0</v>
      </c>
      <c r="AP218" s="469">
        <f>'8. Routing factors'!AP249*'7. Network costs'!$K$283</f>
        <v>0</v>
      </c>
      <c r="AQ218" s="469">
        <f>'8. Routing factors'!AQ249*'7. Network costs'!$K$284</f>
        <v>0</v>
      </c>
      <c r="AR218" s="469">
        <f>'8. Routing factors'!AR249*'7. Network costs'!$K$285</f>
        <v>0</v>
      </c>
      <c r="AS218" s="469">
        <f>'8. Routing factors'!AS249*'7. Network costs'!$K$286</f>
        <v>0</v>
      </c>
      <c r="AT218" s="469">
        <f>'8. Routing factors'!AT249*'7. Network costs'!$K$287</f>
        <v>0</v>
      </c>
      <c r="AU218" s="469">
        <f>'8. Routing factors'!AU249*'7. Network costs'!$K$288</f>
        <v>0</v>
      </c>
      <c r="AV218" s="469">
        <f>'8. Routing factors'!AV249*'7. Network costs'!$K$289</f>
        <v>0</v>
      </c>
      <c r="AW218" s="469">
        <f>'8. Routing factors'!AW249*'7. Network costs'!$K$290</f>
        <v>0</v>
      </c>
      <c r="AX218" s="469">
        <f>'8. Routing factors'!AX249*'7. Network costs'!$K$291</f>
        <v>0</v>
      </c>
      <c r="AY218" s="469">
        <f>'8. Routing factors'!AY249*'7. Network costs'!$K$292</f>
        <v>0</v>
      </c>
      <c r="AZ218" s="469">
        <f>'8. Routing factors'!AZ249*'7. Network costs'!$K$293</f>
        <v>0</v>
      </c>
      <c r="BA218" s="469">
        <f>'8. Routing factors'!BA249*'7. Network costs'!$K$294</f>
        <v>0</v>
      </c>
      <c r="BB218" s="469">
        <f>'8. Routing factors'!BB249*'7. Network costs'!$K$295</f>
        <v>0</v>
      </c>
      <c r="BC218" s="469">
        <f>'8. Routing factors'!BC249*'7. Network costs'!$K$296</f>
        <v>0</v>
      </c>
      <c r="BD218" s="469">
        <f>'8. Routing factors'!BD249*'7. Network costs'!$K$297</f>
        <v>0</v>
      </c>
      <c r="BE218" s="469">
        <f>'8. Routing factors'!BE249*'7. Network costs'!$K$298</f>
        <v>0</v>
      </c>
      <c r="BF218" s="469">
        <f>'8. Routing factors'!BF249*'7. Network costs'!$K$299</f>
        <v>0</v>
      </c>
      <c r="BG218" s="469">
        <f>'8. Routing factors'!BG249*'7. Network costs'!$K$300</f>
        <v>0</v>
      </c>
      <c r="BH218" s="229"/>
      <c r="BI218" s="335">
        <f t="shared" si="30"/>
        <v>0</v>
      </c>
      <c r="BJ218" s="470">
        <f>'2. Traffic'!K236</f>
        <v>0</v>
      </c>
      <c r="BK218" s="471" t="str">
        <f t="shared" si="31"/>
        <v/>
      </c>
    </row>
    <row r="219" spans="3:63">
      <c r="C219" s="222"/>
      <c r="D219" s="222" t="s">
        <v>2</v>
      </c>
      <c r="E219" s="472">
        <f t="shared" ref="E219:AG219" si="32">SUM(E189:E218)</f>
        <v>11656403.911044065</v>
      </c>
      <c r="F219" s="472">
        <f t="shared" si="32"/>
        <v>9697389.3354956619</v>
      </c>
      <c r="G219" s="472">
        <f t="shared" si="32"/>
        <v>12964618.481128844</v>
      </c>
      <c r="H219" s="472">
        <f t="shared" si="32"/>
        <v>4993622.7932297699</v>
      </c>
      <c r="I219" s="472">
        <f t="shared" si="32"/>
        <v>15517556.822543995</v>
      </c>
      <c r="J219" s="472">
        <f t="shared" si="32"/>
        <v>1091034.0709244427</v>
      </c>
      <c r="K219" s="472">
        <f t="shared" si="32"/>
        <v>518959.77943177347</v>
      </c>
      <c r="L219" s="472">
        <f t="shared" si="32"/>
        <v>69194.637257569804</v>
      </c>
      <c r="M219" s="472">
        <f t="shared" si="32"/>
        <v>2075839.1177270943</v>
      </c>
      <c r="N219" s="472">
        <f t="shared" si="32"/>
        <v>133336.27325156267</v>
      </c>
      <c r="O219" s="472">
        <f t="shared" si="32"/>
        <v>178575.36596191433</v>
      </c>
      <c r="P219" s="472">
        <f t="shared" si="32"/>
        <v>1938027.2274936433</v>
      </c>
      <c r="Q219" s="472">
        <f t="shared" si="32"/>
        <v>259479.88971588679</v>
      </c>
      <c r="R219" s="472">
        <f t="shared" si="32"/>
        <v>369038.0653737057</v>
      </c>
      <c r="S219" s="472">
        <f t="shared" si="32"/>
        <v>345973.18628784909</v>
      </c>
      <c r="T219" s="472">
        <f t="shared" si="32"/>
        <v>5535570.9806055855</v>
      </c>
      <c r="U219" s="472">
        <f t="shared" si="32"/>
        <v>1383892.7451513966</v>
      </c>
      <c r="V219" s="472">
        <f t="shared" si="32"/>
        <v>442845.67844844679</v>
      </c>
      <c r="W219" s="472">
        <f t="shared" si="32"/>
        <v>512447.85418086138</v>
      </c>
      <c r="X219" s="472">
        <f t="shared" si="32"/>
        <v>40995.828334468919</v>
      </c>
      <c r="Y219" s="472">
        <f t="shared" si="32"/>
        <v>462495.29240135115</v>
      </c>
      <c r="Z219" s="472">
        <f t="shared" si="32"/>
        <v>267757.88251183653</v>
      </c>
      <c r="AA219" s="472">
        <f t="shared" si="32"/>
        <v>404788.6279567834</v>
      </c>
      <c r="AB219" s="472">
        <f t="shared" si="32"/>
        <v>2285403.9698263844</v>
      </c>
      <c r="AC219" s="472">
        <f t="shared" si="32"/>
        <v>3139783.2917034142</v>
      </c>
      <c r="AD219" s="472">
        <f t="shared" si="32"/>
        <v>0</v>
      </c>
      <c r="AE219" s="472">
        <f t="shared" si="32"/>
        <v>0</v>
      </c>
      <c r="AF219" s="472">
        <f t="shared" si="32"/>
        <v>0</v>
      </c>
      <c r="AG219" s="472">
        <f t="shared" si="32"/>
        <v>0</v>
      </c>
      <c r="AH219" s="472">
        <f t="shared" ref="AH219:BG219" si="33">SUM(AH189:AH218)</f>
        <v>0</v>
      </c>
      <c r="AI219" s="472">
        <f t="shared" si="33"/>
        <v>6083789.8139623366</v>
      </c>
      <c r="AJ219" s="472">
        <f t="shared" si="33"/>
        <v>21552369.80199746</v>
      </c>
      <c r="AK219" s="472">
        <f t="shared" si="33"/>
        <v>6228966.5689032162</v>
      </c>
      <c r="AL219" s="472">
        <f t="shared" si="33"/>
        <v>2204401.8753794441</v>
      </c>
      <c r="AM219" s="472">
        <f t="shared" si="33"/>
        <v>2462982.9314254276</v>
      </c>
      <c r="AN219" s="472">
        <f t="shared" si="33"/>
        <v>6208.1600182139937</v>
      </c>
      <c r="AO219" s="472">
        <f t="shared" si="33"/>
        <v>1797.2014756669773</v>
      </c>
      <c r="AP219" s="472">
        <f t="shared" si="33"/>
        <v>2361.2459184810245</v>
      </c>
      <c r="AQ219" s="472">
        <f t="shared" si="33"/>
        <v>13728.173944657117</v>
      </c>
      <c r="AR219" s="472">
        <f t="shared" si="33"/>
        <v>8986.0073783348907</v>
      </c>
      <c r="AS219" s="472">
        <f t="shared" si="33"/>
        <v>9802.9171400016985</v>
      </c>
      <c r="AT219" s="472">
        <f t="shared" si="33"/>
        <v>8986.0073783348871</v>
      </c>
      <c r="AU219" s="472">
        <f t="shared" si="33"/>
        <v>784.23337120013571</v>
      </c>
      <c r="AV219" s="472">
        <f t="shared" si="33"/>
        <v>13309.875970705622</v>
      </c>
      <c r="AW219" s="472">
        <f t="shared" si="33"/>
        <v>2661.975194141125</v>
      </c>
      <c r="AX219" s="472">
        <f t="shared" si="33"/>
        <v>1838.0469637503184</v>
      </c>
      <c r="AY219" s="472">
        <f t="shared" si="33"/>
        <v>0</v>
      </c>
      <c r="AZ219" s="472">
        <f t="shared" si="33"/>
        <v>0</v>
      </c>
      <c r="BA219" s="472">
        <f t="shared" si="33"/>
        <v>0</v>
      </c>
      <c r="BB219" s="472">
        <f t="shared" si="33"/>
        <v>0</v>
      </c>
      <c r="BC219" s="472">
        <f t="shared" si="33"/>
        <v>0</v>
      </c>
      <c r="BD219" s="472">
        <f t="shared" si="33"/>
        <v>0</v>
      </c>
      <c r="BE219" s="472">
        <f t="shared" si="33"/>
        <v>0</v>
      </c>
      <c r="BF219" s="472">
        <f t="shared" si="33"/>
        <v>0</v>
      </c>
      <c r="BG219" s="472">
        <f t="shared" si="33"/>
        <v>0</v>
      </c>
      <c r="BH219" s="32"/>
      <c r="BI219" s="472">
        <f>SUM(BI189:BI218)</f>
        <v>114888005.94440968</v>
      </c>
      <c r="BJ219" s="144"/>
      <c r="BK219" s="144"/>
    </row>
    <row r="220" spans="3:63">
      <c r="C220" s="216"/>
      <c r="D220" s="439"/>
      <c r="E220" s="444" t="str">
        <f>IF(ROUND(E219,0)=ROUND('7. Network costs'!$K$246,0),"OK", "ERROR")</f>
        <v>OK</v>
      </c>
      <c r="F220" s="444" t="str">
        <f>IF(ROUND(F219,0)=ROUND('7. Network costs'!$K$247,0),"OK", "ERROR")</f>
        <v>OK</v>
      </c>
      <c r="G220" s="444" t="str">
        <f>IF(ROUND(G219,0)=ROUND('7. Network costs'!$K$248,0),"OK", "ERROR")</f>
        <v>OK</v>
      </c>
      <c r="H220" s="444" t="str">
        <f>IF(ROUND(H219,0)=ROUND('7. Network costs'!$K$249,0),"OK", "ERROR")</f>
        <v>OK</v>
      </c>
      <c r="I220" s="444" t="str">
        <f>IF(ROUND(I219,0)=ROUND('7. Network costs'!$K$250,0),"OK", "ERROR")</f>
        <v>OK</v>
      </c>
      <c r="J220" s="444" t="str">
        <f>IF(ROUND(J219,0)=ROUND('7. Network costs'!$K$251,0),"OK", "ERROR")</f>
        <v>OK</v>
      </c>
      <c r="K220" s="444" t="str">
        <f>IF(ROUND(K219,0)=ROUND('7. Network costs'!$K$252,0),"OK", "ERROR")</f>
        <v>OK</v>
      </c>
      <c r="L220" s="444" t="str">
        <f>IF(ROUND(L219,0)=ROUND('7. Network costs'!$K$253,0),"OK", "ERROR")</f>
        <v>OK</v>
      </c>
      <c r="M220" s="444" t="str">
        <f>IF(ROUND(M219,0)=ROUND('7. Network costs'!$K$254,0),"OK", "ERROR")</f>
        <v>OK</v>
      </c>
      <c r="N220" s="444" t="str">
        <f>IF(ROUND(N219,0)=ROUND('7. Network costs'!$K$255,0),"OK", "ERROR")</f>
        <v>OK</v>
      </c>
      <c r="O220" s="444" t="str">
        <f>IF(ROUND(O219,0)=ROUND('7. Network costs'!$K$256,0),"OK", "ERROR")</f>
        <v>OK</v>
      </c>
      <c r="P220" s="444" t="str">
        <f>IF(ROUND(P219,0)=ROUND('7. Network costs'!$K$257,0),"OK", "ERROR")</f>
        <v>OK</v>
      </c>
      <c r="Q220" s="444" t="str">
        <f>IF(ROUND(Q219,0)=ROUND('7. Network costs'!$K$258,0),"OK", "ERROR")</f>
        <v>OK</v>
      </c>
      <c r="R220" s="444" t="str">
        <f>IF(ROUND(R219,0)=ROUND('7. Network costs'!$K$259,0),"OK", "ERROR")</f>
        <v>OK</v>
      </c>
      <c r="S220" s="444" t="str">
        <f>IF(ROUND(S219,0)=ROUND('7. Network costs'!$K$260,0),"OK", "ERROR")</f>
        <v>OK</v>
      </c>
      <c r="T220" s="444" t="str">
        <f>IF(ROUND(T219,0)=ROUND('7. Network costs'!$K$261,0),"OK", "ERROR")</f>
        <v>OK</v>
      </c>
      <c r="U220" s="444" t="str">
        <f>IF(ROUND(U219,0)=ROUND('7. Network costs'!$K$262,0),"OK", "ERROR")</f>
        <v>OK</v>
      </c>
      <c r="V220" s="444" t="str">
        <f>IF(ROUND(V219,0)=ROUND('7. Network costs'!$K$263,0),"OK", "ERROR")</f>
        <v>OK</v>
      </c>
      <c r="W220" s="444" t="str">
        <f>IF(ROUND(W219,0)=ROUND('7. Network costs'!$K$264,0),"OK", "ERROR")</f>
        <v>OK</v>
      </c>
      <c r="X220" s="444" t="str">
        <f>IF(ROUND(X219,0)=ROUND('7. Network costs'!$K$265,0),"OK", "ERROR")</f>
        <v>OK</v>
      </c>
      <c r="Y220" s="444" t="str">
        <f>IF(ROUND(Y219,0)=ROUND('7. Network costs'!$K$266,0),"OK", "ERROR")</f>
        <v>OK</v>
      </c>
      <c r="Z220" s="444" t="str">
        <f>IF(ROUND(Z219,0)=ROUND('7. Network costs'!$K$267,0),"OK", "ERROR")</f>
        <v>OK</v>
      </c>
      <c r="AA220" s="444" t="str">
        <f>IF(ROUND(AA219,0)=ROUND('7. Network costs'!$K$268,0),"OK", "ERROR")</f>
        <v>OK</v>
      </c>
      <c r="AB220" s="444" t="str">
        <f>IF(ROUND(AB219,0)=ROUND('7. Network costs'!$K$269,0),"OK", "ERROR")</f>
        <v>OK</v>
      </c>
      <c r="AC220" s="444" t="str">
        <f>IF(ROUND(AC219,0)=ROUND('7. Network costs'!$K$270,0),"OK", "ERROR")</f>
        <v>OK</v>
      </c>
      <c r="AD220" s="444" t="str">
        <f>IF(ROUND(AD219,0)=ROUND('7. Network costs'!$K$271,0),"OK", "ERROR")</f>
        <v>OK</v>
      </c>
      <c r="AE220" s="444" t="str">
        <f>IF(ROUND(AE219,0)=ROUND('7. Network costs'!$K$272,0),"OK", "ERROR")</f>
        <v>OK</v>
      </c>
      <c r="AF220" s="444" t="str">
        <f>IF(ROUND(AF219,0)=ROUND('7. Network costs'!$K$273,0),"OK", "ERROR")</f>
        <v>OK</v>
      </c>
      <c r="AG220" s="444" t="str">
        <f>IF(ROUND(AG219,0)=ROUND('7. Network costs'!$K$274,0),"OK", "ERROR")</f>
        <v>OK</v>
      </c>
      <c r="AH220" s="444" t="str">
        <f>IF(ROUND(AH219,0)=ROUND('7. Network costs'!$K$275,0),"OK", "ERROR")</f>
        <v>OK</v>
      </c>
      <c r="AI220" s="444" t="str">
        <f>IF(ROUND(AI219,0)=ROUND('7. Network costs'!$K$276,0),"OK", "ERROR")</f>
        <v>OK</v>
      </c>
      <c r="AJ220" s="444" t="str">
        <f>IF(ROUND(AJ219,0)=ROUND('7. Network costs'!$K$277,0),"OK", "ERROR")</f>
        <v>OK</v>
      </c>
      <c r="AK220" s="444" t="str">
        <f>IF(ROUND(AK219,0)=ROUND('7. Network costs'!$K$278,0),"OK", "ERROR")</f>
        <v>OK</v>
      </c>
      <c r="AL220" s="444" t="str">
        <f>IF(ROUND(AL219,0)=ROUND('7. Network costs'!$K$279,0),"OK", "ERROR")</f>
        <v>OK</v>
      </c>
      <c r="AM220" s="444" t="str">
        <f>IF(ROUND(AM219,0)=ROUND('7. Network costs'!$K$280,0),"OK", "ERROR")</f>
        <v>OK</v>
      </c>
      <c r="AN220" s="444" t="str">
        <f>IF(ROUND(AN219,0)=ROUND('7. Network costs'!$K$281,0),"OK", "ERROR")</f>
        <v>OK</v>
      </c>
      <c r="AO220" s="444" t="str">
        <f>IF(ROUND(AO219,0)=ROUND('7. Network costs'!$K$282,0),"OK", "ERROR")</f>
        <v>OK</v>
      </c>
      <c r="AP220" s="444" t="str">
        <f>IF(ROUND(AP219,0)=ROUND('7. Network costs'!$K$283,0),"OK", "ERROR")</f>
        <v>OK</v>
      </c>
      <c r="AQ220" s="444" t="str">
        <f>IF(ROUND(AQ219,0)=ROUND('7. Network costs'!$K$284,0),"OK", "ERROR")</f>
        <v>OK</v>
      </c>
      <c r="AR220" s="444" t="str">
        <f>IF(ROUND(AR219,0)=ROUND('7. Network costs'!$K$285,0),"OK", "ERROR")</f>
        <v>OK</v>
      </c>
      <c r="AS220" s="444" t="str">
        <f>IF(ROUND(AS219,0)=ROUND('7. Network costs'!$K$286,0),"OK", "ERROR")</f>
        <v>OK</v>
      </c>
      <c r="AT220" s="444" t="str">
        <f>IF(ROUND(AT219,0)=ROUND('7. Network costs'!$K$287,0),"OK", "ERROR")</f>
        <v>OK</v>
      </c>
      <c r="AU220" s="444" t="str">
        <f>IF(ROUND(AU219,0)=ROUND('7. Network costs'!$K$288,0),"OK", "ERROR")</f>
        <v>OK</v>
      </c>
      <c r="AV220" s="444" t="str">
        <f>IF(ROUND(AV219,0)=ROUND('7. Network costs'!$K$289,0),"OK", "ERROR")</f>
        <v>OK</v>
      </c>
      <c r="AW220" s="444" t="str">
        <f>IF(ROUND(AW219,0)=ROUND('7. Network costs'!$K$290,0),"OK", "ERROR")</f>
        <v>OK</v>
      </c>
      <c r="AX220" s="444" t="str">
        <f>IF(ROUND(AX219,0)=ROUND('7. Network costs'!$K$291,0),"OK", "ERROR")</f>
        <v>OK</v>
      </c>
      <c r="AY220" s="444" t="str">
        <f>IF(ROUND(AY219,0)=ROUND('7. Network costs'!$K$292,0),"OK", "ERROR")</f>
        <v>OK</v>
      </c>
      <c r="AZ220" s="444" t="str">
        <f>IF(ROUND(AZ219,0)=ROUND('7. Network costs'!$K$293,0),"OK", "ERROR")</f>
        <v>OK</v>
      </c>
      <c r="BA220" s="444" t="str">
        <f>IF(ROUND(BA219,0)=ROUND('7. Network costs'!$K$294,0),"OK", "ERROR")</f>
        <v>OK</v>
      </c>
      <c r="BB220" s="444" t="str">
        <f>IF(ROUND(BB219,0)=ROUND('7. Network costs'!$K$295,0),"OK", "ERROR")</f>
        <v>OK</v>
      </c>
      <c r="BC220" s="444" t="str">
        <f>IF(ROUND(BC219,0)=ROUND('7. Network costs'!$K$296,0),"OK", "ERROR")</f>
        <v>OK</v>
      </c>
      <c r="BD220" s="444" t="str">
        <f>IF(ROUND(BD219,0)=ROUND('7. Network costs'!$K$297,0),"OK", "ERROR")</f>
        <v>OK</v>
      </c>
      <c r="BE220" s="444" t="str">
        <f>IF(ROUND(BE219,0)=ROUND('7. Network costs'!$K$298,0),"OK", "ERROR")</f>
        <v>OK</v>
      </c>
      <c r="BF220" s="444" t="str">
        <f>IF(ROUND(BF219,0)=ROUND('7. Network costs'!$K$299,0),"OK", "ERROR")</f>
        <v>OK</v>
      </c>
      <c r="BG220" s="444" t="str">
        <f>IF(ROUND(BG219,0)=ROUND('7. Network costs'!$K$300,0),"OK", "ERROR")</f>
        <v>OK</v>
      </c>
      <c r="BH220" s="216"/>
      <c r="BI220" s="444" t="str">
        <f>IF(ROUND(BI219,0)=ROUND('7. Network costs'!K301,0),"Ok", "Not ok")</f>
        <v>Ok</v>
      </c>
      <c r="BJ220" s="473"/>
      <c r="BK220" s="216"/>
    </row>
    <row r="221" spans="3:63" s="487" customFormat="1">
      <c r="C221" s="216"/>
      <c r="D221" s="439"/>
      <c r="E221" s="444"/>
      <c r="F221" s="444"/>
      <c r="G221" s="444"/>
      <c r="H221" s="444"/>
      <c r="I221" s="444"/>
      <c r="J221" s="444"/>
      <c r="K221" s="444"/>
      <c r="L221" s="444"/>
      <c r="M221" s="444"/>
      <c r="N221" s="444"/>
      <c r="O221" s="444"/>
      <c r="P221" s="444"/>
      <c r="Q221" s="444"/>
      <c r="R221" s="444"/>
      <c r="S221" s="444"/>
      <c r="T221" s="444"/>
      <c r="U221" s="444"/>
      <c r="V221" s="444"/>
      <c r="W221" s="444"/>
      <c r="X221" s="444"/>
      <c r="Y221" s="444"/>
      <c r="Z221" s="444"/>
      <c r="AA221" s="444"/>
      <c r="AB221" s="444"/>
      <c r="AC221" s="444"/>
      <c r="AD221" s="444"/>
      <c r="AE221" s="444"/>
      <c r="AF221" s="444"/>
      <c r="AG221" s="444"/>
      <c r="AH221" s="444"/>
      <c r="AI221" s="444"/>
      <c r="AJ221" s="444"/>
      <c r="AK221" s="444"/>
      <c r="AL221" s="444"/>
      <c r="AM221" s="444"/>
      <c r="AN221" s="444"/>
      <c r="AO221" s="444"/>
      <c r="AP221" s="444"/>
      <c r="AQ221" s="444"/>
      <c r="AR221" s="444"/>
      <c r="AS221" s="444"/>
      <c r="AT221" s="444"/>
      <c r="AU221" s="444"/>
      <c r="AV221" s="444"/>
      <c r="AW221" s="444"/>
      <c r="AX221" s="444"/>
      <c r="AY221" s="444"/>
      <c r="AZ221" s="444"/>
      <c r="BA221" s="444"/>
      <c r="BB221" s="444"/>
      <c r="BC221" s="444"/>
      <c r="BD221" s="444"/>
      <c r="BE221" s="444"/>
      <c r="BF221" s="444"/>
      <c r="BG221" s="444"/>
      <c r="BH221" s="216"/>
      <c r="BI221" s="444"/>
      <c r="BJ221" s="473"/>
      <c r="BK221" s="216"/>
    </row>
    <row r="222" spans="3:63" s="695" customFormat="1" ht="51">
      <c r="C222" s="687">
        <f>'C. Masterfiles'!D149</f>
        <v>2020</v>
      </c>
      <c r="D222" s="687" t="s">
        <v>284</v>
      </c>
      <c r="E222" s="687" t="str">
        <f t="shared" ref="E222:AJ222" si="34">E187</f>
        <v>TRX</v>
      </c>
      <c r="F222" s="687" t="str">
        <f t="shared" si="34"/>
        <v>Radio</v>
      </c>
      <c r="G222" s="687" t="str">
        <f t="shared" si="34"/>
        <v>BTS</v>
      </c>
      <c r="H222" s="687" t="str">
        <f t="shared" si="34"/>
        <v>Node B</v>
      </c>
      <c r="I222" s="687" t="str">
        <f t="shared" si="34"/>
        <v>BSC</v>
      </c>
      <c r="J222" s="687" t="str">
        <f t="shared" si="34"/>
        <v>RNC</v>
      </c>
      <c r="K222" s="687" t="str">
        <f t="shared" si="34"/>
        <v>MSC</v>
      </c>
      <c r="L222" s="687" t="str">
        <f t="shared" si="34"/>
        <v>HLR</v>
      </c>
      <c r="M222" s="687" t="str">
        <f t="shared" si="34"/>
        <v>PPP</v>
      </c>
      <c r="N222" s="687" t="str">
        <f t="shared" si="34"/>
        <v>SMSG</v>
      </c>
      <c r="O222" s="687" t="str">
        <f t="shared" si="34"/>
        <v>SMSC</v>
      </c>
      <c r="P222" s="687" t="str">
        <f t="shared" si="34"/>
        <v>MMSC</v>
      </c>
      <c r="Q222" s="687" t="str">
        <f t="shared" si="34"/>
        <v>VMS</v>
      </c>
      <c r="R222" s="687" t="str">
        <f t="shared" si="34"/>
        <v>NMS</v>
      </c>
      <c r="S222" s="687" t="str">
        <f t="shared" si="34"/>
        <v>OSS</v>
      </c>
      <c r="T222" s="687" t="str">
        <f t="shared" si="34"/>
        <v>GPRS</v>
      </c>
      <c r="U222" s="687" t="str">
        <f t="shared" si="34"/>
        <v>BIL</v>
      </c>
      <c r="V222" s="687" t="str">
        <f t="shared" si="34"/>
        <v>IBIL</v>
      </c>
      <c r="W222" s="687" t="str">
        <f t="shared" si="34"/>
        <v>IGW</v>
      </c>
      <c r="X222" s="687" t="str">
        <f t="shared" si="34"/>
        <v>INT</v>
      </c>
      <c r="Y222" s="687" t="str">
        <f t="shared" si="34"/>
        <v>SGSN</v>
      </c>
      <c r="Z222" s="687" t="str">
        <f t="shared" si="34"/>
        <v>GGSN</v>
      </c>
      <c r="AA222" s="687" t="str">
        <f t="shared" si="34"/>
        <v>IN/NGN</v>
      </c>
      <c r="AB222" s="687" t="str">
        <f t="shared" si="34"/>
        <v>eNodeB</v>
      </c>
      <c r="AC222" s="687" t="str">
        <f t="shared" si="34"/>
        <v>eNodeB Radio</v>
      </c>
      <c r="AD222" s="687" t="str">
        <f t="shared" si="34"/>
        <v>OTHER</v>
      </c>
      <c r="AE222" s="687" t="str">
        <f t="shared" si="34"/>
        <v>OTHER</v>
      </c>
      <c r="AF222" s="687" t="str">
        <f t="shared" si="34"/>
        <v>OTHER</v>
      </c>
      <c r="AG222" s="687" t="str">
        <f t="shared" si="34"/>
        <v>OTHER</v>
      </c>
      <c r="AH222" s="687" t="str">
        <f t="shared" si="34"/>
        <v>OTHER</v>
      </c>
      <c r="AI222" s="687" t="str">
        <f t="shared" si="34"/>
        <v>BTS-BSC</v>
      </c>
      <c r="AJ222" s="687" t="str">
        <f t="shared" si="34"/>
        <v>Node B-RNC</v>
      </c>
      <c r="AK222" s="687" t="str">
        <f t="shared" ref="AK222:BG222" si="35">AK187</f>
        <v>BSC-MSC</v>
      </c>
      <c r="AL222" s="687" t="str">
        <f t="shared" si="35"/>
        <v>RNC-MSC</v>
      </c>
      <c r="AM222" s="687" t="str">
        <f t="shared" si="35"/>
        <v>MSC-MSC</v>
      </c>
      <c r="AN222" s="687" t="str">
        <f t="shared" si="35"/>
        <v>MSC-PPP</v>
      </c>
      <c r="AO222" s="687" t="str">
        <f t="shared" si="35"/>
        <v>MSC-HLR</v>
      </c>
      <c r="AP222" s="687" t="str">
        <f t="shared" si="35"/>
        <v>MSC-SMS</v>
      </c>
      <c r="AQ222" s="687" t="str">
        <f t="shared" si="35"/>
        <v>MSC-MMS</v>
      </c>
      <c r="AR222" s="687" t="str">
        <f t="shared" si="35"/>
        <v>MSC-OSS</v>
      </c>
      <c r="AS222" s="687" t="str">
        <f t="shared" si="35"/>
        <v>MSC-GPRS</v>
      </c>
      <c r="AT222" s="687" t="str">
        <f t="shared" si="35"/>
        <v>MSC-BIL</v>
      </c>
      <c r="AU222" s="687" t="str">
        <f t="shared" si="35"/>
        <v>MSC-IBIL</v>
      </c>
      <c r="AV222" s="687" t="str">
        <f t="shared" si="35"/>
        <v>MSC-IGW</v>
      </c>
      <c r="AW222" s="687" t="str">
        <f t="shared" si="35"/>
        <v>MSC-INT</v>
      </c>
      <c r="AX222" s="687" t="str">
        <f t="shared" si="35"/>
        <v>MSC-IN/NGIN</v>
      </c>
      <c r="AY222" s="687" t="str">
        <f t="shared" si="35"/>
        <v>eNodeB-MSC</v>
      </c>
      <c r="AZ222" s="687" t="str">
        <f t="shared" si="35"/>
        <v>OTHER: complete as required</v>
      </c>
      <c r="BA222" s="687" t="str">
        <f t="shared" si="35"/>
        <v>OTHER: complete as required</v>
      </c>
      <c r="BB222" s="687" t="str">
        <f t="shared" si="35"/>
        <v>OTHER: complete as required</v>
      </c>
      <c r="BC222" s="687" t="str">
        <f t="shared" si="35"/>
        <v>OTHER: complete as required</v>
      </c>
      <c r="BD222" s="687" t="str">
        <f t="shared" si="35"/>
        <v>OTHER: complete as required</v>
      </c>
      <c r="BE222" s="687" t="str">
        <f t="shared" si="35"/>
        <v>OTHER: complete as required</v>
      </c>
      <c r="BF222" s="687" t="str">
        <f t="shared" si="35"/>
        <v>OTHER: complete as required</v>
      </c>
      <c r="BG222" s="687" t="str">
        <f t="shared" si="35"/>
        <v>OTHER: complete as required</v>
      </c>
      <c r="BH222" s="690"/>
      <c r="BI222" s="691" t="s">
        <v>427</v>
      </c>
      <c r="BJ222" s="691" t="s">
        <v>492</v>
      </c>
      <c r="BK222" s="691" t="s">
        <v>493</v>
      </c>
    </row>
    <row r="223" spans="3:63" s="487" customFormat="1">
      <c r="C223" s="260"/>
      <c r="D223" s="260"/>
      <c r="E223" s="390" t="s">
        <v>257</v>
      </c>
      <c r="F223" s="390" t="s">
        <v>257</v>
      </c>
      <c r="G223" s="390" t="s">
        <v>257</v>
      </c>
      <c r="H223" s="390" t="s">
        <v>257</v>
      </c>
      <c r="I223" s="390" t="s">
        <v>257</v>
      </c>
      <c r="J223" s="390" t="s">
        <v>257</v>
      </c>
      <c r="K223" s="390" t="s">
        <v>257</v>
      </c>
      <c r="L223" s="390" t="s">
        <v>257</v>
      </c>
      <c r="M223" s="390" t="s">
        <v>257</v>
      </c>
      <c r="N223" s="390" t="s">
        <v>257</v>
      </c>
      <c r="O223" s="390" t="s">
        <v>257</v>
      </c>
      <c r="P223" s="390" t="s">
        <v>257</v>
      </c>
      <c r="Q223" s="390" t="s">
        <v>257</v>
      </c>
      <c r="R223" s="390" t="s">
        <v>257</v>
      </c>
      <c r="S223" s="390" t="s">
        <v>257</v>
      </c>
      <c r="T223" s="390" t="s">
        <v>257</v>
      </c>
      <c r="U223" s="390" t="s">
        <v>257</v>
      </c>
      <c r="V223" s="390" t="s">
        <v>257</v>
      </c>
      <c r="W223" s="390" t="s">
        <v>257</v>
      </c>
      <c r="X223" s="390" t="s">
        <v>257</v>
      </c>
      <c r="Y223" s="390" t="s">
        <v>257</v>
      </c>
      <c r="Z223" s="390" t="s">
        <v>257</v>
      </c>
      <c r="AA223" s="390" t="s">
        <v>257</v>
      </c>
      <c r="AB223" s="390" t="s">
        <v>257</v>
      </c>
      <c r="AC223" s="390" t="s">
        <v>257</v>
      </c>
      <c r="AD223" s="390" t="s">
        <v>257</v>
      </c>
      <c r="AE223" s="390" t="s">
        <v>257</v>
      </c>
      <c r="AF223" s="390" t="s">
        <v>257</v>
      </c>
      <c r="AG223" s="390" t="s">
        <v>257</v>
      </c>
      <c r="AH223" s="390" t="s">
        <v>257</v>
      </c>
      <c r="AI223" s="390" t="s">
        <v>257</v>
      </c>
      <c r="AJ223" s="390" t="s">
        <v>257</v>
      </c>
      <c r="AK223" s="390" t="s">
        <v>257</v>
      </c>
      <c r="AL223" s="390" t="s">
        <v>257</v>
      </c>
      <c r="AM223" s="390" t="s">
        <v>257</v>
      </c>
      <c r="AN223" s="390" t="s">
        <v>257</v>
      </c>
      <c r="AO223" s="390" t="s">
        <v>257</v>
      </c>
      <c r="AP223" s="390" t="s">
        <v>257</v>
      </c>
      <c r="AQ223" s="390" t="s">
        <v>257</v>
      </c>
      <c r="AR223" s="390" t="s">
        <v>257</v>
      </c>
      <c r="AS223" s="390" t="s">
        <v>257</v>
      </c>
      <c r="AT223" s="390" t="s">
        <v>257</v>
      </c>
      <c r="AU223" s="390" t="s">
        <v>257</v>
      </c>
      <c r="AV223" s="390" t="s">
        <v>257</v>
      </c>
      <c r="AW223" s="390" t="s">
        <v>257</v>
      </c>
      <c r="AX223" s="390" t="s">
        <v>257</v>
      </c>
      <c r="AY223" s="390" t="s">
        <v>257</v>
      </c>
      <c r="AZ223" s="390" t="s">
        <v>257</v>
      </c>
      <c r="BA223" s="390" t="s">
        <v>257</v>
      </c>
      <c r="BB223" s="390" t="s">
        <v>257</v>
      </c>
      <c r="BC223" s="390" t="s">
        <v>257</v>
      </c>
      <c r="BD223" s="390" t="s">
        <v>257</v>
      </c>
      <c r="BE223" s="390" t="s">
        <v>257</v>
      </c>
      <c r="BF223" s="390" t="s">
        <v>257</v>
      </c>
      <c r="BG223" s="390" t="s">
        <v>257</v>
      </c>
      <c r="BH223" s="305"/>
      <c r="BI223" s="391" t="str">
        <f>BI188</f>
        <v>Euro</v>
      </c>
      <c r="BJ223" s="391" t="str">
        <f>BJ188</f>
        <v>Millions</v>
      </c>
      <c r="BK223" s="391" t="str">
        <f>BK188</f>
        <v>Euro</v>
      </c>
    </row>
    <row r="224" spans="3:63" s="487" customFormat="1">
      <c r="C224" s="240" t="str">
        <f t="shared" ref="C224:D253" si="36">C189</f>
        <v>S01</v>
      </c>
      <c r="D224" s="240" t="str">
        <f t="shared" si="36"/>
        <v>Повиквания в мрежата (On Net calls)</v>
      </c>
      <c r="E224" s="469">
        <f>'8. Routing factors'!E254*'7. Network costs'!$L$246</f>
        <v>8968401.1931513827</v>
      </c>
      <c r="F224" s="469">
        <f>'8. Routing factors'!F254*'7. Network costs'!$L$247</f>
        <v>5307311.1724640355</v>
      </c>
      <c r="G224" s="469">
        <f>'8. Routing factors'!G254*'7. Network costs'!$L$248</f>
        <v>9779415.7136786506</v>
      </c>
      <c r="H224" s="469">
        <f>'8. Routing factors'!H254*'7. Network costs'!$L$249</f>
        <v>2679200.5254845554</v>
      </c>
      <c r="I224" s="469">
        <f>'8. Routing factors'!I254*'7. Network costs'!$L$250</f>
        <v>11676176.704794809</v>
      </c>
      <c r="J224" s="469">
        <f>'8. Routing factors'!J254*'7. Network costs'!$L$251</f>
        <v>583075.77057684306</v>
      </c>
      <c r="K224" s="469">
        <f>'8. Routing factors'!K254*'7. Network costs'!$L$252</f>
        <v>265541.70132466237</v>
      </c>
      <c r="L224" s="469">
        <f>'8. Routing factors'!L254*'7. Network costs'!$L$253</f>
        <v>26535.89430293499</v>
      </c>
      <c r="M224" s="469">
        <f>'8. Routing factors'!M254*'7. Network costs'!$L$254</f>
        <v>796076.82908804994</v>
      </c>
      <c r="N224" s="469">
        <f>'8. Routing factors'!N254*'7. Network costs'!$L$255</f>
        <v>0</v>
      </c>
      <c r="O224" s="469">
        <f>'8. Routing factors'!O254*'7. Network costs'!$L$256</f>
        <v>0</v>
      </c>
      <c r="P224" s="469">
        <f>'8. Routing factors'!P254*'7. Network costs'!$L$257</f>
        <v>0</v>
      </c>
      <c r="Q224" s="469">
        <f>'8. Routing factors'!Q254*'7. Network costs'!$L$258</f>
        <v>0</v>
      </c>
      <c r="R224" s="469">
        <f>'8. Routing factors'!R254*'7. Network costs'!$L$259</f>
        <v>141524.76961565332</v>
      </c>
      <c r="S224" s="469">
        <f>'8. Routing factors'!S254*'7. Network costs'!$L$260</f>
        <v>132679.47151467498</v>
      </c>
      <c r="T224" s="469">
        <f>'8. Routing factors'!T254*'7. Network costs'!$L$261</f>
        <v>0</v>
      </c>
      <c r="U224" s="469">
        <f>'8. Routing factors'!U254*'7. Network costs'!$L$262</f>
        <v>585496.07234582573</v>
      </c>
      <c r="V224" s="469">
        <f>'8. Routing factors'!V254*'7. Network costs'!$L$263</f>
        <v>0</v>
      </c>
      <c r="W224" s="469">
        <f>'8. Routing factors'!W254*'7. Network costs'!$L$264</f>
        <v>0</v>
      </c>
      <c r="X224" s="469">
        <f>'8. Routing factors'!X254*'7. Network costs'!$L$265</f>
        <v>0</v>
      </c>
      <c r="Y224" s="469">
        <f>'8. Routing factors'!Y254*'7. Network costs'!$L$266</f>
        <v>0</v>
      </c>
      <c r="Z224" s="469">
        <f>'8. Routing factors'!Z254*'7. Network costs'!$L$267</f>
        <v>0</v>
      </c>
      <c r="AA224" s="469">
        <f>'8. Routing factors'!AA254*'7. Network costs'!$L$268</f>
        <v>0</v>
      </c>
      <c r="AB224" s="469">
        <f>'8. Routing factors'!AB254*'7. Network costs'!$L$269</f>
        <v>1246193.1597486469</v>
      </c>
      <c r="AC224" s="469">
        <f>'8. Routing factors'!AC254*'7. Network costs'!$L$270</f>
        <v>1740989.4895923138</v>
      </c>
      <c r="AD224" s="469">
        <f>'8. Routing factors'!AD254*'7. Network costs'!$L$271</f>
        <v>0</v>
      </c>
      <c r="AE224" s="469">
        <f>'8. Routing factors'!AE254*'7. Network costs'!$L$272</f>
        <v>0</v>
      </c>
      <c r="AF224" s="469">
        <f>'8. Routing factors'!AF254*'7. Network costs'!$L$273</f>
        <v>0</v>
      </c>
      <c r="AG224" s="469">
        <f>'8. Routing factors'!AG254*'7. Network costs'!$L$274</f>
        <v>0</v>
      </c>
      <c r="AH224" s="469">
        <f>'8. Routing factors'!AH254*'7. Network costs'!$L$275</f>
        <v>0</v>
      </c>
      <c r="AI224" s="469">
        <f>'8. Routing factors'!AI254*'7. Network costs'!$L$276</f>
        <v>4658658.8606060836</v>
      </c>
      <c r="AJ224" s="469">
        <f>'8. Routing factors'!AJ254*'7. Network costs'!$L$277</f>
        <v>11723996.452497032</v>
      </c>
      <c r="AK224" s="469">
        <f>'8. Routing factors'!AK254*'7. Network costs'!$L$278</f>
        <v>4743770.4886336401</v>
      </c>
      <c r="AL224" s="469">
        <f>'8. Routing factors'!AL254*'7. Network costs'!$L$279</f>
        <v>1194869.2596122797</v>
      </c>
      <c r="AM224" s="469">
        <f>'8. Routing factors'!AM254*'7. Network costs'!$L$280</f>
        <v>1886283.9867408774</v>
      </c>
      <c r="AN224" s="469">
        <f>'8. Routing factors'!AN254*'7. Network costs'!$L$281</f>
        <v>2411.4329104596077</v>
      </c>
      <c r="AO224" s="469">
        <f>'8. Routing factors'!AO254*'7. Network costs'!$L$282</f>
        <v>693.29092292883013</v>
      </c>
      <c r="AP224" s="469">
        <f>'8. Routing factors'!AP254*'7. Network costs'!$L$283</f>
        <v>0</v>
      </c>
      <c r="AQ224" s="469">
        <f>'8. Routing factors'!AQ254*'7. Network costs'!$L$284</f>
        <v>0</v>
      </c>
      <c r="AR224" s="469">
        <f>'8. Routing factors'!AR254*'7. Network costs'!$L$285</f>
        <v>3466.4546146441512</v>
      </c>
      <c r="AS224" s="469">
        <f>'8. Routing factors'!AS254*'7. Network costs'!$L$286</f>
        <v>0</v>
      </c>
      <c r="AT224" s="469">
        <f>'8. Routing factors'!AT254*'7. Network costs'!$L$287</f>
        <v>3824.2456400173605</v>
      </c>
      <c r="AU224" s="469">
        <f>'8. Routing factors'!AU254*'7. Network costs'!$L$288</f>
        <v>0</v>
      </c>
      <c r="AV224" s="469">
        <f>'8. Routing factors'!AV254*'7. Network costs'!$L$289</f>
        <v>0</v>
      </c>
      <c r="AW224" s="469">
        <f>'8. Routing factors'!AW254*'7. Network costs'!$L$290</f>
        <v>0</v>
      </c>
      <c r="AX224" s="469">
        <f>'8. Routing factors'!AX254*'7. Network costs'!$L$291</f>
        <v>0</v>
      </c>
      <c r="AY224" s="469">
        <f>'8. Routing factors'!AY254*'7. Network costs'!$L$292</f>
        <v>0</v>
      </c>
      <c r="AZ224" s="469">
        <f>'8. Routing factors'!AZ254*'7. Network costs'!$L$293</f>
        <v>0</v>
      </c>
      <c r="BA224" s="469">
        <f>'8. Routing factors'!BA254*'7. Network costs'!$L$294</f>
        <v>0</v>
      </c>
      <c r="BB224" s="469">
        <f>'8. Routing factors'!BB254*'7. Network costs'!$L$295</f>
        <v>0</v>
      </c>
      <c r="BC224" s="469">
        <f>'8. Routing factors'!BC254*'7. Network costs'!$L$296</f>
        <v>0</v>
      </c>
      <c r="BD224" s="469">
        <f>'8. Routing factors'!BD254*'7. Network costs'!$L$297</f>
        <v>0</v>
      </c>
      <c r="BE224" s="469">
        <f>'8. Routing factors'!BE254*'7. Network costs'!$L$298</f>
        <v>0</v>
      </c>
      <c r="BF224" s="469">
        <f>'8. Routing factors'!BF254*'7. Network costs'!$L$299</f>
        <v>0</v>
      </c>
      <c r="BG224" s="469">
        <f>'8. Routing factors'!BG254*'7. Network costs'!$L$300</f>
        <v>0</v>
      </c>
      <c r="BH224" s="229"/>
      <c r="BI224" s="335">
        <f>SUM(E224:BG224)</f>
        <v>68146592.939860985</v>
      </c>
      <c r="BJ224" s="470">
        <f>'2. Traffic'!L207</f>
        <v>4504.6496770559997</v>
      </c>
      <c r="BK224" s="471">
        <f>IF(BI224=0,"",BI224/BJ224/1000000)</f>
        <v>1.5128056081022039E-2</v>
      </c>
    </row>
    <row r="225" spans="3:63" s="487" customFormat="1">
      <c r="C225" s="240" t="str">
        <f t="shared" si="36"/>
        <v>S02</v>
      </c>
      <c r="D225" s="240" t="str">
        <f t="shared" si="36"/>
        <v>Изходящи повиквания към фиксирана линия (Outgoing Calls to Fixed Line)</v>
      </c>
      <c r="E225" s="469">
        <f>'8. Routing factors'!E255*'7. Network costs'!$L$246</f>
        <v>72085.185771228586</v>
      </c>
      <c r="F225" s="469">
        <f>'8. Routing factors'!F255*'7. Network costs'!$L$247</f>
        <v>42658.496600814287</v>
      </c>
      <c r="G225" s="469">
        <f>'8. Routing factors'!G255*'7. Network costs'!$L$248</f>
        <v>78603.865200959714</v>
      </c>
      <c r="H225" s="469">
        <f>'8. Routing factors'!H255*'7. Network costs'!$L$249</f>
        <v>21534.570481236886</v>
      </c>
      <c r="I225" s="469">
        <f>'8. Routing factors'!I255*'7. Network costs'!$L$250</f>
        <v>93849.432996548392</v>
      </c>
      <c r="J225" s="469">
        <f>'8. Routing factors'!J255*'7. Network costs'!$L$251</f>
        <v>4686.5795068167317</v>
      </c>
      <c r="K225" s="469">
        <f>'8. Routing factors'!K255*'7. Network costs'!$L$252</f>
        <v>3201.5109144448729</v>
      </c>
      <c r="L225" s="469">
        <f>'8. Routing factors'!L255*'7. Network costs'!$L$253</f>
        <v>426.57433119594987</v>
      </c>
      <c r="M225" s="469">
        <f>'8. Routing factors'!M255*'7. Network costs'!$L$254</f>
        <v>12797.229935878499</v>
      </c>
      <c r="N225" s="469">
        <f>'8. Routing factors'!N255*'7. Network costs'!$L$255</f>
        <v>0</v>
      </c>
      <c r="O225" s="469">
        <f>'8. Routing factors'!O255*'7. Network costs'!$L$256</f>
        <v>0</v>
      </c>
      <c r="P225" s="469">
        <f>'8. Routing factors'!P255*'7. Network costs'!$L$257</f>
        <v>0</v>
      </c>
      <c r="Q225" s="469">
        <f>'8. Routing factors'!Q255*'7. Network costs'!$L$258</f>
        <v>0</v>
      </c>
      <c r="R225" s="469">
        <f>'8. Routing factors'!R255*'7. Network costs'!$L$259</f>
        <v>2275.0630997117332</v>
      </c>
      <c r="S225" s="469">
        <f>'8. Routing factors'!S255*'7. Network costs'!$L$260</f>
        <v>2132.8716559797494</v>
      </c>
      <c r="T225" s="469">
        <f>'8. Routing factors'!T255*'7. Network costs'!$L$261</f>
        <v>0</v>
      </c>
      <c r="U225" s="469">
        <f>'8. Routing factors'!U255*'7. Network costs'!$L$262</f>
        <v>9412.0662611755943</v>
      </c>
      <c r="V225" s="469">
        <f>'8. Routing factors'!V255*'7. Network costs'!$L$263</f>
        <v>0</v>
      </c>
      <c r="W225" s="469">
        <f>'8. Routing factors'!W255*'7. Network costs'!$L$264</f>
        <v>14537.744133168648</v>
      </c>
      <c r="X225" s="469">
        <f>'8. Routing factors'!X255*'7. Network costs'!$L$265</f>
        <v>0</v>
      </c>
      <c r="Y225" s="469">
        <f>'8. Routing factors'!Y255*'7. Network costs'!$L$266</f>
        <v>0</v>
      </c>
      <c r="Z225" s="469">
        <f>'8. Routing factors'!Z255*'7. Network costs'!$L$267</f>
        <v>0</v>
      </c>
      <c r="AA225" s="469">
        <f>'8. Routing factors'!AA255*'7. Network costs'!$L$268</f>
        <v>0</v>
      </c>
      <c r="AB225" s="469">
        <f>'8. Routing factors'!AB255*'7. Network costs'!$L$269</f>
        <v>10016.508348881045</v>
      </c>
      <c r="AC225" s="469">
        <f>'8. Routing factors'!AC255*'7. Network costs'!$L$270</f>
        <v>13993.525499155267</v>
      </c>
      <c r="AD225" s="469">
        <f>'8. Routing factors'!AD255*'7. Network costs'!$L$271</f>
        <v>0</v>
      </c>
      <c r="AE225" s="469">
        <f>'8. Routing factors'!AE255*'7. Network costs'!$L$272</f>
        <v>0</v>
      </c>
      <c r="AF225" s="469">
        <f>'8. Routing factors'!AF255*'7. Network costs'!$L$273</f>
        <v>0</v>
      </c>
      <c r="AG225" s="469">
        <f>'8. Routing factors'!AG255*'7. Network costs'!$L$274</f>
        <v>0</v>
      </c>
      <c r="AH225" s="469">
        <f>'8. Routing factors'!AH255*'7. Network costs'!$L$275</f>
        <v>0</v>
      </c>
      <c r="AI225" s="469">
        <f>'8. Routing factors'!AI255*'7. Network costs'!$L$276</f>
        <v>37444.833496968771</v>
      </c>
      <c r="AJ225" s="469">
        <f>'8. Routing factors'!AJ255*'7. Network costs'!$L$277</f>
        <v>94233.79307616665</v>
      </c>
      <c r="AK225" s="469">
        <f>'8. Routing factors'!AK255*'7. Network costs'!$L$278</f>
        <v>38128.933972128521</v>
      </c>
      <c r="AL225" s="469">
        <f>'8. Routing factors'!AL255*'7. Network costs'!$L$279</f>
        <v>9603.9829950131516</v>
      </c>
      <c r="AM225" s="469">
        <f>'8. Routing factors'!AM255*'7. Network costs'!$L$280</f>
        <v>15161.356932308532</v>
      </c>
      <c r="AN225" s="469">
        <f>'8. Routing factors'!AN255*'7. Network costs'!$L$281</f>
        <v>38.764677355887564</v>
      </c>
      <c r="AO225" s="469">
        <f>'8. Routing factors'!AO255*'7. Network costs'!$L$282</f>
        <v>11.144908417120062</v>
      </c>
      <c r="AP225" s="469">
        <f>'8. Routing factors'!AP255*'7. Network costs'!$L$283</f>
        <v>0</v>
      </c>
      <c r="AQ225" s="469">
        <f>'8. Routing factors'!AQ255*'7. Network costs'!$L$284</f>
        <v>0</v>
      </c>
      <c r="AR225" s="469">
        <f>'8. Routing factors'!AR255*'7. Network costs'!$L$285</f>
        <v>55.724542085600319</v>
      </c>
      <c r="AS225" s="469">
        <f>'8. Routing factors'!AS255*'7. Network costs'!$L$286</f>
        <v>0</v>
      </c>
      <c r="AT225" s="469">
        <f>'8. Routing factors'!AT255*'7. Network costs'!$L$287</f>
        <v>61.476165362891152</v>
      </c>
      <c r="AU225" s="469">
        <f>'8. Routing factors'!AU255*'7. Network costs'!$L$288</f>
        <v>0</v>
      </c>
      <c r="AV225" s="469">
        <f>'8. Routing factors'!AV255*'7. Network costs'!$L$289</f>
        <v>379.82085443688652</v>
      </c>
      <c r="AW225" s="469">
        <f>'8. Routing factors'!AW255*'7. Network costs'!$L$290</f>
        <v>0</v>
      </c>
      <c r="AX225" s="469">
        <f>'8. Routing factors'!AX255*'7. Network costs'!$L$291</f>
        <v>0</v>
      </c>
      <c r="AY225" s="469">
        <f>'8. Routing factors'!AY255*'7. Network costs'!$L$292</f>
        <v>0</v>
      </c>
      <c r="AZ225" s="469">
        <f>'8. Routing factors'!AZ255*'7. Network costs'!$L$293</f>
        <v>0</v>
      </c>
      <c r="BA225" s="469">
        <f>'8. Routing factors'!BA255*'7. Network costs'!$L$294</f>
        <v>0</v>
      </c>
      <c r="BB225" s="469">
        <f>'8. Routing factors'!BB255*'7. Network costs'!$L$295</f>
        <v>0</v>
      </c>
      <c r="BC225" s="469">
        <f>'8. Routing factors'!BC255*'7. Network costs'!$L$296</f>
        <v>0</v>
      </c>
      <c r="BD225" s="469">
        <f>'8. Routing factors'!BD255*'7. Network costs'!$L$297</f>
        <v>0</v>
      </c>
      <c r="BE225" s="469">
        <f>'8. Routing factors'!BE255*'7. Network costs'!$L$298</f>
        <v>0</v>
      </c>
      <c r="BF225" s="469">
        <f>'8. Routing factors'!BF255*'7. Network costs'!$L$299</f>
        <v>0</v>
      </c>
      <c r="BG225" s="469">
        <f>'8. Routing factors'!BG255*'7. Network costs'!$L$300</f>
        <v>0</v>
      </c>
      <c r="BH225" s="229"/>
      <c r="BI225" s="335">
        <f t="shared" ref="BI225:BI253" si="37">SUM(E225:BG225)</f>
        <v>577331.05635743984</v>
      </c>
      <c r="BJ225" s="470">
        <f>'2. Traffic'!L208</f>
        <v>90.092993541120009</v>
      </c>
      <c r="BK225" s="471">
        <f t="shared" ref="BK225:BK253" si="38">IF(BI225=0,"",BI225/BJ225/1000000)</f>
        <v>6.4081682011591264E-3</v>
      </c>
    </row>
    <row r="226" spans="3:63" s="487" customFormat="1">
      <c r="C226" s="240" t="str">
        <f t="shared" si="36"/>
        <v>S03</v>
      </c>
      <c r="D226" s="240" t="str">
        <f t="shared" si="36"/>
        <v>Изходящи повиквания към други мобилни мрежи (Outgoing Calls to Other Mobile)</v>
      </c>
      <c r="E226" s="469">
        <f>'8. Routing factors'!E256*'7. Network costs'!$L$246</f>
        <v>742977.83115749387</v>
      </c>
      <c r="F226" s="469">
        <f>'8. Routing factors'!F256*'7. Network costs'!$L$247</f>
        <v>439678.65166496526</v>
      </c>
      <c r="G226" s="469">
        <f>'8. Routing factors'!G256*'7. Network costs'!$L$248</f>
        <v>810165.4821692179</v>
      </c>
      <c r="H226" s="469">
        <f>'8. Routing factors'!H256*'7. Network costs'!$L$249</f>
        <v>221955.56964831386</v>
      </c>
      <c r="I226" s="469">
        <f>'8. Routing factors'!I256*'7. Network costs'!$L$250</f>
        <v>967300.66569332033</v>
      </c>
      <c r="J226" s="469">
        <f>'8. Routing factors'!J256*'7. Network costs'!$L$251</f>
        <v>48304.30330820672</v>
      </c>
      <c r="K226" s="469">
        <f>'8. Routing factors'!K256*'7. Network costs'!$L$252</f>
        <v>32997.787412107762</v>
      </c>
      <c r="L226" s="469">
        <f>'8. Routing factors'!L256*'7. Network costs'!$L$253</f>
        <v>4396.6769042568512</v>
      </c>
      <c r="M226" s="469">
        <f>'8. Routing factors'!M256*'7. Network costs'!$L$254</f>
        <v>131900.30712770557</v>
      </c>
      <c r="N226" s="469">
        <f>'8. Routing factors'!N256*'7. Network costs'!$L$255</f>
        <v>0</v>
      </c>
      <c r="O226" s="469">
        <f>'8. Routing factors'!O256*'7. Network costs'!$L$256</f>
        <v>0</v>
      </c>
      <c r="P226" s="469">
        <f>'8. Routing factors'!P256*'7. Network costs'!$L$257</f>
        <v>0</v>
      </c>
      <c r="Q226" s="469">
        <f>'8. Routing factors'!Q256*'7. Network costs'!$L$258</f>
        <v>0</v>
      </c>
      <c r="R226" s="469">
        <f>'8. Routing factors'!R256*'7. Network costs'!$L$259</f>
        <v>23448.943489369882</v>
      </c>
      <c r="S226" s="469">
        <f>'8. Routing factors'!S256*'7. Network costs'!$L$260</f>
        <v>21983.384521284261</v>
      </c>
      <c r="T226" s="469">
        <f>'8. Routing factors'!T256*'7. Network costs'!$L$261</f>
        <v>0</v>
      </c>
      <c r="U226" s="469">
        <f>'8. Routing factors'!U256*'7. Network costs'!$L$262</f>
        <v>97009.621361480502</v>
      </c>
      <c r="V226" s="469">
        <f>'8. Routing factors'!V256*'7. Network costs'!$L$263</f>
        <v>0</v>
      </c>
      <c r="W226" s="469">
        <f>'8. Routing factors'!W256*'7. Network costs'!$L$264</f>
        <v>149839.68606619479</v>
      </c>
      <c r="X226" s="469">
        <f>'8. Routing factors'!X256*'7. Network costs'!$L$265</f>
        <v>0</v>
      </c>
      <c r="Y226" s="469">
        <f>'8. Routing factors'!Y256*'7. Network costs'!$L$266</f>
        <v>0</v>
      </c>
      <c r="Z226" s="469">
        <f>'8. Routing factors'!Z256*'7. Network costs'!$L$267</f>
        <v>0</v>
      </c>
      <c r="AA226" s="469">
        <f>'8. Routing factors'!AA256*'7. Network costs'!$L$268</f>
        <v>0</v>
      </c>
      <c r="AB226" s="469">
        <f>'8. Routing factors'!AB256*'7. Network costs'!$L$269</f>
        <v>103239.57092155983</v>
      </c>
      <c r="AC226" s="469">
        <f>'8. Routing factors'!AC256*'7. Network costs'!$L$270</f>
        <v>144230.45615232611</v>
      </c>
      <c r="AD226" s="469">
        <f>'8. Routing factors'!AD256*'7. Network costs'!$L$271</f>
        <v>0</v>
      </c>
      <c r="AE226" s="469">
        <f>'8. Routing factors'!AE256*'7. Network costs'!$L$272</f>
        <v>0</v>
      </c>
      <c r="AF226" s="469">
        <f>'8. Routing factors'!AF256*'7. Network costs'!$L$273</f>
        <v>0</v>
      </c>
      <c r="AG226" s="469">
        <f>'8. Routing factors'!AG256*'7. Network costs'!$L$274</f>
        <v>0</v>
      </c>
      <c r="AH226" s="469">
        <f>'8. Routing factors'!AH256*'7. Network costs'!$L$275</f>
        <v>0</v>
      </c>
      <c r="AI226" s="469">
        <f>'8. Routing factors'!AI256*'7. Network costs'!$L$276</f>
        <v>385941.72827581764</v>
      </c>
      <c r="AJ226" s="469">
        <f>'8. Routing factors'!AJ256*'7. Network costs'!$L$277</f>
        <v>971262.24275361374</v>
      </c>
      <c r="AK226" s="469">
        <f>'8. Routing factors'!AK256*'7. Network costs'!$L$278</f>
        <v>392992.71221780352</v>
      </c>
      <c r="AL226" s="469">
        <f>'8. Routing factors'!AL256*'7. Network costs'!$L$279</f>
        <v>98987.696012241402</v>
      </c>
      <c r="AM226" s="469">
        <f>'8. Routing factors'!AM256*'7. Network costs'!$L$280</f>
        <v>156267.22703775368</v>
      </c>
      <c r="AN226" s="469">
        <f>'8. Routing factors'!AN256*'7. Network costs'!$L$281</f>
        <v>399.54528242185432</v>
      </c>
      <c r="AO226" s="469">
        <f>'8. Routing factors'!AO256*'7. Network costs'!$L$282</f>
        <v>114.86992501454762</v>
      </c>
      <c r="AP226" s="469">
        <f>'8. Routing factors'!AP256*'7. Network costs'!$L$283</f>
        <v>0</v>
      </c>
      <c r="AQ226" s="469">
        <f>'8. Routing factors'!AQ256*'7. Network costs'!$L$284</f>
        <v>0</v>
      </c>
      <c r="AR226" s="469">
        <f>'8. Routing factors'!AR256*'7. Network costs'!$L$285</f>
        <v>574.34962507273826</v>
      </c>
      <c r="AS226" s="469">
        <f>'8. Routing factors'!AS256*'7. Network costs'!$L$286</f>
        <v>0</v>
      </c>
      <c r="AT226" s="469">
        <f>'8. Routing factors'!AT256*'7. Network costs'!$L$287</f>
        <v>633.63127278546585</v>
      </c>
      <c r="AU226" s="469">
        <f>'8. Routing factors'!AU256*'7. Network costs'!$L$288</f>
        <v>0</v>
      </c>
      <c r="AV226" s="469">
        <f>'8. Routing factors'!AV256*'7. Network costs'!$L$289</f>
        <v>3914.791529475925</v>
      </c>
      <c r="AW226" s="469">
        <f>'8. Routing factors'!AW256*'7. Network costs'!$L$290</f>
        <v>0</v>
      </c>
      <c r="AX226" s="469">
        <f>'8. Routing factors'!AX256*'7. Network costs'!$L$291</f>
        <v>0</v>
      </c>
      <c r="AY226" s="469">
        <f>'8. Routing factors'!AY256*'7. Network costs'!$L$292</f>
        <v>0</v>
      </c>
      <c r="AZ226" s="469">
        <f>'8. Routing factors'!AZ256*'7. Network costs'!$L$293</f>
        <v>0</v>
      </c>
      <c r="BA226" s="469">
        <f>'8. Routing factors'!BA256*'7. Network costs'!$L$294</f>
        <v>0</v>
      </c>
      <c r="BB226" s="469">
        <f>'8. Routing factors'!BB256*'7. Network costs'!$L$295</f>
        <v>0</v>
      </c>
      <c r="BC226" s="469">
        <f>'8. Routing factors'!BC256*'7. Network costs'!$L$296</f>
        <v>0</v>
      </c>
      <c r="BD226" s="469">
        <f>'8. Routing factors'!BD256*'7. Network costs'!$L$297</f>
        <v>0</v>
      </c>
      <c r="BE226" s="469">
        <f>'8. Routing factors'!BE256*'7. Network costs'!$L$298</f>
        <v>0</v>
      </c>
      <c r="BF226" s="469">
        <f>'8. Routing factors'!BF256*'7. Network costs'!$L$299</f>
        <v>0</v>
      </c>
      <c r="BG226" s="469">
        <f>'8. Routing factors'!BG256*'7. Network costs'!$L$300</f>
        <v>0</v>
      </c>
      <c r="BH226" s="229"/>
      <c r="BI226" s="335">
        <f t="shared" si="37"/>
        <v>5950517.7315298039</v>
      </c>
      <c r="BJ226" s="470">
        <f>'2. Traffic'!L209</f>
        <v>900.92993541119995</v>
      </c>
      <c r="BK226" s="471">
        <f t="shared" si="38"/>
        <v>6.6048618184874558E-3</v>
      </c>
    </row>
    <row r="227" spans="3:63" s="487" customFormat="1">
      <c r="C227" s="240" t="str">
        <f t="shared" si="36"/>
        <v>S04</v>
      </c>
      <c r="D227" s="240" t="str">
        <f t="shared" si="36"/>
        <v>Изходящи международни повиквания (Outgoing Calls to International)</v>
      </c>
      <c r="E227" s="469">
        <f>'8. Routing factors'!E257*'7. Network costs'!$L$246</f>
        <v>35926.938244191646</v>
      </c>
      <c r="F227" s="469">
        <f>'8. Routing factors'!F257*'7. Network costs'!$L$247</f>
        <v>21260.806316451468</v>
      </c>
      <c r="G227" s="469">
        <f>'8. Routing factors'!G257*'7. Network costs'!$L$248</f>
        <v>39175.819284033649</v>
      </c>
      <c r="H227" s="469">
        <f>'8. Routing factors'!H257*'7. Network costs'!$L$249</f>
        <v>10732.73482640293</v>
      </c>
      <c r="I227" s="469">
        <f>'8. Routing factors'!I257*'7. Network costs'!$L$250</f>
        <v>46774.142945542</v>
      </c>
      <c r="J227" s="469">
        <f>'8. Routing factors'!J257*'7. Network costs'!$L$251</f>
        <v>2335.7705292215851</v>
      </c>
      <c r="K227" s="469">
        <f>'8. Routing factors'!K257*'7. Network costs'!$L$252</f>
        <v>1595.6189011761512</v>
      </c>
      <c r="L227" s="469">
        <f>'8. Routing factors'!L257*'7. Network costs'!$L$253</f>
        <v>212.60276282108339</v>
      </c>
      <c r="M227" s="469">
        <f>'8. Routing factors'!M257*'7. Network costs'!$L$254</f>
        <v>6378.082884632503</v>
      </c>
      <c r="N227" s="469">
        <f>'8. Routing factors'!N257*'7. Network costs'!$L$255</f>
        <v>0</v>
      </c>
      <c r="O227" s="469">
        <f>'8. Routing factors'!O257*'7. Network costs'!$L$256</f>
        <v>0</v>
      </c>
      <c r="P227" s="469">
        <f>'8. Routing factors'!P257*'7. Network costs'!$L$257</f>
        <v>0</v>
      </c>
      <c r="Q227" s="469">
        <f>'8. Routing factors'!Q257*'7. Network costs'!$L$258</f>
        <v>0</v>
      </c>
      <c r="R227" s="469">
        <f>'8. Routing factors'!R257*'7. Network costs'!$L$259</f>
        <v>1133.881401712445</v>
      </c>
      <c r="S227" s="469">
        <f>'8. Routing factors'!S257*'7. Network costs'!$L$260</f>
        <v>1063.0138141054172</v>
      </c>
      <c r="T227" s="469">
        <f>'8. Routing factors'!T257*'7. Network costs'!$L$261</f>
        <v>0</v>
      </c>
      <c r="U227" s="469">
        <f>'8. Routing factors'!U257*'7. Network costs'!$L$262</f>
        <v>4690.9322587951237</v>
      </c>
      <c r="V227" s="469">
        <f>'8. Routing factors'!V257*'7. Network costs'!$L$263</f>
        <v>0</v>
      </c>
      <c r="W227" s="469">
        <f>'8. Routing factors'!W257*'7. Network costs'!$L$264</f>
        <v>0</v>
      </c>
      <c r="X227" s="469">
        <f>'8. Routing factors'!X257*'7. Network costs'!$L$265</f>
        <v>3895.8757662907014</v>
      </c>
      <c r="Y227" s="469">
        <f>'8. Routing factors'!Y257*'7. Network costs'!$L$266</f>
        <v>0</v>
      </c>
      <c r="Z227" s="469">
        <f>'8. Routing factors'!Z257*'7. Network costs'!$L$267</f>
        <v>0</v>
      </c>
      <c r="AA227" s="469">
        <f>'8. Routing factors'!AA257*'7. Network costs'!$L$268</f>
        <v>0</v>
      </c>
      <c r="AB227" s="469">
        <f>'8. Routing factors'!AB257*'7. Network costs'!$L$269</f>
        <v>4992.1835259570289</v>
      </c>
      <c r="AC227" s="469">
        <f>'8. Routing factors'!AC257*'7. Network costs'!$L$270</f>
        <v>6974.3113102627685</v>
      </c>
      <c r="AD227" s="469">
        <f>'8. Routing factors'!AD257*'7. Network costs'!$L$271</f>
        <v>0</v>
      </c>
      <c r="AE227" s="469">
        <f>'8. Routing factors'!AE257*'7. Network costs'!$L$272</f>
        <v>0</v>
      </c>
      <c r="AF227" s="469">
        <f>'8. Routing factors'!AF257*'7. Network costs'!$L$273</f>
        <v>0</v>
      </c>
      <c r="AG227" s="469">
        <f>'8. Routing factors'!AG257*'7. Network costs'!$L$274</f>
        <v>0</v>
      </c>
      <c r="AH227" s="469">
        <f>'8. Routing factors'!AH257*'7. Network costs'!$L$275</f>
        <v>0</v>
      </c>
      <c r="AI227" s="469">
        <f>'8. Routing factors'!AI257*'7. Network costs'!$L$276</f>
        <v>18662.339650188955</v>
      </c>
      <c r="AJ227" s="469">
        <f>'8. Routing factors'!AJ257*'7. Network costs'!$L$277</f>
        <v>46965.706311804272</v>
      </c>
      <c r="AK227" s="469">
        <f>'8. Routing factors'!AK257*'7. Network costs'!$L$278</f>
        <v>19003.292305868956</v>
      </c>
      <c r="AL227" s="469">
        <f>'8. Routing factors'!AL257*'7. Network costs'!$L$279</f>
        <v>4786.5827113928453</v>
      </c>
      <c r="AM227" s="469">
        <f>'8. Routing factors'!AM257*'7. Network costs'!$L$280</f>
        <v>7556.3533391434021</v>
      </c>
      <c r="AN227" s="469">
        <f>'8. Routing factors'!AN257*'7. Network costs'!$L$281</f>
        <v>19.320144000750496</v>
      </c>
      <c r="AO227" s="469">
        <f>'8. Routing factors'!AO257*'7. Network costs'!$L$282</f>
        <v>5.5545731367020643</v>
      </c>
      <c r="AP227" s="469">
        <f>'8. Routing factors'!AP257*'7. Network costs'!$L$283</f>
        <v>0</v>
      </c>
      <c r="AQ227" s="469">
        <f>'8. Routing factors'!AQ257*'7. Network costs'!$L$284</f>
        <v>0</v>
      </c>
      <c r="AR227" s="469">
        <f>'8. Routing factors'!AR257*'7. Network costs'!$L$285</f>
        <v>27.772865683510329</v>
      </c>
      <c r="AS227" s="469">
        <f>'8. Routing factors'!AS257*'7. Network costs'!$L$286</f>
        <v>0</v>
      </c>
      <c r="AT227" s="469">
        <f>'8. Routing factors'!AT257*'7. Network costs'!$L$287</f>
        <v>30.639449324466394</v>
      </c>
      <c r="AU227" s="469">
        <f>'8. Routing factors'!AU257*'7. Network costs'!$L$288</f>
        <v>0</v>
      </c>
      <c r="AV227" s="469">
        <f>'8. Routing factors'!AV257*'7. Network costs'!$L$289</f>
        <v>0</v>
      </c>
      <c r="AW227" s="469">
        <f>'8. Routing factors'!AW257*'7. Network costs'!$L$290</f>
        <v>254.46431866901537</v>
      </c>
      <c r="AX227" s="469">
        <f>'8. Routing factors'!AX257*'7. Network costs'!$L$291</f>
        <v>0</v>
      </c>
      <c r="AY227" s="469">
        <f>'8. Routing factors'!AY257*'7. Network costs'!$L$292</f>
        <v>0</v>
      </c>
      <c r="AZ227" s="469">
        <f>'8. Routing factors'!AZ257*'7. Network costs'!$L$293</f>
        <v>0</v>
      </c>
      <c r="BA227" s="469">
        <f>'8. Routing factors'!BA257*'7. Network costs'!$L$294</f>
        <v>0</v>
      </c>
      <c r="BB227" s="469">
        <f>'8. Routing factors'!BB257*'7. Network costs'!$L$295</f>
        <v>0</v>
      </c>
      <c r="BC227" s="469">
        <f>'8. Routing factors'!BC257*'7. Network costs'!$L$296</f>
        <v>0</v>
      </c>
      <c r="BD227" s="469">
        <f>'8. Routing factors'!BD257*'7. Network costs'!$L$297</f>
        <v>0</v>
      </c>
      <c r="BE227" s="469">
        <f>'8. Routing factors'!BE257*'7. Network costs'!$L$298</f>
        <v>0</v>
      </c>
      <c r="BF227" s="469">
        <f>'8. Routing factors'!BF257*'7. Network costs'!$L$299</f>
        <v>0</v>
      </c>
      <c r="BG227" s="469">
        <f>'8. Routing factors'!BG257*'7. Network costs'!$L$300</f>
        <v>0</v>
      </c>
      <c r="BH227" s="229"/>
      <c r="BI227" s="335">
        <f t="shared" si="37"/>
        <v>284454.7404408094</v>
      </c>
      <c r="BJ227" s="470">
        <f>'2. Traffic'!L210</f>
        <v>45.046496770560005</v>
      </c>
      <c r="BK227" s="471">
        <f t="shared" si="38"/>
        <v>6.3146917259660007E-3</v>
      </c>
    </row>
    <row r="228" spans="3:63" s="487" customFormat="1">
      <c r="C228" s="240" t="str">
        <f t="shared" si="36"/>
        <v>S05</v>
      </c>
      <c r="D228" s="240" t="str">
        <f t="shared" si="36"/>
        <v>Входящи повиквания от фиксирана линия (Incoming calls from fixed)</v>
      </c>
      <c r="E228" s="469">
        <f>'8. Routing factors'!E258*'7. Network costs'!$L$246</f>
        <v>36251.697252801627</v>
      </c>
      <c r="F228" s="469">
        <f>'8. Routing factors'!F258*'7. Network costs'!$L$247</f>
        <v>21452.991866320743</v>
      </c>
      <c r="G228" s="469">
        <f>'8. Routing factors'!G258*'7. Network costs'!$L$248</f>
        <v>39529.946322238</v>
      </c>
      <c r="H228" s="469">
        <f>'8. Routing factors'!H258*'7. Network costs'!$L$249</f>
        <v>10829.752621189824</v>
      </c>
      <c r="I228" s="469">
        <f>'8. Routing factors'!I258*'7. Network costs'!$L$250</f>
        <v>47196.954491249802</v>
      </c>
      <c r="J228" s="469">
        <f>'8. Routing factors'!J258*'7. Network costs'!$L$251</f>
        <v>2356.8845611564675</v>
      </c>
      <c r="K228" s="469">
        <f>'8. Routing factors'!K258*'7. Network costs'!$L$252</f>
        <v>1610.0423849960973</v>
      </c>
      <c r="L228" s="469">
        <f>'8. Routing factors'!L258*'7. Network costs'!$L$253</f>
        <v>214.52457040769784</v>
      </c>
      <c r="M228" s="469">
        <f>'8. Routing factors'!M258*'7. Network costs'!$L$254</f>
        <v>6435.7371122309369</v>
      </c>
      <c r="N228" s="469">
        <f>'8. Routing factors'!N258*'7. Network costs'!$L$255</f>
        <v>0</v>
      </c>
      <c r="O228" s="469">
        <f>'8. Routing factors'!O258*'7. Network costs'!$L$256</f>
        <v>0</v>
      </c>
      <c r="P228" s="469">
        <f>'8. Routing factors'!P258*'7. Network costs'!$L$257</f>
        <v>0</v>
      </c>
      <c r="Q228" s="469">
        <f>'8. Routing factors'!Q258*'7. Network costs'!$L$258</f>
        <v>0</v>
      </c>
      <c r="R228" s="469">
        <f>'8. Routing factors'!R258*'7. Network costs'!$L$259</f>
        <v>1144.1310421743888</v>
      </c>
      <c r="S228" s="469">
        <f>'8. Routing factors'!S258*'7. Network costs'!$L$260</f>
        <v>1072.6228520384893</v>
      </c>
      <c r="T228" s="469">
        <f>'8. Routing factors'!T258*'7. Network costs'!$L$261</f>
        <v>0</v>
      </c>
      <c r="U228" s="469">
        <f>'8. Routing factors'!U258*'7. Network costs'!$L$262</f>
        <v>0</v>
      </c>
      <c r="V228" s="469">
        <f>'8. Routing factors'!V258*'7. Network costs'!$L$263</f>
        <v>14674.839241973508</v>
      </c>
      <c r="W228" s="469">
        <f>'8. Routing factors'!W258*'7. Network costs'!$L$264</f>
        <v>7311.0430862574249</v>
      </c>
      <c r="X228" s="469">
        <f>'8. Routing factors'!X258*'7. Network costs'!$L$265</f>
        <v>0</v>
      </c>
      <c r="Y228" s="469">
        <f>'8. Routing factors'!Y258*'7. Network costs'!$L$266</f>
        <v>0</v>
      </c>
      <c r="Z228" s="469">
        <f>'8. Routing factors'!Z258*'7. Network costs'!$L$267</f>
        <v>0</v>
      </c>
      <c r="AA228" s="469">
        <f>'8. Routing factors'!AA258*'7. Network costs'!$L$268</f>
        <v>0</v>
      </c>
      <c r="AB228" s="469">
        <f>'8. Routing factors'!AB258*'7. Network costs'!$L$269</f>
        <v>5037.3100146566603</v>
      </c>
      <c r="AC228" s="469">
        <f>'8. Routing factors'!AC258*'7. Network costs'!$L$270</f>
        <v>7037.3551024017906</v>
      </c>
      <c r="AD228" s="469">
        <f>'8. Routing factors'!AD258*'7. Network costs'!$L$271</f>
        <v>0</v>
      </c>
      <c r="AE228" s="469">
        <f>'8. Routing factors'!AE258*'7. Network costs'!$L$272</f>
        <v>0</v>
      </c>
      <c r="AF228" s="469">
        <f>'8. Routing factors'!AF258*'7. Network costs'!$L$273</f>
        <v>0</v>
      </c>
      <c r="AG228" s="469">
        <f>'8. Routing factors'!AG258*'7. Network costs'!$L$274</f>
        <v>0</v>
      </c>
      <c r="AH228" s="469">
        <f>'8. Routing factors'!AH258*'7. Network costs'!$L$275</f>
        <v>0</v>
      </c>
      <c r="AI228" s="469">
        <f>'8. Routing factors'!AI258*'7. Network costs'!$L$276</f>
        <v>18831.03654503548</v>
      </c>
      <c r="AJ228" s="469">
        <f>'8. Routing factors'!AJ258*'7. Network costs'!$L$277</f>
        <v>47390.24948096661</v>
      </c>
      <c r="AK228" s="469">
        <f>'8. Routing factors'!AK258*'7. Network costs'!$L$278</f>
        <v>19175.07121804991</v>
      </c>
      <c r="AL228" s="469">
        <f>'8. Routing factors'!AL258*'7. Network costs'!$L$279</f>
        <v>4829.8506861202186</v>
      </c>
      <c r="AM228" s="469">
        <f>'8. Routing factors'!AM258*'7. Network costs'!$L$280</f>
        <v>7624.6584588963669</v>
      </c>
      <c r="AN228" s="469">
        <f>'8. Routing factors'!AN258*'7. Network costs'!$L$281</f>
        <v>19.494787071341129</v>
      </c>
      <c r="AO228" s="469">
        <f>'8. Routing factors'!AO258*'7. Network costs'!$L$282</f>
        <v>5.6047833063765875</v>
      </c>
      <c r="AP228" s="469">
        <f>'8. Routing factors'!AP258*'7. Network costs'!$L$283</f>
        <v>0</v>
      </c>
      <c r="AQ228" s="469">
        <f>'8. Routing factors'!AQ258*'7. Network costs'!$L$284</f>
        <v>0</v>
      </c>
      <c r="AR228" s="469">
        <f>'8. Routing factors'!AR258*'7. Network costs'!$L$285</f>
        <v>28.023916531882943</v>
      </c>
      <c r="AS228" s="469">
        <f>'8. Routing factors'!AS258*'7. Network costs'!$L$286</f>
        <v>0</v>
      </c>
      <c r="AT228" s="469">
        <f>'8. Routing factors'!AT258*'7. Network costs'!$L$287</f>
        <v>0</v>
      </c>
      <c r="AU228" s="469">
        <f>'8. Routing factors'!AU258*'7. Network costs'!$L$288</f>
        <v>26.141091432661181</v>
      </c>
      <c r="AV228" s="469">
        <f>'8. Routing factors'!AV258*'7. Network costs'!$L$289</f>
        <v>191.01220976310691</v>
      </c>
      <c r="AW228" s="469">
        <f>'8. Routing factors'!AW258*'7. Network costs'!$L$290</f>
        <v>0</v>
      </c>
      <c r="AX228" s="469">
        <f>'8. Routing factors'!AX258*'7. Network costs'!$L$291</f>
        <v>0</v>
      </c>
      <c r="AY228" s="469">
        <f>'8. Routing factors'!AY258*'7. Network costs'!$L$292</f>
        <v>0</v>
      </c>
      <c r="AZ228" s="469">
        <f>'8. Routing factors'!AZ258*'7. Network costs'!$L$293</f>
        <v>0</v>
      </c>
      <c r="BA228" s="469">
        <f>'8. Routing factors'!BA258*'7. Network costs'!$L$294</f>
        <v>0</v>
      </c>
      <c r="BB228" s="469">
        <f>'8. Routing factors'!BB258*'7. Network costs'!$L$295</f>
        <v>0</v>
      </c>
      <c r="BC228" s="469">
        <f>'8. Routing factors'!BC258*'7. Network costs'!$L$296</f>
        <v>0</v>
      </c>
      <c r="BD228" s="469">
        <f>'8. Routing factors'!BD258*'7. Network costs'!$L$297</f>
        <v>0</v>
      </c>
      <c r="BE228" s="469">
        <f>'8. Routing factors'!BE258*'7. Network costs'!$L$298</f>
        <v>0</v>
      </c>
      <c r="BF228" s="469">
        <f>'8. Routing factors'!BF258*'7. Network costs'!$L$299</f>
        <v>0</v>
      </c>
      <c r="BG228" s="469">
        <f>'8. Routing factors'!BG258*'7. Network costs'!$L$300</f>
        <v>0</v>
      </c>
      <c r="BH228" s="229"/>
      <c r="BI228" s="335">
        <f t="shared" si="37"/>
        <v>300276.97569926741</v>
      </c>
      <c r="BJ228" s="470">
        <f>'2. Traffic'!L211</f>
        <v>45.046496770560005</v>
      </c>
      <c r="BK228" s="471">
        <f t="shared" si="38"/>
        <v>6.6659340287592017E-3</v>
      </c>
    </row>
    <row r="229" spans="3:63" s="487" customFormat="1">
      <c r="C229" s="240" t="str">
        <f t="shared" si="36"/>
        <v>S06</v>
      </c>
      <c r="D229" s="240" t="str">
        <f t="shared" si="36"/>
        <v>Входящи повиквания от други мобилни мрежи (Incoming calls from other mobile)</v>
      </c>
      <c r="E229" s="469">
        <f>'8. Routing factors'!E259*'7. Network costs'!$L$246</f>
        <v>730736.215076591</v>
      </c>
      <c r="F229" s="469">
        <f>'8. Routing factors'!F259*'7. Network costs'!$L$247</f>
        <v>432434.32077521819</v>
      </c>
      <c r="G229" s="469">
        <f>'8. Routing factors'!G259*'7. Network costs'!$L$248</f>
        <v>796816.85401531437</v>
      </c>
      <c r="H229" s="469">
        <f>'8. Routing factors'!H259*'7. Network costs'!$L$249</f>
        <v>218298.53607785088</v>
      </c>
      <c r="I229" s="469">
        <f>'8. Routing factors'!I259*'7. Network costs'!$L$250</f>
        <v>951363.01198732515</v>
      </c>
      <c r="J229" s="469">
        <f>'8. Routing factors'!J259*'7. Network costs'!$L$251</f>
        <v>47508.421235610658</v>
      </c>
      <c r="K229" s="469">
        <f>'8. Routing factors'!K259*'7. Network costs'!$L$252</f>
        <v>32454.101950606229</v>
      </c>
      <c r="L229" s="469">
        <f>'8. Routing factors'!L259*'7. Network costs'!$L$253</f>
        <v>4324.2354013793911</v>
      </c>
      <c r="M229" s="469">
        <f>'8. Routing factors'!M259*'7. Network costs'!$L$254</f>
        <v>129727.06204138175</v>
      </c>
      <c r="N229" s="469">
        <f>'8. Routing factors'!N259*'7. Network costs'!$L$255</f>
        <v>0</v>
      </c>
      <c r="O229" s="469">
        <f>'8. Routing factors'!O259*'7. Network costs'!$L$256</f>
        <v>0</v>
      </c>
      <c r="P229" s="469">
        <f>'8. Routing factors'!P259*'7. Network costs'!$L$257</f>
        <v>0</v>
      </c>
      <c r="Q229" s="469">
        <f>'8. Routing factors'!Q259*'7. Network costs'!$L$258</f>
        <v>0</v>
      </c>
      <c r="R229" s="469">
        <f>'8. Routing factors'!R259*'7. Network costs'!$L$259</f>
        <v>23062.588807356758</v>
      </c>
      <c r="S229" s="469">
        <f>'8. Routing factors'!S259*'7. Network costs'!$L$260</f>
        <v>21621.17700689696</v>
      </c>
      <c r="T229" s="469">
        <f>'8. Routing factors'!T259*'7. Network costs'!$L$261</f>
        <v>0</v>
      </c>
      <c r="U229" s="469">
        <f>'8. Routing factors'!U259*'7. Network costs'!$L$262</f>
        <v>0</v>
      </c>
      <c r="V229" s="469">
        <f>'8. Routing factors'!V259*'7. Network costs'!$L$263</f>
        <v>295805.08768340264</v>
      </c>
      <c r="W229" s="469">
        <f>'8. Routing factors'!W259*'7. Network costs'!$L$264</f>
        <v>147370.86420693726</v>
      </c>
      <c r="X229" s="469">
        <f>'8. Routing factors'!X259*'7. Network costs'!$L$265</f>
        <v>0</v>
      </c>
      <c r="Y229" s="469">
        <f>'8. Routing factors'!Y259*'7. Network costs'!$L$266</f>
        <v>0</v>
      </c>
      <c r="Z229" s="469">
        <f>'8. Routing factors'!Z259*'7. Network costs'!$L$267</f>
        <v>0</v>
      </c>
      <c r="AA229" s="469">
        <f>'8. Routing factors'!AA259*'7. Network costs'!$L$268</f>
        <v>0</v>
      </c>
      <c r="AB229" s="469">
        <f>'8. Routing factors'!AB259*'7. Network costs'!$L$269</f>
        <v>101538.55221201104</v>
      </c>
      <c r="AC229" s="469">
        <f>'8. Routing factors'!AC259*'7. Network costs'!$L$270</f>
        <v>141854.05433070028</v>
      </c>
      <c r="AD229" s="469">
        <f>'8. Routing factors'!AD259*'7. Network costs'!$L$271</f>
        <v>0</v>
      </c>
      <c r="AE229" s="469">
        <f>'8. Routing factors'!AE259*'7. Network costs'!$L$272</f>
        <v>0</v>
      </c>
      <c r="AF229" s="469">
        <f>'8. Routing factors'!AF259*'7. Network costs'!$L$273</f>
        <v>0</v>
      </c>
      <c r="AG229" s="469">
        <f>'8. Routing factors'!AG259*'7. Network costs'!$L$274</f>
        <v>0</v>
      </c>
      <c r="AH229" s="469">
        <f>'8. Routing factors'!AH259*'7. Network costs'!$L$275</f>
        <v>0</v>
      </c>
      <c r="AI229" s="469">
        <f>'8. Routing factors'!AI259*'7. Network costs'!$L$276</f>
        <v>379582.78959820961</v>
      </c>
      <c r="AJ229" s="469">
        <f>'8. Routing factors'!AJ259*'7. Network costs'!$L$277</f>
        <v>955259.31643326429</v>
      </c>
      <c r="AK229" s="469">
        <f>'8. Routing factors'!AK259*'7. Network costs'!$L$278</f>
        <v>386517.59855516808</v>
      </c>
      <c r="AL229" s="469">
        <f>'8. Routing factors'!AL259*'7. Network costs'!$L$279</f>
        <v>97356.73298683438</v>
      </c>
      <c r="AM229" s="469">
        <f>'8. Routing factors'!AM259*'7. Network costs'!$L$280</f>
        <v>153692.50230277303</v>
      </c>
      <c r="AN229" s="469">
        <f>'8. Routing factors'!AN259*'7. Network costs'!$L$281</f>
        <v>392.96220584913294</v>
      </c>
      <c r="AO229" s="469">
        <f>'8. Routing factors'!AO259*'7. Network costs'!$L$282</f>
        <v>112.9772796861137</v>
      </c>
      <c r="AP229" s="469">
        <f>'8. Routing factors'!AP259*'7. Network costs'!$L$283</f>
        <v>0</v>
      </c>
      <c r="AQ229" s="469">
        <f>'8. Routing factors'!AQ259*'7. Network costs'!$L$284</f>
        <v>0</v>
      </c>
      <c r="AR229" s="469">
        <f>'8. Routing factors'!AR259*'7. Network costs'!$L$285</f>
        <v>564.88639843056865</v>
      </c>
      <c r="AS229" s="469">
        <f>'8. Routing factors'!AS259*'7. Network costs'!$L$286</f>
        <v>0</v>
      </c>
      <c r="AT229" s="469">
        <f>'8. Routing factors'!AT259*'7. Network costs'!$L$287</f>
        <v>0</v>
      </c>
      <c r="AU229" s="469">
        <f>'8. Routing factors'!AU259*'7. Network costs'!$L$288</f>
        <v>526.93373439219204</v>
      </c>
      <c r="AV229" s="469">
        <f>'8. Routing factors'!AV259*'7. Network costs'!$L$289</f>
        <v>3850.2897732580382</v>
      </c>
      <c r="AW229" s="469">
        <f>'8. Routing factors'!AW259*'7. Network costs'!$L$290</f>
        <v>0</v>
      </c>
      <c r="AX229" s="469">
        <f>'8. Routing factors'!AX259*'7. Network costs'!$L$291</f>
        <v>0</v>
      </c>
      <c r="AY229" s="469">
        <f>'8. Routing factors'!AY259*'7. Network costs'!$L$292</f>
        <v>0</v>
      </c>
      <c r="AZ229" s="469">
        <f>'8. Routing factors'!AZ259*'7. Network costs'!$L$293</f>
        <v>0</v>
      </c>
      <c r="BA229" s="469">
        <f>'8. Routing factors'!BA259*'7. Network costs'!$L$294</f>
        <v>0</v>
      </c>
      <c r="BB229" s="469">
        <f>'8. Routing factors'!BB259*'7. Network costs'!$L$295</f>
        <v>0</v>
      </c>
      <c r="BC229" s="469">
        <f>'8. Routing factors'!BC259*'7. Network costs'!$L$296</f>
        <v>0</v>
      </c>
      <c r="BD229" s="469">
        <f>'8. Routing factors'!BD259*'7. Network costs'!$L$297</f>
        <v>0</v>
      </c>
      <c r="BE229" s="469">
        <f>'8. Routing factors'!BE259*'7. Network costs'!$L$298</f>
        <v>0</v>
      </c>
      <c r="BF229" s="469">
        <f>'8. Routing factors'!BF259*'7. Network costs'!$L$299</f>
        <v>0</v>
      </c>
      <c r="BG229" s="469">
        <f>'8. Routing factors'!BG259*'7. Network costs'!$L$300</f>
        <v>0</v>
      </c>
      <c r="BH229" s="229"/>
      <c r="BI229" s="335">
        <f t="shared" si="37"/>
        <v>6052772.0720764492</v>
      </c>
      <c r="BJ229" s="470">
        <f>'2. Traffic'!L212</f>
        <v>900.92993541119995</v>
      </c>
      <c r="BK229" s="471">
        <f t="shared" si="38"/>
        <v>6.7183604786246335E-3</v>
      </c>
    </row>
    <row r="230" spans="3:63" s="487" customFormat="1">
      <c r="C230" s="240" t="str">
        <f t="shared" si="36"/>
        <v>S07</v>
      </c>
      <c r="D230" s="240" t="str">
        <f t="shared" si="36"/>
        <v>Входящи международни повиквания (Incoming calls from international)</v>
      </c>
      <c r="E230" s="469">
        <f>'8. Routing factors'!E260*'7. Network costs'!$L$246</f>
        <v>212580.56005411298</v>
      </c>
      <c r="F230" s="469">
        <f>'8. Routing factors'!F260*'7. Network costs'!$L$247</f>
        <v>125800.70372915707</v>
      </c>
      <c r="G230" s="469">
        <f>'8. Routing factors'!G260*'7. Network costs'!$L$248</f>
        <v>231804.26752132137</v>
      </c>
      <c r="H230" s="469">
        <f>'8. Routing factors'!H260*'7. Network costs'!$L$249</f>
        <v>63505.850813153622</v>
      </c>
      <c r="I230" s="469">
        <f>'8. Routing factors'!I260*'7. Network costs'!$L$250</f>
        <v>276763.73187804274</v>
      </c>
      <c r="J230" s="469">
        <f>'8. Routing factors'!J260*'7. Network costs'!$L$251</f>
        <v>13820.810554044154</v>
      </c>
      <c r="K230" s="469">
        <f>'8. Routing factors'!K260*'7. Network costs'!$L$252</f>
        <v>9441.315520389302</v>
      </c>
      <c r="L230" s="469">
        <f>'8. Routing factors'!L260*'7. Network costs'!$L$253</f>
        <v>1257.9756750316576</v>
      </c>
      <c r="M230" s="469">
        <f>'8. Routing factors'!M260*'7. Network costs'!$L$254</f>
        <v>37739.270250949732</v>
      </c>
      <c r="N230" s="469">
        <f>'8. Routing factors'!N260*'7. Network costs'!$L$255</f>
        <v>0</v>
      </c>
      <c r="O230" s="469">
        <f>'8. Routing factors'!O260*'7. Network costs'!$L$256</f>
        <v>0</v>
      </c>
      <c r="P230" s="469">
        <f>'8. Routing factors'!P260*'7. Network costs'!$L$257</f>
        <v>0</v>
      </c>
      <c r="Q230" s="469">
        <f>'8. Routing factors'!Q260*'7. Network costs'!$L$258</f>
        <v>0</v>
      </c>
      <c r="R230" s="469">
        <f>'8. Routing factors'!R260*'7. Network costs'!$L$259</f>
        <v>6709.2036001688421</v>
      </c>
      <c r="S230" s="469">
        <f>'8. Routing factors'!S260*'7. Network costs'!$L$260</f>
        <v>6289.8783751582887</v>
      </c>
      <c r="T230" s="469">
        <f>'8. Routing factors'!T260*'7. Network costs'!$L$261</f>
        <v>0</v>
      </c>
      <c r="U230" s="469">
        <f>'8. Routing factors'!U260*'7. Network costs'!$L$262</f>
        <v>0</v>
      </c>
      <c r="V230" s="469">
        <f>'8. Routing factors'!V260*'7. Network costs'!$L$263</f>
        <v>86053.503178301922</v>
      </c>
      <c r="W230" s="469">
        <f>'8. Routing factors'!W260*'7. Network costs'!$L$264</f>
        <v>0</v>
      </c>
      <c r="X230" s="469">
        <f>'8. Routing factors'!X260*'7. Network costs'!$L$265</f>
        <v>23051.990867415981</v>
      </c>
      <c r="Y230" s="469">
        <f>'8. Routing factors'!Y260*'7. Network costs'!$L$266</f>
        <v>0</v>
      </c>
      <c r="Z230" s="469">
        <f>'8. Routing factors'!Z260*'7. Network costs'!$L$267</f>
        <v>0</v>
      </c>
      <c r="AA230" s="469">
        <f>'8. Routing factors'!AA260*'7. Network costs'!$L$268</f>
        <v>0</v>
      </c>
      <c r="AB230" s="469">
        <f>'8. Routing factors'!AB260*'7. Network costs'!$L$269</f>
        <v>29538.870321420553</v>
      </c>
      <c r="AC230" s="469">
        <f>'8. Routing factors'!AC260*'7. Network costs'!$L$270</f>
        <v>41267.168224865032</v>
      </c>
      <c r="AD230" s="469">
        <f>'8. Routing factors'!AD260*'7. Network costs'!$L$271</f>
        <v>0</v>
      </c>
      <c r="AE230" s="469">
        <f>'8. Routing factors'!AE260*'7. Network costs'!$L$272</f>
        <v>0</v>
      </c>
      <c r="AF230" s="469">
        <f>'8. Routing factors'!AF260*'7. Network costs'!$L$273</f>
        <v>0</v>
      </c>
      <c r="AG230" s="469">
        <f>'8. Routing factors'!AG260*'7. Network costs'!$L$274</f>
        <v>0</v>
      </c>
      <c r="AH230" s="469">
        <f>'8. Routing factors'!AH260*'7. Network costs'!$L$275</f>
        <v>0</v>
      </c>
      <c r="AI230" s="469">
        <f>'8. Routing factors'!AI260*'7. Network costs'!$L$276</f>
        <v>110425.51379670206</v>
      </c>
      <c r="AJ230" s="469">
        <f>'8. Routing factors'!AJ260*'7. Network costs'!$L$277</f>
        <v>277897.216936221</v>
      </c>
      <c r="AK230" s="469">
        <f>'8. Routing factors'!AK260*'7. Network costs'!$L$278</f>
        <v>112442.93888324166</v>
      </c>
      <c r="AL230" s="469">
        <f>'8. Routing factors'!AL260*'7. Network costs'!$L$279</f>
        <v>28322.32534309354</v>
      </c>
      <c r="AM230" s="469">
        <f>'8. Routing factors'!AM260*'7. Network costs'!$L$280</f>
        <v>44711.124947074197</v>
      </c>
      <c r="AN230" s="469">
        <f>'8. Routing factors'!AN260*'7. Network costs'!$L$281</f>
        <v>114.31775800348503</v>
      </c>
      <c r="AO230" s="469">
        <f>'8. Routing factors'!AO260*'7. Network costs'!$L$282</f>
        <v>32.866543211556767</v>
      </c>
      <c r="AP230" s="469">
        <f>'8. Routing factors'!AP260*'7. Network costs'!$L$283</f>
        <v>0</v>
      </c>
      <c r="AQ230" s="469">
        <f>'8. Routing factors'!AQ260*'7. Network costs'!$L$284</f>
        <v>0</v>
      </c>
      <c r="AR230" s="469">
        <f>'8. Routing factors'!AR260*'7. Network costs'!$L$285</f>
        <v>164.33271605778384</v>
      </c>
      <c r="AS230" s="469">
        <f>'8. Routing factors'!AS260*'7. Network costs'!$L$286</f>
        <v>0</v>
      </c>
      <c r="AT230" s="469">
        <f>'8. Routing factors'!AT260*'7. Network costs'!$L$287</f>
        <v>0</v>
      </c>
      <c r="AU230" s="469">
        <f>'8. Routing factors'!AU260*'7. Network costs'!$L$288</f>
        <v>153.29179813095297</v>
      </c>
      <c r="AV230" s="469">
        <f>'8. Routing factors'!AV260*'7. Network costs'!$L$289</f>
        <v>0</v>
      </c>
      <c r="AW230" s="469">
        <f>'8. Routing factors'!AW260*'7. Network costs'!$L$290</f>
        <v>1505.6715105744652</v>
      </c>
      <c r="AX230" s="469">
        <f>'8. Routing factors'!AX260*'7. Network costs'!$L$291</f>
        <v>0</v>
      </c>
      <c r="AY230" s="469">
        <f>'8. Routing factors'!AY260*'7. Network costs'!$L$292</f>
        <v>0</v>
      </c>
      <c r="AZ230" s="469">
        <f>'8. Routing factors'!AZ260*'7. Network costs'!$L$293</f>
        <v>0</v>
      </c>
      <c r="BA230" s="469">
        <f>'8. Routing factors'!BA260*'7. Network costs'!$L$294</f>
        <v>0</v>
      </c>
      <c r="BB230" s="469">
        <f>'8. Routing factors'!BB260*'7. Network costs'!$L$295</f>
        <v>0</v>
      </c>
      <c r="BC230" s="469">
        <f>'8. Routing factors'!BC260*'7. Network costs'!$L$296</f>
        <v>0</v>
      </c>
      <c r="BD230" s="469">
        <f>'8. Routing factors'!BD260*'7. Network costs'!$L$297</f>
        <v>0</v>
      </c>
      <c r="BE230" s="469">
        <f>'8. Routing factors'!BE260*'7. Network costs'!$L$298</f>
        <v>0</v>
      </c>
      <c r="BF230" s="469">
        <f>'8. Routing factors'!BF260*'7. Network costs'!$L$299</f>
        <v>0</v>
      </c>
      <c r="BG230" s="469">
        <f>'8. Routing factors'!BG260*'7. Network costs'!$L$300</f>
        <v>0</v>
      </c>
      <c r="BH230" s="229"/>
      <c r="BI230" s="335">
        <f t="shared" si="37"/>
        <v>1741394.7007958435</v>
      </c>
      <c r="BJ230" s="470">
        <f>'2. Traffic'!L213</f>
        <v>270.2789806233601</v>
      </c>
      <c r="BK230" s="471">
        <f t="shared" si="38"/>
        <v>6.4429527474891453E-3</v>
      </c>
    </row>
    <row r="231" spans="3:63" s="487" customFormat="1">
      <c r="C231" s="240" t="str">
        <f t="shared" si="36"/>
        <v>S08</v>
      </c>
      <c r="D231" s="240" t="str">
        <f t="shared" si="36"/>
        <v>Изходящи повиквания от чужди абонати в роуминг в мрежата на предприятието (Roaming Calls Outbound)</v>
      </c>
      <c r="E231" s="469">
        <f>'8. Routing factors'!E261*'7. Network costs'!$L$246</f>
        <v>66427.168724669769</v>
      </c>
      <c r="F231" s="469">
        <f>'8. Routing factors'!F261*'7. Network costs'!$L$247</f>
        <v>39310.201131146321</v>
      </c>
      <c r="G231" s="469">
        <f>'8. Routing factors'!G261*'7. Network costs'!$L$248</f>
        <v>72434.192410715594</v>
      </c>
      <c r="H231" s="469">
        <f>'8. Routing factors'!H261*'7. Network costs'!$L$249</f>
        <v>19844.30686369077</v>
      </c>
      <c r="I231" s="469">
        <f>'8. Routing factors'!I261*'7. Network costs'!$L$250</f>
        <v>86483.124842893201</v>
      </c>
      <c r="J231" s="469">
        <f>'8. Routing factors'!J261*'7. Network costs'!$L$251</f>
        <v>4318.7265775924598</v>
      </c>
      <c r="K231" s="469">
        <f>'8. Routing factors'!K261*'7. Network costs'!$L$252</f>
        <v>2950.2220659127915</v>
      </c>
      <c r="L231" s="469">
        <f>'8. Routing factors'!L261*'7. Network costs'!$L$253</f>
        <v>393.0922112331761</v>
      </c>
      <c r="M231" s="469">
        <f>'8. Routing factors'!M261*'7. Network costs'!$L$254</f>
        <v>11792.766336995286</v>
      </c>
      <c r="N231" s="469">
        <f>'8. Routing factors'!N261*'7. Network costs'!$L$255</f>
        <v>0</v>
      </c>
      <c r="O231" s="469">
        <f>'8. Routing factors'!O261*'7. Network costs'!$L$256</f>
        <v>0</v>
      </c>
      <c r="P231" s="469">
        <f>'8. Routing factors'!P261*'7. Network costs'!$L$257</f>
        <v>0</v>
      </c>
      <c r="Q231" s="469">
        <f>'8. Routing factors'!Q261*'7. Network costs'!$L$258</f>
        <v>0</v>
      </c>
      <c r="R231" s="469">
        <f>'8. Routing factors'!R261*'7. Network costs'!$L$259</f>
        <v>2096.4917932436065</v>
      </c>
      <c r="S231" s="469">
        <f>'8. Routing factors'!S261*'7. Network costs'!$L$260</f>
        <v>1965.4610561658808</v>
      </c>
      <c r="T231" s="469">
        <f>'8. Routing factors'!T261*'7. Network costs'!$L$261</f>
        <v>0</v>
      </c>
      <c r="U231" s="469">
        <f>'8. Routing factors'!U261*'7. Network costs'!$L$262</f>
        <v>0</v>
      </c>
      <c r="V231" s="469">
        <f>'8. Routing factors'!V261*'7. Network costs'!$L$263</f>
        <v>26889.99677825136</v>
      </c>
      <c r="W231" s="469">
        <f>'8. Routing factors'!W261*'7. Network costs'!$L$264</f>
        <v>0</v>
      </c>
      <c r="X231" s="469">
        <f>'8. Routing factors'!X261*'7. Network costs'!$L$265</f>
        <v>7203.2855986436243</v>
      </c>
      <c r="Y231" s="469">
        <f>'8. Routing factors'!Y261*'7. Network costs'!$L$266</f>
        <v>0</v>
      </c>
      <c r="Z231" s="469">
        <f>'8. Routing factors'!Z261*'7. Network costs'!$L$267</f>
        <v>0</v>
      </c>
      <c r="AA231" s="469">
        <f>'8. Routing factors'!AA261*'7. Network costs'!$L$268</f>
        <v>0</v>
      </c>
      <c r="AB231" s="469">
        <f>'8. Routing factors'!AB261*'7. Network costs'!$L$269</f>
        <v>9230.3055475894125</v>
      </c>
      <c r="AC231" s="469">
        <f>'8. Routing factors'!AC261*'7. Network costs'!$L$270</f>
        <v>12895.16381819977</v>
      </c>
      <c r="AD231" s="469">
        <f>'8. Routing factors'!AD261*'7. Network costs'!$L$271</f>
        <v>0</v>
      </c>
      <c r="AE231" s="469">
        <f>'8. Routing factors'!AE261*'7. Network costs'!$L$272</f>
        <v>0</v>
      </c>
      <c r="AF231" s="469">
        <f>'8. Routing factors'!AF261*'7. Network costs'!$L$273</f>
        <v>0</v>
      </c>
      <c r="AG231" s="469">
        <f>'8. Routing factors'!AG261*'7. Network costs'!$L$274</f>
        <v>0</v>
      </c>
      <c r="AH231" s="469">
        <f>'8. Routing factors'!AH261*'7. Network costs'!$L$275</f>
        <v>0</v>
      </c>
      <c r="AI231" s="469">
        <f>'8. Routing factors'!AI261*'7. Network costs'!$L$276</f>
        <v>34505.762119615574</v>
      </c>
      <c r="AJ231" s="469">
        <f>'8. Routing factors'!AJ261*'7. Network costs'!$L$277</f>
        <v>86837.316228913332</v>
      </c>
      <c r="AK231" s="469">
        <f>'8. Routing factors'!AK261*'7. Network costs'!$L$278</f>
        <v>35136.167066233626</v>
      </c>
      <c r="AL231" s="469">
        <f>'8. Routing factors'!AL261*'7. Network costs'!$L$279</f>
        <v>8850.1595995501975</v>
      </c>
      <c r="AM231" s="469">
        <f>'8. Routing factors'!AM261*'7. Network costs'!$L$280</f>
        <v>13971.331338919506</v>
      </c>
      <c r="AN231" s="469">
        <f>'8. Routing factors'!AN261*'7. Network costs'!$L$281</f>
        <v>35.722010503643624</v>
      </c>
      <c r="AO231" s="469">
        <f>'8. Routing factors'!AO261*'7. Network costs'!$L$282</f>
        <v>10.270136699023576</v>
      </c>
      <c r="AP231" s="469">
        <f>'8. Routing factors'!AP261*'7. Network costs'!$L$283</f>
        <v>0</v>
      </c>
      <c r="AQ231" s="469">
        <f>'8. Routing factors'!AQ261*'7. Network costs'!$L$284</f>
        <v>0</v>
      </c>
      <c r="AR231" s="469">
        <f>'8. Routing factors'!AR261*'7. Network costs'!$L$285</f>
        <v>51.350683495117892</v>
      </c>
      <c r="AS231" s="469">
        <f>'8. Routing factors'!AS261*'7. Network costs'!$L$286</f>
        <v>0</v>
      </c>
      <c r="AT231" s="469">
        <f>'8. Routing factors'!AT261*'7. Network costs'!$L$287</f>
        <v>0</v>
      </c>
      <c r="AU231" s="469">
        <f>'8. Routing factors'!AU261*'7. Network costs'!$L$288</f>
        <v>47.900617704463592</v>
      </c>
      <c r="AV231" s="469">
        <f>'8. Routing factors'!AV261*'7. Network costs'!$L$289</f>
        <v>0</v>
      </c>
      <c r="AW231" s="469">
        <f>'8. Routing factors'!AW261*'7. Network costs'!$L$290</f>
        <v>470.49220046931231</v>
      </c>
      <c r="AX231" s="469">
        <f>'8. Routing factors'!AX261*'7. Network costs'!$L$291</f>
        <v>0</v>
      </c>
      <c r="AY231" s="469">
        <f>'8. Routing factors'!AY261*'7. Network costs'!$L$292</f>
        <v>0</v>
      </c>
      <c r="AZ231" s="469">
        <f>'8. Routing factors'!AZ261*'7. Network costs'!$L$293</f>
        <v>0</v>
      </c>
      <c r="BA231" s="469">
        <f>'8. Routing factors'!BA261*'7. Network costs'!$L$294</f>
        <v>0</v>
      </c>
      <c r="BB231" s="469">
        <f>'8. Routing factors'!BB261*'7. Network costs'!$L$295</f>
        <v>0</v>
      </c>
      <c r="BC231" s="469">
        <f>'8. Routing factors'!BC261*'7. Network costs'!$L$296</f>
        <v>0</v>
      </c>
      <c r="BD231" s="469">
        <f>'8. Routing factors'!BD261*'7. Network costs'!$L$297</f>
        <v>0</v>
      </c>
      <c r="BE231" s="469">
        <f>'8. Routing factors'!BE261*'7. Network costs'!$L$298</f>
        <v>0</v>
      </c>
      <c r="BF231" s="469">
        <f>'8. Routing factors'!BF261*'7. Network costs'!$L$299</f>
        <v>0</v>
      </c>
      <c r="BG231" s="469">
        <f>'8. Routing factors'!BG261*'7. Network costs'!$L$300</f>
        <v>0</v>
      </c>
      <c r="BH231" s="229"/>
      <c r="BI231" s="335">
        <f t="shared" si="37"/>
        <v>544150.97775904706</v>
      </c>
      <c r="BJ231" s="470">
        <f>'2. Traffic'!L214</f>
        <v>90.092993541120009</v>
      </c>
      <c r="BK231" s="471">
        <f t="shared" si="38"/>
        <v>6.0398811979833602E-3</v>
      </c>
    </row>
    <row r="232" spans="3:63" s="487" customFormat="1">
      <c r="C232" s="240" t="str">
        <f t="shared" si="36"/>
        <v>S09</v>
      </c>
      <c r="D232" s="240" t="str">
        <f t="shared" si="36"/>
        <v>Входящи повиквания от чужди абонати в роуминг в мрежата на предприятието (Roaming Calls Inbound)</v>
      </c>
      <c r="E232" s="469">
        <f>'8. Routing factors'!E262*'7. Network costs'!$L$246</f>
        <v>72865.449299664033</v>
      </c>
      <c r="F232" s="469">
        <f>'8. Routing factors'!F262*'7. Network costs'!$L$247</f>
        <v>43120.24014380989</v>
      </c>
      <c r="G232" s="469">
        <f>'8. Routing factors'!G262*'7. Network costs'!$L$248</f>
        <v>79454.688134329248</v>
      </c>
      <c r="H232" s="469">
        <f>'8. Routing factors'!H262*'7. Network costs'!$L$249</f>
        <v>21767.664698408735</v>
      </c>
      <c r="I232" s="469">
        <f>'8. Routing factors'!I262*'7. Network costs'!$L$250</f>
        <v>94865.276806175912</v>
      </c>
      <c r="J232" s="469">
        <f>'8. Routing factors'!J262*'7. Network costs'!$L$251</f>
        <v>4737.307919640517</v>
      </c>
      <c r="K232" s="469">
        <f>'8. Routing factors'!K262*'7. Network costs'!$L$252</f>
        <v>3236.1646671640124</v>
      </c>
      <c r="L232" s="469">
        <f>'8. Routing factors'!L262*'7. Network costs'!$L$253</f>
        <v>431.19165151271028</v>
      </c>
      <c r="M232" s="469">
        <f>'8. Routing factors'!M262*'7. Network costs'!$L$254</f>
        <v>12935.749545381312</v>
      </c>
      <c r="N232" s="469">
        <f>'8. Routing factors'!N262*'7. Network costs'!$L$255</f>
        <v>0</v>
      </c>
      <c r="O232" s="469">
        <f>'8. Routing factors'!O262*'7. Network costs'!$L$256</f>
        <v>0</v>
      </c>
      <c r="P232" s="469">
        <f>'8. Routing factors'!P262*'7. Network costs'!$L$257</f>
        <v>0</v>
      </c>
      <c r="Q232" s="469">
        <f>'8. Routing factors'!Q262*'7. Network costs'!$L$258</f>
        <v>0</v>
      </c>
      <c r="R232" s="469">
        <f>'8. Routing factors'!R262*'7. Network costs'!$L$259</f>
        <v>2299.6888080677891</v>
      </c>
      <c r="S232" s="469">
        <f>'8. Routing factors'!S262*'7. Network costs'!$L$260</f>
        <v>2155.9582575635518</v>
      </c>
      <c r="T232" s="469">
        <f>'8. Routing factors'!T262*'7. Network costs'!$L$261</f>
        <v>0</v>
      </c>
      <c r="U232" s="469">
        <f>'8. Routing factors'!U262*'7. Network costs'!$L$262</f>
        <v>0</v>
      </c>
      <c r="V232" s="469">
        <f>'8. Routing factors'!V262*'7. Network costs'!$L$263</f>
        <v>29496.239784582871</v>
      </c>
      <c r="W232" s="469">
        <f>'8. Routing factors'!W262*'7. Network costs'!$L$264</f>
        <v>0</v>
      </c>
      <c r="X232" s="469">
        <f>'8. Routing factors'!X262*'7. Network costs'!$L$265</f>
        <v>7901.4453220861151</v>
      </c>
      <c r="Y232" s="469">
        <f>'8. Routing factors'!Y262*'7. Network costs'!$L$266</f>
        <v>0</v>
      </c>
      <c r="Z232" s="469">
        <f>'8. Routing factors'!Z262*'7. Network costs'!$L$267</f>
        <v>0</v>
      </c>
      <c r="AA232" s="469">
        <f>'8. Routing factors'!AA262*'7. Network costs'!$L$268</f>
        <v>0</v>
      </c>
      <c r="AB232" s="469">
        <f>'8. Routing factors'!AB262*'7. Network costs'!$L$269</f>
        <v>10124.928908019294</v>
      </c>
      <c r="AC232" s="469">
        <f>'8. Routing factors'!AC262*'7. Network costs'!$L$270</f>
        <v>14144.994035504385</v>
      </c>
      <c r="AD232" s="469">
        <f>'8. Routing factors'!AD262*'7. Network costs'!$L$271</f>
        <v>0</v>
      </c>
      <c r="AE232" s="469">
        <f>'8. Routing factors'!AE262*'7. Network costs'!$L$272</f>
        <v>0</v>
      </c>
      <c r="AF232" s="469">
        <f>'8. Routing factors'!AF262*'7. Network costs'!$L$273</f>
        <v>0</v>
      </c>
      <c r="AG232" s="469">
        <f>'8. Routing factors'!AG262*'7. Network costs'!$L$274</f>
        <v>0</v>
      </c>
      <c r="AH232" s="469">
        <f>'8. Routing factors'!AH262*'7. Network costs'!$L$275</f>
        <v>0</v>
      </c>
      <c r="AI232" s="469">
        <f>'8. Routing factors'!AI262*'7. Network costs'!$L$276</f>
        <v>37850.1433757384</v>
      </c>
      <c r="AJ232" s="469">
        <f>'8. Routing factors'!AJ262*'7. Network costs'!$L$277</f>
        <v>95253.797271159143</v>
      </c>
      <c r="AK232" s="469">
        <f>'8. Routing factors'!AK262*'7. Network costs'!$L$278</f>
        <v>38541.648682346407</v>
      </c>
      <c r="AL232" s="469">
        <f>'8. Routing factors'!AL262*'7. Network costs'!$L$279</f>
        <v>9707.9383025919542</v>
      </c>
      <c r="AM232" s="469">
        <f>'8. Routing factors'!AM262*'7. Network costs'!$L$280</f>
        <v>15325.466294437607</v>
      </c>
      <c r="AN232" s="469">
        <f>'8. Routing factors'!AN262*'7. Network costs'!$L$281</f>
        <v>39.184273471355148</v>
      </c>
      <c r="AO232" s="469">
        <f>'8. Routing factors'!AO262*'7. Network costs'!$L$282</f>
        <v>11.265542989572019</v>
      </c>
      <c r="AP232" s="469">
        <f>'8. Routing factors'!AP262*'7. Network costs'!$L$283</f>
        <v>0</v>
      </c>
      <c r="AQ232" s="469">
        <f>'8. Routing factors'!AQ262*'7. Network costs'!$L$284</f>
        <v>0</v>
      </c>
      <c r="AR232" s="469">
        <f>'8. Routing factors'!AR262*'7. Network costs'!$L$285</f>
        <v>56.327714947860109</v>
      </c>
      <c r="AS232" s="469">
        <f>'8. Routing factors'!AS262*'7. Network costs'!$L$286</f>
        <v>0</v>
      </c>
      <c r="AT232" s="469">
        <f>'8. Routing factors'!AT262*'7. Network costs'!$L$287</f>
        <v>0</v>
      </c>
      <c r="AU232" s="469">
        <f>'8. Routing factors'!AU262*'7. Network costs'!$L$288</f>
        <v>52.543260502851311</v>
      </c>
      <c r="AV232" s="469">
        <f>'8. Routing factors'!AV262*'7. Network costs'!$L$289</f>
        <v>0</v>
      </c>
      <c r="AW232" s="469">
        <f>'8. Routing factors'!AW262*'7. Network costs'!$L$290</f>
        <v>516.09343341547731</v>
      </c>
      <c r="AX232" s="469">
        <f>'8. Routing factors'!AX262*'7. Network costs'!$L$291</f>
        <v>0</v>
      </c>
      <c r="AY232" s="469">
        <f>'8. Routing factors'!AY262*'7. Network costs'!$L$292</f>
        <v>0</v>
      </c>
      <c r="AZ232" s="469">
        <f>'8. Routing factors'!AZ262*'7. Network costs'!$L$293</f>
        <v>0</v>
      </c>
      <c r="BA232" s="469">
        <f>'8. Routing factors'!BA262*'7. Network costs'!$L$294</f>
        <v>0</v>
      </c>
      <c r="BB232" s="469">
        <f>'8. Routing factors'!BB262*'7. Network costs'!$L$295</f>
        <v>0</v>
      </c>
      <c r="BC232" s="469">
        <f>'8. Routing factors'!BC262*'7. Network costs'!$L$296</f>
        <v>0</v>
      </c>
      <c r="BD232" s="469">
        <f>'8. Routing factors'!BD262*'7. Network costs'!$L$297</f>
        <v>0</v>
      </c>
      <c r="BE232" s="469">
        <f>'8. Routing factors'!BE262*'7. Network costs'!$L$298</f>
        <v>0</v>
      </c>
      <c r="BF232" s="469">
        <f>'8. Routing factors'!BF262*'7. Network costs'!$L$299</f>
        <v>0</v>
      </c>
      <c r="BG232" s="469">
        <f>'8. Routing factors'!BG262*'7. Network costs'!$L$300</f>
        <v>0</v>
      </c>
      <c r="BH232" s="229"/>
      <c r="BI232" s="335">
        <f t="shared" si="37"/>
        <v>596891.39613351109</v>
      </c>
      <c r="BJ232" s="470">
        <f>'2. Traffic'!L215</f>
        <v>90.092993541120009</v>
      </c>
      <c r="BK232" s="471">
        <f t="shared" si="38"/>
        <v>6.6252809754964968E-3</v>
      </c>
    </row>
    <row r="233" spans="3:63" s="487" customFormat="1">
      <c r="C233" s="240" t="str">
        <f t="shared" si="36"/>
        <v>S10</v>
      </c>
      <c r="D233" s="240" t="str">
        <f t="shared" si="36"/>
        <v>Гласова поща (Voice mail)</v>
      </c>
      <c r="E233" s="469">
        <f>'8. Routing factors'!E263*'7. Network costs'!$L$246</f>
        <v>82224.5169243774</v>
      </c>
      <c r="F233" s="469">
        <f>'8. Routing factors'!F263*'7. Network costs'!$L$247</f>
        <v>48658.739492659122</v>
      </c>
      <c r="G233" s="469">
        <f>'8. Routing factors'!G263*'7. Network costs'!$L$248</f>
        <v>89660.098332124151</v>
      </c>
      <c r="H233" s="469">
        <f>'8. Routing factors'!H263*'7. Network costs'!$L$249</f>
        <v>24563.572057830348</v>
      </c>
      <c r="I233" s="469">
        <f>'8. Routing factors'!I263*'7. Network costs'!$L$250</f>
        <v>107050.07151202901</v>
      </c>
      <c r="J233" s="469">
        <f>'8. Routing factors'!J263*'7. Network costs'!$L$251</f>
        <v>5345.7826577385113</v>
      </c>
      <c r="K233" s="469">
        <f>'8. Routing factors'!K263*'7. Network costs'!$L$252</f>
        <v>2434.5518944191504</v>
      </c>
      <c r="L233" s="469">
        <f>'8. Routing factors'!L263*'7. Network costs'!$L$253</f>
        <v>486.57526424695442</v>
      </c>
      <c r="M233" s="469">
        <f>'8. Routing factors'!M263*'7. Network costs'!$L$254</f>
        <v>14597.257927408637</v>
      </c>
      <c r="N233" s="469">
        <f>'8. Routing factors'!N263*'7. Network costs'!$L$255</f>
        <v>0</v>
      </c>
      <c r="O233" s="469">
        <f>'8. Routing factors'!O263*'7. Network costs'!$L$256</f>
        <v>0</v>
      </c>
      <c r="P233" s="469">
        <f>'8. Routing factors'!P263*'7. Network costs'!$L$257</f>
        <v>0</v>
      </c>
      <c r="Q233" s="469">
        <f>'8. Routing factors'!Q263*'7. Network costs'!$L$258</f>
        <v>266168.62785809825</v>
      </c>
      <c r="R233" s="469">
        <f>'8. Routing factors'!R263*'7. Network costs'!$L$259</f>
        <v>2595.0680759837578</v>
      </c>
      <c r="S233" s="469">
        <f>'8. Routing factors'!S263*'7. Network costs'!$L$260</f>
        <v>2432.8763212347726</v>
      </c>
      <c r="T233" s="469">
        <f>'8. Routing factors'!T263*'7. Network costs'!$L$261</f>
        <v>0</v>
      </c>
      <c r="U233" s="469">
        <f>'8. Routing factors'!U263*'7. Network costs'!$L$262</f>
        <v>10735.94516412112</v>
      </c>
      <c r="V233" s="469">
        <f>'8. Routing factors'!V263*'7. Network costs'!$L$263</f>
        <v>0</v>
      </c>
      <c r="W233" s="469">
        <f>'8. Routing factors'!W263*'7. Network costs'!$L$264</f>
        <v>0</v>
      </c>
      <c r="X233" s="469">
        <f>'8. Routing factors'!X263*'7. Network costs'!$L$265</f>
        <v>0</v>
      </c>
      <c r="Y233" s="469">
        <f>'8. Routing factors'!Y263*'7. Network costs'!$L$266</f>
        <v>0</v>
      </c>
      <c r="Z233" s="469">
        <f>'8. Routing factors'!Z263*'7. Network costs'!$L$267</f>
        <v>0</v>
      </c>
      <c r="AA233" s="469">
        <f>'8. Routing factors'!AA263*'7. Network costs'!$L$268</f>
        <v>0</v>
      </c>
      <c r="AB233" s="469">
        <f>'8. Routing factors'!AB263*'7. Network costs'!$L$269</f>
        <v>11425.406641380428</v>
      </c>
      <c r="AC233" s="469">
        <f>'8. Routing factors'!AC263*'7. Network costs'!$L$270</f>
        <v>15961.821585486474</v>
      </c>
      <c r="AD233" s="469">
        <f>'8. Routing factors'!AD263*'7. Network costs'!$L$271</f>
        <v>0</v>
      </c>
      <c r="AE233" s="469">
        <f>'8. Routing factors'!AE263*'7. Network costs'!$L$272</f>
        <v>0</v>
      </c>
      <c r="AF233" s="469">
        <f>'8. Routing factors'!AF263*'7. Network costs'!$L$273</f>
        <v>0</v>
      </c>
      <c r="AG233" s="469">
        <f>'8. Routing factors'!AG263*'7. Network costs'!$L$274</f>
        <v>0</v>
      </c>
      <c r="AH233" s="469">
        <f>'8. Routing factors'!AH263*'7. Network costs'!$L$275</f>
        <v>0</v>
      </c>
      <c r="AI233" s="469">
        <f>'8. Routing factors'!AI263*'7. Network costs'!$L$276</f>
        <v>42711.734910044164</v>
      </c>
      <c r="AJ233" s="469">
        <f>'8. Routing factors'!AJ263*'7. Network costs'!$L$277</f>
        <v>107488.49476825706</v>
      </c>
      <c r="AK233" s="469">
        <f>'8. Routing factors'!AK263*'7. Network costs'!$L$278</f>
        <v>43492.059334486425</v>
      </c>
      <c r="AL233" s="469">
        <f>'8. Routing factors'!AL263*'7. Network costs'!$L$279</f>
        <v>10954.856450270514</v>
      </c>
      <c r="AM233" s="469">
        <f>'8. Routing factors'!AM263*'7. Network costs'!$L$280</f>
        <v>17293.917416450633</v>
      </c>
      <c r="AN233" s="469">
        <f>'8. Routing factors'!AN263*'7. Network costs'!$L$281</f>
        <v>44.217224873815873</v>
      </c>
      <c r="AO233" s="469">
        <f>'8. Routing factors'!AO263*'7. Network costs'!$L$282</f>
        <v>12.71252478522268</v>
      </c>
      <c r="AP233" s="469">
        <f>'8. Routing factors'!AP263*'7. Network costs'!$L$283</f>
        <v>0</v>
      </c>
      <c r="AQ233" s="469">
        <f>'8. Routing factors'!AQ263*'7. Network costs'!$L$284</f>
        <v>0</v>
      </c>
      <c r="AR233" s="469">
        <f>'8. Routing factors'!AR263*'7. Network costs'!$L$285</f>
        <v>63.562623926113417</v>
      </c>
      <c r="AS233" s="469">
        <f>'8. Routing factors'!AS263*'7. Network costs'!$L$286</f>
        <v>0</v>
      </c>
      <c r="AT233" s="469">
        <f>'8. Routing factors'!AT263*'7. Network costs'!$L$287</f>
        <v>70.123256883447084</v>
      </c>
      <c r="AU233" s="469">
        <f>'8. Routing factors'!AU263*'7. Network costs'!$L$288</f>
        <v>0</v>
      </c>
      <c r="AV233" s="469">
        <f>'8. Routing factors'!AV263*'7. Network costs'!$L$289</f>
        <v>0</v>
      </c>
      <c r="AW233" s="469">
        <f>'8. Routing factors'!AW263*'7. Network costs'!$L$290</f>
        <v>0</v>
      </c>
      <c r="AX233" s="469">
        <f>'8. Routing factors'!AX263*'7. Network costs'!$L$291</f>
        <v>0</v>
      </c>
      <c r="AY233" s="469">
        <f>'8. Routing factors'!AY263*'7. Network costs'!$L$292</f>
        <v>0</v>
      </c>
      <c r="AZ233" s="469">
        <f>'8. Routing factors'!AZ263*'7. Network costs'!$L$293</f>
        <v>0</v>
      </c>
      <c r="BA233" s="469">
        <f>'8. Routing factors'!BA263*'7. Network costs'!$L$294</f>
        <v>0</v>
      </c>
      <c r="BB233" s="469">
        <f>'8. Routing factors'!BB263*'7. Network costs'!$L$295</f>
        <v>0</v>
      </c>
      <c r="BC233" s="469">
        <f>'8. Routing factors'!BC263*'7. Network costs'!$L$296</f>
        <v>0</v>
      </c>
      <c r="BD233" s="469">
        <f>'8. Routing factors'!BD263*'7. Network costs'!$L$297</f>
        <v>0</v>
      </c>
      <c r="BE233" s="469">
        <f>'8. Routing factors'!BE263*'7. Network costs'!$L$298</f>
        <v>0</v>
      </c>
      <c r="BF233" s="469">
        <f>'8. Routing factors'!BF263*'7. Network costs'!$L$299</f>
        <v>0</v>
      </c>
      <c r="BG233" s="469">
        <f>'8. Routing factors'!BG263*'7. Network costs'!$L$300</f>
        <v>0</v>
      </c>
      <c r="BH233" s="229"/>
      <c r="BI233" s="335">
        <f t="shared" si="37"/>
        <v>906472.59021911526</v>
      </c>
      <c r="BJ233" s="470">
        <f>'2. Traffic'!L216</f>
        <v>45.046496770560005</v>
      </c>
      <c r="BK233" s="471">
        <f t="shared" si="38"/>
        <v>2.0123042971269132E-2</v>
      </c>
    </row>
    <row r="234" spans="3:63" s="487" customFormat="1">
      <c r="C234" s="240" t="str">
        <f t="shared" si="36"/>
        <v>S11</v>
      </c>
      <c r="D234" s="240" t="str">
        <f t="shared" si="36"/>
        <v>Повиквания към центъра за обслужване на клиенти (Help desk call)</v>
      </c>
      <c r="E234" s="469">
        <f>'8. Routing factors'!E264*'7. Network costs'!$L$246</f>
        <v>31330.13943017834</v>
      </c>
      <c r="F234" s="469">
        <f>'8. Routing factors'!F264*'7. Network costs'!$L$247</f>
        <v>18540.517473685104</v>
      </c>
      <c r="G234" s="469">
        <f>'8. Routing factors'!G264*'7. Network costs'!$L$248</f>
        <v>34163.330927835916</v>
      </c>
      <c r="H234" s="469">
        <f>'8. Routing factors'!H264*'7. Network costs'!$L$249</f>
        <v>9359.49721885076</v>
      </c>
      <c r="I234" s="469">
        <f>'8. Routing factors'!I264*'7. Network costs'!$L$250</f>
        <v>40789.46027213557</v>
      </c>
      <c r="J234" s="469">
        <f>'8. Routing factors'!J264*'7. Network costs'!$L$251</f>
        <v>2036.9121315046884</v>
      </c>
      <c r="K234" s="469">
        <f>'8. Routing factors'!K264*'7. Network costs'!$L$252</f>
        <v>927.64120915793819</v>
      </c>
      <c r="L234" s="469">
        <f>'8. Routing factors'!L264*'7. Network costs'!$L$253</f>
        <v>185.40055256455233</v>
      </c>
      <c r="M234" s="469">
        <f>'8. Routing factors'!M264*'7. Network costs'!$L$254</f>
        <v>5562.0165769365713</v>
      </c>
      <c r="N234" s="469">
        <f>'8. Routing factors'!N264*'7. Network costs'!$L$255</f>
        <v>0</v>
      </c>
      <c r="O234" s="469">
        <f>'8. Routing factors'!O264*'7. Network costs'!$L$256</f>
        <v>0</v>
      </c>
      <c r="P234" s="469">
        <f>'8. Routing factors'!P264*'7. Network costs'!$L$257</f>
        <v>0</v>
      </c>
      <c r="Q234" s="469">
        <f>'8. Routing factors'!Q264*'7. Network costs'!$L$258</f>
        <v>0</v>
      </c>
      <c r="R234" s="469">
        <f>'8. Routing factors'!R264*'7. Network costs'!$L$259</f>
        <v>988.80294701094601</v>
      </c>
      <c r="S234" s="469">
        <f>'8. Routing factors'!S264*'7. Network costs'!$L$260</f>
        <v>927.00276282276184</v>
      </c>
      <c r="T234" s="469">
        <f>'8. Routing factors'!T264*'7. Network costs'!$L$261</f>
        <v>0</v>
      </c>
      <c r="U234" s="469">
        <f>'8. Routing factors'!U264*'7. Network costs'!$L$262</f>
        <v>4090.7343878470651</v>
      </c>
      <c r="V234" s="469">
        <f>'8. Routing factors'!V264*'7. Network costs'!$L$263</f>
        <v>0</v>
      </c>
      <c r="W234" s="469">
        <f>'8. Routing factors'!W264*'7. Network costs'!$L$264</f>
        <v>0</v>
      </c>
      <c r="X234" s="469">
        <f>'8. Routing factors'!X264*'7. Network costs'!$L$265</f>
        <v>0</v>
      </c>
      <c r="Y234" s="469">
        <f>'8. Routing factors'!Y264*'7. Network costs'!$L$266</f>
        <v>0</v>
      </c>
      <c r="Z234" s="469">
        <f>'8. Routing factors'!Z264*'7. Network costs'!$L$267</f>
        <v>0</v>
      </c>
      <c r="AA234" s="469">
        <f>'8. Routing factors'!AA264*'7. Network costs'!$L$268</f>
        <v>0</v>
      </c>
      <c r="AB234" s="469">
        <f>'8. Routing factors'!AB264*'7. Network costs'!$L$269</f>
        <v>4353.4409992357023</v>
      </c>
      <c r="AC234" s="469">
        <f>'8. Routing factors'!AC264*'7. Network costs'!$L$270</f>
        <v>6081.9584539834395</v>
      </c>
      <c r="AD234" s="469">
        <f>'8. Routing factors'!AD264*'7. Network costs'!$L$271</f>
        <v>0</v>
      </c>
      <c r="AE234" s="469">
        <f>'8. Routing factors'!AE264*'7. Network costs'!$L$272</f>
        <v>0</v>
      </c>
      <c r="AF234" s="469">
        <f>'8. Routing factors'!AF264*'7. Network costs'!$L$273</f>
        <v>0</v>
      </c>
      <c r="AG234" s="469">
        <f>'8. Routing factors'!AG264*'7. Network costs'!$L$274</f>
        <v>0</v>
      </c>
      <c r="AH234" s="469">
        <f>'8. Routing factors'!AH264*'7. Network costs'!$L$275</f>
        <v>0</v>
      </c>
      <c r="AI234" s="469">
        <f>'8. Routing factors'!AI264*'7. Network costs'!$L$276</f>
        <v>16274.520788820455</v>
      </c>
      <c r="AJ234" s="469">
        <f>'8. Routing factors'!AJ264*'7. Network costs'!$L$277</f>
        <v>40956.513387931816</v>
      </c>
      <c r="AK234" s="469">
        <f>'8. Routing factors'!AK264*'7. Network costs'!$L$278</f>
        <v>16571.849054561855</v>
      </c>
      <c r="AL234" s="469">
        <f>'8. Routing factors'!AL264*'7. Network costs'!$L$279</f>
        <v>4174.1465059651682</v>
      </c>
      <c r="AM234" s="469">
        <f>'8. Routing factors'!AM264*'7. Network costs'!$L$280</f>
        <v>6589.5290628427192</v>
      </c>
      <c r="AN234" s="469">
        <f>'8. Routing factors'!AN264*'7. Network costs'!$L$281</f>
        <v>16.848160041928892</v>
      </c>
      <c r="AO234" s="469">
        <f>'8. Routing factors'!AO264*'7. Network costs'!$L$282</f>
        <v>4.8438736879041917</v>
      </c>
      <c r="AP234" s="469">
        <f>'8. Routing factors'!AP264*'7. Network costs'!$L$283</f>
        <v>0</v>
      </c>
      <c r="AQ234" s="469">
        <f>'8. Routing factors'!AQ264*'7. Network costs'!$L$284</f>
        <v>0</v>
      </c>
      <c r="AR234" s="469">
        <f>'8. Routing factors'!AR264*'7. Network costs'!$L$285</f>
        <v>24.219368439520967</v>
      </c>
      <c r="AS234" s="469">
        <f>'8. Routing factors'!AS264*'7. Network costs'!$L$286</f>
        <v>0</v>
      </c>
      <c r="AT234" s="469">
        <f>'8. Routing factors'!AT264*'7. Network costs'!$L$287</f>
        <v>26.719176927207542</v>
      </c>
      <c r="AU234" s="469">
        <f>'8. Routing factors'!AU264*'7. Network costs'!$L$288</f>
        <v>0</v>
      </c>
      <c r="AV234" s="469">
        <f>'8. Routing factors'!AV264*'7. Network costs'!$L$289</f>
        <v>0</v>
      </c>
      <c r="AW234" s="469">
        <f>'8. Routing factors'!AW264*'7. Network costs'!$L$290</f>
        <v>0</v>
      </c>
      <c r="AX234" s="469">
        <f>'8. Routing factors'!AX264*'7. Network costs'!$L$291</f>
        <v>0</v>
      </c>
      <c r="AY234" s="469">
        <f>'8. Routing factors'!AY264*'7. Network costs'!$L$292</f>
        <v>0</v>
      </c>
      <c r="AZ234" s="469">
        <f>'8. Routing factors'!AZ264*'7. Network costs'!$L$293</f>
        <v>0</v>
      </c>
      <c r="BA234" s="469">
        <f>'8. Routing factors'!BA264*'7. Network costs'!$L$294</f>
        <v>0</v>
      </c>
      <c r="BB234" s="469">
        <f>'8. Routing factors'!BB264*'7. Network costs'!$L$295</f>
        <v>0</v>
      </c>
      <c r="BC234" s="469">
        <f>'8. Routing factors'!BC264*'7. Network costs'!$L$296</f>
        <v>0</v>
      </c>
      <c r="BD234" s="469">
        <f>'8. Routing factors'!BD264*'7. Network costs'!$L$297</f>
        <v>0</v>
      </c>
      <c r="BE234" s="469">
        <f>'8. Routing factors'!BE264*'7. Network costs'!$L$298</f>
        <v>0</v>
      </c>
      <c r="BF234" s="469">
        <f>'8. Routing factors'!BF264*'7. Network costs'!$L$299</f>
        <v>0</v>
      </c>
      <c r="BG234" s="469">
        <f>'8. Routing factors'!BG264*'7. Network costs'!$L$300</f>
        <v>0</v>
      </c>
      <c r="BH234" s="229"/>
      <c r="BI234" s="335">
        <f t="shared" si="37"/>
        <v>243976.04472296798</v>
      </c>
      <c r="BJ234" s="470">
        <f>'2. Traffic'!L217</f>
        <v>45.046496770560005</v>
      </c>
      <c r="BK234" s="471">
        <f t="shared" si="38"/>
        <v>5.4160936413243516E-3</v>
      </c>
    </row>
    <row r="235" spans="3:63" s="487" customFormat="1">
      <c r="C235" s="240" t="str">
        <f t="shared" si="36"/>
        <v>S12</v>
      </c>
      <c r="D235" s="240" t="str">
        <f t="shared" si="36"/>
        <v>Видеоразговори (Video call)</v>
      </c>
      <c r="E235" s="469">
        <f>'8. Routing factors'!E265*'7. Network costs'!$L$246</f>
        <v>1017756.4245879645</v>
      </c>
      <c r="F235" s="469">
        <f>'8. Routing factors'!F265*'7. Network costs'!$L$247</f>
        <v>602286.84318756708</v>
      </c>
      <c r="G235" s="469">
        <f>'8. Routing factors'!G265*'7. Network costs'!$L$248</f>
        <v>1109792.3650999784</v>
      </c>
      <c r="H235" s="469">
        <f>'8. Routing factors'!H265*'7. Network costs'!$L$249</f>
        <v>304042.32469591423</v>
      </c>
      <c r="I235" s="469">
        <f>'8. Routing factors'!I265*'7. Network costs'!$L$250</f>
        <v>1325041.5096287115</v>
      </c>
      <c r="J235" s="469">
        <f>'8. Routing factors'!J265*'7. Network costs'!$L$251</f>
        <v>66168.885484218263</v>
      </c>
      <c r="K235" s="469">
        <f>'8. Routing factors'!K265*'7. Network costs'!$L$252</f>
        <v>45201.496905419226</v>
      </c>
      <c r="L235" s="469">
        <f>'8. Routing factors'!L265*'7. Network costs'!$L$253</f>
        <v>6022.7182810739787</v>
      </c>
      <c r="M235" s="469">
        <f>'8. Routing factors'!M265*'7. Network costs'!$L$254</f>
        <v>180681.5484322194</v>
      </c>
      <c r="N235" s="469">
        <f>'8. Routing factors'!N265*'7. Network costs'!$L$255</f>
        <v>0</v>
      </c>
      <c r="O235" s="469">
        <f>'8. Routing factors'!O265*'7. Network costs'!$L$256</f>
        <v>0</v>
      </c>
      <c r="P235" s="469">
        <f>'8. Routing factors'!P265*'7. Network costs'!$L$257</f>
        <v>0</v>
      </c>
      <c r="Q235" s="469">
        <f>'8. Routing factors'!Q265*'7. Network costs'!$L$258</f>
        <v>0</v>
      </c>
      <c r="R235" s="469">
        <f>'8. Routing factors'!R265*'7. Network costs'!$L$259</f>
        <v>32121.164165727896</v>
      </c>
      <c r="S235" s="469">
        <f>'8. Routing factors'!S265*'7. Network costs'!$L$260</f>
        <v>30113.591405369898</v>
      </c>
      <c r="T235" s="469">
        <f>'8. Routing factors'!T265*'7. Network costs'!$L$261</f>
        <v>0</v>
      </c>
      <c r="U235" s="469">
        <f>'8. Routing factors'!U265*'7. Network costs'!$L$262</f>
        <v>132887.09467101679</v>
      </c>
      <c r="V235" s="469">
        <f>'8. Routing factors'!V265*'7. Network costs'!$L$263</f>
        <v>0</v>
      </c>
      <c r="W235" s="469">
        <f>'8. Routing factors'!W265*'7. Network costs'!$L$264</f>
        <v>205255.52278529154</v>
      </c>
      <c r="X235" s="469">
        <f>'8. Routing factors'!X265*'7. Network costs'!$L$265</f>
        <v>0</v>
      </c>
      <c r="Y235" s="469">
        <f>'8. Routing factors'!Y265*'7. Network costs'!$L$266</f>
        <v>0</v>
      </c>
      <c r="Z235" s="469">
        <f>'8. Routing factors'!Z265*'7. Network costs'!$L$267</f>
        <v>0</v>
      </c>
      <c r="AA235" s="469">
        <f>'8. Routing factors'!AA265*'7. Network costs'!$L$268</f>
        <v>0</v>
      </c>
      <c r="AB235" s="469">
        <f>'8. Routing factors'!AB265*'7. Network costs'!$L$269</f>
        <v>141421.09248862552</v>
      </c>
      <c r="AC235" s="469">
        <f>'8. Routing factors'!AC265*'7. Network costs'!$L$270</f>
        <v>197571.80795232404</v>
      </c>
      <c r="AD235" s="469">
        <f>'8. Routing factors'!AD265*'7. Network costs'!$L$271</f>
        <v>0</v>
      </c>
      <c r="AE235" s="469">
        <f>'8. Routing factors'!AE265*'7. Network costs'!$L$272</f>
        <v>0</v>
      </c>
      <c r="AF235" s="469">
        <f>'8. Routing factors'!AF265*'7. Network costs'!$L$273</f>
        <v>0</v>
      </c>
      <c r="AG235" s="469">
        <f>'8. Routing factors'!AG265*'7. Network costs'!$L$274</f>
        <v>0</v>
      </c>
      <c r="AH235" s="469">
        <f>'8. Routing factors'!AH265*'7. Network costs'!$L$275</f>
        <v>0</v>
      </c>
      <c r="AI235" s="469">
        <f>'8. Routing factors'!AI265*'7. Network costs'!$L$276</f>
        <v>528676.16905521462</v>
      </c>
      <c r="AJ235" s="469">
        <f>'8. Routing factors'!AJ265*'7. Network costs'!$L$277</f>
        <v>1330468.2132738696</v>
      </c>
      <c r="AK235" s="469">
        <f>'8. Routing factors'!AK265*'7. Network costs'!$L$278</f>
        <v>538334.84782823105</v>
      </c>
      <c r="AL235" s="469">
        <f>'8. Routing factors'!AL265*'7. Network costs'!$L$279</f>
        <v>135596.72892886554</v>
      </c>
      <c r="AM235" s="469">
        <f>'8. Routing factors'!AM265*'7. Network costs'!$L$280</f>
        <v>214060.18807108488</v>
      </c>
      <c r="AN235" s="469">
        <f>'8. Routing factors'!AN265*'7. Network costs'!$L$281</f>
        <v>547.31078242959973</v>
      </c>
      <c r="AO235" s="469">
        <f>'8. Routing factors'!AO265*'7. Network costs'!$L$282</f>
        <v>157.35274899569851</v>
      </c>
      <c r="AP235" s="469">
        <f>'8. Routing factors'!AP265*'7. Network costs'!$L$283</f>
        <v>0</v>
      </c>
      <c r="AQ235" s="469">
        <f>'8. Routing factors'!AQ265*'7. Network costs'!$L$284</f>
        <v>0</v>
      </c>
      <c r="AR235" s="469">
        <f>'8. Routing factors'!AR265*'7. Network costs'!$L$285</f>
        <v>786.7637449784927</v>
      </c>
      <c r="AS235" s="469">
        <f>'8. Routing factors'!AS265*'7. Network costs'!$L$286</f>
        <v>0</v>
      </c>
      <c r="AT235" s="469">
        <f>'8. Routing factors'!AT265*'7. Network costs'!$L$287</f>
        <v>867.96977198173909</v>
      </c>
      <c r="AU235" s="469">
        <f>'8. Routing factors'!AU265*'7. Network costs'!$L$288</f>
        <v>0</v>
      </c>
      <c r="AV235" s="469">
        <f>'8. Routing factors'!AV265*'7. Network costs'!$L$289</f>
        <v>5362.6152261359839</v>
      </c>
      <c r="AW235" s="469">
        <f>'8. Routing factors'!AW265*'7. Network costs'!$L$290</f>
        <v>0</v>
      </c>
      <c r="AX235" s="469">
        <f>'8. Routing factors'!AX265*'7. Network costs'!$L$291</f>
        <v>0</v>
      </c>
      <c r="AY235" s="469">
        <f>'8. Routing factors'!AY265*'7. Network costs'!$L$292</f>
        <v>0</v>
      </c>
      <c r="AZ235" s="469">
        <f>'8. Routing factors'!AZ265*'7. Network costs'!$L$293</f>
        <v>0</v>
      </c>
      <c r="BA235" s="469">
        <f>'8. Routing factors'!BA265*'7. Network costs'!$L$294</f>
        <v>0</v>
      </c>
      <c r="BB235" s="469">
        <f>'8. Routing factors'!BB265*'7. Network costs'!$L$295</f>
        <v>0</v>
      </c>
      <c r="BC235" s="469">
        <f>'8. Routing factors'!BC265*'7. Network costs'!$L$296</f>
        <v>0</v>
      </c>
      <c r="BD235" s="469">
        <f>'8. Routing factors'!BD265*'7. Network costs'!$L$297</f>
        <v>0</v>
      </c>
      <c r="BE235" s="469">
        <f>'8. Routing factors'!BE265*'7. Network costs'!$L$298</f>
        <v>0</v>
      </c>
      <c r="BF235" s="469">
        <f>'8. Routing factors'!BF265*'7. Network costs'!$L$299</f>
        <v>0</v>
      </c>
      <c r="BG235" s="469">
        <f>'8. Routing factors'!BG265*'7. Network costs'!$L$300</f>
        <v>0</v>
      </c>
      <c r="BH235" s="229"/>
      <c r="BI235" s="335">
        <f t="shared" si="37"/>
        <v>8151222.5492032114</v>
      </c>
      <c r="BJ235" s="470">
        <f>'2. Traffic'!L218</f>
        <v>45.046496770560005</v>
      </c>
      <c r="BK235" s="471">
        <f t="shared" si="38"/>
        <v>0.18095130883808075</v>
      </c>
    </row>
    <row r="236" spans="3:63" s="487" customFormat="1">
      <c r="C236" s="240" t="str">
        <f t="shared" si="36"/>
        <v>S13</v>
      </c>
      <c r="D236" s="240" t="str">
        <f t="shared" si="36"/>
        <v>MMS в мрежата (MMS on net)</v>
      </c>
      <c r="E236" s="469">
        <f>'8. Routing factors'!E266*'7. Network costs'!$L$246</f>
        <v>6568.4530662982352</v>
      </c>
      <c r="F236" s="469">
        <f>'8. Routing factors'!F266*'7. Network costs'!$L$247</f>
        <v>3887.0723547906568</v>
      </c>
      <c r="G236" s="469">
        <f>'8. Routing factors'!G266*'7. Network costs'!$L$248</f>
        <v>7162.4397423445434</v>
      </c>
      <c r="H236" s="469">
        <f>'8. Routing factors'!H266*'7. Network costs'!$L$249</f>
        <v>1962.245279602962</v>
      </c>
      <c r="I236" s="469">
        <f>'8. Routing factors'!I266*'7. Network costs'!$L$250</f>
        <v>8551.6266531225538</v>
      </c>
      <c r="J236" s="469">
        <f>'8. Routing factors'!J266*'7. Network costs'!$L$251</f>
        <v>427.04443642132509</v>
      </c>
      <c r="K236" s="469">
        <f>'8. Routing factors'!K266*'7. Network costs'!$L$252</f>
        <v>194.48262457615809</v>
      </c>
      <c r="L236" s="469">
        <f>'8. Routing factors'!L266*'7. Network costs'!$L$253</f>
        <v>19.43487724815224</v>
      </c>
      <c r="M236" s="469">
        <f>'8. Routing factors'!M266*'7. Network costs'!$L$254</f>
        <v>583.04631744456731</v>
      </c>
      <c r="N236" s="469">
        <f>'8. Routing factors'!N266*'7. Network costs'!$L$255</f>
        <v>0</v>
      </c>
      <c r="O236" s="469">
        <f>'8. Routing factors'!O266*'7. Network costs'!$L$256</f>
        <v>0</v>
      </c>
      <c r="P236" s="469">
        <f>'8. Routing factors'!P266*'7. Network costs'!$L$257</f>
        <v>658951.98990003159</v>
      </c>
      <c r="Q236" s="469">
        <f>'8. Routing factors'!Q266*'7. Network costs'!$L$258</f>
        <v>0</v>
      </c>
      <c r="R236" s="469">
        <f>'8. Routing factors'!R266*'7. Network costs'!$L$259</f>
        <v>103.65267865681197</v>
      </c>
      <c r="S236" s="469">
        <f>'8. Routing factors'!S266*'7. Network costs'!$L$260</f>
        <v>97.174386240761208</v>
      </c>
      <c r="T236" s="469">
        <f>'8. Routing factors'!T266*'7. Network costs'!$L$261</f>
        <v>4229.6978501629883</v>
      </c>
      <c r="U236" s="469">
        <f>'8. Routing factors'!U266*'7. Network costs'!$L$262</f>
        <v>428.81706436620129</v>
      </c>
      <c r="V236" s="469">
        <f>'8. Routing factors'!V266*'7. Network costs'!$L$263</f>
        <v>0</v>
      </c>
      <c r="W236" s="469">
        <f>'8. Routing factors'!W266*'7. Network costs'!$L$264</f>
        <v>0</v>
      </c>
      <c r="X236" s="469">
        <f>'8. Routing factors'!X266*'7. Network costs'!$L$265</f>
        <v>0</v>
      </c>
      <c r="Y236" s="469">
        <f>'8. Routing factors'!Y266*'7. Network costs'!$L$266</f>
        <v>0</v>
      </c>
      <c r="Z236" s="469">
        <f>'8. Routing factors'!Z266*'7. Network costs'!$L$267</f>
        <v>0</v>
      </c>
      <c r="AA236" s="469">
        <f>'8. Routing factors'!AA266*'7. Network costs'!$L$268</f>
        <v>0</v>
      </c>
      <c r="AB236" s="469">
        <f>'8. Routing factors'!AB266*'7. Network costs'!$L$269</f>
        <v>912.7113188916768</v>
      </c>
      <c r="AC236" s="469">
        <f>'8. Routing factors'!AC266*'7. Network costs'!$L$270</f>
        <v>1275.0999319743084</v>
      </c>
      <c r="AD236" s="469">
        <f>'8. Routing factors'!AD266*'7. Network costs'!$L$271</f>
        <v>0</v>
      </c>
      <c r="AE236" s="469">
        <f>'8. Routing factors'!AE266*'7. Network costs'!$L$272</f>
        <v>0</v>
      </c>
      <c r="AF236" s="469">
        <f>'8. Routing factors'!AF266*'7. Network costs'!$L$273</f>
        <v>0</v>
      </c>
      <c r="AG236" s="469">
        <f>'8. Routing factors'!AG266*'7. Network costs'!$L$274</f>
        <v>0</v>
      </c>
      <c r="AH236" s="469">
        <f>'8. Routing factors'!AH266*'7. Network costs'!$L$275</f>
        <v>0</v>
      </c>
      <c r="AI236" s="469">
        <f>'8. Routing factors'!AI266*'7. Network costs'!$L$276</f>
        <v>3411.9996885457081</v>
      </c>
      <c r="AJ236" s="469">
        <f>'8. Routing factors'!AJ266*'7. Network costs'!$L$277</f>
        <v>8586.6498151844989</v>
      </c>
      <c r="AK236" s="469">
        <f>'8. Routing factors'!AK266*'7. Network costs'!$L$278</f>
        <v>3474.3354072602265</v>
      </c>
      <c r="AL236" s="469">
        <f>'8. Routing factors'!AL266*'7. Network costs'!$L$279</f>
        <v>875.12171713718112</v>
      </c>
      <c r="AM236" s="469">
        <f>'8. Routing factors'!AM266*'7. Network costs'!$L$280</f>
        <v>1381.5135574085193</v>
      </c>
      <c r="AN236" s="469">
        <f>'8. Routing factors'!AN266*'7. Network costs'!$L$281</f>
        <v>1.7661323968174452</v>
      </c>
      <c r="AO236" s="469">
        <f>'8. Routing factors'!AO266*'7. Network costs'!$L$282</f>
        <v>0.50776596524541096</v>
      </c>
      <c r="AP236" s="469">
        <f>'8. Routing factors'!AP266*'7. Network costs'!$L$283</f>
        <v>0</v>
      </c>
      <c r="AQ236" s="469">
        <f>'8. Routing factors'!AQ266*'7. Network costs'!$L$284</f>
        <v>4695.308461966958</v>
      </c>
      <c r="AR236" s="469">
        <f>'8. Routing factors'!AR266*'7. Network costs'!$L$285</f>
        <v>2.5388298262270554</v>
      </c>
      <c r="AS236" s="469">
        <f>'8. Routing factors'!AS266*'7. Network costs'!$L$286</f>
        <v>7.5345914466570676</v>
      </c>
      <c r="AT236" s="469">
        <f>'8. Routing factors'!AT266*'7. Network costs'!$L$287</f>
        <v>2.8008758149258326</v>
      </c>
      <c r="AU236" s="469">
        <f>'8. Routing factors'!AU266*'7. Network costs'!$L$288</f>
        <v>0</v>
      </c>
      <c r="AV236" s="469">
        <f>'8. Routing factors'!AV266*'7. Network costs'!$L$289</f>
        <v>0</v>
      </c>
      <c r="AW236" s="469">
        <f>'8. Routing factors'!AW266*'7. Network costs'!$L$290</f>
        <v>0</v>
      </c>
      <c r="AX236" s="469">
        <f>'8. Routing factors'!AX266*'7. Network costs'!$L$291</f>
        <v>0</v>
      </c>
      <c r="AY236" s="469">
        <f>'8. Routing factors'!AY266*'7. Network costs'!$L$292</f>
        <v>0</v>
      </c>
      <c r="AZ236" s="469">
        <f>'8. Routing factors'!AZ266*'7. Network costs'!$L$293</f>
        <v>0</v>
      </c>
      <c r="BA236" s="469">
        <f>'8. Routing factors'!BA266*'7. Network costs'!$L$294</f>
        <v>0</v>
      </c>
      <c r="BB236" s="469">
        <f>'8. Routing factors'!BB266*'7. Network costs'!$L$295</f>
        <v>0</v>
      </c>
      <c r="BC236" s="469">
        <f>'8. Routing factors'!BC266*'7. Network costs'!$L$296</f>
        <v>0</v>
      </c>
      <c r="BD236" s="469">
        <f>'8. Routing factors'!BD266*'7. Network costs'!$L$297</f>
        <v>0</v>
      </c>
      <c r="BE236" s="469">
        <f>'8. Routing factors'!BE266*'7. Network costs'!$L$298</f>
        <v>0</v>
      </c>
      <c r="BF236" s="469">
        <f>'8. Routing factors'!BF266*'7. Network costs'!$L$299</f>
        <v>0</v>
      </c>
      <c r="BG236" s="469">
        <f>'8. Routing factors'!BG266*'7. Network costs'!$L$300</f>
        <v>0</v>
      </c>
      <c r="BH236" s="229"/>
      <c r="BI236" s="335">
        <f t="shared" si="37"/>
        <v>717795.06532512663</v>
      </c>
      <c r="BJ236" s="470">
        <f>'2. Traffic'!L219</f>
        <v>9.0092993541120006</v>
      </c>
      <c r="BK236" s="471">
        <f t="shared" si="38"/>
        <v>7.9672684535397581E-2</v>
      </c>
    </row>
    <row r="237" spans="3:63" s="487" customFormat="1">
      <c r="C237" s="240" t="str">
        <f t="shared" si="36"/>
        <v>S14</v>
      </c>
      <c r="D237" s="240" t="str">
        <f t="shared" si="36"/>
        <v>Изходящи MMS към други мрежи (MMS outgoing to other network)</v>
      </c>
      <c r="E237" s="469">
        <f>'8. Routing factors'!E267*'7. Network costs'!$L$246</f>
        <v>3284.2265331491176</v>
      </c>
      <c r="F237" s="469">
        <f>'8. Routing factors'!F267*'7. Network costs'!$L$247</f>
        <v>1943.5361773953284</v>
      </c>
      <c r="G237" s="469">
        <f>'8. Routing factors'!G267*'7. Network costs'!$L$248</f>
        <v>3581.2198711722717</v>
      </c>
      <c r="H237" s="469">
        <f>'8. Routing factors'!H267*'7. Network costs'!$L$249</f>
        <v>981.122639801481</v>
      </c>
      <c r="I237" s="469">
        <f>'8. Routing factors'!I267*'7. Network costs'!$L$250</f>
        <v>4275.8133265612769</v>
      </c>
      <c r="J237" s="469">
        <f>'8. Routing factors'!J267*'7. Network costs'!$L$251</f>
        <v>213.52221821066254</v>
      </c>
      <c r="K237" s="469">
        <f>'8. Routing factors'!K267*'7. Network costs'!$L$252</f>
        <v>145.86196843211854</v>
      </c>
      <c r="L237" s="469">
        <f>'8. Routing factors'!L267*'7. Network costs'!$L$253</f>
        <v>19.43487724815224</v>
      </c>
      <c r="M237" s="469">
        <f>'8. Routing factors'!M267*'7. Network costs'!$L$254</f>
        <v>583.04631744456731</v>
      </c>
      <c r="N237" s="469">
        <f>'8. Routing factors'!N267*'7. Network costs'!$L$255</f>
        <v>0</v>
      </c>
      <c r="O237" s="469">
        <f>'8. Routing factors'!O267*'7. Network costs'!$L$256</f>
        <v>0</v>
      </c>
      <c r="P237" s="469">
        <f>'8. Routing factors'!P267*'7. Network costs'!$L$257</f>
        <v>658951.98990003159</v>
      </c>
      <c r="Q237" s="469">
        <f>'8. Routing factors'!Q267*'7. Network costs'!$L$258</f>
        <v>0</v>
      </c>
      <c r="R237" s="469">
        <f>'8. Routing factors'!R267*'7. Network costs'!$L$259</f>
        <v>103.65267865681197</v>
      </c>
      <c r="S237" s="469">
        <f>'8. Routing factors'!S267*'7. Network costs'!$L$260</f>
        <v>97.174386240761208</v>
      </c>
      <c r="T237" s="469">
        <f>'8. Routing factors'!T267*'7. Network costs'!$L$261</f>
        <v>4229.6978501629883</v>
      </c>
      <c r="U237" s="469">
        <f>'8. Routing factors'!U267*'7. Network costs'!$L$262</f>
        <v>428.81706436620129</v>
      </c>
      <c r="V237" s="469">
        <f>'8. Routing factors'!V267*'7. Network costs'!$L$263</f>
        <v>0</v>
      </c>
      <c r="W237" s="469">
        <f>'8. Routing factors'!W267*'7. Network costs'!$L$264</f>
        <v>662.34475923820116</v>
      </c>
      <c r="X237" s="469">
        <f>'8. Routing factors'!X267*'7. Network costs'!$L$265</f>
        <v>0</v>
      </c>
      <c r="Y237" s="469">
        <f>'8. Routing factors'!Y267*'7. Network costs'!$L$266</f>
        <v>0</v>
      </c>
      <c r="Z237" s="469">
        <f>'8. Routing factors'!Z267*'7. Network costs'!$L$267</f>
        <v>0</v>
      </c>
      <c r="AA237" s="469">
        <f>'8. Routing factors'!AA267*'7. Network costs'!$L$268</f>
        <v>0</v>
      </c>
      <c r="AB237" s="469">
        <f>'8. Routing factors'!AB267*'7. Network costs'!$L$269</f>
        <v>456.3556594458384</v>
      </c>
      <c r="AC237" s="469">
        <f>'8. Routing factors'!AC267*'7. Network costs'!$L$270</f>
        <v>637.54996598715422</v>
      </c>
      <c r="AD237" s="469">
        <f>'8. Routing factors'!AD267*'7. Network costs'!$L$271</f>
        <v>0</v>
      </c>
      <c r="AE237" s="469">
        <f>'8. Routing factors'!AE267*'7. Network costs'!$L$272</f>
        <v>0</v>
      </c>
      <c r="AF237" s="469">
        <f>'8. Routing factors'!AF267*'7. Network costs'!$L$273</f>
        <v>0</v>
      </c>
      <c r="AG237" s="469">
        <f>'8. Routing factors'!AG267*'7. Network costs'!$L$274</f>
        <v>0</v>
      </c>
      <c r="AH237" s="469">
        <f>'8. Routing factors'!AH267*'7. Network costs'!$L$275</f>
        <v>0</v>
      </c>
      <c r="AI237" s="469">
        <f>'8. Routing factors'!AI267*'7. Network costs'!$L$276</f>
        <v>1705.999844272854</v>
      </c>
      <c r="AJ237" s="469">
        <f>'8. Routing factors'!AJ267*'7. Network costs'!$L$277</f>
        <v>4293.3249075922495</v>
      </c>
      <c r="AK237" s="469">
        <f>'8. Routing factors'!AK267*'7. Network costs'!$L$278</f>
        <v>1737.1677036301132</v>
      </c>
      <c r="AL237" s="469">
        <f>'8. Routing factors'!AL267*'7. Network costs'!$L$279</f>
        <v>437.56085856859056</v>
      </c>
      <c r="AM237" s="469">
        <f>'8. Routing factors'!AM267*'7. Network costs'!$L$280</f>
        <v>690.75677870425966</v>
      </c>
      <c r="AN237" s="469">
        <f>'8. Routing factors'!AN267*'7. Network costs'!$L$281</f>
        <v>1.7661323968174452</v>
      </c>
      <c r="AO237" s="469">
        <f>'8. Routing factors'!AO267*'7. Network costs'!$L$282</f>
        <v>0.50776596524541096</v>
      </c>
      <c r="AP237" s="469">
        <f>'8. Routing factors'!AP267*'7. Network costs'!$L$283</f>
        <v>0</v>
      </c>
      <c r="AQ237" s="469">
        <f>'8. Routing factors'!AQ267*'7. Network costs'!$L$284</f>
        <v>4695.308461966958</v>
      </c>
      <c r="AR237" s="469">
        <f>'8. Routing factors'!AR267*'7. Network costs'!$L$285</f>
        <v>2.5388298262270554</v>
      </c>
      <c r="AS237" s="469">
        <f>'8. Routing factors'!AS267*'7. Network costs'!$L$286</f>
        <v>7.5345914466570676</v>
      </c>
      <c r="AT237" s="469">
        <f>'8. Routing factors'!AT267*'7. Network costs'!$L$287</f>
        <v>2.8008758149258326</v>
      </c>
      <c r="AU237" s="469">
        <f>'8. Routing factors'!AU267*'7. Network costs'!$L$288</f>
        <v>0</v>
      </c>
      <c r="AV237" s="469">
        <f>'8. Routing factors'!AV267*'7. Network costs'!$L$289</f>
        <v>17.304772327893126</v>
      </c>
      <c r="AW237" s="469">
        <f>'8. Routing factors'!AW267*'7. Network costs'!$L$290</f>
        <v>0</v>
      </c>
      <c r="AX237" s="469">
        <f>'8. Routing factors'!AX267*'7. Network costs'!$L$291</f>
        <v>0</v>
      </c>
      <c r="AY237" s="469">
        <f>'8. Routing factors'!AY267*'7. Network costs'!$L$292</f>
        <v>0</v>
      </c>
      <c r="AZ237" s="469">
        <f>'8. Routing factors'!AZ267*'7. Network costs'!$L$293</f>
        <v>0</v>
      </c>
      <c r="BA237" s="469">
        <f>'8. Routing factors'!BA267*'7. Network costs'!$L$294</f>
        <v>0</v>
      </c>
      <c r="BB237" s="469">
        <f>'8. Routing factors'!BB267*'7. Network costs'!$L$295</f>
        <v>0</v>
      </c>
      <c r="BC237" s="469">
        <f>'8. Routing factors'!BC267*'7. Network costs'!$L$296</f>
        <v>0</v>
      </c>
      <c r="BD237" s="469">
        <f>'8. Routing factors'!BD267*'7. Network costs'!$L$297</f>
        <v>0</v>
      </c>
      <c r="BE237" s="469">
        <f>'8. Routing factors'!BE267*'7. Network costs'!$L$298</f>
        <v>0</v>
      </c>
      <c r="BF237" s="469">
        <f>'8. Routing factors'!BF267*'7. Network costs'!$L$299</f>
        <v>0</v>
      </c>
      <c r="BG237" s="469">
        <f>'8. Routing factors'!BG267*'7. Network costs'!$L$300</f>
        <v>0</v>
      </c>
      <c r="BH237" s="229"/>
      <c r="BI237" s="335">
        <f t="shared" si="37"/>
        <v>694187.93771605741</v>
      </c>
      <c r="BJ237" s="470">
        <f>'2. Traffic'!L220</f>
        <v>9.0092993541120006</v>
      </c>
      <c r="BK237" s="471">
        <f t="shared" si="38"/>
        <v>7.705237781883871E-2</v>
      </c>
    </row>
    <row r="238" spans="3:63" s="487" customFormat="1">
      <c r="C238" s="240" t="str">
        <f t="shared" si="36"/>
        <v>S15</v>
      </c>
      <c r="D238" s="240" t="str">
        <f t="shared" si="36"/>
        <v>Входящи MMS от други мрежи (MMS incoming from other network)</v>
      </c>
      <c r="E238" s="469">
        <f>'8. Routing factors'!E268*'7. Network costs'!$L$246</f>
        <v>3284.2265331491176</v>
      </c>
      <c r="F238" s="469">
        <f>'8. Routing factors'!F268*'7. Network costs'!$L$247</f>
        <v>1943.5361773953284</v>
      </c>
      <c r="G238" s="469">
        <f>'8. Routing factors'!G268*'7. Network costs'!$L$248</f>
        <v>3581.2198711722717</v>
      </c>
      <c r="H238" s="469">
        <f>'8. Routing factors'!H268*'7. Network costs'!$L$249</f>
        <v>981.122639801481</v>
      </c>
      <c r="I238" s="469">
        <f>'8. Routing factors'!I268*'7. Network costs'!$L$250</f>
        <v>4275.8133265612769</v>
      </c>
      <c r="J238" s="469">
        <f>'8. Routing factors'!J268*'7. Network costs'!$L$251</f>
        <v>213.52221821066254</v>
      </c>
      <c r="K238" s="469">
        <f>'8. Routing factors'!K268*'7. Network costs'!$L$252</f>
        <v>145.86196843211854</v>
      </c>
      <c r="L238" s="469">
        <f>'8. Routing factors'!L268*'7. Network costs'!$L$253</f>
        <v>19.43487724815224</v>
      </c>
      <c r="M238" s="469">
        <f>'8. Routing factors'!M268*'7. Network costs'!$L$254</f>
        <v>583.04631744456731</v>
      </c>
      <c r="N238" s="469">
        <f>'8. Routing factors'!N268*'7. Network costs'!$L$255</f>
        <v>0</v>
      </c>
      <c r="O238" s="469">
        <f>'8. Routing factors'!O268*'7. Network costs'!$L$256</f>
        <v>0</v>
      </c>
      <c r="P238" s="469">
        <f>'8. Routing factors'!P268*'7. Network costs'!$L$257</f>
        <v>658951.98990003159</v>
      </c>
      <c r="Q238" s="469">
        <f>'8. Routing factors'!Q268*'7. Network costs'!$L$258</f>
        <v>0</v>
      </c>
      <c r="R238" s="469">
        <f>'8. Routing factors'!R268*'7. Network costs'!$L$259</f>
        <v>103.65267865681197</v>
      </c>
      <c r="S238" s="469">
        <f>'8. Routing factors'!S268*'7. Network costs'!$L$260</f>
        <v>97.174386240761208</v>
      </c>
      <c r="T238" s="469">
        <f>'8. Routing factors'!T268*'7. Network costs'!$L$261</f>
        <v>4229.6978501629883</v>
      </c>
      <c r="U238" s="469">
        <f>'8. Routing factors'!U268*'7. Network costs'!$L$262</f>
        <v>0</v>
      </c>
      <c r="V238" s="469">
        <f>'8. Routing factors'!V268*'7. Network costs'!$L$263</f>
        <v>1329.4686886546426</v>
      </c>
      <c r="W238" s="469">
        <f>'8. Routing factors'!W268*'7. Network costs'!$L$264</f>
        <v>662.34475923820116</v>
      </c>
      <c r="X238" s="469">
        <f>'8. Routing factors'!X268*'7. Network costs'!$L$265</f>
        <v>0</v>
      </c>
      <c r="Y238" s="469">
        <f>'8. Routing factors'!Y268*'7. Network costs'!$L$266</f>
        <v>0</v>
      </c>
      <c r="Z238" s="469">
        <f>'8. Routing factors'!Z268*'7. Network costs'!$L$267</f>
        <v>0</v>
      </c>
      <c r="AA238" s="469">
        <f>'8. Routing factors'!AA268*'7. Network costs'!$L$268</f>
        <v>0</v>
      </c>
      <c r="AB238" s="469">
        <f>'8. Routing factors'!AB268*'7. Network costs'!$L$269</f>
        <v>456.3556594458384</v>
      </c>
      <c r="AC238" s="469">
        <f>'8. Routing factors'!AC268*'7. Network costs'!$L$270</f>
        <v>637.54996598715422</v>
      </c>
      <c r="AD238" s="469">
        <f>'8. Routing factors'!AD268*'7. Network costs'!$L$271</f>
        <v>0</v>
      </c>
      <c r="AE238" s="469">
        <f>'8. Routing factors'!AE268*'7. Network costs'!$L$272</f>
        <v>0</v>
      </c>
      <c r="AF238" s="469">
        <f>'8. Routing factors'!AF268*'7. Network costs'!$L$273</f>
        <v>0</v>
      </c>
      <c r="AG238" s="469">
        <f>'8. Routing factors'!AG268*'7. Network costs'!$L$274</f>
        <v>0</v>
      </c>
      <c r="AH238" s="469">
        <f>'8. Routing factors'!AH268*'7. Network costs'!$L$275</f>
        <v>0</v>
      </c>
      <c r="AI238" s="469">
        <f>'8. Routing factors'!AI268*'7. Network costs'!$L$276</f>
        <v>1705.999844272854</v>
      </c>
      <c r="AJ238" s="469">
        <f>'8. Routing factors'!AJ268*'7. Network costs'!$L$277</f>
        <v>4293.3249075922495</v>
      </c>
      <c r="AK238" s="469">
        <f>'8. Routing factors'!AK268*'7. Network costs'!$L$278</f>
        <v>1737.1677036301132</v>
      </c>
      <c r="AL238" s="469">
        <f>'8. Routing factors'!AL268*'7. Network costs'!$L$279</f>
        <v>437.56085856859056</v>
      </c>
      <c r="AM238" s="469">
        <f>'8. Routing factors'!AM268*'7. Network costs'!$L$280</f>
        <v>690.75677870425966</v>
      </c>
      <c r="AN238" s="469">
        <f>'8. Routing factors'!AN268*'7. Network costs'!$L$281</f>
        <v>1.7661323968174452</v>
      </c>
      <c r="AO238" s="469">
        <f>'8. Routing factors'!AO268*'7. Network costs'!$L$282</f>
        <v>0.50776596524541096</v>
      </c>
      <c r="AP238" s="469">
        <f>'8. Routing factors'!AP268*'7. Network costs'!$L$283</f>
        <v>0</v>
      </c>
      <c r="AQ238" s="469">
        <f>'8. Routing factors'!AQ268*'7. Network costs'!$L$284</f>
        <v>4695.308461966958</v>
      </c>
      <c r="AR238" s="469">
        <f>'8. Routing factors'!AR268*'7. Network costs'!$L$285</f>
        <v>2.5388298262270554</v>
      </c>
      <c r="AS238" s="469">
        <f>'8. Routing factors'!AS268*'7. Network costs'!$L$286</f>
        <v>7.5345914466570676</v>
      </c>
      <c r="AT238" s="469">
        <f>'8. Routing factors'!AT268*'7. Network costs'!$L$287</f>
        <v>0</v>
      </c>
      <c r="AU238" s="469">
        <f>'8. Routing factors'!AU268*'7. Network costs'!$L$288</f>
        <v>2.3682550775464168</v>
      </c>
      <c r="AV238" s="469">
        <f>'8. Routing factors'!AV268*'7. Network costs'!$L$289</f>
        <v>17.304772327893126</v>
      </c>
      <c r="AW238" s="469">
        <f>'8. Routing factors'!AW268*'7. Network costs'!$L$290</f>
        <v>0</v>
      </c>
      <c r="AX238" s="469">
        <f>'8. Routing factors'!AX268*'7. Network costs'!$L$291</f>
        <v>0</v>
      </c>
      <c r="AY238" s="469">
        <f>'8. Routing factors'!AY268*'7. Network costs'!$L$292</f>
        <v>0</v>
      </c>
      <c r="AZ238" s="469">
        <f>'8. Routing factors'!AZ268*'7. Network costs'!$L$293</f>
        <v>0</v>
      </c>
      <c r="BA238" s="469">
        <f>'8. Routing factors'!BA268*'7. Network costs'!$L$294</f>
        <v>0</v>
      </c>
      <c r="BB238" s="469">
        <f>'8. Routing factors'!BB268*'7. Network costs'!$L$295</f>
        <v>0</v>
      </c>
      <c r="BC238" s="469">
        <f>'8. Routing factors'!BC268*'7. Network costs'!$L$296</f>
        <v>0</v>
      </c>
      <c r="BD238" s="469">
        <f>'8. Routing factors'!BD268*'7. Network costs'!$L$297</f>
        <v>0</v>
      </c>
      <c r="BE238" s="469">
        <f>'8. Routing factors'!BE268*'7. Network costs'!$L$298</f>
        <v>0</v>
      </c>
      <c r="BF238" s="469">
        <f>'8. Routing factors'!BF268*'7. Network costs'!$L$299</f>
        <v>0</v>
      </c>
      <c r="BG238" s="469">
        <f>'8. Routing factors'!BG268*'7. Network costs'!$L$300</f>
        <v>0</v>
      </c>
      <c r="BH238" s="229"/>
      <c r="BI238" s="335">
        <f t="shared" si="37"/>
        <v>695088.15671960835</v>
      </c>
      <c r="BJ238" s="470">
        <f>'2. Traffic'!L221</f>
        <v>9.0092993541120006</v>
      </c>
      <c r="BK238" s="471">
        <f t="shared" si="38"/>
        <v>7.715229890794538E-2</v>
      </c>
    </row>
    <row r="239" spans="3:63" s="487" customFormat="1">
      <c r="C239" s="240" t="str">
        <f t="shared" si="36"/>
        <v>S16</v>
      </c>
      <c r="D239" s="240" t="str">
        <f t="shared" si="36"/>
        <v>SMS в мрежата (SMS on net)</v>
      </c>
      <c r="E239" s="469">
        <f>'8. Routing factors'!E269*'7. Network costs'!$L$246</f>
        <v>355.41694593859029</v>
      </c>
      <c r="F239" s="469">
        <f>'8. Routing factors'!F269*'7. Network costs'!$L$247</f>
        <v>210.32827227927589</v>
      </c>
      <c r="G239" s="469">
        <f>'8. Routing factors'!G269*'7. Network costs'!$L$248</f>
        <v>387.55737964463032</v>
      </c>
      <c r="H239" s="469">
        <f>'8. Routing factors'!H269*'7. Network costs'!$L$249</f>
        <v>106.17647982250718</v>
      </c>
      <c r="I239" s="469">
        <f>'8. Routing factors'!I269*'7. Network costs'!$L$250</f>
        <v>462.72584993482633</v>
      </c>
      <c r="J239" s="469">
        <f>'8. Routing factors'!J269*'7. Network costs'!$L$251</f>
        <v>23.107241208997699</v>
      </c>
      <c r="K239" s="469">
        <f>'8. Routing factors'!K269*'7. Network costs'!$L$252</f>
        <v>10.523394133641069</v>
      </c>
      <c r="L239" s="469">
        <f>'8. Routing factors'!L269*'7. Network costs'!$L$253</f>
        <v>1.051615143856466</v>
      </c>
      <c r="M239" s="469">
        <f>'8. Routing factors'!M269*'7. Network costs'!$L$254</f>
        <v>31.548454315693988</v>
      </c>
      <c r="N239" s="469">
        <f>'8. Routing factors'!N269*'7. Network costs'!$L$255</f>
        <v>90671.793810244402</v>
      </c>
      <c r="O239" s="469">
        <f>'8. Routing factors'!O269*'7. Network costs'!$L$256</f>
        <v>121435.43813872017</v>
      </c>
      <c r="P239" s="469">
        <f>'8. Routing factors'!P269*'7. Network costs'!$L$257</f>
        <v>0</v>
      </c>
      <c r="Q239" s="469">
        <f>'8. Routing factors'!Q269*'7. Network costs'!$L$258</f>
        <v>0</v>
      </c>
      <c r="R239" s="469">
        <f>'8. Routing factors'!R269*'7. Network costs'!$L$259</f>
        <v>5.6086141005678201</v>
      </c>
      <c r="S239" s="469">
        <f>'8. Routing factors'!S269*'7. Network costs'!$L$260</f>
        <v>5.2580757192823304</v>
      </c>
      <c r="T239" s="469">
        <f>'8. Routing factors'!T269*'7. Network costs'!$L$261</f>
        <v>228.86763092838305</v>
      </c>
      <c r="U239" s="469">
        <f>'8. Routing factors'!U269*'7. Network costs'!$L$262</f>
        <v>23.203157554002253</v>
      </c>
      <c r="V239" s="469">
        <f>'8. Routing factors'!V269*'7. Network costs'!$L$263</f>
        <v>0</v>
      </c>
      <c r="W239" s="469">
        <f>'8. Routing factors'!W269*'7. Network costs'!$L$264</f>
        <v>0</v>
      </c>
      <c r="X239" s="469">
        <f>'8. Routing factors'!X269*'7. Network costs'!$L$265</f>
        <v>0</v>
      </c>
      <c r="Y239" s="469">
        <f>'8. Routing factors'!Y269*'7. Network costs'!$L$266</f>
        <v>0</v>
      </c>
      <c r="Z239" s="469">
        <f>'8. Routing factors'!Z269*'7. Network costs'!$L$267</f>
        <v>0</v>
      </c>
      <c r="AA239" s="469">
        <f>'8. Routing factors'!AA269*'7. Network costs'!$L$268</f>
        <v>0</v>
      </c>
      <c r="AB239" s="469">
        <f>'8. Routing factors'!AB269*'7. Network costs'!$L$269</f>
        <v>49.386524682421133</v>
      </c>
      <c r="AC239" s="469">
        <f>'8. Routing factors'!AC269*'7. Network costs'!$L$270</f>
        <v>68.995259464374499</v>
      </c>
      <c r="AD239" s="469">
        <f>'8. Routing factors'!AD269*'7. Network costs'!$L$271</f>
        <v>0</v>
      </c>
      <c r="AE239" s="469">
        <f>'8. Routing factors'!AE269*'7. Network costs'!$L$272</f>
        <v>0</v>
      </c>
      <c r="AF239" s="469">
        <f>'8. Routing factors'!AF269*'7. Network costs'!$L$273</f>
        <v>0</v>
      </c>
      <c r="AG239" s="469">
        <f>'8. Routing factors'!AG269*'7. Network costs'!$L$274</f>
        <v>0</v>
      </c>
      <c r="AH239" s="469">
        <f>'8. Routing factors'!AH269*'7. Network costs'!$L$275</f>
        <v>0</v>
      </c>
      <c r="AI239" s="469">
        <f>'8. Routing factors'!AI269*'7. Network costs'!$L$276</f>
        <v>184.62223854021764</v>
      </c>
      <c r="AJ239" s="469">
        <f>'8. Routing factors'!AJ269*'7. Network costs'!$L$277</f>
        <v>464.62094230612405</v>
      </c>
      <c r="AK239" s="469">
        <f>'8. Routing factors'!AK269*'7. Network costs'!$L$278</f>
        <v>187.99520482996343</v>
      </c>
      <c r="AL239" s="469">
        <f>'8. Routing factors'!AL269*'7. Network costs'!$L$279</f>
        <v>47.352563060136148</v>
      </c>
      <c r="AM239" s="469">
        <f>'8. Routing factors'!AM269*'7. Network costs'!$L$280</f>
        <v>74.753267533600919</v>
      </c>
      <c r="AN239" s="469">
        <f>'8. Routing factors'!AN269*'7. Network costs'!$L$281</f>
        <v>9.5564872925828423E-2</v>
      </c>
      <c r="AO239" s="469">
        <f>'8. Routing factors'!AO269*'7. Network costs'!$L$282</f>
        <v>2.7475057947059452E-2</v>
      </c>
      <c r="AP239" s="469">
        <f>'8. Routing factors'!AP269*'7. Network costs'!$L$283</f>
        <v>1615.1861109166346</v>
      </c>
      <c r="AQ239" s="469">
        <f>'8. Routing factors'!AQ269*'7. Network costs'!$L$284</f>
        <v>0</v>
      </c>
      <c r="AR239" s="469">
        <f>'8. Routing factors'!AR269*'7. Network costs'!$L$285</f>
        <v>0.13737528973529728</v>
      </c>
      <c r="AS239" s="469">
        <f>'8. Routing factors'!AS269*'7. Network costs'!$L$286</f>
        <v>0.40769439224676818</v>
      </c>
      <c r="AT239" s="469">
        <f>'8. Routing factors'!AT269*'7. Network costs'!$L$287</f>
        <v>0.15155451642059445</v>
      </c>
      <c r="AU239" s="469">
        <f>'8. Routing factors'!AU269*'7. Network costs'!$L$288</f>
        <v>0</v>
      </c>
      <c r="AV239" s="469">
        <f>'8. Routing factors'!AV269*'7. Network costs'!$L$289</f>
        <v>0</v>
      </c>
      <c r="AW239" s="469">
        <f>'8. Routing factors'!AW269*'7. Network costs'!$L$290</f>
        <v>0</v>
      </c>
      <c r="AX239" s="469">
        <f>'8. Routing factors'!AX269*'7. Network costs'!$L$291</f>
        <v>0</v>
      </c>
      <c r="AY239" s="469">
        <f>'8. Routing factors'!AY269*'7. Network costs'!$L$292</f>
        <v>0</v>
      </c>
      <c r="AZ239" s="469">
        <f>'8. Routing factors'!AZ269*'7. Network costs'!$L$293</f>
        <v>0</v>
      </c>
      <c r="BA239" s="469">
        <f>'8. Routing factors'!BA269*'7. Network costs'!$L$294</f>
        <v>0</v>
      </c>
      <c r="BB239" s="469">
        <f>'8. Routing factors'!BB269*'7. Network costs'!$L$295</f>
        <v>0</v>
      </c>
      <c r="BC239" s="469">
        <f>'8. Routing factors'!BC269*'7. Network costs'!$L$296</f>
        <v>0</v>
      </c>
      <c r="BD239" s="469">
        <f>'8. Routing factors'!BD269*'7. Network costs'!$L$297</f>
        <v>0</v>
      </c>
      <c r="BE239" s="469">
        <f>'8. Routing factors'!BE269*'7. Network costs'!$L$298</f>
        <v>0</v>
      </c>
      <c r="BF239" s="469">
        <f>'8. Routing factors'!BF269*'7. Network costs'!$L$299</f>
        <v>0</v>
      </c>
      <c r="BG239" s="469">
        <f>'8. Routing factors'!BG269*'7. Network costs'!$L$300</f>
        <v>0</v>
      </c>
      <c r="BH239" s="229"/>
      <c r="BI239" s="335">
        <f t="shared" si="37"/>
        <v>216652.3368351516</v>
      </c>
      <c r="BJ239" s="470">
        <f>'2. Traffic'!L222</f>
        <v>270.2789806233601</v>
      </c>
      <c r="BK239" s="471">
        <f t="shared" si="38"/>
        <v>8.0158781247240813E-4</v>
      </c>
    </row>
    <row r="240" spans="3:63" s="487" customFormat="1">
      <c r="C240" s="240" t="str">
        <f t="shared" si="36"/>
        <v>S17</v>
      </c>
      <c r="D240" s="240" t="str">
        <f t="shared" si="36"/>
        <v>Изходящи SMS към други мрежи (SMS outgoing to other network)</v>
      </c>
      <c r="E240" s="469">
        <f>'8. Routing factors'!E270*'7. Network costs'!$L$246</f>
        <v>59.236157656431708</v>
      </c>
      <c r="F240" s="469">
        <f>'8. Routing factors'!F270*'7. Network costs'!$L$247</f>
        <v>35.054712046545973</v>
      </c>
      <c r="G240" s="469">
        <f>'8. Routing factors'!G270*'7. Network costs'!$L$248</f>
        <v>64.592896607438377</v>
      </c>
      <c r="H240" s="469">
        <f>'8. Routing factors'!H270*'7. Network costs'!$L$249</f>
        <v>17.696079970417859</v>
      </c>
      <c r="I240" s="469">
        <f>'8. Routing factors'!I270*'7. Network costs'!$L$250</f>
        <v>77.120974989137707</v>
      </c>
      <c r="J240" s="469">
        <f>'8. Routing factors'!J270*'7. Network costs'!$L$251</f>
        <v>3.8512068681662819</v>
      </c>
      <c r="K240" s="469">
        <f>'8. Routing factors'!K270*'7. Network costs'!$L$252</f>
        <v>2.6308485334102665</v>
      </c>
      <c r="L240" s="469">
        <f>'8. Routing factors'!L270*'7. Network costs'!$L$253</f>
        <v>0.35053838128548859</v>
      </c>
      <c r="M240" s="469">
        <f>'8. Routing factors'!M270*'7. Network costs'!$L$254</f>
        <v>10.516151438564659</v>
      </c>
      <c r="N240" s="469">
        <f>'8. Routing factors'!N270*'7. Network costs'!$L$255</f>
        <v>30223.931270081459</v>
      </c>
      <c r="O240" s="469">
        <f>'8. Routing factors'!O270*'7. Network costs'!$L$256</f>
        <v>40478.479379573379</v>
      </c>
      <c r="P240" s="469">
        <f>'8. Routing factors'!P270*'7. Network costs'!$L$257</f>
        <v>0</v>
      </c>
      <c r="Q240" s="469">
        <f>'8. Routing factors'!Q270*'7. Network costs'!$L$258</f>
        <v>0</v>
      </c>
      <c r="R240" s="469">
        <f>'8. Routing factors'!R270*'7. Network costs'!$L$259</f>
        <v>1.8695380335226064</v>
      </c>
      <c r="S240" s="469">
        <f>'8. Routing factors'!S270*'7. Network costs'!$L$260</f>
        <v>1.7526919064274431</v>
      </c>
      <c r="T240" s="469">
        <f>'8. Routing factors'!T270*'7. Network costs'!$L$261</f>
        <v>76.289210309460998</v>
      </c>
      <c r="U240" s="469">
        <f>'8. Routing factors'!U270*'7. Network costs'!$L$262</f>
        <v>7.7343858513340829</v>
      </c>
      <c r="V240" s="469">
        <f>'8. Routing factors'!V270*'7. Network costs'!$L$263</f>
        <v>0</v>
      </c>
      <c r="W240" s="469">
        <f>'8. Routing factors'!W270*'7. Network costs'!$L$264</f>
        <v>11.94642275285581</v>
      </c>
      <c r="X240" s="469">
        <f>'8. Routing factors'!X270*'7. Network costs'!$L$265</f>
        <v>0</v>
      </c>
      <c r="Y240" s="469">
        <f>'8. Routing factors'!Y270*'7. Network costs'!$L$266</f>
        <v>0</v>
      </c>
      <c r="Z240" s="469">
        <f>'8. Routing factors'!Z270*'7. Network costs'!$L$267</f>
        <v>0</v>
      </c>
      <c r="AA240" s="469">
        <f>'8. Routing factors'!AA270*'7. Network costs'!$L$268</f>
        <v>0</v>
      </c>
      <c r="AB240" s="469">
        <f>'8. Routing factors'!AB270*'7. Network costs'!$L$269</f>
        <v>8.2310874470701858</v>
      </c>
      <c r="AC240" s="469">
        <f>'8. Routing factors'!AC270*'7. Network costs'!$L$270</f>
        <v>11.499209910729078</v>
      </c>
      <c r="AD240" s="469">
        <f>'8. Routing factors'!AD270*'7. Network costs'!$L$271</f>
        <v>0</v>
      </c>
      <c r="AE240" s="469">
        <f>'8. Routing factors'!AE270*'7. Network costs'!$L$272</f>
        <v>0</v>
      </c>
      <c r="AF240" s="469">
        <f>'8. Routing factors'!AF270*'7. Network costs'!$L$273</f>
        <v>0</v>
      </c>
      <c r="AG240" s="469">
        <f>'8. Routing factors'!AG270*'7. Network costs'!$L$274</f>
        <v>0</v>
      </c>
      <c r="AH240" s="469">
        <f>'8. Routing factors'!AH270*'7. Network costs'!$L$275</f>
        <v>0</v>
      </c>
      <c r="AI240" s="469">
        <f>'8. Routing factors'!AI270*'7. Network costs'!$L$276</f>
        <v>30.770373090036269</v>
      </c>
      <c r="AJ240" s="469">
        <f>'8. Routing factors'!AJ270*'7. Network costs'!$L$277</f>
        <v>77.436823717687318</v>
      </c>
      <c r="AK240" s="469">
        <f>'8. Routing factors'!AK270*'7. Network costs'!$L$278</f>
        <v>31.332534138327233</v>
      </c>
      <c r="AL240" s="469">
        <f>'8. Routing factors'!AL270*'7. Network costs'!$L$279</f>
        <v>7.8920938433560224</v>
      </c>
      <c r="AM240" s="469">
        <f>'8. Routing factors'!AM270*'7. Network costs'!$L$280</f>
        <v>12.458877922266819</v>
      </c>
      <c r="AN240" s="469">
        <f>'8. Routing factors'!AN270*'7. Network costs'!$L$281</f>
        <v>3.1854957641942801E-2</v>
      </c>
      <c r="AO240" s="469">
        <f>'8. Routing factors'!AO270*'7. Network costs'!$L$282</f>
        <v>9.1583526490198151E-3</v>
      </c>
      <c r="AP240" s="469">
        <f>'8. Routing factors'!AP270*'7. Network costs'!$L$283</f>
        <v>538.3953703055447</v>
      </c>
      <c r="AQ240" s="469">
        <f>'8. Routing factors'!AQ270*'7. Network costs'!$L$284</f>
        <v>0</v>
      </c>
      <c r="AR240" s="469">
        <f>'8. Routing factors'!AR270*'7. Network costs'!$L$285</f>
        <v>4.5791763245099086E-2</v>
      </c>
      <c r="AS240" s="469">
        <f>'8. Routing factors'!AS270*'7. Network costs'!$L$286</f>
        <v>0.13589813074892271</v>
      </c>
      <c r="AT240" s="469">
        <f>'8. Routing factors'!AT270*'7. Network costs'!$L$287</f>
        <v>5.0518172140198138E-2</v>
      </c>
      <c r="AU240" s="469">
        <f>'8. Routing factors'!AU270*'7. Network costs'!$L$288</f>
        <v>0</v>
      </c>
      <c r="AV240" s="469">
        <f>'8. Routing factors'!AV270*'7. Network costs'!$L$289</f>
        <v>0.31211861041778854</v>
      </c>
      <c r="AW240" s="469">
        <f>'8. Routing factors'!AW270*'7. Network costs'!$L$290</f>
        <v>0</v>
      </c>
      <c r="AX240" s="469">
        <f>'8. Routing factors'!AX270*'7. Network costs'!$L$291</f>
        <v>0</v>
      </c>
      <c r="AY240" s="469">
        <f>'8. Routing factors'!AY270*'7. Network costs'!$L$292</f>
        <v>0</v>
      </c>
      <c r="AZ240" s="469">
        <f>'8. Routing factors'!AZ270*'7. Network costs'!$L$293</f>
        <v>0</v>
      </c>
      <c r="BA240" s="469">
        <f>'8. Routing factors'!BA270*'7. Network costs'!$L$294</f>
        <v>0</v>
      </c>
      <c r="BB240" s="469">
        <f>'8. Routing factors'!BB270*'7. Network costs'!$L$295</f>
        <v>0</v>
      </c>
      <c r="BC240" s="469">
        <f>'8. Routing factors'!BC270*'7. Network costs'!$L$296</f>
        <v>0</v>
      </c>
      <c r="BD240" s="469">
        <f>'8. Routing factors'!BD270*'7. Network costs'!$L$297</f>
        <v>0</v>
      </c>
      <c r="BE240" s="469">
        <f>'8. Routing factors'!BE270*'7. Network costs'!$L$298</f>
        <v>0</v>
      </c>
      <c r="BF240" s="469">
        <f>'8. Routing factors'!BF270*'7. Network costs'!$L$299</f>
        <v>0</v>
      </c>
      <c r="BG240" s="469">
        <f>'8. Routing factors'!BG270*'7. Network costs'!$L$300</f>
        <v>0</v>
      </c>
      <c r="BH240" s="229"/>
      <c r="BI240" s="335">
        <f t="shared" si="37"/>
        <v>71791.654175361706</v>
      </c>
      <c r="BJ240" s="470">
        <f>'2. Traffic'!L223</f>
        <v>90.092993541120009</v>
      </c>
      <c r="BK240" s="471">
        <f t="shared" si="38"/>
        <v>7.9686167984411292E-4</v>
      </c>
    </row>
    <row r="241" spans="3:63" s="487" customFormat="1">
      <c r="C241" s="240" t="str">
        <f t="shared" si="36"/>
        <v>S18</v>
      </c>
      <c r="D241" s="240" t="str">
        <f t="shared" si="36"/>
        <v>Входящи SMS от други мрежи (SMS incoming from other network)</v>
      </c>
      <c r="E241" s="469">
        <f>'8. Routing factors'!E271*'7. Network costs'!$L$246</f>
        <v>29.618078828215854</v>
      </c>
      <c r="F241" s="469">
        <f>'8. Routing factors'!F271*'7. Network costs'!$L$247</f>
        <v>17.527356023272986</v>
      </c>
      <c r="G241" s="469">
        <f>'8. Routing factors'!G271*'7. Network costs'!$L$248</f>
        <v>32.296448303719188</v>
      </c>
      <c r="H241" s="469">
        <f>'8. Routing factors'!H271*'7. Network costs'!$L$249</f>
        <v>8.8480399852089295</v>
      </c>
      <c r="I241" s="469">
        <f>'8. Routing factors'!I271*'7. Network costs'!$L$250</f>
        <v>38.560487494568854</v>
      </c>
      <c r="J241" s="469">
        <f>'8. Routing factors'!J271*'7. Network costs'!$L$251</f>
        <v>1.9256034340831409</v>
      </c>
      <c r="K241" s="469">
        <f>'8. Routing factors'!K271*'7. Network costs'!$L$252</f>
        <v>1.3154242667051332</v>
      </c>
      <c r="L241" s="469">
        <f>'8. Routing factors'!L271*'7. Network costs'!$L$253</f>
        <v>0.17526919064274429</v>
      </c>
      <c r="M241" s="469">
        <f>'8. Routing factors'!M271*'7. Network costs'!$L$254</f>
        <v>5.2580757192823295</v>
      </c>
      <c r="N241" s="469">
        <f>'8. Routing factors'!N271*'7. Network costs'!$L$255</f>
        <v>15111.965635040729</v>
      </c>
      <c r="O241" s="469">
        <f>'8. Routing factors'!O271*'7. Network costs'!$L$256</f>
        <v>20239.239689786689</v>
      </c>
      <c r="P241" s="469">
        <f>'8. Routing factors'!P271*'7. Network costs'!$L$257</f>
        <v>0</v>
      </c>
      <c r="Q241" s="469">
        <f>'8. Routing factors'!Q271*'7. Network costs'!$L$258</f>
        <v>0</v>
      </c>
      <c r="R241" s="469">
        <f>'8. Routing factors'!R271*'7. Network costs'!$L$259</f>
        <v>0.9347690167613032</v>
      </c>
      <c r="S241" s="469">
        <f>'8. Routing factors'!S271*'7. Network costs'!$L$260</f>
        <v>0.87634595321372155</v>
      </c>
      <c r="T241" s="469">
        <f>'8. Routing factors'!T271*'7. Network costs'!$L$261</f>
        <v>38.144605154730499</v>
      </c>
      <c r="U241" s="469">
        <f>'8. Routing factors'!U271*'7. Network costs'!$L$262</f>
        <v>0</v>
      </c>
      <c r="V241" s="469">
        <f>'8. Routing factors'!V271*'7. Network costs'!$L$263</f>
        <v>11.989522654048333</v>
      </c>
      <c r="W241" s="469">
        <f>'8. Routing factors'!W271*'7. Network costs'!$L$264</f>
        <v>5.9732113764279049</v>
      </c>
      <c r="X241" s="469">
        <f>'8. Routing factors'!X271*'7. Network costs'!$L$265</f>
        <v>0</v>
      </c>
      <c r="Y241" s="469">
        <f>'8. Routing factors'!Y271*'7. Network costs'!$L$266</f>
        <v>0</v>
      </c>
      <c r="Z241" s="469">
        <f>'8. Routing factors'!Z271*'7. Network costs'!$L$267</f>
        <v>0</v>
      </c>
      <c r="AA241" s="469">
        <f>'8. Routing factors'!AA271*'7. Network costs'!$L$268</f>
        <v>0</v>
      </c>
      <c r="AB241" s="469">
        <f>'8. Routing factors'!AB271*'7. Network costs'!$L$269</f>
        <v>4.1155437235350929</v>
      </c>
      <c r="AC241" s="469">
        <f>'8. Routing factors'!AC271*'7. Network costs'!$L$270</f>
        <v>5.7496049553645392</v>
      </c>
      <c r="AD241" s="469">
        <f>'8. Routing factors'!AD271*'7. Network costs'!$L$271</f>
        <v>0</v>
      </c>
      <c r="AE241" s="469">
        <f>'8. Routing factors'!AE271*'7. Network costs'!$L$272</f>
        <v>0</v>
      </c>
      <c r="AF241" s="469">
        <f>'8. Routing factors'!AF271*'7. Network costs'!$L$273</f>
        <v>0</v>
      </c>
      <c r="AG241" s="469">
        <f>'8. Routing factors'!AG271*'7. Network costs'!$L$274</f>
        <v>0</v>
      </c>
      <c r="AH241" s="469">
        <f>'8. Routing factors'!AH271*'7. Network costs'!$L$275</f>
        <v>0</v>
      </c>
      <c r="AI241" s="469">
        <f>'8. Routing factors'!AI271*'7. Network costs'!$L$276</f>
        <v>15.385186545018135</v>
      </c>
      <c r="AJ241" s="469">
        <f>'8. Routing factors'!AJ271*'7. Network costs'!$L$277</f>
        <v>38.718411858843659</v>
      </c>
      <c r="AK241" s="469">
        <f>'8. Routing factors'!AK271*'7. Network costs'!$L$278</f>
        <v>15.666267069163617</v>
      </c>
      <c r="AL241" s="469">
        <f>'8. Routing factors'!AL271*'7. Network costs'!$L$279</f>
        <v>3.9460469216780112</v>
      </c>
      <c r="AM241" s="469">
        <f>'8. Routing factors'!AM271*'7. Network costs'!$L$280</f>
        <v>6.2294389611334093</v>
      </c>
      <c r="AN241" s="469">
        <f>'8. Routing factors'!AN271*'7. Network costs'!$L$281</f>
        <v>1.59274788209714E-2</v>
      </c>
      <c r="AO241" s="469">
        <f>'8. Routing factors'!AO271*'7. Network costs'!$L$282</f>
        <v>4.5791763245099076E-3</v>
      </c>
      <c r="AP241" s="469">
        <f>'8. Routing factors'!AP271*'7. Network costs'!$L$283</f>
        <v>269.19768515277235</v>
      </c>
      <c r="AQ241" s="469">
        <f>'8. Routing factors'!AQ271*'7. Network costs'!$L$284</f>
        <v>0</v>
      </c>
      <c r="AR241" s="469">
        <f>'8. Routing factors'!AR271*'7. Network costs'!$L$285</f>
        <v>2.2895881622549543E-2</v>
      </c>
      <c r="AS241" s="469">
        <f>'8. Routing factors'!AS271*'7. Network costs'!$L$286</f>
        <v>6.7949065374461354E-2</v>
      </c>
      <c r="AT241" s="469">
        <f>'8. Routing factors'!AT271*'7. Network costs'!$L$287</f>
        <v>0</v>
      </c>
      <c r="AU241" s="469">
        <f>'8. Routing factors'!AU271*'7. Network costs'!$L$288</f>
        <v>2.135759055111057E-2</v>
      </c>
      <c r="AV241" s="469">
        <f>'8. Routing factors'!AV271*'7. Network costs'!$L$289</f>
        <v>0.15605930520889427</v>
      </c>
      <c r="AW241" s="469">
        <f>'8. Routing factors'!AW271*'7. Network costs'!$L$290</f>
        <v>0</v>
      </c>
      <c r="AX241" s="469">
        <f>'8. Routing factors'!AX271*'7. Network costs'!$L$291</f>
        <v>0</v>
      </c>
      <c r="AY241" s="469">
        <f>'8. Routing factors'!AY271*'7. Network costs'!$L$292</f>
        <v>0</v>
      </c>
      <c r="AZ241" s="469">
        <f>'8. Routing factors'!AZ271*'7. Network costs'!$L$293</f>
        <v>0</v>
      </c>
      <c r="BA241" s="469">
        <f>'8. Routing factors'!BA271*'7. Network costs'!$L$294</f>
        <v>0</v>
      </c>
      <c r="BB241" s="469">
        <f>'8. Routing factors'!BB271*'7. Network costs'!$L$295</f>
        <v>0</v>
      </c>
      <c r="BC241" s="469">
        <f>'8. Routing factors'!BC271*'7. Network costs'!$L$296</f>
        <v>0</v>
      </c>
      <c r="BD241" s="469">
        <f>'8. Routing factors'!BD271*'7. Network costs'!$L$297</f>
        <v>0</v>
      </c>
      <c r="BE241" s="469">
        <f>'8. Routing factors'!BE271*'7. Network costs'!$L$298</f>
        <v>0</v>
      </c>
      <c r="BF241" s="469">
        <f>'8. Routing factors'!BF271*'7. Network costs'!$L$299</f>
        <v>0</v>
      </c>
      <c r="BG241" s="469">
        <f>'8. Routing factors'!BG271*'7. Network costs'!$L$300</f>
        <v>0</v>
      </c>
      <c r="BH241" s="229"/>
      <c r="BI241" s="335">
        <f t="shared" si="37"/>
        <v>35903.945515913714</v>
      </c>
      <c r="BJ241" s="470">
        <f>'2. Traffic'!L224</f>
        <v>45.046496770560005</v>
      </c>
      <c r="BK241" s="471">
        <f t="shared" si="38"/>
        <v>7.9704190314259073E-4</v>
      </c>
    </row>
    <row r="242" spans="3:63" s="487" customFormat="1">
      <c r="C242" s="240" t="str">
        <f t="shared" si="36"/>
        <v>S19</v>
      </c>
      <c r="D242" s="240" t="str">
        <f t="shared" si="36"/>
        <v>Пренос на данни (Data services)</v>
      </c>
      <c r="E242" s="469">
        <f>'8. Routing factors'!E272*'7. Network costs'!$L$246</f>
        <v>0</v>
      </c>
      <c r="F242" s="469">
        <f>'8. Routing factors'!F272*'7. Network costs'!$L$247</f>
        <v>2603160.5769961672</v>
      </c>
      <c r="G242" s="469">
        <f>'8. Routing factors'!G272*'7. Network costs'!$L$248</f>
        <v>0</v>
      </c>
      <c r="H242" s="469">
        <f>'8. Routing factors'!H272*'7. Network costs'!$L$249</f>
        <v>1314109.7175522866</v>
      </c>
      <c r="I242" s="469">
        <f>'8. Routing factors'!I272*'7. Network costs'!$L$250</f>
        <v>0</v>
      </c>
      <c r="J242" s="469">
        <f>'8. Routing factors'!J272*'7. Network costs'!$L$251</f>
        <v>285990.36499731167</v>
      </c>
      <c r="K242" s="469">
        <f>'8. Routing factors'!K272*'7. Network costs'!$L$252</f>
        <v>130244.42433736648</v>
      </c>
      <c r="L242" s="469">
        <f>'8. Routing factors'!L272*'7. Network costs'!$L$253</f>
        <v>26030.956799040276</v>
      </c>
      <c r="M242" s="469">
        <f>'8. Routing factors'!M272*'7. Network costs'!$L$254</f>
        <v>780928.70397120842</v>
      </c>
      <c r="N242" s="469">
        <f>'8. Routing factors'!N272*'7. Network costs'!$L$255</f>
        <v>0</v>
      </c>
      <c r="O242" s="469">
        <f>'8. Routing factors'!O272*'7. Network costs'!$L$256</f>
        <v>0</v>
      </c>
      <c r="P242" s="469">
        <f>'8. Routing factors'!P272*'7. Network costs'!$L$257</f>
        <v>0</v>
      </c>
      <c r="Q242" s="469">
        <f>'8. Routing factors'!Q272*'7. Network costs'!$L$258</f>
        <v>0</v>
      </c>
      <c r="R242" s="469">
        <f>'8. Routing factors'!R272*'7. Network costs'!$L$259</f>
        <v>138831.76959488151</v>
      </c>
      <c r="S242" s="469">
        <f>'8. Routing factors'!S272*'7. Network costs'!$L$260</f>
        <v>130154.78399520139</v>
      </c>
      <c r="T242" s="469">
        <f>'8. Routing factors'!T272*'7. Network costs'!$L$261</f>
        <v>5665231.6659758808</v>
      </c>
      <c r="U242" s="469">
        <f>'8. Routing factors'!U272*'7. Network costs'!$L$262</f>
        <v>574354.97712079086</v>
      </c>
      <c r="V242" s="469">
        <f>'8. Routing factors'!V272*'7. Network costs'!$L$263</f>
        <v>0</v>
      </c>
      <c r="W242" s="469">
        <f>'8. Routing factors'!W272*'7. Network costs'!$L$264</f>
        <v>0</v>
      </c>
      <c r="X242" s="469">
        <f>'8. Routing factors'!X272*'7. Network costs'!$L$265</f>
        <v>0</v>
      </c>
      <c r="Y242" s="469">
        <f>'8. Routing factors'!Y272*'7. Network costs'!$L$266</f>
        <v>462511.24813295086</v>
      </c>
      <c r="Z242" s="469">
        <f>'8. Routing factors'!Z272*'7. Network costs'!$L$267</f>
        <v>274660.00646292837</v>
      </c>
      <c r="AA242" s="469">
        <f>'8. Routing factors'!AA272*'7. Network costs'!$L$268</f>
        <v>415223.0594586333</v>
      </c>
      <c r="AB242" s="469">
        <f>'8. Routing factors'!AB272*'7. Network costs'!$L$269</f>
        <v>611240.00446988048</v>
      </c>
      <c r="AC242" s="469">
        <f>'8. Routing factors'!AC272*'7. Network costs'!$L$270</f>
        <v>853930.56050400645</v>
      </c>
      <c r="AD242" s="469">
        <f>'8. Routing factors'!AD272*'7. Network costs'!$L$271</f>
        <v>0</v>
      </c>
      <c r="AE242" s="469">
        <f>'8. Routing factors'!AE272*'7. Network costs'!$L$272</f>
        <v>0</v>
      </c>
      <c r="AF242" s="469">
        <f>'8. Routing factors'!AF272*'7. Network costs'!$L$273</f>
        <v>0</v>
      </c>
      <c r="AG242" s="469">
        <f>'8. Routing factors'!AG272*'7. Network costs'!$L$274</f>
        <v>0</v>
      </c>
      <c r="AH242" s="469">
        <f>'8. Routing factors'!AH272*'7. Network costs'!$L$275</f>
        <v>0</v>
      </c>
      <c r="AI242" s="469">
        <f>'8. Routing factors'!AI272*'7. Network costs'!$L$276</f>
        <v>0</v>
      </c>
      <c r="AJ242" s="469">
        <f>'8. Routing factors'!AJ272*'7. Network costs'!$L$277</f>
        <v>5750453.361078104</v>
      </c>
      <c r="AK242" s="469">
        <f>'8. Routing factors'!AK272*'7. Network costs'!$L$278</f>
        <v>0</v>
      </c>
      <c r="AL242" s="469">
        <f>'8. Routing factors'!AL272*'7. Network costs'!$L$279</f>
        <v>586066.36208277883</v>
      </c>
      <c r="AM242" s="469">
        <f>'8. Routing factors'!AM272*'7. Network costs'!$L$280</f>
        <v>0</v>
      </c>
      <c r="AN242" s="469">
        <f>'8. Routing factors'!AN272*'7. Network costs'!$L$281</f>
        <v>2365.547028464578</v>
      </c>
      <c r="AO242" s="469">
        <f>'8. Routing factors'!AO272*'7. Network costs'!$L$282</f>
        <v>680.09865648021719</v>
      </c>
      <c r="AP242" s="469">
        <f>'8. Routing factors'!AP272*'7. Network costs'!$L$283</f>
        <v>0</v>
      </c>
      <c r="AQ242" s="469">
        <f>'8. Routing factors'!AQ272*'7. Network costs'!$L$284</f>
        <v>0</v>
      </c>
      <c r="AR242" s="469">
        <f>'8. Routing factors'!AR272*'7. Network costs'!$L$285</f>
        <v>3400.4932824010862</v>
      </c>
      <c r="AS242" s="469">
        <f>'8. Routing factors'!AS272*'7. Network costs'!$L$286</f>
        <v>10091.786119461891</v>
      </c>
      <c r="AT242" s="469">
        <f>'8. Routing factors'!AT272*'7. Network costs'!$L$287</f>
        <v>3751.4760915067213</v>
      </c>
      <c r="AU242" s="469">
        <f>'8. Routing factors'!AU272*'7. Network costs'!$L$288</f>
        <v>0</v>
      </c>
      <c r="AV242" s="469">
        <f>'8. Routing factors'!AV272*'7. Network costs'!$L$289</f>
        <v>0</v>
      </c>
      <c r="AW242" s="469">
        <f>'8. Routing factors'!AW272*'7. Network costs'!$L$290</f>
        <v>0</v>
      </c>
      <c r="AX242" s="469">
        <f>'8. Routing factors'!AX272*'7. Network costs'!$L$291</f>
        <v>1896.5627691356685</v>
      </c>
      <c r="AY242" s="469">
        <f>'8. Routing factors'!AY272*'7. Network costs'!$L$292</f>
        <v>0</v>
      </c>
      <c r="AZ242" s="469">
        <f>'8. Routing factors'!AZ272*'7. Network costs'!$L$293</f>
        <v>0</v>
      </c>
      <c r="BA242" s="469">
        <f>'8. Routing factors'!BA272*'7. Network costs'!$L$294</f>
        <v>0</v>
      </c>
      <c r="BB242" s="469">
        <f>'8. Routing factors'!BB272*'7. Network costs'!$L$295</f>
        <v>0</v>
      </c>
      <c r="BC242" s="469">
        <f>'8. Routing factors'!BC272*'7. Network costs'!$L$296</f>
        <v>0</v>
      </c>
      <c r="BD242" s="469">
        <f>'8. Routing factors'!BD272*'7. Network costs'!$L$297</f>
        <v>0</v>
      </c>
      <c r="BE242" s="469">
        <f>'8. Routing factors'!BE272*'7. Network costs'!$L$298</f>
        <v>0</v>
      </c>
      <c r="BF242" s="469">
        <f>'8. Routing factors'!BF272*'7. Network costs'!$L$299</f>
        <v>0</v>
      </c>
      <c r="BG242" s="469">
        <f>'8. Routing factors'!BG272*'7. Network costs'!$L$300</f>
        <v>0</v>
      </c>
      <c r="BH242" s="229"/>
      <c r="BI242" s="335">
        <f t="shared" si="37"/>
        <v>20625308.50747687</v>
      </c>
      <c r="BJ242" s="470">
        <f>'2. Traffic'!L225</f>
        <v>4504.6496770559997</v>
      </c>
      <c r="BK242" s="471">
        <f t="shared" si="38"/>
        <v>4.5786709258502159E-3</v>
      </c>
    </row>
    <row r="243" spans="3:63" s="487" customFormat="1">
      <c r="C243" s="240" t="str">
        <f t="shared" si="36"/>
        <v>S20</v>
      </c>
      <c r="D243" s="240" t="str">
        <f t="shared" si="36"/>
        <v>Subscribers</v>
      </c>
      <c r="E243" s="469">
        <f>'8. Routing factors'!E273*'7. Network costs'!$L$246</f>
        <v>0</v>
      </c>
      <c r="F243" s="469">
        <f>'8. Routing factors'!F273*'7. Network costs'!$L$247</f>
        <v>0</v>
      </c>
      <c r="G243" s="469">
        <f>'8. Routing factors'!G273*'7. Network costs'!$L$248</f>
        <v>0</v>
      </c>
      <c r="H243" s="469">
        <f>'8. Routing factors'!H273*'7. Network costs'!$L$249</f>
        <v>0</v>
      </c>
      <c r="I243" s="469">
        <f>'8. Routing factors'!I273*'7. Network costs'!$L$250</f>
        <v>0</v>
      </c>
      <c r="J243" s="469">
        <f>'8. Routing factors'!J273*'7. Network costs'!$L$251</f>
        <v>0</v>
      </c>
      <c r="K243" s="469">
        <f>'8. Routing factors'!K273*'7. Network costs'!$L$252</f>
        <v>0</v>
      </c>
      <c r="L243" s="469">
        <f>'8. Routing factors'!L273*'7. Network costs'!$L$253</f>
        <v>0</v>
      </c>
      <c r="M243" s="469">
        <f>'8. Routing factors'!M273*'7. Network costs'!$L$254</f>
        <v>0</v>
      </c>
      <c r="N243" s="469">
        <f>'8. Routing factors'!N273*'7. Network costs'!$L$255</f>
        <v>0</v>
      </c>
      <c r="O243" s="469">
        <f>'8. Routing factors'!O273*'7. Network costs'!$L$256</f>
        <v>0</v>
      </c>
      <c r="P243" s="469">
        <f>'8. Routing factors'!P273*'7. Network costs'!$L$257</f>
        <v>0</v>
      </c>
      <c r="Q243" s="469">
        <f>'8. Routing factors'!Q273*'7. Network costs'!$L$258</f>
        <v>0</v>
      </c>
      <c r="R243" s="469">
        <f>'8. Routing factors'!R273*'7. Network costs'!$L$259</f>
        <v>0</v>
      </c>
      <c r="S243" s="469">
        <f>'8. Routing factors'!S273*'7. Network costs'!$L$260</f>
        <v>0</v>
      </c>
      <c r="T243" s="469">
        <f>'8. Routing factors'!T273*'7. Network costs'!$L$261</f>
        <v>0</v>
      </c>
      <c r="U243" s="469">
        <f>'8. Routing factors'!U273*'7. Network costs'!$L$262</f>
        <v>0</v>
      </c>
      <c r="V243" s="469">
        <f>'8. Routing factors'!V273*'7. Network costs'!$L$263</f>
        <v>0</v>
      </c>
      <c r="W243" s="469">
        <f>'8. Routing factors'!W273*'7. Network costs'!$L$264</f>
        <v>0</v>
      </c>
      <c r="X243" s="469">
        <f>'8. Routing factors'!X273*'7. Network costs'!$L$265</f>
        <v>0</v>
      </c>
      <c r="Y243" s="469">
        <f>'8. Routing factors'!Y273*'7. Network costs'!$L$266</f>
        <v>0</v>
      </c>
      <c r="Z243" s="469">
        <f>'8. Routing factors'!Z273*'7. Network costs'!$L$267</f>
        <v>0</v>
      </c>
      <c r="AA243" s="469">
        <f>'8. Routing factors'!AA273*'7. Network costs'!$L$268</f>
        <v>0</v>
      </c>
      <c r="AB243" s="469">
        <f>'8. Routing factors'!AB273*'7. Network costs'!$L$269</f>
        <v>0</v>
      </c>
      <c r="AC243" s="469">
        <f>'8. Routing factors'!AC273*'7. Network costs'!$L$270</f>
        <v>0</v>
      </c>
      <c r="AD243" s="469">
        <f>'8. Routing factors'!AD273*'7. Network costs'!$L$271</f>
        <v>0</v>
      </c>
      <c r="AE243" s="469">
        <f>'8. Routing factors'!AE273*'7. Network costs'!$L$272</f>
        <v>0</v>
      </c>
      <c r="AF243" s="469">
        <f>'8. Routing factors'!AF273*'7. Network costs'!$L$273</f>
        <v>0</v>
      </c>
      <c r="AG243" s="469">
        <f>'8. Routing factors'!AG273*'7. Network costs'!$L$274</f>
        <v>0</v>
      </c>
      <c r="AH243" s="469">
        <f>'8. Routing factors'!AH273*'7. Network costs'!$L$275</f>
        <v>0</v>
      </c>
      <c r="AI243" s="469">
        <f>'8. Routing factors'!AI273*'7. Network costs'!$L$276</f>
        <v>0</v>
      </c>
      <c r="AJ243" s="469">
        <f>'8. Routing factors'!AJ273*'7. Network costs'!$L$277</f>
        <v>0</v>
      </c>
      <c r="AK243" s="469">
        <f>'8. Routing factors'!AK273*'7. Network costs'!$L$278</f>
        <v>0</v>
      </c>
      <c r="AL243" s="469">
        <f>'8. Routing factors'!AL273*'7. Network costs'!$L$279</f>
        <v>0</v>
      </c>
      <c r="AM243" s="469">
        <f>'8. Routing factors'!AM273*'7. Network costs'!$L$280</f>
        <v>0</v>
      </c>
      <c r="AN243" s="469">
        <f>'8. Routing factors'!AN273*'7. Network costs'!$L$281</f>
        <v>0</v>
      </c>
      <c r="AO243" s="469">
        <f>'8. Routing factors'!AO273*'7. Network costs'!$L$282</f>
        <v>0</v>
      </c>
      <c r="AP243" s="469">
        <f>'8. Routing factors'!AP273*'7. Network costs'!$L$283</f>
        <v>0</v>
      </c>
      <c r="AQ243" s="469">
        <f>'8. Routing factors'!AQ273*'7. Network costs'!$L$284</f>
        <v>0</v>
      </c>
      <c r="AR243" s="469">
        <f>'8. Routing factors'!AR273*'7. Network costs'!$L$285</f>
        <v>0</v>
      </c>
      <c r="AS243" s="469">
        <f>'8. Routing factors'!AS273*'7. Network costs'!$L$286</f>
        <v>0</v>
      </c>
      <c r="AT243" s="469">
        <f>'8. Routing factors'!AT273*'7. Network costs'!$L$287</f>
        <v>0</v>
      </c>
      <c r="AU243" s="469">
        <f>'8. Routing factors'!AU273*'7. Network costs'!$L$288</f>
        <v>0</v>
      </c>
      <c r="AV243" s="469">
        <f>'8. Routing factors'!AV273*'7. Network costs'!$L$289</f>
        <v>0</v>
      </c>
      <c r="AW243" s="469">
        <f>'8. Routing factors'!AW273*'7. Network costs'!$L$290</f>
        <v>0</v>
      </c>
      <c r="AX243" s="469">
        <f>'8. Routing factors'!AX273*'7. Network costs'!$L$291</f>
        <v>0</v>
      </c>
      <c r="AY243" s="469">
        <f>'8. Routing factors'!AY273*'7. Network costs'!$L$292</f>
        <v>0</v>
      </c>
      <c r="AZ243" s="469">
        <f>'8. Routing factors'!AZ273*'7. Network costs'!$L$293</f>
        <v>0</v>
      </c>
      <c r="BA243" s="469">
        <f>'8. Routing factors'!BA273*'7. Network costs'!$L$294</f>
        <v>0</v>
      </c>
      <c r="BB243" s="469">
        <f>'8. Routing factors'!BB273*'7. Network costs'!$L$295</f>
        <v>0</v>
      </c>
      <c r="BC243" s="469">
        <f>'8. Routing factors'!BC273*'7. Network costs'!$L$296</f>
        <v>0</v>
      </c>
      <c r="BD243" s="469">
        <f>'8. Routing factors'!BD273*'7. Network costs'!$L$297</f>
        <v>0</v>
      </c>
      <c r="BE243" s="469">
        <f>'8. Routing factors'!BE273*'7. Network costs'!$L$298</f>
        <v>0</v>
      </c>
      <c r="BF243" s="469">
        <f>'8. Routing factors'!BF273*'7. Network costs'!$L$299</f>
        <v>0</v>
      </c>
      <c r="BG243" s="469">
        <f>'8. Routing factors'!BG273*'7. Network costs'!$L$300</f>
        <v>0</v>
      </c>
      <c r="BH243" s="229"/>
      <c r="BI243" s="335">
        <f t="shared" si="37"/>
        <v>0</v>
      </c>
      <c r="BJ243" s="470">
        <f>'2. Traffic'!L226</f>
        <v>0</v>
      </c>
      <c r="BK243" s="471" t="str">
        <f t="shared" si="38"/>
        <v/>
      </c>
    </row>
    <row r="244" spans="3:63" s="487" customFormat="1">
      <c r="C244" s="240" t="str">
        <f t="shared" si="36"/>
        <v>S21</v>
      </c>
      <c r="D244" s="240" t="str">
        <f t="shared" si="36"/>
        <v>OTHER: complete as required</v>
      </c>
      <c r="E244" s="469">
        <f>'8. Routing factors'!E274*'7. Network costs'!$L$246</f>
        <v>0</v>
      </c>
      <c r="F244" s="469">
        <f>'8. Routing factors'!F274*'7. Network costs'!$L$247</f>
        <v>0</v>
      </c>
      <c r="G244" s="469">
        <f>'8. Routing factors'!G274*'7. Network costs'!$L$248</f>
        <v>0</v>
      </c>
      <c r="H244" s="469">
        <f>'8. Routing factors'!H274*'7. Network costs'!$L$249</f>
        <v>0</v>
      </c>
      <c r="I244" s="469">
        <f>'8. Routing factors'!I274*'7. Network costs'!$L$250</f>
        <v>0</v>
      </c>
      <c r="J244" s="469">
        <f>'8. Routing factors'!J274*'7. Network costs'!$L$251</f>
        <v>0</v>
      </c>
      <c r="K244" s="469">
        <f>'8. Routing factors'!K274*'7. Network costs'!$L$252</f>
        <v>0</v>
      </c>
      <c r="L244" s="469">
        <f>'8. Routing factors'!L274*'7. Network costs'!$L$253</f>
        <v>0</v>
      </c>
      <c r="M244" s="469">
        <f>'8. Routing factors'!M274*'7. Network costs'!$L$254</f>
        <v>0</v>
      </c>
      <c r="N244" s="469">
        <f>'8. Routing factors'!N274*'7. Network costs'!$L$255</f>
        <v>0</v>
      </c>
      <c r="O244" s="469">
        <f>'8. Routing factors'!O274*'7. Network costs'!$L$256</f>
        <v>0</v>
      </c>
      <c r="P244" s="469">
        <f>'8. Routing factors'!P274*'7. Network costs'!$L$257</f>
        <v>0</v>
      </c>
      <c r="Q244" s="469">
        <f>'8. Routing factors'!Q274*'7. Network costs'!$L$258</f>
        <v>0</v>
      </c>
      <c r="R244" s="469">
        <f>'8. Routing factors'!R274*'7. Network costs'!$L$259</f>
        <v>0</v>
      </c>
      <c r="S244" s="469">
        <f>'8. Routing factors'!S274*'7. Network costs'!$L$260</f>
        <v>0</v>
      </c>
      <c r="T244" s="469">
        <f>'8. Routing factors'!T274*'7. Network costs'!$L$261</f>
        <v>0</v>
      </c>
      <c r="U244" s="469">
        <f>'8. Routing factors'!U274*'7. Network costs'!$L$262</f>
        <v>0</v>
      </c>
      <c r="V244" s="469">
        <f>'8. Routing factors'!V274*'7. Network costs'!$L$263</f>
        <v>0</v>
      </c>
      <c r="W244" s="469">
        <f>'8. Routing factors'!W274*'7. Network costs'!$L$264</f>
        <v>0</v>
      </c>
      <c r="X244" s="469">
        <f>'8. Routing factors'!X274*'7. Network costs'!$L$265</f>
        <v>0</v>
      </c>
      <c r="Y244" s="469">
        <f>'8. Routing factors'!Y274*'7. Network costs'!$L$266</f>
        <v>0</v>
      </c>
      <c r="Z244" s="469">
        <f>'8. Routing factors'!Z274*'7. Network costs'!$L$267</f>
        <v>0</v>
      </c>
      <c r="AA244" s="469">
        <f>'8. Routing factors'!AA274*'7. Network costs'!$L$268</f>
        <v>0</v>
      </c>
      <c r="AB244" s="469">
        <f>'8. Routing factors'!AB274*'7. Network costs'!$L$269</f>
        <v>0</v>
      </c>
      <c r="AC244" s="469">
        <f>'8. Routing factors'!AC274*'7. Network costs'!$L$270</f>
        <v>0</v>
      </c>
      <c r="AD244" s="469">
        <f>'8. Routing factors'!AD274*'7. Network costs'!$L$271</f>
        <v>0</v>
      </c>
      <c r="AE244" s="469">
        <f>'8. Routing factors'!AE274*'7. Network costs'!$L$272</f>
        <v>0</v>
      </c>
      <c r="AF244" s="469">
        <f>'8. Routing factors'!AF274*'7. Network costs'!$L$273</f>
        <v>0</v>
      </c>
      <c r="AG244" s="469">
        <f>'8. Routing factors'!AG274*'7. Network costs'!$L$274</f>
        <v>0</v>
      </c>
      <c r="AH244" s="469">
        <f>'8. Routing factors'!AH274*'7. Network costs'!$L$275</f>
        <v>0</v>
      </c>
      <c r="AI244" s="469">
        <f>'8. Routing factors'!AI274*'7. Network costs'!$L$276</f>
        <v>0</v>
      </c>
      <c r="AJ244" s="469">
        <f>'8. Routing factors'!AJ274*'7. Network costs'!$L$277</f>
        <v>0</v>
      </c>
      <c r="AK244" s="469">
        <f>'8. Routing factors'!AK274*'7. Network costs'!$L$278</f>
        <v>0</v>
      </c>
      <c r="AL244" s="469">
        <f>'8. Routing factors'!AL274*'7. Network costs'!$L$279</f>
        <v>0</v>
      </c>
      <c r="AM244" s="469">
        <f>'8. Routing factors'!AM274*'7. Network costs'!$L$280</f>
        <v>0</v>
      </c>
      <c r="AN244" s="469">
        <f>'8. Routing factors'!AN274*'7. Network costs'!$L$281</f>
        <v>0</v>
      </c>
      <c r="AO244" s="469">
        <f>'8. Routing factors'!AO274*'7. Network costs'!$L$282</f>
        <v>0</v>
      </c>
      <c r="AP244" s="469">
        <f>'8. Routing factors'!AP274*'7. Network costs'!$L$283</f>
        <v>0</v>
      </c>
      <c r="AQ244" s="469">
        <f>'8. Routing factors'!AQ274*'7. Network costs'!$L$284</f>
        <v>0</v>
      </c>
      <c r="AR244" s="469">
        <f>'8. Routing factors'!AR274*'7. Network costs'!$L$285</f>
        <v>0</v>
      </c>
      <c r="AS244" s="469">
        <f>'8. Routing factors'!AS274*'7. Network costs'!$L$286</f>
        <v>0</v>
      </c>
      <c r="AT244" s="469">
        <f>'8. Routing factors'!AT274*'7. Network costs'!$L$287</f>
        <v>0</v>
      </c>
      <c r="AU244" s="469">
        <f>'8. Routing factors'!AU274*'7. Network costs'!$L$288</f>
        <v>0</v>
      </c>
      <c r="AV244" s="469">
        <f>'8. Routing factors'!AV274*'7. Network costs'!$L$289</f>
        <v>0</v>
      </c>
      <c r="AW244" s="469">
        <f>'8. Routing factors'!AW274*'7. Network costs'!$L$290</f>
        <v>0</v>
      </c>
      <c r="AX244" s="469">
        <f>'8. Routing factors'!AX274*'7. Network costs'!$L$291</f>
        <v>0</v>
      </c>
      <c r="AY244" s="469">
        <f>'8. Routing factors'!AY274*'7. Network costs'!$L$292</f>
        <v>0</v>
      </c>
      <c r="AZ244" s="469">
        <f>'8. Routing factors'!AZ274*'7. Network costs'!$L$293</f>
        <v>0</v>
      </c>
      <c r="BA244" s="469">
        <f>'8. Routing factors'!BA274*'7. Network costs'!$L$294</f>
        <v>0</v>
      </c>
      <c r="BB244" s="469">
        <f>'8. Routing factors'!BB274*'7. Network costs'!$L$295</f>
        <v>0</v>
      </c>
      <c r="BC244" s="469">
        <f>'8. Routing factors'!BC274*'7. Network costs'!$L$296</f>
        <v>0</v>
      </c>
      <c r="BD244" s="469">
        <f>'8. Routing factors'!BD274*'7. Network costs'!$L$297</f>
        <v>0</v>
      </c>
      <c r="BE244" s="469">
        <f>'8. Routing factors'!BE274*'7. Network costs'!$L$298</f>
        <v>0</v>
      </c>
      <c r="BF244" s="469">
        <f>'8. Routing factors'!BF274*'7. Network costs'!$L$299</f>
        <v>0</v>
      </c>
      <c r="BG244" s="469">
        <f>'8. Routing factors'!BG274*'7. Network costs'!$L$300</f>
        <v>0</v>
      </c>
      <c r="BH244" s="229"/>
      <c r="BI244" s="335">
        <f t="shared" si="37"/>
        <v>0</v>
      </c>
      <c r="BJ244" s="470">
        <f>'2. Traffic'!L227</f>
        <v>0</v>
      </c>
      <c r="BK244" s="471" t="str">
        <f t="shared" si="38"/>
        <v/>
      </c>
    </row>
    <row r="245" spans="3:63" s="487" customFormat="1">
      <c r="C245" s="240" t="str">
        <f t="shared" si="36"/>
        <v>S22</v>
      </c>
      <c r="D245" s="240" t="str">
        <f t="shared" si="36"/>
        <v>OTHER: complete as required</v>
      </c>
      <c r="E245" s="469">
        <f>'8. Routing factors'!E275*'7. Network costs'!$L$246</f>
        <v>0</v>
      </c>
      <c r="F245" s="469">
        <f>'8. Routing factors'!F275*'7. Network costs'!$L$247</f>
        <v>0</v>
      </c>
      <c r="G245" s="469">
        <f>'8. Routing factors'!G275*'7. Network costs'!$L$248</f>
        <v>0</v>
      </c>
      <c r="H245" s="469">
        <f>'8. Routing factors'!H275*'7. Network costs'!$L$249</f>
        <v>0</v>
      </c>
      <c r="I245" s="469">
        <f>'8. Routing factors'!I275*'7. Network costs'!$L$250</f>
        <v>0</v>
      </c>
      <c r="J245" s="469">
        <f>'8. Routing factors'!J275*'7. Network costs'!$L$251</f>
        <v>0</v>
      </c>
      <c r="K245" s="469">
        <f>'8. Routing factors'!K275*'7. Network costs'!$L$252</f>
        <v>0</v>
      </c>
      <c r="L245" s="469">
        <f>'8. Routing factors'!L275*'7. Network costs'!$L$253</f>
        <v>0</v>
      </c>
      <c r="M245" s="469">
        <f>'8. Routing factors'!M275*'7. Network costs'!$L$254</f>
        <v>0</v>
      </c>
      <c r="N245" s="469">
        <f>'8. Routing factors'!N275*'7. Network costs'!$L$255</f>
        <v>0</v>
      </c>
      <c r="O245" s="469">
        <f>'8. Routing factors'!O275*'7. Network costs'!$L$256</f>
        <v>0</v>
      </c>
      <c r="P245" s="469">
        <f>'8. Routing factors'!P275*'7. Network costs'!$L$257</f>
        <v>0</v>
      </c>
      <c r="Q245" s="469">
        <f>'8. Routing factors'!Q275*'7. Network costs'!$L$258</f>
        <v>0</v>
      </c>
      <c r="R245" s="469">
        <f>'8. Routing factors'!R275*'7. Network costs'!$L$259</f>
        <v>0</v>
      </c>
      <c r="S245" s="469">
        <f>'8. Routing factors'!S275*'7. Network costs'!$L$260</f>
        <v>0</v>
      </c>
      <c r="T245" s="469">
        <f>'8. Routing factors'!T275*'7. Network costs'!$L$261</f>
        <v>0</v>
      </c>
      <c r="U245" s="469">
        <f>'8. Routing factors'!U275*'7. Network costs'!$L$262</f>
        <v>0</v>
      </c>
      <c r="V245" s="469">
        <f>'8. Routing factors'!V275*'7. Network costs'!$L$263</f>
        <v>0</v>
      </c>
      <c r="W245" s="469">
        <f>'8. Routing factors'!W275*'7. Network costs'!$L$264</f>
        <v>0</v>
      </c>
      <c r="X245" s="469">
        <f>'8. Routing factors'!X275*'7. Network costs'!$L$265</f>
        <v>0</v>
      </c>
      <c r="Y245" s="469">
        <f>'8. Routing factors'!Y275*'7. Network costs'!$L$266</f>
        <v>0</v>
      </c>
      <c r="Z245" s="469">
        <f>'8. Routing factors'!Z275*'7. Network costs'!$L$267</f>
        <v>0</v>
      </c>
      <c r="AA245" s="469">
        <f>'8. Routing factors'!AA275*'7. Network costs'!$L$268</f>
        <v>0</v>
      </c>
      <c r="AB245" s="469">
        <f>'8. Routing factors'!AB275*'7. Network costs'!$L$269</f>
        <v>0</v>
      </c>
      <c r="AC245" s="469">
        <f>'8. Routing factors'!AC275*'7. Network costs'!$L$270</f>
        <v>0</v>
      </c>
      <c r="AD245" s="469">
        <f>'8. Routing factors'!AD275*'7. Network costs'!$L$271</f>
        <v>0</v>
      </c>
      <c r="AE245" s="469">
        <f>'8. Routing factors'!AE275*'7. Network costs'!$L$272</f>
        <v>0</v>
      </c>
      <c r="AF245" s="469">
        <f>'8. Routing factors'!AF275*'7. Network costs'!$L$273</f>
        <v>0</v>
      </c>
      <c r="AG245" s="469">
        <f>'8. Routing factors'!AG275*'7. Network costs'!$L$274</f>
        <v>0</v>
      </c>
      <c r="AH245" s="469">
        <f>'8. Routing factors'!AH275*'7. Network costs'!$L$275</f>
        <v>0</v>
      </c>
      <c r="AI245" s="469">
        <f>'8. Routing factors'!AI275*'7. Network costs'!$L$276</f>
        <v>0</v>
      </c>
      <c r="AJ245" s="469">
        <f>'8. Routing factors'!AJ275*'7. Network costs'!$L$277</f>
        <v>0</v>
      </c>
      <c r="AK245" s="469">
        <f>'8. Routing factors'!AK275*'7. Network costs'!$L$278</f>
        <v>0</v>
      </c>
      <c r="AL245" s="469">
        <f>'8. Routing factors'!AL275*'7. Network costs'!$L$279</f>
        <v>0</v>
      </c>
      <c r="AM245" s="469">
        <f>'8. Routing factors'!AM275*'7. Network costs'!$L$280</f>
        <v>0</v>
      </c>
      <c r="AN245" s="469">
        <f>'8. Routing factors'!AN275*'7. Network costs'!$L$281</f>
        <v>0</v>
      </c>
      <c r="AO245" s="469">
        <f>'8. Routing factors'!AO275*'7. Network costs'!$L$282</f>
        <v>0</v>
      </c>
      <c r="AP245" s="469">
        <f>'8. Routing factors'!AP275*'7. Network costs'!$L$283</f>
        <v>0</v>
      </c>
      <c r="AQ245" s="469">
        <f>'8. Routing factors'!AQ275*'7. Network costs'!$L$284</f>
        <v>0</v>
      </c>
      <c r="AR245" s="469">
        <f>'8. Routing factors'!AR275*'7. Network costs'!$L$285</f>
        <v>0</v>
      </c>
      <c r="AS245" s="469">
        <f>'8. Routing factors'!AS275*'7. Network costs'!$L$286</f>
        <v>0</v>
      </c>
      <c r="AT245" s="469">
        <f>'8. Routing factors'!AT275*'7. Network costs'!$L$287</f>
        <v>0</v>
      </c>
      <c r="AU245" s="469">
        <f>'8. Routing factors'!AU275*'7. Network costs'!$L$288</f>
        <v>0</v>
      </c>
      <c r="AV245" s="469">
        <f>'8. Routing factors'!AV275*'7. Network costs'!$L$289</f>
        <v>0</v>
      </c>
      <c r="AW245" s="469">
        <f>'8. Routing factors'!AW275*'7. Network costs'!$L$290</f>
        <v>0</v>
      </c>
      <c r="AX245" s="469">
        <f>'8. Routing factors'!AX275*'7. Network costs'!$L$291</f>
        <v>0</v>
      </c>
      <c r="AY245" s="469">
        <f>'8. Routing factors'!AY275*'7. Network costs'!$L$292</f>
        <v>0</v>
      </c>
      <c r="AZ245" s="469">
        <f>'8. Routing factors'!AZ275*'7. Network costs'!$L$293</f>
        <v>0</v>
      </c>
      <c r="BA245" s="469">
        <f>'8. Routing factors'!BA275*'7. Network costs'!$L$294</f>
        <v>0</v>
      </c>
      <c r="BB245" s="469">
        <f>'8. Routing factors'!BB275*'7. Network costs'!$L$295</f>
        <v>0</v>
      </c>
      <c r="BC245" s="469">
        <f>'8. Routing factors'!BC275*'7. Network costs'!$L$296</f>
        <v>0</v>
      </c>
      <c r="BD245" s="469">
        <f>'8. Routing factors'!BD275*'7. Network costs'!$L$297</f>
        <v>0</v>
      </c>
      <c r="BE245" s="469">
        <f>'8. Routing factors'!BE275*'7. Network costs'!$L$298</f>
        <v>0</v>
      </c>
      <c r="BF245" s="469">
        <f>'8. Routing factors'!BF275*'7. Network costs'!$L$299</f>
        <v>0</v>
      </c>
      <c r="BG245" s="469">
        <f>'8. Routing factors'!BG275*'7. Network costs'!$L$300</f>
        <v>0</v>
      </c>
      <c r="BH245" s="229"/>
      <c r="BI245" s="335">
        <f t="shared" si="37"/>
        <v>0</v>
      </c>
      <c r="BJ245" s="470">
        <f>'2. Traffic'!L228</f>
        <v>0</v>
      </c>
      <c r="BK245" s="471" t="str">
        <f t="shared" si="38"/>
        <v/>
      </c>
    </row>
    <row r="246" spans="3:63" s="487" customFormat="1">
      <c r="C246" s="240" t="str">
        <f t="shared" si="36"/>
        <v>S23</v>
      </c>
      <c r="D246" s="240" t="str">
        <f t="shared" si="36"/>
        <v>OTHER: complete as required</v>
      </c>
      <c r="E246" s="469">
        <f>'8. Routing factors'!E276*'7. Network costs'!$L$246</f>
        <v>0</v>
      </c>
      <c r="F246" s="469">
        <f>'8. Routing factors'!F276*'7. Network costs'!$L$247</f>
        <v>0</v>
      </c>
      <c r="G246" s="469">
        <f>'8. Routing factors'!G276*'7. Network costs'!$L$248</f>
        <v>0</v>
      </c>
      <c r="H246" s="469">
        <f>'8. Routing factors'!H276*'7. Network costs'!$L$249</f>
        <v>0</v>
      </c>
      <c r="I246" s="469">
        <f>'8. Routing factors'!I276*'7. Network costs'!$L$250</f>
        <v>0</v>
      </c>
      <c r="J246" s="469">
        <f>'8. Routing factors'!J276*'7. Network costs'!$L$251</f>
        <v>0</v>
      </c>
      <c r="K246" s="469">
        <f>'8. Routing factors'!K276*'7. Network costs'!$L$252</f>
        <v>0</v>
      </c>
      <c r="L246" s="469">
        <f>'8. Routing factors'!L276*'7. Network costs'!$L$253</f>
        <v>0</v>
      </c>
      <c r="M246" s="469">
        <f>'8. Routing factors'!M276*'7. Network costs'!$L$254</f>
        <v>0</v>
      </c>
      <c r="N246" s="469">
        <f>'8. Routing factors'!N276*'7. Network costs'!$L$255</f>
        <v>0</v>
      </c>
      <c r="O246" s="469">
        <f>'8. Routing factors'!O276*'7. Network costs'!$L$256</f>
        <v>0</v>
      </c>
      <c r="P246" s="469">
        <f>'8. Routing factors'!P276*'7. Network costs'!$L$257</f>
        <v>0</v>
      </c>
      <c r="Q246" s="469">
        <f>'8. Routing factors'!Q276*'7. Network costs'!$L$258</f>
        <v>0</v>
      </c>
      <c r="R246" s="469">
        <f>'8. Routing factors'!R276*'7. Network costs'!$L$259</f>
        <v>0</v>
      </c>
      <c r="S246" s="469">
        <f>'8. Routing factors'!S276*'7. Network costs'!$L$260</f>
        <v>0</v>
      </c>
      <c r="T246" s="469">
        <f>'8. Routing factors'!T276*'7. Network costs'!$L$261</f>
        <v>0</v>
      </c>
      <c r="U246" s="469">
        <f>'8. Routing factors'!U276*'7. Network costs'!$L$262</f>
        <v>0</v>
      </c>
      <c r="V246" s="469">
        <f>'8. Routing factors'!V276*'7. Network costs'!$L$263</f>
        <v>0</v>
      </c>
      <c r="W246" s="469">
        <f>'8. Routing factors'!W276*'7. Network costs'!$L$264</f>
        <v>0</v>
      </c>
      <c r="X246" s="469">
        <f>'8. Routing factors'!X276*'7. Network costs'!$L$265</f>
        <v>0</v>
      </c>
      <c r="Y246" s="469">
        <f>'8. Routing factors'!Y276*'7. Network costs'!$L$266</f>
        <v>0</v>
      </c>
      <c r="Z246" s="469">
        <f>'8. Routing factors'!Z276*'7. Network costs'!$L$267</f>
        <v>0</v>
      </c>
      <c r="AA246" s="469">
        <f>'8. Routing factors'!AA276*'7. Network costs'!$L$268</f>
        <v>0</v>
      </c>
      <c r="AB246" s="469">
        <f>'8. Routing factors'!AB276*'7. Network costs'!$L$269</f>
        <v>0</v>
      </c>
      <c r="AC246" s="469">
        <f>'8. Routing factors'!AC276*'7. Network costs'!$L$270</f>
        <v>0</v>
      </c>
      <c r="AD246" s="469">
        <f>'8. Routing factors'!AD276*'7. Network costs'!$L$271</f>
        <v>0</v>
      </c>
      <c r="AE246" s="469">
        <f>'8. Routing factors'!AE276*'7. Network costs'!$L$272</f>
        <v>0</v>
      </c>
      <c r="AF246" s="469">
        <f>'8. Routing factors'!AF276*'7. Network costs'!$L$273</f>
        <v>0</v>
      </c>
      <c r="AG246" s="469">
        <f>'8. Routing factors'!AG276*'7. Network costs'!$L$274</f>
        <v>0</v>
      </c>
      <c r="AH246" s="469">
        <f>'8. Routing factors'!AH276*'7. Network costs'!$L$275</f>
        <v>0</v>
      </c>
      <c r="AI246" s="469">
        <f>'8. Routing factors'!AI276*'7. Network costs'!$L$276</f>
        <v>0</v>
      </c>
      <c r="AJ246" s="469">
        <f>'8. Routing factors'!AJ276*'7. Network costs'!$L$277</f>
        <v>0</v>
      </c>
      <c r="AK246" s="469">
        <f>'8. Routing factors'!AK276*'7. Network costs'!$L$278</f>
        <v>0</v>
      </c>
      <c r="AL246" s="469">
        <f>'8. Routing factors'!AL276*'7. Network costs'!$L$279</f>
        <v>0</v>
      </c>
      <c r="AM246" s="469">
        <f>'8. Routing factors'!AM276*'7. Network costs'!$L$280</f>
        <v>0</v>
      </c>
      <c r="AN246" s="469">
        <f>'8. Routing factors'!AN276*'7. Network costs'!$L$281</f>
        <v>0</v>
      </c>
      <c r="AO246" s="469">
        <f>'8. Routing factors'!AO276*'7. Network costs'!$L$282</f>
        <v>0</v>
      </c>
      <c r="AP246" s="469">
        <f>'8. Routing factors'!AP276*'7. Network costs'!$L$283</f>
        <v>0</v>
      </c>
      <c r="AQ246" s="469">
        <f>'8. Routing factors'!AQ276*'7. Network costs'!$L$284</f>
        <v>0</v>
      </c>
      <c r="AR246" s="469">
        <f>'8. Routing factors'!AR276*'7. Network costs'!$L$285</f>
        <v>0</v>
      </c>
      <c r="AS246" s="469">
        <f>'8. Routing factors'!AS276*'7. Network costs'!$L$286</f>
        <v>0</v>
      </c>
      <c r="AT246" s="469">
        <f>'8. Routing factors'!AT276*'7. Network costs'!$L$287</f>
        <v>0</v>
      </c>
      <c r="AU246" s="469">
        <f>'8. Routing factors'!AU276*'7. Network costs'!$L$288</f>
        <v>0</v>
      </c>
      <c r="AV246" s="469">
        <f>'8. Routing factors'!AV276*'7. Network costs'!$L$289</f>
        <v>0</v>
      </c>
      <c r="AW246" s="469">
        <f>'8. Routing factors'!AW276*'7. Network costs'!$L$290</f>
        <v>0</v>
      </c>
      <c r="AX246" s="469">
        <f>'8. Routing factors'!AX276*'7. Network costs'!$L$291</f>
        <v>0</v>
      </c>
      <c r="AY246" s="469">
        <f>'8. Routing factors'!AY276*'7. Network costs'!$L$292</f>
        <v>0</v>
      </c>
      <c r="AZ246" s="469">
        <f>'8. Routing factors'!AZ276*'7. Network costs'!$L$293</f>
        <v>0</v>
      </c>
      <c r="BA246" s="469">
        <f>'8. Routing factors'!BA276*'7. Network costs'!$L$294</f>
        <v>0</v>
      </c>
      <c r="BB246" s="469">
        <f>'8. Routing factors'!BB276*'7. Network costs'!$L$295</f>
        <v>0</v>
      </c>
      <c r="BC246" s="469">
        <f>'8. Routing factors'!BC276*'7. Network costs'!$L$296</f>
        <v>0</v>
      </c>
      <c r="BD246" s="469">
        <f>'8. Routing factors'!BD276*'7. Network costs'!$L$297</f>
        <v>0</v>
      </c>
      <c r="BE246" s="469">
        <f>'8. Routing factors'!BE276*'7. Network costs'!$L$298</f>
        <v>0</v>
      </c>
      <c r="BF246" s="469">
        <f>'8. Routing factors'!BF276*'7. Network costs'!$L$299</f>
        <v>0</v>
      </c>
      <c r="BG246" s="469">
        <f>'8. Routing factors'!BG276*'7. Network costs'!$L$300</f>
        <v>0</v>
      </c>
      <c r="BH246" s="229"/>
      <c r="BI246" s="335">
        <f t="shared" si="37"/>
        <v>0</v>
      </c>
      <c r="BJ246" s="470">
        <f>'2. Traffic'!L229</f>
        <v>0</v>
      </c>
      <c r="BK246" s="471" t="str">
        <f t="shared" si="38"/>
        <v/>
      </c>
    </row>
    <row r="247" spans="3:63" s="487" customFormat="1">
      <c r="C247" s="240" t="str">
        <f t="shared" si="36"/>
        <v>S24</v>
      </c>
      <c r="D247" s="240" t="str">
        <f t="shared" si="36"/>
        <v>OTHER: complete as required</v>
      </c>
      <c r="E247" s="469">
        <f>'8. Routing factors'!E277*'7. Network costs'!$L$246</f>
        <v>0</v>
      </c>
      <c r="F247" s="469">
        <f>'8. Routing factors'!F277*'7. Network costs'!$L$247</f>
        <v>0</v>
      </c>
      <c r="G247" s="469">
        <f>'8. Routing factors'!G277*'7. Network costs'!$L$248</f>
        <v>0</v>
      </c>
      <c r="H247" s="469">
        <f>'8. Routing factors'!H277*'7. Network costs'!$L$249</f>
        <v>0</v>
      </c>
      <c r="I247" s="469">
        <f>'8. Routing factors'!I277*'7. Network costs'!$L$250</f>
        <v>0</v>
      </c>
      <c r="J247" s="469">
        <f>'8. Routing factors'!J277*'7. Network costs'!$L$251</f>
        <v>0</v>
      </c>
      <c r="K247" s="469">
        <f>'8. Routing factors'!K277*'7. Network costs'!$L$252</f>
        <v>0</v>
      </c>
      <c r="L247" s="469">
        <f>'8. Routing factors'!L277*'7. Network costs'!$L$253</f>
        <v>0</v>
      </c>
      <c r="M247" s="469">
        <f>'8. Routing factors'!M277*'7. Network costs'!$L$254</f>
        <v>0</v>
      </c>
      <c r="N247" s="469">
        <f>'8. Routing factors'!N277*'7. Network costs'!$L$255</f>
        <v>0</v>
      </c>
      <c r="O247" s="469">
        <f>'8. Routing factors'!O277*'7. Network costs'!$L$256</f>
        <v>0</v>
      </c>
      <c r="P247" s="469">
        <f>'8. Routing factors'!P277*'7. Network costs'!$L$257</f>
        <v>0</v>
      </c>
      <c r="Q247" s="469">
        <f>'8. Routing factors'!Q277*'7. Network costs'!$L$258</f>
        <v>0</v>
      </c>
      <c r="R247" s="469">
        <f>'8. Routing factors'!R277*'7. Network costs'!$L$259</f>
        <v>0</v>
      </c>
      <c r="S247" s="469">
        <f>'8. Routing factors'!S277*'7. Network costs'!$L$260</f>
        <v>0</v>
      </c>
      <c r="T247" s="469">
        <f>'8. Routing factors'!T277*'7. Network costs'!$L$261</f>
        <v>0</v>
      </c>
      <c r="U247" s="469">
        <f>'8. Routing factors'!U277*'7. Network costs'!$L$262</f>
        <v>0</v>
      </c>
      <c r="V247" s="469">
        <f>'8. Routing factors'!V277*'7. Network costs'!$L$263</f>
        <v>0</v>
      </c>
      <c r="W247" s="469">
        <f>'8. Routing factors'!W277*'7. Network costs'!$L$264</f>
        <v>0</v>
      </c>
      <c r="X247" s="469">
        <f>'8. Routing factors'!X277*'7. Network costs'!$L$265</f>
        <v>0</v>
      </c>
      <c r="Y247" s="469">
        <f>'8. Routing factors'!Y277*'7. Network costs'!$L$266</f>
        <v>0</v>
      </c>
      <c r="Z247" s="469">
        <f>'8. Routing factors'!Z277*'7. Network costs'!$L$267</f>
        <v>0</v>
      </c>
      <c r="AA247" s="469">
        <f>'8. Routing factors'!AA277*'7. Network costs'!$L$268</f>
        <v>0</v>
      </c>
      <c r="AB247" s="469">
        <f>'8. Routing factors'!AB277*'7. Network costs'!$L$269</f>
        <v>0</v>
      </c>
      <c r="AC247" s="469">
        <f>'8. Routing factors'!AC277*'7. Network costs'!$L$270</f>
        <v>0</v>
      </c>
      <c r="AD247" s="469">
        <f>'8. Routing factors'!AD277*'7. Network costs'!$L$271</f>
        <v>0</v>
      </c>
      <c r="AE247" s="469">
        <f>'8. Routing factors'!AE277*'7. Network costs'!$L$272</f>
        <v>0</v>
      </c>
      <c r="AF247" s="469">
        <f>'8. Routing factors'!AF277*'7. Network costs'!$L$273</f>
        <v>0</v>
      </c>
      <c r="AG247" s="469">
        <f>'8. Routing factors'!AG277*'7. Network costs'!$L$274</f>
        <v>0</v>
      </c>
      <c r="AH247" s="469">
        <f>'8. Routing factors'!AH277*'7. Network costs'!$L$275</f>
        <v>0</v>
      </c>
      <c r="AI247" s="469">
        <f>'8. Routing factors'!AI277*'7. Network costs'!$L$276</f>
        <v>0</v>
      </c>
      <c r="AJ247" s="469">
        <f>'8. Routing factors'!AJ277*'7. Network costs'!$L$277</f>
        <v>0</v>
      </c>
      <c r="AK247" s="469">
        <f>'8. Routing factors'!AK277*'7. Network costs'!$L$278</f>
        <v>0</v>
      </c>
      <c r="AL247" s="469">
        <f>'8. Routing factors'!AL277*'7. Network costs'!$L$279</f>
        <v>0</v>
      </c>
      <c r="AM247" s="469">
        <f>'8. Routing factors'!AM277*'7. Network costs'!$L$280</f>
        <v>0</v>
      </c>
      <c r="AN247" s="469">
        <f>'8. Routing factors'!AN277*'7. Network costs'!$L$281</f>
        <v>0</v>
      </c>
      <c r="AO247" s="469">
        <f>'8. Routing factors'!AO277*'7. Network costs'!$L$282</f>
        <v>0</v>
      </c>
      <c r="AP247" s="469">
        <f>'8. Routing factors'!AP277*'7. Network costs'!$L$283</f>
        <v>0</v>
      </c>
      <c r="AQ247" s="469">
        <f>'8. Routing factors'!AQ277*'7. Network costs'!$L$284</f>
        <v>0</v>
      </c>
      <c r="AR247" s="469">
        <f>'8. Routing factors'!AR277*'7. Network costs'!$L$285</f>
        <v>0</v>
      </c>
      <c r="AS247" s="469">
        <f>'8. Routing factors'!AS277*'7. Network costs'!$L$286</f>
        <v>0</v>
      </c>
      <c r="AT247" s="469">
        <f>'8. Routing factors'!AT277*'7. Network costs'!$L$287</f>
        <v>0</v>
      </c>
      <c r="AU247" s="469">
        <f>'8. Routing factors'!AU277*'7. Network costs'!$L$288</f>
        <v>0</v>
      </c>
      <c r="AV247" s="469">
        <f>'8. Routing factors'!AV277*'7. Network costs'!$L$289</f>
        <v>0</v>
      </c>
      <c r="AW247" s="469">
        <f>'8. Routing factors'!AW277*'7. Network costs'!$L$290</f>
        <v>0</v>
      </c>
      <c r="AX247" s="469">
        <f>'8. Routing factors'!AX277*'7. Network costs'!$L$291</f>
        <v>0</v>
      </c>
      <c r="AY247" s="469">
        <f>'8. Routing factors'!AY277*'7. Network costs'!$L$292</f>
        <v>0</v>
      </c>
      <c r="AZ247" s="469">
        <f>'8. Routing factors'!AZ277*'7. Network costs'!$L$293</f>
        <v>0</v>
      </c>
      <c r="BA247" s="469">
        <f>'8. Routing factors'!BA277*'7. Network costs'!$L$294</f>
        <v>0</v>
      </c>
      <c r="BB247" s="469">
        <f>'8. Routing factors'!BB277*'7. Network costs'!$L$295</f>
        <v>0</v>
      </c>
      <c r="BC247" s="469">
        <f>'8. Routing factors'!BC277*'7. Network costs'!$L$296</f>
        <v>0</v>
      </c>
      <c r="BD247" s="469">
        <f>'8. Routing factors'!BD277*'7. Network costs'!$L$297</f>
        <v>0</v>
      </c>
      <c r="BE247" s="469">
        <f>'8. Routing factors'!BE277*'7. Network costs'!$L$298</f>
        <v>0</v>
      </c>
      <c r="BF247" s="469">
        <f>'8. Routing factors'!BF277*'7. Network costs'!$L$299</f>
        <v>0</v>
      </c>
      <c r="BG247" s="469">
        <f>'8. Routing factors'!BG277*'7. Network costs'!$L$300</f>
        <v>0</v>
      </c>
      <c r="BH247" s="229"/>
      <c r="BI247" s="335">
        <f t="shared" si="37"/>
        <v>0</v>
      </c>
      <c r="BJ247" s="470">
        <f>'2. Traffic'!L230</f>
        <v>0</v>
      </c>
      <c r="BK247" s="471" t="str">
        <f t="shared" si="38"/>
        <v/>
      </c>
    </row>
    <row r="248" spans="3:63" s="487" customFormat="1">
      <c r="C248" s="240" t="str">
        <f t="shared" si="36"/>
        <v>S25</v>
      </c>
      <c r="D248" s="240" t="str">
        <f t="shared" si="36"/>
        <v>OTHER: complete as required</v>
      </c>
      <c r="E248" s="469">
        <f>'8. Routing factors'!E278*'7. Network costs'!$L$246</f>
        <v>0</v>
      </c>
      <c r="F248" s="469">
        <f>'8. Routing factors'!F278*'7. Network costs'!$L$247</f>
        <v>0</v>
      </c>
      <c r="G248" s="469">
        <f>'8. Routing factors'!G278*'7. Network costs'!$L$248</f>
        <v>0</v>
      </c>
      <c r="H248" s="469">
        <f>'8. Routing factors'!H278*'7. Network costs'!$L$249</f>
        <v>0</v>
      </c>
      <c r="I248" s="469">
        <f>'8. Routing factors'!I278*'7. Network costs'!$L$250</f>
        <v>0</v>
      </c>
      <c r="J248" s="469">
        <f>'8. Routing factors'!J278*'7. Network costs'!$L$251</f>
        <v>0</v>
      </c>
      <c r="K248" s="469">
        <f>'8. Routing factors'!K278*'7. Network costs'!$L$252</f>
        <v>0</v>
      </c>
      <c r="L248" s="469">
        <f>'8. Routing factors'!L278*'7. Network costs'!$L$253</f>
        <v>0</v>
      </c>
      <c r="M248" s="469">
        <f>'8. Routing factors'!M278*'7. Network costs'!$L$254</f>
        <v>0</v>
      </c>
      <c r="N248" s="469">
        <f>'8. Routing factors'!N278*'7. Network costs'!$L$255</f>
        <v>0</v>
      </c>
      <c r="O248" s="469">
        <f>'8. Routing factors'!O278*'7. Network costs'!$L$256</f>
        <v>0</v>
      </c>
      <c r="P248" s="469">
        <f>'8. Routing factors'!P278*'7. Network costs'!$L$257</f>
        <v>0</v>
      </c>
      <c r="Q248" s="469">
        <f>'8. Routing factors'!Q278*'7. Network costs'!$L$258</f>
        <v>0</v>
      </c>
      <c r="R248" s="469">
        <f>'8. Routing factors'!R278*'7. Network costs'!$L$259</f>
        <v>0</v>
      </c>
      <c r="S248" s="469">
        <f>'8. Routing factors'!S278*'7. Network costs'!$L$260</f>
        <v>0</v>
      </c>
      <c r="T248" s="469">
        <f>'8. Routing factors'!T278*'7. Network costs'!$L$261</f>
        <v>0</v>
      </c>
      <c r="U248" s="469">
        <f>'8. Routing factors'!U278*'7. Network costs'!$L$262</f>
        <v>0</v>
      </c>
      <c r="V248" s="469">
        <f>'8. Routing factors'!V278*'7. Network costs'!$L$263</f>
        <v>0</v>
      </c>
      <c r="W248" s="469">
        <f>'8. Routing factors'!W278*'7. Network costs'!$L$264</f>
        <v>0</v>
      </c>
      <c r="X248" s="469">
        <f>'8. Routing factors'!X278*'7. Network costs'!$L$265</f>
        <v>0</v>
      </c>
      <c r="Y248" s="469">
        <f>'8. Routing factors'!Y278*'7. Network costs'!$L$266</f>
        <v>0</v>
      </c>
      <c r="Z248" s="469">
        <f>'8. Routing factors'!Z278*'7. Network costs'!$L$267</f>
        <v>0</v>
      </c>
      <c r="AA248" s="469">
        <f>'8. Routing factors'!AA278*'7. Network costs'!$L$268</f>
        <v>0</v>
      </c>
      <c r="AB248" s="469">
        <f>'8. Routing factors'!AB278*'7. Network costs'!$L$269</f>
        <v>0</v>
      </c>
      <c r="AC248" s="469">
        <f>'8. Routing factors'!AC278*'7. Network costs'!$L$270</f>
        <v>0</v>
      </c>
      <c r="AD248" s="469">
        <f>'8. Routing factors'!AD278*'7. Network costs'!$L$271</f>
        <v>0</v>
      </c>
      <c r="AE248" s="469">
        <f>'8. Routing factors'!AE278*'7. Network costs'!$L$272</f>
        <v>0</v>
      </c>
      <c r="AF248" s="469">
        <f>'8. Routing factors'!AF278*'7. Network costs'!$L$273</f>
        <v>0</v>
      </c>
      <c r="AG248" s="469">
        <f>'8. Routing factors'!AG278*'7. Network costs'!$L$274</f>
        <v>0</v>
      </c>
      <c r="AH248" s="469">
        <f>'8. Routing factors'!AH278*'7. Network costs'!$L$275</f>
        <v>0</v>
      </c>
      <c r="AI248" s="469">
        <f>'8. Routing factors'!AI278*'7. Network costs'!$L$276</f>
        <v>0</v>
      </c>
      <c r="AJ248" s="469">
        <f>'8. Routing factors'!AJ278*'7. Network costs'!$L$277</f>
        <v>0</v>
      </c>
      <c r="AK248" s="469">
        <f>'8. Routing factors'!AK278*'7. Network costs'!$L$278</f>
        <v>0</v>
      </c>
      <c r="AL248" s="469">
        <f>'8. Routing factors'!AL278*'7. Network costs'!$L$279</f>
        <v>0</v>
      </c>
      <c r="AM248" s="469">
        <f>'8. Routing factors'!AM278*'7. Network costs'!$L$280</f>
        <v>0</v>
      </c>
      <c r="AN248" s="469">
        <f>'8. Routing factors'!AN278*'7. Network costs'!$L$281</f>
        <v>0</v>
      </c>
      <c r="AO248" s="469">
        <f>'8. Routing factors'!AO278*'7. Network costs'!$L$282</f>
        <v>0</v>
      </c>
      <c r="AP248" s="469">
        <f>'8. Routing factors'!AP278*'7. Network costs'!$L$283</f>
        <v>0</v>
      </c>
      <c r="AQ248" s="469">
        <f>'8. Routing factors'!AQ278*'7. Network costs'!$L$284</f>
        <v>0</v>
      </c>
      <c r="AR248" s="469">
        <f>'8. Routing factors'!AR278*'7. Network costs'!$L$285</f>
        <v>0</v>
      </c>
      <c r="AS248" s="469">
        <f>'8. Routing factors'!AS278*'7. Network costs'!$L$286</f>
        <v>0</v>
      </c>
      <c r="AT248" s="469">
        <f>'8. Routing factors'!AT278*'7. Network costs'!$L$287</f>
        <v>0</v>
      </c>
      <c r="AU248" s="469">
        <f>'8. Routing factors'!AU278*'7. Network costs'!$L$288</f>
        <v>0</v>
      </c>
      <c r="AV248" s="469">
        <f>'8. Routing factors'!AV278*'7. Network costs'!$L$289</f>
        <v>0</v>
      </c>
      <c r="AW248" s="469">
        <f>'8. Routing factors'!AW278*'7. Network costs'!$L$290</f>
        <v>0</v>
      </c>
      <c r="AX248" s="469">
        <f>'8. Routing factors'!AX278*'7. Network costs'!$L$291</f>
        <v>0</v>
      </c>
      <c r="AY248" s="469">
        <f>'8. Routing factors'!AY278*'7. Network costs'!$L$292</f>
        <v>0</v>
      </c>
      <c r="AZ248" s="469">
        <f>'8. Routing factors'!AZ278*'7. Network costs'!$L$293</f>
        <v>0</v>
      </c>
      <c r="BA248" s="469">
        <f>'8. Routing factors'!BA278*'7. Network costs'!$L$294</f>
        <v>0</v>
      </c>
      <c r="BB248" s="469">
        <f>'8. Routing factors'!BB278*'7. Network costs'!$L$295</f>
        <v>0</v>
      </c>
      <c r="BC248" s="469">
        <f>'8. Routing factors'!BC278*'7. Network costs'!$L$296</f>
        <v>0</v>
      </c>
      <c r="BD248" s="469">
        <f>'8. Routing factors'!BD278*'7. Network costs'!$L$297</f>
        <v>0</v>
      </c>
      <c r="BE248" s="469">
        <f>'8. Routing factors'!BE278*'7. Network costs'!$L$298</f>
        <v>0</v>
      </c>
      <c r="BF248" s="469">
        <f>'8. Routing factors'!BF278*'7. Network costs'!$L$299</f>
        <v>0</v>
      </c>
      <c r="BG248" s="469">
        <f>'8. Routing factors'!BG278*'7. Network costs'!$L$300</f>
        <v>0</v>
      </c>
      <c r="BH248" s="229"/>
      <c r="BI248" s="335">
        <f t="shared" si="37"/>
        <v>0</v>
      </c>
      <c r="BJ248" s="470">
        <f>'2. Traffic'!L231</f>
        <v>0</v>
      </c>
      <c r="BK248" s="471" t="str">
        <f t="shared" si="38"/>
        <v/>
      </c>
    </row>
    <row r="249" spans="3:63" s="487" customFormat="1">
      <c r="C249" s="240" t="str">
        <f t="shared" si="36"/>
        <v>S26</v>
      </c>
      <c r="D249" s="240" t="str">
        <f t="shared" si="36"/>
        <v>OTHER: complete as required</v>
      </c>
      <c r="E249" s="469">
        <f>'8. Routing factors'!E279*'7. Network costs'!$L$246</f>
        <v>0</v>
      </c>
      <c r="F249" s="469">
        <f>'8. Routing factors'!F279*'7. Network costs'!$L$247</f>
        <v>0</v>
      </c>
      <c r="G249" s="469">
        <f>'8. Routing factors'!G279*'7. Network costs'!$L$248</f>
        <v>0</v>
      </c>
      <c r="H249" s="469">
        <f>'8. Routing factors'!H279*'7. Network costs'!$L$249</f>
        <v>0</v>
      </c>
      <c r="I249" s="469">
        <f>'8. Routing factors'!I279*'7. Network costs'!$L$250</f>
        <v>0</v>
      </c>
      <c r="J249" s="469">
        <f>'8. Routing factors'!J279*'7. Network costs'!$L$251</f>
        <v>0</v>
      </c>
      <c r="K249" s="469">
        <f>'8. Routing factors'!K279*'7. Network costs'!$L$252</f>
        <v>0</v>
      </c>
      <c r="L249" s="469">
        <f>'8. Routing factors'!L279*'7. Network costs'!$L$253</f>
        <v>0</v>
      </c>
      <c r="M249" s="469">
        <f>'8. Routing factors'!M279*'7. Network costs'!$L$254</f>
        <v>0</v>
      </c>
      <c r="N249" s="469">
        <f>'8. Routing factors'!N279*'7. Network costs'!$L$255</f>
        <v>0</v>
      </c>
      <c r="O249" s="469">
        <f>'8. Routing factors'!O279*'7. Network costs'!$L$256</f>
        <v>0</v>
      </c>
      <c r="P249" s="469">
        <f>'8. Routing factors'!P279*'7. Network costs'!$L$257</f>
        <v>0</v>
      </c>
      <c r="Q249" s="469">
        <f>'8. Routing factors'!Q279*'7. Network costs'!$L$258</f>
        <v>0</v>
      </c>
      <c r="R249" s="469">
        <f>'8. Routing factors'!R279*'7. Network costs'!$L$259</f>
        <v>0</v>
      </c>
      <c r="S249" s="469">
        <f>'8. Routing factors'!S279*'7. Network costs'!$L$260</f>
        <v>0</v>
      </c>
      <c r="T249" s="469">
        <f>'8. Routing factors'!T279*'7. Network costs'!$L$261</f>
        <v>0</v>
      </c>
      <c r="U249" s="469">
        <f>'8. Routing factors'!U279*'7. Network costs'!$L$262</f>
        <v>0</v>
      </c>
      <c r="V249" s="469">
        <f>'8. Routing factors'!V279*'7. Network costs'!$L$263</f>
        <v>0</v>
      </c>
      <c r="W249" s="469">
        <f>'8. Routing factors'!W279*'7. Network costs'!$L$264</f>
        <v>0</v>
      </c>
      <c r="X249" s="469">
        <f>'8. Routing factors'!X279*'7. Network costs'!$L$265</f>
        <v>0</v>
      </c>
      <c r="Y249" s="469">
        <f>'8. Routing factors'!Y279*'7. Network costs'!$L$266</f>
        <v>0</v>
      </c>
      <c r="Z249" s="469">
        <f>'8. Routing factors'!Z279*'7. Network costs'!$L$267</f>
        <v>0</v>
      </c>
      <c r="AA249" s="469">
        <f>'8. Routing factors'!AA279*'7. Network costs'!$L$268</f>
        <v>0</v>
      </c>
      <c r="AB249" s="469">
        <f>'8. Routing factors'!AB279*'7. Network costs'!$L$269</f>
        <v>0</v>
      </c>
      <c r="AC249" s="469">
        <f>'8. Routing factors'!AC279*'7. Network costs'!$L$270</f>
        <v>0</v>
      </c>
      <c r="AD249" s="469">
        <f>'8. Routing factors'!AD279*'7. Network costs'!$L$271</f>
        <v>0</v>
      </c>
      <c r="AE249" s="469">
        <f>'8. Routing factors'!AE279*'7. Network costs'!$L$272</f>
        <v>0</v>
      </c>
      <c r="AF249" s="469">
        <f>'8. Routing factors'!AF279*'7. Network costs'!$L$273</f>
        <v>0</v>
      </c>
      <c r="AG249" s="469">
        <f>'8. Routing factors'!AG279*'7. Network costs'!$L$274</f>
        <v>0</v>
      </c>
      <c r="AH249" s="469">
        <f>'8. Routing factors'!AH279*'7. Network costs'!$L$275</f>
        <v>0</v>
      </c>
      <c r="AI249" s="469">
        <f>'8. Routing factors'!AI279*'7. Network costs'!$L$276</f>
        <v>0</v>
      </c>
      <c r="AJ249" s="469">
        <f>'8. Routing factors'!AJ279*'7. Network costs'!$L$277</f>
        <v>0</v>
      </c>
      <c r="AK249" s="469">
        <f>'8. Routing factors'!AK279*'7. Network costs'!$L$278</f>
        <v>0</v>
      </c>
      <c r="AL249" s="469">
        <f>'8. Routing factors'!AL279*'7. Network costs'!$L$279</f>
        <v>0</v>
      </c>
      <c r="AM249" s="469">
        <f>'8. Routing factors'!AM279*'7. Network costs'!$L$280</f>
        <v>0</v>
      </c>
      <c r="AN249" s="469">
        <f>'8. Routing factors'!AN279*'7. Network costs'!$L$281</f>
        <v>0</v>
      </c>
      <c r="AO249" s="469">
        <f>'8. Routing factors'!AO279*'7. Network costs'!$L$282</f>
        <v>0</v>
      </c>
      <c r="AP249" s="469">
        <f>'8. Routing factors'!AP279*'7. Network costs'!$L$283</f>
        <v>0</v>
      </c>
      <c r="AQ249" s="469">
        <f>'8. Routing factors'!AQ279*'7. Network costs'!$L$284</f>
        <v>0</v>
      </c>
      <c r="AR249" s="469">
        <f>'8. Routing factors'!AR279*'7. Network costs'!$L$285</f>
        <v>0</v>
      </c>
      <c r="AS249" s="469">
        <f>'8. Routing factors'!AS279*'7. Network costs'!$L$286</f>
        <v>0</v>
      </c>
      <c r="AT249" s="469">
        <f>'8. Routing factors'!AT279*'7. Network costs'!$L$287</f>
        <v>0</v>
      </c>
      <c r="AU249" s="469">
        <f>'8. Routing factors'!AU279*'7. Network costs'!$L$288</f>
        <v>0</v>
      </c>
      <c r="AV249" s="469">
        <f>'8. Routing factors'!AV279*'7. Network costs'!$L$289</f>
        <v>0</v>
      </c>
      <c r="AW249" s="469">
        <f>'8. Routing factors'!AW279*'7. Network costs'!$L$290</f>
        <v>0</v>
      </c>
      <c r="AX249" s="469">
        <f>'8. Routing factors'!AX279*'7. Network costs'!$L$291</f>
        <v>0</v>
      </c>
      <c r="AY249" s="469">
        <f>'8. Routing factors'!AY279*'7. Network costs'!$L$292</f>
        <v>0</v>
      </c>
      <c r="AZ249" s="469">
        <f>'8. Routing factors'!AZ279*'7. Network costs'!$L$293</f>
        <v>0</v>
      </c>
      <c r="BA249" s="469">
        <f>'8. Routing factors'!BA279*'7. Network costs'!$L$294</f>
        <v>0</v>
      </c>
      <c r="BB249" s="469">
        <f>'8. Routing factors'!BB279*'7. Network costs'!$L$295</f>
        <v>0</v>
      </c>
      <c r="BC249" s="469">
        <f>'8. Routing factors'!BC279*'7. Network costs'!$L$296</f>
        <v>0</v>
      </c>
      <c r="BD249" s="469">
        <f>'8. Routing factors'!BD279*'7. Network costs'!$L$297</f>
        <v>0</v>
      </c>
      <c r="BE249" s="469">
        <f>'8. Routing factors'!BE279*'7. Network costs'!$L$298</f>
        <v>0</v>
      </c>
      <c r="BF249" s="469">
        <f>'8. Routing factors'!BF279*'7. Network costs'!$L$299</f>
        <v>0</v>
      </c>
      <c r="BG249" s="469">
        <f>'8. Routing factors'!BG279*'7. Network costs'!$L$300</f>
        <v>0</v>
      </c>
      <c r="BH249" s="229"/>
      <c r="BI249" s="335">
        <f t="shared" si="37"/>
        <v>0</v>
      </c>
      <c r="BJ249" s="470">
        <f>'2. Traffic'!L232</f>
        <v>0</v>
      </c>
      <c r="BK249" s="471" t="str">
        <f t="shared" si="38"/>
        <v/>
      </c>
    </row>
    <row r="250" spans="3:63" s="487" customFormat="1">
      <c r="C250" s="240" t="str">
        <f t="shared" si="36"/>
        <v>S27</v>
      </c>
      <c r="D250" s="240" t="str">
        <f t="shared" si="36"/>
        <v>OTHER: complete as required</v>
      </c>
      <c r="E250" s="469">
        <f>'8. Routing factors'!E280*'7. Network costs'!$L$246</f>
        <v>0</v>
      </c>
      <c r="F250" s="469">
        <f>'8. Routing factors'!F280*'7. Network costs'!$L$247</f>
        <v>0</v>
      </c>
      <c r="G250" s="469">
        <f>'8. Routing factors'!G280*'7. Network costs'!$L$248</f>
        <v>0</v>
      </c>
      <c r="H250" s="469">
        <f>'8. Routing factors'!H280*'7. Network costs'!$L$249</f>
        <v>0</v>
      </c>
      <c r="I250" s="469">
        <f>'8. Routing factors'!I280*'7. Network costs'!$L$250</f>
        <v>0</v>
      </c>
      <c r="J250" s="469">
        <f>'8. Routing factors'!J280*'7. Network costs'!$L$251</f>
        <v>0</v>
      </c>
      <c r="K250" s="469">
        <f>'8. Routing factors'!K280*'7. Network costs'!$L$252</f>
        <v>0</v>
      </c>
      <c r="L250" s="469">
        <f>'8. Routing factors'!L280*'7. Network costs'!$L$253</f>
        <v>0</v>
      </c>
      <c r="M250" s="469">
        <f>'8. Routing factors'!M280*'7. Network costs'!$L$254</f>
        <v>0</v>
      </c>
      <c r="N250" s="469">
        <f>'8. Routing factors'!N280*'7. Network costs'!$L$255</f>
        <v>0</v>
      </c>
      <c r="O250" s="469">
        <f>'8. Routing factors'!O280*'7. Network costs'!$L$256</f>
        <v>0</v>
      </c>
      <c r="P250" s="469">
        <f>'8. Routing factors'!P280*'7. Network costs'!$L$257</f>
        <v>0</v>
      </c>
      <c r="Q250" s="469">
        <f>'8. Routing factors'!Q280*'7. Network costs'!$L$258</f>
        <v>0</v>
      </c>
      <c r="R250" s="469">
        <f>'8. Routing factors'!R280*'7. Network costs'!$L$259</f>
        <v>0</v>
      </c>
      <c r="S250" s="469">
        <f>'8. Routing factors'!S280*'7. Network costs'!$L$260</f>
        <v>0</v>
      </c>
      <c r="T250" s="469">
        <f>'8. Routing factors'!T280*'7. Network costs'!$L$261</f>
        <v>0</v>
      </c>
      <c r="U250" s="469">
        <f>'8. Routing factors'!U280*'7. Network costs'!$L$262</f>
        <v>0</v>
      </c>
      <c r="V250" s="469">
        <f>'8. Routing factors'!V280*'7. Network costs'!$L$263</f>
        <v>0</v>
      </c>
      <c r="W250" s="469">
        <f>'8. Routing factors'!W280*'7. Network costs'!$L$264</f>
        <v>0</v>
      </c>
      <c r="X250" s="469">
        <f>'8. Routing factors'!X280*'7. Network costs'!$L$265</f>
        <v>0</v>
      </c>
      <c r="Y250" s="469">
        <f>'8. Routing factors'!Y280*'7. Network costs'!$L$266</f>
        <v>0</v>
      </c>
      <c r="Z250" s="469">
        <f>'8. Routing factors'!Z280*'7. Network costs'!$L$267</f>
        <v>0</v>
      </c>
      <c r="AA250" s="469">
        <f>'8. Routing factors'!AA280*'7. Network costs'!$L$268</f>
        <v>0</v>
      </c>
      <c r="AB250" s="469">
        <f>'8. Routing factors'!AB280*'7. Network costs'!$L$269</f>
        <v>0</v>
      </c>
      <c r="AC250" s="469">
        <f>'8. Routing factors'!AC280*'7. Network costs'!$L$270</f>
        <v>0</v>
      </c>
      <c r="AD250" s="469">
        <f>'8. Routing factors'!AD280*'7. Network costs'!$L$271</f>
        <v>0</v>
      </c>
      <c r="AE250" s="469">
        <f>'8. Routing factors'!AE280*'7. Network costs'!$L$272</f>
        <v>0</v>
      </c>
      <c r="AF250" s="469">
        <f>'8. Routing factors'!AF280*'7. Network costs'!$L$273</f>
        <v>0</v>
      </c>
      <c r="AG250" s="469">
        <f>'8. Routing factors'!AG280*'7. Network costs'!$L$274</f>
        <v>0</v>
      </c>
      <c r="AH250" s="469">
        <f>'8. Routing factors'!AH280*'7. Network costs'!$L$275</f>
        <v>0</v>
      </c>
      <c r="AI250" s="469">
        <f>'8. Routing factors'!AI280*'7. Network costs'!$L$276</f>
        <v>0</v>
      </c>
      <c r="AJ250" s="469">
        <f>'8. Routing factors'!AJ280*'7. Network costs'!$L$277</f>
        <v>0</v>
      </c>
      <c r="AK250" s="469">
        <f>'8. Routing factors'!AK280*'7. Network costs'!$L$278</f>
        <v>0</v>
      </c>
      <c r="AL250" s="469">
        <f>'8. Routing factors'!AL280*'7. Network costs'!$L$279</f>
        <v>0</v>
      </c>
      <c r="AM250" s="469">
        <f>'8. Routing factors'!AM280*'7. Network costs'!$L$280</f>
        <v>0</v>
      </c>
      <c r="AN250" s="469">
        <f>'8. Routing factors'!AN280*'7. Network costs'!$L$281</f>
        <v>0</v>
      </c>
      <c r="AO250" s="469">
        <f>'8. Routing factors'!AO280*'7. Network costs'!$L$282</f>
        <v>0</v>
      </c>
      <c r="AP250" s="469">
        <f>'8. Routing factors'!AP280*'7. Network costs'!$L$283</f>
        <v>0</v>
      </c>
      <c r="AQ250" s="469">
        <f>'8. Routing factors'!AQ280*'7. Network costs'!$L$284</f>
        <v>0</v>
      </c>
      <c r="AR250" s="469">
        <f>'8. Routing factors'!AR280*'7. Network costs'!$L$285</f>
        <v>0</v>
      </c>
      <c r="AS250" s="469">
        <f>'8. Routing factors'!AS280*'7. Network costs'!$L$286</f>
        <v>0</v>
      </c>
      <c r="AT250" s="469">
        <f>'8. Routing factors'!AT280*'7. Network costs'!$L$287</f>
        <v>0</v>
      </c>
      <c r="AU250" s="469">
        <f>'8. Routing factors'!AU280*'7. Network costs'!$L$288</f>
        <v>0</v>
      </c>
      <c r="AV250" s="469">
        <f>'8. Routing factors'!AV280*'7. Network costs'!$L$289</f>
        <v>0</v>
      </c>
      <c r="AW250" s="469">
        <f>'8. Routing factors'!AW280*'7. Network costs'!$L$290</f>
        <v>0</v>
      </c>
      <c r="AX250" s="469">
        <f>'8. Routing factors'!AX280*'7. Network costs'!$L$291</f>
        <v>0</v>
      </c>
      <c r="AY250" s="469">
        <f>'8. Routing factors'!AY280*'7. Network costs'!$L$292</f>
        <v>0</v>
      </c>
      <c r="AZ250" s="469">
        <f>'8. Routing factors'!AZ280*'7. Network costs'!$L$293</f>
        <v>0</v>
      </c>
      <c r="BA250" s="469">
        <f>'8. Routing factors'!BA280*'7. Network costs'!$L$294</f>
        <v>0</v>
      </c>
      <c r="BB250" s="469">
        <f>'8. Routing factors'!BB280*'7. Network costs'!$L$295</f>
        <v>0</v>
      </c>
      <c r="BC250" s="469">
        <f>'8. Routing factors'!BC280*'7. Network costs'!$L$296</f>
        <v>0</v>
      </c>
      <c r="BD250" s="469">
        <f>'8. Routing factors'!BD280*'7. Network costs'!$L$297</f>
        <v>0</v>
      </c>
      <c r="BE250" s="469">
        <f>'8. Routing factors'!BE280*'7. Network costs'!$L$298</f>
        <v>0</v>
      </c>
      <c r="BF250" s="469">
        <f>'8. Routing factors'!BF280*'7. Network costs'!$L$299</f>
        <v>0</v>
      </c>
      <c r="BG250" s="469">
        <f>'8. Routing factors'!BG280*'7. Network costs'!$L$300</f>
        <v>0</v>
      </c>
      <c r="BH250" s="229"/>
      <c r="BI250" s="335">
        <f t="shared" si="37"/>
        <v>0</v>
      </c>
      <c r="BJ250" s="470">
        <f>'2. Traffic'!L233</f>
        <v>0</v>
      </c>
      <c r="BK250" s="471" t="str">
        <f t="shared" si="38"/>
        <v/>
      </c>
    </row>
    <row r="251" spans="3:63" s="487" customFormat="1">
      <c r="C251" s="240" t="str">
        <f t="shared" si="36"/>
        <v>S28</v>
      </c>
      <c r="D251" s="240" t="str">
        <f t="shared" si="36"/>
        <v>OTHER: complete as required</v>
      </c>
      <c r="E251" s="469">
        <f>'8. Routing factors'!E281*'7. Network costs'!$L$246</f>
        <v>0</v>
      </c>
      <c r="F251" s="469">
        <f>'8. Routing factors'!F281*'7. Network costs'!$L$247</f>
        <v>0</v>
      </c>
      <c r="G251" s="469">
        <f>'8. Routing factors'!G281*'7. Network costs'!$L$248</f>
        <v>0</v>
      </c>
      <c r="H251" s="469">
        <f>'8. Routing factors'!H281*'7. Network costs'!$L$249</f>
        <v>0</v>
      </c>
      <c r="I251" s="469">
        <f>'8. Routing factors'!I281*'7. Network costs'!$L$250</f>
        <v>0</v>
      </c>
      <c r="J251" s="469">
        <f>'8. Routing factors'!J281*'7. Network costs'!$L$251</f>
        <v>0</v>
      </c>
      <c r="K251" s="469">
        <f>'8. Routing factors'!K281*'7. Network costs'!$L$252</f>
        <v>0</v>
      </c>
      <c r="L251" s="469">
        <f>'8. Routing factors'!L281*'7. Network costs'!$L$253</f>
        <v>0</v>
      </c>
      <c r="M251" s="469">
        <f>'8. Routing factors'!M281*'7. Network costs'!$L$254</f>
        <v>0</v>
      </c>
      <c r="N251" s="469">
        <f>'8. Routing factors'!N281*'7. Network costs'!$L$255</f>
        <v>0</v>
      </c>
      <c r="O251" s="469">
        <f>'8. Routing factors'!O281*'7. Network costs'!$L$256</f>
        <v>0</v>
      </c>
      <c r="P251" s="469">
        <f>'8. Routing factors'!P281*'7. Network costs'!$L$257</f>
        <v>0</v>
      </c>
      <c r="Q251" s="469">
        <f>'8. Routing factors'!Q281*'7. Network costs'!$L$258</f>
        <v>0</v>
      </c>
      <c r="R251" s="469">
        <f>'8. Routing factors'!R281*'7. Network costs'!$L$259</f>
        <v>0</v>
      </c>
      <c r="S251" s="469">
        <f>'8. Routing factors'!S281*'7. Network costs'!$L$260</f>
        <v>0</v>
      </c>
      <c r="T251" s="469">
        <f>'8. Routing factors'!T281*'7. Network costs'!$L$261</f>
        <v>0</v>
      </c>
      <c r="U251" s="469">
        <f>'8. Routing factors'!U281*'7. Network costs'!$L$262</f>
        <v>0</v>
      </c>
      <c r="V251" s="469">
        <f>'8. Routing factors'!V281*'7. Network costs'!$L$263</f>
        <v>0</v>
      </c>
      <c r="W251" s="469">
        <f>'8. Routing factors'!W281*'7. Network costs'!$L$264</f>
        <v>0</v>
      </c>
      <c r="X251" s="469">
        <f>'8. Routing factors'!X281*'7. Network costs'!$L$265</f>
        <v>0</v>
      </c>
      <c r="Y251" s="469">
        <f>'8. Routing factors'!Y281*'7. Network costs'!$L$266</f>
        <v>0</v>
      </c>
      <c r="Z251" s="469">
        <f>'8. Routing factors'!Z281*'7. Network costs'!$L$267</f>
        <v>0</v>
      </c>
      <c r="AA251" s="469">
        <f>'8. Routing factors'!AA281*'7. Network costs'!$L$268</f>
        <v>0</v>
      </c>
      <c r="AB251" s="469">
        <f>'8. Routing factors'!AB281*'7. Network costs'!$L$269</f>
        <v>0</v>
      </c>
      <c r="AC251" s="469">
        <f>'8. Routing factors'!AC281*'7. Network costs'!$L$270</f>
        <v>0</v>
      </c>
      <c r="AD251" s="469">
        <f>'8. Routing factors'!AD281*'7. Network costs'!$L$271</f>
        <v>0</v>
      </c>
      <c r="AE251" s="469">
        <f>'8. Routing factors'!AE281*'7. Network costs'!$L$272</f>
        <v>0</v>
      </c>
      <c r="AF251" s="469">
        <f>'8. Routing factors'!AF281*'7. Network costs'!$L$273</f>
        <v>0</v>
      </c>
      <c r="AG251" s="469">
        <f>'8. Routing factors'!AG281*'7. Network costs'!$L$274</f>
        <v>0</v>
      </c>
      <c r="AH251" s="469">
        <f>'8. Routing factors'!AH281*'7. Network costs'!$L$275</f>
        <v>0</v>
      </c>
      <c r="AI251" s="469">
        <f>'8. Routing factors'!AI281*'7. Network costs'!$L$276</f>
        <v>0</v>
      </c>
      <c r="AJ251" s="469">
        <f>'8. Routing factors'!AJ281*'7. Network costs'!$L$277</f>
        <v>0</v>
      </c>
      <c r="AK251" s="469">
        <f>'8. Routing factors'!AK281*'7. Network costs'!$L$278</f>
        <v>0</v>
      </c>
      <c r="AL251" s="469">
        <f>'8. Routing factors'!AL281*'7. Network costs'!$L$279</f>
        <v>0</v>
      </c>
      <c r="AM251" s="469">
        <f>'8. Routing factors'!AM281*'7. Network costs'!$L$280</f>
        <v>0</v>
      </c>
      <c r="AN251" s="469">
        <f>'8. Routing factors'!AN281*'7. Network costs'!$L$281</f>
        <v>0</v>
      </c>
      <c r="AO251" s="469">
        <f>'8. Routing factors'!AO281*'7. Network costs'!$L$282</f>
        <v>0</v>
      </c>
      <c r="AP251" s="469">
        <f>'8. Routing factors'!AP281*'7. Network costs'!$L$283</f>
        <v>0</v>
      </c>
      <c r="AQ251" s="469">
        <f>'8. Routing factors'!AQ281*'7. Network costs'!$L$284</f>
        <v>0</v>
      </c>
      <c r="AR251" s="469">
        <f>'8. Routing factors'!AR281*'7. Network costs'!$L$285</f>
        <v>0</v>
      </c>
      <c r="AS251" s="469">
        <f>'8. Routing factors'!AS281*'7. Network costs'!$L$286</f>
        <v>0</v>
      </c>
      <c r="AT251" s="469">
        <f>'8. Routing factors'!AT281*'7. Network costs'!$L$287</f>
        <v>0</v>
      </c>
      <c r="AU251" s="469">
        <f>'8. Routing factors'!AU281*'7. Network costs'!$L$288</f>
        <v>0</v>
      </c>
      <c r="AV251" s="469">
        <f>'8. Routing factors'!AV281*'7. Network costs'!$L$289</f>
        <v>0</v>
      </c>
      <c r="AW251" s="469">
        <f>'8. Routing factors'!AW281*'7. Network costs'!$L$290</f>
        <v>0</v>
      </c>
      <c r="AX251" s="469">
        <f>'8. Routing factors'!AX281*'7. Network costs'!$L$291</f>
        <v>0</v>
      </c>
      <c r="AY251" s="469">
        <f>'8. Routing factors'!AY281*'7. Network costs'!$L$292</f>
        <v>0</v>
      </c>
      <c r="AZ251" s="469">
        <f>'8. Routing factors'!AZ281*'7. Network costs'!$L$293</f>
        <v>0</v>
      </c>
      <c r="BA251" s="469">
        <f>'8. Routing factors'!BA281*'7. Network costs'!$L$294</f>
        <v>0</v>
      </c>
      <c r="BB251" s="469">
        <f>'8. Routing factors'!BB281*'7. Network costs'!$L$295</f>
        <v>0</v>
      </c>
      <c r="BC251" s="469">
        <f>'8. Routing factors'!BC281*'7. Network costs'!$L$296</f>
        <v>0</v>
      </c>
      <c r="BD251" s="469">
        <f>'8. Routing factors'!BD281*'7. Network costs'!$L$297</f>
        <v>0</v>
      </c>
      <c r="BE251" s="469">
        <f>'8. Routing factors'!BE281*'7. Network costs'!$L$298</f>
        <v>0</v>
      </c>
      <c r="BF251" s="469">
        <f>'8. Routing factors'!BF281*'7. Network costs'!$L$299</f>
        <v>0</v>
      </c>
      <c r="BG251" s="469">
        <f>'8. Routing factors'!BG281*'7. Network costs'!$L$300</f>
        <v>0</v>
      </c>
      <c r="BH251" s="229"/>
      <c r="BI251" s="335">
        <f t="shared" si="37"/>
        <v>0</v>
      </c>
      <c r="BJ251" s="470">
        <f>'2. Traffic'!L234</f>
        <v>0</v>
      </c>
      <c r="BK251" s="471" t="str">
        <f t="shared" si="38"/>
        <v/>
      </c>
    </row>
    <row r="252" spans="3:63" s="487" customFormat="1">
      <c r="C252" s="240" t="str">
        <f t="shared" si="36"/>
        <v>S29</v>
      </c>
      <c r="D252" s="240" t="str">
        <f t="shared" si="36"/>
        <v>OTHER: complete as required</v>
      </c>
      <c r="E252" s="469">
        <f>'8. Routing factors'!E282*'7. Network costs'!$L$246</f>
        <v>0</v>
      </c>
      <c r="F252" s="469">
        <f>'8. Routing factors'!F282*'7. Network costs'!$L$247</f>
        <v>0</v>
      </c>
      <c r="G252" s="469">
        <f>'8. Routing factors'!G282*'7. Network costs'!$L$248</f>
        <v>0</v>
      </c>
      <c r="H252" s="469">
        <f>'8. Routing factors'!H282*'7. Network costs'!$L$249</f>
        <v>0</v>
      </c>
      <c r="I252" s="469">
        <f>'8. Routing factors'!I282*'7. Network costs'!$L$250</f>
        <v>0</v>
      </c>
      <c r="J252" s="469">
        <f>'8. Routing factors'!J282*'7. Network costs'!$L$251</f>
        <v>0</v>
      </c>
      <c r="K252" s="469">
        <f>'8. Routing factors'!K282*'7. Network costs'!$L$252</f>
        <v>0</v>
      </c>
      <c r="L252" s="469">
        <f>'8. Routing factors'!L282*'7. Network costs'!$L$253</f>
        <v>0</v>
      </c>
      <c r="M252" s="469">
        <f>'8. Routing factors'!M282*'7. Network costs'!$L$254</f>
        <v>0</v>
      </c>
      <c r="N252" s="469">
        <f>'8. Routing factors'!N282*'7. Network costs'!$L$255</f>
        <v>0</v>
      </c>
      <c r="O252" s="469">
        <f>'8. Routing factors'!O282*'7. Network costs'!$L$256</f>
        <v>0</v>
      </c>
      <c r="P252" s="469">
        <f>'8. Routing factors'!P282*'7. Network costs'!$L$257</f>
        <v>0</v>
      </c>
      <c r="Q252" s="469">
        <f>'8. Routing factors'!Q282*'7. Network costs'!$L$258</f>
        <v>0</v>
      </c>
      <c r="R252" s="469">
        <f>'8. Routing factors'!R282*'7. Network costs'!$L$259</f>
        <v>0</v>
      </c>
      <c r="S252" s="469">
        <f>'8. Routing factors'!S282*'7. Network costs'!$L$260</f>
        <v>0</v>
      </c>
      <c r="T252" s="469">
        <f>'8. Routing factors'!T282*'7. Network costs'!$L$261</f>
        <v>0</v>
      </c>
      <c r="U252" s="469">
        <f>'8. Routing factors'!U282*'7. Network costs'!$L$262</f>
        <v>0</v>
      </c>
      <c r="V252" s="469">
        <f>'8. Routing factors'!V282*'7. Network costs'!$L$263</f>
        <v>0</v>
      </c>
      <c r="W252" s="469">
        <f>'8. Routing factors'!W282*'7. Network costs'!$L$264</f>
        <v>0</v>
      </c>
      <c r="X252" s="469">
        <f>'8. Routing factors'!X282*'7. Network costs'!$L$265</f>
        <v>0</v>
      </c>
      <c r="Y252" s="469">
        <f>'8. Routing factors'!Y282*'7. Network costs'!$L$266</f>
        <v>0</v>
      </c>
      <c r="Z252" s="469">
        <f>'8. Routing factors'!Z282*'7. Network costs'!$L$267</f>
        <v>0</v>
      </c>
      <c r="AA252" s="469">
        <f>'8. Routing factors'!AA282*'7. Network costs'!$L$268</f>
        <v>0</v>
      </c>
      <c r="AB252" s="469">
        <f>'8. Routing factors'!AB282*'7. Network costs'!$L$269</f>
        <v>0</v>
      </c>
      <c r="AC252" s="469">
        <f>'8. Routing factors'!AC282*'7. Network costs'!$L$270</f>
        <v>0</v>
      </c>
      <c r="AD252" s="469">
        <f>'8. Routing factors'!AD282*'7. Network costs'!$L$271</f>
        <v>0</v>
      </c>
      <c r="AE252" s="469">
        <f>'8. Routing factors'!AE282*'7. Network costs'!$L$272</f>
        <v>0</v>
      </c>
      <c r="AF252" s="469">
        <f>'8. Routing factors'!AF282*'7. Network costs'!$L$273</f>
        <v>0</v>
      </c>
      <c r="AG252" s="469">
        <f>'8. Routing factors'!AG282*'7. Network costs'!$L$274</f>
        <v>0</v>
      </c>
      <c r="AH252" s="469">
        <f>'8. Routing factors'!AH282*'7. Network costs'!$L$275</f>
        <v>0</v>
      </c>
      <c r="AI252" s="469">
        <f>'8. Routing factors'!AI282*'7. Network costs'!$L$276</f>
        <v>0</v>
      </c>
      <c r="AJ252" s="469">
        <f>'8. Routing factors'!AJ282*'7. Network costs'!$L$277</f>
        <v>0</v>
      </c>
      <c r="AK252" s="469">
        <f>'8. Routing factors'!AK282*'7. Network costs'!$L$278</f>
        <v>0</v>
      </c>
      <c r="AL252" s="469">
        <f>'8. Routing factors'!AL282*'7. Network costs'!$L$279</f>
        <v>0</v>
      </c>
      <c r="AM252" s="469">
        <f>'8. Routing factors'!AM282*'7. Network costs'!$L$280</f>
        <v>0</v>
      </c>
      <c r="AN252" s="469">
        <f>'8. Routing factors'!AN282*'7. Network costs'!$L$281</f>
        <v>0</v>
      </c>
      <c r="AO252" s="469">
        <f>'8. Routing factors'!AO282*'7. Network costs'!$L$282</f>
        <v>0</v>
      </c>
      <c r="AP252" s="469">
        <f>'8. Routing factors'!AP282*'7. Network costs'!$L$283</f>
        <v>0</v>
      </c>
      <c r="AQ252" s="469">
        <f>'8. Routing factors'!AQ282*'7. Network costs'!$L$284</f>
        <v>0</v>
      </c>
      <c r="AR252" s="469">
        <f>'8. Routing factors'!AR282*'7. Network costs'!$L$285</f>
        <v>0</v>
      </c>
      <c r="AS252" s="469">
        <f>'8. Routing factors'!AS282*'7. Network costs'!$L$286</f>
        <v>0</v>
      </c>
      <c r="AT252" s="469">
        <f>'8. Routing factors'!AT282*'7. Network costs'!$L$287</f>
        <v>0</v>
      </c>
      <c r="AU252" s="469">
        <f>'8. Routing factors'!AU282*'7. Network costs'!$L$288</f>
        <v>0</v>
      </c>
      <c r="AV252" s="469">
        <f>'8. Routing factors'!AV282*'7. Network costs'!$L$289</f>
        <v>0</v>
      </c>
      <c r="AW252" s="469">
        <f>'8. Routing factors'!AW282*'7. Network costs'!$L$290</f>
        <v>0</v>
      </c>
      <c r="AX252" s="469">
        <f>'8. Routing factors'!AX282*'7. Network costs'!$L$291</f>
        <v>0</v>
      </c>
      <c r="AY252" s="469">
        <f>'8. Routing factors'!AY282*'7. Network costs'!$L$292</f>
        <v>0</v>
      </c>
      <c r="AZ252" s="469">
        <f>'8. Routing factors'!AZ282*'7. Network costs'!$L$293</f>
        <v>0</v>
      </c>
      <c r="BA252" s="469">
        <f>'8. Routing factors'!BA282*'7. Network costs'!$L$294</f>
        <v>0</v>
      </c>
      <c r="BB252" s="469">
        <f>'8. Routing factors'!BB282*'7. Network costs'!$L$295</f>
        <v>0</v>
      </c>
      <c r="BC252" s="469">
        <f>'8. Routing factors'!BC282*'7. Network costs'!$L$296</f>
        <v>0</v>
      </c>
      <c r="BD252" s="469">
        <f>'8. Routing factors'!BD282*'7. Network costs'!$L$297</f>
        <v>0</v>
      </c>
      <c r="BE252" s="469">
        <f>'8. Routing factors'!BE282*'7. Network costs'!$L$298</f>
        <v>0</v>
      </c>
      <c r="BF252" s="469">
        <f>'8. Routing factors'!BF282*'7. Network costs'!$L$299</f>
        <v>0</v>
      </c>
      <c r="BG252" s="469">
        <f>'8. Routing factors'!BG282*'7. Network costs'!$L$300</f>
        <v>0</v>
      </c>
      <c r="BH252" s="229"/>
      <c r="BI252" s="335">
        <f t="shared" si="37"/>
        <v>0</v>
      </c>
      <c r="BJ252" s="470">
        <f>'2. Traffic'!L235</f>
        <v>0</v>
      </c>
      <c r="BK252" s="471" t="str">
        <f t="shared" si="38"/>
        <v/>
      </c>
    </row>
    <row r="253" spans="3:63" s="487" customFormat="1">
      <c r="C253" s="240" t="str">
        <f t="shared" si="36"/>
        <v>S30</v>
      </c>
      <c r="D253" s="240" t="str">
        <f t="shared" si="36"/>
        <v>OTHER: complete as required</v>
      </c>
      <c r="E253" s="469">
        <f>'8. Routing factors'!E283*'7. Network costs'!$L$246</f>
        <v>0</v>
      </c>
      <c r="F253" s="469">
        <f>'8. Routing factors'!F283*'7. Network costs'!$L$247</f>
        <v>0</v>
      </c>
      <c r="G253" s="469">
        <f>'8. Routing factors'!G283*'7. Network costs'!$L$248</f>
        <v>0</v>
      </c>
      <c r="H253" s="469">
        <f>'8. Routing factors'!H283*'7. Network costs'!$L$249</f>
        <v>0</v>
      </c>
      <c r="I253" s="469">
        <f>'8. Routing factors'!I283*'7. Network costs'!$L$250</f>
        <v>0</v>
      </c>
      <c r="J253" s="469">
        <f>'8. Routing factors'!J283*'7. Network costs'!$L$251</f>
        <v>0</v>
      </c>
      <c r="K253" s="469">
        <f>'8. Routing factors'!K283*'7. Network costs'!$L$252</f>
        <v>0</v>
      </c>
      <c r="L253" s="469">
        <f>'8. Routing factors'!L283*'7. Network costs'!$L$253</f>
        <v>0</v>
      </c>
      <c r="M253" s="469">
        <f>'8. Routing factors'!M283*'7. Network costs'!$L$254</f>
        <v>0</v>
      </c>
      <c r="N253" s="469">
        <f>'8. Routing factors'!N283*'7. Network costs'!$L$255</f>
        <v>0</v>
      </c>
      <c r="O253" s="469">
        <f>'8. Routing factors'!O283*'7. Network costs'!$L$256</f>
        <v>0</v>
      </c>
      <c r="P253" s="469">
        <f>'8. Routing factors'!P283*'7. Network costs'!$L$257</f>
        <v>0</v>
      </c>
      <c r="Q253" s="469">
        <f>'8. Routing factors'!Q283*'7. Network costs'!$L$258</f>
        <v>0</v>
      </c>
      <c r="R253" s="469">
        <f>'8. Routing factors'!R283*'7. Network costs'!$L$259</f>
        <v>0</v>
      </c>
      <c r="S253" s="469">
        <f>'8. Routing factors'!S283*'7. Network costs'!$L$260</f>
        <v>0</v>
      </c>
      <c r="T253" s="469">
        <f>'8. Routing factors'!T283*'7. Network costs'!$L$261</f>
        <v>0</v>
      </c>
      <c r="U253" s="469">
        <f>'8. Routing factors'!U283*'7. Network costs'!$L$262</f>
        <v>0</v>
      </c>
      <c r="V253" s="469">
        <f>'8. Routing factors'!V283*'7. Network costs'!$L$263</f>
        <v>0</v>
      </c>
      <c r="W253" s="469">
        <f>'8. Routing factors'!W283*'7. Network costs'!$L$264</f>
        <v>0</v>
      </c>
      <c r="X253" s="469">
        <f>'8. Routing factors'!X283*'7. Network costs'!$L$265</f>
        <v>0</v>
      </c>
      <c r="Y253" s="469">
        <f>'8. Routing factors'!Y283*'7. Network costs'!$L$266</f>
        <v>0</v>
      </c>
      <c r="Z253" s="469">
        <f>'8. Routing factors'!Z283*'7. Network costs'!$L$267</f>
        <v>0</v>
      </c>
      <c r="AA253" s="469">
        <f>'8. Routing factors'!AA283*'7. Network costs'!$L$268</f>
        <v>0</v>
      </c>
      <c r="AB253" s="469">
        <f>'8. Routing factors'!AB283*'7. Network costs'!$L$269</f>
        <v>0</v>
      </c>
      <c r="AC253" s="469">
        <f>'8. Routing factors'!AC283*'7. Network costs'!$L$270</f>
        <v>0</v>
      </c>
      <c r="AD253" s="469">
        <f>'8. Routing factors'!AD283*'7. Network costs'!$L$271</f>
        <v>0</v>
      </c>
      <c r="AE253" s="469">
        <f>'8. Routing factors'!AE283*'7. Network costs'!$L$272</f>
        <v>0</v>
      </c>
      <c r="AF253" s="469">
        <f>'8. Routing factors'!AF283*'7. Network costs'!$L$273</f>
        <v>0</v>
      </c>
      <c r="AG253" s="469">
        <f>'8. Routing factors'!AG283*'7. Network costs'!$L$274</f>
        <v>0</v>
      </c>
      <c r="AH253" s="469">
        <f>'8. Routing factors'!AH283*'7. Network costs'!$L$275</f>
        <v>0</v>
      </c>
      <c r="AI253" s="469">
        <f>'8. Routing factors'!AI283*'7. Network costs'!$L$276</f>
        <v>0</v>
      </c>
      <c r="AJ253" s="469">
        <f>'8. Routing factors'!AJ283*'7. Network costs'!$L$277</f>
        <v>0</v>
      </c>
      <c r="AK253" s="469">
        <f>'8. Routing factors'!AK283*'7. Network costs'!$L$278</f>
        <v>0</v>
      </c>
      <c r="AL253" s="469">
        <f>'8. Routing factors'!AL283*'7. Network costs'!$L$279</f>
        <v>0</v>
      </c>
      <c r="AM253" s="469">
        <f>'8. Routing factors'!AM283*'7. Network costs'!$L$280</f>
        <v>0</v>
      </c>
      <c r="AN253" s="469">
        <f>'8. Routing factors'!AN283*'7. Network costs'!$L$281</f>
        <v>0</v>
      </c>
      <c r="AO253" s="469">
        <f>'8. Routing factors'!AO283*'7. Network costs'!$L$282</f>
        <v>0</v>
      </c>
      <c r="AP253" s="469">
        <f>'8. Routing factors'!AP283*'7. Network costs'!$L$283</f>
        <v>0</v>
      </c>
      <c r="AQ253" s="469">
        <f>'8. Routing factors'!AQ283*'7. Network costs'!$L$284</f>
        <v>0</v>
      </c>
      <c r="AR253" s="469">
        <f>'8. Routing factors'!AR283*'7. Network costs'!$L$285</f>
        <v>0</v>
      </c>
      <c r="AS253" s="469">
        <f>'8. Routing factors'!AS283*'7. Network costs'!$L$286</f>
        <v>0</v>
      </c>
      <c r="AT253" s="469">
        <f>'8. Routing factors'!AT283*'7. Network costs'!$L$287</f>
        <v>0</v>
      </c>
      <c r="AU253" s="469">
        <f>'8. Routing factors'!AU283*'7. Network costs'!$L$288</f>
        <v>0</v>
      </c>
      <c r="AV253" s="469">
        <f>'8. Routing factors'!AV283*'7. Network costs'!$L$289</f>
        <v>0</v>
      </c>
      <c r="AW253" s="469">
        <f>'8. Routing factors'!AW283*'7. Network costs'!$L$290</f>
        <v>0</v>
      </c>
      <c r="AX253" s="469">
        <f>'8. Routing factors'!AX283*'7. Network costs'!$L$291</f>
        <v>0</v>
      </c>
      <c r="AY253" s="469">
        <f>'8. Routing factors'!AY283*'7. Network costs'!$L$292</f>
        <v>0</v>
      </c>
      <c r="AZ253" s="469">
        <f>'8. Routing factors'!AZ283*'7. Network costs'!$L$293</f>
        <v>0</v>
      </c>
      <c r="BA253" s="469">
        <f>'8. Routing factors'!BA283*'7. Network costs'!$L$294</f>
        <v>0</v>
      </c>
      <c r="BB253" s="469">
        <f>'8. Routing factors'!BB283*'7. Network costs'!$L$295</f>
        <v>0</v>
      </c>
      <c r="BC253" s="469">
        <f>'8. Routing factors'!BC283*'7. Network costs'!$L$296</f>
        <v>0</v>
      </c>
      <c r="BD253" s="469">
        <f>'8. Routing factors'!BD283*'7. Network costs'!$L$297</f>
        <v>0</v>
      </c>
      <c r="BE253" s="469">
        <f>'8. Routing factors'!BE283*'7. Network costs'!$L$298</f>
        <v>0</v>
      </c>
      <c r="BF253" s="469">
        <f>'8. Routing factors'!BF283*'7. Network costs'!$L$299</f>
        <v>0</v>
      </c>
      <c r="BG253" s="469">
        <f>'8. Routing factors'!BG283*'7. Network costs'!$L$300</f>
        <v>0</v>
      </c>
      <c r="BH253" s="229"/>
      <c r="BI253" s="335">
        <f t="shared" si="37"/>
        <v>0</v>
      </c>
      <c r="BJ253" s="470">
        <f>'2. Traffic'!L236</f>
        <v>0</v>
      </c>
      <c r="BK253" s="471" t="str">
        <f t="shared" si="38"/>
        <v/>
      </c>
    </row>
    <row r="254" spans="3:63" s="487" customFormat="1">
      <c r="C254" s="222"/>
      <c r="D254" s="222" t="s">
        <v>2</v>
      </c>
      <c r="E254" s="472">
        <f t="shared" ref="E254:AG254" si="39">SUM(E224:E253)</f>
        <v>12083144.496989675</v>
      </c>
      <c r="F254" s="472">
        <f t="shared" si="39"/>
        <v>9753711.3168919273</v>
      </c>
      <c r="G254" s="472">
        <f t="shared" si="39"/>
        <v>13175825.949305963</v>
      </c>
      <c r="H254" s="472">
        <f t="shared" si="39"/>
        <v>4923801.8341986686</v>
      </c>
      <c r="I254" s="472">
        <f t="shared" si="39"/>
        <v>15731335.748467445</v>
      </c>
      <c r="J254" s="472">
        <f t="shared" si="39"/>
        <v>1071569.4929642596</v>
      </c>
      <c r="K254" s="472">
        <f t="shared" si="39"/>
        <v>532337.25571619649</v>
      </c>
      <c r="L254" s="472">
        <f t="shared" si="39"/>
        <v>70978.300762159517</v>
      </c>
      <c r="M254" s="472">
        <f t="shared" si="39"/>
        <v>2129349.022864786</v>
      </c>
      <c r="N254" s="472">
        <f t="shared" si="39"/>
        <v>136007.6907153666</v>
      </c>
      <c r="O254" s="472">
        <f t="shared" si="39"/>
        <v>182153.15720808023</v>
      </c>
      <c r="P254" s="472">
        <f t="shared" si="39"/>
        <v>1976855.9697000948</v>
      </c>
      <c r="Q254" s="472">
        <f t="shared" si="39"/>
        <v>266168.62785809825</v>
      </c>
      <c r="R254" s="472">
        <f t="shared" si="39"/>
        <v>378550.93739818409</v>
      </c>
      <c r="S254" s="472">
        <f t="shared" si="39"/>
        <v>354891.50381079764</v>
      </c>
      <c r="T254" s="472">
        <f t="shared" si="39"/>
        <v>5678264.0609727623</v>
      </c>
      <c r="U254" s="472">
        <f t="shared" si="39"/>
        <v>1419566.0152431903</v>
      </c>
      <c r="V254" s="472">
        <f t="shared" si="39"/>
        <v>454261.12487782101</v>
      </c>
      <c r="W254" s="472">
        <f t="shared" si="39"/>
        <v>525657.46943045536</v>
      </c>
      <c r="X254" s="472">
        <f t="shared" si="39"/>
        <v>42052.597554436426</v>
      </c>
      <c r="Y254" s="472">
        <f t="shared" si="39"/>
        <v>462511.24813295086</v>
      </c>
      <c r="Z254" s="472">
        <f t="shared" si="39"/>
        <v>274660.00646292837</v>
      </c>
      <c r="AA254" s="472">
        <f t="shared" si="39"/>
        <v>415223.0594586333</v>
      </c>
      <c r="AB254" s="472">
        <f t="shared" si="39"/>
        <v>2290238.4899415001</v>
      </c>
      <c r="AC254" s="472">
        <f t="shared" si="39"/>
        <v>3199569.1104998086</v>
      </c>
      <c r="AD254" s="472">
        <f t="shared" si="39"/>
        <v>0</v>
      </c>
      <c r="AE254" s="472">
        <f t="shared" si="39"/>
        <v>0</v>
      </c>
      <c r="AF254" s="472">
        <f t="shared" si="39"/>
        <v>0</v>
      </c>
      <c r="AG254" s="472">
        <f t="shared" si="39"/>
        <v>0</v>
      </c>
      <c r="AH254" s="472">
        <f t="shared" ref="AH254:BG254" si="40">SUM(AH224:AH253)</f>
        <v>0</v>
      </c>
      <c r="AI254" s="472">
        <f t="shared" si="40"/>
        <v>6276620.2093937062</v>
      </c>
      <c r="AJ254" s="472">
        <f t="shared" si="40"/>
        <v>21546216.749305554</v>
      </c>
      <c r="AK254" s="472">
        <f t="shared" si="40"/>
        <v>6391291.2725723172</v>
      </c>
      <c r="AL254" s="472">
        <f t="shared" si="40"/>
        <v>2195916.0563550973</v>
      </c>
      <c r="AM254" s="472">
        <f t="shared" si="40"/>
        <v>2541394.1106417961</v>
      </c>
      <c r="AN254" s="472">
        <f t="shared" si="40"/>
        <v>6450.1089894468205</v>
      </c>
      <c r="AO254" s="472">
        <f t="shared" si="40"/>
        <v>1854.4169298215418</v>
      </c>
      <c r="AP254" s="472">
        <f t="shared" si="40"/>
        <v>2422.7791663749517</v>
      </c>
      <c r="AQ254" s="472">
        <f t="shared" si="40"/>
        <v>14085.925385900875</v>
      </c>
      <c r="AR254" s="472">
        <f t="shared" si="40"/>
        <v>9272.08464910771</v>
      </c>
      <c r="AS254" s="472">
        <f t="shared" si="40"/>
        <v>10115.001435390232</v>
      </c>
      <c r="AT254" s="472">
        <f t="shared" si="40"/>
        <v>9272.0846491077118</v>
      </c>
      <c r="AU254" s="472">
        <f t="shared" si="40"/>
        <v>809.20011483121868</v>
      </c>
      <c r="AV254" s="472">
        <f t="shared" si="40"/>
        <v>13733.607315641351</v>
      </c>
      <c r="AW254" s="472">
        <f t="shared" si="40"/>
        <v>2746.72146312827</v>
      </c>
      <c r="AX254" s="472">
        <f t="shared" si="40"/>
        <v>1896.5627691356685</v>
      </c>
      <c r="AY254" s="472">
        <f t="shared" si="40"/>
        <v>0</v>
      </c>
      <c r="AZ254" s="472">
        <f t="shared" si="40"/>
        <v>0</v>
      </c>
      <c r="BA254" s="472">
        <f t="shared" si="40"/>
        <v>0</v>
      </c>
      <c r="BB254" s="472">
        <f t="shared" si="40"/>
        <v>0</v>
      </c>
      <c r="BC254" s="472">
        <f t="shared" si="40"/>
        <v>0</v>
      </c>
      <c r="BD254" s="472">
        <f t="shared" si="40"/>
        <v>0</v>
      </c>
      <c r="BE254" s="472">
        <f t="shared" si="40"/>
        <v>0</v>
      </c>
      <c r="BF254" s="472">
        <f t="shared" si="40"/>
        <v>0</v>
      </c>
      <c r="BG254" s="472">
        <f t="shared" si="40"/>
        <v>0</v>
      </c>
      <c r="BH254" s="32"/>
      <c r="BI254" s="472">
        <f>SUM(BI224:BI253)</f>
        <v>116552781.37856254</v>
      </c>
      <c r="BJ254" s="144"/>
      <c r="BK254" s="144"/>
    </row>
    <row r="255" spans="3:63" s="487" customFormat="1">
      <c r="C255" s="216"/>
      <c r="D255" s="439"/>
      <c r="E255" s="444" t="str">
        <f>IF(ROUND(E254,0)=ROUND('7. Network costs'!$L$246,0),"OK", "ERROR")</f>
        <v>OK</v>
      </c>
      <c r="F255" s="444" t="str">
        <f>IF(ROUND(F254,0)=ROUND('7. Network costs'!$L$247,0),"OK", "ERROR")</f>
        <v>OK</v>
      </c>
      <c r="G255" s="444" t="str">
        <f>IF(ROUND(G254,0)=ROUND('7. Network costs'!$L$248,0),"OK", "ERROR")</f>
        <v>OK</v>
      </c>
      <c r="H255" s="444" t="str">
        <f>IF(ROUND(H254,0)=ROUND('7. Network costs'!$L$249,0),"OK", "ERROR")</f>
        <v>OK</v>
      </c>
      <c r="I255" s="444" t="str">
        <f>IF(ROUND(I254,0)=ROUND('7. Network costs'!$L$250,0),"OK", "ERROR")</f>
        <v>OK</v>
      </c>
      <c r="J255" s="444" t="str">
        <f>IF(ROUND(J254,0)=ROUND('7. Network costs'!$L$251,0),"OK", "ERROR")</f>
        <v>OK</v>
      </c>
      <c r="K255" s="444" t="str">
        <f>IF(ROUND(K254,0)=ROUND('7. Network costs'!$L$252,0),"OK", "ERROR")</f>
        <v>OK</v>
      </c>
      <c r="L255" s="444" t="str">
        <f>IF(ROUND(L254,0)=ROUND('7. Network costs'!$L$253,0),"OK", "ERROR")</f>
        <v>OK</v>
      </c>
      <c r="M255" s="444" t="str">
        <f>IF(ROUND(M254,0)=ROUND('7. Network costs'!$L$254,0),"OK", "ERROR")</f>
        <v>OK</v>
      </c>
      <c r="N255" s="444" t="str">
        <f>IF(ROUND(N254,0)=ROUND('7. Network costs'!$L$255,0),"OK", "ERROR")</f>
        <v>OK</v>
      </c>
      <c r="O255" s="444" t="str">
        <f>IF(ROUND(O254,0)=ROUND('7. Network costs'!$L$256,0),"OK", "ERROR")</f>
        <v>OK</v>
      </c>
      <c r="P255" s="444" t="str">
        <f>IF(ROUND(P254,0)=ROUND('7. Network costs'!$L$257,0),"OK", "ERROR")</f>
        <v>OK</v>
      </c>
      <c r="Q255" s="444" t="str">
        <f>IF(ROUND(Q254,0)=ROUND('7. Network costs'!$L$258,0),"OK", "ERROR")</f>
        <v>OK</v>
      </c>
      <c r="R255" s="444" t="str">
        <f>IF(ROUND(R254,0)=ROUND('7. Network costs'!$L$259,0),"OK", "ERROR")</f>
        <v>OK</v>
      </c>
      <c r="S255" s="444" t="str">
        <f>IF(ROUND(S254,0)=ROUND('7. Network costs'!$L$260,0),"OK", "ERROR")</f>
        <v>OK</v>
      </c>
      <c r="T255" s="444" t="str">
        <f>IF(ROUND(T254,0)=ROUND('7. Network costs'!$L$261,0),"OK", "ERROR")</f>
        <v>OK</v>
      </c>
      <c r="U255" s="444" t="str">
        <f>IF(ROUND(U254,0)=ROUND('7. Network costs'!$L$262,0),"OK", "ERROR")</f>
        <v>OK</v>
      </c>
      <c r="V255" s="444" t="str">
        <f>IF(ROUND(V254,0)=ROUND('7. Network costs'!$L$263,0),"OK", "ERROR")</f>
        <v>OK</v>
      </c>
      <c r="W255" s="444" t="str">
        <f>IF(ROUND(W254,0)=ROUND('7. Network costs'!$L$264,0),"OK", "ERROR")</f>
        <v>OK</v>
      </c>
      <c r="X255" s="444" t="str">
        <f>IF(ROUND(X254,0)=ROUND('7. Network costs'!$L$265,0),"OK", "ERROR")</f>
        <v>OK</v>
      </c>
      <c r="Y255" s="444" t="str">
        <f>IF(ROUND(Y254,0)=ROUND('7. Network costs'!$L$266,0),"OK", "ERROR")</f>
        <v>OK</v>
      </c>
      <c r="Z255" s="444" t="str">
        <f>IF(ROUND(Z254,0)=ROUND('7. Network costs'!$L$267,0),"OK", "ERROR")</f>
        <v>OK</v>
      </c>
      <c r="AA255" s="444" t="str">
        <f>IF(ROUND(AA254,0)=ROUND('7. Network costs'!$L$268,0),"OK", "ERROR")</f>
        <v>OK</v>
      </c>
      <c r="AB255" s="444" t="str">
        <f>IF(ROUND(AB254,0)=ROUND('7. Network costs'!$L$269,0),"OK", "ERROR")</f>
        <v>OK</v>
      </c>
      <c r="AC255" s="444" t="str">
        <f>IF(ROUND(AC254,0)=ROUND('7. Network costs'!$L$270,0),"OK", "ERROR")</f>
        <v>OK</v>
      </c>
      <c r="AD255" s="444" t="str">
        <f>IF(ROUND(AD254,0)=ROUND('7. Network costs'!$L$271,0),"OK", "ERROR")</f>
        <v>OK</v>
      </c>
      <c r="AE255" s="444" t="str">
        <f>IF(ROUND(AE254,0)=ROUND('7. Network costs'!$L$272,0),"OK", "ERROR")</f>
        <v>OK</v>
      </c>
      <c r="AF255" s="444" t="str">
        <f>IF(ROUND(AF254,0)=ROUND('7. Network costs'!$L$273,0),"OK", "ERROR")</f>
        <v>OK</v>
      </c>
      <c r="AG255" s="444" t="str">
        <f>IF(ROUND(AG254,0)=ROUND('7. Network costs'!$L$274,0),"OK", "ERROR")</f>
        <v>OK</v>
      </c>
      <c r="AH255" s="444" t="str">
        <f>IF(ROUND(AH254,0)=ROUND('7. Network costs'!$L$275,0),"OK", "ERROR")</f>
        <v>OK</v>
      </c>
      <c r="AI255" s="444" t="str">
        <f>IF(ROUND(AI254,0)=ROUND('7. Network costs'!$L$276,0),"OK", "ERROR")</f>
        <v>OK</v>
      </c>
      <c r="AJ255" s="444" t="str">
        <f>IF(ROUND(AJ254,0)=ROUND('7. Network costs'!$L$277,0),"OK", "ERROR")</f>
        <v>OK</v>
      </c>
      <c r="AK255" s="444" t="str">
        <f>IF(ROUND(AK254,0)=ROUND('7. Network costs'!$L$278,0),"OK", "ERROR")</f>
        <v>OK</v>
      </c>
      <c r="AL255" s="444" t="str">
        <f>IF(ROUND(AL254,0)=ROUND('7. Network costs'!$L$279,0),"OK", "ERROR")</f>
        <v>OK</v>
      </c>
      <c r="AM255" s="444" t="str">
        <f>IF(ROUND(AM254,0)=ROUND('7. Network costs'!$L$280,0),"OK", "ERROR")</f>
        <v>OK</v>
      </c>
      <c r="AN255" s="444" t="str">
        <f>IF(ROUND(AN254,0)=ROUND('7. Network costs'!$L$281,0),"OK", "ERROR")</f>
        <v>OK</v>
      </c>
      <c r="AO255" s="444" t="str">
        <f>IF(ROUND(AO254,0)=ROUND('7. Network costs'!$L$282,0),"OK", "ERROR")</f>
        <v>OK</v>
      </c>
      <c r="AP255" s="444" t="str">
        <f>IF(ROUND(AP254,0)=ROUND('7. Network costs'!$L$283,0),"OK", "ERROR")</f>
        <v>OK</v>
      </c>
      <c r="AQ255" s="444" t="str">
        <f>IF(ROUND(AQ254,0)=ROUND('7. Network costs'!$L$284,0),"OK", "ERROR")</f>
        <v>OK</v>
      </c>
      <c r="AR255" s="444" t="str">
        <f>IF(ROUND(AR254,0)=ROUND('7. Network costs'!$L$285,0),"OK", "ERROR")</f>
        <v>OK</v>
      </c>
      <c r="AS255" s="444" t="str">
        <f>IF(ROUND(AS254,0)=ROUND('7. Network costs'!$L$286,0),"OK", "ERROR")</f>
        <v>OK</v>
      </c>
      <c r="AT255" s="444" t="str">
        <f>IF(ROUND(AT254,0)=ROUND('7. Network costs'!$L$287,0),"OK", "ERROR")</f>
        <v>OK</v>
      </c>
      <c r="AU255" s="444" t="str">
        <f>IF(ROUND(AU254,0)=ROUND('7. Network costs'!$L$288,0),"OK", "ERROR")</f>
        <v>OK</v>
      </c>
      <c r="AV255" s="444" t="str">
        <f>IF(ROUND(AV254,0)=ROUND('7. Network costs'!$L$289,0),"OK", "ERROR")</f>
        <v>OK</v>
      </c>
      <c r="AW255" s="444" t="str">
        <f>IF(ROUND(AW254,0)=ROUND('7. Network costs'!$L$290,0),"OK", "ERROR")</f>
        <v>OK</v>
      </c>
      <c r="AX255" s="444" t="str">
        <f>IF(ROUND(AX254,0)=ROUND('7. Network costs'!$L$291,0),"OK", "ERROR")</f>
        <v>OK</v>
      </c>
      <c r="AY255" s="444" t="str">
        <f>IF(ROUND(AY254,0)=ROUND('7. Network costs'!$L$292,0),"OK", "ERROR")</f>
        <v>OK</v>
      </c>
      <c r="AZ255" s="444" t="str">
        <f>IF(ROUND(AZ254,0)=ROUND('7. Network costs'!$L$293,0),"OK", "ERROR")</f>
        <v>OK</v>
      </c>
      <c r="BA255" s="444" t="str">
        <f>IF(ROUND(BA254,0)=ROUND('7. Network costs'!$L$294,0),"OK", "ERROR")</f>
        <v>OK</v>
      </c>
      <c r="BB255" s="444" t="str">
        <f>IF(ROUND(BB254,0)=ROUND('7. Network costs'!$L$295,0),"OK", "ERROR")</f>
        <v>OK</v>
      </c>
      <c r="BC255" s="444" t="str">
        <f>IF(ROUND(BC254,0)=ROUND('7. Network costs'!$L$296,0),"OK", "ERROR")</f>
        <v>OK</v>
      </c>
      <c r="BD255" s="444" t="str">
        <f>IF(ROUND(BD254,0)=ROUND('7. Network costs'!$L$297,0),"OK", "ERROR")</f>
        <v>OK</v>
      </c>
      <c r="BE255" s="444" t="str">
        <f>IF(ROUND(BE254,0)=ROUND('7. Network costs'!$L$298,0),"OK", "ERROR")</f>
        <v>OK</v>
      </c>
      <c r="BF255" s="444" t="str">
        <f>IF(ROUND(BF254,0)=ROUND('7. Network costs'!$L$299,0),"OK", "ERROR")</f>
        <v>OK</v>
      </c>
      <c r="BG255" s="444" t="str">
        <f>IF(ROUND(BG254,0)=ROUND('7. Network costs'!$L$300,0),"OK", "ERROR")</f>
        <v>OK</v>
      </c>
      <c r="BH255" s="216"/>
      <c r="BI255" s="444" t="str">
        <f>IF(ROUND(BI254,0)=ROUND('7. Network costs'!L301,0),"Ok", "Not ok")</f>
        <v>Ok</v>
      </c>
      <c r="BJ255" s="473"/>
      <c r="BK255" s="216"/>
    </row>
    <row r="256" spans="3:63" s="487" customFormat="1">
      <c r="C256" s="216"/>
      <c r="D256" s="439"/>
      <c r="E256" s="444"/>
      <c r="F256" s="444"/>
      <c r="G256" s="444"/>
      <c r="H256" s="444"/>
      <c r="I256" s="444"/>
      <c r="J256" s="444"/>
      <c r="K256" s="444"/>
      <c r="L256" s="444"/>
      <c r="M256" s="444"/>
      <c r="N256" s="444"/>
      <c r="O256" s="444"/>
      <c r="P256" s="444"/>
      <c r="Q256" s="444"/>
      <c r="R256" s="444"/>
      <c r="S256" s="444"/>
      <c r="T256" s="444"/>
      <c r="U256" s="444"/>
      <c r="V256" s="444"/>
      <c r="W256" s="444"/>
      <c r="X256" s="444"/>
      <c r="Y256" s="444"/>
      <c r="Z256" s="444"/>
      <c r="AA256" s="444"/>
      <c r="AB256" s="444"/>
      <c r="AC256" s="444"/>
      <c r="AD256" s="444"/>
      <c r="AE256" s="444"/>
      <c r="AF256" s="444"/>
      <c r="AG256" s="444"/>
      <c r="AH256" s="444"/>
      <c r="AI256" s="444"/>
      <c r="AJ256" s="444"/>
      <c r="AK256" s="444"/>
      <c r="AL256" s="444"/>
      <c r="AM256" s="444"/>
      <c r="AN256" s="444"/>
      <c r="AO256" s="444"/>
      <c r="AP256" s="444"/>
      <c r="AQ256" s="444"/>
      <c r="AR256" s="444"/>
      <c r="AS256" s="444"/>
      <c r="AT256" s="444"/>
      <c r="AU256" s="444"/>
      <c r="AV256" s="444"/>
      <c r="AW256" s="444"/>
      <c r="AX256" s="444"/>
      <c r="AY256" s="444"/>
      <c r="AZ256" s="444"/>
      <c r="BA256" s="444"/>
      <c r="BB256" s="444"/>
      <c r="BC256" s="444"/>
      <c r="BD256" s="444"/>
      <c r="BE256" s="444"/>
      <c r="BF256" s="444"/>
      <c r="BG256" s="444"/>
      <c r="BH256" s="216"/>
      <c r="BI256" s="444"/>
      <c r="BJ256" s="473"/>
      <c r="BK256" s="216"/>
    </row>
    <row r="257" spans="2:63">
      <c r="B257" s="440">
        <v>9.02</v>
      </c>
      <c r="C257" s="218" t="s">
        <v>495</v>
      </c>
      <c r="D257" s="441"/>
      <c r="E257" s="207"/>
      <c r="F257" s="207"/>
      <c r="G257" s="207"/>
      <c r="H257" s="207"/>
      <c r="AH257" s="207"/>
      <c r="BG257"/>
    </row>
    <row r="258" spans="2:63">
      <c r="AH258" s="207"/>
      <c r="BG258"/>
    </row>
    <row r="259" spans="2:63" s="695" customFormat="1" ht="51">
      <c r="C259" s="687">
        <f>'C. Masterfiles'!D143</f>
        <v>2014</v>
      </c>
      <c r="D259" s="687" t="s">
        <v>284</v>
      </c>
      <c r="E259" s="687" t="str">
        <f t="shared" ref="E259:AJ259" si="41">E187</f>
        <v>TRX</v>
      </c>
      <c r="F259" s="687" t="str">
        <f t="shared" si="41"/>
        <v>Radio</v>
      </c>
      <c r="G259" s="687" t="str">
        <f t="shared" si="41"/>
        <v>BTS</v>
      </c>
      <c r="H259" s="687" t="str">
        <f t="shared" si="41"/>
        <v>Node B</v>
      </c>
      <c r="I259" s="687" t="str">
        <f t="shared" si="41"/>
        <v>BSC</v>
      </c>
      <c r="J259" s="687" t="str">
        <f t="shared" si="41"/>
        <v>RNC</v>
      </c>
      <c r="K259" s="687" t="str">
        <f t="shared" si="41"/>
        <v>MSC</v>
      </c>
      <c r="L259" s="687" t="str">
        <f t="shared" si="41"/>
        <v>HLR</v>
      </c>
      <c r="M259" s="687" t="str">
        <f t="shared" si="41"/>
        <v>PPP</v>
      </c>
      <c r="N259" s="687" t="str">
        <f t="shared" si="41"/>
        <v>SMSG</v>
      </c>
      <c r="O259" s="687" t="str">
        <f t="shared" si="41"/>
        <v>SMSC</v>
      </c>
      <c r="P259" s="687" t="str">
        <f t="shared" si="41"/>
        <v>MMSC</v>
      </c>
      <c r="Q259" s="687" t="str">
        <f t="shared" si="41"/>
        <v>VMS</v>
      </c>
      <c r="R259" s="687" t="str">
        <f t="shared" si="41"/>
        <v>NMS</v>
      </c>
      <c r="S259" s="687" t="str">
        <f t="shared" si="41"/>
        <v>OSS</v>
      </c>
      <c r="T259" s="687" t="str">
        <f t="shared" si="41"/>
        <v>GPRS</v>
      </c>
      <c r="U259" s="687" t="str">
        <f t="shared" si="41"/>
        <v>BIL</v>
      </c>
      <c r="V259" s="687" t="str">
        <f t="shared" si="41"/>
        <v>IBIL</v>
      </c>
      <c r="W259" s="687" t="str">
        <f t="shared" si="41"/>
        <v>IGW</v>
      </c>
      <c r="X259" s="687" t="str">
        <f t="shared" si="41"/>
        <v>INT</v>
      </c>
      <c r="Y259" s="687" t="str">
        <f t="shared" si="41"/>
        <v>SGSN</v>
      </c>
      <c r="Z259" s="687" t="str">
        <f t="shared" si="41"/>
        <v>GGSN</v>
      </c>
      <c r="AA259" s="687" t="str">
        <f t="shared" si="41"/>
        <v>IN/NGN</v>
      </c>
      <c r="AB259" s="687" t="str">
        <f t="shared" si="41"/>
        <v>eNodeB</v>
      </c>
      <c r="AC259" s="687" t="str">
        <f t="shared" si="41"/>
        <v>eNodeB Radio</v>
      </c>
      <c r="AD259" s="687" t="str">
        <f t="shared" si="41"/>
        <v>OTHER</v>
      </c>
      <c r="AE259" s="687" t="str">
        <f t="shared" si="41"/>
        <v>OTHER</v>
      </c>
      <c r="AF259" s="687" t="str">
        <f t="shared" si="41"/>
        <v>OTHER</v>
      </c>
      <c r="AG259" s="687" t="str">
        <f t="shared" si="41"/>
        <v>OTHER</v>
      </c>
      <c r="AH259" s="687" t="str">
        <f t="shared" si="41"/>
        <v>OTHER</v>
      </c>
      <c r="AI259" s="687" t="str">
        <f t="shared" si="41"/>
        <v>BTS-BSC</v>
      </c>
      <c r="AJ259" s="687" t="str">
        <f t="shared" si="41"/>
        <v>Node B-RNC</v>
      </c>
      <c r="AK259" s="687" t="str">
        <f t="shared" ref="AK259:BG259" si="42">AK187</f>
        <v>BSC-MSC</v>
      </c>
      <c r="AL259" s="687" t="str">
        <f t="shared" si="42"/>
        <v>RNC-MSC</v>
      </c>
      <c r="AM259" s="687" t="str">
        <f t="shared" si="42"/>
        <v>MSC-MSC</v>
      </c>
      <c r="AN259" s="687" t="str">
        <f t="shared" si="42"/>
        <v>MSC-PPP</v>
      </c>
      <c r="AO259" s="687" t="str">
        <f t="shared" si="42"/>
        <v>MSC-HLR</v>
      </c>
      <c r="AP259" s="687" t="str">
        <f t="shared" si="42"/>
        <v>MSC-SMS</v>
      </c>
      <c r="AQ259" s="687" t="str">
        <f t="shared" si="42"/>
        <v>MSC-MMS</v>
      </c>
      <c r="AR259" s="687" t="str">
        <f t="shared" si="42"/>
        <v>MSC-OSS</v>
      </c>
      <c r="AS259" s="687" t="str">
        <f t="shared" si="42"/>
        <v>MSC-GPRS</v>
      </c>
      <c r="AT259" s="687" t="str">
        <f t="shared" si="42"/>
        <v>MSC-BIL</v>
      </c>
      <c r="AU259" s="687" t="str">
        <f t="shared" si="42"/>
        <v>MSC-IBIL</v>
      </c>
      <c r="AV259" s="687" t="str">
        <f t="shared" si="42"/>
        <v>MSC-IGW</v>
      </c>
      <c r="AW259" s="687" t="str">
        <f t="shared" si="42"/>
        <v>MSC-INT</v>
      </c>
      <c r="AX259" s="687" t="str">
        <f t="shared" si="42"/>
        <v>MSC-IN/NGIN</v>
      </c>
      <c r="AY259" s="687" t="str">
        <f t="shared" si="42"/>
        <v>eNodeB-MSC</v>
      </c>
      <c r="AZ259" s="687" t="str">
        <f t="shared" si="42"/>
        <v>OTHER: complete as required</v>
      </c>
      <c r="BA259" s="687" t="str">
        <f t="shared" si="42"/>
        <v>OTHER: complete as required</v>
      </c>
      <c r="BB259" s="687" t="str">
        <f t="shared" si="42"/>
        <v>OTHER: complete as required</v>
      </c>
      <c r="BC259" s="687" t="str">
        <f t="shared" si="42"/>
        <v>OTHER: complete as required</v>
      </c>
      <c r="BD259" s="687" t="str">
        <f t="shared" si="42"/>
        <v>OTHER: complete as required</v>
      </c>
      <c r="BE259" s="687" t="str">
        <f t="shared" si="42"/>
        <v>OTHER: complete as required</v>
      </c>
      <c r="BF259" s="687" t="str">
        <f t="shared" si="42"/>
        <v>OTHER: complete as required</v>
      </c>
      <c r="BG259" s="687" t="str">
        <f t="shared" si="42"/>
        <v>OTHER: complete as required</v>
      </c>
      <c r="BH259" s="690"/>
      <c r="BI259" s="691" t="s">
        <v>427</v>
      </c>
      <c r="BJ259" s="691" t="s">
        <v>492</v>
      </c>
      <c r="BK259" s="691" t="s">
        <v>493</v>
      </c>
    </row>
    <row r="260" spans="2:63">
      <c r="C260" s="260"/>
      <c r="D260" s="260"/>
      <c r="E260" s="390" t="s">
        <v>257</v>
      </c>
      <c r="F260" s="390" t="s">
        <v>257</v>
      </c>
      <c r="G260" s="390" t="s">
        <v>257</v>
      </c>
      <c r="H260" s="390" t="s">
        <v>257</v>
      </c>
      <c r="I260" s="390" t="s">
        <v>257</v>
      </c>
      <c r="J260" s="390" t="s">
        <v>257</v>
      </c>
      <c r="K260" s="390" t="s">
        <v>257</v>
      </c>
      <c r="L260" s="390" t="s">
        <v>257</v>
      </c>
      <c r="M260" s="390" t="s">
        <v>257</v>
      </c>
      <c r="N260" s="390" t="s">
        <v>257</v>
      </c>
      <c r="O260" s="390" t="s">
        <v>257</v>
      </c>
      <c r="P260" s="390" t="s">
        <v>257</v>
      </c>
      <c r="Q260" s="390" t="s">
        <v>257</v>
      </c>
      <c r="R260" s="390" t="s">
        <v>257</v>
      </c>
      <c r="S260" s="390" t="s">
        <v>257</v>
      </c>
      <c r="T260" s="390" t="s">
        <v>257</v>
      </c>
      <c r="U260" s="390" t="s">
        <v>257</v>
      </c>
      <c r="V260" s="390" t="s">
        <v>257</v>
      </c>
      <c r="W260" s="390" t="s">
        <v>257</v>
      </c>
      <c r="X260" s="390" t="s">
        <v>257</v>
      </c>
      <c r="Y260" s="390" t="s">
        <v>257</v>
      </c>
      <c r="Z260" s="390" t="s">
        <v>257</v>
      </c>
      <c r="AA260" s="390" t="s">
        <v>257</v>
      </c>
      <c r="AB260" s="390" t="s">
        <v>257</v>
      </c>
      <c r="AC260" s="390" t="s">
        <v>257</v>
      </c>
      <c r="AD260" s="390" t="s">
        <v>257</v>
      </c>
      <c r="AE260" s="390" t="s">
        <v>257</v>
      </c>
      <c r="AF260" s="390" t="s">
        <v>257</v>
      </c>
      <c r="AG260" s="390" t="s">
        <v>257</v>
      </c>
      <c r="AH260" s="390" t="s">
        <v>257</v>
      </c>
      <c r="AI260" s="390" t="s">
        <v>257</v>
      </c>
      <c r="AJ260" s="390" t="s">
        <v>257</v>
      </c>
      <c r="AK260" s="390" t="s">
        <v>257</v>
      </c>
      <c r="AL260" s="390" t="s">
        <v>257</v>
      </c>
      <c r="AM260" s="390" t="s">
        <v>257</v>
      </c>
      <c r="AN260" s="390" t="s">
        <v>257</v>
      </c>
      <c r="AO260" s="390" t="s">
        <v>257</v>
      </c>
      <c r="AP260" s="390" t="s">
        <v>257</v>
      </c>
      <c r="AQ260" s="390" t="s">
        <v>257</v>
      </c>
      <c r="AR260" s="390" t="s">
        <v>257</v>
      </c>
      <c r="AS260" s="390" t="s">
        <v>257</v>
      </c>
      <c r="AT260" s="390" t="s">
        <v>257</v>
      </c>
      <c r="AU260" s="390" t="s">
        <v>257</v>
      </c>
      <c r="AV260" s="390" t="s">
        <v>257</v>
      </c>
      <c r="AW260" s="390" t="s">
        <v>257</v>
      </c>
      <c r="AX260" s="390" t="s">
        <v>257</v>
      </c>
      <c r="AY260" s="390" t="s">
        <v>257</v>
      </c>
      <c r="AZ260" s="390" t="s">
        <v>257</v>
      </c>
      <c r="BA260" s="390" t="s">
        <v>257</v>
      </c>
      <c r="BB260" s="390" t="s">
        <v>257</v>
      </c>
      <c r="BC260" s="390" t="s">
        <v>257</v>
      </c>
      <c r="BD260" s="390" t="s">
        <v>257</v>
      </c>
      <c r="BE260" s="390" t="s">
        <v>257</v>
      </c>
      <c r="BF260" s="390" t="s">
        <v>257</v>
      </c>
      <c r="BG260" s="390" t="s">
        <v>257</v>
      </c>
      <c r="BH260" s="305"/>
      <c r="BI260" s="391" t="str">
        <f>BI188</f>
        <v>Euro</v>
      </c>
      <c r="BJ260" s="391" t="str">
        <f>BJ188</f>
        <v>Millions</v>
      </c>
      <c r="BK260" s="391" t="str">
        <f>BK188</f>
        <v>Euro</v>
      </c>
    </row>
    <row r="261" spans="2:63">
      <c r="C261" s="240" t="str">
        <f t="shared" ref="C261:D290" si="43">C189</f>
        <v>S01</v>
      </c>
      <c r="D261" s="240" t="str">
        <f t="shared" si="43"/>
        <v>Повиквания в мрежата (On Net calls)</v>
      </c>
      <c r="E261" s="469">
        <f>'8. Routing factors'!E50*'7. Network costs'!$F$309</f>
        <v>8088589.555340074</v>
      </c>
      <c r="F261" s="469">
        <f>'8. Routing factors'!F50*'7. Network costs'!$F$310</f>
        <v>5606752.2214532029</v>
      </c>
      <c r="G261" s="469">
        <f>'8. Routing factors'!G50*'7. Network costs'!$F$311</f>
        <v>11254471.430852601</v>
      </c>
      <c r="H261" s="469">
        <f>'8. Routing factors'!H50*'7. Network costs'!$F$312</f>
        <v>3219584.061797264</v>
      </c>
      <c r="I261" s="469">
        <f>'8. Routing factors'!I50*'7. Network costs'!$F$313</f>
        <v>11796771.502961906</v>
      </c>
      <c r="J261" s="469">
        <f>'8. Routing factors'!J50*'7. Network costs'!$F$314</f>
        <v>725897.53756592749</v>
      </c>
      <c r="K261" s="469">
        <f>'8. Routing factors'!K50*'7. Network costs'!$F$315</f>
        <v>246283.23528276457</v>
      </c>
      <c r="L261" s="469">
        <f>'8. Routing factors'!L50*'7. Network costs'!$F$316</f>
        <v>24611.490666622594</v>
      </c>
      <c r="M261" s="469">
        <f>'8. Routing factors'!M50*'7. Network costs'!$F$317</f>
        <v>738344.71999867773</v>
      </c>
      <c r="N261" s="469">
        <f>'8. Routing factors'!N50*'7. Network costs'!$F$318</f>
        <v>0</v>
      </c>
      <c r="O261" s="469">
        <f>'8. Routing factors'!O50*'7. Network costs'!$F$319</f>
        <v>0</v>
      </c>
      <c r="P261" s="469">
        <f>'8. Routing factors'!P50*'7. Network costs'!$F$320</f>
        <v>0</v>
      </c>
      <c r="Q261" s="469">
        <f>'8. Routing factors'!Q50*'7. Network costs'!$F$321</f>
        <v>0</v>
      </c>
      <c r="R261" s="469">
        <f>'8. Routing factors'!R50*'7. Network costs'!$F$322</f>
        <v>131261.28355532049</v>
      </c>
      <c r="S261" s="469">
        <f>'8. Routing factors'!S50*'7. Network costs'!$F$323</f>
        <v>123057.45333311296</v>
      </c>
      <c r="T261" s="469">
        <f>'8. Routing factors'!T50*'7. Network costs'!$F$324</f>
        <v>0</v>
      </c>
      <c r="U261" s="469">
        <f>'8. Routing factors'!U50*'7. Network costs'!$F$325</f>
        <v>542647.15357270639</v>
      </c>
      <c r="V261" s="469">
        <f>'8. Routing factors'!V50*'7. Network costs'!$F$326</f>
        <v>0</v>
      </c>
      <c r="W261" s="469">
        <f>'8. Routing factors'!W50*'7. Network costs'!$F$327</f>
        <v>0</v>
      </c>
      <c r="X261" s="469">
        <f>'8. Routing factors'!X50*'7. Network costs'!$F$328</f>
        <v>0</v>
      </c>
      <c r="Y261" s="469">
        <f>'8. Routing factors'!Y50*'7. Network costs'!$F$329</f>
        <v>0</v>
      </c>
      <c r="Z261" s="469">
        <f>'8. Routing factors'!Z50*'7. Network costs'!$F$330</f>
        <v>0</v>
      </c>
      <c r="AA261" s="469">
        <f>'8. Routing factors'!AA50*'7. Network costs'!$F$331</f>
        <v>0</v>
      </c>
      <c r="AB261" s="469">
        <f>'8. Routing factors'!AB50*'7. Network costs'!$F$332</f>
        <v>194649.95494401871</v>
      </c>
      <c r="AC261" s="469">
        <f>'8. Routing factors'!AC50*'7. Network costs'!$F$333</f>
        <v>245219.92065416792</v>
      </c>
      <c r="AD261" s="469">
        <f>'8. Routing factors'!AD50*'7. Network costs'!$F$334</f>
        <v>0</v>
      </c>
      <c r="AE261" s="469">
        <f>'8. Routing factors'!AE50*'7. Network costs'!$F$335</f>
        <v>0</v>
      </c>
      <c r="AF261" s="469">
        <f>'8. Routing factors'!AF50*'7. Network costs'!$F$336</f>
        <v>0</v>
      </c>
      <c r="AG261" s="469">
        <f>'8. Routing factors'!AG50*'7. Network costs'!$F$337</f>
        <v>0</v>
      </c>
      <c r="AH261" s="469">
        <f>'8. Routing factors'!AH50*'7. Network costs'!$F$338</f>
        <v>0</v>
      </c>
      <c r="AI261" s="469">
        <f>'8. Routing factors'!AI50*'7. Network costs'!$F$339</f>
        <v>3642313.0390893486</v>
      </c>
      <c r="AJ261" s="469">
        <f>'8. Routing factors'!AJ50*'7. Network costs'!$F$340</f>
        <v>12868437.959465742</v>
      </c>
      <c r="AK261" s="469">
        <f>'8. Routing factors'!AK50*'7. Network costs'!$F$341</f>
        <v>4439535.1557326633</v>
      </c>
      <c r="AL261" s="469">
        <f>'8. Routing factors'!AL50*'7. Network costs'!$F$342</f>
        <v>1361479.5864024893</v>
      </c>
      <c r="AM261" s="469">
        <f>'8. Routing factors'!AM50*'7. Network costs'!$F$343</f>
        <v>1679776.7427862978</v>
      </c>
      <c r="AN261" s="469">
        <f>'8. Routing factors'!AN50*'7. Network costs'!$F$344</f>
        <v>4630.1934816969415</v>
      </c>
      <c r="AO261" s="469">
        <f>'8. Routing factors'!AO50*'7. Network costs'!$F$345</f>
        <v>617.35913089292546</v>
      </c>
      <c r="AP261" s="469">
        <f>'8. Routing factors'!AP50*'7. Network costs'!$F$346</f>
        <v>0</v>
      </c>
      <c r="AQ261" s="469">
        <f>'8. Routing factors'!AQ50*'7. Network costs'!$F$347</f>
        <v>0</v>
      </c>
      <c r="AR261" s="469">
        <f>'8. Routing factors'!AR50*'7. Network costs'!$F$348</f>
        <v>3086.7956544646277</v>
      </c>
      <c r="AS261" s="469">
        <f>'8. Routing factors'!AS50*'7. Network costs'!$F$349</f>
        <v>0</v>
      </c>
      <c r="AT261" s="469">
        <f>'8. Routing factors'!AT50*'7. Network costs'!$F$350</f>
        <v>3402.9650991995227</v>
      </c>
      <c r="AU261" s="469">
        <f>'8. Routing factors'!AU50*'7. Network costs'!$F$351</f>
        <v>0</v>
      </c>
      <c r="AV261" s="469">
        <f>'8. Routing factors'!AV50*'7. Network costs'!$F$352</f>
        <v>0</v>
      </c>
      <c r="AW261" s="469">
        <f>'8. Routing factors'!AW50*'7. Network costs'!$F$353</f>
        <v>0</v>
      </c>
      <c r="AX261" s="469">
        <f>'8. Routing factors'!AX50*'7. Network costs'!$F$354</f>
        <v>0</v>
      </c>
      <c r="AY261" s="469">
        <f>'8. Routing factors'!AY50*'7. Network costs'!$F$355</f>
        <v>0</v>
      </c>
      <c r="AZ261" s="469">
        <f>'8. Routing factors'!AZ50*'7. Network costs'!$F$356</f>
        <v>0</v>
      </c>
      <c r="BA261" s="469">
        <f>'8. Routing factors'!BA50*'7. Network costs'!$F$357</f>
        <v>0</v>
      </c>
      <c r="BB261" s="469">
        <f>'8. Routing factors'!BB50*'7. Network costs'!$F$358</f>
        <v>0</v>
      </c>
      <c r="BC261" s="469">
        <f>'8. Routing factors'!BC50*'7. Network costs'!$F$359</f>
        <v>0</v>
      </c>
      <c r="BD261" s="469">
        <f>'8. Routing factors'!BD50*'7. Network costs'!$F$360</f>
        <v>0</v>
      </c>
      <c r="BE261" s="469">
        <f>'8. Routing factors'!BE50*'7. Network costs'!$F$361</f>
        <v>0</v>
      </c>
      <c r="BF261" s="469">
        <f>'8. Routing factors'!BF50*'7. Network costs'!$F$362</f>
        <v>0</v>
      </c>
      <c r="BG261" s="469">
        <f>'8. Routing factors'!BG50*'7. Network costs'!$F$363</f>
        <v>0</v>
      </c>
      <c r="BH261" s="229"/>
      <c r="BI261" s="335">
        <f>SUM(E261:BG261)</f>
        <v>66941421.318821177</v>
      </c>
      <c r="BJ261" s="470">
        <f>'2. Traffic'!F207</f>
        <v>4000</v>
      </c>
      <c r="BK261" s="471">
        <f>IF(BI261=0,"",BI261/BJ261/1000000)</f>
        <v>1.6735355329705295E-2</v>
      </c>
    </row>
    <row r="262" spans="2:63">
      <c r="C262" s="240" t="str">
        <f t="shared" si="43"/>
        <v>S02</v>
      </c>
      <c r="D262" s="240" t="str">
        <f t="shared" si="43"/>
        <v>Изходящи повиквания към фиксирана линия (Outgoing Calls to Fixed Line)</v>
      </c>
      <c r="E262" s="469">
        <f>'8. Routing factors'!E51*'7. Network costs'!$F$309</f>
        <v>65013.536768310631</v>
      </c>
      <c r="F262" s="469">
        <f>'8. Routing factors'!F51*'7. Network costs'!$F$310</f>
        <v>45065.309496338959</v>
      </c>
      <c r="G262" s="469">
        <f>'8. Routing factors'!G51*'7. Network costs'!$F$311</f>
        <v>90459.898746447652</v>
      </c>
      <c r="H262" s="469">
        <f>'8. Routing factors'!H51*'7. Network costs'!$F$312</f>
        <v>25878.003247442921</v>
      </c>
      <c r="I262" s="469">
        <f>'8. Routing factors'!I51*'7. Network costs'!$F$313</f>
        <v>94818.736024111131</v>
      </c>
      <c r="J262" s="469">
        <f>'8. Routing factors'!J51*'7. Network costs'!$F$314</f>
        <v>5834.5359132992135</v>
      </c>
      <c r="K262" s="469">
        <f>'8. Routing factors'!K51*'7. Network costs'!$F$315</f>
        <v>2969.3206824736676</v>
      </c>
      <c r="L262" s="469">
        <f>'8. Routing factors'!L51*'7. Network costs'!$F$316</f>
        <v>395.63882984296851</v>
      </c>
      <c r="M262" s="469">
        <f>'8. Routing factors'!M51*'7. Network costs'!$F$317</f>
        <v>11869.164895289054</v>
      </c>
      <c r="N262" s="469">
        <f>'8. Routing factors'!N51*'7. Network costs'!$F$318</f>
        <v>0</v>
      </c>
      <c r="O262" s="469">
        <f>'8. Routing factors'!O51*'7. Network costs'!$F$319</f>
        <v>0</v>
      </c>
      <c r="P262" s="469">
        <f>'8. Routing factors'!P51*'7. Network costs'!$F$320</f>
        <v>0</v>
      </c>
      <c r="Q262" s="469">
        <f>'8. Routing factors'!Q51*'7. Network costs'!$F$321</f>
        <v>0</v>
      </c>
      <c r="R262" s="469">
        <f>'8. Routing factors'!R51*'7. Network costs'!$F$322</f>
        <v>2110.0737591624984</v>
      </c>
      <c r="S262" s="469">
        <f>'8. Routing factors'!S51*'7. Network costs'!$F$323</f>
        <v>1978.1941492148426</v>
      </c>
      <c r="T262" s="469">
        <f>'8. Routing factors'!T51*'7. Network costs'!$F$324</f>
        <v>0</v>
      </c>
      <c r="U262" s="469">
        <f>'8. Routing factors'!U51*'7. Network costs'!$F$325</f>
        <v>8723.2540184281806</v>
      </c>
      <c r="V262" s="469">
        <f>'8. Routing factors'!V51*'7. Network costs'!$F$326</f>
        <v>0</v>
      </c>
      <c r="W262" s="469">
        <f>'8. Routing factors'!W51*'7. Network costs'!$F$327</f>
        <v>13282.575972800196</v>
      </c>
      <c r="X262" s="469">
        <f>'8. Routing factors'!X51*'7. Network costs'!$F$328</f>
        <v>0</v>
      </c>
      <c r="Y262" s="469">
        <f>'8. Routing factors'!Y51*'7. Network costs'!$F$329</f>
        <v>0</v>
      </c>
      <c r="Z262" s="469">
        <f>'8. Routing factors'!Z51*'7. Network costs'!$F$330</f>
        <v>0</v>
      </c>
      <c r="AA262" s="469">
        <f>'8. Routing factors'!AA51*'7. Network costs'!$F$331</f>
        <v>0</v>
      </c>
      <c r="AB262" s="469">
        <f>'8. Routing factors'!AB51*'7. Network costs'!$F$332</f>
        <v>1564.5350670993357</v>
      </c>
      <c r="AC262" s="469">
        <f>'8. Routing factors'!AC51*'7. Network costs'!$F$333</f>
        <v>1971.0005333682279</v>
      </c>
      <c r="AD262" s="469">
        <f>'8. Routing factors'!AD51*'7. Network costs'!$F$334</f>
        <v>0</v>
      </c>
      <c r="AE262" s="469">
        <f>'8. Routing factors'!AE51*'7. Network costs'!$F$335</f>
        <v>0</v>
      </c>
      <c r="AF262" s="469">
        <f>'8. Routing factors'!AF51*'7. Network costs'!$F$336</f>
        <v>0</v>
      </c>
      <c r="AG262" s="469">
        <f>'8. Routing factors'!AG51*'7. Network costs'!$F$337</f>
        <v>0</v>
      </c>
      <c r="AH262" s="469">
        <f>'8. Routing factors'!AH51*'7. Network costs'!$F$338</f>
        <v>0</v>
      </c>
      <c r="AI262" s="469">
        <f>'8. Routing factors'!AI51*'7. Network costs'!$F$339</f>
        <v>29275.765702834782</v>
      </c>
      <c r="AJ262" s="469">
        <f>'8. Routing factors'!AJ51*'7. Network costs'!$F$340</f>
        <v>103432.4536687751</v>
      </c>
      <c r="AK262" s="469">
        <f>'8. Routing factors'!AK51*'7. Network costs'!$F$341</f>
        <v>35683.586131636526</v>
      </c>
      <c r="AL262" s="469">
        <f>'8. Routing factors'!AL51*'7. Network costs'!$F$342</f>
        <v>10943.144357157473</v>
      </c>
      <c r="AM262" s="469">
        <f>'8. Routing factors'!AM51*'7. Network costs'!$F$343</f>
        <v>13501.516708508338</v>
      </c>
      <c r="AN262" s="469">
        <f>'8. Routing factors'!AN51*'7. Network costs'!$F$344</f>
        <v>74.432075482915295</v>
      </c>
      <c r="AO262" s="469">
        <f>'8. Routing factors'!AO51*'7. Network costs'!$F$345</f>
        <v>9.9242767310553717</v>
      </c>
      <c r="AP262" s="469">
        <f>'8. Routing factors'!AP51*'7. Network costs'!$F$346</f>
        <v>0</v>
      </c>
      <c r="AQ262" s="469">
        <f>'8. Routing factors'!AQ51*'7. Network costs'!$F$347</f>
        <v>0</v>
      </c>
      <c r="AR262" s="469">
        <f>'8. Routing factors'!AR51*'7. Network costs'!$F$348</f>
        <v>49.621383655276865</v>
      </c>
      <c r="AS262" s="469">
        <f>'8. Routing factors'!AS51*'7. Network costs'!$F$349</f>
        <v>0</v>
      </c>
      <c r="AT262" s="469">
        <f>'8. Routing factors'!AT51*'7. Network costs'!$F$350</f>
        <v>54.703924605007188</v>
      </c>
      <c r="AU262" s="469">
        <f>'8. Routing factors'!AU51*'7. Network costs'!$F$351</f>
        <v>0</v>
      </c>
      <c r="AV262" s="469">
        <f>'8. Routing factors'!AV51*'7. Network costs'!$F$352</f>
        <v>333.1825637732685</v>
      </c>
      <c r="AW262" s="469">
        <f>'8. Routing factors'!AW51*'7. Network costs'!$F$353</f>
        <v>0</v>
      </c>
      <c r="AX262" s="469">
        <f>'8. Routing factors'!AX51*'7. Network costs'!$F$354</f>
        <v>0</v>
      </c>
      <c r="AY262" s="469">
        <f>'8. Routing factors'!AY51*'7. Network costs'!$F$355</f>
        <v>0</v>
      </c>
      <c r="AZ262" s="469">
        <f>'8. Routing factors'!AZ51*'7. Network costs'!$F$356</f>
        <v>0</v>
      </c>
      <c r="BA262" s="469">
        <f>'8. Routing factors'!BA51*'7. Network costs'!$F$357</f>
        <v>0</v>
      </c>
      <c r="BB262" s="469">
        <f>'8. Routing factors'!BB51*'7. Network costs'!$F$358</f>
        <v>0</v>
      </c>
      <c r="BC262" s="469">
        <f>'8. Routing factors'!BC51*'7. Network costs'!$F$359</f>
        <v>0</v>
      </c>
      <c r="BD262" s="469">
        <f>'8. Routing factors'!BD51*'7. Network costs'!$F$360</f>
        <v>0</v>
      </c>
      <c r="BE262" s="469">
        <f>'8. Routing factors'!BE51*'7. Network costs'!$F$361</f>
        <v>0</v>
      </c>
      <c r="BF262" s="469">
        <f>'8. Routing factors'!BF51*'7. Network costs'!$F$362</f>
        <v>0</v>
      </c>
      <c r="BG262" s="469">
        <f>'8. Routing factors'!BG51*'7. Network costs'!$F$363</f>
        <v>0</v>
      </c>
      <c r="BH262" s="229"/>
      <c r="BI262" s="335">
        <f t="shared" ref="BI262:BI290" si="44">SUM(E262:BG262)</f>
        <v>565292.10889678914</v>
      </c>
      <c r="BJ262" s="470">
        <f>'2. Traffic'!F208</f>
        <v>80</v>
      </c>
      <c r="BK262" s="471">
        <f t="shared" ref="BK262:BK290" si="45">IF(BI262=0,"",BI262/BJ262/1000000)</f>
        <v>7.0661513612098647E-3</v>
      </c>
    </row>
    <row r="263" spans="2:63">
      <c r="C263" s="240" t="str">
        <f t="shared" si="43"/>
        <v>S03</v>
      </c>
      <c r="D263" s="240" t="str">
        <f t="shared" si="43"/>
        <v>Изходящи повиквания към други мобилни мрежи (Outgoing Calls to Other Mobile)</v>
      </c>
      <c r="E263" s="469">
        <f>'8. Routing factors'!E52*'7. Network costs'!$F$309</f>
        <v>670090.75480910903</v>
      </c>
      <c r="F263" s="469">
        <f>'8. Routing factors'!F52*'7. Network costs'!$F$310</f>
        <v>464485.53266259364</v>
      </c>
      <c r="G263" s="469">
        <f>'8. Routing factors'!G52*'7. Network costs'!$F$311</f>
        <v>932364.93265982019</v>
      </c>
      <c r="H263" s="469">
        <f>'8. Routing factors'!H52*'7. Network costs'!$F$312</f>
        <v>266723.07939235028</v>
      </c>
      <c r="I263" s="469">
        <f>'8. Routing factors'!I52*'7. Network costs'!$F$313</f>
        <v>977291.21581048996</v>
      </c>
      <c r="J263" s="469">
        <f>'8. Routing factors'!J52*'7. Network costs'!$F$314</f>
        <v>60136.223445840944</v>
      </c>
      <c r="K263" s="469">
        <f>'8. Routing factors'!K52*'7. Network costs'!$F$315</f>
        <v>30604.616150630955</v>
      </c>
      <c r="L263" s="469">
        <f>'8. Routing factors'!L52*'7. Network costs'!$F$316</f>
        <v>4077.8264850604342</v>
      </c>
      <c r="M263" s="469">
        <f>'8. Routing factors'!M52*'7. Network costs'!$F$317</f>
        <v>122334.79455181301</v>
      </c>
      <c r="N263" s="469">
        <f>'8. Routing factors'!N52*'7. Network costs'!$F$318</f>
        <v>0</v>
      </c>
      <c r="O263" s="469">
        <f>'8. Routing factors'!O52*'7. Network costs'!$F$319</f>
        <v>0</v>
      </c>
      <c r="P263" s="469">
        <f>'8. Routing factors'!P52*'7. Network costs'!$F$320</f>
        <v>0</v>
      </c>
      <c r="Q263" s="469">
        <f>'8. Routing factors'!Q52*'7. Network costs'!$F$321</f>
        <v>0</v>
      </c>
      <c r="R263" s="469">
        <f>'8. Routing factors'!R52*'7. Network costs'!$F$322</f>
        <v>21748.407920322315</v>
      </c>
      <c r="S263" s="469">
        <f>'8. Routing factors'!S52*'7. Network costs'!$F$323</f>
        <v>20389.13242530217</v>
      </c>
      <c r="T263" s="469">
        <f>'8. Routing factors'!T52*'7. Network costs'!$F$324</f>
        <v>0</v>
      </c>
      <c r="U263" s="469">
        <f>'8. Routing factors'!U52*'7. Network costs'!$F$325</f>
        <v>89910.073504097178</v>
      </c>
      <c r="V263" s="469">
        <f>'8. Routing factors'!V52*'7. Network costs'!$F$326</f>
        <v>0</v>
      </c>
      <c r="W263" s="469">
        <f>'8. Routing factors'!W52*'7. Network costs'!$F$327</f>
        <v>136902.74059603817</v>
      </c>
      <c r="X263" s="469">
        <f>'8. Routing factors'!X52*'7. Network costs'!$F$328</f>
        <v>0</v>
      </c>
      <c r="Y263" s="469">
        <f>'8. Routing factors'!Y52*'7. Network costs'!$F$329</f>
        <v>0</v>
      </c>
      <c r="Z263" s="469">
        <f>'8. Routing factors'!Z52*'7. Network costs'!$F$330</f>
        <v>0</v>
      </c>
      <c r="AA263" s="469">
        <f>'8. Routing factors'!AA52*'7. Network costs'!$F$331</f>
        <v>0</v>
      </c>
      <c r="AB263" s="469">
        <f>'8. Routing factors'!AB52*'7. Network costs'!$F$332</f>
        <v>16125.572244654795</v>
      </c>
      <c r="AC263" s="469">
        <f>'8. Routing factors'!AC52*'7. Network costs'!$F$333</f>
        <v>20314.988243765896</v>
      </c>
      <c r="AD263" s="469">
        <f>'8. Routing factors'!AD52*'7. Network costs'!$F$334</f>
        <v>0</v>
      </c>
      <c r="AE263" s="469">
        <f>'8. Routing factors'!AE52*'7. Network costs'!$F$335</f>
        <v>0</v>
      </c>
      <c r="AF263" s="469">
        <f>'8. Routing factors'!AF52*'7. Network costs'!$F$336</f>
        <v>0</v>
      </c>
      <c r="AG263" s="469">
        <f>'8. Routing factors'!AG52*'7. Network costs'!$F$337</f>
        <v>0</v>
      </c>
      <c r="AH263" s="469">
        <f>'8. Routing factors'!AH52*'7. Network costs'!$F$338</f>
        <v>0</v>
      </c>
      <c r="AI263" s="469">
        <f>'8. Routing factors'!AI52*'7. Network costs'!$F$339</f>
        <v>301743.62006081862</v>
      </c>
      <c r="AJ263" s="469">
        <f>'8. Routing factors'!AJ52*'7. Network costs'!$F$340</f>
        <v>1066072.3042597317</v>
      </c>
      <c r="AK263" s="469">
        <f>'8. Routing factors'!AK52*'7. Network costs'!$F$341</f>
        <v>367788.6537761651</v>
      </c>
      <c r="AL263" s="469">
        <f>'8. Routing factors'!AL52*'7. Network costs'!$F$342</f>
        <v>112790.35454423928</v>
      </c>
      <c r="AM263" s="469">
        <f>'8. Routing factors'!AM52*'7. Network costs'!$F$343</f>
        <v>139159.35006756964</v>
      </c>
      <c r="AN263" s="469">
        <f>'8. Routing factors'!AN52*'7. Network costs'!$F$344</f>
        <v>767.16708737289207</v>
      </c>
      <c r="AO263" s="469">
        <f>'8. Routing factors'!AO52*'7. Network costs'!$F$345</f>
        <v>102.28894498305228</v>
      </c>
      <c r="AP263" s="469">
        <f>'8. Routing factors'!AP52*'7. Network costs'!$F$346</f>
        <v>0</v>
      </c>
      <c r="AQ263" s="469">
        <f>'8. Routing factors'!AQ52*'7. Network costs'!$F$347</f>
        <v>0</v>
      </c>
      <c r="AR263" s="469">
        <f>'8. Routing factors'!AR52*'7. Network costs'!$F$348</f>
        <v>511.44472491526142</v>
      </c>
      <c r="AS263" s="469">
        <f>'8. Routing factors'!AS52*'7. Network costs'!$F$349</f>
        <v>0</v>
      </c>
      <c r="AT263" s="469">
        <f>'8. Routing factors'!AT52*'7. Network costs'!$F$350</f>
        <v>563.83017986274649</v>
      </c>
      <c r="AU263" s="469">
        <f>'8. Routing factors'!AU52*'7. Network costs'!$F$351</f>
        <v>0</v>
      </c>
      <c r="AV263" s="469">
        <f>'8. Routing factors'!AV52*'7. Network costs'!$F$352</f>
        <v>3434.0933711037219</v>
      </c>
      <c r="AW263" s="469">
        <f>'8. Routing factors'!AW52*'7. Network costs'!$F$353</f>
        <v>0</v>
      </c>
      <c r="AX263" s="469">
        <f>'8. Routing factors'!AX52*'7. Network costs'!$F$354</f>
        <v>0</v>
      </c>
      <c r="AY263" s="469">
        <f>'8. Routing factors'!AY52*'7. Network costs'!$F$355</f>
        <v>0</v>
      </c>
      <c r="AZ263" s="469">
        <f>'8. Routing factors'!AZ52*'7. Network costs'!$F$356</f>
        <v>0</v>
      </c>
      <c r="BA263" s="469">
        <f>'8. Routing factors'!BA52*'7. Network costs'!$F$357</f>
        <v>0</v>
      </c>
      <c r="BB263" s="469">
        <f>'8. Routing factors'!BB52*'7. Network costs'!$F$358</f>
        <v>0</v>
      </c>
      <c r="BC263" s="469">
        <f>'8. Routing factors'!BC52*'7. Network costs'!$F$359</f>
        <v>0</v>
      </c>
      <c r="BD263" s="469">
        <f>'8. Routing factors'!BD52*'7. Network costs'!$F$360</f>
        <v>0</v>
      </c>
      <c r="BE263" s="469">
        <f>'8. Routing factors'!BE52*'7. Network costs'!$F$361</f>
        <v>0</v>
      </c>
      <c r="BF263" s="469">
        <f>'8. Routing factors'!BF52*'7. Network costs'!$F$362</f>
        <v>0</v>
      </c>
      <c r="BG263" s="469">
        <f>'8. Routing factors'!BG52*'7. Network costs'!$F$363</f>
        <v>0</v>
      </c>
      <c r="BH263" s="229"/>
      <c r="BI263" s="335">
        <f t="shared" si="44"/>
        <v>5826432.9979186524</v>
      </c>
      <c r="BJ263" s="470">
        <f>'2. Traffic'!F209</f>
        <v>800</v>
      </c>
      <c r="BK263" s="471">
        <f t="shared" si="45"/>
        <v>7.283041247398315E-3</v>
      </c>
    </row>
    <row r="264" spans="2:63">
      <c r="C264" s="240" t="str">
        <f t="shared" si="43"/>
        <v>S04</v>
      </c>
      <c r="D264" s="240" t="str">
        <f t="shared" si="43"/>
        <v>Изходящи международни повиквания (Outgoing Calls to International)</v>
      </c>
      <c r="E264" s="469">
        <f>'8. Routing factors'!E53*'7. Network costs'!$F$309</f>
        <v>32402.459611109767</v>
      </c>
      <c r="F264" s="469">
        <f>'8. Routing factors'!F53*'7. Network costs'!$F$310</f>
        <v>22460.35123456072</v>
      </c>
      <c r="G264" s="469">
        <f>'8. Routing factors'!G53*'7. Network costs'!$F$311</f>
        <v>45084.814044227765</v>
      </c>
      <c r="H264" s="469">
        <f>'8. Routing factors'!H53*'7. Network costs'!$F$312</f>
        <v>12897.482535516352</v>
      </c>
      <c r="I264" s="469">
        <f>'8. Routing factors'!I53*'7. Network costs'!$F$313</f>
        <v>47257.23929382184</v>
      </c>
      <c r="J264" s="469">
        <f>'8. Routing factors'!J53*'7. Network costs'!$F$314</f>
        <v>2907.9069325820301</v>
      </c>
      <c r="K264" s="469">
        <f>'8. Routing factors'!K53*'7. Network costs'!$F$315</f>
        <v>1479.89631496533</v>
      </c>
      <c r="L264" s="469">
        <f>'8. Routing factors'!L53*'7. Network costs'!$F$316</f>
        <v>197.18464556480143</v>
      </c>
      <c r="M264" s="469">
        <f>'8. Routing factors'!M53*'7. Network costs'!$F$317</f>
        <v>5915.5393669440427</v>
      </c>
      <c r="N264" s="469">
        <f>'8. Routing factors'!N53*'7. Network costs'!$F$318</f>
        <v>0</v>
      </c>
      <c r="O264" s="469">
        <f>'8. Routing factors'!O53*'7. Network costs'!$F$319</f>
        <v>0</v>
      </c>
      <c r="P264" s="469">
        <f>'8. Routing factors'!P53*'7. Network costs'!$F$320</f>
        <v>0</v>
      </c>
      <c r="Q264" s="469">
        <f>'8. Routing factors'!Q53*'7. Network costs'!$F$321</f>
        <v>0</v>
      </c>
      <c r="R264" s="469">
        <f>'8. Routing factors'!R53*'7. Network costs'!$F$322</f>
        <v>1051.6514430122743</v>
      </c>
      <c r="S264" s="469">
        <f>'8. Routing factors'!S53*'7. Network costs'!$F$323</f>
        <v>985.92322782400709</v>
      </c>
      <c r="T264" s="469">
        <f>'8. Routing factors'!T53*'7. Network costs'!$F$324</f>
        <v>0</v>
      </c>
      <c r="U264" s="469">
        <f>'8. Routing factors'!U53*'7. Network costs'!$F$325</f>
        <v>4347.6312789576432</v>
      </c>
      <c r="V264" s="469">
        <f>'8. Routing factors'!V53*'7. Network costs'!$F$326</f>
        <v>0</v>
      </c>
      <c r="W264" s="469">
        <f>'8. Routing factors'!W53*'7. Network costs'!$F$327</f>
        <v>0</v>
      </c>
      <c r="X264" s="469">
        <f>'8. Routing factors'!X53*'7. Network costs'!$F$328</f>
        <v>3673.8600017855056</v>
      </c>
      <c r="Y264" s="469">
        <f>'8. Routing factors'!Y53*'7. Network costs'!$F$329</f>
        <v>0</v>
      </c>
      <c r="Z264" s="469">
        <f>'8. Routing factors'!Z53*'7. Network costs'!$F$330</f>
        <v>0</v>
      </c>
      <c r="AA264" s="469">
        <f>'8. Routing factors'!AA53*'7. Network costs'!$F$331</f>
        <v>0</v>
      </c>
      <c r="AB264" s="469">
        <f>'8. Routing factors'!AB53*'7. Network costs'!$F$332</f>
        <v>779.75736810800845</v>
      </c>
      <c r="AC264" s="469">
        <f>'8. Routing factors'!AC53*'7. Network costs'!$F$333</f>
        <v>982.33796145465942</v>
      </c>
      <c r="AD264" s="469">
        <f>'8. Routing factors'!AD53*'7. Network costs'!$F$334</f>
        <v>0</v>
      </c>
      <c r="AE264" s="469">
        <f>'8. Routing factors'!AE53*'7. Network costs'!$F$335</f>
        <v>0</v>
      </c>
      <c r="AF264" s="469">
        <f>'8. Routing factors'!AF53*'7. Network costs'!$F$336</f>
        <v>0</v>
      </c>
      <c r="AG264" s="469">
        <f>'8. Routing factors'!AG53*'7. Network costs'!$F$337</f>
        <v>0</v>
      </c>
      <c r="AH264" s="469">
        <f>'8. Routing factors'!AH53*'7. Network costs'!$F$338</f>
        <v>0</v>
      </c>
      <c r="AI264" s="469">
        <f>'8. Routing factors'!AI53*'7. Network costs'!$F$339</f>
        <v>14590.912338010095</v>
      </c>
      <c r="AJ264" s="469">
        <f>'8. Routing factors'!AJ53*'7. Network costs'!$F$340</f>
        <v>51550.278127832338</v>
      </c>
      <c r="AK264" s="469">
        <f>'8. Routing factors'!AK53*'7. Network costs'!$F$341</f>
        <v>17784.541741366855</v>
      </c>
      <c r="AL264" s="469">
        <f>'8. Routing factors'!AL53*'7. Network costs'!$F$342</f>
        <v>5454.0148202516039</v>
      </c>
      <c r="AM264" s="469">
        <f>'8. Routing factors'!AM53*'7. Network costs'!$F$343</f>
        <v>6729.0963018244211</v>
      </c>
      <c r="AN264" s="469">
        <f>'8. Routing factors'!AN53*'7. Network costs'!$F$344</f>
        <v>37.096617712110145</v>
      </c>
      <c r="AO264" s="469">
        <f>'8. Routing factors'!AO53*'7. Network costs'!$F$345</f>
        <v>4.9462156949480196</v>
      </c>
      <c r="AP264" s="469">
        <f>'8. Routing factors'!AP53*'7. Network costs'!$F$346</f>
        <v>0</v>
      </c>
      <c r="AQ264" s="469">
        <f>'8. Routing factors'!AQ53*'7. Network costs'!$F$347</f>
        <v>0</v>
      </c>
      <c r="AR264" s="469">
        <f>'8. Routing factors'!AR53*'7. Network costs'!$F$348</f>
        <v>24.731078474740098</v>
      </c>
      <c r="AS264" s="469">
        <f>'8. Routing factors'!AS53*'7. Network costs'!$F$349</f>
        <v>0</v>
      </c>
      <c r="AT264" s="469">
        <f>'8. Routing factors'!AT53*'7. Network costs'!$F$350</f>
        <v>27.264194438456155</v>
      </c>
      <c r="AU264" s="469">
        <f>'8. Routing factors'!AU53*'7. Network costs'!$F$351</f>
        <v>0</v>
      </c>
      <c r="AV264" s="469">
        <f>'8. Routing factors'!AV53*'7. Network costs'!$F$352</f>
        <v>0</v>
      </c>
      <c r="AW264" s="469">
        <f>'8. Routing factors'!AW53*'7. Network costs'!$F$353</f>
        <v>230.38943967751032</v>
      </c>
      <c r="AX264" s="469">
        <f>'8. Routing factors'!AX53*'7. Network costs'!$F$354</f>
        <v>0</v>
      </c>
      <c r="AY264" s="469">
        <f>'8. Routing factors'!AY53*'7. Network costs'!$F$355</f>
        <v>0</v>
      </c>
      <c r="AZ264" s="469">
        <f>'8. Routing factors'!AZ53*'7. Network costs'!$F$356</f>
        <v>0</v>
      </c>
      <c r="BA264" s="469">
        <f>'8. Routing factors'!BA53*'7. Network costs'!$F$357</f>
        <v>0</v>
      </c>
      <c r="BB264" s="469">
        <f>'8. Routing factors'!BB53*'7. Network costs'!$F$358</f>
        <v>0</v>
      </c>
      <c r="BC264" s="469">
        <f>'8. Routing factors'!BC53*'7. Network costs'!$F$359</f>
        <v>0</v>
      </c>
      <c r="BD264" s="469">
        <f>'8. Routing factors'!BD53*'7. Network costs'!$F$360</f>
        <v>0</v>
      </c>
      <c r="BE264" s="469">
        <f>'8. Routing factors'!BE53*'7. Network costs'!$F$361</f>
        <v>0</v>
      </c>
      <c r="BF264" s="469">
        <f>'8. Routing factors'!BF53*'7. Network costs'!$F$362</f>
        <v>0</v>
      </c>
      <c r="BG264" s="469">
        <f>'8. Routing factors'!BG53*'7. Network costs'!$F$363</f>
        <v>0</v>
      </c>
      <c r="BH264" s="229"/>
      <c r="BI264" s="335">
        <f t="shared" si="44"/>
        <v>278857.3061357179</v>
      </c>
      <c r="BJ264" s="470">
        <f>'2. Traffic'!F210</f>
        <v>40</v>
      </c>
      <c r="BK264" s="471">
        <f t="shared" si="45"/>
        <v>6.971432653392947E-3</v>
      </c>
    </row>
    <row r="265" spans="2:63">
      <c r="C265" s="240" t="str">
        <f t="shared" si="43"/>
        <v>S05</v>
      </c>
      <c r="D265" s="240" t="str">
        <f t="shared" si="43"/>
        <v>Входящи повиквания от фиксирана линия (Incoming calls from fixed)</v>
      </c>
      <c r="E265" s="469">
        <f>'8. Routing factors'!E54*'7. Network costs'!$F$309</f>
        <v>32695.35934523978</v>
      </c>
      <c r="F265" s="469">
        <f>'8. Routing factors'!F54*'7. Network costs'!$F$310</f>
        <v>22663.379985588432</v>
      </c>
      <c r="G265" s="469">
        <f>'8. Routing factors'!G54*'7. Network costs'!$F$311</f>
        <v>45492.355021219759</v>
      </c>
      <c r="H265" s="469">
        <f>'8. Routing factors'!H54*'7. Network costs'!$F$312</f>
        <v>13014.068413592842</v>
      </c>
      <c r="I265" s="469">
        <f>'8. Routing factors'!I54*'7. Network costs'!$F$313</f>
        <v>47684.417754685746</v>
      </c>
      <c r="J265" s="469">
        <f>'8. Routing factors'!J54*'7. Network costs'!$F$314</f>
        <v>2934.1927509319453</v>
      </c>
      <c r="K265" s="469">
        <f>'8. Routing factors'!K54*'7. Network costs'!$F$315</f>
        <v>1493.2737326797778</v>
      </c>
      <c r="L265" s="469">
        <f>'8. Routing factors'!L54*'7. Network costs'!$F$316</f>
        <v>198.96708217466448</v>
      </c>
      <c r="M265" s="469">
        <f>'8. Routing factors'!M54*'7. Network costs'!$F$317</f>
        <v>5969.0124652399336</v>
      </c>
      <c r="N265" s="469">
        <f>'8. Routing factors'!N54*'7. Network costs'!$F$318</f>
        <v>0</v>
      </c>
      <c r="O265" s="469">
        <f>'8. Routing factors'!O54*'7. Network costs'!$F$319</f>
        <v>0</v>
      </c>
      <c r="P265" s="469">
        <f>'8. Routing factors'!P54*'7. Network costs'!$F$320</f>
        <v>0</v>
      </c>
      <c r="Q265" s="469">
        <f>'8. Routing factors'!Q54*'7. Network costs'!$F$321</f>
        <v>0</v>
      </c>
      <c r="R265" s="469">
        <f>'8. Routing factors'!R54*'7. Network costs'!$F$322</f>
        <v>1061.1577715982105</v>
      </c>
      <c r="S265" s="469">
        <f>'8. Routing factors'!S54*'7. Network costs'!$F$323</f>
        <v>994.8354108733223</v>
      </c>
      <c r="T265" s="469">
        <f>'8. Routing factors'!T54*'7. Network costs'!$F$324</f>
        <v>0</v>
      </c>
      <c r="U265" s="469">
        <f>'8. Routing factors'!U54*'7. Network costs'!$F$325</f>
        <v>0</v>
      </c>
      <c r="V265" s="469">
        <f>'8. Routing factors'!V54*'7. Network costs'!$F$326</f>
        <v>13705.623696259096</v>
      </c>
      <c r="W265" s="469">
        <f>'8. Routing factors'!W54*'7. Network costs'!$F$327</f>
        <v>6679.8180201885198</v>
      </c>
      <c r="X265" s="469">
        <f>'8. Routing factors'!X54*'7. Network costs'!$F$328</f>
        <v>0</v>
      </c>
      <c r="Y265" s="469">
        <f>'8. Routing factors'!Y54*'7. Network costs'!$F$329</f>
        <v>0</v>
      </c>
      <c r="Z265" s="469">
        <f>'8. Routing factors'!Z54*'7. Network costs'!$F$330</f>
        <v>0</v>
      </c>
      <c r="AA265" s="469">
        <f>'8. Routing factors'!AA54*'7. Network costs'!$F$331</f>
        <v>0</v>
      </c>
      <c r="AB265" s="469">
        <f>'8. Routing factors'!AB54*'7. Network costs'!$F$332</f>
        <v>786.80592949951608</v>
      </c>
      <c r="AC265" s="469">
        <f>'8. Routing factors'!AC54*'7. Network costs'!$F$333</f>
        <v>991.21773574306667</v>
      </c>
      <c r="AD265" s="469">
        <f>'8. Routing factors'!AD54*'7. Network costs'!$F$334</f>
        <v>0</v>
      </c>
      <c r="AE265" s="469">
        <f>'8. Routing factors'!AE54*'7. Network costs'!$F$335</f>
        <v>0</v>
      </c>
      <c r="AF265" s="469">
        <f>'8. Routing factors'!AF54*'7. Network costs'!$F$336</f>
        <v>0</v>
      </c>
      <c r="AG265" s="469">
        <f>'8. Routing factors'!AG54*'7. Network costs'!$F$337</f>
        <v>0</v>
      </c>
      <c r="AH265" s="469">
        <f>'8. Routing factors'!AH54*'7. Network costs'!$F$338</f>
        <v>0</v>
      </c>
      <c r="AI265" s="469">
        <f>'8. Routing factors'!AI54*'7. Network costs'!$F$339</f>
        <v>14722.805854607588</v>
      </c>
      <c r="AJ265" s="469">
        <f>'8. Routing factors'!AJ54*'7. Network costs'!$F$340</f>
        <v>52016.263208569646</v>
      </c>
      <c r="AK265" s="469">
        <f>'8. Routing factors'!AK54*'7. Network costs'!$F$341</f>
        <v>17945.303844311795</v>
      </c>
      <c r="AL265" s="469">
        <f>'8. Routing factors'!AL54*'7. Network costs'!$F$342</f>
        <v>5503.3160001609558</v>
      </c>
      <c r="AM265" s="469">
        <f>'8. Routing factors'!AM54*'7. Network costs'!$F$343</f>
        <v>6789.9234902969856</v>
      </c>
      <c r="AN265" s="469">
        <f>'8. Routing factors'!AN54*'7. Network costs'!$F$344</f>
        <v>37.43194995526104</v>
      </c>
      <c r="AO265" s="469">
        <f>'8. Routing factors'!AO54*'7. Network costs'!$F$345</f>
        <v>4.9909266607014722</v>
      </c>
      <c r="AP265" s="469">
        <f>'8. Routing factors'!AP54*'7. Network costs'!$F$346</f>
        <v>0</v>
      </c>
      <c r="AQ265" s="469">
        <f>'8. Routing factors'!AQ54*'7. Network costs'!$F$347</f>
        <v>0</v>
      </c>
      <c r="AR265" s="469">
        <f>'8. Routing factors'!AR54*'7. Network costs'!$F$348</f>
        <v>24.954633303507364</v>
      </c>
      <c r="AS265" s="469">
        <f>'8. Routing factors'!AS54*'7. Network costs'!$F$349</f>
        <v>0</v>
      </c>
      <c r="AT265" s="469">
        <f>'8. Routing factors'!AT54*'7. Network costs'!$F$350</f>
        <v>0</v>
      </c>
      <c r="AU265" s="469">
        <f>'8. Routing factors'!AU54*'7. Network costs'!$F$351</f>
        <v>23.440525241056775</v>
      </c>
      <c r="AV265" s="469">
        <f>'8. Routing factors'!AV54*'7. Network costs'!$F$352</f>
        <v>167.55777629752151</v>
      </c>
      <c r="AW265" s="469">
        <f>'8. Routing factors'!AW54*'7. Network costs'!$F$353</f>
        <v>0</v>
      </c>
      <c r="AX265" s="469">
        <f>'8. Routing factors'!AX54*'7. Network costs'!$F$354</f>
        <v>0</v>
      </c>
      <c r="AY265" s="469">
        <f>'8. Routing factors'!AY54*'7. Network costs'!$F$355</f>
        <v>0</v>
      </c>
      <c r="AZ265" s="469">
        <f>'8. Routing factors'!AZ54*'7. Network costs'!$F$356</f>
        <v>0</v>
      </c>
      <c r="BA265" s="469">
        <f>'8. Routing factors'!BA54*'7. Network costs'!$F$357</f>
        <v>0</v>
      </c>
      <c r="BB265" s="469">
        <f>'8. Routing factors'!BB54*'7. Network costs'!$F$358</f>
        <v>0</v>
      </c>
      <c r="BC265" s="469">
        <f>'8. Routing factors'!BC54*'7. Network costs'!$F$359</f>
        <v>0</v>
      </c>
      <c r="BD265" s="469">
        <f>'8. Routing factors'!BD54*'7. Network costs'!$F$360</f>
        <v>0</v>
      </c>
      <c r="BE265" s="469">
        <f>'8. Routing factors'!BE54*'7. Network costs'!$F$361</f>
        <v>0</v>
      </c>
      <c r="BF265" s="469">
        <f>'8. Routing factors'!BF54*'7. Network costs'!$F$362</f>
        <v>0</v>
      </c>
      <c r="BG265" s="469">
        <f>'8. Routing factors'!BG54*'7. Network costs'!$F$363</f>
        <v>0</v>
      </c>
      <c r="BH265" s="229"/>
      <c r="BI265" s="335">
        <f t="shared" si="44"/>
        <v>293600.47332491959</v>
      </c>
      <c r="BJ265" s="470">
        <f>'2. Traffic'!F211</f>
        <v>40</v>
      </c>
      <c r="BK265" s="471">
        <f t="shared" si="45"/>
        <v>7.3400118331229895E-3</v>
      </c>
    </row>
    <row r="266" spans="2:63">
      <c r="C266" s="240" t="str">
        <f t="shared" si="43"/>
        <v>S06</v>
      </c>
      <c r="D266" s="240" t="str">
        <f t="shared" si="43"/>
        <v>Входящи повиквания от други мобилни мрежи (Incoming calls from other mobile)</v>
      </c>
      <c r="E266" s="469">
        <f>'8. Routing factors'!E55*'7. Network costs'!$F$309</f>
        <v>659050.05693666253</v>
      </c>
      <c r="F266" s="469">
        <f>'8. Routing factors'!F55*'7. Network costs'!$F$310</f>
        <v>456832.47313976678</v>
      </c>
      <c r="G266" s="469">
        <f>'8. Routing factors'!G55*'7. Network costs'!$F$311</f>
        <v>917002.89482467121</v>
      </c>
      <c r="H266" s="469">
        <f>'8. Routing factors'!H55*'7. Network costs'!$F$312</f>
        <v>262328.43745162035</v>
      </c>
      <c r="I266" s="469">
        <f>'8. Routing factors'!I55*'7. Network costs'!$F$313</f>
        <v>961188.9535874672</v>
      </c>
      <c r="J266" s="469">
        <f>'8. Routing factors'!J55*'7. Network costs'!$F$314</f>
        <v>59145.393667202072</v>
      </c>
      <c r="K266" s="469">
        <f>'8. Routing factors'!K55*'7. Network costs'!$F$315</f>
        <v>30100.361588101478</v>
      </c>
      <c r="L266" s="469">
        <f>'8. Routing factors'!L55*'7. Network costs'!$F$316</f>
        <v>4010.6384961578888</v>
      </c>
      <c r="M266" s="469">
        <f>'8. Routing factors'!M55*'7. Network costs'!$F$317</f>
        <v>120319.15488473665</v>
      </c>
      <c r="N266" s="469">
        <f>'8. Routing factors'!N55*'7. Network costs'!$F$318</f>
        <v>0</v>
      </c>
      <c r="O266" s="469">
        <f>'8. Routing factors'!O55*'7. Network costs'!$F$319</f>
        <v>0</v>
      </c>
      <c r="P266" s="469">
        <f>'8. Routing factors'!P55*'7. Network costs'!$F$320</f>
        <v>0</v>
      </c>
      <c r="Q266" s="469">
        <f>'8. Routing factors'!Q55*'7. Network costs'!$F$321</f>
        <v>0</v>
      </c>
      <c r="R266" s="469">
        <f>'8. Routing factors'!R55*'7. Network costs'!$F$322</f>
        <v>21390.071979508735</v>
      </c>
      <c r="S266" s="469">
        <f>'8. Routing factors'!S55*'7. Network costs'!$F$323</f>
        <v>20053.192480789443</v>
      </c>
      <c r="T266" s="469">
        <f>'8. Routing factors'!T55*'7. Network costs'!$F$324</f>
        <v>0</v>
      </c>
      <c r="U266" s="469">
        <f>'8. Routing factors'!U55*'7. Network costs'!$F$325</f>
        <v>0</v>
      </c>
      <c r="V266" s="469">
        <f>'8. Routing factors'!V55*'7. Network costs'!$F$326</f>
        <v>276268.32242439094</v>
      </c>
      <c r="W266" s="469">
        <f>'8. Routing factors'!W55*'7. Network costs'!$F$327</f>
        <v>134647.07330622253</v>
      </c>
      <c r="X266" s="469">
        <f>'8. Routing factors'!X55*'7. Network costs'!$F$328</f>
        <v>0</v>
      </c>
      <c r="Y266" s="469">
        <f>'8. Routing factors'!Y55*'7. Network costs'!$F$329</f>
        <v>0</v>
      </c>
      <c r="Z266" s="469">
        <f>'8. Routing factors'!Z55*'7. Network costs'!$F$330</f>
        <v>0</v>
      </c>
      <c r="AA266" s="469">
        <f>'8. Routing factors'!AA55*'7. Network costs'!$F$331</f>
        <v>0</v>
      </c>
      <c r="AB266" s="469">
        <f>'8. Routing factors'!AB55*'7. Network costs'!$F$332</f>
        <v>15859.880515742252</v>
      </c>
      <c r="AC266" s="469">
        <f>'8. Routing factors'!AC55*'7. Network costs'!$F$333</f>
        <v>19980.269930056857</v>
      </c>
      <c r="AD266" s="469">
        <f>'8. Routing factors'!AD55*'7. Network costs'!$F$334</f>
        <v>0</v>
      </c>
      <c r="AE266" s="469">
        <f>'8. Routing factors'!AE55*'7. Network costs'!$F$335</f>
        <v>0</v>
      </c>
      <c r="AF266" s="469">
        <f>'8. Routing factors'!AF55*'7. Network costs'!$F$336</f>
        <v>0</v>
      </c>
      <c r="AG266" s="469">
        <f>'8. Routing factors'!AG55*'7. Network costs'!$F$337</f>
        <v>0</v>
      </c>
      <c r="AH266" s="469">
        <f>'8. Routing factors'!AH55*'7. Network costs'!$F$338</f>
        <v>0</v>
      </c>
      <c r="AI266" s="469">
        <f>'8. Routing factors'!AI55*'7. Network costs'!$F$339</f>
        <v>296771.96492288314</v>
      </c>
      <c r="AJ266" s="469">
        <f>'8. Routing factors'!AJ55*'7. Network costs'!$F$340</f>
        <v>1048507.2473819247</v>
      </c>
      <c r="AK266" s="469">
        <f>'8. Routing factors'!AK55*'7. Network costs'!$F$341</f>
        <v>361728.81280967803</v>
      </c>
      <c r="AL266" s="469">
        <f>'8. Routing factors'!AL55*'7. Network costs'!$F$342</f>
        <v>110931.97309588782</v>
      </c>
      <c r="AM266" s="469">
        <f>'8. Routing factors'!AM55*'7. Network costs'!$F$343</f>
        <v>136866.50192842504</v>
      </c>
      <c r="AN266" s="469">
        <f>'8. Routing factors'!AN55*'7. Network costs'!$F$344</f>
        <v>754.52691890529127</v>
      </c>
      <c r="AO266" s="469">
        <f>'8. Routing factors'!AO55*'7. Network costs'!$F$345</f>
        <v>100.60358918737217</v>
      </c>
      <c r="AP266" s="469">
        <f>'8. Routing factors'!AP55*'7. Network costs'!$F$346</f>
        <v>0</v>
      </c>
      <c r="AQ266" s="469">
        <f>'8. Routing factors'!AQ55*'7. Network costs'!$F$347</f>
        <v>0</v>
      </c>
      <c r="AR266" s="469">
        <f>'8. Routing factors'!AR55*'7. Network costs'!$F$348</f>
        <v>503.01794593686088</v>
      </c>
      <c r="AS266" s="469">
        <f>'8. Routing factors'!AS55*'7. Network costs'!$F$349</f>
        <v>0</v>
      </c>
      <c r="AT266" s="469">
        <f>'8. Routing factors'!AT55*'7. Network costs'!$F$350</f>
        <v>0</v>
      </c>
      <c r="AU266" s="469">
        <f>'8. Routing factors'!AU55*'7. Network costs'!$F$351</f>
        <v>472.49762058336069</v>
      </c>
      <c r="AV266" s="469">
        <f>'8. Routing factors'!AV55*'7. Network costs'!$F$352</f>
        <v>3377.5118004671758</v>
      </c>
      <c r="AW266" s="469">
        <f>'8. Routing factors'!AW55*'7. Network costs'!$F$353</f>
        <v>0</v>
      </c>
      <c r="AX266" s="469">
        <f>'8. Routing factors'!AX55*'7. Network costs'!$F$354</f>
        <v>0</v>
      </c>
      <c r="AY266" s="469">
        <f>'8. Routing factors'!AY55*'7. Network costs'!$F$355</f>
        <v>0</v>
      </c>
      <c r="AZ266" s="469">
        <f>'8. Routing factors'!AZ55*'7. Network costs'!$F$356</f>
        <v>0</v>
      </c>
      <c r="BA266" s="469">
        <f>'8. Routing factors'!BA55*'7. Network costs'!$F$357</f>
        <v>0</v>
      </c>
      <c r="BB266" s="469">
        <f>'8. Routing factors'!BB55*'7. Network costs'!$F$358</f>
        <v>0</v>
      </c>
      <c r="BC266" s="469">
        <f>'8. Routing factors'!BC55*'7. Network costs'!$F$359</f>
        <v>0</v>
      </c>
      <c r="BD266" s="469">
        <f>'8. Routing factors'!BD55*'7. Network costs'!$F$360</f>
        <v>0</v>
      </c>
      <c r="BE266" s="469">
        <f>'8. Routing factors'!BE55*'7. Network costs'!$F$361</f>
        <v>0</v>
      </c>
      <c r="BF266" s="469">
        <f>'8. Routing factors'!BF55*'7. Network costs'!$F$362</f>
        <v>0</v>
      </c>
      <c r="BG266" s="469">
        <f>'8. Routing factors'!BG55*'7. Network costs'!$F$363</f>
        <v>0</v>
      </c>
      <c r="BH266" s="229"/>
      <c r="BI266" s="335">
        <f t="shared" si="44"/>
        <v>5918191.8332269751</v>
      </c>
      <c r="BJ266" s="470">
        <f>'2. Traffic'!F212</f>
        <v>800</v>
      </c>
      <c r="BK266" s="471">
        <f t="shared" si="45"/>
        <v>7.3977397915337192E-3</v>
      </c>
    </row>
    <row r="267" spans="2:63">
      <c r="C267" s="240" t="str">
        <f t="shared" si="43"/>
        <v>S07</v>
      </c>
      <c r="D267" s="240" t="str">
        <f t="shared" si="43"/>
        <v>Входящи международни повиквания (Incoming calls from international)</v>
      </c>
      <c r="E267" s="469">
        <f>'8. Routing factors'!E56*'7. Network costs'!$F$309</f>
        <v>191726.13498101538</v>
      </c>
      <c r="F267" s="469">
        <f>'8. Routing factors'!F56*'7. Network costs'!$F$310</f>
        <v>132898.4399394771</v>
      </c>
      <c r="G267" s="469">
        <f>'8. Routing factors'!G56*'7. Network costs'!$F$311</f>
        <v>266767.93202679773</v>
      </c>
      <c r="H267" s="469">
        <f>'8. Routing factors'!H56*'7. Network costs'!$F$312</f>
        <v>76314.715215997305</v>
      </c>
      <c r="I267" s="469">
        <f>'8. Routing factors'!I56*'7. Network costs'!$F$313</f>
        <v>279622.22462182748</v>
      </c>
      <c r="J267" s="469">
        <f>'8. Routing factors'!J56*'7. Network costs'!$F$314</f>
        <v>17206.155451152736</v>
      </c>
      <c r="K267" s="469">
        <f>'8. Routing factors'!K56*'7. Network costs'!$F$315</f>
        <v>8756.5821868555486</v>
      </c>
      <c r="L267" s="469">
        <f>'8. Routing factors'!L56*'7. Network costs'!$F$316</f>
        <v>1166.7463033818121</v>
      </c>
      <c r="M267" s="469">
        <f>'8. Routing factors'!M56*'7. Network costs'!$F$317</f>
        <v>35002.389101454355</v>
      </c>
      <c r="N267" s="469">
        <f>'8. Routing factors'!N56*'7. Network costs'!$F$318</f>
        <v>0</v>
      </c>
      <c r="O267" s="469">
        <f>'8. Routing factors'!O56*'7. Network costs'!$F$319</f>
        <v>0</v>
      </c>
      <c r="P267" s="469">
        <f>'8. Routing factors'!P56*'7. Network costs'!$F$320</f>
        <v>0</v>
      </c>
      <c r="Q267" s="469">
        <f>'8. Routing factors'!Q56*'7. Network costs'!$F$321</f>
        <v>0</v>
      </c>
      <c r="R267" s="469">
        <f>'8. Routing factors'!R56*'7. Network costs'!$F$322</f>
        <v>6222.6469513696638</v>
      </c>
      <c r="S267" s="469">
        <f>'8. Routing factors'!S56*'7. Network costs'!$F$323</f>
        <v>5833.7315169090598</v>
      </c>
      <c r="T267" s="469">
        <f>'8. Routing factors'!T56*'7. Network costs'!$F$324</f>
        <v>0</v>
      </c>
      <c r="U267" s="469">
        <f>'8. Routing factors'!U56*'7. Network costs'!$F$325</f>
        <v>0</v>
      </c>
      <c r="V267" s="469">
        <f>'8. Routing factors'!V56*'7. Network costs'!$F$326</f>
        <v>80370.006979921847</v>
      </c>
      <c r="W267" s="469">
        <f>'8. Routing factors'!W56*'7. Network costs'!$F$327</f>
        <v>0</v>
      </c>
      <c r="X267" s="469">
        <f>'8. Routing factors'!X56*'7. Network costs'!$F$328</f>
        <v>21738.318234402599</v>
      </c>
      <c r="Y267" s="469">
        <f>'8. Routing factors'!Y56*'7. Network costs'!$F$329</f>
        <v>0</v>
      </c>
      <c r="Z267" s="469">
        <f>'8. Routing factors'!Z56*'7. Network costs'!$F$330</f>
        <v>0</v>
      </c>
      <c r="AA267" s="469">
        <f>'8. Routing factors'!AA56*'7. Network costs'!$F$331</f>
        <v>0</v>
      </c>
      <c r="AB267" s="469">
        <f>'8. Routing factors'!AB56*'7. Network costs'!$F$332</f>
        <v>4613.8431527913572</v>
      </c>
      <c r="AC267" s="469">
        <f>'8. Routing factors'!AC56*'7. Network costs'!$F$333</f>
        <v>5812.5174093344376</v>
      </c>
      <c r="AD267" s="469">
        <f>'8. Routing factors'!AD56*'7. Network costs'!$F$334</f>
        <v>0</v>
      </c>
      <c r="AE267" s="469">
        <f>'8. Routing factors'!AE56*'7. Network costs'!$F$335</f>
        <v>0</v>
      </c>
      <c r="AF267" s="469">
        <f>'8. Routing factors'!AF56*'7. Network costs'!$F$336</f>
        <v>0</v>
      </c>
      <c r="AG267" s="469">
        <f>'8. Routing factors'!AG56*'7. Network costs'!$F$337</f>
        <v>0</v>
      </c>
      <c r="AH267" s="469">
        <f>'8. Routing factors'!AH56*'7. Network costs'!$F$338</f>
        <v>0</v>
      </c>
      <c r="AI267" s="469">
        <f>'8. Routing factors'!AI56*'7. Network costs'!$F$339</f>
        <v>86334.7801984244</v>
      </c>
      <c r="AJ267" s="469">
        <f>'8. Routing factors'!AJ56*'7. Network costs'!$F$340</f>
        <v>305024.23893946985</v>
      </c>
      <c r="AK267" s="469">
        <f>'8. Routing factors'!AK56*'7. Network costs'!$F$341</f>
        <v>105231.5624000255</v>
      </c>
      <c r="AL267" s="469">
        <f>'8. Routing factors'!AL56*'7. Network costs'!$F$342</f>
        <v>32271.53722791735</v>
      </c>
      <c r="AM267" s="469">
        <f>'8. Routing factors'!AM56*'7. Network costs'!$F$343</f>
        <v>39816.225105994461</v>
      </c>
      <c r="AN267" s="469">
        <f>'8. Routing factors'!AN56*'7. Network costs'!$F$344</f>
        <v>219.50158167537822</v>
      </c>
      <c r="AO267" s="469">
        <f>'8. Routing factors'!AO56*'7. Network costs'!$F$345</f>
        <v>29.266877556717098</v>
      </c>
      <c r="AP267" s="469">
        <f>'8. Routing factors'!AP56*'7. Network costs'!$F$346</f>
        <v>0</v>
      </c>
      <c r="AQ267" s="469">
        <f>'8. Routing factors'!AQ56*'7. Network costs'!$F$347</f>
        <v>0</v>
      </c>
      <c r="AR267" s="469">
        <f>'8. Routing factors'!AR56*'7. Network costs'!$F$348</f>
        <v>146.3343877835855</v>
      </c>
      <c r="AS267" s="469">
        <f>'8. Routing factors'!AS56*'7. Network costs'!$F$349</f>
        <v>0</v>
      </c>
      <c r="AT267" s="469">
        <f>'8. Routing factors'!AT56*'7. Network costs'!$F$350</f>
        <v>0</v>
      </c>
      <c r="AU267" s="469">
        <f>'8. Routing factors'!AU56*'7. Network costs'!$F$351</f>
        <v>137.45563273789398</v>
      </c>
      <c r="AV267" s="469">
        <f>'8. Routing factors'!AV56*'7. Network costs'!$F$352</f>
        <v>0</v>
      </c>
      <c r="AW267" s="469">
        <f>'8. Routing factors'!AW56*'7. Network costs'!$F$353</f>
        <v>1363.219870958987</v>
      </c>
      <c r="AX267" s="469">
        <f>'8. Routing factors'!AX56*'7. Network costs'!$F$354</f>
        <v>0</v>
      </c>
      <c r="AY267" s="469">
        <f>'8. Routing factors'!AY56*'7. Network costs'!$F$355</f>
        <v>0</v>
      </c>
      <c r="AZ267" s="469">
        <f>'8. Routing factors'!AZ56*'7. Network costs'!$F$356</f>
        <v>0</v>
      </c>
      <c r="BA267" s="469">
        <f>'8. Routing factors'!BA56*'7. Network costs'!$F$357</f>
        <v>0</v>
      </c>
      <c r="BB267" s="469">
        <f>'8. Routing factors'!BB56*'7. Network costs'!$F$358</f>
        <v>0</v>
      </c>
      <c r="BC267" s="469">
        <f>'8. Routing factors'!BC56*'7. Network costs'!$F$359</f>
        <v>0</v>
      </c>
      <c r="BD267" s="469">
        <f>'8. Routing factors'!BD56*'7. Network costs'!$F$360</f>
        <v>0</v>
      </c>
      <c r="BE267" s="469">
        <f>'8. Routing factors'!BE56*'7. Network costs'!$F$361</f>
        <v>0</v>
      </c>
      <c r="BF267" s="469">
        <f>'8. Routing factors'!BF56*'7. Network costs'!$F$362</f>
        <v>0</v>
      </c>
      <c r="BG267" s="469">
        <f>'8. Routing factors'!BG56*'7. Network costs'!$F$363</f>
        <v>0</v>
      </c>
      <c r="BH267" s="229"/>
      <c r="BI267" s="335">
        <f t="shared" si="44"/>
        <v>1704626.5062952326</v>
      </c>
      <c r="BJ267" s="470">
        <f>'2. Traffic'!F213</f>
        <v>240</v>
      </c>
      <c r="BK267" s="471">
        <f t="shared" si="45"/>
        <v>7.1026104428968022E-3</v>
      </c>
    </row>
    <row r="268" spans="2:63">
      <c r="C268" s="240" t="str">
        <f t="shared" si="43"/>
        <v>S08</v>
      </c>
      <c r="D268" s="240" t="str">
        <f t="shared" si="43"/>
        <v>Изходящи повиквания от чужди абонати в роуминг в мрежата на предприятието (Roaming Calls Outbound)</v>
      </c>
      <c r="E268" s="469">
        <f>'8. Routing factors'!E57*'7. Network costs'!$F$309</f>
        <v>59910.578437044191</v>
      </c>
      <c r="F268" s="469">
        <f>'8. Routing factors'!F57*'7. Network costs'!$F$310</f>
        <v>41528.101585854449</v>
      </c>
      <c r="G268" s="469">
        <f>'8. Routing factors'!G57*'7. Network costs'!$F$311</f>
        <v>83359.637525484402</v>
      </c>
      <c r="H268" s="469">
        <f>'8. Routing factors'!H57*'7. Network costs'!$F$312</f>
        <v>23846.820530239234</v>
      </c>
      <c r="I268" s="469">
        <f>'8. Routing factors'!I57*'7. Network costs'!$F$313</f>
        <v>87376.346592526854</v>
      </c>
      <c r="J268" s="469">
        <f>'8. Routing factors'!J57*'7. Network costs'!$F$314</f>
        <v>5376.5790764954063</v>
      </c>
      <c r="K268" s="469">
        <f>'8. Routing factors'!K57*'7. Network costs'!$F$315</f>
        <v>2736.2566089280426</v>
      </c>
      <c r="L268" s="469">
        <f>'8. Routing factors'!L57*'7. Network costs'!$F$316</f>
        <v>364.58485918890989</v>
      </c>
      <c r="M268" s="469">
        <f>'8. Routing factors'!M57*'7. Network costs'!$F$317</f>
        <v>10937.545775667295</v>
      </c>
      <c r="N268" s="469">
        <f>'8. Routing factors'!N57*'7. Network costs'!$F$318</f>
        <v>0</v>
      </c>
      <c r="O268" s="469">
        <f>'8. Routing factors'!O57*'7. Network costs'!$F$319</f>
        <v>0</v>
      </c>
      <c r="P268" s="469">
        <f>'8. Routing factors'!P57*'7. Network costs'!$F$320</f>
        <v>0</v>
      </c>
      <c r="Q268" s="469">
        <f>'8. Routing factors'!Q57*'7. Network costs'!$F$321</f>
        <v>0</v>
      </c>
      <c r="R268" s="469">
        <f>'8. Routing factors'!R57*'7. Network costs'!$F$322</f>
        <v>1944.4525823408524</v>
      </c>
      <c r="S268" s="469">
        <f>'8. Routing factors'!S57*'7. Network costs'!$F$323</f>
        <v>1822.9242959445492</v>
      </c>
      <c r="T268" s="469">
        <f>'8. Routing factors'!T57*'7. Network costs'!$F$324</f>
        <v>0</v>
      </c>
      <c r="U268" s="469">
        <f>'8. Routing factors'!U57*'7. Network costs'!$F$325</f>
        <v>0</v>
      </c>
      <c r="V268" s="469">
        <f>'8. Routing factors'!V57*'7. Network costs'!$F$326</f>
        <v>25114.018011332555</v>
      </c>
      <c r="W268" s="469">
        <f>'8. Routing factors'!W57*'7. Network costs'!$F$327</f>
        <v>0</v>
      </c>
      <c r="X268" s="469">
        <f>'8. Routing factors'!X57*'7. Network costs'!$F$328</f>
        <v>6792.7892032067693</v>
      </c>
      <c r="Y268" s="469">
        <f>'8. Routing factors'!Y57*'7. Network costs'!$F$329</f>
        <v>0</v>
      </c>
      <c r="Z268" s="469">
        <f>'8. Routing factors'!Z57*'7. Network costs'!$F$330</f>
        <v>0</v>
      </c>
      <c r="AA268" s="469">
        <f>'8. Routing factors'!AA57*'7. Network costs'!$F$331</f>
        <v>0</v>
      </c>
      <c r="AB268" s="469">
        <f>'8. Routing factors'!AB57*'7. Network costs'!$F$332</f>
        <v>1441.7336067870801</v>
      </c>
      <c r="AC268" s="469">
        <f>'8. Routing factors'!AC57*'7. Network costs'!$F$333</f>
        <v>1816.2953120767672</v>
      </c>
      <c r="AD268" s="469">
        <f>'8. Routing factors'!AD57*'7. Network costs'!$F$334</f>
        <v>0</v>
      </c>
      <c r="AE268" s="469">
        <f>'8. Routing factors'!AE57*'7. Network costs'!$F$335</f>
        <v>0</v>
      </c>
      <c r="AF268" s="469">
        <f>'8. Routing factors'!AF57*'7. Network costs'!$F$336</f>
        <v>0</v>
      </c>
      <c r="AG268" s="469">
        <f>'8. Routing factors'!AG57*'7. Network costs'!$F$337</f>
        <v>0</v>
      </c>
      <c r="AH268" s="469">
        <f>'8. Routing factors'!AH57*'7. Network costs'!$F$338</f>
        <v>0</v>
      </c>
      <c r="AI268" s="469">
        <f>'8. Routing factors'!AI57*'7. Network costs'!$F$339</f>
        <v>26977.890215305495</v>
      </c>
      <c r="AJ268" s="469">
        <f>'8. Routing factors'!AJ57*'7. Network costs'!$F$340</f>
        <v>95313.967467149516</v>
      </c>
      <c r="AK268" s="469">
        <f>'8. Routing factors'!AK57*'7. Network costs'!$F$341</f>
        <v>32882.75630155328</v>
      </c>
      <c r="AL268" s="469">
        <f>'8. Routing factors'!AL57*'7. Network costs'!$F$342</f>
        <v>10084.209242358007</v>
      </c>
      <c r="AM268" s="469">
        <f>'8. Routing factors'!AM57*'7. Network costs'!$F$343</f>
        <v>12441.773144364965</v>
      </c>
      <c r="AN268" s="469">
        <f>'8. Routing factors'!AN57*'7. Network costs'!$F$344</f>
        <v>68.589849408481342</v>
      </c>
      <c r="AO268" s="469">
        <f>'8. Routing factors'!AO57*'7. Network costs'!$F$345</f>
        <v>9.1453132544641793</v>
      </c>
      <c r="AP268" s="469">
        <f>'8. Routing factors'!AP57*'7. Network costs'!$F$346</f>
        <v>0</v>
      </c>
      <c r="AQ268" s="469">
        <f>'8. Routing factors'!AQ57*'7. Network costs'!$F$347</f>
        <v>0</v>
      </c>
      <c r="AR268" s="469">
        <f>'8. Routing factors'!AR57*'7. Network costs'!$F$348</f>
        <v>45.726566272320895</v>
      </c>
      <c r="AS268" s="469">
        <f>'8. Routing factors'!AS57*'7. Network costs'!$F$349</f>
        <v>0</v>
      </c>
      <c r="AT268" s="469">
        <f>'8. Routing factors'!AT57*'7. Network costs'!$F$350</f>
        <v>0</v>
      </c>
      <c r="AU268" s="469">
        <f>'8. Routing factors'!AU57*'7. Network costs'!$F$351</f>
        <v>42.952133091154039</v>
      </c>
      <c r="AV268" s="469">
        <f>'8. Routing factors'!AV57*'7. Network costs'!$F$352</f>
        <v>0</v>
      </c>
      <c r="AW268" s="469">
        <f>'8. Routing factors'!AW57*'7. Network costs'!$F$353</f>
        <v>425.97891525906311</v>
      </c>
      <c r="AX268" s="469">
        <f>'8. Routing factors'!AX57*'7. Network costs'!$F$354</f>
        <v>0</v>
      </c>
      <c r="AY268" s="469">
        <f>'8. Routing factors'!AY57*'7. Network costs'!$F$355</f>
        <v>0</v>
      </c>
      <c r="AZ268" s="469">
        <f>'8. Routing factors'!AZ57*'7. Network costs'!$F$356</f>
        <v>0</v>
      </c>
      <c r="BA268" s="469">
        <f>'8. Routing factors'!BA57*'7. Network costs'!$F$357</f>
        <v>0</v>
      </c>
      <c r="BB268" s="469">
        <f>'8. Routing factors'!BB57*'7. Network costs'!$F$358</f>
        <v>0</v>
      </c>
      <c r="BC268" s="469">
        <f>'8. Routing factors'!BC57*'7. Network costs'!$F$359</f>
        <v>0</v>
      </c>
      <c r="BD268" s="469">
        <f>'8. Routing factors'!BD57*'7. Network costs'!$F$360</f>
        <v>0</v>
      </c>
      <c r="BE268" s="469">
        <f>'8. Routing factors'!BE57*'7. Network costs'!$F$361</f>
        <v>0</v>
      </c>
      <c r="BF268" s="469">
        <f>'8. Routing factors'!BF57*'7. Network costs'!$F$362</f>
        <v>0</v>
      </c>
      <c r="BG268" s="469">
        <f>'8. Routing factors'!BG57*'7. Network costs'!$F$363</f>
        <v>0</v>
      </c>
      <c r="BH268" s="229"/>
      <c r="BI268" s="335">
        <f t="shared" si="44"/>
        <v>532661.65315113415</v>
      </c>
      <c r="BJ268" s="470">
        <f>'2. Traffic'!F214</f>
        <v>80</v>
      </c>
      <c r="BK268" s="471">
        <f t="shared" si="45"/>
        <v>6.6582706643891773E-3</v>
      </c>
    </row>
    <row r="269" spans="2:63">
      <c r="C269" s="240" t="str">
        <f t="shared" si="43"/>
        <v>S09</v>
      </c>
      <c r="D269" s="240" t="str">
        <f t="shared" si="43"/>
        <v>Входящи повиквания от чужди абонати в роуминг в мрежата на предприятието (Roaming Calls Inbound)</v>
      </c>
      <c r="E269" s="469">
        <f>'8. Routing factors'!E58*'7. Network costs'!$F$309</f>
        <v>65717.255445764022</v>
      </c>
      <c r="F269" s="469">
        <f>'8. Routing factors'!F58*'7. Network costs'!$F$310</f>
        <v>45553.104832113539</v>
      </c>
      <c r="G269" s="469">
        <f>'8. Routing factors'!G58*'7. Network costs'!$F$311</f>
        <v>91439.053603616514</v>
      </c>
      <c r="H269" s="469">
        <f>'8. Routing factors'!H58*'7. Network costs'!$F$312</f>
        <v>26158.111592960613</v>
      </c>
      <c r="I269" s="469">
        <f>'8. Routing factors'!I58*'7. Network costs'!$F$313</f>
        <v>95845.071750938005</v>
      </c>
      <c r="J269" s="469">
        <f>'8. Routing factors'!J58*'7. Network costs'!$F$314</f>
        <v>5897.6900208982715</v>
      </c>
      <c r="K269" s="469">
        <f>'8. Routing factors'!K58*'7. Network costs'!$F$315</f>
        <v>3001.4611647097281</v>
      </c>
      <c r="L269" s="469">
        <f>'8. Routing factors'!L58*'7. Network costs'!$F$316</f>
        <v>399.92129850912494</v>
      </c>
      <c r="M269" s="469">
        <f>'8. Routing factors'!M58*'7. Network costs'!$F$317</f>
        <v>11997.638955273747</v>
      </c>
      <c r="N269" s="469">
        <f>'8. Routing factors'!N58*'7. Network costs'!$F$318</f>
        <v>0</v>
      </c>
      <c r="O269" s="469">
        <f>'8. Routing factors'!O58*'7. Network costs'!$F$319</f>
        <v>0</v>
      </c>
      <c r="P269" s="469">
        <f>'8. Routing factors'!P58*'7. Network costs'!$F$320</f>
        <v>0</v>
      </c>
      <c r="Q269" s="469">
        <f>'8. Routing factors'!Q58*'7. Network costs'!$F$321</f>
        <v>0</v>
      </c>
      <c r="R269" s="469">
        <f>'8. Routing factors'!R58*'7. Network costs'!$F$322</f>
        <v>2132.913592048666</v>
      </c>
      <c r="S269" s="469">
        <f>'8. Routing factors'!S58*'7. Network costs'!$F$323</f>
        <v>1999.6064925456246</v>
      </c>
      <c r="T269" s="469">
        <f>'8. Routing factors'!T58*'7. Network costs'!$F$324</f>
        <v>0</v>
      </c>
      <c r="U269" s="469">
        <f>'8. Routing factors'!U58*'7. Network costs'!$F$325</f>
        <v>0</v>
      </c>
      <c r="V269" s="469">
        <f>'8. Routing factors'!V58*'7. Network costs'!$F$326</f>
        <v>27548.128894375051</v>
      </c>
      <c r="W269" s="469">
        <f>'8. Routing factors'!W58*'7. Network costs'!$F$327</f>
        <v>0</v>
      </c>
      <c r="X269" s="469">
        <f>'8. Routing factors'!X58*'7. Network costs'!$F$328</f>
        <v>7451.1626310779338</v>
      </c>
      <c r="Y269" s="469">
        <f>'8. Routing factors'!Y58*'7. Network costs'!$F$329</f>
        <v>0</v>
      </c>
      <c r="Z269" s="469">
        <f>'8. Routing factors'!Z58*'7. Network costs'!$F$330</f>
        <v>0</v>
      </c>
      <c r="AA269" s="469">
        <f>'8. Routing factors'!AA58*'7. Network costs'!$F$331</f>
        <v>0</v>
      </c>
      <c r="AB269" s="469">
        <f>'8. Routing factors'!AB58*'7. Network costs'!$F$332</f>
        <v>1581.469887184147</v>
      </c>
      <c r="AC269" s="469">
        <f>'8. Routing factors'!AC58*'7. Network costs'!$F$333</f>
        <v>1992.335011656108</v>
      </c>
      <c r="AD269" s="469">
        <f>'8. Routing factors'!AD58*'7. Network costs'!$F$334</f>
        <v>0</v>
      </c>
      <c r="AE269" s="469">
        <f>'8. Routing factors'!AE58*'7. Network costs'!$F$335</f>
        <v>0</v>
      </c>
      <c r="AF269" s="469">
        <f>'8. Routing factors'!AF58*'7. Network costs'!$F$336</f>
        <v>0</v>
      </c>
      <c r="AG269" s="469">
        <f>'8. Routing factors'!AG58*'7. Network costs'!$F$337</f>
        <v>0</v>
      </c>
      <c r="AH269" s="469">
        <f>'8. Routing factors'!AH58*'7. Network costs'!$F$338</f>
        <v>0</v>
      </c>
      <c r="AI269" s="469">
        <f>'8. Routing factors'!AI58*'7. Network costs'!$F$339</f>
        <v>29592.65206444365</v>
      </c>
      <c r="AJ269" s="469">
        <f>'8. Routing factors'!AJ58*'7. Network costs'!$F$340</f>
        <v>104552.02588588031</v>
      </c>
      <c r="AK269" s="469">
        <f>'8. Routing factors'!AK58*'7. Network costs'!$F$341</f>
        <v>36069.83193962631</v>
      </c>
      <c r="AL269" s="469">
        <f>'8. Routing factors'!AL58*'7. Network costs'!$F$342</f>
        <v>11061.594997700904</v>
      </c>
      <c r="AM269" s="469">
        <f>'8. Routing factors'!AM58*'7. Network costs'!$F$343</f>
        <v>13647.659649717431</v>
      </c>
      <c r="AN269" s="469">
        <f>'8. Routing factors'!AN58*'7. Network costs'!$F$344</f>
        <v>75.237742184384132</v>
      </c>
      <c r="AO269" s="469">
        <f>'8. Routing factors'!AO58*'7. Network costs'!$F$345</f>
        <v>10.031698957917884</v>
      </c>
      <c r="AP269" s="469">
        <f>'8. Routing factors'!AP58*'7. Network costs'!$F$346</f>
        <v>0</v>
      </c>
      <c r="AQ269" s="469">
        <f>'8. Routing factors'!AQ58*'7. Network costs'!$F$347</f>
        <v>0</v>
      </c>
      <c r="AR269" s="469">
        <f>'8. Routing factors'!AR58*'7. Network costs'!$F$348</f>
        <v>50.158494789589426</v>
      </c>
      <c r="AS269" s="469">
        <f>'8. Routing factors'!AS58*'7. Network costs'!$F$349</f>
        <v>0</v>
      </c>
      <c r="AT269" s="469">
        <f>'8. Routing factors'!AT58*'7. Network costs'!$F$350</f>
        <v>0</v>
      </c>
      <c r="AU269" s="469">
        <f>'8. Routing factors'!AU58*'7. Network costs'!$F$351</f>
        <v>47.11515688766044</v>
      </c>
      <c r="AV269" s="469">
        <f>'8. Routing factors'!AV58*'7. Network costs'!$F$352</f>
        <v>0</v>
      </c>
      <c r="AW269" s="469">
        <f>'8. Routing factors'!AW58*'7. Network costs'!$F$353</f>
        <v>467.26581379958492</v>
      </c>
      <c r="AX269" s="469">
        <f>'8. Routing factors'!AX58*'7. Network costs'!$F$354</f>
        <v>0</v>
      </c>
      <c r="AY269" s="469">
        <f>'8. Routing factors'!AY58*'7. Network costs'!$F$355</f>
        <v>0</v>
      </c>
      <c r="AZ269" s="469">
        <f>'8. Routing factors'!AZ58*'7. Network costs'!$F$356</f>
        <v>0</v>
      </c>
      <c r="BA269" s="469">
        <f>'8. Routing factors'!BA58*'7. Network costs'!$F$357</f>
        <v>0</v>
      </c>
      <c r="BB269" s="469">
        <f>'8. Routing factors'!BB58*'7. Network costs'!$F$358</f>
        <v>0</v>
      </c>
      <c r="BC269" s="469">
        <f>'8. Routing factors'!BC58*'7. Network costs'!$F$359</f>
        <v>0</v>
      </c>
      <c r="BD269" s="469">
        <f>'8. Routing factors'!BD58*'7. Network costs'!$F$360</f>
        <v>0</v>
      </c>
      <c r="BE269" s="469">
        <f>'8. Routing factors'!BE58*'7. Network costs'!$F$361</f>
        <v>0</v>
      </c>
      <c r="BF269" s="469">
        <f>'8. Routing factors'!BF58*'7. Network costs'!$F$362</f>
        <v>0</v>
      </c>
      <c r="BG269" s="469">
        <f>'8. Routing factors'!BG58*'7. Network costs'!$F$363</f>
        <v>0</v>
      </c>
      <c r="BH269" s="229"/>
      <c r="BI269" s="335">
        <f t="shared" si="44"/>
        <v>584288.49861765874</v>
      </c>
      <c r="BJ269" s="470">
        <f>'2. Traffic'!F215</f>
        <v>80</v>
      </c>
      <c r="BK269" s="471">
        <f t="shared" si="45"/>
        <v>7.3036062327207349E-3</v>
      </c>
    </row>
    <row r="270" spans="2:63">
      <c r="C270" s="240" t="str">
        <f t="shared" si="43"/>
        <v>S10</v>
      </c>
      <c r="D270" s="240" t="str">
        <f t="shared" si="43"/>
        <v>Гласова поща (Voice mail)</v>
      </c>
      <c r="E270" s="469">
        <f>'8. Routing factors'!E59*'7. Network costs'!$F$309</f>
        <v>74158.186555624081</v>
      </c>
      <c r="F270" s="469">
        <f>'8. Routing factors'!F59*'7. Network costs'!$F$310</f>
        <v>51404.088978057334</v>
      </c>
      <c r="G270" s="469">
        <f>'8. Routing factors'!G59*'7. Network costs'!$F$311</f>
        <v>103183.77341858071</v>
      </c>
      <c r="H270" s="469">
        <f>'8. Routing factors'!H59*'7. Network costs'!$F$312</f>
        <v>29517.941768802873</v>
      </c>
      <c r="I270" s="469">
        <f>'8. Routing factors'!I59*'7. Network costs'!$F$313</f>
        <v>108155.71440303327</v>
      </c>
      <c r="J270" s="469">
        <f>'8. Routing factors'!J59*'7. Network costs'!$F$314</f>
        <v>6655.2078879491273</v>
      </c>
      <c r="K270" s="469">
        <f>'8. Routing factors'!K59*'7. Network costs'!$F$315</f>
        <v>2257.9855217853283</v>
      </c>
      <c r="L270" s="469">
        <f>'8. Routing factors'!L59*'7. Network costs'!$F$316</f>
        <v>451.28844869188413</v>
      </c>
      <c r="M270" s="469">
        <f>'8. Routing factors'!M59*'7. Network costs'!$F$317</f>
        <v>13538.653460756523</v>
      </c>
      <c r="N270" s="469">
        <f>'8. Routing factors'!N59*'7. Network costs'!$F$318</f>
        <v>0</v>
      </c>
      <c r="O270" s="469">
        <f>'8. Routing factors'!O59*'7. Network costs'!$F$319</f>
        <v>0</v>
      </c>
      <c r="P270" s="469">
        <f>'8. Routing factors'!P59*'7. Network costs'!$F$320</f>
        <v>0</v>
      </c>
      <c r="Q270" s="469">
        <f>'8. Routing factors'!Q59*'7. Network costs'!$F$321</f>
        <v>248589.23447274009</v>
      </c>
      <c r="R270" s="469">
        <f>'8. Routing factors'!R59*'7. Network costs'!$F$322</f>
        <v>2406.871726356715</v>
      </c>
      <c r="S270" s="469">
        <f>'8. Routing factors'!S59*'7. Network costs'!$F$323</f>
        <v>2256.4422434594203</v>
      </c>
      <c r="T270" s="469">
        <f>'8. Routing factors'!T59*'7. Network costs'!$F$324</f>
        <v>0</v>
      </c>
      <c r="U270" s="469">
        <f>'8. Routing factors'!U59*'7. Network costs'!$F$325</f>
        <v>9950.2462260445973</v>
      </c>
      <c r="V270" s="469">
        <f>'8. Routing factors'!V59*'7. Network costs'!$F$326</f>
        <v>0</v>
      </c>
      <c r="W270" s="469">
        <f>'8. Routing factors'!W59*'7. Network costs'!$F$327</f>
        <v>0</v>
      </c>
      <c r="X270" s="469">
        <f>'8. Routing factors'!X59*'7. Network costs'!$F$328</f>
        <v>0</v>
      </c>
      <c r="Y270" s="469">
        <f>'8. Routing factors'!Y59*'7. Network costs'!$F$329</f>
        <v>0</v>
      </c>
      <c r="Z270" s="469">
        <f>'8. Routing factors'!Z59*'7. Network costs'!$F$330</f>
        <v>0</v>
      </c>
      <c r="AA270" s="469">
        <f>'8. Routing factors'!AA59*'7. Network costs'!$F$331</f>
        <v>0</v>
      </c>
      <c r="AB270" s="469">
        <f>'8. Routing factors'!AB59*'7. Network costs'!$F$332</f>
        <v>1784.5988565772225</v>
      </c>
      <c r="AC270" s="469">
        <f>'8. Routing factors'!AC59*'7. Network costs'!$F$333</f>
        <v>2248.236790680196</v>
      </c>
      <c r="AD270" s="469">
        <f>'8. Routing factors'!AD59*'7. Network costs'!$F$334</f>
        <v>0</v>
      </c>
      <c r="AE270" s="469">
        <f>'8. Routing factors'!AE59*'7. Network costs'!$F$335</f>
        <v>0</v>
      </c>
      <c r="AF270" s="469">
        <f>'8. Routing factors'!AF59*'7. Network costs'!$F$336</f>
        <v>0</v>
      </c>
      <c r="AG270" s="469">
        <f>'8. Routing factors'!AG59*'7. Network costs'!$F$337</f>
        <v>0</v>
      </c>
      <c r="AH270" s="469">
        <f>'8. Routing factors'!AH59*'7. Network costs'!$F$338</f>
        <v>0</v>
      </c>
      <c r="AI270" s="469">
        <f>'8. Routing factors'!AI59*'7. Network costs'!$F$339</f>
        <v>33393.625427370782</v>
      </c>
      <c r="AJ270" s="469">
        <f>'8. Routing factors'!AJ59*'7. Network costs'!$F$340</f>
        <v>117981.01712893909</v>
      </c>
      <c r="AK270" s="469">
        <f>'8. Routing factors'!AK59*'7. Network costs'!$F$341</f>
        <v>40702.754670215487</v>
      </c>
      <c r="AL270" s="469">
        <f>'8. Routing factors'!AL59*'7. Network costs'!$F$342</f>
        <v>12482.381071425843</v>
      </c>
      <c r="AM270" s="469">
        <f>'8. Routing factors'!AM59*'7. Network costs'!$F$343</f>
        <v>15400.60800601564</v>
      </c>
      <c r="AN270" s="469">
        <f>'8. Routing factors'!AN59*'7. Network costs'!$F$344</f>
        <v>84.901514573112749</v>
      </c>
      <c r="AO270" s="469">
        <f>'8. Routing factors'!AO59*'7. Network costs'!$F$345</f>
        <v>11.320201943081699</v>
      </c>
      <c r="AP270" s="469">
        <f>'8. Routing factors'!AP59*'7. Network costs'!$F$346</f>
        <v>0</v>
      </c>
      <c r="AQ270" s="469">
        <f>'8. Routing factors'!AQ59*'7. Network costs'!$F$347</f>
        <v>0</v>
      </c>
      <c r="AR270" s="469">
        <f>'8. Routing factors'!AR59*'7. Network costs'!$F$348</f>
        <v>56.601009715408502</v>
      </c>
      <c r="AS270" s="469">
        <f>'8. Routing factors'!AS59*'7. Network costs'!$F$349</f>
        <v>0</v>
      </c>
      <c r="AT270" s="469">
        <f>'8. Routing factors'!AT59*'7. Network costs'!$F$350</f>
        <v>62.39844881289838</v>
      </c>
      <c r="AU270" s="469">
        <f>'8. Routing factors'!AU59*'7. Network costs'!$F$351</f>
        <v>0</v>
      </c>
      <c r="AV270" s="469">
        <f>'8. Routing factors'!AV59*'7. Network costs'!$F$352</f>
        <v>0</v>
      </c>
      <c r="AW270" s="469">
        <f>'8. Routing factors'!AW59*'7. Network costs'!$F$353</f>
        <v>0</v>
      </c>
      <c r="AX270" s="469">
        <f>'8. Routing factors'!AX59*'7. Network costs'!$F$354</f>
        <v>0</v>
      </c>
      <c r="AY270" s="469">
        <f>'8. Routing factors'!AY59*'7. Network costs'!$F$355</f>
        <v>0</v>
      </c>
      <c r="AZ270" s="469">
        <f>'8. Routing factors'!AZ59*'7. Network costs'!$F$356</f>
        <v>0</v>
      </c>
      <c r="BA270" s="469">
        <f>'8. Routing factors'!BA59*'7. Network costs'!$F$357</f>
        <v>0</v>
      </c>
      <c r="BB270" s="469">
        <f>'8. Routing factors'!BB59*'7. Network costs'!$F$358</f>
        <v>0</v>
      </c>
      <c r="BC270" s="469">
        <f>'8. Routing factors'!BC59*'7. Network costs'!$F$359</f>
        <v>0</v>
      </c>
      <c r="BD270" s="469">
        <f>'8. Routing factors'!BD59*'7. Network costs'!$F$360</f>
        <v>0</v>
      </c>
      <c r="BE270" s="469">
        <f>'8. Routing factors'!BE59*'7. Network costs'!$F$361</f>
        <v>0</v>
      </c>
      <c r="BF270" s="469">
        <f>'8. Routing factors'!BF59*'7. Network costs'!$F$362</f>
        <v>0</v>
      </c>
      <c r="BG270" s="469">
        <f>'8. Routing factors'!BG59*'7. Network costs'!$F$363</f>
        <v>0</v>
      </c>
      <c r="BH270" s="229"/>
      <c r="BI270" s="335">
        <f t="shared" si="44"/>
        <v>876734.07823815069</v>
      </c>
      <c r="BJ270" s="470">
        <f>'2. Traffic'!F216</f>
        <v>40</v>
      </c>
      <c r="BK270" s="471">
        <f t="shared" si="45"/>
        <v>2.1918351955953767E-2</v>
      </c>
    </row>
    <row r="271" spans="2:63">
      <c r="C271" s="240" t="str">
        <f t="shared" si="43"/>
        <v>S11</v>
      </c>
      <c r="D271" s="240" t="str">
        <f t="shared" si="43"/>
        <v>Повиквания към центъра за обслужване на клиенти (Help desk call)</v>
      </c>
      <c r="E271" s="469">
        <f>'8. Routing factors'!E60*'7. Network costs'!$F$309</f>
        <v>28256.612645273657</v>
      </c>
      <c r="F271" s="469">
        <f>'8. Routing factors'!F60*'7. Network costs'!$F$310</f>
        <v>19586.582386917747</v>
      </c>
      <c r="G271" s="469">
        <f>'8. Routing factors'!G60*'7. Network costs'!$F$311</f>
        <v>39316.278514707039</v>
      </c>
      <c r="H271" s="469">
        <f>'8. Routing factors'!H60*'7. Network costs'!$F$312</f>
        <v>11247.268648097102</v>
      </c>
      <c r="I271" s="469">
        <f>'8. Routing factors'!I60*'7. Network costs'!$F$313</f>
        <v>41210.745154441531</v>
      </c>
      <c r="J271" s="469">
        <f>'8. Routing factors'!J60*'7. Network costs'!$F$314</f>
        <v>2535.8445250342561</v>
      </c>
      <c r="K271" s="469">
        <f>'8. Routing factors'!K60*'7. Network costs'!$F$315</f>
        <v>860.36384128496979</v>
      </c>
      <c r="L271" s="469">
        <f>'8. Routing factors'!L60*'7. Network costs'!$F$316</f>
        <v>171.95516069433785</v>
      </c>
      <c r="M271" s="469">
        <f>'8. Routing factors'!M60*'7. Network costs'!$F$317</f>
        <v>5158.6548208301356</v>
      </c>
      <c r="N271" s="469">
        <f>'8. Routing factors'!N60*'7. Network costs'!$F$318</f>
        <v>0</v>
      </c>
      <c r="O271" s="469">
        <f>'8. Routing factors'!O60*'7. Network costs'!$F$319</f>
        <v>0</v>
      </c>
      <c r="P271" s="469">
        <f>'8. Routing factors'!P60*'7. Network costs'!$F$320</f>
        <v>0</v>
      </c>
      <c r="Q271" s="469">
        <f>'8. Routing factors'!Q60*'7. Network costs'!$F$321</f>
        <v>0</v>
      </c>
      <c r="R271" s="469">
        <f>'8. Routing factors'!R60*'7. Network costs'!$F$322</f>
        <v>917.09419036980182</v>
      </c>
      <c r="S271" s="469">
        <f>'8. Routing factors'!S60*'7. Network costs'!$F$323</f>
        <v>859.7758034716893</v>
      </c>
      <c r="T271" s="469">
        <f>'8. Routing factors'!T60*'7. Network costs'!$F$324</f>
        <v>0</v>
      </c>
      <c r="U271" s="469">
        <f>'8. Routing factors'!U60*'7. Network costs'!$F$325</f>
        <v>3791.3582625641388</v>
      </c>
      <c r="V271" s="469">
        <f>'8. Routing factors'!V60*'7. Network costs'!$F$326</f>
        <v>0</v>
      </c>
      <c r="W271" s="469">
        <f>'8. Routing factors'!W60*'7. Network costs'!$F$327</f>
        <v>0</v>
      </c>
      <c r="X271" s="469">
        <f>'8. Routing factors'!X60*'7. Network costs'!$F$328</f>
        <v>0</v>
      </c>
      <c r="Y271" s="469">
        <f>'8. Routing factors'!Y60*'7. Network costs'!$F$329</f>
        <v>0</v>
      </c>
      <c r="Z271" s="469">
        <f>'8. Routing factors'!Z60*'7. Network costs'!$F$330</f>
        <v>0</v>
      </c>
      <c r="AA271" s="469">
        <f>'8. Routing factors'!AA60*'7. Network costs'!$F$331</f>
        <v>0</v>
      </c>
      <c r="AB271" s="469">
        <f>'8. Routing factors'!AB60*'7. Network costs'!$F$332</f>
        <v>679.98856174398384</v>
      </c>
      <c r="AC271" s="469">
        <f>'8. Routing factors'!AC60*'7. Network costs'!$F$333</f>
        <v>856.64926665181008</v>
      </c>
      <c r="AD271" s="469">
        <f>'8. Routing factors'!AD60*'7. Network costs'!$F$334</f>
        <v>0</v>
      </c>
      <c r="AE271" s="469">
        <f>'8. Routing factors'!AE60*'7. Network costs'!$F$335</f>
        <v>0</v>
      </c>
      <c r="AF271" s="469">
        <f>'8. Routing factors'!AF60*'7. Network costs'!$F$336</f>
        <v>0</v>
      </c>
      <c r="AG271" s="469">
        <f>'8. Routing factors'!AG60*'7. Network costs'!$F$337</f>
        <v>0</v>
      </c>
      <c r="AH271" s="469">
        <f>'8. Routing factors'!AH60*'7. Network costs'!$F$338</f>
        <v>0</v>
      </c>
      <c r="AI271" s="469">
        <f>'8. Routing factors'!AI60*'7. Network costs'!$F$339</f>
        <v>12724.026602441456</v>
      </c>
      <c r="AJ271" s="469">
        <f>'8. Routing factors'!AJ60*'7. Network costs'!$F$340</f>
        <v>44954.49599495365</v>
      </c>
      <c r="AK271" s="469">
        <f>'8. Routing factors'!AK60*'7. Network costs'!$F$341</f>
        <v>15509.035829094964</v>
      </c>
      <c r="AL271" s="469">
        <f>'8. Routing factors'!AL60*'7. Network costs'!$F$342</f>
        <v>4756.1816598821197</v>
      </c>
      <c r="AM271" s="469">
        <f>'8. Routing factors'!AM60*'7. Network costs'!$F$343</f>
        <v>5868.1183445778515</v>
      </c>
      <c r="AN271" s="469">
        <f>'8. Routing factors'!AN60*'7. Network costs'!$F$344</f>
        <v>32.350160133568735</v>
      </c>
      <c r="AO271" s="469">
        <f>'8. Routing factors'!AO60*'7. Network costs'!$F$345</f>
        <v>4.313354684475831</v>
      </c>
      <c r="AP271" s="469">
        <f>'8. Routing factors'!AP60*'7. Network costs'!$F$346</f>
        <v>0</v>
      </c>
      <c r="AQ271" s="469">
        <f>'8. Routing factors'!AQ60*'7. Network costs'!$F$347</f>
        <v>0</v>
      </c>
      <c r="AR271" s="469">
        <f>'8. Routing factors'!AR60*'7. Network costs'!$F$348</f>
        <v>21.566773422379157</v>
      </c>
      <c r="AS271" s="469">
        <f>'8. Routing factors'!AS60*'7. Network costs'!$F$349</f>
        <v>0</v>
      </c>
      <c r="AT271" s="469">
        <f>'8. Routing factors'!AT60*'7. Network costs'!$F$350</f>
        <v>23.775780930801204</v>
      </c>
      <c r="AU271" s="469">
        <f>'8. Routing factors'!AU60*'7. Network costs'!$F$351</f>
        <v>0</v>
      </c>
      <c r="AV271" s="469">
        <f>'8. Routing factors'!AV60*'7. Network costs'!$F$352</f>
        <v>0</v>
      </c>
      <c r="AW271" s="469">
        <f>'8. Routing factors'!AW60*'7. Network costs'!$F$353</f>
        <v>0</v>
      </c>
      <c r="AX271" s="469">
        <f>'8. Routing factors'!AX60*'7. Network costs'!$F$354</f>
        <v>0</v>
      </c>
      <c r="AY271" s="469">
        <f>'8. Routing factors'!AY60*'7. Network costs'!$F$355</f>
        <v>0</v>
      </c>
      <c r="AZ271" s="469">
        <f>'8. Routing factors'!AZ60*'7. Network costs'!$F$356</f>
        <v>0</v>
      </c>
      <c r="BA271" s="469">
        <f>'8. Routing factors'!BA60*'7. Network costs'!$F$357</f>
        <v>0</v>
      </c>
      <c r="BB271" s="469">
        <f>'8. Routing factors'!BB60*'7. Network costs'!$F$358</f>
        <v>0</v>
      </c>
      <c r="BC271" s="469">
        <f>'8. Routing factors'!BC60*'7. Network costs'!$F$359</f>
        <v>0</v>
      </c>
      <c r="BD271" s="469">
        <f>'8. Routing factors'!BD60*'7. Network costs'!$F$360</f>
        <v>0</v>
      </c>
      <c r="BE271" s="469">
        <f>'8. Routing factors'!BE60*'7. Network costs'!$F$361</f>
        <v>0</v>
      </c>
      <c r="BF271" s="469">
        <f>'8. Routing factors'!BF60*'7. Network costs'!$F$362</f>
        <v>0</v>
      </c>
      <c r="BG271" s="469">
        <f>'8. Routing factors'!BG60*'7. Network costs'!$F$363</f>
        <v>0</v>
      </c>
      <c r="BH271" s="229"/>
      <c r="BI271" s="335">
        <f t="shared" si="44"/>
        <v>239343.03628220342</v>
      </c>
      <c r="BJ271" s="470">
        <f>'2. Traffic'!F217</f>
        <v>40</v>
      </c>
      <c r="BK271" s="471">
        <f t="shared" si="45"/>
        <v>5.9835759070550861E-3</v>
      </c>
    </row>
    <row r="272" spans="2:63">
      <c r="C272" s="240" t="str">
        <f t="shared" si="43"/>
        <v>S12</v>
      </c>
      <c r="D272" s="240" t="str">
        <f t="shared" si="43"/>
        <v>Видеоразговори (Video call)</v>
      </c>
      <c r="E272" s="469">
        <f>'8. Routing factors'!E61*'7. Network costs'!$F$309</f>
        <v>993431.15321509074</v>
      </c>
      <c r="F272" s="469">
        <f>'8. Routing factors'!F61*'7. Network costs'!$F$310</f>
        <v>688614.78098765353</v>
      </c>
      <c r="G272" s="469">
        <f>'8. Routing factors'!G61*'7. Network costs'!$F$311</f>
        <v>1382261.0797449618</v>
      </c>
      <c r="H272" s="469">
        <f>'8. Routing factors'!H61*'7. Network costs'!$F$312</f>
        <v>395425.56653435086</v>
      </c>
      <c r="I272" s="469">
        <f>'8. Routing factors'!I61*'7. Network costs'!$F$313</f>
        <v>1448865.7433069176</v>
      </c>
      <c r="J272" s="469">
        <f>'8. Routing factors'!J61*'7. Network costs'!$F$314</f>
        <v>89153.890542514375</v>
      </c>
      <c r="K272" s="469">
        <f>'8. Routing factors'!K61*'7. Network costs'!$F$315</f>
        <v>45372.330386631984</v>
      </c>
      <c r="L272" s="469">
        <f>'8. Routing factors'!L61*'7. Network costs'!$F$316</f>
        <v>6045.5092666047303</v>
      </c>
      <c r="M272" s="469">
        <f>'8. Routing factors'!M61*'7. Network costs'!$F$317</f>
        <v>181365.27799814189</v>
      </c>
      <c r="N272" s="469">
        <f>'8. Routing factors'!N61*'7. Network costs'!$F$318</f>
        <v>0</v>
      </c>
      <c r="O272" s="469">
        <f>'8. Routing factors'!O61*'7. Network costs'!$F$319</f>
        <v>0</v>
      </c>
      <c r="P272" s="469">
        <f>'8. Routing factors'!P61*'7. Network costs'!$F$320</f>
        <v>0</v>
      </c>
      <c r="Q272" s="469">
        <f>'8. Routing factors'!Q61*'7. Network costs'!$F$321</f>
        <v>0</v>
      </c>
      <c r="R272" s="469">
        <f>'8. Routing factors'!R61*'7. Network costs'!$F$322</f>
        <v>32242.716088558558</v>
      </c>
      <c r="S272" s="469">
        <f>'8. Routing factors'!S61*'7. Network costs'!$F$323</f>
        <v>30227.546333023649</v>
      </c>
      <c r="T272" s="469">
        <f>'8. Routing factors'!T61*'7. Network costs'!$F$324</f>
        <v>0</v>
      </c>
      <c r="U272" s="469">
        <f>'8. Routing factors'!U61*'7. Network costs'!$F$325</f>
        <v>133294.58340650224</v>
      </c>
      <c r="V272" s="469">
        <f>'8. Routing factors'!V61*'7. Network costs'!$F$326</f>
        <v>0</v>
      </c>
      <c r="W272" s="469">
        <f>'8. Routing factors'!W61*'7. Network costs'!$F$327</f>
        <v>202962.72779852388</v>
      </c>
      <c r="X272" s="469">
        <f>'8. Routing factors'!X61*'7. Network costs'!$F$328</f>
        <v>0</v>
      </c>
      <c r="Y272" s="469">
        <f>'8. Routing factors'!Y61*'7. Network costs'!$F$329</f>
        <v>0</v>
      </c>
      <c r="Z272" s="469">
        <f>'8. Routing factors'!Z61*'7. Network costs'!$F$330</f>
        <v>0</v>
      </c>
      <c r="AA272" s="469">
        <f>'8. Routing factors'!AA61*'7. Network costs'!$F$331</f>
        <v>0</v>
      </c>
      <c r="AB272" s="469">
        <f>'8. Routing factors'!AB61*'7. Network costs'!$F$332</f>
        <v>23906.680873136716</v>
      </c>
      <c r="AC272" s="469">
        <f>'8. Routing factors'!AC61*'7. Network costs'!$F$333</f>
        <v>30117.625192880845</v>
      </c>
      <c r="AD272" s="469">
        <f>'8. Routing factors'!AD61*'7. Network costs'!$F$334</f>
        <v>0</v>
      </c>
      <c r="AE272" s="469">
        <f>'8. Routing factors'!AE61*'7. Network costs'!$F$335</f>
        <v>0</v>
      </c>
      <c r="AF272" s="469">
        <f>'8. Routing factors'!AF61*'7. Network costs'!$F$336</f>
        <v>0</v>
      </c>
      <c r="AG272" s="469">
        <f>'8. Routing factors'!AG61*'7. Network costs'!$F$337</f>
        <v>0</v>
      </c>
      <c r="AH272" s="469">
        <f>'8. Routing factors'!AH61*'7. Network costs'!$F$338</f>
        <v>0</v>
      </c>
      <c r="AI272" s="469">
        <f>'8. Routing factors'!AI61*'7. Network costs'!$F$339</f>
        <v>447344.64742422733</v>
      </c>
      <c r="AJ272" s="469">
        <f>'8. Routing factors'!AJ61*'7. Network costs'!$F$340</f>
        <v>1580486.5699618775</v>
      </c>
      <c r="AK272" s="469">
        <f>'8. Routing factors'!AK61*'7. Network costs'!$F$341</f>
        <v>545258.53973968991</v>
      </c>
      <c r="AL272" s="469">
        <f>'8. Routing factors'!AL61*'7. Network costs'!$F$342</f>
        <v>167215.33789604733</v>
      </c>
      <c r="AM272" s="469">
        <f>'8. Routing factors'!AM61*'7. Network costs'!$F$343</f>
        <v>206308.22411162889</v>
      </c>
      <c r="AN272" s="469">
        <f>'8. Routing factors'!AN61*'7. Network costs'!$F$344</f>
        <v>1137.3499467764245</v>
      </c>
      <c r="AO272" s="469">
        <f>'8. Routing factors'!AO61*'7. Network costs'!$F$345</f>
        <v>151.64665957018994</v>
      </c>
      <c r="AP272" s="469">
        <f>'8. Routing factors'!AP61*'7. Network costs'!$F$346</f>
        <v>0</v>
      </c>
      <c r="AQ272" s="469">
        <f>'8. Routing factors'!AQ61*'7. Network costs'!$F$347</f>
        <v>0</v>
      </c>
      <c r="AR272" s="469">
        <f>'8. Routing factors'!AR61*'7. Network costs'!$F$348</f>
        <v>758.23329785094984</v>
      </c>
      <c r="AS272" s="469">
        <f>'8. Routing factors'!AS61*'7. Network costs'!$F$349</f>
        <v>0</v>
      </c>
      <c r="AT272" s="469">
        <f>'8. Routing factors'!AT61*'7. Network costs'!$F$350</f>
        <v>835.89642414643561</v>
      </c>
      <c r="AU272" s="469">
        <f>'8. Routing factors'!AU61*'7. Network costs'!$F$351</f>
        <v>0</v>
      </c>
      <c r="AV272" s="469">
        <f>'8. Routing factors'!AV61*'7. Network costs'!$F$352</f>
        <v>5091.1541659393943</v>
      </c>
      <c r="AW272" s="469">
        <f>'8. Routing factors'!AW61*'7. Network costs'!$F$353</f>
        <v>0</v>
      </c>
      <c r="AX272" s="469">
        <f>'8. Routing factors'!AX61*'7. Network costs'!$F$354</f>
        <v>0</v>
      </c>
      <c r="AY272" s="469">
        <f>'8. Routing factors'!AY61*'7. Network costs'!$F$355</f>
        <v>0</v>
      </c>
      <c r="AZ272" s="469">
        <f>'8. Routing factors'!AZ61*'7. Network costs'!$F$356</f>
        <v>0</v>
      </c>
      <c r="BA272" s="469">
        <f>'8. Routing factors'!BA61*'7. Network costs'!$F$357</f>
        <v>0</v>
      </c>
      <c r="BB272" s="469">
        <f>'8. Routing factors'!BB61*'7. Network costs'!$F$358</f>
        <v>0</v>
      </c>
      <c r="BC272" s="469">
        <f>'8. Routing factors'!BC61*'7. Network costs'!$F$359</f>
        <v>0</v>
      </c>
      <c r="BD272" s="469">
        <f>'8. Routing factors'!BD61*'7. Network costs'!$F$360</f>
        <v>0</v>
      </c>
      <c r="BE272" s="469">
        <f>'8. Routing factors'!BE61*'7. Network costs'!$F$361</f>
        <v>0</v>
      </c>
      <c r="BF272" s="469">
        <f>'8. Routing factors'!BF61*'7. Network costs'!$F$362</f>
        <v>0</v>
      </c>
      <c r="BG272" s="469">
        <f>'8. Routing factors'!BG61*'7. Network costs'!$F$363</f>
        <v>0</v>
      </c>
      <c r="BH272" s="229"/>
      <c r="BI272" s="335">
        <f t="shared" si="44"/>
        <v>8637874.8113032486</v>
      </c>
      <c r="BJ272" s="470">
        <f>'2. Traffic'!F218</f>
        <v>40</v>
      </c>
      <c r="BK272" s="471">
        <f t="shared" si="45"/>
        <v>0.21594687028258122</v>
      </c>
    </row>
    <row r="273" spans="3:63">
      <c r="C273" s="240" t="str">
        <f t="shared" si="43"/>
        <v>S13</v>
      </c>
      <c r="D273" s="240" t="str">
        <f t="shared" si="43"/>
        <v>MMS в мрежата (MMS on net)</v>
      </c>
      <c r="E273" s="469">
        <f>'8. Routing factors'!E62*'7. Network costs'!$F$309</f>
        <v>5924.0794119885195</v>
      </c>
      <c r="F273" s="469">
        <f>'8. Routing factors'!F62*'7. Network costs'!$F$310</f>
        <v>4106.3828465994338</v>
      </c>
      <c r="G273" s="469">
        <f>'8. Routing factors'!G62*'7. Network costs'!$F$311</f>
        <v>8242.7698970471138</v>
      </c>
      <c r="H273" s="469">
        <f>'8. Routing factors'!H62*'7. Network costs'!$F$312</f>
        <v>2358.0219425360178</v>
      </c>
      <c r="I273" s="469">
        <f>'8. Routing factors'!I62*'7. Network costs'!$F$313</f>
        <v>8639.9502299497344</v>
      </c>
      <c r="J273" s="469">
        <f>'8. Routing factors'!J62*'7. Network costs'!$F$314</f>
        <v>531.64703538065419</v>
      </c>
      <c r="K273" s="469">
        <f>'8. Routing factors'!K62*'7. Network costs'!$F$315</f>
        <v>180.37773256689971</v>
      </c>
      <c r="L273" s="469">
        <f>'8. Routing factors'!L62*'7. Network costs'!$F$316</f>
        <v>18.025444876261439</v>
      </c>
      <c r="M273" s="469">
        <f>'8. Routing factors'!M62*'7. Network costs'!$F$317</f>
        <v>540.76334628784309</v>
      </c>
      <c r="N273" s="469">
        <f>'8. Routing factors'!N62*'7. Network costs'!$F$318</f>
        <v>0</v>
      </c>
      <c r="O273" s="469">
        <f>'8. Routing factors'!O62*'7. Network costs'!$F$319</f>
        <v>0</v>
      </c>
      <c r="P273" s="469">
        <f>'8. Routing factors'!P62*'7. Network costs'!$F$320</f>
        <v>646768.06713955966</v>
      </c>
      <c r="Q273" s="469">
        <f>'8. Routing factors'!Q62*'7. Network costs'!$F$321</f>
        <v>0</v>
      </c>
      <c r="R273" s="469">
        <f>'8. Routing factors'!R62*'7. Network costs'!$F$322</f>
        <v>96.135706006727659</v>
      </c>
      <c r="S273" s="469">
        <f>'8. Routing factors'!S62*'7. Network costs'!$F$323</f>
        <v>90.127224381307187</v>
      </c>
      <c r="T273" s="469">
        <f>'8. Routing factors'!T62*'7. Network costs'!$F$324</f>
        <v>3950.3429051134158</v>
      </c>
      <c r="U273" s="469">
        <f>'8. Routing factors'!U62*'7. Network costs'!$F$325</f>
        <v>397.43453521286824</v>
      </c>
      <c r="V273" s="469">
        <f>'8. Routing factors'!V62*'7. Network costs'!$F$326</f>
        <v>0</v>
      </c>
      <c r="W273" s="469">
        <f>'8. Routing factors'!W62*'7. Network costs'!$F$327</f>
        <v>0</v>
      </c>
      <c r="X273" s="469">
        <f>'8. Routing factors'!X62*'7. Network costs'!$F$328</f>
        <v>0</v>
      </c>
      <c r="Y273" s="469">
        <f>'8. Routing factors'!Y62*'7. Network costs'!$F$329</f>
        <v>0</v>
      </c>
      <c r="Z273" s="469">
        <f>'8. Routing factors'!Z62*'7. Network costs'!$F$330</f>
        <v>0</v>
      </c>
      <c r="AA273" s="469">
        <f>'8. Routing factors'!AA62*'7. Network costs'!$F$331</f>
        <v>0</v>
      </c>
      <c r="AB273" s="469">
        <f>'8. Routing factors'!AB62*'7. Network costs'!$F$332</f>
        <v>142.5615408890497</v>
      </c>
      <c r="AC273" s="469">
        <f>'8. Routing factors'!AC62*'7. Network costs'!$F$333</f>
        <v>179.59896140331944</v>
      </c>
      <c r="AD273" s="469">
        <f>'8. Routing factors'!AD62*'7. Network costs'!$F$334</f>
        <v>0</v>
      </c>
      <c r="AE273" s="469">
        <f>'8. Routing factors'!AE62*'7. Network costs'!$F$335</f>
        <v>0</v>
      </c>
      <c r="AF273" s="469">
        <f>'8. Routing factors'!AF62*'7. Network costs'!$F$336</f>
        <v>0</v>
      </c>
      <c r="AG273" s="469">
        <f>'8. Routing factors'!AG62*'7. Network costs'!$F$337</f>
        <v>0</v>
      </c>
      <c r="AH273" s="469">
        <f>'8. Routing factors'!AH62*'7. Network costs'!$F$338</f>
        <v>0</v>
      </c>
      <c r="AI273" s="469">
        <f>'8. Routing factors'!AI62*'7. Network costs'!$F$339</f>
        <v>2667.6284584920259</v>
      </c>
      <c r="AJ273" s="469">
        <f>'8. Routing factors'!AJ62*'7. Network costs'!$F$340</f>
        <v>9424.8382685944598</v>
      </c>
      <c r="AK273" s="469">
        <f>'8. Routing factors'!AK62*'7. Network costs'!$F$341</f>
        <v>3251.5135840354005</v>
      </c>
      <c r="AL273" s="469">
        <f>'8. Routing factors'!AL62*'7. Network costs'!$F$342</f>
        <v>997.14704677094085</v>
      </c>
      <c r="AM273" s="469">
        <f>'8. Routing factors'!AM62*'7. Network costs'!$F$343</f>
        <v>1230.2677432937267</v>
      </c>
      <c r="AN273" s="469">
        <f>'8. Routing factors'!AN62*'7. Network costs'!$F$344</f>
        <v>3.3911516576255614</v>
      </c>
      <c r="AO273" s="469">
        <f>'8. Routing factors'!AO62*'7. Network costs'!$F$345</f>
        <v>0.45215355435007487</v>
      </c>
      <c r="AP273" s="469">
        <f>'8. Routing factors'!AP62*'7. Network costs'!$F$346</f>
        <v>0</v>
      </c>
      <c r="AQ273" s="469">
        <f>'8. Routing factors'!AQ62*'7. Network costs'!$F$347</f>
        <v>4424.6313889479916</v>
      </c>
      <c r="AR273" s="469">
        <f>'8. Routing factors'!AR62*'7. Network costs'!$F$348</f>
        <v>2.2607677717503747</v>
      </c>
      <c r="AS273" s="469">
        <f>'8. Routing factors'!AS62*'7. Network costs'!$F$349</f>
        <v>6.7562129699661106</v>
      </c>
      <c r="AT273" s="469">
        <f>'8. Routing factors'!AT62*'7. Network costs'!$F$350</f>
        <v>2.492330133202783</v>
      </c>
      <c r="AU273" s="469">
        <f>'8. Routing factors'!AU62*'7. Network costs'!$F$351</f>
        <v>0</v>
      </c>
      <c r="AV273" s="469">
        <f>'8. Routing factors'!AV62*'7. Network costs'!$F$352</f>
        <v>0</v>
      </c>
      <c r="AW273" s="469">
        <f>'8. Routing factors'!AW62*'7. Network costs'!$F$353</f>
        <v>0</v>
      </c>
      <c r="AX273" s="469">
        <f>'8. Routing factors'!AX62*'7. Network costs'!$F$354</f>
        <v>0</v>
      </c>
      <c r="AY273" s="469">
        <f>'8. Routing factors'!AY62*'7. Network costs'!$F$355</f>
        <v>0</v>
      </c>
      <c r="AZ273" s="469">
        <f>'8. Routing factors'!AZ62*'7. Network costs'!$F$356</f>
        <v>0</v>
      </c>
      <c r="BA273" s="469">
        <f>'8. Routing factors'!BA62*'7. Network costs'!$F$357</f>
        <v>0</v>
      </c>
      <c r="BB273" s="469">
        <f>'8. Routing factors'!BB62*'7. Network costs'!$F$358</f>
        <v>0</v>
      </c>
      <c r="BC273" s="469">
        <f>'8. Routing factors'!BC62*'7. Network costs'!$F$359</f>
        <v>0</v>
      </c>
      <c r="BD273" s="469">
        <f>'8. Routing factors'!BD62*'7. Network costs'!$F$360</f>
        <v>0</v>
      </c>
      <c r="BE273" s="469">
        <f>'8. Routing factors'!BE62*'7. Network costs'!$F$361</f>
        <v>0</v>
      </c>
      <c r="BF273" s="469">
        <f>'8. Routing factors'!BF62*'7. Network costs'!$F$362</f>
        <v>0</v>
      </c>
      <c r="BG273" s="469">
        <f>'8. Routing factors'!BG62*'7. Network costs'!$F$363</f>
        <v>0</v>
      </c>
      <c r="BH273" s="229"/>
      <c r="BI273" s="335">
        <f t="shared" si="44"/>
        <v>704177.66500602046</v>
      </c>
      <c r="BJ273" s="470">
        <f>'2. Traffic'!F219</f>
        <v>8</v>
      </c>
      <c r="BK273" s="471">
        <f t="shared" si="45"/>
        <v>8.8022208125752552E-2</v>
      </c>
    </row>
    <row r="274" spans="3:63">
      <c r="C274" s="240" t="str">
        <f t="shared" si="43"/>
        <v>S14</v>
      </c>
      <c r="D274" s="240" t="str">
        <f t="shared" si="43"/>
        <v>Изходящи MMS към други мрежи (MMS outgoing to other network)</v>
      </c>
      <c r="E274" s="469">
        <f>'8. Routing factors'!E63*'7. Network costs'!$F$309</f>
        <v>2962.0397059942597</v>
      </c>
      <c r="F274" s="469">
        <f>'8. Routing factors'!F63*'7. Network costs'!$F$310</f>
        <v>2053.1914232997169</v>
      </c>
      <c r="G274" s="469">
        <f>'8. Routing factors'!G63*'7. Network costs'!$F$311</f>
        <v>4121.3849485235569</v>
      </c>
      <c r="H274" s="469">
        <f>'8. Routing factors'!H63*'7. Network costs'!$F$312</f>
        <v>1179.0109712680089</v>
      </c>
      <c r="I274" s="469">
        <f>'8. Routing factors'!I63*'7. Network costs'!$F$313</f>
        <v>4319.9751149748672</v>
      </c>
      <c r="J274" s="469">
        <f>'8. Routing factors'!J63*'7. Network costs'!$F$314</f>
        <v>265.82351769032709</v>
      </c>
      <c r="K274" s="469">
        <f>'8. Routing factors'!K63*'7. Network costs'!$F$315</f>
        <v>135.28329942517479</v>
      </c>
      <c r="L274" s="469">
        <f>'8. Routing factors'!L63*'7. Network costs'!$F$316</f>
        <v>18.025444876261439</v>
      </c>
      <c r="M274" s="469">
        <f>'8. Routing factors'!M63*'7. Network costs'!$F$317</f>
        <v>540.76334628784309</v>
      </c>
      <c r="N274" s="469">
        <f>'8. Routing factors'!N63*'7. Network costs'!$F$318</f>
        <v>0</v>
      </c>
      <c r="O274" s="469">
        <f>'8. Routing factors'!O63*'7. Network costs'!$F$319</f>
        <v>0</v>
      </c>
      <c r="P274" s="469">
        <f>'8. Routing factors'!P63*'7. Network costs'!$F$320</f>
        <v>646768.06713955966</v>
      </c>
      <c r="Q274" s="469">
        <f>'8. Routing factors'!Q63*'7. Network costs'!$F$321</f>
        <v>0</v>
      </c>
      <c r="R274" s="469">
        <f>'8. Routing factors'!R63*'7. Network costs'!$F$322</f>
        <v>96.135706006727659</v>
      </c>
      <c r="S274" s="469">
        <f>'8. Routing factors'!S63*'7. Network costs'!$F$323</f>
        <v>90.127224381307187</v>
      </c>
      <c r="T274" s="469">
        <f>'8. Routing factors'!T63*'7. Network costs'!$F$324</f>
        <v>3950.3429051134158</v>
      </c>
      <c r="U274" s="469">
        <f>'8. Routing factors'!U63*'7. Network costs'!$F$325</f>
        <v>397.43453521286824</v>
      </c>
      <c r="V274" s="469">
        <f>'8. Routing factors'!V63*'7. Network costs'!$F$326</f>
        <v>0</v>
      </c>
      <c r="W274" s="469">
        <f>'8. Routing factors'!W63*'7. Network costs'!$F$327</f>
        <v>605.15885437102713</v>
      </c>
      <c r="X274" s="469">
        <f>'8. Routing factors'!X63*'7. Network costs'!$F$328</f>
        <v>0</v>
      </c>
      <c r="Y274" s="469">
        <f>'8. Routing factors'!Y63*'7. Network costs'!$F$329</f>
        <v>0</v>
      </c>
      <c r="Z274" s="469">
        <f>'8. Routing factors'!Z63*'7. Network costs'!$F$330</f>
        <v>0</v>
      </c>
      <c r="AA274" s="469">
        <f>'8. Routing factors'!AA63*'7. Network costs'!$F$331</f>
        <v>0</v>
      </c>
      <c r="AB274" s="469">
        <f>'8. Routing factors'!AB63*'7. Network costs'!$F$332</f>
        <v>71.280770444524848</v>
      </c>
      <c r="AC274" s="469">
        <f>'8. Routing factors'!AC63*'7. Network costs'!$F$333</f>
        <v>89.799480701659718</v>
      </c>
      <c r="AD274" s="469">
        <f>'8. Routing factors'!AD63*'7. Network costs'!$F$334</f>
        <v>0</v>
      </c>
      <c r="AE274" s="469">
        <f>'8. Routing factors'!AE63*'7. Network costs'!$F$335</f>
        <v>0</v>
      </c>
      <c r="AF274" s="469">
        <f>'8. Routing factors'!AF63*'7. Network costs'!$F$336</f>
        <v>0</v>
      </c>
      <c r="AG274" s="469">
        <f>'8. Routing factors'!AG63*'7. Network costs'!$F$337</f>
        <v>0</v>
      </c>
      <c r="AH274" s="469">
        <f>'8. Routing factors'!AH63*'7. Network costs'!$F$338</f>
        <v>0</v>
      </c>
      <c r="AI274" s="469">
        <f>'8. Routing factors'!AI63*'7. Network costs'!$F$339</f>
        <v>1333.8142292460129</v>
      </c>
      <c r="AJ274" s="469">
        <f>'8. Routing factors'!AJ63*'7. Network costs'!$F$340</f>
        <v>4712.4191342972299</v>
      </c>
      <c r="AK274" s="469">
        <f>'8. Routing factors'!AK63*'7. Network costs'!$F$341</f>
        <v>1625.7567920177003</v>
      </c>
      <c r="AL274" s="469">
        <f>'8. Routing factors'!AL63*'7. Network costs'!$F$342</f>
        <v>498.57352338547042</v>
      </c>
      <c r="AM274" s="469">
        <f>'8. Routing factors'!AM63*'7. Network costs'!$F$343</f>
        <v>615.13387164686333</v>
      </c>
      <c r="AN274" s="469">
        <f>'8. Routing factors'!AN63*'7. Network costs'!$F$344</f>
        <v>3.3911516576255614</v>
      </c>
      <c r="AO274" s="469">
        <f>'8. Routing factors'!AO63*'7. Network costs'!$F$345</f>
        <v>0.45215355435007487</v>
      </c>
      <c r="AP274" s="469">
        <f>'8. Routing factors'!AP63*'7. Network costs'!$F$346</f>
        <v>0</v>
      </c>
      <c r="AQ274" s="469">
        <f>'8. Routing factors'!AQ63*'7. Network costs'!$F$347</f>
        <v>4424.6313889479916</v>
      </c>
      <c r="AR274" s="469">
        <f>'8. Routing factors'!AR63*'7. Network costs'!$F$348</f>
        <v>2.2607677717503747</v>
      </c>
      <c r="AS274" s="469">
        <f>'8. Routing factors'!AS63*'7. Network costs'!$F$349</f>
        <v>6.7562129699661106</v>
      </c>
      <c r="AT274" s="469">
        <f>'8. Routing factors'!AT63*'7. Network costs'!$F$350</f>
        <v>2.492330133202783</v>
      </c>
      <c r="AU274" s="469">
        <f>'8. Routing factors'!AU63*'7. Network costs'!$F$351</f>
        <v>0</v>
      </c>
      <c r="AV274" s="469">
        <f>'8. Routing factors'!AV63*'7. Network costs'!$F$352</f>
        <v>15.179915326840485</v>
      </c>
      <c r="AW274" s="469">
        <f>'8. Routing factors'!AW63*'7. Network costs'!$F$353</f>
        <v>0</v>
      </c>
      <c r="AX274" s="469">
        <f>'8. Routing factors'!AX63*'7. Network costs'!$F$354</f>
        <v>0</v>
      </c>
      <c r="AY274" s="469">
        <f>'8. Routing factors'!AY63*'7. Network costs'!$F$355</f>
        <v>0</v>
      </c>
      <c r="AZ274" s="469">
        <f>'8. Routing factors'!AZ63*'7. Network costs'!$F$356</f>
        <v>0</v>
      </c>
      <c r="BA274" s="469">
        <f>'8. Routing factors'!BA63*'7. Network costs'!$F$357</f>
        <v>0</v>
      </c>
      <c r="BB274" s="469">
        <f>'8. Routing factors'!BB63*'7. Network costs'!$F$358</f>
        <v>0</v>
      </c>
      <c r="BC274" s="469">
        <f>'8. Routing factors'!BC63*'7. Network costs'!$F$359</f>
        <v>0</v>
      </c>
      <c r="BD274" s="469">
        <f>'8. Routing factors'!BD63*'7. Network costs'!$F$360</f>
        <v>0</v>
      </c>
      <c r="BE274" s="469">
        <f>'8. Routing factors'!BE63*'7. Network costs'!$F$361</f>
        <v>0</v>
      </c>
      <c r="BF274" s="469">
        <f>'8. Routing factors'!BF63*'7. Network costs'!$F$362</f>
        <v>0</v>
      </c>
      <c r="BG274" s="469">
        <f>'8. Routing factors'!BG63*'7. Network costs'!$F$363</f>
        <v>0</v>
      </c>
      <c r="BH274" s="229"/>
      <c r="BI274" s="335">
        <f t="shared" si="44"/>
        <v>680904.70585908624</v>
      </c>
      <c r="BJ274" s="470">
        <f>'2. Traffic'!F220</f>
        <v>8</v>
      </c>
      <c r="BK274" s="471">
        <f t="shared" si="45"/>
        <v>8.5113088232385781E-2</v>
      </c>
    </row>
    <row r="275" spans="3:63">
      <c r="C275" s="240" t="str">
        <f t="shared" si="43"/>
        <v>S15</v>
      </c>
      <c r="D275" s="240" t="str">
        <f t="shared" si="43"/>
        <v>Входящи MMS от други мрежи (MMS incoming from other network)</v>
      </c>
      <c r="E275" s="469">
        <f>'8. Routing factors'!E64*'7. Network costs'!$F$309</f>
        <v>2962.0397059942597</v>
      </c>
      <c r="F275" s="469">
        <f>'8. Routing factors'!F64*'7. Network costs'!$F$310</f>
        <v>2053.1914232997169</v>
      </c>
      <c r="G275" s="469">
        <f>'8. Routing factors'!G64*'7. Network costs'!$F$311</f>
        <v>4121.3849485235569</v>
      </c>
      <c r="H275" s="469">
        <f>'8. Routing factors'!H64*'7. Network costs'!$F$312</f>
        <v>1179.0109712680089</v>
      </c>
      <c r="I275" s="469">
        <f>'8. Routing factors'!I64*'7. Network costs'!$F$313</f>
        <v>4319.9751149748672</v>
      </c>
      <c r="J275" s="469">
        <f>'8. Routing factors'!J64*'7. Network costs'!$F$314</f>
        <v>265.82351769032709</v>
      </c>
      <c r="K275" s="469">
        <f>'8. Routing factors'!K64*'7. Network costs'!$F$315</f>
        <v>135.28329942517479</v>
      </c>
      <c r="L275" s="469">
        <f>'8. Routing factors'!L64*'7. Network costs'!$F$316</f>
        <v>18.025444876261439</v>
      </c>
      <c r="M275" s="469">
        <f>'8. Routing factors'!M64*'7. Network costs'!$F$317</f>
        <v>540.76334628784309</v>
      </c>
      <c r="N275" s="469">
        <f>'8. Routing factors'!N64*'7. Network costs'!$F$318</f>
        <v>0</v>
      </c>
      <c r="O275" s="469">
        <f>'8. Routing factors'!O64*'7. Network costs'!$F$319</f>
        <v>0</v>
      </c>
      <c r="P275" s="469">
        <f>'8. Routing factors'!P64*'7. Network costs'!$F$320</f>
        <v>646768.06713955966</v>
      </c>
      <c r="Q275" s="469">
        <f>'8. Routing factors'!Q64*'7. Network costs'!$F$321</f>
        <v>0</v>
      </c>
      <c r="R275" s="469">
        <f>'8. Routing factors'!R64*'7. Network costs'!$F$322</f>
        <v>96.135706006727659</v>
      </c>
      <c r="S275" s="469">
        <f>'8. Routing factors'!S64*'7. Network costs'!$F$323</f>
        <v>90.127224381307187</v>
      </c>
      <c r="T275" s="469">
        <f>'8. Routing factors'!T64*'7. Network costs'!$F$324</f>
        <v>3950.3429051134158</v>
      </c>
      <c r="U275" s="469">
        <f>'8. Routing factors'!U64*'7. Network costs'!$F$325</f>
        <v>0</v>
      </c>
      <c r="V275" s="469">
        <f>'8. Routing factors'!V64*'7. Network costs'!$F$326</f>
        <v>1241.6624987988039</v>
      </c>
      <c r="W275" s="469">
        <f>'8. Routing factors'!W64*'7. Network costs'!$F$327</f>
        <v>605.15885437102713</v>
      </c>
      <c r="X275" s="469">
        <f>'8. Routing factors'!X64*'7. Network costs'!$F$328</f>
        <v>0</v>
      </c>
      <c r="Y275" s="469">
        <f>'8. Routing factors'!Y64*'7. Network costs'!$F$329</f>
        <v>0</v>
      </c>
      <c r="Z275" s="469">
        <f>'8. Routing factors'!Z64*'7. Network costs'!$F$330</f>
        <v>0</v>
      </c>
      <c r="AA275" s="469">
        <f>'8. Routing factors'!AA64*'7. Network costs'!$F$331</f>
        <v>0</v>
      </c>
      <c r="AB275" s="469">
        <f>'8. Routing factors'!AB64*'7. Network costs'!$F$332</f>
        <v>71.280770444524848</v>
      </c>
      <c r="AC275" s="469">
        <f>'8. Routing factors'!AC64*'7. Network costs'!$F$333</f>
        <v>89.799480701659718</v>
      </c>
      <c r="AD275" s="469">
        <f>'8. Routing factors'!AD64*'7. Network costs'!$F$334</f>
        <v>0</v>
      </c>
      <c r="AE275" s="469">
        <f>'8. Routing factors'!AE64*'7. Network costs'!$F$335</f>
        <v>0</v>
      </c>
      <c r="AF275" s="469">
        <f>'8. Routing factors'!AF64*'7. Network costs'!$F$336</f>
        <v>0</v>
      </c>
      <c r="AG275" s="469">
        <f>'8. Routing factors'!AG64*'7. Network costs'!$F$337</f>
        <v>0</v>
      </c>
      <c r="AH275" s="469">
        <f>'8. Routing factors'!AH64*'7. Network costs'!$F$338</f>
        <v>0</v>
      </c>
      <c r="AI275" s="469">
        <f>'8. Routing factors'!AI64*'7. Network costs'!$F$339</f>
        <v>1333.8142292460129</v>
      </c>
      <c r="AJ275" s="469">
        <f>'8. Routing factors'!AJ64*'7. Network costs'!$F$340</f>
        <v>4712.4191342972299</v>
      </c>
      <c r="AK275" s="469">
        <f>'8. Routing factors'!AK64*'7. Network costs'!$F$341</f>
        <v>1625.7567920177003</v>
      </c>
      <c r="AL275" s="469">
        <f>'8. Routing factors'!AL64*'7. Network costs'!$F$342</f>
        <v>498.57352338547042</v>
      </c>
      <c r="AM275" s="469">
        <f>'8. Routing factors'!AM64*'7. Network costs'!$F$343</f>
        <v>615.13387164686333</v>
      </c>
      <c r="AN275" s="469">
        <f>'8. Routing factors'!AN64*'7. Network costs'!$F$344</f>
        <v>3.3911516576255614</v>
      </c>
      <c r="AO275" s="469">
        <f>'8. Routing factors'!AO64*'7. Network costs'!$F$345</f>
        <v>0.45215355435007487</v>
      </c>
      <c r="AP275" s="469">
        <f>'8. Routing factors'!AP64*'7. Network costs'!$F$346</f>
        <v>0</v>
      </c>
      <c r="AQ275" s="469">
        <f>'8. Routing factors'!AQ64*'7. Network costs'!$F$347</f>
        <v>4424.6313889479916</v>
      </c>
      <c r="AR275" s="469">
        <f>'8. Routing factors'!AR64*'7. Network costs'!$F$348</f>
        <v>2.2607677717503747</v>
      </c>
      <c r="AS275" s="469">
        <f>'8. Routing factors'!AS64*'7. Network costs'!$F$349</f>
        <v>6.7562129699661106</v>
      </c>
      <c r="AT275" s="469">
        <f>'8. Routing factors'!AT64*'7. Network costs'!$F$350</f>
        <v>0</v>
      </c>
      <c r="AU275" s="469">
        <f>'8. Routing factors'!AU64*'7. Network costs'!$F$351</f>
        <v>2.1235969839089601</v>
      </c>
      <c r="AV275" s="469">
        <f>'8. Routing factors'!AV64*'7. Network costs'!$F$352</f>
        <v>15.179915326840485</v>
      </c>
      <c r="AW275" s="469">
        <f>'8. Routing factors'!AW64*'7. Network costs'!$F$353</f>
        <v>0</v>
      </c>
      <c r="AX275" s="469">
        <f>'8. Routing factors'!AX64*'7. Network costs'!$F$354</f>
        <v>0</v>
      </c>
      <c r="AY275" s="469">
        <f>'8. Routing factors'!AY64*'7. Network costs'!$F$355</f>
        <v>0</v>
      </c>
      <c r="AZ275" s="469">
        <f>'8. Routing factors'!AZ64*'7. Network costs'!$F$356</f>
        <v>0</v>
      </c>
      <c r="BA275" s="469">
        <f>'8. Routing factors'!BA64*'7. Network costs'!$F$357</f>
        <v>0</v>
      </c>
      <c r="BB275" s="469">
        <f>'8. Routing factors'!BB64*'7. Network costs'!$F$358</f>
        <v>0</v>
      </c>
      <c r="BC275" s="469">
        <f>'8. Routing factors'!BC64*'7. Network costs'!$F$359</f>
        <v>0</v>
      </c>
      <c r="BD275" s="469">
        <f>'8. Routing factors'!BD64*'7. Network costs'!$F$360</f>
        <v>0</v>
      </c>
      <c r="BE275" s="469">
        <f>'8. Routing factors'!BE64*'7. Network costs'!$F$361</f>
        <v>0</v>
      </c>
      <c r="BF275" s="469">
        <f>'8. Routing factors'!BF64*'7. Network costs'!$F$362</f>
        <v>0</v>
      </c>
      <c r="BG275" s="469">
        <f>'8. Routing factors'!BG64*'7. Network costs'!$F$363</f>
        <v>0</v>
      </c>
      <c r="BH275" s="229"/>
      <c r="BI275" s="335">
        <f t="shared" si="44"/>
        <v>681748.56508952298</v>
      </c>
      <c r="BJ275" s="470">
        <f>'2. Traffic'!F221</f>
        <v>8</v>
      </c>
      <c r="BK275" s="471">
        <f t="shared" si="45"/>
        <v>8.5218570636190372E-2</v>
      </c>
    </row>
    <row r="276" spans="3:63">
      <c r="C276" s="240" t="str">
        <f t="shared" si="43"/>
        <v>S16</v>
      </c>
      <c r="D276" s="240" t="str">
        <f t="shared" si="43"/>
        <v>SMS в мрежата (SMS on net)</v>
      </c>
      <c r="E276" s="469">
        <f>'8. Routing factors'!E65*'7. Network costs'!$F$309</f>
        <v>320.55008856038614</v>
      </c>
      <c r="F276" s="469">
        <f>'8. Routing factors'!F65*'7. Network costs'!$F$310</f>
        <v>222.19509456212026</v>
      </c>
      <c r="G276" s="469">
        <f>'8. Routing factors'!G65*'7. Network costs'!$F$311</f>
        <v>446.01370723260283</v>
      </c>
      <c r="H276" s="469">
        <f>'8. Routing factors'!H65*'7. Network costs'!$F$312</f>
        <v>127.59183156417808</v>
      </c>
      <c r="I276" s="469">
        <f>'8. Routing factors'!I65*'7. Network costs'!$F$313</f>
        <v>467.50501111835587</v>
      </c>
      <c r="J276" s="469">
        <f>'8. Routing factors'!J65*'7. Network costs'!$F$314</f>
        <v>28.767255200742017</v>
      </c>
      <c r="K276" s="469">
        <f>'8. Routing factors'!K65*'7. Network costs'!$F$315</f>
        <v>9.7601828280072009</v>
      </c>
      <c r="L276" s="469">
        <f>'8. Routing factors'!L65*'7. Network costs'!$F$316</f>
        <v>0.97535119798241487</v>
      </c>
      <c r="M276" s="469">
        <f>'8. Routing factors'!M65*'7. Network costs'!$F$317</f>
        <v>29.260535939472444</v>
      </c>
      <c r="N276" s="469">
        <f>'8. Routing factors'!N65*'7. Network costs'!$F$318</f>
        <v>88995.286038403414</v>
      </c>
      <c r="O276" s="469">
        <f>'8. Routing factors'!O65*'7. Network costs'!$F$319</f>
        <v>119190.11523000454</v>
      </c>
      <c r="P276" s="469">
        <f>'8. Routing factors'!P65*'7. Network costs'!$F$320</f>
        <v>0</v>
      </c>
      <c r="Q276" s="469">
        <f>'8. Routing factors'!Q65*'7. Network costs'!$F$321</f>
        <v>0</v>
      </c>
      <c r="R276" s="469">
        <f>'8. Routing factors'!R65*'7. Network costs'!$F$322</f>
        <v>5.2018730559062121</v>
      </c>
      <c r="S276" s="469">
        <f>'8. Routing factors'!S65*'7. Network costs'!$F$323</f>
        <v>4.8767559899120743</v>
      </c>
      <c r="T276" s="469">
        <f>'8. Routing factors'!T65*'7. Network costs'!$F$324</f>
        <v>213.75182201565877</v>
      </c>
      <c r="U276" s="469">
        <f>'8. Routing factors'!U65*'7. Network costs'!$F$325</f>
        <v>21.505058693444752</v>
      </c>
      <c r="V276" s="469">
        <f>'8. Routing factors'!V65*'7. Network costs'!$F$326</f>
        <v>0</v>
      </c>
      <c r="W276" s="469">
        <f>'8. Routing factors'!W65*'7. Network costs'!$F$327</f>
        <v>0</v>
      </c>
      <c r="X276" s="469">
        <f>'8. Routing factors'!X65*'7. Network costs'!$F$328</f>
        <v>0</v>
      </c>
      <c r="Y276" s="469">
        <f>'8. Routing factors'!Y65*'7. Network costs'!$F$329</f>
        <v>0</v>
      </c>
      <c r="Z276" s="469">
        <f>'8. Routing factors'!Z65*'7. Network costs'!$F$330</f>
        <v>0</v>
      </c>
      <c r="AA276" s="469">
        <f>'8. Routing factors'!AA65*'7. Network costs'!$F$331</f>
        <v>0</v>
      </c>
      <c r="AB276" s="469">
        <f>'8. Routing factors'!AB65*'7. Network costs'!$F$332</f>
        <v>7.7139604956697614</v>
      </c>
      <c r="AC276" s="469">
        <f>'8. Routing factors'!AC65*'7. Network costs'!$F$333</f>
        <v>9.7180437633368761</v>
      </c>
      <c r="AD276" s="469">
        <f>'8. Routing factors'!AD65*'7. Network costs'!$F$334</f>
        <v>0</v>
      </c>
      <c r="AE276" s="469">
        <f>'8. Routing factors'!AE65*'7. Network costs'!$F$335</f>
        <v>0</v>
      </c>
      <c r="AF276" s="469">
        <f>'8. Routing factors'!AF65*'7. Network costs'!$F$336</f>
        <v>0</v>
      </c>
      <c r="AG276" s="469">
        <f>'8. Routing factors'!AG65*'7. Network costs'!$F$337</f>
        <v>0</v>
      </c>
      <c r="AH276" s="469">
        <f>'8. Routing factors'!AH65*'7. Network costs'!$F$338</f>
        <v>0</v>
      </c>
      <c r="AI276" s="469">
        <f>'8. Routing factors'!AI65*'7. Network costs'!$F$339</f>
        <v>144.34454353960007</v>
      </c>
      <c r="AJ276" s="469">
        <f>'8. Routing factors'!AJ65*'7. Network costs'!$F$340</f>
        <v>509.97505798984128</v>
      </c>
      <c r="AK276" s="469">
        <f>'8. Routing factors'!AK65*'7. Network costs'!$F$341</f>
        <v>175.93838549979688</v>
      </c>
      <c r="AL276" s="469">
        <f>'8. Routing factors'!AL65*'7. Network costs'!$F$342</f>
        <v>53.955315572459789</v>
      </c>
      <c r="AM276" s="469">
        <f>'8. Routing factors'!AM65*'7. Network costs'!$F$343</f>
        <v>66.569403723340017</v>
      </c>
      <c r="AN276" s="469">
        <f>'8. Routing factors'!AN65*'7. Network costs'!$F$344</f>
        <v>0.18349415809209962</v>
      </c>
      <c r="AO276" s="469">
        <f>'8. Routing factors'!AO65*'7. Network costs'!$F$345</f>
        <v>2.4465887745613282E-2</v>
      </c>
      <c r="AP276" s="469">
        <f>'8. Routing factors'!AP65*'7. Network costs'!$F$346</f>
        <v>1522.073197798109</v>
      </c>
      <c r="AQ276" s="469">
        <f>'8. Routing factors'!AQ65*'7. Network costs'!$F$347</f>
        <v>0</v>
      </c>
      <c r="AR276" s="469">
        <f>'8. Routing factors'!AR65*'7. Network costs'!$F$348</f>
        <v>0.12232943872806643</v>
      </c>
      <c r="AS276" s="469">
        <f>'8. Routing factors'!AS65*'7. Network costs'!$F$349</f>
        <v>0.36557657574149738</v>
      </c>
      <c r="AT276" s="469">
        <f>'8. Routing factors'!AT65*'7. Network costs'!$F$350</f>
        <v>0.13485920585451788</v>
      </c>
      <c r="AU276" s="469">
        <f>'8. Routing factors'!AU65*'7. Network costs'!$F$351</f>
        <v>0</v>
      </c>
      <c r="AV276" s="469">
        <f>'8. Routing factors'!AV65*'7. Network costs'!$F$352</f>
        <v>0</v>
      </c>
      <c r="AW276" s="469">
        <f>'8. Routing factors'!AW65*'7. Network costs'!$F$353</f>
        <v>0</v>
      </c>
      <c r="AX276" s="469">
        <f>'8. Routing factors'!AX65*'7. Network costs'!$F$354</f>
        <v>0</v>
      </c>
      <c r="AY276" s="469">
        <f>'8. Routing factors'!AY65*'7. Network costs'!$F$355</f>
        <v>0</v>
      </c>
      <c r="AZ276" s="469">
        <f>'8. Routing factors'!AZ65*'7. Network costs'!$F$356</f>
        <v>0</v>
      </c>
      <c r="BA276" s="469">
        <f>'8. Routing factors'!BA65*'7. Network costs'!$F$357</f>
        <v>0</v>
      </c>
      <c r="BB276" s="469">
        <f>'8. Routing factors'!BB65*'7. Network costs'!$F$358</f>
        <v>0</v>
      </c>
      <c r="BC276" s="469">
        <f>'8. Routing factors'!BC65*'7. Network costs'!$F$359</f>
        <v>0</v>
      </c>
      <c r="BD276" s="469">
        <f>'8. Routing factors'!BD65*'7. Network costs'!$F$360</f>
        <v>0</v>
      </c>
      <c r="BE276" s="469">
        <f>'8. Routing factors'!BE65*'7. Network costs'!$F$361</f>
        <v>0</v>
      </c>
      <c r="BF276" s="469">
        <f>'8. Routing factors'!BF65*'7. Network costs'!$F$362</f>
        <v>0</v>
      </c>
      <c r="BG276" s="469">
        <f>'8. Routing factors'!BG65*'7. Network costs'!$F$363</f>
        <v>0</v>
      </c>
      <c r="BH276" s="229"/>
      <c r="BI276" s="335">
        <f t="shared" si="44"/>
        <v>212574.47447001503</v>
      </c>
      <c r="BJ276" s="470">
        <f>'2. Traffic'!F222</f>
        <v>240</v>
      </c>
      <c r="BK276" s="471">
        <f t="shared" si="45"/>
        <v>8.85726976958396E-4</v>
      </c>
    </row>
    <row r="277" spans="3:63">
      <c r="C277" s="240" t="str">
        <f t="shared" si="43"/>
        <v>S17</v>
      </c>
      <c r="D277" s="240" t="str">
        <f t="shared" si="43"/>
        <v>Изходящи SMS към други мрежи (SMS outgoing to other network)</v>
      </c>
      <c r="E277" s="469">
        <f>'8. Routing factors'!E66*'7. Network costs'!$F$309</f>
        <v>53.425014760064357</v>
      </c>
      <c r="F277" s="469">
        <f>'8. Routing factors'!F66*'7. Network costs'!$F$310</f>
        <v>37.032515760353377</v>
      </c>
      <c r="G277" s="469">
        <f>'8. Routing factors'!G66*'7. Network costs'!$F$311</f>
        <v>74.335617872100471</v>
      </c>
      <c r="H277" s="469">
        <f>'8. Routing factors'!H66*'7. Network costs'!$F$312</f>
        <v>21.265305260696344</v>
      </c>
      <c r="I277" s="469">
        <f>'8. Routing factors'!I66*'7. Network costs'!$F$313</f>
        <v>77.917501853059306</v>
      </c>
      <c r="J277" s="469">
        <f>'8. Routing factors'!J66*'7. Network costs'!$F$314</f>
        <v>4.794542533457002</v>
      </c>
      <c r="K277" s="469">
        <f>'8. Routing factors'!K66*'7. Network costs'!$F$315</f>
        <v>2.4400457070018002</v>
      </c>
      <c r="L277" s="469">
        <f>'8. Routing factors'!L66*'7. Network costs'!$F$316</f>
        <v>0.32511706599413825</v>
      </c>
      <c r="M277" s="469">
        <f>'8. Routing factors'!M66*'7. Network costs'!$F$317</f>
        <v>9.7535119798241467</v>
      </c>
      <c r="N277" s="469">
        <f>'8. Routing factors'!N66*'7. Network costs'!$F$318</f>
        <v>29665.095346134472</v>
      </c>
      <c r="O277" s="469">
        <f>'8. Routing factors'!O66*'7. Network costs'!$F$319</f>
        <v>39730.038410001507</v>
      </c>
      <c r="P277" s="469">
        <f>'8. Routing factors'!P66*'7. Network costs'!$F$320</f>
        <v>0</v>
      </c>
      <c r="Q277" s="469">
        <f>'8. Routing factors'!Q66*'7. Network costs'!$F$321</f>
        <v>0</v>
      </c>
      <c r="R277" s="469">
        <f>'8. Routing factors'!R66*'7. Network costs'!$F$322</f>
        <v>1.7339576853020706</v>
      </c>
      <c r="S277" s="469">
        <f>'8. Routing factors'!S66*'7. Network costs'!$F$323</f>
        <v>1.6255853299706913</v>
      </c>
      <c r="T277" s="469">
        <f>'8. Routing factors'!T66*'7. Network costs'!$F$324</f>
        <v>71.250607338552911</v>
      </c>
      <c r="U277" s="469">
        <f>'8. Routing factors'!U66*'7. Network costs'!$F$325</f>
        <v>7.1683528978149189</v>
      </c>
      <c r="V277" s="469">
        <f>'8. Routing factors'!V66*'7. Network costs'!$F$326</f>
        <v>0</v>
      </c>
      <c r="W277" s="469">
        <f>'8. Routing factors'!W66*'7. Network costs'!$F$327</f>
        <v>10.914985596421447</v>
      </c>
      <c r="X277" s="469">
        <f>'8. Routing factors'!X66*'7. Network costs'!$F$328</f>
        <v>0</v>
      </c>
      <c r="Y277" s="469">
        <f>'8. Routing factors'!Y66*'7. Network costs'!$F$329</f>
        <v>0</v>
      </c>
      <c r="Z277" s="469">
        <f>'8. Routing factors'!Z66*'7. Network costs'!$F$330</f>
        <v>0</v>
      </c>
      <c r="AA277" s="469">
        <f>'8. Routing factors'!AA66*'7. Network costs'!$F$331</f>
        <v>0</v>
      </c>
      <c r="AB277" s="469">
        <f>'8. Routing factors'!AB66*'7. Network costs'!$F$332</f>
        <v>1.2856600826116267</v>
      </c>
      <c r="AC277" s="469">
        <f>'8. Routing factors'!AC66*'7. Network costs'!$F$333</f>
        <v>1.6196739605561459</v>
      </c>
      <c r="AD277" s="469">
        <f>'8. Routing factors'!AD66*'7. Network costs'!$F$334</f>
        <v>0</v>
      </c>
      <c r="AE277" s="469">
        <f>'8. Routing factors'!AE66*'7. Network costs'!$F$335</f>
        <v>0</v>
      </c>
      <c r="AF277" s="469">
        <f>'8. Routing factors'!AF66*'7. Network costs'!$F$336</f>
        <v>0</v>
      </c>
      <c r="AG277" s="469">
        <f>'8. Routing factors'!AG66*'7. Network costs'!$F$337</f>
        <v>0</v>
      </c>
      <c r="AH277" s="469">
        <f>'8. Routing factors'!AH66*'7. Network costs'!$F$338</f>
        <v>0</v>
      </c>
      <c r="AI277" s="469">
        <f>'8. Routing factors'!AI66*'7. Network costs'!$F$339</f>
        <v>24.057423923266679</v>
      </c>
      <c r="AJ277" s="469">
        <f>'8. Routing factors'!AJ66*'7. Network costs'!$F$340</f>
        <v>84.99584299830687</v>
      </c>
      <c r="AK277" s="469">
        <f>'8. Routing factors'!AK66*'7. Network costs'!$F$341</f>
        <v>29.323064249966151</v>
      </c>
      <c r="AL277" s="469">
        <f>'8. Routing factors'!AL66*'7. Network costs'!$F$342</f>
        <v>8.992552595409963</v>
      </c>
      <c r="AM277" s="469">
        <f>'8. Routing factors'!AM66*'7. Network costs'!$F$343</f>
        <v>11.09490062055667</v>
      </c>
      <c r="AN277" s="469">
        <f>'8. Routing factors'!AN66*'7. Network costs'!$F$344</f>
        <v>6.1164719364033199E-2</v>
      </c>
      <c r="AO277" s="469">
        <f>'8. Routing factors'!AO66*'7. Network costs'!$F$345</f>
        <v>8.1552959152044278E-3</v>
      </c>
      <c r="AP277" s="469">
        <f>'8. Routing factors'!AP66*'7. Network costs'!$F$346</f>
        <v>507.35773259936968</v>
      </c>
      <c r="AQ277" s="469">
        <f>'8. Routing factors'!AQ66*'7. Network costs'!$F$347</f>
        <v>0</v>
      </c>
      <c r="AR277" s="469">
        <f>'8. Routing factors'!AR66*'7. Network costs'!$F$348</f>
        <v>4.0776479576022137E-2</v>
      </c>
      <c r="AS277" s="469">
        <f>'8. Routing factors'!AS66*'7. Network costs'!$F$349</f>
        <v>0.12185885858049912</v>
      </c>
      <c r="AT277" s="469">
        <f>'8. Routing factors'!AT66*'7. Network costs'!$F$350</f>
        <v>4.495306861817263E-2</v>
      </c>
      <c r="AU277" s="469">
        <f>'8. Routing factors'!AU66*'7. Network costs'!$F$351</f>
        <v>0</v>
      </c>
      <c r="AV277" s="469">
        <f>'8. Routing factors'!AV66*'7. Network costs'!$F$352</f>
        <v>0.27379349397369346</v>
      </c>
      <c r="AW277" s="469">
        <f>'8. Routing factors'!AW66*'7. Network costs'!$F$353</f>
        <v>0</v>
      </c>
      <c r="AX277" s="469">
        <f>'8. Routing factors'!AX66*'7. Network costs'!$F$354</f>
        <v>0</v>
      </c>
      <c r="AY277" s="469">
        <f>'8. Routing factors'!AY66*'7. Network costs'!$F$355</f>
        <v>0</v>
      </c>
      <c r="AZ277" s="469">
        <f>'8. Routing factors'!AZ66*'7. Network costs'!$F$356</f>
        <v>0</v>
      </c>
      <c r="BA277" s="469">
        <f>'8. Routing factors'!BA66*'7. Network costs'!$F$357</f>
        <v>0</v>
      </c>
      <c r="BB277" s="469">
        <f>'8. Routing factors'!BB66*'7. Network costs'!$F$358</f>
        <v>0</v>
      </c>
      <c r="BC277" s="469">
        <f>'8. Routing factors'!BC66*'7. Network costs'!$F$359</f>
        <v>0</v>
      </c>
      <c r="BD277" s="469">
        <f>'8. Routing factors'!BD66*'7. Network costs'!$F$360</f>
        <v>0</v>
      </c>
      <c r="BE277" s="469">
        <f>'8. Routing factors'!BE66*'7. Network costs'!$F$361</f>
        <v>0</v>
      </c>
      <c r="BF277" s="469">
        <f>'8. Routing factors'!BF66*'7. Network costs'!$F$362</f>
        <v>0</v>
      </c>
      <c r="BG277" s="469">
        <f>'8. Routing factors'!BG66*'7. Network costs'!$F$363</f>
        <v>0</v>
      </c>
      <c r="BH277" s="229"/>
      <c r="BI277" s="335">
        <f t="shared" si="44"/>
        <v>70438.393970722667</v>
      </c>
      <c r="BJ277" s="470">
        <f>'2. Traffic'!F223</f>
        <v>80</v>
      </c>
      <c r="BK277" s="471">
        <f t="shared" si="45"/>
        <v>8.8047992463403328E-4</v>
      </c>
    </row>
    <row r="278" spans="3:63">
      <c r="C278" s="240" t="str">
        <f t="shared" si="43"/>
        <v>S18</v>
      </c>
      <c r="D278" s="240" t="str">
        <f t="shared" si="43"/>
        <v>Входящи SMS от други мрежи (SMS incoming from other network)</v>
      </c>
      <c r="E278" s="469">
        <f>'8. Routing factors'!E67*'7. Network costs'!$F$309</f>
        <v>26.712507380032179</v>
      </c>
      <c r="F278" s="469">
        <f>'8. Routing factors'!F67*'7. Network costs'!$F$310</f>
        <v>18.516257880176688</v>
      </c>
      <c r="G278" s="469">
        <f>'8. Routing factors'!G67*'7. Network costs'!$F$311</f>
        <v>37.167808936050236</v>
      </c>
      <c r="H278" s="469">
        <f>'8. Routing factors'!H67*'7. Network costs'!$F$312</f>
        <v>10.632652630348172</v>
      </c>
      <c r="I278" s="469">
        <f>'8. Routing factors'!I67*'7. Network costs'!$F$313</f>
        <v>38.958750926529653</v>
      </c>
      <c r="J278" s="469">
        <f>'8. Routing factors'!J67*'7. Network costs'!$F$314</f>
        <v>2.397271266728501</v>
      </c>
      <c r="K278" s="469">
        <f>'8. Routing factors'!K67*'7. Network costs'!$F$315</f>
        <v>1.2200228535009001</v>
      </c>
      <c r="L278" s="469">
        <f>'8. Routing factors'!L67*'7. Network costs'!$F$316</f>
        <v>0.16255853299706913</v>
      </c>
      <c r="M278" s="469">
        <f>'8. Routing factors'!M67*'7. Network costs'!$F$317</f>
        <v>4.8767559899120734</v>
      </c>
      <c r="N278" s="469">
        <f>'8. Routing factors'!N67*'7. Network costs'!$F$318</f>
        <v>14832.547673067236</v>
      </c>
      <c r="O278" s="469">
        <f>'8. Routing factors'!O67*'7. Network costs'!$F$319</f>
        <v>19865.019205000754</v>
      </c>
      <c r="P278" s="469">
        <f>'8. Routing factors'!P67*'7. Network costs'!$F$320</f>
        <v>0</v>
      </c>
      <c r="Q278" s="469">
        <f>'8. Routing factors'!Q67*'7. Network costs'!$F$321</f>
        <v>0</v>
      </c>
      <c r="R278" s="469">
        <f>'8. Routing factors'!R67*'7. Network costs'!$F$322</f>
        <v>0.86697884265103531</v>
      </c>
      <c r="S278" s="469">
        <f>'8. Routing factors'!S67*'7. Network costs'!$F$323</f>
        <v>0.81279266498534564</v>
      </c>
      <c r="T278" s="469">
        <f>'8. Routing factors'!T67*'7. Network costs'!$F$324</f>
        <v>35.625303669276455</v>
      </c>
      <c r="U278" s="469">
        <f>'8. Routing factors'!U67*'7. Network costs'!$F$325</f>
        <v>0</v>
      </c>
      <c r="V278" s="469">
        <f>'8. Routing factors'!V67*'7. Network costs'!$F$326</f>
        <v>11.197661731390889</v>
      </c>
      <c r="W278" s="469">
        <f>'8. Routing factors'!W67*'7. Network costs'!$F$327</f>
        <v>5.4574927982107235</v>
      </c>
      <c r="X278" s="469">
        <f>'8. Routing factors'!X67*'7. Network costs'!$F$328</f>
        <v>0</v>
      </c>
      <c r="Y278" s="469">
        <f>'8. Routing factors'!Y67*'7. Network costs'!$F$329</f>
        <v>0</v>
      </c>
      <c r="Z278" s="469">
        <f>'8. Routing factors'!Z67*'7. Network costs'!$F$330</f>
        <v>0</v>
      </c>
      <c r="AA278" s="469">
        <f>'8. Routing factors'!AA67*'7. Network costs'!$F$331</f>
        <v>0</v>
      </c>
      <c r="AB278" s="469">
        <f>'8. Routing factors'!AB67*'7. Network costs'!$F$332</f>
        <v>0.64283004130581334</v>
      </c>
      <c r="AC278" s="469">
        <f>'8. Routing factors'!AC67*'7. Network costs'!$F$333</f>
        <v>0.80983698027807294</v>
      </c>
      <c r="AD278" s="469">
        <f>'8. Routing factors'!AD67*'7. Network costs'!$F$334</f>
        <v>0</v>
      </c>
      <c r="AE278" s="469">
        <f>'8. Routing factors'!AE67*'7. Network costs'!$F$335</f>
        <v>0</v>
      </c>
      <c r="AF278" s="469">
        <f>'8. Routing factors'!AF67*'7. Network costs'!$F$336</f>
        <v>0</v>
      </c>
      <c r="AG278" s="469">
        <f>'8. Routing factors'!AG67*'7. Network costs'!$F$337</f>
        <v>0</v>
      </c>
      <c r="AH278" s="469">
        <f>'8. Routing factors'!AH67*'7. Network costs'!$F$338</f>
        <v>0</v>
      </c>
      <c r="AI278" s="469">
        <f>'8. Routing factors'!AI67*'7. Network costs'!$F$339</f>
        <v>12.02871196163334</v>
      </c>
      <c r="AJ278" s="469">
        <f>'8. Routing factors'!AJ67*'7. Network costs'!$F$340</f>
        <v>42.497921499153435</v>
      </c>
      <c r="AK278" s="469">
        <f>'8. Routing factors'!AK67*'7. Network costs'!$F$341</f>
        <v>14.661532124983076</v>
      </c>
      <c r="AL278" s="469">
        <f>'8. Routing factors'!AL67*'7. Network costs'!$F$342</f>
        <v>4.4962762977049815</v>
      </c>
      <c r="AM278" s="469">
        <f>'8. Routing factors'!AM67*'7. Network costs'!$F$343</f>
        <v>5.547450310278335</v>
      </c>
      <c r="AN278" s="469">
        <f>'8. Routing factors'!AN67*'7. Network costs'!$F$344</f>
        <v>3.0582359682016599E-2</v>
      </c>
      <c r="AO278" s="469">
        <f>'8. Routing factors'!AO67*'7. Network costs'!$F$345</f>
        <v>4.0776479576022139E-3</v>
      </c>
      <c r="AP278" s="469">
        <f>'8. Routing factors'!AP67*'7. Network costs'!$F$346</f>
        <v>253.67886629968484</v>
      </c>
      <c r="AQ278" s="469">
        <f>'8. Routing factors'!AQ67*'7. Network costs'!$F$347</f>
        <v>0</v>
      </c>
      <c r="AR278" s="469">
        <f>'8. Routing factors'!AR67*'7. Network costs'!$F$348</f>
        <v>2.0388239788011069E-2</v>
      </c>
      <c r="AS278" s="469">
        <f>'8. Routing factors'!AS67*'7. Network costs'!$F$349</f>
        <v>6.0929429290249561E-2</v>
      </c>
      <c r="AT278" s="469">
        <f>'8. Routing factors'!AT67*'7. Network costs'!$F$350</f>
        <v>0</v>
      </c>
      <c r="AU278" s="469">
        <f>'8. Routing factors'!AU67*'7. Network costs'!$F$351</f>
        <v>1.9151195032964932E-2</v>
      </c>
      <c r="AV278" s="469">
        <f>'8. Routing factors'!AV67*'7. Network costs'!$F$352</f>
        <v>0.13689674698684673</v>
      </c>
      <c r="AW278" s="469">
        <f>'8. Routing factors'!AW67*'7. Network costs'!$F$353</f>
        <v>0</v>
      </c>
      <c r="AX278" s="469">
        <f>'8. Routing factors'!AX67*'7. Network costs'!$F$354</f>
        <v>0</v>
      </c>
      <c r="AY278" s="469">
        <f>'8. Routing factors'!AY67*'7. Network costs'!$F$355</f>
        <v>0</v>
      </c>
      <c r="AZ278" s="469">
        <f>'8. Routing factors'!AZ67*'7. Network costs'!$F$356</f>
        <v>0</v>
      </c>
      <c r="BA278" s="469">
        <f>'8. Routing factors'!BA67*'7. Network costs'!$F$357</f>
        <v>0</v>
      </c>
      <c r="BB278" s="469">
        <f>'8. Routing factors'!BB67*'7. Network costs'!$F$358</f>
        <v>0</v>
      </c>
      <c r="BC278" s="469">
        <f>'8. Routing factors'!BC67*'7. Network costs'!$F$359</f>
        <v>0</v>
      </c>
      <c r="BD278" s="469">
        <f>'8. Routing factors'!BD67*'7. Network costs'!$F$360</f>
        <v>0</v>
      </c>
      <c r="BE278" s="469">
        <f>'8. Routing factors'!BE67*'7. Network costs'!$F$361</f>
        <v>0</v>
      </c>
      <c r="BF278" s="469">
        <f>'8. Routing factors'!BF67*'7. Network costs'!$F$362</f>
        <v>0</v>
      </c>
      <c r="BG278" s="469">
        <f>'8. Routing factors'!BG67*'7. Network costs'!$F$363</f>
        <v>0</v>
      </c>
      <c r="BH278" s="229"/>
      <c r="BI278" s="335">
        <f t="shared" si="44"/>
        <v>35226.807145304541</v>
      </c>
      <c r="BJ278" s="470">
        <f>'2. Traffic'!F224</f>
        <v>40</v>
      </c>
      <c r="BK278" s="471">
        <f t="shared" si="45"/>
        <v>8.8067017863261354E-4</v>
      </c>
    </row>
    <row r="279" spans="3:63">
      <c r="C279" s="240" t="str">
        <f t="shared" si="43"/>
        <v>S19</v>
      </c>
      <c r="D279" s="240" t="str">
        <f t="shared" si="43"/>
        <v>Пренос на данни (Data services)</v>
      </c>
      <c r="E279" s="469">
        <f>'8. Routing factors'!E68*'7. Network costs'!$F$309</f>
        <v>0</v>
      </c>
      <c r="F279" s="469">
        <f>'8. Routing factors'!F68*'7. Network costs'!$F$310</f>
        <v>2750032.1487832577</v>
      </c>
      <c r="G279" s="469">
        <f>'8. Routing factors'!G68*'7. Network costs'!$F$311</f>
        <v>0</v>
      </c>
      <c r="H279" s="469">
        <f>'8. Routing factors'!H68*'7. Network costs'!$F$312</f>
        <v>1579160.1493953338</v>
      </c>
      <c r="I279" s="469">
        <f>'8. Routing factors'!I68*'7. Network costs'!$F$313</f>
        <v>0</v>
      </c>
      <c r="J279" s="469">
        <f>'8. Routing factors'!J68*'7. Network costs'!$F$314</f>
        <v>356042.40854280186</v>
      </c>
      <c r="K279" s="469">
        <f>'8. Routing factors'!K68*'7. Network costs'!$F$315</f>
        <v>120798.42090086317</v>
      </c>
      <c r="L279" s="469">
        <f>'8. Routing factors'!L68*'7. Network costs'!$F$316</f>
        <v>24143.171622144117</v>
      </c>
      <c r="M279" s="469">
        <f>'8. Routing factors'!M68*'7. Network costs'!$F$317</f>
        <v>724295.14866432338</v>
      </c>
      <c r="N279" s="469">
        <f>'8. Routing factors'!N68*'7. Network costs'!$F$318</f>
        <v>0</v>
      </c>
      <c r="O279" s="469">
        <f>'8. Routing factors'!O68*'7. Network costs'!$F$319</f>
        <v>0</v>
      </c>
      <c r="P279" s="469">
        <f>'8. Routing factors'!P68*'7. Network costs'!$F$320</f>
        <v>0</v>
      </c>
      <c r="Q279" s="469">
        <f>'8. Routing factors'!Q68*'7. Network costs'!$F$321</f>
        <v>0</v>
      </c>
      <c r="R279" s="469">
        <f>'8. Routing factors'!R68*'7. Network costs'!$F$322</f>
        <v>128763.58198476861</v>
      </c>
      <c r="S279" s="469">
        <f>'8. Routing factors'!S68*'7. Network costs'!$F$323</f>
        <v>120715.85811072057</v>
      </c>
      <c r="T279" s="469">
        <f>'8. Routing factors'!T68*'7. Network costs'!$F$324</f>
        <v>5291065.345636758</v>
      </c>
      <c r="U279" s="469">
        <f>'8. Routing factors'!U68*'7. Network costs'!$F$325</f>
        <v>532321.40776996303</v>
      </c>
      <c r="V279" s="469">
        <f>'8. Routing factors'!V68*'7. Network costs'!$F$326</f>
        <v>0</v>
      </c>
      <c r="W279" s="469">
        <f>'8. Routing factors'!W68*'7. Network costs'!$F$327</f>
        <v>0</v>
      </c>
      <c r="X279" s="469">
        <f>'8. Routing factors'!X68*'7. Network costs'!$F$328</f>
        <v>0</v>
      </c>
      <c r="Y279" s="469">
        <f>'8. Routing factors'!Y68*'7. Network costs'!$F$329</f>
        <v>511232.11189340189</v>
      </c>
      <c r="Z279" s="469">
        <f>'8. Routing factors'!Z68*'7. Network costs'!$F$330</f>
        <v>264948.71008829196</v>
      </c>
      <c r="AA279" s="469">
        <f>'8. Routing factors'!AA68*'7. Network costs'!$F$331</f>
        <v>387799.20577747456</v>
      </c>
      <c r="AB279" s="469">
        <f>'8. Routing factors'!AB68*'7. Network costs'!$F$332</f>
        <v>95473.031928727243</v>
      </c>
      <c r="AC279" s="469">
        <f>'8. Routing factors'!AC68*'7. Network costs'!$F$333</f>
        <v>120276.88021252608</v>
      </c>
      <c r="AD279" s="469">
        <f>'8. Routing factors'!AD68*'7. Network costs'!$F$334</f>
        <v>0</v>
      </c>
      <c r="AE279" s="469">
        <f>'8. Routing factors'!AE68*'7. Network costs'!$F$335</f>
        <v>0</v>
      </c>
      <c r="AF279" s="469">
        <f>'8. Routing factors'!AF68*'7. Network costs'!$F$336</f>
        <v>0</v>
      </c>
      <c r="AG279" s="469">
        <f>'8. Routing factors'!AG68*'7. Network costs'!$F$337</f>
        <v>0</v>
      </c>
      <c r="AH279" s="469">
        <f>'8. Routing factors'!AH68*'7. Network costs'!$F$338</f>
        <v>0</v>
      </c>
      <c r="AI279" s="469">
        <f>'8. Routing factors'!AI68*'7. Network costs'!$F$339</f>
        <v>0</v>
      </c>
      <c r="AJ279" s="469">
        <f>'8. Routing factors'!AJ68*'7. Network costs'!$F$340</f>
        <v>6311785.6283617457</v>
      </c>
      <c r="AK279" s="469">
        <f>'8. Routing factors'!AK68*'7. Network costs'!$F$341</f>
        <v>0</v>
      </c>
      <c r="AL279" s="469">
        <f>'8. Routing factors'!AL68*'7. Network costs'!$F$342</f>
        <v>667786.35556478181</v>
      </c>
      <c r="AM279" s="469">
        <f>'8. Routing factors'!AM68*'7. Network costs'!$F$343</f>
        <v>0</v>
      </c>
      <c r="AN279" s="469">
        <f>'8. Routing factors'!AN68*'7. Network costs'!$F$344</f>
        <v>4542.0879777893897</v>
      </c>
      <c r="AO279" s="469">
        <f>'8. Routing factors'!AO68*'7. Network costs'!$F$345</f>
        <v>605.61173037191861</v>
      </c>
      <c r="AP279" s="469">
        <f>'8. Routing factors'!AP68*'7. Network costs'!$F$346</f>
        <v>0</v>
      </c>
      <c r="AQ279" s="469">
        <f>'8. Routing factors'!AQ68*'7. Network costs'!$F$347</f>
        <v>0</v>
      </c>
      <c r="AR279" s="469">
        <f>'8. Routing factors'!AR68*'7. Network costs'!$F$348</f>
        <v>3028.0586518595933</v>
      </c>
      <c r="AS279" s="469">
        <f>'8. Routing factors'!AS68*'7. Network costs'!$F$349</f>
        <v>9049.2307052273391</v>
      </c>
      <c r="AT279" s="469">
        <f>'8. Routing factors'!AT68*'7. Network costs'!$F$350</f>
        <v>3338.2118753806981</v>
      </c>
      <c r="AU279" s="469">
        <f>'8. Routing factors'!AU68*'7. Network costs'!$F$351</f>
        <v>0</v>
      </c>
      <c r="AV279" s="469">
        <f>'8. Routing factors'!AV68*'7. Network costs'!$F$352</f>
        <v>0</v>
      </c>
      <c r="AW279" s="469">
        <f>'8. Routing factors'!AW68*'7. Network costs'!$F$353</f>
        <v>0</v>
      </c>
      <c r="AX279" s="469">
        <f>'8. Routing factors'!AX68*'7. Network costs'!$F$354</f>
        <v>1700.6339454376593</v>
      </c>
      <c r="AY279" s="469">
        <f>'8. Routing factors'!AY68*'7. Network costs'!$F$355</f>
        <v>0</v>
      </c>
      <c r="AZ279" s="469">
        <f>'8. Routing factors'!AZ68*'7. Network costs'!$F$356</f>
        <v>0</v>
      </c>
      <c r="BA279" s="469">
        <f>'8. Routing factors'!BA68*'7. Network costs'!$F$357</f>
        <v>0</v>
      </c>
      <c r="BB279" s="469">
        <f>'8. Routing factors'!BB68*'7. Network costs'!$F$358</f>
        <v>0</v>
      </c>
      <c r="BC279" s="469">
        <f>'8. Routing factors'!BC68*'7. Network costs'!$F$359</f>
        <v>0</v>
      </c>
      <c r="BD279" s="469">
        <f>'8. Routing factors'!BD68*'7. Network costs'!$F$360</f>
        <v>0</v>
      </c>
      <c r="BE279" s="469">
        <f>'8. Routing factors'!BE68*'7. Network costs'!$F$361</f>
        <v>0</v>
      </c>
      <c r="BF279" s="469">
        <f>'8. Routing factors'!BF68*'7. Network costs'!$F$362</f>
        <v>0</v>
      </c>
      <c r="BG279" s="469">
        <f>'8. Routing factors'!BG68*'7. Network costs'!$F$363</f>
        <v>0</v>
      </c>
      <c r="BH279" s="229"/>
      <c r="BI279" s="335">
        <f t="shared" si="44"/>
        <v>20008903.40012395</v>
      </c>
      <c r="BJ279" s="470">
        <f>'2. Traffic'!F225</f>
        <v>4000</v>
      </c>
      <c r="BK279" s="471">
        <f t="shared" si="45"/>
        <v>5.0022258500309873E-3</v>
      </c>
    </row>
    <row r="280" spans="3:63">
      <c r="C280" s="240" t="str">
        <f t="shared" si="43"/>
        <v>S20</v>
      </c>
      <c r="D280" s="240" t="str">
        <f t="shared" si="43"/>
        <v>Subscribers</v>
      </c>
      <c r="E280" s="469">
        <f>'8. Routing factors'!E69*'7. Network costs'!$F$309</f>
        <v>0</v>
      </c>
      <c r="F280" s="469">
        <f>'8. Routing factors'!F69*'7. Network costs'!$F$310</f>
        <v>0</v>
      </c>
      <c r="G280" s="469">
        <f>'8. Routing factors'!G69*'7. Network costs'!$F$311</f>
        <v>0</v>
      </c>
      <c r="H280" s="469">
        <f>'8. Routing factors'!H69*'7. Network costs'!$F$312</f>
        <v>0</v>
      </c>
      <c r="I280" s="469">
        <f>'8. Routing factors'!I69*'7. Network costs'!$F$313</f>
        <v>0</v>
      </c>
      <c r="J280" s="469">
        <f>'8. Routing factors'!J69*'7. Network costs'!$F$314</f>
        <v>0</v>
      </c>
      <c r="K280" s="469">
        <f>'8. Routing factors'!K69*'7. Network costs'!$F$315</f>
        <v>0</v>
      </c>
      <c r="L280" s="469">
        <f>'8. Routing factors'!L69*'7. Network costs'!$F$316</f>
        <v>0</v>
      </c>
      <c r="M280" s="469">
        <f>'8. Routing factors'!M69*'7. Network costs'!$F$317</f>
        <v>0</v>
      </c>
      <c r="N280" s="469">
        <f>'8. Routing factors'!N69*'7. Network costs'!$F$318</f>
        <v>0</v>
      </c>
      <c r="O280" s="469">
        <f>'8. Routing factors'!O69*'7. Network costs'!$F$319</f>
        <v>0</v>
      </c>
      <c r="P280" s="469">
        <f>'8. Routing factors'!P69*'7. Network costs'!$F$320</f>
        <v>0</v>
      </c>
      <c r="Q280" s="469">
        <f>'8. Routing factors'!Q69*'7. Network costs'!$F$321</f>
        <v>0</v>
      </c>
      <c r="R280" s="469">
        <f>'8. Routing factors'!R69*'7. Network costs'!$F$322</f>
        <v>0</v>
      </c>
      <c r="S280" s="469">
        <f>'8. Routing factors'!S69*'7. Network costs'!$F$323</f>
        <v>0</v>
      </c>
      <c r="T280" s="469">
        <f>'8. Routing factors'!T69*'7. Network costs'!$F$324</f>
        <v>0</v>
      </c>
      <c r="U280" s="469">
        <f>'8. Routing factors'!U69*'7. Network costs'!$F$325</f>
        <v>0</v>
      </c>
      <c r="V280" s="469">
        <f>'8. Routing factors'!V69*'7. Network costs'!$F$326</f>
        <v>0</v>
      </c>
      <c r="W280" s="469">
        <f>'8. Routing factors'!W69*'7. Network costs'!$F$327</f>
        <v>0</v>
      </c>
      <c r="X280" s="469">
        <f>'8. Routing factors'!X69*'7. Network costs'!$F$328</f>
        <v>0</v>
      </c>
      <c r="Y280" s="469">
        <f>'8. Routing factors'!Y69*'7. Network costs'!$F$329</f>
        <v>0</v>
      </c>
      <c r="Z280" s="469">
        <f>'8. Routing factors'!Z69*'7. Network costs'!$F$330</f>
        <v>0</v>
      </c>
      <c r="AA280" s="469">
        <f>'8. Routing factors'!AA69*'7. Network costs'!$F$331</f>
        <v>0</v>
      </c>
      <c r="AB280" s="469">
        <f>'8. Routing factors'!AB69*'7. Network costs'!$F$332</f>
        <v>0</v>
      </c>
      <c r="AC280" s="469">
        <f>'8. Routing factors'!AC69*'7. Network costs'!$F$333</f>
        <v>0</v>
      </c>
      <c r="AD280" s="469">
        <f>'8. Routing factors'!AD69*'7. Network costs'!$F$334</f>
        <v>0</v>
      </c>
      <c r="AE280" s="469">
        <f>'8. Routing factors'!AE69*'7. Network costs'!$F$335</f>
        <v>0</v>
      </c>
      <c r="AF280" s="469">
        <f>'8. Routing factors'!AF69*'7. Network costs'!$F$336</f>
        <v>0</v>
      </c>
      <c r="AG280" s="469">
        <f>'8. Routing factors'!AG69*'7. Network costs'!$F$337</f>
        <v>0</v>
      </c>
      <c r="AH280" s="469">
        <f>'8. Routing factors'!AH69*'7. Network costs'!$F$338</f>
        <v>0</v>
      </c>
      <c r="AI280" s="469">
        <f>'8. Routing factors'!AI69*'7. Network costs'!$F$339</f>
        <v>0</v>
      </c>
      <c r="AJ280" s="469">
        <f>'8. Routing factors'!AJ69*'7. Network costs'!$F$340</f>
        <v>0</v>
      </c>
      <c r="AK280" s="469">
        <f>'8. Routing factors'!AK69*'7. Network costs'!$F$341</f>
        <v>0</v>
      </c>
      <c r="AL280" s="469">
        <f>'8. Routing factors'!AL69*'7. Network costs'!$F$342</f>
        <v>0</v>
      </c>
      <c r="AM280" s="469">
        <f>'8. Routing factors'!AM69*'7. Network costs'!$F$343</f>
        <v>0</v>
      </c>
      <c r="AN280" s="469">
        <f>'8. Routing factors'!AN69*'7. Network costs'!$F$344</f>
        <v>0</v>
      </c>
      <c r="AO280" s="469">
        <f>'8. Routing factors'!AO69*'7. Network costs'!$F$345</f>
        <v>0</v>
      </c>
      <c r="AP280" s="469">
        <f>'8. Routing factors'!AP69*'7. Network costs'!$F$346</f>
        <v>0</v>
      </c>
      <c r="AQ280" s="469">
        <f>'8. Routing factors'!AQ69*'7. Network costs'!$F$347</f>
        <v>0</v>
      </c>
      <c r="AR280" s="469">
        <f>'8. Routing factors'!AR69*'7. Network costs'!$F$348</f>
        <v>0</v>
      </c>
      <c r="AS280" s="469">
        <f>'8. Routing factors'!AS69*'7. Network costs'!$F$349</f>
        <v>0</v>
      </c>
      <c r="AT280" s="469">
        <f>'8. Routing factors'!AT69*'7. Network costs'!$F$350</f>
        <v>0</v>
      </c>
      <c r="AU280" s="469">
        <f>'8. Routing factors'!AU69*'7. Network costs'!$F$351</f>
        <v>0</v>
      </c>
      <c r="AV280" s="469">
        <f>'8. Routing factors'!AV69*'7. Network costs'!$F$352</f>
        <v>0</v>
      </c>
      <c r="AW280" s="469">
        <f>'8. Routing factors'!AW69*'7. Network costs'!$F$353</f>
        <v>0</v>
      </c>
      <c r="AX280" s="469">
        <f>'8. Routing factors'!AX69*'7. Network costs'!$F$354</f>
        <v>0</v>
      </c>
      <c r="AY280" s="469">
        <f>'8. Routing factors'!AY69*'7. Network costs'!$F$355</f>
        <v>0</v>
      </c>
      <c r="AZ280" s="469">
        <f>'8. Routing factors'!AZ69*'7. Network costs'!$F$356</f>
        <v>0</v>
      </c>
      <c r="BA280" s="469">
        <f>'8. Routing factors'!BA69*'7. Network costs'!$F$357</f>
        <v>0</v>
      </c>
      <c r="BB280" s="469">
        <f>'8. Routing factors'!BB69*'7. Network costs'!$F$358</f>
        <v>0</v>
      </c>
      <c r="BC280" s="469">
        <f>'8. Routing factors'!BC69*'7. Network costs'!$F$359</f>
        <v>0</v>
      </c>
      <c r="BD280" s="469">
        <f>'8. Routing factors'!BD69*'7. Network costs'!$F$360</f>
        <v>0</v>
      </c>
      <c r="BE280" s="469">
        <f>'8. Routing factors'!BE69*'7. Network costs'!$F$361</f>
        <v>0</v>
      </c>
      <c r="BF280" s="469">
        <f>'8. Routing factors'!BF69*'7. Network costs'!$F$362</f>
        <v>0</v>
      </c>
      <c r="BG280" s="469">
        <f>'8. Routing factors'!BG69*'7. Network costs'!$F$363</f>
        <v>0</v>
      </c>
      <c r="BH280" s="229"/>
      <c r="BI280" s="335">
        <f t="shared" si="44"/>
        <v>0</v>
      </c>
      <c r="BJ280" s="470">
        <f>'2. Traffic'!F226</f>
        <v>0</v>
      </c>
      <c r="BK280" s="471" t="str">
        <f t="shared" si="45"/>
        <v/>
      </c>
    </row>
    <row r="281" spans="3:63">
      <c r="C281" s="240" t="str">
        <f t="shared" si="43"/>
        <v>S21</v>
      </c>
      <c r="D281" s="240" t="str">
        <f t="shared" si="43"/>
        <v>OTHER: complete as required</v>
      </c>
      <c r="E281" s="469">
        <f>'8. Routing factors'!E70*'7. Network costs'!$F$309</f>
        <v>0</v>
      </c>
      <c r="F281" s="469">
        <f>'8. Routing factors'!F70*'7. Network costs'!$F$310</f>
        <v>0</v>
      </c>
      <c r="G281" s="469">
        <f>'8. Routing factors'!G70*'7. Network costs'!$F$311</f>
        <v>0</v>
      </c>
      <c r="H281" s="469">
        <f>'8. Routing factors'!H70*'7. Network costs'!$F$312</f>
        <v>0</v>
      </c>
      <c r="I281" s="469">
        <f>'8. Routing factors'!I70*'7. Network costs'!$F$313</f>
        <v>0</v>
      </c>
      <c r="J281" s="469">
        <f>'8. Routing factors'!J70*'7. Network costs'!$F$314</f>
        <v>0</v>
      </c>
      <c r="K281" s="469">
        <f>'8. Routing factors'!K70*'7. Network costs'!$F$315</f>
        <v>0</v>
      </c>
      <c r="L281" s="469">
        <f>'8. Routing factors'!L70*'7. Network costs'!$F$316</f>
        <v>0</v>
      </c>
      <c r="M281" s="469">
        <f>'8. Routing factors'!M70*'7. Network costs'!$F$317</f>
        <v>0</v>
      </c>
      <c r="N281" s="469">
        <f>'8. Routing factors'!N70*'7. Network costs'!$F$318</f>
        <v>0</v>
      </c>
      <c r="O281" s="469">
        <f>'8. Routing factors'!O70*'7. Network costs'!$F$319</f>
        <v>0</v>
      </c>
      <c r="P281" s="469">
        <f>'8. Routing factors'!P70*'7. Network costs'!$F$320</f>
        <v>0</v>
      </c>
      <c r="Q281" s="469">
        <f>'8. Routing factors'!Q70*'7. Network costs'!$F$321</f>
        <v>0</v>
      </c>
      <c r="R281" s="469">
        <f>'8. Routing factors'!R70*'7. Network costs'!$F$322</f>
        <v>0</v>
      </c>
      <c r="S281" s="469">
        <f>'8. Routing factors'!S70*'7. Network costs'!$F$323</f>
        <v>0</v>
      </c>
      <c r="T281" s="469">
        <f>'8. Routing factors'!T70*'7. Network costs'!$F$324</f>
        <v>0</v>
      </c>
      <c r="U281" s="469">
        <f>'8. Routing factors'!U70*'7. Network costs'!$F$325</f>
        <v>0</v>
      </c>
      <c r="V281" s="469">
        <f>'8. Routing factors'!V70*'7. Network costs'!$F$326</f>
        <v>0</v>
      </c>
      <c r="W281" s="469">
        <f>'8. Routing factors'!W70*'7. Network costs'!$F$327</f>
        <v>0</v>
      </c>
      <c r="X281" s="469">
        <f>'8. Routing factors'!X70*'7. Network costs'!$F$328</f>
        <v>0</v>
      </c>
      <c r="Y281" s="469">
        <f>'8. Routing factors'!Y70*'7. Network costs'!$F$329</f>
        <v>0</v>
      </c>
      <c r="Z281" s="469">
        <f>'8. Routing factors'!Z70*'7. Network costs'!$F$330</f>
        <v>0</v>
      </c>
      <c r="AA281" s="469">
        <f>'8. Routing factors'!AA70*'7. Network costs'!$F$331</f>
        <v>0</v>
      </c>
      <c r="AB281" s="469">
        <f>'8. Routing factors'!AB70*'7. Network costs'!$F$332</f>
        <v>0</v>
      </c>
      <c r="AC281" s="469">
        <f>'8. Routing factors'!AC70*'7. Network costs'!$F$333</f>
        <v>0</v>
      </c>
      <c r="AD281" s="469">
        <f>'8. Routing factors'!AD70*'7. Network costs'!$F$334</f>
        <v>0</v>
      </c>
      <c r="AE281" s="469">
        <f>'8. Routing factors'!AE70*'7. Network costs'!$F$335</f>
        <v>0</v>
      </c>
      <c r="AF281" s="469">
        <f>'8. Routing factors'!AF70*'7. Network costs'!$F$336</f>
        <v>0</v>
      </c>
      <c r="AG281" s="469">
        <f>'8. Routing factors'!AG70*'7. Network costs'!$F$337</f>
        <v>0</v>
      </c>
      <c r="AH281" s="469">
        <f>'8. Routing factors'!AH70*'7. Network costs'!$F$338</f>
        <v>0</v>
      </c>
      <c r="AI281" s="469">
        <f>'8. Routing factors'!AI70*'7. Network costs'!$F$339</f>
        <v>0</v>
      </c>
      <c r="AJ281" s="469">
        <f>'8. Routing factors'!AJ70*'7. Network costs'!$F$340</f>
        <v>0</v>
      </c>
      <c r="AK281" s="469">
        <f>'8. Routing factors'!AK70*'7. Network costs'!$F$341</f>
        <v>0</v>
      </c>
      <c r="AL281" s="469">
        <f>'8. Routing factors'!AL70*'7. Network costs'!$F$342</f>
        <v>0</v>
      </c>
      <c r="AM281" s="469">
        <f>'8. Routing factors'!AM70*'7. Network costs'!$F$343</f>
        <v>0</v>
      </c>
      <c r="AN281" s="469">
        <f>'8. Routing factors'!AN70*'7. Network costs'!$F$344</f>
        <v>0</v>
      </c>
      <c r="AO281" s="469">
        <f>'8. Routing factors'!AO70*'7. Network costs'!$F$345</f>
        <v>0</v>
      </c>
      <c r="AP281" s="469">
        <f>'8. Routing factors'!AP70*'7. Network costs'!$F$346</f>
        <v>0</v>
      </c>
      <c r="AQ281" s="469">
        <f>'8. Routing factors'!AQ70*'7. Network costs'!$F$347</f>
        <v>0</v>
      </c>
      <c r="AR281" s="469">
        <f>'8. Routing factors'!AR70*'7. Network costs'!$F$348</f>
        <v>0</v>
      </c>
      <c r="AS281" s="469">
        <f>'8. Routing factors'!AS70*'7. Network costs'!$F$349</f>
        <v>0</v>
      </c>
      <c r="AT281" s="469">
        <f>'8. Routing factors'!AT70*'7. Network costs'!$F$350</f>
        <v>0</v>
      </c>
      <c r="AU281" s="469">
        <f>'8. Routing factors'!AU70*'7. Network costs'!$F$351</f>
        <v>0</v>
      </c>
      <c r="AV281" s="469">
        <f>'8. Routing factors'!AV70*'7. Network costs'!$F$352</f>
        <v>0</v>
      </c>
      <c r="AW281" s="469">
        <f>'8. Routing factors'!AW70*'7. Network costs'!$F$353</f>
        <v>0</v>
      </c>
      <c r="AX281" s="469">
        <f>'8. Routing factors'!AX70*'7. Network costs'!$F$354</f>
        <v>0</v>
      </c>
      <c r="AY281" s="469">
        <f>'8. Routing factors'!AY70*'7. Network costs'!$F$355</f>
        <v>0</v>
      </c>
      <c r="AZ281" s="469">
        <f>'8. Routing factors'!AZ70*'7. Network costs'!$F$356</f>
        <v>0</v>
      </c>
      <c r="BA281" s="469">
        <f>'8. Routing factors'!BA70*'7. Network costs'!$F$357</f>
        <v>0</v>
      </c>
      <c r="BB281" s="469">
        <f>'8. Routing factors'!BB70*'7. Network costs'!$F$358</f>
        <v>0</v>
      </c>
      <c r="BC281" s="469">
        <f>'8. Routing factors'!BC70*'7. Network costs'!$F$359</f>
        <v>0</v>
      </c>
      <c r="BD281" s="469">
        <f>'8. Routing factors'!BD70*'7. Network costs'!$F$360</f>
        <v>0</v>
      </c>
      <c r="BE281" s="469">
        <f>'8. Routing factors'!BE70*'7. Network costs'!$F$361</f>
        <v>0</v>
      </c>
      <c r="BF281" s="469">
        <f>'8. Routing factors'!BF70*'7. Network costs'!$F$362</f>
        <v>0</v>
      </c>
      <c r="BG281" s="469">
        <f>'8. Routing factors'!BG70*'7. Network costs'!$F$363</f>
        <v>0</v>
      </c>
      <c r="BH281" s="229"/>
      <c r="BI281" s="335">
        <f t="shared" si="44"/>
        <v>0</v>
      </c>
      <c r="BJ281" s="470">
        <f>'2. Traffic'!F227</f>
        <v>0</v>
      </c>
      <c r="BK281" s="471" t="str">
        <f t="shared" si="45"/>
        <v/>
      </c>
    </row>
    <row r="282" spans="3:63">
      <c r="C282" s="240" t="str">
        <f t="shared" si="43"/>
        <v>S22</v>
      </c>
      <c r="D282" s="240" t="str">
        <f t="shared" si="43"/>
        <v>OTHER: complete as required</v>
      </c>
      <c r="E282" s="469">
        <f>'8. Routing factors'!E71*'7. Network costs'!$F$309</f>
        <v>0</v>
      </c>
      <c r="F282" s="469">
        <f>'8. Routing factors'!F71*'7. Network costs'!$F$310</f>
        <v>0</v>
      </c>
      <c r="G282" s="469">
        <f>'8. Routing factors'!G71*'7. Network costs'!$F$311</f>
        <v>0</v>
      </c>
      <c r="H282" s="469">
        <f>'8. Routing factors'!H71*'7. Network costs'!$F$312</f>
        <v>0</v>
      </c>
      <c r="I282" s="469">
        <f>'8. Routing factors'!I71*'7. Network costs'!$F$313</f>
        <v>0</v>
      </c>
      <c r="J282" s="469">
        <f>'8. Routing factors'!J71*'7. Network costs'!$F$314</f>
        <v>0</v>
      </c>
      <c r="K282" s="469">
        <f>'8. Routing factors'!K71*'7. Network costs'!$F$315</f>
        <v>0</v>
      </c>
      <c r="L282" s="469">
        <f>'8. Routing factors'!L71*'7. Network costs'!$F$316</f>
        <v>0</v>
      </c>
      <c r="M282" s="469">
        <f>'8. Routing factors'!M71*'7. Network costs'!$F$317</f>
        <v>0</v>
      </c>
      <c r="N282" s="469">
        <f>'8. Routing factors'!N71*'7. Network costs'!$F$318</f>
        <v>0</v>
      </c>
      <c r="O282" s="469">
        <f>'8. Routing factors'!O71*'7. Network costs'!$F$319</f>
        <v>0</v>
      </c>
      <c r="P282" s="469">
        <f>'8. Routing factors'!P71*'7. Network costs'!$F$320</f>
        <v>0</v>
      </c>
      <c r="Q282" s="469">
        <f>'8. Routing factors'!Q71*'7. Network costs'!$F$321</f>
        <v>0</v>
      </c>
      <c r="R282" s="469">
        <f>'8. Routing factors'!R71*'7. Network costs'!$F$322</f>
        <v>0</v>
      </c>
      <c r="S282" s="469">
        <f>'8. Routing factors'!S71*'7. Network costs'!$F$323</f>
        <v>0</v>
      </c>
      <c r="T282" s="469">
        <f>'8. Routing factors'!T71*'7. Network costs'!$F$324</f>
        <v>0</v>
      </c>
      <c r="U282" s="469">
        <f>'8. Routing factors'!U71*'7. Network costs'!$F$325</f>
        <v>0</v>
      </c>
      <c r="V282" s="469">
        <f>'8. Routing factors'!V71*'7. Network costs'!$F$326</f>
        <v>0</v>
      </c>
      <c r="W282" s="469">
        <f>'8. Routing factors'!W71*'7. Network costs'!$F$327</f>
        <v>0</v>
      </c>
      <c r="X282" s="469">
        <f>'8. Routing factors'!X71*'7. Network costs'!$F$328</f>
        <v>0</v>
      </c>
      <c r="Y282" s="469">
        <f>'8. Routing factors'!Y71*'7. Network costs'!$F$329</f>
        <v>0</v>
      </c>
      <c r="Z282" s="469">
        <f>'8. Routing factors'!Z71*'7. Network costs'!$F$330</f>
        <v>0</v>
      </c>
      <c r="AA282" s="469">
        <f>'8. Routing factors'!AA71*'7. Network costs'!$F$331</f>
        <v>0</v>
      </c>
      <c r="AB282" s="469">
        <f>'8. Routing factors'!AB71*'7. Network costs'!$F$332</f>
        <v>0</v>
      </c>
      <c r="AC282" s="469">
        <f>'8. Routing factors'!AC71*'7. Network costs'!$F$333</f>
        <v>0</v>
      </c>
      <c r="AD282" s="469">
        <f>'8. Routing factors'!AD71*'7. Network costs'!$F$334</f>
        <v>0</v>
      </c>
      <c r="AE282" s="469">
        <f>'8. Routing factors'!AE71*'7. Network costs'!$F$335</f>
        <v>0</v>
      </c>
      <c r="AF282" s="469">
        <f>'8. Routing factors'!AF71*'7. Network costs'!$F$336</f>
        <v>0</v>
      </c>
      <c r="AG282" s="469">
        <f>'8. Routing factors'!AG71*'7. Network costs'!$F$337</f>
        <v>0</v>
      </c>
      <c r="AH282" s="469">
        <f>'8. Routing factors'!AH71*'7. Network costs'!$F$338</f>
        <v>0</v>
      </c>
      <c r="AI282" s="469">
        <f>'8. Routing factors'!AI71*'7. Network costs'!$F$339</f>
        <v>0</v>
      </c>
      <c r="AJ282" s="469">
        <f>'8. Routing factors'!AJ71*'7. Network costs'!$F$340</f>
        <v>0</v>
      </c>
      <c r="AK282" s="469">
        <f>'8. Routing factors'!AK71*'7. Network costs'!$F$341</f>
        <v>0</v>
      </c>
      <c r="AL282" s="469">
        <f>'8. Routing factors'!AL71*'7. Network costs'!$F$342</f>
        <v>0</v>
      </c>
      <c r="AM282" s="469">
        <f>'8. Routing factors'!AM71*'7. Network costs'!$F$343</f>
        <v>0</v>
      </c>
      <c r="AN282" s="469">
        <f>'8. Routing factors'!AN71*'7. Network costs'!$F$344</f>
        <v>0</v>
      </c>
      <c r="AO282" s="469">
        <f>'8. Routing factors'!AO71*'7. Network costs'!$F$345</f>
        <v>0</v>
      </c>
      <c r="AP282" s="469">
        <f>'8. Routing factors'!AP71*'7. Network costs'!$F$346</f>
        <v>0</v>
      </c>
      <c r="AQ282" s="469">
        <f>'8. Routing factors'!AQ71*'7. Network costs'!$F$347</f>
        <v>0</v>
      </c>
      <c r="AR282" s="469">
        <f>'8. Routing factors'!AR71*'7. Network costs'!$F$348</f>
        <v>0</v>
      </c>
      <c r="AS282" s="469">
        <f>'8. Routing factors'!AS71*'7. Network costs'!$F$349</f>
        <v>0</v>
      </c>
      <c r="AT282" s="469">
        <f>'8. Routing factors'!AT71*'7. Network costs'!$F$350</f>
        <v>0</v>
      </c>
      <c r="AU282" s="469">
        <f>'8. Routing factors'!AU71*'7. Network costs'!$F$351</f>
        <v>0</v>
      </c>
      <c r="AV282" s="469">
        <f>'8. Routing factors'!AV71*'7. Network costs'!$F$352</f>
        <v>0</v>
      </c>
      <c r="AW282" s="469">
        <f>'8. Routing factors'!AW71*'7. Network costs'!$F$353</f>
        <v>0</v>
      </c>
      <c r="AX282" s="469">
        <f>'8. Routing factors'!AX71*'7. Network costs'!$F$354</f>
        <v>0</v>
      </c>
      <c r="AY282" s="469">
        <f>'8. Routing factors'!AY71*'7. Network costs'!$F$355</f>
        <v>0</v>
      </c>
      <c r="AZ282" s="469">
        <f>'8. Routing factors'!AZ71*'7. Network costs'!$F$356</f>
        <v>0</v>
      </c>
      <c r="BA282" s="469">
        <f>'8. Routing factors'!BA71*'7. Network costs'!$F$357</f>
        <v>0</v>
      </c>
      <c r="BB282" s="469">
        <f>'8. Routing factors'!BB71*'7. Network costs'!$F$358</f>
        <v>0</v>
      </c>
      <c r="BC282" s="469">
        <f>'8. Routing factors'!BC71*'7. Network costs'!$F$359</f>
        <v>0</v>
      </c>
      <c r="BD282" s="469">
        <f>'8. Routing factors'!BD71*'7. Network costs'!$F$360</f>
        <v>0</v>
      </c>
      <c r="BE282" s="469">
        <f>'8. Routing factors'!BE71*'7. Network costs'!$F$361</f>
        <v>0</v>
      </c>
      <c r="BF282" s="469">
        <f>'8. Routing factors'!BF71*'7. Network costs'!$F$362</f>
        <v>0</v>
      </c>
      <c r="BG282" s="469">
        <f>'8. Routing factors'!BG71*'7. Network costs'!$F$363</f>
        <v>0</v>
      </c>
      <c r="BH282" s="229"/>
      <c r="BI282" s="335">
        <f t="shared" si="44"/>
        <v>0</v>
      </c>
      <c r="BJ282" s="470">
        <f>'2. Traffic'!F228</f>
        <v>0</v>
      </c>
      <c r="BK282" s="471" t="str">
        <f t="shared" si="45"/>
        <v/>
      </c>
    </row>
    <row r="283" spans="3:63">
      <c r="C283" s="240" t="str">
        <f t="shared" si="43"/>
        <v>S23</v>
      </c>
      <c r="D283" s="240" t="str">
        <f t="shared" si="43"/>
        <v>OTHER: complete as required</v>
      </c>
      <c r="E283" s="469">
        <f>'8. Routing factors'!E72*'7. Network costs'!$F$309</f>
        <v>0</v>
      </c>
      <c r="F283" s="469">
        <f>'8. Routing factors'!F72*'7. Network costs'!$F$310</f>
        <v>0</v>
      </c>
      <c r="G283" s="469">
        <f>'8. Routing factors'!G72*'7. Network costs'!$F$311</f>
        <v>0</v>
      </c>
      <c r="H283" s="469">
        <f>'8. Routing factors'!H72*'7. Network costs'!$F$312</f>
        <v>0</v>
      </c>
      <c r="I283" s="469">
        <f>'8. Routing factors'!I72*'7. Network costs'!$F$313</f>
        <v>0</v>
      </c>
      <c r="J283" s="469">
        <f>'8. Routing factors'!J72*'7. Network costs'!$F$314</f>
        <v>0</v>
      </c>
      <c r="K283" s="469">
        <f>'8. Routing factors'!K72*'7. Network costs'!$F$315</f>
        <v>0</v>
      </c>
      <c r="L283" s="469">
        <f>'8. Routing factors'!L72*'7. Network costs'!$F$316</f>
        <v>0</v>
      </c>
      <c r="M283" s="469">
        <f>'8. Routing factors'!M72*'7. Network costs'!$F$317</f>
        <v>0</v>
      </c>
      <c r="N283" s="469">
        <f>'8. Routing factors'!N72*'7. Network costs'!$F$318</f>
        <v>0</v>
      </c>
      <c r="O283" s="469">
        <f>'8. Routing factors'!O72*'7. Network costs'!$F$319</f>
        <v>0</v>
      </c>
      <c r="P283" s="469">
        <f>'8. Routing factors'!P72*'7. Network costs'!$F$320</f>
        <v>0</v>
      </c>
      <c r="Q283" s="469">
        <f>'8. Routing factors'!Q72*'7. Network costs'!$F$321</f>
        <v>0</v>
      </c>
      <c r="R283" s="469">
        <f>'8. Routing factors'!R72*'7. Network costs'!$F$322</f>
        <v>0</v>
      </c>
      <c r="S283" s="469">
        <f>'8. Routing factors'!S72*'7. Network costs'!$F$323</f>
        <v>0</v>
      </c>
      <c r="T283" s="469">
        <f>'8. Routing factors'!T72*'7. Network costs'!$F$324</f>
        <v>0</v>
      </c>
      <c r="U283" s="469">
        <f>'8. Routing factors'!U72*'7. Network costs'!$F$325</f>
        <v>0</v>
      </c>
      <c r="V283" s="469">
        <f>'8. Routing factors'!V72*'7. Network costs'!$F$326</f>
        <v>0</v>
      </c>
      <c r="W283" s="469">
        <f>'8. Routing factors'!W72*'7. Network costs'!$F$327</f>
        <v>0</v>
      </c>
      <c r="X283" s="469">
        <f>'8. Routing factors'!X72*'7. Network costs'!$F$328</f>
        <v>0</v>
      </c>
      <c r="Y283" s="469">
        <f>'8. Routing factors'!Y72*'7. Network costs'!$F$329</f>
        <v>0</v>
      </c>
      <c r="Z283" s="469">
        <f>'8. Routing factors'!Z72*'7. Network costs'!$F$330</f>
        <v>0</v>
      </c>
      <c r="AA283" s="469">
        <f>'8. Routing factors'!AA72*'7. Network costs'!$F$331</f>
        <v>0</v>
      </c>
      <c r="AB283" s="469">
        <f>'8. Routing factors'!AB72*'7. Network costs'!$F$332</f>
        <v>0</v>
      </c>
      <c r="AC283" s="469">
        <f>'8. Routing factors'!AC72*'7. Network costs'!$F$333</f>
        <v>0</v>
      </c>
      <c r="AD283" s="469">
        <f>'8. Routing factors'!AD72*'7. Network costs'!$F$334</f>
        <v>0</v>
      </c>
      <c r="AE283" s="469">
        <f>'8. Routing factors'!AE72*'7. Network costs'!$F$335</f>
        <v>0</v>
      </c>
      <c r="AF283" s="469">
        <f>'8. Routing factors'!AF72*'7. Network costs'!$F$336</f>
        <v>0</v>
      </c>
      <c r="AG283" s="469">
        <f>'8. Routing factors'!AG72*'7. Network costs'!$F$337</f>
        <v>0</v>
      </c>
      <c r="AH283" s="469">
        <f>'8. Routing factors'!AH72*'7. Network costs'!$F$338</f>
        <v>0</v>
      </c>
      <c r="AI283" s="469">
        <f>'8. Routing factors'!AI72*'7. Network costs'!$F$339</f>
        <v>0</v>
      </c>
      <c r="AJ283" s="469">
        <f>'8. Routing factors'!AJ72*'7. Network costs'!$F$340</f>
        <v>0</v>
      </c>
      <c r="AK283" s="469">
        <f>'8. Routing factors'!AK72*'7. Network costs'!$F$341</f>
        <v>0</v>
      </c>
      <c r="AL283" s="469">
        <f>'8. Routing factors'!AL72*'7. Network costs'!$F$342</f>
        <v>0</v>
      </c>
      <c r="AM283" s="469">
        <f>'8. Routing factors'!AM72*'7. Network costs'!$F$343</f>
        <v>0</v>
      </c>
      <c r="AN283" s="469">
        <f>'8. Routing factors'!AN72*'7. Network costs'!$F$344</f>
        <v>0</v>
      </c>
      <c r="AO283" s="469">
        <f>'8. Routing factors'!AO72*'7. Network costs'!$F$345</f>
        <v>0</v>
      </c>
      <c r="AP283" s="469">
        <f>'8. Routing factors'!AP72*'7. Network costs'!$F$346</f>
        <v>0</v>
      </c>
      <c r="AQ283" s="469">
        <f>'8. Routing factors'!AQ72*'7. Network costs'!$F$347</f>
        <v>0</v>
      </c>
      <c r="AR283" s="469">
        <f>'8. Routing factors'!AR72*'7. Network costs'!$F$348</f>
        <v>0</v>
      </c>
      <c r="AS283" s="469">
        <f>'8. Routing factors'!AS72*'7. Network costs'!$F$349</f>
        <v>0</v>
      </c>
      <c r="AT283" s="469">
        <f>'8. Routing factors'!AT72*'7. Network costs'!$F$350</f>
        <v>0</v>
      </c>
      <c r="AU283" s="469">
        <f>'8. Routing factors'!AU72*'7. Network costs'!$F$351</f>
        <v>0</v>
      </c>
      <c r="AV283" s="469">
        <f>'8. Routing factors'!AV72*'7. Network costs'!$F$352</f>
        <v>0</v>
      </c>
      <c r="AW283" s="469">
        <f>'8. Routing factors'!AW72*'7. Network costs'!$F$353</f>
        <v>0</v>
      </c>
      <c r="AX283" s="469">
        <f>'8. Routing factors'!AX72*'7. Network costs'!$F$354</f>
        <v>0</v>
      </c>
      <c r="AY283" s="469">
        <f>'8. Routing factors'!AY72*'7. Network costs'!$F$355</f>
        <v>0</v>
      </c>
      <c r="AZ283" s="469">
        <f>'8. Routing factors'!AZ72*'7. Network costs'!$F$356</f>
        <v>0</v>
      </c>
      <c r="BA283" s="469">
        <f>'8. Routing factors'!BA72*'7. Network costs'!$F$357</f>
        <v>0</v>
      </c>
      <c r="BB283" s="469">
        <f>'8. Routing factors'!BB72*'7. Network costs'!$F$358</f>
        <v>0</v>
      </c>
      <c r="BC283" s="469">
        <f>'8. Routing factors'!BC72*'7. Network costs'!$F$359</f>
        <v>0</v>
      </c>
      <c r="BD283" s="469">
        <f>'8. Routing factors'!BD72*'7. Network costs'!$F$360</f>
        <v>0</v>
      </c>
      <c r="BE283" s="469">
        <f>'8. Routing factors'!BE72*'7. Network costs'!$F$361</f>
        <v>0</v>
      </c>
      <c r="BF283" s="469">
        <f>'8. Routing factors'!BF72*'7. Network costs'!$F$362</f>
        <v>0</v>
      </c>
      <c r="BG283" s="469">
        <f>'8. Routing factors'!BG72*'7. Network costs'!$F$363</f>
        <v>0</v>
      </c>
      <c r="BH283" s="229"/>
      <c r="BI283" s="335">
        <f t="shared" si="44"/>
        <v>0</v>
      </c>
      <c r="BJ283" s="470">
        <f>'2. Traffic'!F229</f>
        <v>0</v>
      </c>
      <c r="BK283" s="471" t="str">
        <f t="shared" si="45"/>
        <v/>
      </c>
    </row>
    <row r="284" spans="3:63">
      <c r="C284" s="240" t="str">
        <f t="shared" si="43"/>
        <v>S24</v>
      </c>
      <c r="D284" s="240" t="str">
        <f t="shared" si="43"/>
        <v>OTHER: complete as required</v>
      </c>
      <c r="E284" s="469">
        <f>'8. Routing factors'!E73*'7. Network costs'!$F$309</f>
        <v>0</v>
      </c>
      <c r="F284" s="469">
        <f>'8. Routing factors'!F73*'7. Network costs'!$F$310</f>
        <v>0</v>
      </c>
      <c r="G284" s="469">
        <f>'8. Routing factors'!G73*'7. Network costs'!$F$311</f>
        <v>0</v>
      </c>
      <c r="H284" s="469">
        <f>'8. Routing factors'!H73*'7. Network costs'!$F$312</f>
        <v>0</v>
      </c>
      <c r="I284" s="469">
        <f>'8. Routing factors'!I73*'7. Network costs'!$F$313</f>
        <v>0</v>
      </c>
      <c r="J284" s="469">
        <f>'8. Routing factors'!J73*'7. Network costs'!$F$314</f>
        <v>0</v>
      </c>
      <c r="K284" s="469">
        <f>'8. Routing factors'!K73*'7. Network costs'!$F$315</f>
        <v>0</v>
      </c>
      <c r="L284" s="469">
        <f>'8. Routing factors'!L73*'7. Network costs'!$F$316</f>
        <v>0</v>
      </c>
      <c r="M284" s="469">
        <f>'8. Routing factors'!M73*'7. Network costs'!$F$317</f>
        <v>0</v>
      </c>
      <c r="N284" s="469">
        <f>'8. Routing factors'!N73*'7. Network costs'!$F$318</f>
        <v>0</v>
      </c>
      <c r="O284" s="469">
        <f>'8. Routing factors'!O73*'7. Network costs'!$F$319</f>
        <v>0</v>
      </c>
      <c r="P284" s="469">
        <f>'8. Routing factors'!P73*'7. Network costs'!$F$320</f>
        <v>0</v>
      </c>
      <c r="Q284" s="469">
        <f>'8. Routing factors'!Q73*'7. Network costs'!$F$321</f>
        <v>0</v>
      </c>
      <c r="R284" s="469">
        <f>'8. Routing factors'!R73*'7. Network costs'!$F$322</f>
        <v>0</v>
      </c>
      <c r="S284" s="469">
        <f>'8. Routing factors'!S73*'7. Network costs'!$F$323</f>
        <v>0</v>
      </c>
      <c r="T284" s="469">
        <f>'8. Routing factors'!T73*'7. Network costs'!$F$324</f>
        <v>0</v>
      </c>
      <c r="U284" s="469">
        <f>'8. Routing factors'!U73*'7. Network costs'!$F$325</f>
        <v>0</v>
      </c>
      <c r="V284" s="469">
        <f>'8. Routing factors'!V73*'7. Network costs'!$F$326</f>
        <v>0</v>
      </c>
      <c r="W284" s="469">
        <f>'8. Routing factors'!W73*'7. Network costs'!$F$327</f>
        <v>0</v>
      </c>
      <c r="X284" s="469">
        <f>'8. Routing factors'!X73*'7. Network costs'!$F$328</f>
        <v>0</v>
      </c>
      <c r="Y284" s="469">
        <f>'8. Routing factors'!Y73*'7. Network costs'!$F$329</f>
        <v>0</v>
      </c>
      <c r="Z284" s="469">
        <f>'8. Routing factors'!Z73*'7. Network costs'!$F$330</f>
        <v>0</v>
      </c>
      <c r="AA284" s="469">
        <f>'8. Routing factors'!AA73*'7. Network costs'!$F$331</f>
        <v>0</v>
      </c>
      <c r="AB284" s="469">
        <f>'8. Routing factors'!AB73*'7. Network costs'!$F$332</f>
        <v>0</v>
      </c>
      <c r="AC284" s="469">
        <f>'8. Routing factors'!AC73*'7. Network costs'!$F$333</f>
        <v>0</v>
      </c>
      <c r="AD284" s="469">
        <f>'8. Routing factors'!AD73*'7. Network costs'!$F$334</f>
        <v>0</v>
      </c>
      <c r="AE284" s="469">
        <f>'8. Routing factors'!AE73*'7. Network costs'!$F$335</f>
        <v>0</v>
      </c>
      <c r="AF284" s="469">
        <f>'8. Routing factors'!AF73*'7. Network costs'!$F$336</f>
        <v>0</v>
      </c>
      <c r="AG284" s="469">
        <f>'8. Routing factors'!AG73*'7. Network costs'!$F$337</f>
        <v>0</v>
      </c>
      <c r="AH284" s="469">
        <f>'8. Routing factors'!AH73*'7. Network costs'!$F$338</f>
        <v>0</v>
      </c>
      <c r="AI284" s="469">
        <f>'8. Routing factors'!AI73*'7. Network costs'!$F$339</f>
        <v>0</v>
      </c>
      <c r="AJ284" s="469">
        <f>'8. Routing factors'!AJ73*'7. Network costs'!$F$340</f>
        <v>0</v>
      </c>
      <c r="AK284" s="469">
        <f>'8. Routing factors'!AK73*'7. Network costs'!$F$341</f>
        <v>0</v>
      </c>
      <c r="AL284" s="469">
        <f>'8. Routing factors'!AL73*'7. Network costs'!$F$342</f>
        <v>0</v>
      </c>
      <c r="AM284" s="469">
        <f>'8. Routing factors'!AM73*'7. Network costs'!$F$343</f>
        <v>0</v>
      </c>
      <c r="AN284" s="469">
        <f>'8. Routing factors'!AN73*'7. Network costs'!$F$344</f>
        <v>0</v>
      </c>
      <c r="AO284" s="469">
        <f>'8. Routing factors'!AO73*'7. Network costs'!$F$345</f>
        <v>0</v>
      </c>
      <c r="AP284" s="469">
        <f>'8. Routing factors'!AP73*'7. Network costs'!$F$346</f>
        <v>0</v>
      </c>
      <c r="AQ284" s="469">
        <f>'8. Routing factors'!AQ73*'7. Network costs'!$F$347</f>
        <v>0</v>
      </c>
      <c r="AR284" s="469">
        <f>'8. Routing factors'!AR73*'7. Network costs'!$F$348</f>
        <v>0</v>
      </c>
      <c r="AS284" s="469">
        <f>'8. Routing factors'!AS73*'7. Network costs'!$F$349</f>
        <v>0</v>
      </c>
      <c r="AT284" s="469">
        <f>'8. Routing factors'!AT73*'7. Network costs'!$F$350</f>
        <v>0</v>
      </c>
      <c r="AU284" s="469">
        <f>'8. Routing factors'!AU73*'7. Network costs'!$F$351</f>
        <v>0</v>
      </c>
      <c r="AV284" s="469">
        <f>'8. Routing factors'!AV73*'7. Network costs'!$F$352</f>
        <v>0</v>
      </c>
      <c r="AW284" s="469">
        <f>'8. Routing factors'!AW73*'7. Network costs'!$F$353</f>
        <v>0</v>
      </c>
      <c r="AX284" s="469">
        <f>'8. Routing factors'!AX73*'7. Network costs'!$F$354</f>
        <v>0</v>
      </c>
      <c r="AY284" s="469">
        <f>'8. Routing factors'!AY73*'7. Network costs'!$F$355</f>
        <v>0</v>
      </c>
      <c r="AZ284" s="469">
        <f>'8. Routing factors'!AZ73*'7. Network costs'!$F$356</f>
        <v>0</v>
      </c>
      <c r="BA284" s="469">
        <f>'8. Routing factors'!BA73*'7. Network costs'!$F$357</f>
        <v>0</v>
      </c>
      <c r="BB284" s="469">
        <f>'8. Routing factors'!BB73*'7. Network costs'!$F$358</f>
        <v>0</v>
      </c>
      <c r="BC284" s="469">
        <f>'8. Routing factors'!BC73*'7. Network costs'!$F$359</f>
        <v>0</v>
      </c>
      <c r="BD284" s="469">
        <f>'8. Routing factors'!BD73*'7. Network costs'!$F$360</f>
        <v>0</v>
      </c>
      <c r="BE284" s="469">
        <f>'8. Routing factors'!BE73*'7. Network costs'!$F$361</f>
        <v>0</v>
      </c>
      <c r="BF284" s="469">
        <f>'8. Routing factors'!BF73*'7. Network costs'!$F$362</f>
        <v>0</v>
      </c>
      <c r="BG284" s="469">
        <f>'8. Routing factors'!BG73*'7. Network costs'!$F$363</f>
        <v>0</v>
      </c>
      <c r="BH284" s="229"/>
      <c r="BI284" s="335">
        <f t="shared" si="44"/>
        <v>0</v>
      </c>
      <c r="BJ284" s="470">
        <f>'2. Traffic'!F230</f>
        <v>0</v>
      </c>
      <c r="BK284" s="471" t="str">
        <f t="shared" si="45"/>
        <v/>
      </c>
    </row>
    <row r="285" spans="3:63">
      <c r="C285" s="240" t="str">
        <f t="shared" si="43"/>
        <v>S25</v>
      </c>
      <c r="D285" s="240" t="str">
        <f t="shared" si="43"/>
        <v>OTHER: complete as required</v>
      </c>
      <c r="E285" s="469">
        <f>'8. Routing factors'!E74*'7. Network costs'!$F$309</f>
        <v>0</v>
      </c>
      <c r="F285" s="469">
        <f>'8. Routing factors'!F74*'7. Network costs'!$F$310</f>
        <v>0</v>
      </c>
      <c r="G285" s="469">
        <f>'8. Routing factors'!G74*'7. Network costs'!$F$311</f>
        <v>0</v>
      </c>
      <c r="H285" s="469">
        <f>'8. Routing factors'!H74*'7. Network costs'!$F$312</f>
        <v>0</v>
      </c>
      <c r="I285" s="469">
        <f>'8. Routing factors'!I74*'7. Network costs'!$F$313</f>
        <v>0</v>
      </c>
      <c r="J285" s="469">
        <f>'8. Routing factors'!J74*'7. Network costs'!$F$314</f>
        <v>0</v>
      </c>
      <c r="K285" s="469">
        <f>'8. Routing factors'!K74*'7. Network costs'!$F$315</f>
        <v>0</v>
      </c>
      <c r="L285" s="469">
        <f>'8. Routing factors'!L74*'7. Network costs'!$F$316</f>
        <v>0</v>
      </c>
      <c r="M285" s="469">
        <f>'8. Routing factors'!M74*'7. Network costs'!$F$317</f>
        <v>0</v>
      </c>
      <c r="N285" s="469">
        <f>'8. Routing factors'!N74*'7. Network costs'!$F$318</f>
        <v>0</v>
      </c>
      <c r="O285" s="469">
        <f>'8. Routing factors'!O74*'7. Network costs'!$F$319</f>
        <v>0</v>
      </c>
      <c r="P285" s="469">
        <f>'8. Routing factors'!P74*'7. Network costs'!$F$320</f>
        <v>0</v>
      </c>
      <c r="Q285" s="469">
        <f>'8. Routing factors'!Q74*'7. Network costs'!$F$321</f>
        <v>0</v>
      </c>
      <c r="R285" s="469">
        <f>'8. Routing factors'!R74*'7. Network costs'!$F$322</f>
        <v>0</v>
      </c>
      <c r="S285" s="469">
        <f>'8. Routing factors'!S74*'7. Network costs'!$F$323</f>
        <v>0</v>
      </c>
      <c r="T285" s="469">
        <f>'8. Routing factors'!T74*'7. Network costs'!$F$324</f>
        <v>0</v>
      </c>
      <c r="U285" s="469">
        <f>'8. Routing factors'!U74*'7. Network costs'!$F$325</f>
        <v>0</v>
      </c>
      <c r="V285" s="469">
        <f>'8. Routing factors'!V74*'7. Network costs'!$F$326</f>
        <v>0</v>
      </c>
      <c r="W285" s="469">
        <f>'8. Routing factors'!W74*'7. Network costs'!$F$327</f>
        <v>0</v>
      </c>
      <c r="X285" s="469">
        <f>'8. Routing factors'!X74*'7. Network costs'!$F$328</f>
        <v>0</v>
      </c>
      <c r="Y285" s="469">
        <f>'8. Routing factors'!Y74*'7. Network costs'!$F$329</f>
        <v>0</v>
      </c>
      <c r="Z285" s="469">
        <f>'8. Routing factors'!Z74*'7. Network costs'!$F$330</f>
        <v>0</v>
      </c>
      <c r="AA285" s="469">
        <f>'8. Routing factors'!AA74*'7. Network costs'!$F$331</f>
        <v>0</v>
      </c>
      <c r="AB285" s="469">
        <f>'8. Routing factors'!AB74*'7. Network costs'!$F$332</f>
        <v>0</v>
      </c>
      <c r="AC285" s="469">
        <f>'8. Routing factors'!AC74*'7. Network costs'!$F$333</f>
        <v>0</v>
      </c>
      <c r="AD285" s="469">
        <f>'8. Routing factors'!AD74*'7. Network costs'!$F$334</f>
        <v>0</v>
      </c>
      <c r="AE285" s="469">
        <f>'8. Routing factors'!AE74*'7. Network costs'!$F$335</f>
        <v>0</v>
      </c>
      <c r="AF285" s="469">
        <f>'8. Routing factors'!AF74*'7. Network costs'!$F$336</f>
        <v>0</v>
      </c>
      <c r="AG285" s="469">
        <f>'8. Routing factors'!AG74*'7. Network costs'!$F$337</f>
        <v>0</v>
      </c>
      <c r="AH285" s="469">
        <f>'8. Routing factors'!AH74*'7. Network costs'!$F$338</f>
        <v>0</v>
      </c>
      <c r="AI285" s="469">
        <f>'8. Routing factors'!AI74*'7. Network costs'!$F$339</f>
        <v>0</v>
      </c>
      <c r="AJ285" s="469">
        <f>'8. Routing factors'!AJ74*'7. Network costs'!$F$340</f>
        <v>0</v>
      </c>
      <c r="AK285" s="469">
        <f>'8. Routing factors'!AK74*'7. Network costs'!$F$341</f>
        <v>0</v>
      </c>
      <c r="AL285" s="469">
        <f>'8. Routing factors'!AL74*'7. Network costs'!$F$342</f>
        <v>0</v>
      </c>
      <c r="AM285" s="469">
        <f>'8. Routing factors'!AM74*'7. Network costs'!$F$343</f>
        <v>0</v>
      </c>
      <c r="AN285" s="469">
        <f>'8. Routing factors'!AN74*'7. Network costs'!$F$344</f>
        <v>0</v>
      </c>
      <c r="AO285" s="469">
        <f>'8. Routing factors'!AO74*'7. Network costs'!$F$345</f>
        <v>0</v>
      </c>
      <c r="AP285" s="469">
        <f>'8. Routing factors'!AP74*'7. Network costs'!$F$346</f>
        <v>0</v>
      </c>
      <c r="AQ285" s="469">
        <f>'8. Routing factors'!AQ74*'7. Network costs'!$F$347</f>
        <v>0</v>
      </c>
      <c r="AR285" s="469">
        <f>'8. Routing factors'!AR74*'7. Network costs'!$F$348</f>
        <v>0</v>
      </c>
      <c r="AS285" s="469">
        <f>'8. Routing factors'!AS74*'7. Network costs'!$F$349</f>
        <v>0</v>
      </c>
      <c r="AT285" s="469">
        <f>'8. Routing factors'!AT74*'7. Network costs'!$F$350</f>
        <v>0</v>
      </c>
      <c r="AU285" s="469">
        <f>'8. Routing factors'!AU74*'7. Network costs'!$F$351</f>
        <v>0</v>
      </c>
      <c r="AV285" s="469">
        <f>'8. Routing factors'!AV74*'7. Network costs'!$F$352</f>
        <v>0</v>
      </c>
      <c r="AW285" s="469">
        <f>'8. Routing factors'!AW74*'7. Network costs'!$F$353</f>
        <v>0</v>
      </c>
      <c r="AX285" s="469">
        <f>'8. Routing factors'!AX74*'7. Network costs'!$F$354</f>
        <v>0</v>
      </c>
      <c r="AY285" s="469">
        <f>'8. Routing factors'!AY74*'7. Network costs'!$F$355</f>
        <v>0</v>
      </c>
      <c r="AZ285" s="469">
        <f>'8. Routing factors'!AZ74*'7. Network costs'!$F$356</f>
        <v>0</v>
      </c>
      <c r="BA285" s="469">
        <f>'8. Routing factors'!BA74*'7. Network costs'!$F$357</f>
        <v>0</v>
      </c>
      <c r="BB285" s="469">
        <f>'8. Routing factors'!BB74*'7. Network costs'!$F$358</f>
        <v>0</v>
      </c>
      <c r="BC285" s="469">
        <f>'8. Routing factors'!BC74*'7. Network costs'!$F$359</f>
        <v>0</v>
      </c>
      <c r="BD285" s="469">
        <f>'8. Routing factors'!BD74*'7. Network costs'!$F$360</f>
        <v>0</v>
      </c>
      <c r="BE285" s="469">
        <f>'8. Routing factors'!BE74*'7. Network costs'!$F$361</f>
        <v>0</v>
      </c>
      <c r="BF285" s="469">
        <f>'8. Routing factors'!BF74*'7. Network costs'!$F$362</f>
        <v>0</v>
      </c>
      <c r="BG285" s="469">
        <f>'8. Routing factors'!BG74*'7. Network costs'!$F$363</f>
        <v>0</v>
      </c>
      <c r="BH285" s="229"/>
      <c r="BI285" s="335">
        <f t="shared" si="44"/>
        <v>0</v>
      </c>
      <c r="BJ285" s="470">
        <f>'2. Traffic'!F231</f>
        <v>0</v>
      </c>
      <c r="BK285" s="471" t="str">
        <f t="shared" si="45"/>
        <v/>
      </c>
    </row>
    <row r="286" spans="3:63">
      <c r="C286" s="240" t="str">
        <f t="shared" si="43"/>
        <v>S26</v>
      </c>
      <c r="D286" s="240" t="str">
        <f t="shared" si="43"/>
        <v>OTHER: complete as required</v>
      </c>
      <c r="E286" s="469">
        <f>'8. Routing factors'!E75*'7. Network costs'!$F$309</f>
        <v>0</v>
      </c>
      <c r="F286" s="469">
        <f>'8. Routing factors'!F75*'7. Network costs'!$F$310</f>
        <v>0</v>
      </c>
      <c r="G286" s="469">
        <f>'8. Routing factors'!G75*'7. Network costs'!$F$311</f>
        <v>0</v>
      </c>
      <c r="H286" s="469">
        <f>'8. Routing factors'!H75*'7. Network costs'!$F$312</f>
        <v>0</v>
      </c>
      <c r="I286" s="469">
        <f>'8. Routing factors'!I75*'7. Network costs'!$F$313</f>
        <v>0</v>
      </c>
      <c r="J286" s="469">
        <f>'8. Routing factors'!J75*'7. Network costs'!$F$314</f>
        <v>0</v>
      </c>
      <c r="K286" s="469">
        <f>'8. Routing factors'!K75*'7. Network costs'!$F$315</f>
        <v>0</v>
      </c>
      <c r="L286" s="469">
        <f>'8. Routing factors'!L75*'7. Network costs'!$F$316</f>
        <v>0</v>
      </c>
      <c r="M286" s="469">
        <f>'8. Routing factors'!M75*'7. Network costs'!$F$317</f>
        <v>0</v>
      </c>
      <c r="N286" s="469">
        <f>'8. Routing factors'!N75*'7. Network costs'!$F$318</f>
        <v>0</v>
      </c>
      <c r="O286" s="469">
        <f>'8. Routing factors'!O75*'7. Network costs'!$F$319</f>
        <v>0</v>
      </c>
      <c r="P286" s="469">
        <f>'8. Routing factors'!P75*'7. Network costs'!$F$320</f>
        <v>0</v>
      </c>
      <c r="Q286" s="469">
        <f>'8. Routing factors'!Q75*'7. Network costs'!$F$321</f>
        <v>0</v>
      </c>
      <c r="R286" s="469">
        <f>'8. Routing factors'!R75*'7. Network costs'!$F$322</f>
        <v>0</v>
      </c>
      <c r="S286" s="469">
        <f>'8. Routing factors'!S75*'7. Network costs'!$F$323</f>
        <v>0</v>
      </c>
      <c r="T286" s="469">
        <f>'8. Routing factors'!T75*'7. Network costs'!$F$324</f>
        <v>0</v>
      </c>
      <c r="U286" s="469">
        <f>'8. Routing factors'!U75*'7. Network costs'!$F$325</f>
        <v>0</v>
      </c>
      <c r="V286" s="469">
        <f>'8. Routing factors'!V75*'7. Network costs'!$F$326</f>
        <v>0</v>
      </c>
      <c r="W286" s="469">
        <f>'8. Routing factors'!W75*'7. Network costs'!$F$327</f>
        <v>0</v>
      </c>
      <c r="X286" s="469">
        <f>'8. Routing factors'!X75*'7. Network costs'!$F$328</f>
        <v>0</v>
      </c>
      <c r="Y286" s="469">
        <f>'8. Routing factors'!Y75*'7. Network costs'!$F$329</f>
        <v>0</v>
      </c>
      <c r="Z286" s="469">
        <f>'8. Routing factors'!Z75*'7. Network costs'!$F$330</f>
        <v>0</v>
      </c>
      <c r="AA286" s="469">
        <f>'8. Routing factors'!AA75*'7. Network costs'!$F$331</f>
        <v>0</v>
      </c>
      <c r="AB286" s="469">
        <f>'8. Routing factors'!AB75*'7. Network costs'!$F$332</f>
        <v>0</v>
      </c>
      <c r="AC286" s="469">
        <f>'8. Routing factors'!AC75*'7. Network costs'!$F$333</f>
        <v>0</v>
      </c>
      <c r="AD286" s="469">
        <f>'8. Routing factors'!AD75*'7. Network costs'!$F$334</f>
        <v>0</v>
      </c>
      <c r="AE286" s="469">
        <f>'8. Routing factors'!AE75*'7. Network costs'!$F$335</f>
        <v>0</v>
      </c>
      <c r="AF286" s="469">
        <f>'8. Routing factors'!AF75*'7. Network costs'!$F$336</f>
        <v>0</v>
      </c>
      <c r="AG286" s="469">
        <f>'8. Routing factors'!AG75*'7. Network costs'!$F$337</f>
        <v>0</v>
      </c>
      <c r="AH286" s="469">
        <f>'8. Routing factors'!AH75*'7. Network costs'!$F$338</f>
        <v>0</v>
      </c>
      <c r="AI286" s="469">
        <f>'8. Routing factors'!AI75*'7. Network costs'!$F$339</f>
        <v>0</v>
      </c>
      <c r="AJ286" s="469">
        <f>'8. Routing factors'!AJ75*'7. Network costs'!$F$340</f>
        <v>0</v>
      </c>
      <c r="AK286" s="469">
        <f>'8. Routing factors'!AK75*'7. Network costs'!$F$341</f>
        <v>0</v>
      </c>
      <c r="AL286" s="469">
        <f>'8. Routing factors'!AL75*'7. Network costs'!$F$342</f>
        <v>0</v>
      </c>
      <c r="AM286" s="469">
        <f>'8. Routing factors'!AM75*'7. Network costs'!$F$343</f>
        <v>0</v>
      </c>
      <c r="AN286" s="469">
        <f>'8. Routing factors'!AN75*'7. Network costs'!$F$344</f>
        <v>0</v>
      </c>
      <c r="AO286" s="469">
        <f>'8. Routing factors'!AO75*'7. Network costs'!$F$345</f>
        <v>0</v>
      </c>
      <c r="AP286" s="469">
        <f>'8. Routing factors'!AP75*'7. Network costs'!$F$346</f>
        <v>0</v>
      </c>
      <c r="AQ286" s="469">
        <f>'8. Routing factors'!AQ75*'7. Network costs'!$F$347</f>
        <v>0</v>
      </c>
      <c r="AR286" s="469">
        <f>'8. Routing factors'!AR75*'7. Network costs'!$F$348</f>
        <v>0</v>
      </c>
      <c r="AS286" s="469">
        <f>'8. Routing factors'!AS75*'7. Network costs'!$F$349</f>
        <v>0</v>
      </c>
      <c r="AT286" s="469">
        <f>'8. Routing factors'!AT75*'7. Network costs'!$F$350</f>
        <v>0</v>
      </c>
      <c r="AU286" s="469">
        <f>'8. Routing factors'!AU75*'7. Network costs'!$F$351</f>
        <v>0</v>
      </c>
      <c r="AV286" s="469">
        <f>'8. Routing factors'!AV75*'7. Network costs'!$F$352</f>
        <v>0</v>
      </c>
      <c r="AW286" s="469">
        <f>'8. Routing factors'!AW75*'7. Network costs'!$F$353</f>
        <v>0</v>
      </c>
      <c r="AX286" s="469">
        <f>'8. Routing factors'!AX75*'7. Network costs'!$F$354</f>
        <v>0</v>
      </c>
      <c r="AY286" s="469">
        <f>'8. Routing factors'!AY75*'7. Network costs'!$F$355</f>
        <v>0</v>
      </c>
      <c r="AZ286" s="469">
        <f>'8. Routing factors'!AZ75*'7. Network costs'!$F$356</f>
        <v>0</v>
      </c>
      <c r="BA286" s="469">
        <f>'8. Routing factors'!BA75*'7. Network costs'!$F$357</f>
        <v>0</v>
      </c>
      <c r="BB286" s="469">
        <f>'8. Routing factors'!BB75*'7. Network costs'!$F$358</f>
        <v>0</v>
      </c>
      <c r="BC286" s="469">
        <f>'8. Routing factors'!BC75*'7. Network costs'!$F$359</f>
        <v>0</v>
      </c>
      <c r="BD286" s="469">
        <f>'8. Routing factors'!BD75*'7. Network costs'!$F$360</f>
        <v>0</v>
      </c>
      <c r="BE286" s="469">
        <f>'8. Routing factors'!BE75*'7. Network costs'!$F$361</f>
        <v>0</v>
      </c>
      <c r="BF286" s="469">
        <f>'8. Routing factors'!BF75*'7. Network costs'!$F$362</f>
        <v>0</v>
      </c>
      <c r="BG286" s="469">
        <f>'8. Routing factors'!BG75*'7. Network costs'!$F$363</f>
        <v>0</v>
      </c>
      <c r="BH286" s="229"/>
      <c r="BI286" s="335">
        <f t="shared" si="44"/>
        <v>0</v>
      </c>
      <c r="BJ286" s="470">
        <f>'2. Traffic'!F232</f>
        <v>0</v>
      </c>
      <c r="BK286" s="471" t="str">
        <f t="shared" si="45"/>
        <v/>
      </c>
    </row>
    <row r="287" spans="3:63">
      <c r="C287" s="240" t="str">
        <f t="shared" si="43"/>
        <v>S27</v>
      </c>
      <c r="D287" s="240" t="str">
        <f t="shared" si="43"/>
        <v>OTHER: complete as required</v>
      </c>
      <c r="E287" s="469">
        <f>'8. Routing factors'!E76*'7. Network costs'!$F$309</f>
        <v>0</v>
      </c>
      <c r="F287" s="469">
        <f>'8. Routing factors'!F76*'7. Network costs'!$F$310</f>
        <v>0</v>
      </c>
      <c r="G287" s="469">
        <f>'8. Routing factors'!G76*'7. Network costs'!$F$311</f>
        <v>0</v>
      </c>
      <c r="H287" s="469">
        <f>'8. Routing factors'!H76*'7. Network costs'!$F$312</f>
        <v>0</v>
      </c>
      <c r="I287" s="469">
        <f>'8. Routing factors'!I76*'7. Network costs'!$F$313</f>
        <v>0</v>
      </c>
      <c r="J287" s="469">
        <f>'8. Routing factors'!J76*'7. Network costs'!$F$314</f>
        <v>0</v>
      </c>
      <c r="K287" s="469">
        <f>'8. Routing factors'!K76*'7. Network costs'!$F$315</f>
        <v>0</v>
      </c>
      <c r="L287" s="469">
        <f>'8. Routing factors'!L76*'7. Network costs'!$F$316</f>
        <v>0</v>
      </c>
      <c r="M287" s="469">
        <f>'8. Routing factors'!M76*'7. Network costs'!$F$317</f>
        <v>0</v>
      </c>
      <c r="N287" s="469">
        <f>'8. Routing factors'!N76*'7. Network costs'!$F$318</f>
        <v>0</v>
      </c>
      <c r="O287" s="469">
        <f>'8. Routing factors'!O76*'7. Network costs'!$F$319</f>
        <v>0</v>
      </c>
      <c r="P287" s="469">
        <f>'8. Routing factors'!P76*'7. Network costs'!$F$320</f>
        <v>0</v>
      </c>
      <c r="Q287" s="469">
        <f>'8. Routing factors'!Q76*'7. Network costs'!$F$321</f>
        <v>0</v>
      </c>
      <c r="R287" s="469">
        <f>'8. Routing factors'!R76*'7. Network costs'!$F$322</f>
        <v>0</v>
      </c>
      <c r="S287" s="469">
        <f>'8. Routing factors'!S76*'7. Network costs'!$F$323</f>
        <v>0</v>
      </c>
      <c r="T287" s="469">
        <f>'8. Routing factors'!T76*'7. Network costs'!$F$324</f>
        <v>0</v>
      </c>
      <c r="U287" s="469">
        <f>'8. Routing factors'!U76*'7. Network costs'!$F$325</f>
        <v>0</v>
      </c>
      <c r="V287" s="469">
        <f>'8. Routing factors'!V76*'7. Network costs'!$F$326</f>
        <v>0</v>
      </c>
      <c r="W287" s="469">
        <f>'8. Routing factors'!W76*'7. Network costs'!$F$327</f>
        <v>0</v>
      </c>
      <c r="X287" s="469">
        <f>'8. Routing factors'!X76*'7. Network costs'!$F$328</f>
        <v>0</v>
      </c>
      <c r="Y287" s="469">
        <f>'8. Routing factors'!Y76*'7. Network costs'!$F$329</f>
        <v>0</v>
      </c>
      <c r="Z287" s="469">
        <f>'8. Routing factors'!Z76*'7. Network costs'!$F$330</f>
        <v>0</v>
      </c>
      <c r="AA287" s="469">
        <f>'8. Routing factors'!AA76*'7. Network costs'!$F$331</f>
        <v>0</v>
      </c>
      <c r="AB287" s="469">
        <f>'8. Routing factors'!AB76*'7. Network costs'!$F$332</f>
        <v>0</v>
      </c>
      <c r="AC287" s="469">
        <f>'8. Routing factors'!AC76*'7. Network costs'!$F$333</f>
        <v>0</v>
      </c>
      <c r="AD287" s="469">
        <f>'8. Routing factors'!AD76*'7. Network costs'!$F$334</f>
        <v>0</v>
      </c>
      <c r="AE287" s="469">
        <f>'8. Routing factors'!AE76*'7. Network costs'!$F$335</f>
        <v>0</v>
      </c>
      <c r="AF287" s="469">
        <f>'8. Routing factors'!AF76*'7. Network costs'!$F$336</f>
        <v>0</v>
      </c>
      <c r="AG287" s="469">
        <f>'8. Routing factors'!AG76*'7. Network costs'!$F$337</f>
        <v>0</v>
      </c>
      <c r="AH287" s="469">
        <f>'8. Routing factors'!AH76*'7. Network costs'!$F$338</f>
        <v>0</v>
      </c>
      <c r="AI287" s="469">
        <f>'8. Routing factors'!AI76*'7. Network costs'!$F$339</f>
        <v>0</v>
      </c>
      <c r="AJ287" s="469">
        <f>'8. Routing factors'!AJ76*'7. Network costs'!$F$340</f>
        <v>0</v>
      </c>
      <c r="AK287" s="469">
        <f>'8. Routing factors'!AK76*'7. Network costs'!$F$341</f>
        <v>0</v>
      </c>
      <c r="AL287" s="469">
        <f>'8. Routing factors'!AL76*'7. Network costs'!$F$342</f>
        <v>0</v>
      </c>
      <c r="AM287" s="469">
        <f>'8. Routing factors'!AM76*'7. Network costs'!$F$343</f>
        <v>0</v>
      </c>
      <c r="AN287" s="469">
        <f>'8. Routing factors'!AN76*'7. Network costs'!$F$344</f>
        <v>0</v>
      </c>
      <c r="AO287" s="469">
        <f>'8. Routing factors'!AO76*'7. Network costs'!$F$345</f>
        <v>0</v>
      </c>
      <c r="AP287" s="469">
        <f>'8. Routing factors'!AP76*'7. Network costs'!$F$346</f>
        <v>0</v>
      </c>
      <c r="AQ287" s="469">
        <f>'8. Routing factors'!AQ76*'7. Network costs'!$F$347</f>
        <v>0</v>
      </c>
      <c r="AR287" s="469">
        <f>'8. Routing factors'!AR76*'7. Network costs'!$F$348</f>
        <v>0</v>
      </c>
      <c r="AS287" s="469">
        <f>'8. Routing factors'!AS76*'7. Network costs'!$F$349</f>
        <v>0</v>
      </c>
      <c r="AT287" s="469">
        <f>'8. Routing factors'!AT76*'7. Network costs'!$F$350</f>
        <v>0</v>
      </c>
      <c r="AU287" s="469">
        <f>'8. Routing factors'!AU76*'7. Network costs'!$F$351</f>
        <v>0</v>
      </c>
      <c r="AV287" s="469">
        <f>'8. Routing factors'!AV76*'7. Network costs'!$F$352</f>
        <v>0</v>
      </c>
      <c r="AW287" s="469">
        <f>'8. Routing factors'!AW76*'7. Network costs'!$F$353</f>
        <v>0</v>
      </c>
      <c r="AX287" s="469">
        <f>'8. Routing factors'!AX76*'7. Network costs'!$F$354</f>
        <v>0</v>
      </c>
      <c r="AY287" s="469">
        <f>'8. Routing factors'!AY76*'7. Network costs'!$F$355</f>
        <v>0</v>
      </c>
      <c r="AZ287" s="469">
        <f>'8. Routing factors'!AZ76*'7. Network costs'!$F$356</f>
        <v>0</v>
      </c>
      <c r="BA287" s="469">
        <f>'8. Routing factors'!BA76*'7. Network costs'!$F$357</f>
        <v>0</v>
      </c>
      <c r="BB287" s="469">
        <f>'8. Routing factors'!BB76*'7. Network costs'!$F$358</f>
        <v>0</v>
      </c>
      <c r="BC287" s="469">
        <f>'8. Routing factors'!BC76*'7. Network costs'!$F$359</f>
        <v>0</v>
      </c>
      <c r="BD287" s="469">
        <f>'8. Routing factors'!BD76*'7. Network costs'!$F$360</f>
        <v>0</v>
      </c>
      <c r="BE287" s="469">
        <f>'8. Routing factors'!BE76*'7. Network costs'!$F$361</f>
        <v>0</v>
      </c>
      <c r="BF287" s="469">
        <f>'8. Routing factors'!BF76*'7. Network costs'!$F$362</f>
        <v>0</v>
      </c>
      <c r="BG287" s="469">
        <f>'8. Routing factors'!BG76*'7. Network costs'!$F$363</f>
        <v>0</v>
      </c>
      <c r="BH287" s="229"/>
      <c r="BI287" s="335">
        <f t="shared" si="44"/>
        <v>0</v>
      </c>
      <c r="BJ287" s="470">
        <f>'2. Traffic'!F233</f>
        <v>0</v>
      </c>
      <c r="BK287" s="471" t="str">
        <f t="shared" si="45"/>
        <v/>
      </c>
    </row>
    <row r="288" spans="3:63">
      <c r="C288" s="240" t="str">
        <f t="shared" si="43"/>
        <v>S28</v>
      </c>
      <c r="D288" s="240" t="str">
        <f t="shared" si="43"/>
        <v>OTHER: complete as required</v>
      </c>
      <c r="E288" s="469">
        <f>'8. Routing factors'!E77*'7. Network costs'!$F$309</f>
        <v>0</v>
      </c>
      <c r="F288" s="469">
        <f>'8. Routing factors'!F77*'7. Network costs'!$F$310</f>
        <v>0</v>
      </c>
      <c r="G288" s="469">
        <f>'8. Routing factors'!G77*'7. Network costs'!$F$311</f>
        <v>0</v>
      </c>
      <c r="H288" s="469">
        <f>'8. Routing factors'!H77*'7. Network costs'!$F$312</f>
        <v>0</v>
      </c>
      <c r="I288" s="469">
        <f>'8. Routing factors'!I77*'7. Network costs'!$F$313</f>
        <v>0</v>
      </c>
      <c r="J288" s="469">
        <f>'8. Routing factors'!J77*'7. Network costs'!$F$314</f>
        <v>0</v>
      </c>
      <c r="K288" s="469">
        <f>'8. Routing factors'!K77*'7. Network costs'!$F$315</f>
        <v>0</v>
      </c>
      <c r="L288" s="469">
        <f>'8. Routing factors'!L77*'7. Network costs'!$F$316</f>
        <v>0</v>
      </c>
      <c r="M288" s="469">
        <f>'8. Routing factors'!M77*'7. Network costs'!$F$317</f>
        <v>0</v>
      </c>
      <c r="N288" s="469">
        <f>'8. Routing factors'!N77*'7. Network costs'!$F$318</f>
        <v>0</v>
      </c>
      <c r="O288" s="469">
        <f>'8. Routing factors'!O77*'7. Network costs'!$F$319</f>
        <v>0</v>
      </c>
      <c r="P288" s="469">
        <f>'8. Routing factors'!P77*'7. Network costs'!$F$320</f>
        <v>0</v>
      </c>
      <c r="Q288" s="469">
        <f>'8. Routing factors'!Q77*'7. Network costs'!$F$321</f>
        <v>0</v>
      </c>
      <c r="R288" s="469">
        <f>'8. Routing factors'!R77*'7. Network costs'!$F$322</f>
        <v>0</v>
      </c>
      <c r="S288" s="469">
        <f>'8. Routing factors'!S77*'7. Network costs'!$F$323</f>
        <v>0</v>
      </c>
      <c r="T288" s="469">
        <f>'8. Routing factors'!T77*'7. Network costs'!$F$324</f>
        <v>0</v>
      </c>
      <c r="U288" s="469">
        <f>'8. Routing factors'!U77*'7. Network costs'!$F$325</f>
        <v>0</v>
      </c>
      <c r="V288" s="469">
        <f>'8. Routing factors'!V77*'7. Network costs'!$F$326</f>
        <v>0</v>
      </c>
      <c r="W288" s="469">
        <f>'8. Routing factors'!W77*'7. Network costs'!$F$327</f>
        <v>0</v>
      </c>
      <c r="X288" s="469">
        <f>'8. Routing factors'!X77*'7. Network costs'!$F$328</f>
        <v>0</v>
      </c>
      <c r="Y288" s="469">
        <f>'8. Routing factors'!Y77*'7. Network costs'!$F$329</f>
        <v>0</v>
      </c>
      <c r="Z288" s="469">
        <f>'8. Routing factors'!Z77*'7. Network costs'!$F$330</f>
        <v>0</v>
      </c>
      <c r="AA288" s="469">
        <f>'8. Routing factors'!AA77*'7. Network costs'!$F$331</f>
        <v>0</v>
      </c>
      <c r="AB288" s="469">
        <f>'8. Routing factors'!AB77*'7. Network costs'!$F$332</f>
        <v>0</v>
      </c>
      <c r="AC288" s="469">
        <f>'8. Routing factors'!AC77*'7. Network costs'!$F$333</f>
        <v>0</v>
      </c>
      <c r="AD288" s="469">
        <f>'8. Routing factors'!AD77*'7. Network costs'!$F$334</f>
        <v>0</v>
      </c>
      <c r="AE288" s="469">
        <f>'8. Routing factors'!AE77*'7. Network costs'!$F$335</f>
        <v>0</v>
      </c>
      <c r="AF288" s="469">
        <f>'8. Routing factors'!AF77*'7. Network costs'!$F$336</f>
        <v>0</v>
      </c>
      <c r="AG288" s="469">
        <f>'8. Routing factors'!AG77*'7. Network costs'!$F$337</f>
        <v>0</v>
      </c>
      <c r="AH288" s="469">
        <f>'8. Routing factors'!AH77*'7. Network costs'!$F$338</f>
        <v>0</v>
      </c>
      <c r="AI288" s="469">
        <f>'8. Routing factors'!AI77*'7. Network costs'!$F$339</f>
        <v>0</v>
      </c>
      <c r="AJ288" s="469">
        <f>'8. Routing factors'!AJ77*'7. Network costs'!$F$340</f>
        <v>0</v>
      </c>
      <c r="AK288" s="469">
        <f>'8. Routing factors'!AK77*'7. Network costs'!$F$341</f>
        <v>0</v>
      </c>
      <c r="AL288" s="469">
        <f>'8. Routing factors'!AL77*'7. Network costs'!$F$342</f>
        <v>0</v>
      </c>
      <c r="AM288" s="469">
        <f>'8. Routing factors'!AM77*'7. Network costs'!$F$343</f>
        <v>0</v>
      </c>
      <c r="AN288" s="469">
        <f>'8. Routing factors'!AN77*'7. Network costs'!$F$344</f>
        <v>0</v>
      </c>
      <c r="AO288" s="469">
        <f>'8. Routing factors'!AO77*'7. Network costs'!$F$345</f>
        <v>0</v>
      </c>
      <c r="AP288" s="469">
        <f>'8. Routing factors'!AP77*'7. Network costs'!$F$346</f>
        <v>0</v>
      </c>
      <c r="AQ288" s="469">
        <f>'8. Routing factors'!AQ77*'7. Network costs'!$F$347</f>
        <v>0</v>
      </c>
      <c r="AR288" s="469">
        <f>'8. Routing factors'!AR77*'7. Network costs'!$F$348</f>
        <v>0</v>
      </c>
      <c r="AS288" s="469">
        <f>'8. Routing factors'!AS77*'7. Network costs'!$F$349</f>
        <v>0</v>
      </c>
      <c r="AT288" s="469">
        <f>'8. Routing factors'!AT77*'7. Network costs'!$F$350</f>
        <v>0</v>
      </c>
      <c r="AU288" s="469">
        <f>'8. Routing factors'!AU77*'7. Network costs'!$F$351</f>
        <v>0</v>
      </c>
      <c r="AV288" s="469">
        <f>'8. Routing factors'!AV77*'7. Network costs'!$F$352</f>
        <v>0</v>
      </c>
      <c r="AW288" s="469">
        <f>'8. Routing factors'!AW77*'7. Network costs'!$F$353</f>
        <v>0</v>
      </c>
      <c r="AX288" s="469">
        <f>'8. Routing factors'!AX77*'7. Network costs'!$F$354</f>
        <v>0</v>
      </c>
      <c r="AY288" s="469">
        <f>'8. Routing factors'!AY77*'7. Network costs'!$F$355</f>
        <v>0</v>
      </c>
      <c r="AZ288" s="469">
        <f>'8. Routing factors'!AZ77*'7. Network costs'!$F$356</f>
        <v>0</v>
      </c>
      <c r="BA288" s="469">
        <f>'8. Routing factors'!BA77*'7. Network costs'!$F$357</f>
        <v>0</v>
      </c>
      <c r="BB288" s="469">
        <f>'8. Routing factors'!BB77*'7. Network costs'!$F$358</f>
        <v>0</v>
      </c>
      <c r="BC288" s="469">
        <f>'8. Routing factors'!BC77*'7. Network costs'!$F$359</f>
        <v>0</v>
      </c>
      <c r="BD288" s="469">
        <f>'8. Routing factors'!BD77*'7. Network costs'!$F$360</f>
        <v>0</v>
      </c>
      <c r="BE288" s="469">
        <f>'8. Routing factors'!BE77*'7. Network costs'!$F$361</f>
        <v>0</v>
      </c>
      <c r="BF288" s="469">
        <f>'8. Routing factors'!BF77*'7. Network costs'!$F$362</f>
        <v>0</v>
      </c>
      <c r="BG288" s="469">
        <f>'8. Routing factors'!BG77*'7. Network costs'!$F$363</f>
        <v>0</v>
      </c>
      <c r="BH288" s="229"/>
      <c r="BI288" s="335">
        <f t="shared" si="44"/>
        <v>0</v>
      </c>
      <c r="BJ288" s="470">
        <f>'2. Traffic'!F234</f>
        <v>0</v>
      </c>
      <c r="BK288" s="471" t="str">
        <f t="shared" si="45"/>
        <v/>
      </c>
    </row>
    <row r="289" spans="3:63">
      <c r="C289" s="240" t="str">
        <f t="shared" si="43"/>
        <v>S29</v>
      </c>
      <c r="D289" s="240" t="str">
        <f t="shared" si="43"/>
        <v>OTHER: complete as required</v>
      </c>
      <c r="E289" s="469">
        <f>'8. Routing factors'!E78*'7. Network costs'!$F$309</f>
        <v>0</v>
      </c>
      <c r="F289" s="469">
        <f>'8. Routing factors'!F78*'7. Network costs'!$F$310</f>
        <v>0</v>
      </c>
      <c r="G289" s="469">
        <f>'8. Routing factors'!G78*'7. Network costs'!$F$311</f>
        <v>0</v>
      </c>
      <c r="H289" s="469">
        <f>'8. Routing factors'!H78*'7. Network costs'!$F$312</f>
        <v>0</v>
      </c>
      <c r="I289" s="469">
        <f>'8. Routing factors'!I78*'7. Network costs'!$F$313</f>
        <v>0</v>
      </c>
      <c r="J289" s="469">
        <f>'8. Routing factors'!J78*'7. Network costs'!$F$314</f>
        <v>0</v>
      </c>
      <c r="K289" s="469">
        <f>'8. Routing factors'!K78*'7. Network costs'!$F$315</f>
        <v>0</v>
      </c>
      <c r="L289" s="469">
        <f>'8. Routing factors'!L78*'7. Network costs'!$F$316</f>
        <v>0</v>
      </c>
      <c r="M289" s="469">
        <f>'8. Routing factors'!M78*'7. Network costs'!$F$317</f>
        <v>0</v>
      </c>
      <c r="N289" s="469">
        <f>'8. Routing factors'!N78*'7. Network costs'!$F$318</f>
        <v>0</v>
      </c>
      <c r="O289" s="469">
        <f>'8. Routing factors'!O78*'7. Network costs'!$F$319</f>
        <v>0</v>
      </c>
      <c r="P289" s="469">
        <f>'8. Routing factors'!P78*'7. Network costs'!$F$320</f>
        <v>0</v>
      </c>
      <c r="Q289" s="469">
        <f>'8. Routing factors'!Q78*'7. Network costs'!$F$321</f>
        <v>0</v>
      </c>
      <c r="R289" s="469">
        <f>'8. Routing factors'!R78*'7. Network costs'!$F$322</f>
        <v>0</v>
      </c>
      <c r="S289" s="469">
        <f>'8. Routing factors'!S78*'7. Network costs'!$F$323</f>
        <v>0</v>
      </c>
      <c r="T289" s="469">
        <f>'8. Routing factors'!T78*'7. Network costs'!$F$324</f>
        <v>0</v>
      </c>
      <c r="U289" s="469">
        <f>'8. Routing factors'!U78*'7. Network costs'!$F$325</f>
        <v>0</v>
      </c>
      <c r="V289" s="469">
        <f>'8. Routing factors'!V78*'7. Network costs'!$F$326</f>
        <v>0</v>
      </c>
      <c r="W289" s="469">
        <f>'8. Routing factors'!W78*'7. Network costs'!$F$327</f>
        <v>0</v>
      </c>
      <c r="X289" s="469">
        <f>'8. Routing factors'!X78*'7. Network costs'!$F$328</f>
        <v>0</v>
      </c>
      <c r="Y289" s="469">
        <f>'8. Routing factors'!Y78*'7. Network costs'!$F$329</f>
        <v>0</v>
      </c>
      <c r="Z289" s="469">
        <f>'8. Routing factors'!Z78*'7. Network costs'!$F$330</f>
        <v>0</v>
      </c>
      <c r="AA289" s="469">
        <f>'8. Routing factors'!AA78*'7. Network costs'!$F$331</f>
        <v>0</v>
      </c>
      <c r="AB289" s="469">
        <f>'8. Routing factors'!AB78*'7. Network costs'!$F$332</f>
        <v>0</v>
      </c>
      <c r="AC289" s="469">
        <f>'8. Routing factors'!AC78*'7. Network costs'!$F$333</f>
        <v>0</v>
      </c>
      <c r="AD289" s="469">
        <f>'8. Routing factors'!AD78*'7. Network costs'!$F$334</f>
        <v>0</v>
      </c>
      <c r="AE289" s="469">
        <f>'8. Routing factors'!AE78*'7. Network costs'!$F$335</f>
        <v>0</v>
      </c>
      <c r="AF289" s="469">
        <f>'8. Routing factors'!AF78*'7. Network costs'!$F$336</f>
        <v>0</v>
      </c>
      <c r="AG289" s="469">
        <f>'8. Routing factors'!AG78*'7. Network costs'!$F$337</f>
        <v>0</v>
      </c>
      <c r="AH289" s="469">
        <f>'8. Routing factors'!AH78*'7. Network costs'!$F$338</f>
        <v>0</v>
      </c>
      <c r="AI289" s="469">
        <f>'8. Routing factors'!AI78*'7. Network costs'!$F$339</f>
        <v>0</v>
      </c>
      <c r="AJ289" s="469">
        <f>'8. Routing factors'!AJ78*'7. Network costs'!$F$340</f>
        <v>0</v>
      </c>
      <c r="AK289" s="469">
        <f>'8. Routing factors'!AK78*'7. Network costs'!$F$341</f>
        <v>0</v>
      </c>
      <c r="AL289" s="469">
        <f>'8. Routing factors'!AL78*'7. Network costs'!$F$342</f>
        <v>0</v>
      </c>
      <c r="AM289" s="469">
        <f>'8. Routing factors'!AM78*'7. Network costs'!$F$343</f>
        <v>0</v>
      </c>
      <c r="AN289" s="469">
        <f>'8. Routing factors'!AN78*'7. Network costs'!$F$344</f>
        <v>0</v>
      </c>
      <c r="AO289" s="469">
        <f>'8. Routing factors'!AO78*'7. Network costs'!$F$345</f>
        <v>0</v>
      </c>
      <c r="AP289" s="469">
        <f>'8. Routing factors'!AP78*'7. Network costs'!$F$346</f>
        <v>0</v>
      </c>
      <c r="AQ289" s="469">
        <f>'8. Routing factors'!AQ78*'7. Network costs'!$F$347</f>
        <v>0</v>
      </c>
      <c r="AR289" s="469">
        <f>'8. Routing factors'!AR78*'7. Network costs'!$F$348</f>
        <v>0</v>
      </c>
      <c r="AS289" s="469">
        <f>'8. Routing factors'!AS78*'7. Network costs'!$F$349</f>
        <v>0</v>
      </c>
      <c r="AT289" s="469">
        <f>'8. Routing factors'!AT78*'7. Network costs'!$F$350</f>
        <v>0</v>
      </c>
      <c r="AU289" s="469">
        <f>'8. Routing factors'!AU78*'7. Network costs'!$F$351</f>
        <v>0</v>
      </c>
      <c r="AV289" s="469">
        <f>'8. Routing factors'!AV78*'7. Network costs'!$F$352</f>
        <v>0</v>
      </c>
      <c r="AW289" s="469">
        <f>'8. Routing factors'!AW78*'7. Network costs'!$F$353</f>
        <v>0</v>
      </c>
      <c r="AX289" s="469">
        <f>'8. Routing factors'!AX78*'7. Network costs'!$F$354</f>
        <v>0</v>
      </c>
      <c r="AY289" s="469">
        <f>'8. Routing factors'!AY78*'7. Network costs'!$F$355</f>
        <v>0</v>
      </c>
      <c r="AZ289" s="469">
        <f>'8. Routing factors'!AZ78*'7. Network costs'!$F$356</f>
        <v>0</v>
      </c>
      <c r="BA289" s="469">
        <f>'8. Routing factors'!BA78*'7. Network costs'!$F$357</f>
        <v>0</v>
      </c>
      <c r="BB289" s="469">
        <f>'8. Routing factors'!BB78*'7. Network costs'!$F$358</f>
        <v>0</v>
      </c>
      <c r="BC289" s="469">
        <f>'8. Routing factors'!BC78*'7. Network costs'!$F$359</f>
        <v>0</v>
      </c>
      <c r="BD289" s="469">
        <f>'8. Routing factors'!BD78*'7. Network costs'!$F$360</f>
        <v>0</v>
      </c>
      <c r="BE289" s="469">
        <f>'8. Routing factors'!BE78*'7. Network costs'!$F$361</f>
        <v>0</v>
      </c>
      <c r="BF289" s="469">
        <f>'8. Routing factors'!BF78*'7. Network costs'!$F$362</f>
        <v>0</v>
      </c>
      <c r="BG289" s="469">
        <f>'8. Routing factors'!BG78*'7. Network costs'!$F$363</f>
        <v>0</v>
      </c>
      <c r="BH289" s="229"/>
      <c r="BI289" s="335">
        <f t="shared" si="44"/>
        <v>0</v>
      </c>
      <c r="BJ289" s="470">
        <f>'2. Traffic'!F235</f>
        <v>0</v>
      </c>
      <c r="BK289" s="471" t="str">
        <f t="shared" si="45"/>
        <v/>
      </c>
    </row>
    <row r="290" spans="3:63">
      <c r="C290" s="240" t="str">
        <f t="shared" si="43"/>
        <v>S30</v>
      </c>
      <c r="D290" s="240" t="str">
        <f t="shared" si="43"/>
        <v>OTHER: complete as required</v>
      </c>
      <c r="E290" s="469">
        <f>'8. Routing factors'!E79*'7. Network costs'!$F$309</f>
        <v>0</v>
      </c>
      <c r="F290" s="469">
        <f>'8. Routing factors'!F79*'7. Network costs'!$F$310</f>
        <v>0</v>
      </c>
      <c r="G290" s="469">
        <f>'8. Routing factors'!G79*'7. Network costs'!$F$311</f>
        <v>0</v>
      </c>
      <c r="H290" s="469">
        <f>'8. Routing factors'!H79*'7. Network costs'!$F$312</f>
        <v>0</v>
      </c>
      <c r="I290" s="469">
        <f>'8. Routing factors'!I79*'7. Network costs'!$F$313</f>
        <v>0</v>
      </c>
      <c r="J290" s="469">
        <f>'8. Routing factors'!J79*'7. Network costs'!$F$314</f>
        <v>0</v>
      </c>
      <c r="K290" s="469">
        <f>'8. Routing factors'!K79*'7. Network costs'!$F$315</f>
        <v>0</v>
      </c>
      <c r="L290" s="469">
        <f>'8. Routing factors'!L79*'7. Network costs'!$F$316</f>
        <v>0</v>
      </c>
      <c r="M290" s="469">
        <f>'8. Routing factors'!M79*'7. Network costs'!$F$317</f>
        <v>0</v>
      </c>
      <c r="N290" s="469">
        <f>'8. Routing factors'!N79*'7. Network costs'!$F$318</f>
        <v>0</v>
      </c>
      <c r="O290" s="469">
        <f>'8. Routing factors'!O79*'7. Network costs'!$F$319</f>
        <v>0</v>
      </c>
      <c r="P290" s="469">
        <f>'8. Routing factors'!P79*'7. Network costs'!$F$320</f>
        <v>0</v>
      </c>
      <c r="Q290" s="469">
        <f>'8. Routing factors'!Q79*'7. Network costs'!$F$321</f>
        <v>0</v>
      </c>
      <c r="R290" s="469">
        <f>'8. Routing factors'!R79*'7. Network costs'!$F$322</f>
        <v>0</v>
      </c>
      <c r="S290" s="469">
        <f>'8. Routing factors'!S79*'7. Network costs'!$F$323</f>
        <v>0</v>
      </c>
      <c r="T290" s="469">
        <f>'8. Routing factors'!T79*'7. Network costs'!$F$324</f>
        <v>0</v>
      </c>
      <c r="U290" s="469">
        <f>'8. Routing factors'!U79*'7. Network costs'!$F$325</f>
        <v>0</v>
      </c>
      <c r="V290" s="469">
        <f>'8. Routing factors'!V79*'7. Network costs'!$F$326</f>
        <v>0</v>
      </c>
      <c r="W290" s="469">
        <f>'8. Routing factors'!W79*'7. Network costs'!$F$327</f>
        <v>0</v>
      </c>
      <c r="X290" s="469">
        <f>'8. Routing factors'!X79*'7. Network costs'!$F$328</f>
        <v>0</v>
      </c>
      <c r="Y290" s="469">
        <f>'8. Routing factors'!Y79*'7. Network costs'!$F$329</f>
        <v>0</v>
      </c>
      <c r="Z290" s="469">
        <f>'8. Routing factors'!Z79*'7. Network costs'!$F$330</f>
        <v>0</v>
      </c>
      <c r="AA290" s="469">
        <f>'8. Routing factors'!AA79*'7. Network costs'!$F$331</f>
        <v>0</v>
      </c>
      <c r="AB290" s="469">
        <f>'8. Routing factors'!AB79*'7. Network costs'!$F$332</f>
        <v>0</v>
      </c>
      <c r="AC290" s="469">
        <f>'8. Routing factors'!AC79*'7. Network costs'!$F$333</f>
        <v>0</v>
      </c>
      <c r="AD290" s="469">
        <f>'8. Routing factors'!AD79*'7. Network costs'!$F$334</f>
        <v>0</v>
      </c>
      <c r="AE290" s="469">
        <f>'8. Routing factors'!AE79*'7. Network costs'!$F$335</f>
        <v>0</v>
      </c>
      <c r="AF290" s="469">
        <f>'8. Routing factors'!AF79*'7. Network costs'!$F$336</f>
        <v>0</v>
      </c>
      <c r="AG290" s="469">
        <f>'8. Routing factors'!AG79*'7. Network costs'!$F$337</f>
        <v>0</v>
      </c>
      <c r="AH290" s="469">
        <f>'8. Routing factors'!AH79*'7. Network costs'!$F$338</f>
        <v>0</v>
      </c>
      <c r="AI290" s="469">
        <f>'8. Routing factors'!AI79*'7. Network costs'!$F$339</f>
        <v>0</v>
      </c>
      <c r="AJ290" s="469">
        <f>'8. Routing factors'!AJ79*'7. Network costs'!$F$340</f>
        <v>0</v>
      </c>
      <c r="AK290" s="469">
        <f>'8. Routing factors'!AK79*'7. Network costs'!$F$341</f>
        <v>0</v>
      </c>
      <c r="AL290" s="469">
        <f>'8. Routing factors'!AL79*'7. Network costs'!$F$342</f>
        <v>0</v>
      </c>
      <c r="AM290" s="469">
        <f>'8. Routing factors'!AM79*'7. Network costs'!$F$343</f>
        <v>0</v>
      </c>
      <c r="AN290" s="469">
        <f>'8. Routing factors'!AN79*'7. Network costs'!$F$344</f>
        <v>0</v>
      </c>
      <c r="AO290" s="469">
        <f>'8. Routing factors'!AO79*'7. Network costs'!$F$345</f>
        <v>0</v>
      </c>
      <c r="AP290" s="469">
        <f>'8. Routing factors'!AP79*'7. Network costs'!$F$346</f>
        <v>0</v>
      </c>
      <c r="AQ290" s="469">
        <f>'8. Routing factors'!AQ79*'7. Network costs'!$F$347</f>
        <v>0</v>
      </c>
      <c r="AR290" s="469">
        <f>'8. Routing factors'!AR79*'7. Network costs'!$F$348</f>
        <v>0</v>
      </c>
      <c r="AS290" s="469">
        <f>'8. Routing factors'!AS79*'7. Network costs'!$F$349</f>
        <v>0</v>
      </c>
      <c r="AT290" s="469">
        <f>'8. Routing factors'!AT79*'7. Network costs'!$F$350</f>
        <v>0</v>
      </c>
      <c r="AU290" s="469">
        <f>'8. Routing factors'!AU79*'7. Network costs'!$F$351</f>
        <v>0</v>
      </c>
      <c r="AV290" s="469">
        <f>'8. Routing factors'!AV79*'7. Network costs'!$F$352</f>
        <v>0</v>
      </c>
      <c r="AW290" s="469">
        <f>'8. Routing factors'!AW79*'7. Network costs'!$F$353</f>
        <v>0</v>
      </c>
      <c r="AX290" s="469">
        <f>'8. Routing factors'!AX79*'7. Network costs'!$F$354</f>
        <v>0</v>
      </c>
      <c r="AY290" s="469">
        <f>'8. Routing factors'!AY79*'7. Network costs'!$F$355</f>
        <v>0</v>
      </c>
      <c r="AZ290" s="469">
        <f>'8. Routing factors'!AZ79*'7. Network costs'!$F$356</f>
        <v>0</v>
      </c>
      <c r="BA290" s="469">
        <f>'8. Routing factors'!BA79*'7. Network costs'!$F$357</f>
        <v>0</v>
      </c>
      <c r="BB290" s="469">
        <f>'8. Routing factors'!BB79*'7. Network costs'!$F$358</f>
        <v>0</v>
      </c>
      <c r="BC290" s="469">
        <f>'8. Routing factors'!BC79*'7. Network costs'!$F$359</f>
        <v>0</v>
      </c>
      <c r="BD290" s="469">
        <f>'8. Routing factors'!BD79*'7. Network costs'!$F$360</f>
        <v>0</v>
      </c>
      <c r="BE290" s="469">
        <f>'8. Routing factors'!BE79*'7. Network costs'!$F$361</f>
        <v>0</v>
      </c>
      <c r="BF290" s="469">
        <f>'8. Routing factors'!BF79*'7. Network costs'!$F$362</f>
        <v>0</v>
      </c>
      <c r="BG290" s="469">
        <f>'8. Routing factors'!BG79*'7. Network costs'!$F$363</f>
        <v>0</v>
      </c>
      <c r="BH290" s="229"/>
      <c r="BI290" s="335">
        <f t="shared" si="44"/>
        <v>0</v>
      </c>
      <c r="BJ290" s="470">
        <f>'2. Traffic'!F236</f>
        <v>0</v>
      </c>
      <c r="BK290" s="471" t="str">
        <f t="shared" si="45"/>
        <v/>
      </c>
    </row>
    <row r="291" spans="3:63">
      <c r="C291" s="222"/>
      <c r="D291" s="222" t="s">
        <v>2</v>
      </c>
      <c r="E291" s="472">
        <f t="shared" ref="E291:AJ291" si="46">SUM(E261:E290)</f>
        <v>10973290.490524994</v>
      </c>
      <c r="F291" s="472">
        <f t="shared" si="46"/>
        <v>10356367.025026787</v>
      </c>
      <c r="G291" s="472">
        <f t="shared" si="46"/>
        <v>15268247.137911269</v>
      </c>
      <c r="H291" s="472">
        <f t="shared" si="46"/>
        <v>5946971.2401980953</v>
      </c>
      <c r="I291" s="472">
        <f t="shared" si="46"/>
        <v>16003952.192985967</v>
      </c>
      <c r="J291" s="472">
        <f t="shared" si="46"/>
        <v>1340822.819462392</v>
      </c>
      <c r="K291" s="472">
        <f t="shared" si="46"/>
        <v>497178.4689454803</v>
      </c>
      <c r="L291" s="472">
        <f t="shared" si="46"/>
        <v>66290.462526064017</v>
      </c>
      <c r="M291" s="472">
        <f t="shared" si="46"/>
        <v>1988713.8757819203</v>
      </c>
      <c r="N291" s="472">
        <f t="shared" si="46"/>
        <v>133492.92905760513</v>
      </c>
      <c r="O291" s="472">
        <f t="shared" si="46"/>
        <v>178785.17284500677</v>
      </c>
      <c r="P291" s="472">
        <f t="shared" si="46"/>
        <v>1940304.201418679</v>
      </c>
      <c r="Q291" s="472">
        <f t="shared" si="46"/>
        <v>248589.23447274009</v>
      </c>
      <c r="R291" s="472">
        <f t="shared" si="46"/>
        <v>353549.13347234135</v>
      </c>
      <c r="S291" s="472">
        <f t="shared" si="46"/>
        <v>331452.31263032008</v>
      </c>
      <c r="T291" s="472">
        <f t="shared" si="46"/>
        <v>5303237.0020851213</v>
      </c>
      <c r="U291" s="472">
        <f t="shared" si="46"/>
        <v>1325809.2505212803</v>
      </c>
      <c r="V291" s="472">
        <f t="shared" si="46"/>
        <v>424258.96016680967</v>
      </c>
      <c r="W291" s="472">
        <f t="shared" si="46"/>
        <v>495701.62588091008</v>
      </c>
      <c r="X291" s="472">
        <f t="shared" si="46"/>
        <v>39656.130070472806</v>
      </c>
      <c r="Y291" s="472">
        <f t="shared" si="46"/>
        <v>511232.11189340189</v>
      </c>
      <c r="Z291" s="472">
        <f t="shared" si="46"/>
        <v>264948.71008829196</v>
      </c>
      <c r="AA291" s="472">
        <f t="shared" si="46"/>
        <v>387799.20577747456</v>
      </c>
      <c r="AB291" s="472">
        <f t="shared" si="46"/>
        <v>359542.61846846802</v>
      </c>
      <c r="AC291" s="472">
        <f t="shared" si="46"/>
        <v>452951.6197318738</v>
      </c>
      <c r="AD291" s="472">
        <f t="shared" si="46"/>
        <v>0</v>
      </c>
      <c r="AE291" s="472">
        <f t="shared" si="46"/>
        <v>0</v>
      </c>
      <c r="AF291" s="472">
        <f t="shared" si="46"/>
        <v>0</v>
      </c>
      <c r="AG291" s="472">
        <f t="shared" si="46"/>
        <v>0</v>
      </c>
      <c r="AH291" s="472">
        <f t="shared" si="46"/>
        <v>0</v>
      </c>
      <c r="AI291" s="472">
        <f t="shared" si="46"/>
        <v>4941301.4174971255</v>
      </c>
      <c r="AJ291" s="472">
        <f t="shared" si="46"/>
        <v>23769601.595212266</v>
      </c>
      <c r="AK291" s="472">
        <f t="shared" ref="AK291:BG291" si="47">SUM(AK261:AK290)</f>
        <v>6022843.4850659724</v>
      </c>
      <c r="AL291" s="472">
        <f t="shared" si="47"/>
        <v>2514821.7251183074</v>
      </c>
      <c r="AM291" s="472">
        <f t="shared" si="47"/>
        <v>2278849.4868864636</v>
      </c>
      <c r="AN291" s="472">
        <f t="shared" si="47"/>
        <v>12471.315599876165</v>
      </c>
      <c r="AO291" s="472">
        <f t="shared" si="47"/>
        <v>1662.8420799834887</v>
      </c>
      <c r="AP291" s="472">
        <f t="shared" si="47"/>
        <v>2283.1097966971638</v>
      </c>
      <c r="AQ291" s="472">
        <f t="shared" si="47"/>
        <v>13273.894166843975</v>
      </c>
      <c r="AR291" s="472">
        <f t="shared" si="47"/>
        <v>8314.2103999174433</v>
      </c>
      <c r="AS291" s="472">
        <f t="shared" si="47"/>
        <v>9070.0477090008499</v>
      </c>
      <c r="AT291" s="472">
        <f t="shared" si="47"/>
        <v>8314.2103999174451</v>
      </c>
      <c r="AU291" s="472">
        <f t="shared" si="47"/>
        <v>725.60381672006781</v>
      </c>
      <c r="AV291" s="472">
        <f t="shared" si="47"/>
        <v>12434.270198475724</v>
      </c>
      <c r="AW291" s="472">
        <f t="shared" si="47"/>
        <v>2486.8540396951453</v>
      </c>
      <c r="AX291" s="472">
        <f t="shared" si="47"/>
        <v>1700.6339454376593</v>
      </c>
      <c r="AY291" s="472">
        <f t="shared" si="47"/>
        <v>0</v>
      </c>
      <c r="AZ291" s="472">
        <f t="shared" si="47"/>
        <v>0</v>
      </c>
      <c r="BA291" s="472">
        <f t="shared" si="47"/>
        <v>0</v>
      </c>
      <c r="BB291" s="472">
        <f t="shared" si="47"/>
        <v>0</v>
      </c>
      <c r="BC291" s="472">
        <f t="shared" si="47"/>
        <v>0</v>
      </c>
      <c r="BD291" s="472">
        <f t="shared" si="47"/>
        <v>0</v>
      </c>
      <c r="BE291" s="472">
        <f t="shared" si="47"/>
        <v>0</v>
      </c>
      <c r="BF291" s="472">
        <f t="shared" si="47"/>
        <v>0</v>
      </c>
      <c r="BG291" s="472">
        <f t="shared" si="47"/>
        <v>0</v>
      </c>
      <c r="BH291" s="32"/>
      <c r="BI291" s="472">
        <f>SUM(BI261:BI290)</f>
        <v>114793298.63387649</v>
      </c>
      <c r="BJ291" s="144"/>
      <c r="BK291" s="144"/>
    </row>
    <row r="292" spans="3:63">
      <c r="E292" s="444" t="str">
        <f>IF(ROUND(E291,0)=ROUND('7. Network costs'!$F$309,0),"OK", "ERROR")</f>
        <v>OK</v>
      </c>
      <c r="F292" s="444" t="str">
        <f>IF(ROUND(F291,0)=ROUND('7. Network costs'!$F$310,0),"OK", "ERROR")</f>
        <v>OK</v>
      </c>
      <c r="G292" s="444" t="str">
        <f>IF(ROUND(G291,0)=ROUND('7. Network costs'!$F$311,0),"OK", "ERROR")</f>
        <v>OK</v>
      </c>
      <c r="H292" s="444" t="str">
        <f>IF(ROUND(H291,0)=ROUND('7. Network costs'!$F$312,0),"OK", "ERROR")</f>
        <v>OK</v>
      </c>
      <c r="I292" s="444" t="str">
        <f>IF(ROUND(I291,0)=ROUND('7. Network costs'!$F$313,0),"OK", "ERROR")</f>
        <v>OK</v>
      </c>
      <c r="J292" s="444" t="str">
        <f>IF(ROUND(J291,0)=ROUND('7. Network costs'!$F$314,0),"OK", "ERROR")</f>
        <v>OK</v>
      </c>
      <c r="K292" s="444" t="str">
        <f>IF(ROUND(K291,0)=ROUND('7. Network costs'!$F$315,0),"OK", "ERROR")</f>
        <v>OK</v>
      </c>
      <c r="L292" s="444" t="str">
        <f>IF(ROUND(L291,0)=ROUND('7. Network costs'!$F$316,0),"OK", "ERROR")</f>
        <v>OK</v>
      </c>
      <c r="M292" s="444" t="str">
        <f>IF(ROUND(M291,0)=ROUND('7. Network costs'!$F$317,0),"OK", "ERROR")</f>
        <v>OK</v>
      </c>
      <c r="N292" s="444" t="str">
        <f>IF(ROUND(N291,0)=ROUND('7. Network costs'!$F$318,0),"OK", "ERROR")</f>
        <v>OK</v>
      </c>
      <c r="O292" s="444" t="str">
        <f>IF(ROUND(O291,0)=ROUND('7. Network costs'!$F$319,0),"OK", "ERROR")</f>
        <v>OK</v>
      </c>
      <c r="P292" s="444" t="str">
        <f>IF(ROUND(P291,0)=ROUND('7. Network costs'!$F$320,0),"OK", "ERROR")</f>
        <v>OK</v>
      </c>
      <c r="Q292" s="444" t="str">
        <f>IF(ROUND(Q291,0)=ROUND('7. Network costs'!$F$321,0),"OK", "ERROR")</f>
        <v>OK</v>
      </c>
      <c r="R292" s="444" t="str">
        <f>IF(ROUND(R291,0)=ROUND('7. Network costs'!$F$322,0),"OK", "ERROR")</f>
        <v>OK</v>
      </c>
      <c r="S292" s="444" t="str">
        <f>IF(ROUND(S291,0)=ROUND('7. Network costs'!$F$323,0),"OK", "ERROR")</f>
        <v>OK</v>
      </c>
      <c r="T292" s="444" t="str">
        <f>IF(ROUND(T291,0)=ROUND('7. Network costs'!$F$324,0),"OK", "ERROR")</f>
        <v>OK</v>
      </c>
      <c r="U292" s="444" t="str">
        <f>IF(ROUND(U291,0)=ROUND('7. Network costs'!$F$325,0),"OK", "ERROR")</f>
        <v>OK</v>
      </c>
      <c r="V292" s="444" t="str">
        <f>IF(ROUND(V291,0)=ROUND('7. Network costs'!$F$326,0),"OK", "ERROR")</f>
        <v>OK</v>
      </c>
      <c r="W292" s="444" t="str">
        <f>IF(ROUND(W291,0)=ROUND('7. Network costs'!$F$327,0),"OK", "ERROR")</f>
        <v>OK</v>
      </c>
      <c r="X292" s="444" t="str">
        <f>IF(ROUND(X291,0)=ROUND('7. Network costs'!$F$328,0),"OK", "ERROR")</f>
        <v>OK</v>
      </c>
      <c r="Y292" s="444" t="str">
        <f>IF(ROUND(Y291,0)=ROUND('7. Network costs'!$F$329,0),"OK", "ERROR")</f>
        <v>OK</v>
      </c>
      <c r="Z292" s="444" t="str">
        <f>IF(ROUND(Z291,0)=ROUND('7. Network costs'!$F$330,0),"OK", "ERROR")</f>
        <v>OK</v>
      </c>
      <c r="AA292" s="444" t="str">
        <f>IF(ROUND(AA291,0)=ROUND('7. Network costs'!$F$331,0),"OK", "ERROR")</f>
        <v>OK</v>
      </c>
      <c r="AB292" s="444" t="str">
        <f>IF(ROUND(AB291,0)=ROUND('7. Network costs'!$F$332,0),"OK", "ERROR")</f>
        <v>OK</v>
      </c>
      <c r="AC292" s="444" t="str">
        <f>IF(ROUND(AC291,0)=ROUND('7. Network costs'!$F$333,0),"OK", "ERROR")</f>
        <v>OK</v>
      </c>
      <c r="AD292" s="444" t="str">
        <f>IF(ROUND(AD291,0)=ROUND('7. Network costs'!$F$334,0),"OK", "ERROR")</f>
        <v>OK</v>
      </c>
      <c r="AE292" s="444" t="str">
        <f>IF(ROUND(AE291,0)=ROUND('7. Network costs'!$F$335,0),"OK", "ERROR")</f>
        <v>OK</v>
      </c>
      <c r="AF292" s="444" t="str">
        <f>IF(ROUND(AF291,0)=ROUND('7. Network costs'!$F$336,0),"OK", "ERROR")</f>
        <v>OK</v>
      </c>
      <c r="AG292" s="444" t="str">
        <f>IF(ROUND(AG291,0)=ROUND('7. Network costs'!$F$337,0),"OK", "ERROR")</f>
        <v>OK</v>
      </c>
      <c r="AH292" s="444" t="str">
        <f>IF(ROUND(AH291,0)=ROUND('7. Network costs'!$F$338,0),"OK", "ERROR")</f>
        <v>OK</v>
      </c>
      <c r="AI292" s="444" t="str">
        <f>IF(ROUND(AI291,0)=ROUND('7. Network costs'!$F$339,0),"OK", "ERROR")</f>
        <v>OK</v>
      </c>
      <c r="AJ292" s="444" t="str">
        <f>IF(ROUND(AJ291,0)=ROUND('7. Network costs'!$F$340,0),"OK", "ERROR")</f>
        <v>OK</v>
      </c>
      <c r="AK292" s="444" t="str">
        <f>IF(ROUND(AK291,0)=ROUND('7. Network costs'!$F$341,0),"OK", "ERROR")</f>
        <v>OK</v>
      </c>
      <c r="AL292" s="444" t="str">
        <f>IF(ROUND(AL291,0)=ROUND('7. Network costs'!$F$342,0),"OK", "ERROR")</f>
        <v>OK</v>
      </c>
      <c r="AM292" s="444" t="str">
        <f>IF(ROUND(AM291,0)=ROUND('7. Network costs'!$F$343,0),"OK", "ERROR")</f>
        <v>OK</v>
      </c>
      <c r="AN292" s="444" t="str">
        <f>IF(ROUND(AN291,0)=ROUND('7. Network costs'!$F$344,0),"OK", "ERROR")</f>
        <v>OK</v>
      </c>
      <c r="AO292" s="444" t="str">
        <f>IF(ROUND(AO291,0)=ROUND('7. Network costs'!$F$345,0),"OK", "ERROR")</f>
        <v>OK</v>
      </c>
      <c r="AP292" s="444" t="str">
        <f>IF(ROUND(AP291,0)=ROUND('7. Network costs'!$F$346,0),"OK", "ERROR")</f>
        <v>OK</v>
      </c>
      <c r="AQ292" s="444" t="str">
        <f>IF(ROUND(AQ291,0)=ROUND('7. Network costs'!$F$347,0),"OK", "ERROR")</f>
        <v>OK</v>
      </c>
      <c r="AR292" s="444" t="str">
        <f>IF(ROUND(AR291,0)=ROUND('7. Network costs'!$F$348,0),"OK", "ERROR")</f>
        <v>OK</v>
      </c>
      <c r="AS292" s="444" t="str">
        <f>IF(ROUND(AS291,0)=ROUND('7. Network costs'!$F$349,0),"OK", "ERROR")</f>
        <v>OK</v>
      </c>
      <c r="AT292" s="444" t="str">
        <f>IF(ROUND(AT291,0)=ROUND('7. Network costs'!$F$350,0),"OK", "ERROR")</f>
        <v>OK</v>
      </c>
      <c r="AU292" s="444" t="str">
        <f>IF(ROUND(AU291,0)=ROUND('7. Network costs'!$F$351,0),"OK", "ERROR")</f>
        <v>OK</v>
      </c>
      <c r="AV292" s="444" t="str">
        <f>IF(ROUND(AV291,0)=ROUND('7. Network costs'!$F$352,0),"OK", "ERROR")</f>
        <v>OK</v>
      </c>
      <c r="AW292" s="444" t="str">
        <f>IF(ROUND(AW291,0)=ROUND('7. Network costs'!$F$353,0),"OK", "ERROR")</f>
        <v>OK</v>
      </c>
      <c r="AX292" s="444" t="str">
        <f>IF(ROUND(AX291,0)=ROUND('7. Network costs'!$F$354,0),"OK", "ERROR")</f>
        <v>OK</v>
      </c>
      <c r="AY292" s="444" t="str">
        <f>IF(ROUND(AY291,0)=ROUND('7. Network costs'!$F$355,0),"OK", "ERROR")</f>
        <v>OK</v>
      </c>
      <c r="AZ292" s="444" t="str">
        <f>IF(ROUND(AZ291,0)=ROUND('7. Network costs'!$F$356,0),"OK", "ERROR")</f>
        <v>OK</v>
      </c>
      <c r="BA292" s="444" t="str">
        <f>IF(ROUND(BA291,0)=ROUND('7. Network costs'!$F$357,0),"OK", "ERROR")</f>
        <v>OK</v>
      </c>
      <c r="BB292" s="444" t="str">
        <f>IF(ROUND(BB291,0)=ROUND('7. Network costs'!$F$358,0),"OK", "ERROR")</f>
        <v>OK</v>
      </c>
      <c r="BC292" s="444" t="str">
        <f>IF(ROUND(BC291,0)=ROUND('7. Network costs'!$F$359,0),"OK", "ERROR")</f>
        <v>OK</v>
      </c>
      <c r="BD292" s="444" t="str">
        <f>IF(ROUND(BD291,0)=ROUND('7. Network costs'!$F$360,0),"OK", "ERROR")</f>
        <v>OK</v>
      </c>
      <c r="BE292" s="444" t="str">
        <f>IF(ROUND(BE291,0)=ROUND('7. Network costs'!$F$361,0),"OK", "ERROR")</f>
        <v>OK</v>
      </c>
      <c r="BF292" s="444" t="str">
        <f>IF(ROUND(BF291,0)=ROUND('7. Network costs'!$F$362,0),"OK", "ERROR")</f>
        <v>OK</v>
      </c>
      <c r="BG292" s="444" t="str">
        <f>IF(ROUND(BG291,0)=ROUND('7. Network costs'!$F$363,0),"OK", "ERROR")</f>
        <v>OK</v>
      </c>
      <c r="BI292" s="479" t="str">
        <f>IF(ROUND(BI291,0)=ROUND('7. Network costs'!F364,0),"Ok", "Not ok")</f>
        <v>Ok</v>
      </c>
    </row>
    <row r="293" spans="3:63">
      <c r="C293" s="207"/>
      <c r="D293" s="207"/>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c r="AA293" s="207"/>
      <c r="AB293" s="207"/>
      <c r="AC293" s="207"/>
      <c r="AD293" s="207"/>
      <c r="AE293" s="207"/>
      <c r="AF293" s="207"/>
      <c r="AH293" s="207"/>
      <c r="BH293" s="207"/>
      <c r="BI293" s="207"/>
      <c r="BJ293" s="207"/>
      <c r="BK293" s="207"/>
    </row>
    <row r="294" spans="3:63" s="695" customFormat="1" ht="51">
      <c r="C294" s="687">
        <f>'C. Masterfiles'!D144</f>
        <v>2015</v>
      </c>
      <c r="D294" s="687" t="s">
        <v>284</v>
      </c>
      <c r="E294" s="687" t="str">
        <f t="shared" ref="E294:BG294" si="48">E259</f>
        <v>TRX</v>
      </c>
      <c r="F294" s="687" t="str">
        <f t="shared" si="48"/>
        <v>Radio</v>
      </c>
      <c r="G294" s="687" t="str">
        <f t="shared" si="48"/>
        <v>BTS</v>
      </c>
      <c r="H294" s="687" t="str">
        <f t="shared" si="48"/>
        <v>Node B</v>
      </c>
      <c r="I294" s="687" t="str">
        <f t="shared" si="48"/>
        <v>BSC</v>
      </c>
      <c r="J294" s="687" t="str">
        <f t="shared" si="48"/>
        <v>RNC</v>
      </c>
      <c r="K294" s="687" t="str">
        <f t="shared" si="48"/>
        <v>MSC</v>
      </c>
      <c r="L294" s="687" t="str">
        <f t="shared" si="48"/>
        <v>HLR</v>
      </c>
      <c r="M294" s="687" t="str">
        <f t="shared" si="48"/>
        <v>PPP</v>
      </c>
      <c r="N294" s="687" t="str">
        <f t="shared" si="48"/>
        <v>SMSG</v>
      </c>
      <c r="O294" s="687" t="str">
        <f t="shared" si="48"/>
        <v>SMSC</v>
      </c>
      <c r="P294" s="687" t="str">
        <f t="shared" si="48"/>
        <v>MMSC</v>
      </c>
      <c r="Q294" s="687" t="str">
        <f t="shared" si="48"/>
        <v>VMS</v>
      </c>
      <c r="R294" s="687" t="str">
        <f t="shared" si="48"/>
        <v>NMS</v>
      </c>
      <c r="S294" s="687" t="str">
        <f t="shared" si="48"/>
        <v>OSS</v>
      </c>
      <c r="T294" s="687" t="str">
        <f t="shared" si="48"/>
        <v>GPRS</v>
      </c>
      <c r="U294" s="687" t="str">
        <f t="shared" si="48"/>
        <v>BIL</v>
      </c>
      <c r="V294" s="687" t="str">
        <f t="shared" si="48"/>
        <v>IBIL</v>
      </c>
      <c r="W294" s="687" t="str">
        <f t="shared" si="48"/>
        <v>IGW</v>
      </c>
      <c r="X294" s="687" t="str">
        <f t="shared" si="48"/>
        <v>INT</v>
      </c>
      <c r="Y294" s="687" t="str">
        <f t="shared" si="48"/>
        <v>SGSN</v>
      </c>
      <c r="Z294" s="687" t="str">
        <f t="shared" si="48"/>
        <v>GGSN</v>
      </c>
      <c r="AA294" s="687" t="str">
        <f t="shared" si="48"/>
        <v>IN/NGN</v>
      </c>
      <c r="AB294" s="687" t="str">
        <f t="shared" si="48"/>
        <v>eNodeB</v>
      </c>
      <c r="AC294" s="687" t="str">
        <f t="shared" si="48"/>
        <v>eNodeB Radio</v>
      </c>
      <c r="AD294" s="687" t="str">
        <f t="shared" si="48"/>
        <v>OTHER</v>
      </c>
      <c r="AE294" s="687" t="str">
        <f t="shared" si="48"/>
        <v>OTHER</v>
      </c>
      <c r="AF294" s="687" t="str">
        <f t="shared" si="48"/>
        <v>OTHER</v>
      </c>
      <c r="AG294" s="687" t="str">
        <f t="shared" si="48"/>
        <v>OTHER</v>
      </c>
      <c r="AH294" s="687" t="str">
        <f t="shared" si="48"/>
        <v>OTHER</v>
      </c>
      <c r="AI294" s="687" t="str">
        <f t="shared" si="48"/>
        <v>BTS-BSC</v>
      </c>
      <c r="AJ294" s="687" t="str">
        <f t="shared" si="48"/>
        <v>Node B-RNC</v>
      </c>
      <c r="AK294" s="687" t="str">
        <f t="shared" si="48"/>
        <v>BSC-MSC</v>
      </c>
      <c r="AL294" s="687" t="str">
        <f t="shared" si="48"/>
        <v>RNC-MSC</v>
      </c>
      <c r="AM294" s="687" t="str">
        <f t="shared" si="48"/>
        <v>MSC-MSC</v>
      </c>
      <c r="AN294" s="687" t="str">
        <f t="shared" si="48"/>
        <v>MSC-PPP</v>
      </c>
      <c r="AO294" s="687" t="str">
        <f t="shared" si="48"/>
        <v>MSC-HLR</v>
      </c>
      <c r="AP294" s="687" t="str">
        <f t="shared" si="48"/>
        <v>MSC-SMS</v>
      </c>
      <c r="AQ294" s="687" t="str">
        <f t="shared" si="48"/>
        <v>MSC-MMS</v>
      </c>
      <c r="AR294" s="687" t="str">
        <f t="shared" si="48"/>
        <v>MSC-OSS</v>
      </c>
      <c r="AS294" s="687" t="str">
        <f t="shared" si="48"/>
        <v>MSC-GPRS</v>
      </c>
      <c r="AT294" s="687" t="str">
        <f t="shared" si="48"/>
        <v>MSC-BIL</v>
      </c>
      <c r="AU294" s="687" t="str">
        <f t="shared" si="48"/>
        <v>MSC-IBIL</v>
      </c>
      <c r="AV294" s="687" t="str">
        <f t="shared" si="48"/>
        <v>MSC-IGW</v>
      </c>
      <c r="AW294" s="687" t="str">
        <f t="shared" si="48"/>
        <v>MSC-INT</v>
      </c>
      <c r="AX294" s="687" t="str">
        <f t="shared" si="48"/>
        <v>MSC-IN/NGIN</v>
      </c>
      <c r="AY294" s="687" t="str">
        <f t="shared" si="48"/>
        <v>eNodeB-MSC</v>
      </c>
      <c r="AZ294" s="687" t="str">
        <f t="shared" si="48"/>
        <v>OTHER: complete as required</v>
      </c>
      <c r="BA294" s="687" t="str">
        <f t="shared" si="48"/>
        <v>OTHER: complete as required</v>
      </c>
      <c r="BB294" s="687" t="str">
        <f t="shared" si="48"/>
        <v>OTHER: complete as required</v>
      </c>
      <c r="BC294" s="687" t="str">
        <f t="shared" si="48"/>
        <v>OTHER: complete as required</v>
      </c>
      <c r="BD294" s="687" t="str">
        <f t="shared" si="48"/>
        <v>OTHER: complete as required</v>
      </c>
      <c r="BE294" s="687" t="str">
        <f t="shared" si="48"/>
        <v>OTHER: complete as required</v>
      </c>
      <c r="BF294" s="687" t="str">
        <f t="shared" si="48"/>
        <v>OTHER: complete as required</v>
      </c>
      <c r="BG294" s="687" t="str">
        <f t="shared" si="48"/>
        <v>OTHER: complete as required</v>
      </c>
      <c r="BH294" s="690"/>
      <c r="BI294" s="691" t="s">
        <v>427</v>
      </c>
      <c r="BJ294" s="691" t="s">
        <v>492</v>
      </c>
      <c r="BK294" s="691" t="s">
        <v>493</v>
      </c>
    </row>
    <row r="295" spans="3:63">
      <c r="C295" s="260"/>
      <c r="D295" s="260"/>
      <c r="E295" s="390" t="s">
        <v>257</v>
      </c>
      <c r="F295" s="390" t="s">
        <v>257</v>
      </c>
      <c r="G295" s="390" t="s">
        <v>257</v>
      </c>
      <c r="H295" s="390" t="s">
        <v>257</v>
      </c>
      <c r="I295" s="390" t="s">
        <v>257</v>
      </c>
      <c r="J295" s="390" t="s">
        <v>257</v>
      </c>
      <c r="K295" s="390" t="s">
        <v>257</v>
      </c>
      <c r="L295" s="390" t="s">
        <v>257</v>
      </c>
      <c r="M295" s="390" t="s">
        <v>257</v>
      </c>
      <c r="N295" s="390" t="s">
        <v>257</v>
      </c>
      <c r="O295" s="390" t="s">
        <v>257</v>
      </c>
      <c r="P295" s="390" t="s">
        <v>257</v>
      </c>
      <c r="Q295" s="390" t="s">
        <v>257</v>
      </c>
      <c r="R295" s="390" t="s">
        <v>257</v>
      </c>
      <c r="S295" s="390" t="s">
        <v>257</v>
      </c>
      <c r="T295" s="390" t="s">
        <v>257</v>
      </c>
      <c r="U295" s="390" t="s">
        <v>257</v>
      </c>
      <c r="V295" s="390" t="s">
        <v>257</v>
      </c>
      <c r="W295" s="390" t="s">
        <v>257</v>
      </c>
      <c r="X295" s="390" t="s">
        <v>257</v>
      </c>
      <c r="Y295" s="390" t="s">
        <v>257</v>
      </c>
      <c r="Z295" s="390" t="s">
        <v>257</v>
      </c>
      <c r="AA295" s="390" t="s">
        <v>257</v>
      </c>
      <c r="AB295" s="390" t="s">
        <v>257</v>
      </c>
      <c r="AC295" s="390" t="s">
        <v>257</v>
      </c>
      <c r="AD295" s="390" t="s">
        <v>257</v>
      </c>
      <c r="AE295" s="390" t="s">
        <v>257</v>
      </c>
      <c r="AF295" s="390" t="s">
        <v>257</v>
      </c>
      <c r="AG295" s="390" t="s">
        <v>257</v>
      </c>
      <c r="AH295" s="390" t="s">
        <v>257</v>
      </c>
      <c r="AI295" s="390" t="s">
        <v>257</v>
      </c>
      <c r="AJ295" s="390" t="s">
        <v>257</v>
      </c>
      <c r="AK295" s="390" t="s">
        <v>257</v>
      </c>
      <c r="AL295" s="390" t="s">
        <v>257</v>
      </c>
      <c r="AM295" s="390" t="s">
        <v>257</v>
      </c>
      <c r="AN295" s="390" t="s">
        <v>257</v>
      </c>
      <c r="AO295" s="390" t="s">
        <v>257</v>
      </c>
      <c r="AP295" s="390" t="s">
        <v>257</v>
      </c>
      <c r="AQ295" s="390" t="s">
        <v>257</v>
      </c>
      <c r="AR295" s="390" t="s">
        <v>257</v>
      </c>
      <c r="AS295" s="390" t="s">
        <v>257</v>
      </c>
      <c r="AT295" s="390" t="s">
        <v>257</v>
      </c>
      <c r="AU295" s="390" t="s">
        <v>257</v>
      </c>
      <c r="AV295" s="390" t="s">
        <v>257</v>
      </c>
      <c r="AW295" s="390" t="s">
        <v>257</v>
      </c>
      <c r="AX295" s="390" t="s">
        <v>257</v>
      </c>
      <c r="AY295" s="390" t="s">
        <v>257</v>
      </c>
      <c r="AZ295" s="390" t="s">
        <v>257</v>
      </c>
      <c r="BA295" s="390" t="s">
        <v>257</v>
      </c>
      <c r="BB295" s="390" t="s">
        <v>257</v>
      </c>
      <c r="BC295" s="390" t="s">
        <v>257</v>
      </c>
      <c r="BD295" s="390" t="s">
        <v>257</v>
      </c>
      <c r="BE295" s="390" t="s">
        <v>257</v>
      </c>
      <c r="BF295" s="390" t="s">
        <v>257</v>
      </c>
      <c r="BG295" s="390" t="s">
        <v>257</v>
      </c>
      <c r="BH295" s="305"/>
      <c r="BI295" s="391" t="str">
        <f>BI260</f>
        <v>Euro</v>
      </c>
      <c r="BJ295" s="391" t="str">
        <f>BJ260</f>
        <v>Millions</v>
      </c>
      <c r="BK295" s="391" t="str">
        <f>BK260</f>
        <v>Euro</v>
      </c>
    </row>
    <row r="296" spans="3:63">
      <c r="C296" s="240" t="str">
        <f t="shared" ref="C296:D325" si="49">C261</f>
        <v>S01</v>
      </c>
      <c r="D296" s="240" t="str">
        <f t="shared" si="49"/>
        <v>Повиквания в мрежата (On Net calls)</v>
      </c>
      <c r="E296" s="469">
        <f>'8. Routing factors'!E84*'7. Network costs'!$G$309</f>
        <v>8357855.0389119629</v>
      </c>
      <c r="F296" s="469">
        <f>'8. Routing factors'!F84*'7. Network costs'!$G$310</f>
        <v>5636864.9516498158</v>
      </c>
      <c r="G296" s="469">
        <f>'8. Routing factors'!G84*'7. Network costs'!$G$311</f>
        <v>11360679.297183445</v>
      </c>
      <c r="H296" s="469">
        <f>'8. Routing factors'!H84*'7. Network costs'!$G$312</f>
        <v>3164368.4681551456</v>
      </c>
      <c r="I296" s="469">
        <f>'8. Routing factors'!I84*'7. Network costs'!$G$313</f>
        <v>11906113.965118151</v>
      </c>
      <c r="J296" s="469">
        <f>'8. Routing factors'!J84*'7. Network costs'!$G$314</f>
        <v>709371.7317991954</v>
      </c>
      <c r="K296" s="469">
        <f>'8. Routing factors'!K84*'7. Network costs'!$G$315</f>
        <v>242493.25470166554</v>
      </c>
      <c r="L296" s="469">
        <f>'8. Routing factors'!L84*'7. Network costs'!$G$316</f>
        <v>24232.751644491003</v>
      </c>
      <c r="M296" s="469">
        <f>'8. Routing factors'!M84*'7. Network costs'!$G$317</f>
        <v>726982.54933473014</v>
      </c>
      <c r="N296" s="469">
        <f>'8. Routing factors'!N84*'7. Network costs'!$G$318</f>
        <v>0</v>
      </c>
      <c r="O296" s="469">
        <f>'8. Routing factors'!O84*'7. Network costs'!$G$319</f>
        <v>0</v>
      </c>
      <c r="P296" s="469">
        <f>'8. Routing factors'!P84*'7. Network costs'!$G$320</f>
        <v>0</v>
      </c>
      <c r="Q296" s="469">
        <f>'8. Routing factors'!Q84*'7. Network costs'!$G$321</f>
        <v>0</v>
      </c>
      <c r="R296" s="469">
        <f>'8. Routing factors'!R84*'7. Network costs'!$G$322</f>
        <v>129241.34210395206</v>
      </c>
      <c r="S296" s="469">
        <f>'8. Routing factors'!S84*'7. Network costs'!$G$323</f>
        <v>121163.75822245506</v>
      </c>
      <c r="T296" s="469">
        <f>'8. Routing factors'!T84*'7. Network costs'!$G$324</f>
        <v>0</v>
      </c>
      <c r="U296" s="469">
        <f>'8. Routing factors'!U84*'7. Network costs'!$G$325</f>
        <v>534296.51544637256</v>
      </c>
      <c r="V296" s="469">
        <f>'8. Routing factors'!V84*'7. Network costs'!$G$326</f>
        <v>0</v>
      </c>
      <c r="W296" s="469">
        <f>'8. Routing factors'!W84*'7. Network costs'!$G$327</f>
        <v>0</v>
      </c>
      <c r="X296" s="469">
        <f>'8. Routing factors'!X84*'7. Network costs'!$G$328</f>
        <v>0</v>
      </c>
      <c r="Y296" s="469">
        <f>'8. Routing factors'!Y84*'7. Network costs'!$G$329</f>
        <v>0</v>
      </c>
      <c r="Z296" s="469">
        <f>'8. Routing factors'!Z84*'7. Network costs'!$G$330</f>
        <v>0</v>
      </c>
      <c r="AA296" s="469">
        <f>'8. Routing factors'!AA84*'7. Network costs'!$G$331</f>
        <v>0</v>
      </c>
      <c r="AB296" s="469">
        <f>'8. Routing factors'!AB84*'7. Network costs'!$G$332</f>
        <v>582920.64863653656</v>
      </c>
      <c r="AC296" s="469">
        <f>'8. Routing factors'!AC84*'7. Network costs'!$G$333</f>
        <v>747683.40917836165</v>
      </c>
      <c r="AD296" s="469">
        <f>'8. Routing factors'!AD84*'7. Network costs'!$G$334</f>
        <v>0</v>
      </c>
      <c r="AE296" s="469">
        <f>'8. Routing factors'!AE84*'7. Network costs'!$G$335</f>
        <v>0</v>
      </c>
      <c r="AF296" s="469">
        <f>'8. Routing factors'!AF84*'7. Network costs'!$G$336</f>
        <v>0</v>
      </c>
      <c r="AG296" s="469">
        <f>'8. Routing factors'!AG84*'7. Network costs'!$G$337</f>
        <v>0</v>
      </c>
      <c r="AH296" s="469">
        <f>'8. Routing factors'!AH84*'7. Network costs'!$G$338</f>
        <v>0</v>
      </c>
      <c r="AI296" s="469">
        <f>'8. Routing factors'!AI84*'7. Network costs'!$G$339</f>
        <v>4322221.7600266868</v>
      </c>
      <c r="AJ296" s="469">
        <f>'8. Routing factors'!AJ84*'7. Network costs'!$G$340</f>
        <v>12851905.582556469</v>
      </c>
      <c r="AK296" s="469">
        <f>'8. Routing factors'!AK84*'7. Network costs'!$G$341</f>
        <v>4541395.1297755325</v>
      </c>
      <c r="AL296" s="469">
        <f>'8. Routing factors'!AL84*'7. Network costs'!$G$342</f>
        <v>1351070.6615017047</v>
      </c>
      <c r="AM296" s="469">
        <f>'8. Routing factors'!AM84*'7. Network costs'!$G$343</f>
        <v>1666676.5747967025</v>
      </c>
      <c r="AN296" s="469">
        <f>'8. Routing factors'!AN84*'7. Network costs'!$G$344</f>
        <v>4594.0837351517266</v>
      </c>
      <c r="AO296" s="469">
        <f>'8. Routing factors'!AO84*'7. Network costs'!$G$345</f>
        <v>612.54449802023032</v>
      </c>
      <c r="AP296" s="469">
        <f>'8. Routing factors'!AP84*'7. Network costs'!$G$346</f>
        <v>0</v>
      </c>
      <c r="AQ296" s="469">
        <f>'8. Routing factors'!AQ84*'7. Network costs'!$G$347</f>
        <v>0</v>
      </c>
      <c r="AR296" s="469">
        <f>'8. Routing factors'!AR84*'7. Network costs'!$G$348</f>
        <v>3062.7224901011514</v>
      </c>
      <c r="AS296" s="469">
        <f>'8. Routing factors'!AS84*'7. Network costs'!$G$349</f>
        <v>0</v>
      </c>
      <c r="AT296" s="469">
        <f>'8. Routing factors'!AT84*'7. Network costs'!$G$350</f>
        <v>3376.426206662949</v>
      </c>
      <c r="AU296" s="469">
        <f>'8. Routing factors'!AU84*'7. Network costs'!$G$351</f>
        <v>0</v>
      </c>
      <c r="AV296" s="469">
        <f>'8. Routing factors'!AV84*'7. Network costs'!$G$352</f>
        <v>0</v>
      </c>
      <c r="AW296" s="469">
        <f>'8. Routing factors'!AW84*'7. Network costs'!$G$353</f>
        <v>0</v>
      </c>
      <c r="AX296" s="469">
        <f>'8. Routing factors'!AX84*'7. Network costs'!$G$354</f>
        <v>0</v>
      </c>
      <c r="AY296" s="469">
        <f>'8. Routing factors'!AY84*'7. Network costs'!$G$355</f>
        <v>0</v>
      </c>
      <c r="AZ296" s="469">
        <f>'8. Routing factors'!AZ84*'7. Network costs'!$G$356</f>
        <v>0</v>
      </c>
      <c r="BA296" s="469">
        <f>'8. Routing factors'!BA84*'7. Network costs'!$G$357</f>
        <v>0</v>
      </c>
      <c r="BB296" s="469">
        <f>'8. Routing factors'!BB84*'7. Network costs'!$G$358</f>
        <v>0</v>
      </c>
      <c r="BC296" s="469">
        <f>'8. Routing factors'!BC84*'7. Network costs'!$G$359</f>
        <v>0</v>
      </c>
      <c r="BD296" s="469">
        <f>'8. Routing factors'!BD84*'7. Network costs'!$G$360</f>
        <v>0</v>
      </c>
      <c r="BE296" s="469">
        <f>'8. Routing factors'!BE84*'7. Network costs'!$G$361</f>
        <v>0</v>
      </c>
      <c r="BF296" s="469">
        <f>'8. Routing factors'!BF84*'7. Network costs'!$G$362</f>
        <v>0</v>
      </c>
      <c r="BG296" s="469">
        <f>'8. Routing factors'!BG84*'7. Network costs'!$G$363</f>
        <v>0</v>
      </c>
      <c r="BH296" s="229"/>
      <c r="BI296" s="335">
        <f>SUM(E296:BG296)</f>
        <v>68989183.16767332</v>
      </c>
      <c r="BJ296" s="470">
        <f>'2. Traffic'!G207</f>
        <v>4080</v>
      </c>
      <c r="BK296" s="471">
        <f>IF(BI296=0,"",BI296/BJ296/1000000)</f>
        <v>1.6909113521488557E-2</v>
      </c>
    </row>
    <row r="297" spans="3:63">
      <c r="C297" s="240" t="str">
        <f t="shared" si="49"/>
        <v>S02</v>
      </c>
      <c r="D297" s="240" t="str">
        <f t="shared" si="49"/>
        <v>Изходящи повиквания към фиксирана линия (Outgoing Calls to Fixed Line)</v>
      </c>
      <c r="E297" s="469">
        <f>'8. Routing factors'!E85*'7. Network costs'!$G$309</f>
        <v>67177.807967494009</v>
      </c>
      <c r="F297" s="469">
        <f>'8. Routing factors'!F85*'7. Network costs'!$G$310</f>
        <v>45307.346142955459</v>
      </c>
      <c r="G297" s="469">
        <f>'8. Routing factors'!G85*'7. Network costs'!$G$311</f>
        <v>91313.564144542368</v>
      </c>
      <c r="H297" s="469">
        <f>'8. Routing factors'!H85*'7. Network costs'!$G$312</f>
        <v>25434.19768617965</v>
      </c>
      <c r="I297" s="469">
        <f>'8. Routing factors'!I85*'7. Network costs'!$G$313</f>
        <v>95697.596316761235</v>
      </c>
      <c r="J297" s="469">
        <f>'8. Routing factors'!J85*'7. Network costs'!$G$314</f>
        <v>5701.7066884398464</v>
      </c>
      <c r="K297" s="469">
        <f>'8. Routing factors'!K85*'7. Network costs'!$G$315</f>
        <v>2923.6266760882545</v>
      </c>
      <c r="L297" s="469">
        <f>'8. Routing factors'!L85*'7. Network costs'!$G$316</f>
        <v>389.55045975755866</v>
      </c>
      <c r="M297" s="469">
        <f>'8. Routing factors'!M85*'7. Network costs'!$G$317</f>
        <v>11686.513792726759</v>
      </c>
      <c r="N297" s="469">
        <f>'8. Routing factors'!N85*'7. Network costs'!$G$318</f>
        <v>0</v>
      </c>
      <c r="O297" s="469">
        <f>'8. Routing factors'!O85*'7. Network costs'!$G$319</f>
        <v>0</v>
      </c>
      <c r="P297" s="469">
        <f>'8. Routing factors'!P85*'7. Network costs'!$G$320</f>
        <v>0</v>
      </c>
      <c r="Q297" s="469">
        <f>'8. Routing factors'!Q85*'7. Network costs'!$G$321</f>
        <v>0</v>
      </c>
      <c r="R297" s="469">
        <f>'8. Routing factors'!R85*'7. Network costs'!$G$322</f>
        <v>2077.6024520403134</v>
      </c>
      <c r="S297" s="469">
        <f>'8. Routing factors'!S85*'7. Network costs'!$G$323</f>
        <v>1947.7522987877937</v>
      </c>
      <c r="T297" s="469">
        <f>'8. Routing factors'!T85*'7. Network costs'!$G$324</f>
        <v>0</v>
      </c>
      <c r="U297" s="469">
        <f>'8. Routing factors'!U85*'7. Network costs'!$G$325</f>
        <v>8589.0144170364056</v>
      </c>
      <c r="V297" s="469">
        <f>'8. Routing factors'!V85*'7. Network costs'!$G$326</f>
        <v>0</v>
      </c>
      <c r="W297" s="469">
        <f>'8. Routing factors'!W85*'7. Network costs'!$G$327</f>
        <v>13187.766360545162</v>
      </c>
      <c r="X297" s="469">
        <f>'8. Routing factors'!X85*'7. Network costs'!$G$328</f>
        <v>0</v>
      </c>
      <c r="Y297" s="469">
        <f>'8. Routing factors'!Y85*'7. Network costs'!$G$329</f>
        <v>0</v>
      </c>
      <c r="Z297" s="469">
        <f>'8. Routing factors'!Z85*'7. Network costs'!$G$330</f>
        <v>0</v>
      </c>
      <c r="AA297" s="469">
        <f>'8. Routing factors'!AA85*'7. Network costs'!$G$331</f>
        <v>0</v>
      </c>
      <c r="AB297" s="469">
        <f>'8. Routing factors'!AB85*'7. Network costs'!$G$332</f>
        <v>4685.3326854888974</v>
      </c>
      <c r="AC297" s="469">
        <f>'8. Routing factors'!AC85*'7. Network costs'!$G$333</f>
        <v>6009.6438916944817</v>
      </c>
      <c r="AD297" s="469">
        <f>'8. Routing factors'!AD85*'7. Network costs'!$G$334</f>
        <v>0</v>
      </c>
      <c r="AE297" s="469">
        <f>'8. Routing factors'!AE85*'7. Network costs'!$G$335</f>
        <v>0</v>
      </c>
      <c r="AF297" s="469">
        <f>'8. Routing factors'!AF85*'7. Network costs'!$G$336</f>
        <v>0</v>
      </c>
      <c r="AG297" s="469">
        <f>'8. Routing factors'!AG85*'7. Network costs'!$G$337</f>
        <v>0</v>
      </c>
      <c r="AH297" s="469">
        <f>'8. Routing factors'!AH85*'7. Network costs'!$G$338</f>
        <v>0</v>
      </c>
      <c r="AI297" s="469">
        <f>'8. Routing factors'!AI85*'7. Network costs'!$G$339</f>
        <v>34740.657984156169</v>
      </c>
      <c r="AJ297" s="469">
        <f>'8. Routing factors'!AJ85*'7. Network costs'!$G$340</f>
        <v>103299.57162714041</v>
      </c>
      <c r="AK297" s="469">
        <f>'8. Routing factors'!AK85*'7. Network costs'!$G$341</f>
        <v>36502.304540123863</v>
      </c>
      <c r="AL297" s="469">
        <f>'8. Routing factors'!AL85*'7. Network costs'!$G$342</f>
        <v>10859.480695263666</v>
      </c>
      <c r="AM297" s="469">
        <f>'8. Routing factors'!AM85*'7. Network costs'!$G$343</f>
        <v>13396.221681799967</v>
      </c>
      <c r="AN297" s="469">
        <f>'8. Routing factors'!AN85*'7. Network costs'!$G$344</f>
        <v>73.851597930271581</v>
      </c>
      <c r="AO297" s="469">
        <f>'8. Routing factors'!AO85*'7. Network costs'!$G$345</f>
        <v>9.8468797240362136</v>
      </c>
      <c r="AP297" s="469">
        <f>'8. Routing factors'!AP85*'7. Network costs'!$G$346</f>
        <v>0</v>
      </c>
      <c r="AQ297" s="469">
        <f>'8. Routing factors'!AQ85*'7. Network costs'!$G$347</f>
        <v>0</v>
      </c>
      <c r="AR297" s="469">
        <f>'8. Routing factors'!AR85*'7. Network costs'!$G$348</f>
        <v>49.234398620181068</v>
      </c>
      <c r="AS297" s="469">
        <f>'8. Routing factors'!AS85*'7. Network costs'!$G$349</f>
        <v>0</v>
      </c>
      <c r="AT297" s="469">
        <f>'8. Routing factors'!AT85*'7. Network costs'!$G$350</f>
        <v>54.277302076094799</v>
      </c>
      <c r="AU297" s="469">
        <f>'8. Routing factors'!AU85*'7. Network costs'!$G$351</f>
        <v>0</v>
      </c>
      <c r="AV297" s="469">
        <f>'8. Routing factors'!AV85*'7. Network costs'!$G$352</f>
        <v>333.35437278600011</v>
      </c>
      <c r="AW297" s="469">
        <f>'8. Routing factors'!AW85*'7. Network costs'!$G$353</f>
        <v>0</v>
      </c>
      <c r="AX297" s="469">
        <f>'8. Routing factors'!AX85*'7. Network costs'!$G$354</f>
        <v>0</v>
      </c>
      <c r="AY297" s="469">
        <f>'8. Routing factors'!AY85*'7. Network costs'!$G$355</f>
        <v>0</v>
      </c>
      <c r="AZ297" s="469">
        <f>'8. Routing factors'!AZ85*'7. Network costs'!$G$356</f>
        <v>0</v>
      </c>
      <c r="BA297" s="469">
        <f>'8. Routing factors'!BA85*'7. Network costs'!$G$357</f>
        <v>0</v>
      </c>
      <c r="BB297" s="469">
        <f>'8. Routing factors'!BB85*'7. Network costs'!$G$358</f>
        <v>0</v>
      </c>
      <c r="BC297" s="469">
        <f>'8. Routing factors'!BC85*'7. Network costs'!$G$359</f>
        <v>0</v>
      </c>
      <c r="BD297" s="469">
        <f>'8. Routing factors'!BD85*'7. Network costs'!$G$360</f>
        <v>0</v>
      </c>
      <c r="BE297" s="469">
        <f>'8. Routing factors'!BE85*'7. Network costs'!$G$361</f>
        <v>0</v>
      </c>
      <c r="BF297" s="469">
        <f>'8. Routing factors'!BF85*'7. Network costs'!$G$362</f>
        <v>0</v>
      </c>
      <c r="BG297" s="469">
        <f>'8. Routing factors'!BG85*'7. Network costs'!$G$363</f>
        <v>0</v>
      </c>
      <c r="BH297" s="229"/>
      <c r="BI297" s="335">
        <f t="shared" ref="BI297:BI325" si="50">SUM(E297:BG297)</f>
        <v>581447.82306015899</v>
      </c>
      <c r="BJ297" s="470">
        <f>'2. Traffic'!G208</f>
        <v>81.600000000000009</v>
      </c>
      <c r="BK297" s="471">
        <f t="shared" ref="BK297:BK325" si="51">IF(BI297=0,"",BI297/BJ297/1000000)</f>
        <v>7.125586066913713E-3</v>
      </c>
    </row>
    <row r="298" spans="3:63">
      <c r="C298" s="240" t="str">
        <f t="shared" si="49"/>
        <v>S03</v>
      </c>
      <c r="D298" s="240" t="str">
        <f t="shared" si="49"/>
        <v>Изходящи повиквания към други мобилни мрежи (Outgoing Calls to Other Mobile)</v>
      </c>
      <c r="E298" s="469">
        <f>'8. Routing factors'!E86*'7. Network costs'!$G$309</f>
        <v>692397.77260204498</v>
      </c>
      <c r="F298" s="469">
        <f>'8. Routing factors'!F86*'7. Network costs'!$G$310</f>
        <v>466980.19034904899</v>
      </c>
      <c r="G298" s="469">
        <f>'8. Routing factors'!G86*'7. Network costs'!$G$311</f>
        <v>941163.61243326904</v>
      </c>
      <c r="H298" s="469">
        <f>'8. Routing factors'!H86*'7. Network costs'!$G$312</f>
        <v>262148.80119863816</v>
      </c>
      <c r="I298" s="469">
        <f>'8. Routing factors'!I86*'7. Network costs'!$G$313</f>
        <v>986349.57790164009</v>
      </c>
      <c r="J298" s="469">
        <f>'8. Routing factors'!J86*'7. Network costs'!$G$314</f>
        <v>58767.16032497245</v>
      </c>
      <c r="K298" s="469">
        <f>'8. Routing factors'!K86*'7. Network costs'!$G$315</f>
        <v>30133.650675576559</v>
      </c>
      <c r="L298" s="469">
        <f>'8. Routing factors'!L86*'7. Network costs'!$G$316</f>
        <v>4015.07400751674</v>
      </c>
      <c r="M298" s="469">
        <f>'8. Routing factors'!M86*'7. Network costs'!$G$317</f>
        <v>120452.22022550221</v>
      </c>
      <c r="N298" s="469">
        <f>'8. Routing factors'!N86*'7. Network costs'!$G$318</f>
        <v>0</v>
      </c>
      <c r="O298" s="469">
        <f>'8. Routing factors'!O86*'7. Network costs'!$G$319</f>
        <v>0</v>
      </c>
      <c r="P298" s="469">
        <f>'8. Routing factors'!P86*'7. Network costs'!$G$320</f>
        <v>0</v>
      </c>
      <c r="Q298" s="469">
        <f>'8. Routing factors'!Q86*'7. Network costs'!$G$321</f>
        <v>0</v>
      </c>
      <c r="R298" s="469">
        <f>'8. Routing factors'!R86*'7. Network costs'!$G$322</f>
        <v>21413.728040089285</v>
      </c>
      <c r="S298" s="469">
        <f>'8. Routing factors'!S86*'7. Network costs'!$G$323</f>
        <v>20075.370037583707</v>
      </c>
      <c r="T298" s="469">
        <f>'8. Routing factors'!T86*'7. Network costs'!$G$324</f>
        <v>0</v>
      </c>
      <c r="U298" s="469">
        <f>'8. Routing factors'!U86*'7. Network costs'!$G$325</f>
        <v>88526.473714064923</v>
      </c>
      <c r="V298" s="469">
        <f>'8. Routing factors'!V86*'7. Network costs'!$G$326</f>
        <v>0</v>
      </c>
      <c r="W298" s="469">
        <f>'8. Routing factors'!W86*'7. Network costs'!$G$327</f>
        <v>135925.54341838663</v>
      </c>
      <c r="X298" s="469">
        <f>'8. Routing factors'!X86*'7. Network costs'!$G$328</f>
        <v>0</v>
      </c>
      <c r="Y298" s="469">
        <f>'8. Routing factors'!Y86*'7. Network costs'!$G$329</f>
        <v>0</v>
      </c>
      <c r="Z298" s="469">
        <f>'8. Routing factors'!Z86*'7. Network costs'!$G$330</f>
        <v>0</v>
      </c>
      <c r="AA298" s="469">
        <f>'8. Routing factors'!AA86*'7. Network costs'!$G$331</f>
        <v>0</v>
      </c>
      <c r="AB298" s="469">
        <f>'8. Routing factors'!AB86*'7. Network costs'!$G$332</f>
        <v>48291.452393055632</v>
      </c>
      <c r="AC298" s="469">
        <f>'8. Routing factors'!AC86*'7. Network costs'!$G$333</f>
        <v>61941.051228617049</v>
      </c>
      <c r="AD298" s="469">
        <f>'8. Routing factors'!AD86*'7. Network costs'!$G$334</f>
        <v>0</v>
      </c>
      <c r="AE298" s="469">
        <f>'8. Routing factors'!AE86*'7. Network costs'!$G$335</f>
        <v>0</v>
      </c>
      <c r="AF298" s="469">
        <f>'8. Routing factors'!AF86*'7. Network costs'!$G$336</f>
        <v>0</v>
      </c>
      <c r="AG298" s="469">
        <f>'8. Routing factors'!AG86*'7. Network costs'!$G$337</f>
        <v>0</v>
      </c>
      <c r="AH298" s="469">
        <f>'8. Routing factors'!AH86*'7. Network costs'!$G$338</f>
        <v>0</v>
      </c>
      <c r="AI298" s="469">
        <f>'8. Routing factors'!AI86*'7. Network costs'!$G$339</f>
        <v>358069.94801912265</v>
      </c>
      <c r="AJ298" s="469">
        <f>'8. Routing factors'!AJ86*'7. Network costs'!$G$340</f>
        <v>1064702.6967594216</v>
      </c>
      <c r="AK298" s="469">
        <f>'8. Routing factors'!AK86*'7. Network costs'!$G$341</f>
        <v>376227.13695351471</v>
      </c>
      <c r="AL298" s="469">
        <f>'8. Routing factors'!AL86*'7. Network costs'!$G$342</f>
        <v>111928.03803085985</v>
      </c>
      <c r="AM298" s="469">
        <f>'8. Routing factors'!AM86*'7. Network costs'!$G$343</f>
        <v>138074.0803309592</v>
      </c>
      <c r="AN298" s="469">
        <f>'8. Routing factors'!AN86*'7. Network costs'!$G$344</f>
        <v>761.18413888653356</v>
      </c>
      <c r="AO298" s="469">
        <f>'8. Routing factors'!AO86*'7. Network costs'!$G$345</f>
        <v>101.49121851820449</v>
      </c>
      <c r="AP298" s="469">
        <f>'8. Routing factors'!AP86*'7. Network costs'!$G$346</f>
        <v>0</v>
      </c>
      <c r="AQ298" s="469">
        <f>'8. Routing factors'!AQ86*'7. Network costs'!$G$347</f>
        <v>0</v>
      </c>
      <c r="AR298" s="469">
        <f>'8. Routing factors'!AR86*'7. Network costs'!$G$348</f>
        <v>507.45609259102247</v>
      </c>
      <c r="AS298" s="469">
        <f>'8. Routing factors'!AS86*'7. Network costs'!$G$349</f>
        <v>0</v>
      </c>
      <c r="AT298" s="469">
        <f>'8. Routing factors'!AT86*'7. Network costs'!$G$350</f>
        <v>559.43300618742001</v>
      </c>
      <c r="AU298" s="469">
        <f>'8. Routing factors'!AU86*'7. Network costs'!$G$351</f>
        <v>0</v>
      </c>
      <c r="AV298" s="469">
        <f>'8. Routing factors'!AV86*'7. Network costs'!$G$352</f>
        <v>3435.8641966386344</v>
      </c>
      <c r="AW298" s="469">
        <f>'8. Routing factors'!AW86*'7. Network costs'!$G$353</f>
        <v>0</v>
      </c>
      <c r="AX298" s="469">
        <f>'8. Routing factors'!AX86*'7. Network costs'!$G$354</f>
        <v>0</v>
      </c>
      <c r="AY298" s="469">
        <f>'8. Routing factors'!AY86*'7. Network costs'!$G$355</f>
        <v>0</v>
      </c>
      <c r="AZ298" s="469">
        <f>'8. Routing factors'!AZ86*'7. Network costs'!$G$356</f>
        <v>0</v>
      </c>
      <c r="BA298" s="469">
        <f>'8. Routing factors'!BA86*'7. Network costs'!$G$357</f>
        <v>0</v>
      </c>
      <c r="BB298" s="469">
        <f>'8. Routing factors'!BB86*'7. Network costs'!$G$358</f>
        <v>0</v>
      </c>
      <c r="BC298" s="469">
        <f>'8. Routing factors'!BC86*'7. Network costs'!$G$359</f>
        <v>0</v>
      </c>
      <c r="BD298" s="469">
        <f>'8. Routing factors'!BD86*'7. Network costs'!$G$360</f>
        <v>0</v>
      </c>
      <c r="BE298" s="469">
        <f>'8. Routing factors'!BE86*'7. Network costs'!$G$361</f>
        <v>0</v>
      </c>
      <c r="BF298" s="469">
        <f>'8. Routing factors'!BF86*'7. Network costs'!$G$362</f>
        <v>0</v>
      </c>
      <c r="BG298" s="469">
        <f>'8. Routing factors'!BG86*'7. Network costs'!$G$363</f>
        <v>0</v>
      </c>
      <c r="BH298" s="229"/>
      <c r="BI298" s="335">
        <f t="shared" si="50"/>
        <v>5992949.0072967065</v>
      </c>
      <c r="BJ298" s="470">
        <f>'2. Traffic'!G209</f>
        <v>816</v>
      </c>
      <c r="BK298" s="471">
        <f t="shared" si="51"/>
        <v>7.3443002540400813E-3</v>
      </c>
    </row>
    <row r="299" spans="3:63">
      <c r="C299" s="240" t="str">
        <f t="shared" si="49"/>
        <v>S04</v>
      </c>
      <c r="D299" s="240" t="str">
        <f t="shared" si="49"/>
        <v>Изходящи международни повиквания (Outgoing Calls to International)</v>
      </c>
      <c r="E299" s="469">
        <f>'8. Routing factors'!E87*'7. Network costs'!$G$309</f>
        <v>33481.122818880518</v>
      </c>
      <c r="F299" s="469">
        <f>'8. Routing factors'!F87*'7. Network costs'!$G$310</f>
        <v>22580.981230346806</v>
      </c>
      <c r="G299" s="469">
        <f>'8. Routing factors'!G87*'7. Network costs'!$G$311</f>
        <v>45510.277108662194</v>
      </c>
      <c r="H299" s="469">
        <f>'8. Routing factors'!H87*'7. Network costs'!$G$312</f>
        <v>12676.291803726657</v>
      </c>
      <c r="I299" s="469">
        <f>'8. Routing factors'!I87*'7. Network costs'!$G$313</f>
        <v>47695.259382436423</v>
      </c>
      <c r="J299" s="469">
        <f>'8. Routing factors'!J87*'7. Network costs'!$G$314</f>
        <v>2841.7054335154771</v>
      </c>
      <c r="K299" s="469">
        <f>'8. Routing factors'!K87*'7. Network costs'!$G$315</f>
        <v>1457.12262397772</v>
      </c>
      <c r="L299" s="469">
        <f>'8. Routing factors'!L87*'7. Network costs'!$G$316</f>
        <v>194.1502288018275</v>
      </c>
      <c r="M299" s="469">
        <f>'8. Routing factors'!M87*'7. Network costs'!$G$317</f>
        <v>5824.5068640548252</v>
      </c>
      <c r="N299" s="469">
        <f>'8. Routing factors'!N87*'7. Network costs'!$G$318</f>
        <v>0</v>
      </c>
      <c r="O299" s="469">
        <f>'8. Routing factors'!O87*'7. Network costs'!$G$319</f>
        <v>0</v>
      </c>
      <c r="P299" s="469">
        <f>'8. Routing factors'!P87*'7. Network costs'!$G$320</f>
        <v>0</v>
      </c>
      <c r="Q299" s="469">
        <f>'8. Routing factors'!Q87*'7. Network costs'!$G$321</f>
        <v>0</v>
      </c>
      <c r="R299" s="469">
        <f>'8. Routing factors'!R87*'7. Network costs'!$G$322</f>
        <v>1035.4678869430802</v>
      </c>
      <c r="S299" s="469">
        <f>'8. Routing factors'!S87*'7. Network costs'!$G$323</f>
        <v>970.75114400913776</v>
      </c>
      <c r="T299" s="469">
        <f>'8. Routing factors'!T87*'7. Network costs'!$G$324</f>
        <v>0</v>
      </c>
      <c r="U299" s="469">
        <f>'8. Routing factors'!U87*'7. Network costs'!$G$325</f>
        <v>4280.7268544558738</v>
      </c>
      <c r="V299" s="469">
        <f>'8. Routing factors'!V87*'7. Network costs'!$G$326</f>
        <v>0</v>
      </c>
      <c r="W299" s="469">
        <f>'8. Routing factors'!W87*'7. Network costs'!$G$327</f>
        <v>0</v>
      </c>
      <c r="X299" s="469">
        <f>'8. Routing factors'!X87*'7. Network costs'!$G$328</f>
        <v>3647.6363804817879</v>
      </c>
      <c r="Y299" s="469">
        <f>'8. Routing factors'!Y87*'7. Network costs'!$G$329</f>
        <v>0</v>
      </c>
      <c r="Z299" s="469">
        <f>'8. Routing factors'!Z87*'7. Network costs'!$G$330</f>
        <v>0</v>
      </c>
      <c r="AA299" s="469">
        <f>'8. Routing factors'!AA87*'7. Network costs'!$G$331</f>
        <v>0</v>
      </c>
      <c r="AB299" s="469">
        <f>'8. Routing factors'!AB87*'7. Network costs'!$G$332</f>
        <v>2335.1491189780322</v>
      </c>
      <c r="AC299" s="469">
        <f>'8. Routing factors'!AC87*'7. Network costs'!$G$333</f>
        <v>2995.1799756985129</v>
      </c>
      <c r="AD299" s="469">
        <f>'8. Routing factors'!AD87*'7. Network costs'!$G$334</f>
        <v>0</v>
      </c>
      <c r="AE299" s="469">
        <f>'8. Routing factors'!AE87*'7. Network costs'!$G$335</f>
        <v>0</v>
      </c>
      <c r="AF299" s="469">
        <f>'8. Routing factors'!AF87*'7. Network costs'!$G$336</f>
        <v>0</v>
      </c>
      <c r="AG299" s="469">
        <f>'8. Routing factors'!AG87*'7. Network costs'!$G$337</f>
        <v>0</v>
      </c>
      <c r="AH299" s="469">
        <f>'8. Routing factors'!AH87*'7. Network costs'!$G$338</f>
        <v>0</v>
      </c>
      <c r="AI299" s="469">
        <f>'8. Routing factors'!AI87*'7. Network costs'!$G$339</f>
        <v>17314.590516842745</v>
      </c>
      <c r="AJ299" s="469">
        <f>'8. Routing factors'!AJ87*'7. Network costs'!$G$340</f>
        <v>51484.050305118224</v>
      </c>
      <c r="AK299" s="469">
        <f>'8. Routing factors'!AK87*'7. Network costs'!$G$341</f>
        <v>18192.587380514633</v>
      </c>
      <c r="AL299" s="469">
        <f>'8. Routing factors'!AL87*'7. Network costs'!$G$342</f>
        <v>5412.3172206410427</v>
      </c>
      <c r="AM299" s="469">
        <f>'8. Routing factors'!AM87*'7. Network costs'!$G$343</f>
        <v>6676.6177255191915</v>
      </c>
      <c r="AN299" s="469">
        <f>'8. Routing factors'!AN87*'7. Network costs'!$G$344</f>
        <v>36.807310263390299</v>
      </c>
      <c r="AO299" s="469">
        <f>'8. Routing factors'!AO87*'7. Network costs'!$G$345</f>
        <v>4.9076413684520412</v>
      </c>
      <c r="AP299" s="469">
        <f>'8. Routing factors'!AP87*'7. Network costs'!$G$346</f>
        <v>0</v>
      </c>
      <c r="AQ299" s="469">
        <f>'8. Routing factors'!AQ87*'7. Network costs'!$G$347</f>
        <v>0</v>
      </c>
      <c r="AR299" s="469">
        <f>'8. Routing factors'!AR87*'7. Network costs'!$G$348</f>
        <v>24.538206842260205</v>
      </c>
      <c r="AS299" s="469">
        <f>'8. Routing factors'!AS87*'7. Network costs'!$G$349</f>
        <v>0</v>
      </c>
      <c r="AT299" s="469">
        <f>'8. Routing factors'!AT87*'7. Network costs'!$G$350</f>
        <v>27.051567654106044</v>
      </c>
      <c r="AU299" s="469">
        <f>'8. Routing factors'!AU87*'7. Network costs'!$G$351</f>
        <v>0</v>
      </c>
      <c r="AV299" s="469">
        <f>'8. Routing factors'!AV87*'7. Network costs'!$G$352</f>
        <v>0</v>
      </c>
      <c r="AW299" s="469">
        <f>'8. Routing factors'!AW87*'7. Network costs'!$G$353</f>
        <v>230.50824235951904</v>
      </c>
      <c r="AX299" s="469">
        <f>'8. Routing factors'!AX87*'7. Network costs'!$G$354</f>
        <v>0</v>
      </c>
      <c r="AY299" s="469">
        <f>'8. Routing factors'!AY87*'7. Network costs'!$G$355</f>
        <v>0</v>
      </c>
      <c r="AZ299" s="469">
        <f>'8. Routing factors'!AZ87*'7. Network costs'!$G$356</f>
        <v>0</v>
      </c>
      <c r="BA299" s="469">
        <f>'8. Routing factors'!BA87*'7. Network costs'!$G$357</f>
        <v>0</v>
      </c>
      <c r="BB299" s="469">
        <f>'8. Routing factors'!BB87*'7. Network costs'!$G$358</f>
        <v>0</v>
      </c>
      <c r="BC299" s="469">
        <f>'8. Routing factors'!BC87*'7. Network costs'!$G$359</f>
        <v>0</v>
      </c>
      <c r="BD299" s="469">
        <f>'8. Routing factors'!BD87*'7. Network costs'!$G$360</f>
        <v>0</v>
      </c>
      <c r="BE299" s="469">
        <f>'8. Routing factors'!BE87*'7. Network costs'!$G$361</f>
        <v>0</v>
      </c>
      <c r="BF299" s="469">
        <f>'8. Routing factors'!BF87*'7. Network costs'!$G$362</f>
        <v>0</v>
      </c>
      <c r="BG299" s="469">
        <f>'8. Routing factors'!BG87*'7. Network costs'!$G$363</f>
        <v>0</v>
      </c>
      <c r="BH299" s="229"/>
      <c r="BI299" s="335">
        <f t="shared" si="50"/>
        <v>286930.3049720925</v>
      </c>
      <c r="BJ299" s="470">
        <f>'2. Traffic'!G210</f>
        <v>40.800000000000004</v>
      </c>
      <c r="BK299" s="471">
        <f t="shared" si="51"/>
        <v>7.0326055140218745E-3</v>
      </c>
    </row>
    <row r="300" spans="3:63">
      <c r="C300" s="240" t="str">
        <f t="shared" si="49"/>
        <v>S05</v>
      </c>
      <c r="D300" s="240" t="str">
        <f t="shared" si="49"/>
        <v>Входящи повиквания от фиксирана линия (Incoming calls from fixed)</v>
      </c>
      <c r="E300" s="469">
        <f>'8. Routing factors'!E88*'7. Network costs'!$G$309</f>
        <v>33783.773052527038</v>
      </c>
      <c r="F300" s="469">
        <f>'8. Routing factors'!F88*'7. Network costs'!$G$310</f>
        <v>22785.1004076606</v>
      </c>
      <c r="G300" s="469">
        <f>'8. Routing factors'!G88*'7. Network costs'!$G$311</f>
        <v>45921.664028831052</v>
      </c>
      <c r="H300" s="469">
        <f>'8. Routing factors'!H88*'7. Network costs'!$G$312</f>
        <v>12790.878243880505</v>
      </c>
      <c r="I300" s="469">
        <f>'8. Routing factors'!I88*'7. Network costs'!$G$313</f>
        <v>48126.39729480612</v>
      </c>
      <c r="J300" s="469">
        <f>'8. Routing factors'!J88*'7. Network costs'!$G$314</f>
        <v>2867.392828112741</v>
      </c>
      <c r="K300" s="469">
        <f>'8. Routing factors'!K88*'7. Network costs'!$G$315</f>
        <v>1470.2941805286791</v>
      </c>
      <c r="L300" s="469">
        <f>'8. Routing factors'!L88*'7. Network costs'!$G$316</f>
        <v>195.90523601670691</v>
      </c>
      <c r="M300" s="469">
        <f>'8. Routing factors'!M88*'7. Network costs'!$G$317</f>
        <v>5877.157080501207</v>
      </c>
      <c r="N300" s="469">
        <f>'8. Routing factors'!N88*'7. Network costs'!$G$318</f>
        <v>0</v>
      </c>
      <c r="O300" s="469">
        <f>'8. Routing factors'!O88*'7. Network costs'!$G$319</f>
        <v>0</v>
      </c>
      <c r="P300" s="469">
        <f>'8. Routing factors'!P88*'7. Network costs'!$G$320</f>
        <v>0</v>
      </c>
      <c r="Q300" s="469">
        <f>'8. Routing factors'!Q88*'7. Network costs'!$G$321</f>
        <v>0</v>
      </c>
      <c r="R300" s="469">
        <f>'8. Routing factors'!R88*'7. Network costs'!$G$322</f>
        <v>1044.8279254224369</v>
      </c>
      <c r="S300" s="469">
        <f>'8. Routing factors'!S88*'7. Network costs'!$G$323</f>
        <v>979.52618008353477</v>
      </c>
      <c r="T300" s="469">
        <f>'8. Routing factors'!T88*'7. Network costs'!$G$324</f>
        <v>0</v>
      </c>
      <c r="U300" s="469">
        <f>'8. Routing factors'!U88*'7. Network costs'!$G$325</f>
        <v>0</v>
      </c>
      <c r="V300" s="469">
        <f>'8. Routing factors'!V88*'7. Network costs'!$G$326</f>
        <v>13494.711867035188</v>
      </c>
      <c r="W300" s="469">
        <f>'8. Routing factors'!W88*'7. Network costs'!$G$327</f>
        <v>6632.138190784558</v>
      </c>
      <c r="X300" s="469">
        <f>'8. Routing factors'!X88*'7. Network costs'!$G$328</f>
        <v>0</v>
      </c>
      <c r="Y300" s="469">
        <f>'8. Routing factors'!Y88*'7. Network costs'!$G$329</f>
        <v>0</v>
      </c>
      <c r="Z300" s="469">
        <f>'8. Routing factors'!Z88*'7. Network costs'!$G$330</f>
        <v>0</v>
      </c>
      <c r="AA300" s="469">
        <f>'8. Routing factors'!AA88*'7. Network costs'!$G$331</f>
        <v>0</v>
      </c>
      <c r="AB300" s="469">
        <f>'8. Routing factors'!AB88*'7. Network costs'!$G$332</f>
        <v>2356.2575337191179</v>
      </c>
      <c r="AC300" s="469">
        <f>'8. Routing factors'!AC88*'7. Network costs'!$G$333</f>
        <v>3022.2546925281208</v>
      </c>
      <c r="AD300" s="469">
        <f>'8. Routing factors'!AD88*'7. Network costs'!$G$334</f>
        <v>0</v>
      </c>
      <c r="AE300" s="469">
        <f>'8. Routing factors'!AE88*'7. Network costs'!$G$335</f>
        <v>0</v>
      </c>
      <c r="AF300" s="469">
        <f>'8. Routing factors'!AF88*'7. Network costs'!$G$336</f>
        <v>0</v>
      </c>
      <c r="AG300" s="469">
        <f>'8. Routing factors'!AG88*'7. Network costs'!$G$337</f>
        <v>0</v>
      </c>
      <c r="AH300" s="469">
        <f>'8. Routing factors'!AH88*'7. Network costs'!$G$338</f>
        <v>0</v>
      </c>
      <c r="AI300" s="469">
        <f>'8. Routing factors'!AI88*'7. Network costs'!$G$339</f>
        <v>17471.104529044904</v>
      </c>
      <c r="AJ300" s="469">
        <f>'8. Routing factors'!AJ88*'7. Network costs'!$G$340</f>
        <v>51949.436724152125</v>
      </c>
      <c r="AK300" s="469">
        <f>'8. Routing factors'!AK88*'7. Network costs'!$G$341</f>
        <v>18357.037983056631</v>
      </c>
      <c r="AL300" s="469">
        <f>'8. Routing factors'!AL88*'7. Network costs'!$G$342</f>
        <v>5461.241478057892</v>
      </c>
      <c r="AM300" s="469">
        <f>'8. Routing factors'!AM88*'7. Network costs'!$G$343</f>
        <v>6736.9705376255215</v>
      </c>
      <c r="AN300" s="469">
        <f>'8. Routing factors'!AN88*'7. Network costs'!$G$344</f>
        <v>37.140027332389948</v>
      </c>
      <c r="AO300" s="469">
        <f>'8. Routing factors'!AO88*'7. Network costs'!$G$345</f>
        <v>4.9520036443186601</v>
      </c>
      <c r="AP300" s="469">
        <f>'8. Routing factors'!AP88*'7. Network costs'!$G$346</f>
        <v>0</v>
      </c>
      <c r="AQ300" s="469">
        <f>'8. Routing factors'!AQ88*'7. Network costs'!$G$347</f>
        <v>0</v>
      </c>
      <c r="AR300" s="469">
        <f>'8. Routing factors'!AR88*'7. Network costs'!$G$348</f>
        <v>24.760018221593302</v>
      </c>
      <c r="AS300" s="469">
        <f>'8. Routing factors'!AS88*'7. Network costs'!$G$349</f>
        <v>0</v>
      </c>
      <c r="AT300" s="469">
        <f>'8. Routing factors'!AT88*'7. Network costs'!$G$350</f>
        <v>0</v>
      </c>
      <c r="AU300" s="469">
        <f>'8. Routing factors'!AU88*'7. Network costs'!$G$351</f>
        <v>23.257718317612397</v>
      </c>
      <c r="AV300" s="469">
        <f>'8. Routing factors'!AV88*'7. Network costs'!$G$352</f>
        <v>167.6441791866618</v>
      </c>
      <c r="AW300" s="469">
        <f>'8. Routing factors'!AW88*'7. Network costs'!$G$353</f>
        <v>0</v>
      </c>
      <c r="AX300" s="469">
        <f>'8. Routing factors'!AX88*'7. Network costs'!$G$354</f>
        <v>0</v>
      </c>
      <c r="AY300" s="469">
        <f>'8. Routing factors'!AY88*'7. Network costs'!$G$355</f>
        <v>0</v>
      </c>
      <c r="AZ300" s="469">
        <f>'8. Routing factors'!AZ88*'7. Network costs'!$G$356</f>
        <v>0</v>
      </c>
      <c r="BA300" s="469">
        <f>'8. Routing factors'!BA88*'7. Network costs'!$G$357</f>
        <v>0</v>
      </c>
      <c r="BB300" s="469">
        <f>'8. Routing factors'!BB88*'7. Network costs'!$G$358</f>
        <v>0</v>
      </c>
      <c r="BC300" s="469">
        <f>'8. Routing factors'!BC88*'7. Network costs'!$G$359</f>
        <v>0</v>
      </c>
      <c r="BD300" s="469">
        <f>'8. Routing factors'!BD88*'7. Network costs'!$G$360</f>
        <v>0</v>
      </c>
      <c r="BE300" s="469">
        <f>'8. Routing factors'!BE88*'7. Network costs'!$G$361</f>
        <v>0</v>
      </c>
      <c r="BF300" s="469">
        <f>'8. Routing factors'!BF88*'7. Network costs'!$G$362</f>
        <v>0</v>
      </c>
      <c r="BG300" s="469">
        <f>'8. Routing factors'!BG88*'7. Network costs'!$G$363</f>
        <v>0</v>
      </c>
      <c r="BH300" s="229"/>
      <c r="BI300" s="335">
        <f t="shared" si="50"/>
        <v>301581.82394107722</v>
      </c>
      <c r="BJ300" s="470">
        <f>'2. Traffic'!G211</f>
        <v>40.800000000000004</v>
      </c>
      <c r="BK300" s="471">
        <f t="shared" si="51"/>
        <v>7.3917113711048331E-3</v>
      </c>
    </row>
    <row r="301" spans="3:63">
      <c r="C301" s="240" t="str">
        <f t="shared" si="49"/>
        <v>S06</v>
      </c>
      <c r="D301" s="240" t="str">
        <f t="shared" si="49"/>
        <v>Входящи повиквания от други мобилни мрежи (Incoming calls from other mobile)</v>
      </c>
      <c r="E301" s="469">
        <f>'8. Routing factors'!E89*'7. Network costs'!$G$309</f>
        <v>680989.53489694209</v>
      </c>
      <c r="F301" s="469">
        <f>'8. Routing factors'!F89*'7. Network costs'!$G$310</f>
        <v>459286.02779411239</v>
      </c>
      <c r="G301" s="469">
        <f>'8. Routing factors'!G89*'7. Network costs'!$G$311</f>
        <v>925656.60383952071</v>
      </c>
      <c r="H301" s="469">
        <f>'8. Routing factors'!H89*'7. Network costs'!$G$312</f>
        <v>257829.52699453017</v>
      </c>
      <c r="I301" s="469">
        <f>'8. Routing factors'!I89*'7. Network costs'!$G$313</f>
        <v>970098.06628463604</v>
      </c>
      <c r="J301" s="469">
        <f>'8. Routing factors'!J89*'7. Network costs'!$G$314</f>
        <v>57798.88780768562</v>
      </c>
      <c r="K301" s="469">
        <f>'8. Routing factors'!K89*'7. Network costs'!$G$315</f>
        <v>29637.155938833526</v>
      </c>
      <c r="L301" s="469">
        <f>'8. Routing factors'!L89*'7. Network costs'!$G$316</f>
        <v>3948.9199548986976</v>
      </c>
      <c r="M301" s="469">
        <f>'8. Routing factors'!M89*'7. Network costs'!$G$317</f>
        <v>118467.59864696092</v>
      </c>
      <c r="N301" s="469">
        <f>'8. Routing factors'!N89*'7. Network costs'!$G$318</f>
        <v>0</v>
      </c>
      <c r="O301" s="469">
        <f>'8. Routing factors'!O89*'7. Network costs'!$G$319</f>
        <v>0</v>
      </c>
      <c r="P301" s="469">
        <f>'8. Routing factors'!P89*'7. Network costs'!$G$320</f>
        <v>0</v>
      </c>
      <c r="Q301" s="469">
        <f>'8. Routing factors'!Q89*'7. Network costs'!$G$321</f>
        <v>0</v>
      </c>
      <c r="R301" s="469">
        <f>'8. Routing factors'!R89*'7. Network costs'!$G$322</f>
        <v>21060.906426126392</v>
      </c>
      <c r="S301" s="469">
        <f>'8. Routing factors'!S89*'7. Network costs'!$G$323</f>
        <v>19744.599774493494</v>
      </c>
      <c r="T301" s="469">
        <f>'8. Routing factors'!T89*'7. Network costs'!$G$324</f>
        <v>0</v>
      </c>
      <c r="U301" s="469">
        <f>'8. Routing factors'!U89*'7. Network costs'!$G$325</f>
        <v>0</v>
      </c>
      <c r="V301" s="469">
        <f>'8. Routing factors'!V89*'7. Network costs'!$G$326</f>
        <v>272016.91011872166</v>
      </c>
      <c r="W301" s="469">
        <f>'8. Routing factors'!W89*'7. Network costs'!$G$327</f>
        <v>133685.97684138166</v>
      </c>
      <c r="X301" s="469">
        <f>'8. Routing factors'!X89*'7. Network costs'!$G$328</f>
        <v>0</v>
      </c>
      <c r="Y301" s="469">
        <f>'8. Routing factors'!Y89*'7. Network costs'!$G$329</f>
        <v>0</v>
      </c>
      <c r="Z301" s="469">
        <f>'8. Routing factors'!Z89*'7. Network costs'!$G$330</f>
        <v>0</v>
      </c>
      <c r="AA301" s="469">
        <f>'8. Routing factors'!AA89*'7. Network costs'!$G$331</f>
        <v>0</v>
      </c>
      <c r="AB301" s="469">
        <f>'8. Routing factors'!AB89*'7. Network costs'!$G$332</f>
        <v>47495.782057557197</v>
      </c>
      <c r="AC301" s="469">
        <f>'8. Routing factors'!AC89*'7. Network costs'!$G$333</f>
        <v>60920.484346282261</v>
      </c>
      <c r="AD301" s="469">
        <f>'8. Routing factors'!AD89*'7. Network costs'!$G$334</f>
        <v>0</v>
      </c>
      <c r="AE301" s="469">
        <f>'8. Routing factors'!AE89*'7. Network costs'!$G$335</f>
        <v>0</v>
      </c>
      <c r="AF301" s="469">
        <f>'8. Routing factors'!AF89*'7. Network costs'!$G$336</f>
        <v>0</v>
      </c>
      <c r="AG301" s="469">
        <f>'8. Routing factors'!AG89*'7. Network costs'!$G$337</f>
        <v>0</v>
      </c>
      <c r="AH301" s="469">
        <f>'8. Routing factors'!AH89*'7. Network costs'!$G$338</f>
        <v>0</v>
      </c>
      <c r="AI301" s="469">
        <f>'8. Routing factors'!AI89*'7. Network costs'!$G$339</f>
        <v>352170.23654734151</v>
      </c>
      <c r="AJ301" s="469">
        <f>'8. Routing factors'!AJ89*'7. Network costs'!$G$340</f>
        <v>1047160.2061123919</v>
      </c>
      <c r="AK301" s="469">
        <f>'8. Routing factors'!AK89*'7. Network costs'!$G$341</f>
        <v>370028.25997945067</v>
      </c>
      <c r="AL301" s="469">
        <f>'8. Routing factors'!AL89*'7. Network costs'!$G$342</f>
        <v>110083.86447304608</v>
      </c>
      <c r="AM301" s="469">
        <f>'8. Routing factors'!AM89*'7. Network costs'!$G$343</f>
        <v>135799.11355368391</v>
      </c>
      <c r="AN301" s="469">
        <f>'8. Routing factors'!AN89*'7. Network costs'!$G$344</f>
        <v>748.64254800137246</v>
      </c>
      <c r="AO301" s="469">
        <f>'8. Routing factors'!AO89*'7. Network costs'!$G$345</f>
        <v>99.819006400183014</v>
      </c>
      <c r="AP301" s="469">
        <f>'8. Routing factors'!AP89*'7. Network costs'!$G$346</f>
        <v>0</v>
      </c>
      <c r="AQ301" s="469">
        <f>'8. Routing factors'!AQ89*'7. Network costs'!$G$347</f>
        <v>0</v>
      </c>
      <c r="AR301" s="469">
        <f>'8. Routing factors'!AR89*'7. Network costs'!$G$348</f>
        <v>499.09503200091507</v>
      </c>
      <c r="AS301" s="469">
        <f>'8. Routing factors'!AS89*'7. Network costs'!$G$349</f>
        <v>0</v>
      </c>
      <c r="AT301" s="469">
        <f>'8. Routing factors'!AT89*'7. Network costs'!$G$350</f>
        <v>0</v>
      </c>
      <c r="AU301" s="469">
        <f>'8. Routing factors'!AU89*'7. Network costs'!$G$351</f>
        <v>468.81272720041108</v>
      </c>
      <c r="AV301" s="469">
        <f>'8. Routing factors'!AV89*'7. Network costs'!$G$352</f>
        <v>3379.2534491337683</v>
      </c>
      <c r="AW301" s="469">
        <f>'8. Routing factors'!AW89*'7. Network costs'!$G$353</f>
        <v>0</v>
      </c>
      <c r="AX301" s="469">
        <f>'8. Routing factors'!AX89*'7. Network costs'!$G$354</f>
        <v>0</v>
      </c>
      <c r="AY301" s="469">
        <f>'8. Routing factors'!AY89*'7. Network costs'!$G$355</f>
        <v>0</v>
      </c>
      <c r="AZ301" s="469">
        <f>'8. Routing factors'!AZ89*'7. Network costs'!$G$356</f>
        <v>0</v>
      </c>
      <c r="BA301" s="469">
        <f>'8. Routing factors'!BA89*'7. Network costs'!$G$357</f>
        <v>0</v>
      </c>
      <c r="BB301" s="469">
        <f>'8. Routing factors'!BB89*'7. Network costs'!$G$358</f>
        <v>0</v>
      </c>
      <c r="BC301" s="469">
        <f>'8. Routing factors'!BC89*'7. Network costs'!$G$359</f>
        <v>0</v>
      </c>
      <c r="BD301" s="469">
        <f>'8. Routing factors'!BD89*'7. Network costs'!$G$360</f>
        <v>0</v>
      </c>
      <c r="BE301" s="469">
        <f>'8. Routing factors'!BE89*'7. Network costs'!$G$361</f>
        <v>0</v>
      </c>
      <c r="BF301" s="469">
        <f>'8. Routing factors'!BF89*'7. Network costs'!$G$362</f>
        <v>0</v>
      </c>
      <c r="BG301" s="469">
        <f>'8. Routing factors'!BG89*'7. Network costs'!$G$363</f>
        <v>0</v>
      </c>
      <c r="BH301" s="229"/>
      <c r="BI301" s="335">
        <f t="shared" si="50"/>
        <v>6079074.2851513335</v>
      </c>
      <c r="BJ301" s="470">
        <f>'2. Traffic'!G212</f>
        <v>816</v>
      </c>
      <c r="BK301" s="471">
        <f t="shared" si="51"/>
        <v>7.449845937685458E-3</v>
      </c>
    </row>
    <row r="302" spans="3:63">
      <c r="C302" s="240" t="str">
        <f t="shared" si="49"/>
        <v>S07</v>
      </c>
      <c r="D302" s="240" t="str">
        <f t="shared" si="49"/>
        <v>Входящи международни повиквания (Incoming calls from international)</v>
      </c>
      <c r="E302" s="469">
        <f>'8. Routing factors'!E90*'7. Network costs'!$G$309</f>
        <v>198108.6111959136</v>
      </c>
      <c r="F302" s="469">
        <f>'8. Routing factors'!F90*'7. Network costs'!$G$310</f>
        <v>133612.21053382143</v>
      </c>
      <c r="G302" s="469">
        <f>'8. Routing factors'!G90*'7. Network costs'!$G$311</f>
        <v>269285.40724010597</v>
      </c>
      <c r="H302" s="469">
        <f>'8. Routing factors'!H90*'7. Network costs'!$G$312</f>
        <v>75005.924321459112</v>
      </c>
      <c r="I302" s="469">
        <f>'8. Routing factors'!I90*'7. Network costs'!$G$313</f>
        <v>282214.00005005213</v>
      </c>
      <c r="J302" s="469">
        <f>'8. Routing factors'!J90*'7. Network costs'!$G$314</f>
        <v>16814.439584569944</v>
      </c>
      <c r="K302" s="469">
        <f>'8. Routing factors'!K90*'7. Network costs'!$G$315</f>
        <v>8621.8297080403445</v>
      </c>
      <c r="L302" s="469">
        <f>'8. Routing factors'!L90*'7. Network costs'!$G$316</f>
        <v>1148.791586213146</v>
      </c>
      <c r="M302" s="469">
        <f>'8. Routing factors'!M90*'7. Network costs'!$G$317</f>
        <v>34463.747586394384</v>
      </c>
      <c r="N302" s="469">
        <f>'8. Routing factors'!N90*'7. Network costs'!$G$318</f>
        <v>0</v>
      </c>
      <c r="O302" s="469">
        <f>'8. Routing factors'!O90*'7. Network costs'!$G$319</f>
        <v>0</v>
      </c>
      <c r="P302" s="469">
        <f>'8. Routing factors'!P90*'7. Network costs'!$G$320</f>
        <v>0</v>
      </c>
      <c r="Q302" s="469">
        <f>'8. Routing factors'!Q90*'7. Network costs'!$G$321</f>
        <v>0</v>
      </c>
      <c r="R302" s="469">
        <f>'8. Routing factors'!R90*'7. Network costs'!$G$322</f>
        <v>6126.8884598034465</v>
      </c>
      <c r="S302" s="469">
        <f>'8. Routing factors'!S90*'7. Network costs'!$G$323</f>
        <v>5743.9579310657318</v>
      </c>
      <c r="T302" s="469">
        <f>'8. Routing factors'!T90*'7. Network costs'!$G$324</f>
        <v>0</v>
      </c>
      <c r="U302" s="469">
        <f>'8. Routing factors'!U90*'7. Network costs'!$G$325</f>
        <v>0</v>
      </c>
      <c r="V302" s="469">
        <f>'8. Routing factors'!V90*'7. Network costs'!$G$326</f>
        <v>79133.216479720068</v>
      </c>
      <c r="W302" s="469">
        <f>'8. Routing factors'!W90*'7. Network costs'!$G$327</f>
        <v>0</v>
      </c>
      <c r="X302" s="469">
        <f>'8. Routing factors'!X90*'7. Network costs'!$G$328</f>
        <v>21583.152434703738</v>
      </c>
      <c r="Y302" s="469">
        <f>'8. Routing factors'!Y90*'7. Network costs'!$G$329</f>
        <v>0</v>
      </c>
      <c r="Z302" s="469">
        <f>'8. Routing factors'!Z90*'7. Network costs'!$G$330</f>
        <v>0</v>
      </c>
      <c r="AA302" s="469">
        <f>'8. Routing factors'!AA90*'7. Network costs'!$G$331</f>
        <v>0</v>
      </c>
      <c r="AB302" s="469">
        <f>'8. Routing factors'!AB90*'7. Network costs'!$G$332</f>
        <v>13817.133654646266</v>
      </c>
      <c r="AC302" s="469">
        <f>'8. Routing factors'!AC90*'7. Network costs'!$G$333</f>
        <v>17722.552152069151</v>
      </c>
      <c r="AD302" s="469">
        <f>'8. Routing factors'!AD90*'7. Network costs'!$G$334</f>
        <v>0</v>
      </c>
      <c r="AE302" s="469">
        <f>'8. Routing factors'!AE90*'7. Network costs'!$G$335</f>
        <v>0</v>
      </c>
      <c r="AF302" s="469">
        <f>'8. Routing factors'!AF90*'7. Network costs'!$G$336</f>
        <v>0</v>
      </c>
      <c r="AG302" s="469">
        <f>'8. Routing factors'!AG90*'7. Network costs'!$G$337</f>
        <v>0</v>
      </c>
      <c r="AH302" s="469">
        <f>'8. Routing factors'!AH90*'7. Network costs'!$G$338</f>
        <v>0</v>
      </c>
      <c r="AI302" s="469">
        <f>'8. Routing factors'!AI90*'7. Network costs'!$G$339</f>
        <v>102450.84967052918</v>
      </c>
      <c r="AJ302" s="469">
        <f>'8. Routing factors'!AJ90*'7. Network costs'!$G$340</f>
        <v>304632.36731522949</v>
      </c>
      <c r="AK302" s="469">
        <f>'8. Routing factors'!AK90*'7. Network costs'!$G$341</f>
        <v>107645.9782878502</v>
      </c>
      <c r="AL302" s="469">
        <f>'8. Routing factors'!AL90*'7. Network costs'!$G$342</f>
        <v>32024.811525385245</v>
      </c>
      <c r="AM302" s="469">
        <f>'8. Routing factors'!AM90*'7. Network costs'!$G$343</f>
        <v>39505.708104351215</v>
      </c>
      <c r="AN302" s="469">
        <f>'8. Routing factors'!AN90*'7. Network costs'!$G$344</f>
        <v>217.78974252396833</v>
      </c>
      <c r="AO302" s="469">
        <f>'8. Routing factors'!AO90*'7. Network costs'!$G$345</f>
        <v>29.038632336529115</v>
      </c>
      <c r="AP302" s="469">
        <f>'8. Routing factors'!AP90*'7. Network costs'!$G$346</f>
        <v>0</v>
      </c>
      <c r="AQ302" s="469">
        <f>'8. Routing factors'!AQ90*'7. Network costs'!$G$347</f>
        <v>0</v>
      </c>
      <c r="AR302" s="469">
        <f>'8. Routing factors'!AR90*'7. Network costs'!$G$348</f>
        <v>145.19316168264558</v>
      </c>
      <c r="AS302" s="469">
        <f>'8. Routing factors'!AS90*'7. Network costs'!$G$349</f>
        <v>0</v>
      </c>
      <c r="AT302" s="469">
        <f>'8. Routing factors'!AT90*'7. Network costs'!$G$350</f>
        <v>0</v>
      </c>
      <c r="AU302" s="469">
        <f>'8. Routing factors'!AU90*'7. Network costs'!$G$351</f>
        <v>136.38364987605507</v>
      </c>
      <c r="AV302" s="469">
        <f>'8. Routing factors'!AV90*'7. Network costs'!$G$352</f>
        <v>0</v>
      </c>
      <c r="AW302" s="469">
        <f>'8. Routing factors'!AW90*'7. Network costs'!$G$353</f>
        <v>1363.92282929364</v>
      </c>
      <c r="AX302" s="469">
        <f>'8. Routing factors'!AX90*'7. Network costs'!$G$354</f>
        <v>0</v>
      </c>
      <c r="AY302" s="469">
        <f>'8. Routing factors'!AY90*'7. Network costs'!$G$355</f>
        <v>0</v>
      </c>
      <c r="AZ302" s="469">
        <f>'8. Routing factors'!AZ90*'7. Network costs'!$G$356</f>
        <v>0</v>
      </c>
      <c r="BA302" s="469">
        <f>'8. Routing factors'!BA90*'7. Network costs'!$G$357</f>
        <v>0</v>
      </c>
      <c r="BB302" s="469">
        <f>'8. Routing factors'!BB90*'7. Network costs'!$G$358</f>
        <v>0</v>
      </c>
      <c r="BC302" s="469">
        <f>'8. Routing factors'!BC90*'7. Network costs'!$G$359</f>
        <v>0</v>
      </c>
      <c r="BD302" s="469">
        <f>'8. Routing factors'!BD90*'7. Network costs'!$G$360</f>
        <v>0</v>
      </c>
      <c r="BE302" s="469">
        <f>'8. Routing factors'!BE90*'7. Network costs'!$G$361</f>
        <v>0</v>
      </c>
      <c r="BF302" s="469">
        <f>'8. Routing factors'!BF90*'7. Network costs'!$G$362</f>
        <v>0</v>
      </c>
      <c r="BG302" s="469">
        <f>'8. Routing factors'!BG90*'7. Network costs'!$G$363</f>
        <v>0</v>
      </c>
      <c r="BH302" s="229"/>
      <c r="BI302" s="335">
        <f t="shared" si="50"/>
        <v>1751553.9058376367</v>
      </c>
      <c r="BJ302" s="470">
        <f>'2. Traffic'!G213</f>
        <v>244.8</v>
      </c>
      <c r="BK302" s="471">
        <f t="shared" si="51"/>
        <v>7.1550404650230258E-3</v>
      </c>
    </row>
    <row r="303" spans="3:63">
      <c r="C303" s="240" t="str">
        <f t="shared" si="49"/>
        <v>S08</v>
      </c>
      <c r="D303" s="240" t="str">
        <f t="shared" si="49"/>
        <v>Изходящи повиквания от чужди абонати в роуминг в мрежата на предприятието (Roaming Calls Outbound)</v>
      </c>
      <c r="E303" s="469">
        <f>'8. Routing factors'!E91*'7. Network costs'!$G$309</f>
        <v>61904.974464133003</v>
      </c>
      <c r="F303" s="469">
        <f>'8. Routing factors'!F91*'7. Network costs'!$G$310</f>
        <v>41751.140605457898</v>
      </c>
      <c r="G303" s="469">
        <f>'8. Routing factors'!G91*'7. Network costs'!$G$311</f>
        <v>84146.298124704001</v>
      </c>
      <c r="H303" s="469">
        <f>'8. Routing factors'!H91*'7. Network costs'!$G$312</f>
        <v>23437.849580333619</v>
      </c>
      <c r="I303" s="469">
        <f>'8. Routing factors'!I91*'7. Network costs'!$G$313</f>
        <v>88186.224521267402</v>
      </c>
      <c r="J303" s="469">
        <f>'8. Routing factors'!J91*'7. Network costs'!$G$314</f>
        <v>5254.1757111312299</v>
      </c>
      <c r="K303" s="469">
        <f>'8. Routing factors'!K91*'7. Network costs'!$G$315</f>
        <v>2694.1491573151275</v>
      </c>
      <c r="L303" s="469">
        <f>'8. Routing factors'!L91*'7. Network costs'!$G$316</f>
        <v>358.97436956340931</v>
      </c>
      <c r="M303" s="469">
        <f>'8. Routing factors'!M91*'7. Network costs'!$G$317</f>
        <v>10769.23108690228</v>
      </c>
      <c r="N303" s="469">
        <f>'8. Routing factors'!N91*'7. Network costs'!$G$318</f>
        <v>0</v>
      </c>
      <c r="O303" s="469">
        <f>'8. Routing factors'!O91*'7. Network costs'!$G$319</f>
        <v>0</v>
      </c>
      <c r="P303" s="469">
        <f>'8. Routing factors'!P91*'7. Network costs'!$G$320</f>
        <v>0</v>
      </c>
      <c r="Q303" s="469">
        <f>'8. Routing factors'!Q91*'7. Network costs'!$G$321</f>
        <v>0</v>
      </c>
      <c r="R303" s="469">
        <f>'8. Routing factors'!R91*'7. Network costs'!$G$322</f>
        <v>1914.5299710048503</v>
      </c>
      <c r="S303" s="469">
        <f>'8. Routing factors'!S91*'7. Network costs'!$G$323</f>
        <v>1794.8718478170472</v>
      </c>
      <c r="T303" s="469">
        <f>'8. Routing factors'!T91*'7. Network costs'!$G$324</f>
        <v>0</v>
      </c>
      <c r="U303" s="469">
        <f>'8. Routing factors'!U91*'7. Network costs'!$G$325</f>
        <v>0</v>
      </c>
      <c r="V303" s="469">
        <f>'8. Routing factors'!V91*'7. Network costs'!$G$326</f>
        <v>24727.545743063725</v>
      </c>
      <c r="W303" s="469">
        <f>'8. Routing factors'!W91*'7. Network costs'!$G$327</f>
        <v>0</v>
      </c>
      <c r="X303" s="469">
        <f>'8. Routing factors'!X91*'7. Network costs'!$G$328</f>
        <v>6744.3029975336331</v>
      </c>
      <c r="Y303" s="469">
        <f>'8. Routing factors'!Y91*'7. Network costs'!$G$329</f>
        <v>0</v>
      </c>
      <c r="Z303" s="469">
        <f>'8. Routing factors'!Z91*'7. Network costs'!$G$330</f>
        <v>0</v>
      </c>
      <c r="AA303" s="469">
        <f>'8. Routing factors'!AA91*'7. Network costs'!$G$331</f>
        <v>0</v>
      </c>
      <c r="AB303" s="469">
        <f>'8. Routing factors'!AB91*'7. Network costs'!$G$332</f>
        <v>4317.5776201495746</v>
      </c>
      <c r="AC303" s="469">
        <f>'8. Routing factors'!AC91*'7. Network costs'!$G$333</f>
        <v>5537.9427062266768</v>
      </c>
      <c r="AD303" s="469">
        <f>'8. Routing factors'!AD91*'7. Network costs'!$G$334</f>
        <v>0</v>
      </c>
      <c r="AE303" s="469">
        <f>'8. Routing factors'!AE91*'7. Network costs'!$G$335</f>
        <v>0</v>
      </c>
      <c r="AF303" s="469">
        <f>'8. Routing factors'!AF91*'7. Network costs'!$G$336</f>
        <v>0</v>
      </c>
      <c r="AG303" s="469">
        <f>'8. Routing factors'!AG91*'7. Network costs'!$G$337</f>
        <v>0</v>
      </c>
      <c r="AH303" s="469">
        <f>'8. Routing factors'!AH91*'7. Network costs'!$G$338</f>
        <v>0</v>
      </c>
      <c r="AI303" s="469">
        <f>'8. Routing factors'!AI91*'7. Network costs'!$G$339</f>
        <v>32013.839249071774</v>
      </c>
      <c r="AJ303" s="469">
        <f>'8. Routing factors'!AJ91*'7. Network costs'!$G$340</f>
        <v>95191.515430635962</v>
      </c>
      <c r="AK303" s="469">
        <f>'8. Routing factors'!AK91*'7. Network costs'!$G$341</f>
        <v>33637.212925015134</v>
      </c>
      <c r="AL303" s="469">
        <f>'8. Routing factors'!AL91*'7. Network costs'!$G$342</f>
        <v>10007.112400263695</v>
      </c>
      <c r="AM303" s="469">
        <f>'8. Routing factors'!AM91*'7. Network costs'!$G$343</f>
        <v>12344.742798529092</v>
      </c>
      <c r="AN303" s="469">
        <f>'8. Routing factors'!AN91*'7. Network costs'!$G$344</f>
        <v>68.054933948143599</v>
      </c>
      <c r="AO303" s="469">
        <f>'8. Routing factors'!AO91*'7. Network costs'!$G$345</f>
        <v>9.0739911930858153</v>
      </c>
      <c r="AP303" s="469">
        <f>'8. Routing factors'!AP91*'7. Network costs'!$G$346</f>
        <v>0</v>
      </c>
      <c r="AQ303" s="469">
        <f>'8. Routing factors'!AQ91*'7. Network costs'!$G$347</f>
        <v>0</v>
      </c>
      <c r="AR303" s="469">
        <f>'8. Routing factors'!AR91*'7. Network costs'!$G$348</f>
        <v>45.369955965429078</v>
      </c>
      <c r="AS303" s="469">
        <f>'8. Routing factors'!AS91*'7. Network costs'!$G$349</f>
        <v>0</v>
      </c>
      <c r="AT303" s="469">
        <f>'8. Routing factors'!AT91*'7. Network costs'!$G$350</f>
        <v>0</v>
      </c>
      <c r="AU303" s="469">
        <f>'8. Routing factors'!AU91*'7. Network costs'!$G$351</f>
        <v>42.617159910091765</v>
      </c>
      <c r="AV303" s="469">
        <f>'8. Routing factors'!AV91*'7. Network costs'!$G$352</f>
        <v>0</v>
      </c>
      <c r="AW303" s="469">
        <f>'8. Routing factors'!AW91*'7. Network costs'!$G$353</f>
        <v>426.19857566399645</v>
      </c>
      <c r="AX303" s="469">
        <f>'8. Routing factors'!AX91*'7. Network costs'!$G$354</f>
        <v>0</v>
      </c>
      <c r="AY303" s="469">
        <f>'8. Routing factors'!AY91*'7. Network costs'!$G$355</f>
        <v>0</v>
      </c>
      <c r="AZ303" s="469">
        <f>'8. Routing factors'!AZ91*'7. Network costs'!$G$356</f>
        <v>0</v>
      </c>
      <c r="BA303" s="469">
        <f>'8. Routing factors'!BA91*'7. Network costs'!$G$357</f>
        <v>0</v>
      </c>
      <c r="BB303" s="469">
        <f>'8. Routing factors'!BB91*'7. Network costs'!$G$358</f>
        <v>0</v>
      </c>
      <c r="BC303" s="469">
        <f>'8. Routing factors'!BC91*'7. Network costs'!$G$359</f>
        <v>0</v>
      </c>
      <c r="BD303" s="469">
        <f>'8. Routing factors'!BD91*'7. Network costs'!$G$360</f>
        <v>0</v>
      </c>
      <c r="BE303" s="469">
        <f>'8. Routing factors'!BE91*'7. Network costs'!$G$361</f>
        <v>0</v>
      </c>
      <c r="BF303" s="469">
        <f>'8. Routing factors'!BF91*'7. Network costs'!$G$362</f>
        <v>0</v>
      </c>
      <c r="BG303" s="469">
        <f>'8. Routing factors'!BG91*'7. Network costs'!$G$363</f>
        <v>0</v>
      </c>
      <c r="BH303" s="229"/>
      <c r="BI303" s="335">
        <f t="shared" si="50"/>
        <v>547325.52592679975</v>
      </c>
      <c r="BJ303" s="470">
        <f>'2. Traffic'!G214</f>
        <v>81.600000000000009</v>
      </c>
      <c r="BK303" s="471">
        <f t="shared" si="51"/>
        <v>6.7074206608676431E-3</v>
      </c>
    </row>
    <row r="304" spans="3:63">
      <c r="C304" s="240" t="str">
        <f t="shared" si="49"/>
        <v>S09</v>
      </c>
      <c r="D304" s="240" t="str">
        <f t="shared" si="49"/>
        <v>Входящи повиквания от чужди абонати в роуминг в мрежата на предприятието (Roaming Calls Inbound)</v>
      </c>
      <c r="E304" s="469">
        <f>'8. Routing factors'!E92*'7. Network costs'!$G$309</f>
        <v>67904.953121057537</v>
      </c>
      <c r="F304" s="469">
        <f>'8. Routing factors'!F92*'7. Network costs'!$G$310</f>
        <v>45797.7613286462</v>
      </c>
      <c r="G304" s="469">
        <f>'8. Routing factors'!G92*'7. Network costs'!$G$311</f>
        <v>92301.959235588598</v>
      </c>
      <c r="H304" s="469">
        <f>'8. Routing factors'!H92*'7. Network costs'!$G$312</f>
        <v>25709.502197324629</v>
      </c>
      <c r="I304" s="469">
        <f>'8. Routing factors'!I92*'7. Network costs'!$G$313</f>
        <v>96733.444991714772</v>
      </c>
      <c r="J304" s="469">
        <f>'8. Routing factors'!J92*'7. Network costs'!$G$314</f>
        <v>5763.4230276741664</v>
      </c>
      <c r="K304" s="469">
        <f>'8. Routing factors'!K92*'7. Network costs'!$G$315</f>
        <v>2955.2725578558661</v>
      </c>
      <c r="L304" s="469">
        <f>'8. Routing factors'!L92*'7. Network costs'!$G$316</f>
        <v>393.76702676757805</v>
      </c>
      <c r="M304" s="469">
        <f>'8. Routing factors'!M92*'7. Network costs'!$G$317</f>
        <v>11813.01080302734</v>
      </c>
      <c r="N304" s="469">
        <f>'8. Routing factors'!N92*'7. Network costs'!$G$318</f>
        <v>0</v>
      </c>
      <c r="O304" s="469">
        <f>'8. Routing factors'!O92*'7. Network costs'!$G$319</f>
        <v>0</v>
      </c>
      <c r="P304" s="469">
        <f>'8. Routing factors'!P92*'7. Network costs'!$G$320</f>
        <v>0</v>
      </c>
      <c r="Q304" s="469">
        <f>'8. Routing factors'!Q92*'7. Network costs'!$G$321</f>
        <v>0</v>
      </c>
      <c r="R304" s="469">
        <f>'8. Routing factors'!R92*'7. Network costs'!$G$322</f>
        <v>2100.0908094270835</v>
      </c>
      <c r="S304" s="469">
        <f>'8. Routing factors'!S92*'7. Network costs'!$G$323</f>
        <v>1968.8351338378909</v>
      </c>
      <c r="T304" s="469">
        <f>'8. Routing factors'!T92*'7. Network costs'!$G$324</f>
        <v>0</v>
      </c>
      <c r="U304" s="469">
        <f>'8. Routing factors'!U92*'7. Network costs'!$G$325</f>
        <v>0</v>
      </c>
      <c r="V304" s="469">
        <f>'8. Routing factors'!V92*'7. Network costs'!$G$326</f>
        <v>27124.198806582368</v>
      </c>
      <c r="W304" s="469">
        <f>'8. Routing factors'!W92*'7. Network costs'!$G$327</f>
        <v>0</v>
      </c>
      <c r="X304" s="469">
        <f>'8. Routing factors'!X92*'7. Network costs'!$G$328</f>
        <v>7397.9770260154519</v>
      </c>
      <c r="Y304" s="469">
        <f>'8. Routing factors'!Y92*'7. Network costs'!$G$329</f>
        <v>0</v>
      </c>
      <c r="Z304" s="469">
        <f>'8. Routing factors'!Z92*'7. Network costs'!$G$330</f>
        <v>0</v>
      </c>
      <c r="AA304" s="469">
        <f>'8. Routing factors'!AA92*'7. Network costs'!$G$331</f>
        <v>0</v>
      </c>
      <c r="AB304" s="469">
        <f>'8. Routing factors'!AB92*'7. Network costs'!$G$332</f>
        <v>4736.0476024855134</v>
      </c>
      <c r="AC304" s="469">
        <f>'8. Routing factors'!AC92*'7. Network costs'!$G$333</f>
        <v>6074.6934007913378</v>
      </c>
      <c r="AD304" s="469">
        <f>'8. Routing factors'!AD92*'7. Network costs'!$G$334</f>
        <v>0</v>
      </c>
      <c r="AE304" s="469">
        <f>'8. Routing factors'!AE92*'7. Network costs'!$G$335</f>
        <v>0</v>
      </c>
      <c r="AF304" s="469">
        <f>'8. Routing factors'!AF92*'7. Network costs'!$G$336</f>
        <v>0</v>
      </c>
      <c r="AG304" s="469">
        <f>'8. Routing factors'!AG92*'7. Network costs'!$G$337</f>
        <v>0</v>
      </c>
      <c r="AH304" s="469">
        <f>'8. Routing factors'!AH92*'7. Network costs'!$G$338</f>
        <v>0</v>
      </c>
      <c r="AI304" s="469">
        <f>'8. Routing factors'!AI92*'7. Network costs'!$G$339</f>
        <v>35116.6973615799</v>
      </c>
      <c r="AJ304" s="469">
        <f>'8. Routing factors'!AJ92*'7. Network costs'!$G$340</f>
        <v>104417.70550418222</v>
      </c>
      <c r="AK304" s="469">
        <f>'8. Routing factors'!AK92*'7. Network costs'!$G$341</f>
        <v>36897.412309241525</v>
      </c>
      <c r="AL304" s="469">
        <f>'8. Routing factors'!AL92*'7. Network costs'!$G$342</f>
        <v>10977.025744688301</v>
      </c>
      <c r="AM304" s="469">
        <f>'8. Routing factors'!AM92*'7. Network costs'!$G$343</f>
        <v>13541.224889953128</v>
      </c>
      <c r="AN304" s="469">
        <f>'8. Routing factors'!AN92*'7. Network costs'!$G$344</f>
        <v>74.650981434179656</v>
      </c>
      <c r="AO304" s="469">
        <f>'8. Routing factors'!AO92*'7. Network costs'!$G$345</f>
        <v>9.9534641912239561</v>
      </c>
      <c r="AP304" s="469">
        <f>'8. Routing factors'!AP92*'7. Network costs'!$G$346</f>
        <v>0</v>
      </c>
      <c r="AQ304" s="469">
        <f>'8. Routing factors'!AQ92*'7. Network costs'!$G$347</f>
        <v>0</v>
      </c>
      <c r="AR304" s="469">
        <f>'8. Routing factors'!AR92*'7. Network costs'!$G$348</f>
        <v>49.767320956119782</v>
      </c>
      <c r="AS304" s="469">
        <f>'8. Routing factors'!AS92*'7. Network costs'!$G$349</f>
        <v>0</v>
      </c>
      <c r="AT304" s="469">
        <f>'8. Routing factors'!AT92*'7. Network costs'!$G$350</f>
        <v>0</v>
      </c>
      <c r="AU304" s="469">
        <f>'8. Routing factors'!AU92*'7. Network costs'!$G$351</f>
        <v>46.747717302170841</v>
      </c>
      <c r="AV304" s="469">
        <f>'8. Routing factors'!AV92*'7. Network costs'!$G$352</f>
        <v>0</v>
      </c>
      <c r="AW304" s="469">
        <f>'8. Routing factors'!AW92*'7. Network costs'!$G$353</f>
        <v>467.50676421800699</v>
      </c>
      <c r="AX304" s="469">
        <f>'8. Routing factors'!AX92*'7. Network costs'!$G$354</f>
        <v>0</v>
      </c>
      <c r="AY304" s="469">
        <f>'8. Routing factors'!AY92*'7. Network costs'!$G$355</f>
        <v>0</v>
      </c>
      <c r="AZ304" s="469">
        <f>'8. Routing factors'!AZ92*'7. Network costs'!$G$356</f>
        <v>0</v>
      </c>
      <c r="BA304" s="469">
        <f>'8. Routing factors'!BA92*'7. Network costs'!$G$357</f>
        <v>0</v>
      </c>
      <c r="BB304" s="469">
        <f>'8. Routing factors'!BB92*'7. Network costs'!$G$358</f>
        <v>0</v>
      </c>
      <c r="BC304" s="469">
        <f>'8. Routing factors'!BC92*'7. Network costs'!$G$359</f>
        <v>0</v>
      </c>
      <c r="BD304" s="469">
        <f>'8. Routing factors'!BD92*'7. Network costs'!$G$360</f>
        <v>0</v>
      </c>
      <c r="BE304" s="469">
        <f>'8. Routing factors'!BE92*'7. Network costs'!$G$361</f>
        <v>0</v>
      </c>
      <c r="BF304" s="469">
        <f>'8. Routing factors'!BF92*'7. Network costs'!$G$362</f>
        <v>0</v>
      </c>
      <c r="BG304" s="469">
        <f>'8. Routing factors'!BG92*'7. Network costs'!$G$363</f>
        <v>0</v>
      </c>
      <c r="BH304" s="229"/>
      <c r="BI304" s="335">
        <f t="shared" si="50"/>
        <v>600373.62912654306</v>
      </c>
      <c r="BJ304" s="470">
        <f>'2. Traffic'!G215</f>
        <v>81.600000000000009</v>
      </c>
      <c r="BK304" s="471">
        <f t="shared" si="51"/>
        <v>7.357519964786066E-3</v>
      </c>
    </row>
    <row r="305" spans="3:63">
      <c r="C305" s="240" t="str">
        <f t="shared" si="49"/>
        <v>S10</v>
      </c>
      <c r="D305" s="240" t="str">
        <f t="shared" si="49"/>
        <v>Гласова поща (Voice mail)</v>
      </c>
      <c r="E305" s="469">
        <f>'8. Routing factors'!E93*'7. Network costs'!$G$309</f>
        <v>76626.87900529</v>
      </c>
      <c r="F305" s="469">
        <f>'8. Routing factors'!F93*'7. Network costs'!$G$310</f>
        <v>51680.169924969203</v>
      </c>
      <c r="G305" s="469">
        <f>'8. Routing factors'!G93*'7. Network costs'!$G$311</f>
        <v>104157.51336559506</v>
      </c>
      <c r="H305" s="469">
        <f>'8. Routing factors'!H93*'7. Network costs'!$G$312</f>
        <v>29011.711570561656</v>
      </c>
      <c r="I305" s="469">
        <f>'8. Routing factors'!I93*'7. Network costs'!$G$313</f>
        <v>109158.19309867694</v>
      </c>
      <c r="J305" s="469">
        <f>'8. Routing factors'!J93*'7. Network costs'!$G$314</f>
        <v>6503.6952195603335</v>
      </c>
      <c r="K305" s="469">
        <f>'8. Routing factors'!K93*'7. Network costs'!$G$315</f>
        <v>2223.2380438656737</v>
      </c>
      <c r="L305" s="469">
        <f>'8. Routing factors'!L93*'7. Network costs'!$G$316</f>
        <v>444.34370291959169</v>
      </c>
      <c r="M305" s="469">
        <f>'8. Routing factors'!M93*'7. Network costs'!$G$317</f>
        <v>13330.311087587752</v>
      </c>
      <c r="N305" s="469">
        <f>'8. Routing factors'!N93*'7. Network costs'!$G$318</f>
        <v>0</v>
      </c>
      <c r="O305" s="469">
        <f>'8. Routing factors'!O93*'7. Network costs'!$G$319</f>
        <v>0</v>
      </c>
      <c r="P305" s="469">
        <f>'8. Routing factors'!P93*'7. Network costs'!$G$320</f>
        <v>0</v>
      </c>
      <c r="Q305" s="469">
        <f>'8. Routing factors'!Q93*'7. Network costs'!$G$321</f>
        <v>244763.76754544303</v>
      </c>
      <c r="R305" s="469">
        <f>'8. Routing factors'!R93*'7. Network costs'!$G$322</f>
        <v>2369.833082237823</v>
      </c>
      <c r="S305" s="469">
        <f>'8. Routing factors'!S93*'7. Network costs'!$G$323</f>
        <v>2221.7185145979593</v>
      </c>
      <c r="T305" s="469">
        <f>'8. Routing factors'!T93*'7. Network costs'!$G$324</f>
        <v>0</v>
      </c>
      <c r="U305" s="469">
        <f>'8. Routing factors'!U93*'7. Network costs'!$G$325</f>
        <v>9797.1248009075462</v>
      </c>
      <c r="V305" s="469">
        <f>'8. Routing factors'!V93*'7. Network costs'!$G$326</f>
        <v>0</v>
      </c>
      <c r="W305" s="469">
        <f>'8. Routing factors'!W93*'7. Network costs'!$G$327</f>
        <v>0</v>
      </c>
      <c r="X305" s="469">
        <f>'8. Routing factors'!X93*'7. Network costs'!$G$328</f>
        <v>0</v>
      </c>
      <c r="Y305" s="469">
        <f>'8. Routing factors'!Y93*'7. Network costs'!$G$329</f>
        <v>0</v>
      </c>
      <c r="Z305" s="469">
        <f>'8. Routing factors'!Z93*'7. Network costs'!$G$330</f>
        <v>0</v>
      </c>
      <c r="AA305" s="469">
        <f>'8. Routing factors'!AA93*'7. Network costs'!$G$331</f>
        <v>0</v>
      </c>
      <c r="AB305" s="469">
        <f>'8. Routing factors'!AB93*'7. Network costs'!$G$332</f>
        <v>5344.3604614817432</v>
      </c>
      <c r="AC305" s="469">
        <f>'8. Routing factors'!AC93*'7. Network costs'!$G$333</f>
        <v>6854.9461390073939</v>
      </c>
      <c r="AD305" s="469">
        <f>'8. Routing factors'!AD93*'7. Network costs'!$G$334</f>
        <v>0</v>
      </c>
      <c r="AE305" s="469">
        <f>'8. Routing factors'!AE93*'7. Network costs'!$G$335</f>
        <v>0</v>
      </c>
      <c r="AF305" s="469">
        <f>'8. Routing factors'!AF93*'7. Network costs'!$G$336</f>
        <v>0</v>
      </c>
      <c r="AG305" s="469">
        <f>'8. Routing factors'!AG93*'7. Network costs'!$G$337</f>
        <v>0</v>
      </c>
      <c r="AH305" s="469">
        <f>'8. Routing factors'!AH93*'7. Network costs'!$G$338</f>
        <v>0</v>
      </c>
      <c r="AI305" s="469">
        <f>'8. Routing factors'!AI93*'7. Network costs'!$G$339</f>
        <v>39627.196487331326</v>
      </c>
      <c r="AJ305" s="469">
        <f>'8. Routing factors'!AJ93*'7. Network costs'!$G$340</f>
        <v>117829.44421469273</v>
      </c>
      <c r="AK305" s="469">
        <f>'8. Routing factors'!AK93*'7. Network costs'!$G$341</f>
        <v>41636.632067002829</v>
      </c>
      <c r="AL305" s="469">
        <f>'8. Routing factors'!AL93*'7. Network costs'!$G$342</f>
        <v>12386.949477406313</v>
      </c>
      <c r="AM305" s="469">
        <f>'8. Routing factors'!AM93*'7. Network costs'!$G$343</f>
        <v>15280.502430743745</v>
      </c>
      <c r="AN305" s="469">
        <f>'8. Routing factors'!AN93*'7. Network costs'!$G$344</f>
        <v>84.239388425542714</v>
      </c>
      <c r="AO305" s="469">
        <f>'8. Routing factors'!AO93*'7. Network costs'!$G$345</f>
        <v>11.231918456739031</v>
      </c>
      <c r="AP305" s="469">
        <f>'8. Routing factors'!AP93*'7. Network costs'!$G$346</f>
        <v>0</v>
      </c>
      <c r="AQ305" s="469">
        <f>'8. Routing factors'!AQ93*'7. Network costs'!$G$347</f>
        <v>0</v>
      </c>
      <c r="AR305" s="469">
        <f>'8. Routing factors'!AR93*'7. Network costs'!$G$348</f>
        <v>56.159592283695154</v>
      </c>
      <c r="AS305" s="469">
        <f>'8. Routing factors'!AS93*'7. Network costs'!$G$349</f>
        <v>0</v>
      </c>
      <c r="AT305" s="469">
        <f>'8. Routing factors'!AT93*'7. Network costs'!$G$350</f>
        <v>61.911818571558584</v>
      </c>
      <c r="AU305" s="469">
        <f>'8. Routing factors'!AU93*'7. Network costs'!$G$351</f>
        <v>0</v>
      </c>
      <c r="AV305" s="469">
        <f>'8. Routing factors'!AV93*'7. Network costs'!$G$352</f>
        <v>0</v>
      </c>
      <c r="AW305" s="469">
        <f>'8. Routing factors'!AW93*'7. Network costs'!$G$353</f>
        <v>0</v>
      </c>
      <c r="AX305" s="469">
        <f>'8. Routing factors'!AX93*'7. Network costs'!$G$354</f>
        <v>0</v>
      </c>
      <c r="AY305" s="469">
        <f>'8. Routing factors'!AY93*'7. Network costs'!$G$355</f>
        <v>0</v>
      </c>
      <c r="AZ305" s="469">
        <f>'8. Routing factors'!AZ93*'7. Network costs'!$G$356</f>
        <v>0</v>
      </c>
      <c r="BA305" s="469">
        <f>'8. Routing factors'!BA93*'7. Network costs'!$G$357</f>
        <v>0</v>
      </c>
      <c r="BB305" s="469">
        <f>'8. Routing factors'!BB93*'7. Network costs'!$G$358</f>
        <v>0</v>
      </c>
      <c r="BC305" s="469">
        <f>'8. Routing factors'!BC93*'7. Network costs'!$G$359</f>
        <v>0</v>
      </c>
      <c r="BD305" s="469">
        <f>'8. Routing factors'!BD93*'7. Network costs'!$G$360</f>
        <v>0</v>
      </c>
      <c r="BE305" s="469">
        <f>'8. Routing factors'!BE93*'7. Network costs'!$G$361</f>
        <v>0</v>
      </c>
      <c r="BF305" s="469">
        <f>'8. Routing factors'!BF93*'7. Network costs'!$G$362</f>
        <v>0</v>
      </c>
      <c r="BG305" s="469">
        <f>'8. Routing factors'!BG93*'7. Network costs'!$G$363</f>
        <v>0</v>
      </c>
      <c r="BH305" s="229"/>
      <c r="BI305" s="335">
        <f t="shared" si="50"/>
        <v>891462.07295761595</v>
      </c>
      <c r="BJ305" s="470">
        <f>'2. Traffic'!G216</f>
        <v>40.800000000000004</v>
      </c>
      <c r="BK305" s="471">
        <f t="shared" si="51"/>
        <v>2.1849560611706269E-2</v>
      </c>
    </row>
    <row r="306" spans="3:63">
      <c r="C306" s="240" t="str">
        <f t="shared" si="49"/>
        <v>S11</v>
      </c>
      <c r="D306" s="240" t="str">
        <f t="shared" si="49"/>
        <v>Повиквания към центъра за обслужване на клиенти (Help desk call)</v>
      </c>
      <c r="E306" s="469">
        <f>'8. Routing factors'!E94*'7. Network costs'!$G$309</f>
        <v>29197.2624848999</v>
      </c>
      <c r="F306" s="469">
        <f>'8. Routing factors'!F94*'7. Network costs'!$G$310</f>
        <v>19691.777952477823</v>
      </c>
      <c r="G306" s="469">
        <f>'8. Routing factors'!G94*'7. Network costs'!$G$311</f>
        <v>39687.304206919391</v>
      </c>
      <c r="H306" s="469">
        <f>'8. Routing factors'!H94*'7. Network costs'!$G$312</f>
        <v>11054.378944540056</v>
      </c>
      <c r="I306" s="469">
        <f>'8. Routing factors'!I94*'7. Network costs'!$G$313</f>
        <v>41592.721218091552</v>
      </c>
      <c r="J306" s="469">
        <f>'8. Routing factors'!J94*'7. Network costs'!$G$314</f>
        <v>2478.1134102327533</v>
      </c>
      <c r="K306" s="469">
        <f>'8. Routing factors'!K94*'7. Network costs'!$G$315</f>
        <v>847.12395409814599</v>
      </c>
      <c r="L306" s="469">
        <f>'8. Routing factors'!L94*'7. Network costs'!$G$316</f>
        <v>169.30899308531221</v>
      </c>
      <c r="M306" s="469">
        <f>'8. Routing factors'!M94*'7. Network costs'!$G$317</f>
        <v>5079.2697925593666</v>
      </c>
      <c r="N306" s="469">
        <f>'8. Routing factors'!N94*'7. Network costs'!$G$318</f>
        <v>0</v>
      </c>
      <c r="O306" s="469">
        <f>'8. Routing factors'!O94*'7. Network costs'!$G$319</f>
        <v>0</v>
      </c>
      <c r="P306" s="469">
        <f>'8. Routing factors'!P94*'7. Network costs'!$G$320</f>
        <v>0</v>
      </c>
      <c r="Q306" s="469">
        <f>'8. Routing factors'!Q94*'7. Network costs'!$G$321</f>
        <v>0</v>
      </c>
      <c r="R306" s="469">
        <f>'8. Routing factors'!R94*'7. Network costs'!$G$322</f>
        <v>902.98129645499864</v>
      </c>
      <c r="S306" s="469">
        <f>'8. Routing factors'!S94*'7. Network costs'!$G$323</f>
        <v>846.54496542656136</v>
      </c>
      <c r="T306" s="469">
        <f>'8. Routing factors'!T94*'7. Network costs'!$G$324</f>
        <v>0</v>
      </c>
      <c r="U306" s="469">
        <f>'8. Routing factors'!U94*'7. Network costs'!$G$325</f>
        <v>3733.0141606011734</v>
      </c>
      <c r="V306" s="469">
        <f>'8. Routing factors'!V94*'7. Network costs'!$G$326</f>
        <v>0</v>
      </c>
      <c r="W306" s="469">
        <f>'8. Routing factors'!W94*'7. Network costs'!$G$327</f>
        <v>0</v>
      </c>
      <c r="X306" s="469">
        <f>'8. Routing factors'!X94*'7. Network costs'!$G$328</f>
        <v>0</v>
      </c>
      <c r="Y306" s="469">
        <f>'8. Routing factors'!Y94*'7. Network costs'!$G$329</f>
        <v>0</v>
      </c>
      <c r="Z306" s="469">
        <f>'8. Routing factors'!Z94*'7. Network costs'!$G$330</f>
        <v>0</v>
      </c>
      <c r="AA306" s="469">
        <f>'8. Routing factors'!AA94*'7. Network costs'!$G$331</f>
        <v>0</v>
      </c>
      <c r="AB306" s="469">
        <f>'8. Routing factors'!AB94*'7. Network costs'!$G$332</f>
        <v>2036.3702297862194</v>
      </c>
      <c r="AC306" s="469">
        <f>'8. Routing factors'!AC94*'7. Network costs'!$G$333</f>
        <v>2611.9511108710662</v>
      </c>
      <c r="AD306" s="469">
        <f>'8. Routing factors'!AD94*'7. Network costs'!$G$334</f>
        <v>0</v>
      </c>
      <c r="AE306" s="469">
        <f>'8. Routing factors'!AE94*'7. Network costs'!$G$335</f>
        <v>0</v>
      </c>
      <c r="AF306" s="469">
        <f>'8. Routing factors'!AF94*'7. Network costs'!$G$336</f>
        <v>0</v>
      </c>
      <c r="AG306" s="469">
        <f>'8. Routing factors'!AG94*'7. Network costs'!$G$337</f>
        <v>0</v>
      </c>
      <c r="AH306" s="469">
        <f>'8. Routing factors'!AH94*'7. Network costs'!$G$338</f>
        <v>0</v>
      </c>
      <c r="AI306" s="469">
        <f>'8. Routing factors'!AI94*'7. Network costs'!$G$339</f>
        <v>15099.214171328069</v>
      </c>
      <c r="AJ306" s="469">
        <f>'8. Routing factors'!AJ94*'7. Network costs'!$G$340</f>
        <v>44896.74192457649</v>
      </c>
      <c r="AK306" s="469">
        <f>'8. Routing factors'!AK94*'7. Network costs'!$G$341</f>
        <v>15864.87262992346</v>
      </c>
      <c r="AL306" s="469">
        <f>'8. Routing factors'!AL94*'7. Network costs'!$G$342</f>
        <v>4719.8192067049722</v>
      </c>
      <c r="AM306" s="469">
        <f>'8. Routing factors'!AM94*'7. Network costs'!$G$343</f>
        <v>5822.3543247895532</v>
      </c>
      <c r="AN306" s="469">
        <f>'8. Routing factors'!AN94*'7. Network costs'!$G$344</f>
        <v>32.097869146650375</v>
      </c>
      <c r="AO306" s="469">
        <f>'8. Routing factors'!AO94*'7. Network costs'!$G$345</f>
        <v>4.2797158862200506</v>
      </c>
      <c r="AP306" s="469">
        <f>'8. Routing factors'!AP94*'7. Network costs'!$G$346</f>
        <v>0</v>
      </c>
      <c r="AQ306" s="469">
        <f>'8. Routing factors'!AQ94*'7. Network costs'!$G$347</f>
        <v>0</v>
      </c>
      <c r="AR306" s="469">
        <f>'8. Routing factors'!AR94*'7. Network costs'!$G$348</f>
        <v>21.398579431100252</v>
      </c>
      <c r="AS306" s="469">
        <f>'8. Routing factors'!AS94*'7. Network costs'!$G$349</f>
        <v>0</v>
      </c>
      <c r="AT306" s="469">
        <f>'8. Routing factors'!AT94*'7. Network costs'!$G$350</f>
        <v>23.590359430226872</v>
      </c>
      <c r="AU306" s="469">
        <f>'8. Routing factors'!AU94*'7. Network costs'!$G$351</f>
        <v>0</v>
      </c>
      <c r="AV306" s="469">
        <f>'8. Routing factors'!AV94*'7. Network costs'!$G$352</f>
        <v>0</v>
      </c>
      <c r="AW306" s="469">
        <f>'8. Routing factors'!AW94*'7. Network costs'!$G$353</f>
        <v>0</v>
      </c>
      <c r="AX306" s="469">
        <f>'8. Routing factors'!AX94*'7. Network costs'!$G$354</f>
        <v>0</v>
      </c>
      <c r="AY306" s="469">
        <f>'8. Routing factors'!AY94*'7. Network costs'!$G$355</f>
        <v>0</v>
      </c>
      <c r="AZ306" s="469">
        <f>'8. Routing factors'!AZ94*'7. Network costs'!$G$356</f>
        <v>0</v>
      </c>
      <c r="BA306" s="469">
        <f>'8. Routing factors'!BA94*'7. Network costs'!$G$357</f>
        <v>0</v>
      </c>
      <c r="BB306" s="469">
        <f>'8. Routing factors'!BB94*'7. Network costs'!$G$358</f>
        <v>0</v>
      </c>
      <c r="BC306" s="469">
        <f>'8. Routing factors'!BC94*'7. Network costs'!$G$359</f>
        <v>0</v>
      </c>
      <c r="BD306" s="469">
        <f>'8. Routing factors'!BD94*'7. Network costs'!$G$360</f>
        <v>0</v>
      </c>
      <c r="BE306" s="469">
        <f>'8. Routing factors'!BE94*'7. Network costs'!$G$361</f>
        <v>0</v>
      </c>
      <c r="BF306" s="469">
        <f>'8. Routing factors'!BF94*'7. Network costs'!$G$362</f>
        <v>0</v>
      </c>
      <c r="BG306" s="469">
        <f>'8. Routing factors'!BG94*'7. Network costs'!$G$363</f>
        <v>0</v>
      </c>
      <c r="BH306" s="229"/>
      <c r="BI306" s="335">
        <f t="shared" si="50"/>
        <v>246412.49150126104</v>
      </c>
      <c r="BJ306" s="470">
        <f>'2. Traffic'!G217</f>
        <v>40.800000000000004</v>
      </c>
      <c r="BK306" s="471">
        <f t="shared" si="51"/>
        <v>6.0395218505211032E-3</v>
      </c>
    </row>
    <row r="307" spans="3:63">
      <c r="C307" s="240" t="str">
        <f t="shared" si="49"/>
        <v>S12</v>
      </c>
      <c r="D307" s="240" t="str">
        <f t="shared" si="49"/>
        <v>Видеоразговори (Video call)</v>
      </c>
      <c r="E307" s="469">
        <f>'8. Routing factors'!E95*'7. Network costs'!$G$309</f>
        <v>1026502.0264539536</v>
      </c>
      <c r="F307" s="469">
        <f>'8. Routing factors'!F95*'7. Network costs'!$G$310</f>
        <v>692313.19145600626</v>
      </c>
      <c r="G307" s="469">
        <f>'8. Routing factors'!G95*'7. Network costs'!$G$311</f>
        <v>1395305.4062505525</v>
      </c>
      <c r="H307" s="469">
        <f>'8. Routing factors'!H95*'7. Network costs'!$G$312</f>
        <v>388644.05160000356</v>
      </c>
      <c r="I307" s="469">
        <f>'8. Routing factors'!I95*'7. Network costs'!$G$313</f>
        <v>1462295.0572227836</v>
      </c>
      <c r="J307" s="469">
        <f>'8. Routing factors'!J95*'7. Network costs'!$G$314</f>
        <v>87124.210316026132</v>
      </c>
      <c r="K307" s="469">
        <f>'8. Routing factors'!K95*'7. Network costs'!$G$315</f>
        <v>44674.108882082102</v>
      </c>
      <c r="L307" s="469">
        <f>'8. Routing factors'!L95*'7. Network costs'!$G$316</f>
        <v>5952.4766949927034</v>
      </c>
      <c r="M307" s="469">
        <f>'8. Routing factors'!M95*'7. Network costs'!$G$317</f>
        <v>178574.30084978111</v>
      </c>
      <c r="N307" s="469">
        <f>'8. Routing factors'!N95*'7. Network costs'!$G$318</f>
        <v>0</v>
      </c>
      <c r="O307" s="469">
        <f>'8. Routing factors'!O95*'7. Network costs'!$G$319</f>
        <v>0</v>
      </c>
      <c r="P307" s="469">
        <f>'8. Routing factors'!P95*'7. Network costs'!$G$320</f>
        <v>0</v>
      </c>
      <c r="Q307" s="469">
        <f>'8. Routing factors'!Q95*'7. Network costs'!$G$321</f>
        <v>0</v>
      </c>
      <c r="R307" s="469">
        <f>'8. Routing factors'!R95*'7. Network costs'!$G$322</f>
        <v>31746.542373294425</v>
      </c>
      <c r="S307" s="469">
        <f>'8. Routing factors'!S95*'7. Network costs'!$G$323</f>
        <v>29762.383474963528</v>
      </c>
      <c r="T307" s="469">
        <f>'8. Routing factors'!T95*'7. Network costs'!$G$324</f>
        <v>0</v>
      </c>
      <c r="U307" s="469">
        <f>'8. Routing factors'!U95*'7. Network costs'!$G$325</f>
        <v>131243.35209919754</v>
      </c>
      <c r="V307" s="469">
        <f>'8. Routing factors'!V95*'7. Network costs'!$G$326</f>
        <v>0</v>
      </c>
      <c r="W307" s="469">
        <f>'8. Routing factors'!W95*'7. Network costs'!$G$327</f>
        <v>201514.00146982021</v>
      </c>
      <c r="X307" s="469">
        <f>'8. Routing factors'!X95*'7. Network costs'!$G$328</f>
        <v>0</v>
      </c>
      <c r="Y307" s="469">
        <f>'8. Routing factors'!Y95*'7. Network costs'!$G$329</f>
        <v>0</v>
      </c>
      <c r="Z307" s="469">
        <f>'8. Routing factors'!Z95*'7. Network costs'!$G$330</f>
        <v>0</v>
      </c>
      <c r="AA307" s="469">
        <f>'8. Routing factors'!AA95*'7. Network costs'!$G$331</f>
        <v>0</v>
      </c>
      <c r="AB307" s="469">
        <f>'8. Routing factors'!AB95*'7. Network costs'!$G$332</f>
        <v>71593.635484392711</v>
      </c>
      <c r="AC307" s="469">
        <f>'8. Routing factors'!AC95*'7. Network costs'!$G$333</f>
        <v>91829.605932900085</v>
      </c>
      <c r="AD307" s="469">
        <f>'8. Routing factors'!AD95*'7. Network costs'!$G$334</f>
        <v>0</v>
      </c>
      <c r="AE307" s="469">
        <f>'8. Routing factors'!AE95*'7. Network costs'!$G$335</f>
        <v>0</v>
      </c>
      <c r="AF307" s="469">
        <f>'8. Routing factors'!AF95*'7. Network costs'!$G$336</f>
        <v>0</v>
      </c>
      <c r="AG307" s="469">
        <f>'8. Routing factors'!AG95*'7. Network costs'!$G$337</f>
        <v>0</v>
      </c>
      <c r="AH307" s="469">
        <f>'8. Routing factors'!AH95*'7. Network costs'!$G$338</f>
        <v>0</v>
      </c>
      <c r="AI307" s="469">
        <f>'8. Routing factors'!AI95*'7. Network costs'!$G$339</f>
        <v>530850.245044254</v>
      </c>
      <c r="AJ307" s="469">
        <f>'8. Routing factors'!AJ95*'7. Network costs'!$G$340</f>
        <v>1578456.0826753122</v>
      </c>
      <c r="AK307" s="469">
        <f>'8. Routing factors'!AK95*'7. Network costs'!$G$341</f>
        <v>557768.8631758769</v>
      </c>
      <c r="AL307" s="469">
        <f>'8. Routing factors'!AL95*'7. Network costs'!$G$342</f>
        <v>165936.92585681999</v>
      </c>
      <c r="AM307" s="469">
        <f>'8. Routing factors'!AM95*'7. Network costs'!$G$343</f>
        <v>204699.27672912474</v>
      </c>
      <c r="AN307" s="469">
        <f>'8. Routing factors'!AN95*'7. Network costs'!$G$344</f>
        <v>1128.4800327061691</v>
      </c>
      <c r="AO307" s="469">
        <f>'8. Routing factors'!AO95*'7. Network costs'!$G$345</f>
        <v>150.46400436082257</v>
      </c>
      <c r="AP307" s="469">
        <f>'8. Routing factors'!AP95*'7. Network costs'!$G$346</f>
        <v>0</v>
      </c>
      <c r="AQ307" s="469">
        <f>'8. Routing factors'!AQ95*'7. Network costs'!$G$347</f>
        <v>0</v>
      </c>
      <c r="AR307" s="469">
        <f>'8. Routing factors'!AR95*'7. Network costs'!$G$348</f>
        <v>752.32002180411291</v>
      </c>
      <c r="AS307" s="469">
        <f>'8. Routing factors'!AS95*'7. Network costs'!$G$349</f>
        <v>0</v>
      </c>
      <c r="AT307" s="469">
        <f>'8. Routing factors'!AT95*'7. Network costs'!$G$350</f>
        <v>829.37747237189444</v>
      </c>
      <c r="AU307" s="469">
        <f>'8. Routing factors'!AU95*'7. Network costs'!$G$351</f>
        <v>0</v>
      </c>
      <c r="AV307" s="469">
        <f>'8. Routing factors'!AV95*'7. Network costs'!$G$352</f>
        <v>5093.7794719008125</v>
      </c>
      <c r="AW307" s="469">
        <f>'8. Routing factors'!AW95*'7. Network costs'!$G$353</f>
        <v>0</v>
      </c>
      <c r="AX307" s="469">
        <f>'8. Routing factors'!AX95*'7. Network costs'!$G$354</f>
        <v>0</v>
      </c>
      <c r="AY307" s="469">
        <f>'8. Routing factors'!AY95*'7. Network costs'!$G$355</f>
        <v>0</v>
      </c>
      <c r="AZ307" s="469">
        <f>'8. Routing factors'!AZ95*'7. Network costs'!$G$356</f>
        <v>0</v>
      </c>
      <c r="BA307" s="469">
        <f>'8. Routing factors'!BA95*'7. Network costs'!$G$357</f>
        <v>0</v>
      </c>
      <c r="BB307" s="469">
        <f>'8. Routing factors'!BB95*'7. Network costs'!$G$358</f>
        <v>0</v>
      </c>
      <c r="BC307" s="469">
        <f>'8. Routing factors'!BC95*'7. Network costs'!$G$359</f>
        <v>0</v>
      </c>
      <c r="BD307" s="469">
        <f>'8. Routing factors'!BD95*'7. Network costs'!$G$360</f>
        <v>0</v>
      </c>
      <c r="BE307" s="469">
        <f>'8. Routing factors'!BE95*'7. Network costs'!$G$361</f>
        <v>0</v>
      </c>
      <c r="BF307" s="469">
        <f>'8. Routing factors'!BF95*'7. Network costs'!$G$362</f>
        <v>0</v>
      </c>
      <c r="BG307" s="469">
        <f>'8. Routing factors'!BG95*'7. Network costs'!$G$363</f>
        <v>0</v>
      </c>
      <c r="BH307" s="229"/>
      <c r="BI307" s="335">
        <f t="shared" si="50"/>
        <v>8884740.1650452819</v>
      </c>
      <c r="BJ307" s="470">
        <f>'2. Traffic'!G218</f>
        <v>40.800000000000004</v>
      </c>
      <c r="BK307" s="471">
        <f t="shared" si="51"/>
        <v>0.21776323933934513</v>
      </c>
    </row>
    <row r="308" spans="3:63">
      <c r="C308" s="240" t="str">
        <f t="shared" si="49"/>
        <v>S13</v>
      </c>
      <c r="D308" s="240" t="str">
        <f t="shared" si="49"/>
        <v>MMS в мрежата (MMS on net)</v>
      </c>
      <c r="E308" s="469">
        <f>'8. Routing factors'!E96*'7. Network costs'!$G$309</f>
        <v>6121.2893330351681</v>
      </c>
      <c r="F308" s="469">
        <f>'8. Routing factors'!F96*'7. Network costs'!$G$310</f>
        <v>4128.4373968737455</v>
      </c>
      <c r="G308" s="469">
        <f>'8. Routing factors'!G96*'7. Network costs'!$G$311</f>
        <v>8320.5564913621147</v>
      </c>
      <c r="H308" s="469">
        <f>'8. Routing factors'!H96*'7. Network costs'!$G$312</f>
        <v>2317.5820661795715</v>
      </c>
      <c r="I308" s="469">
        <f>'8. Routing factors'!I96*'7. Network costs'!$G$313</f>
        <v>8720.0326008605316</v>
      </c>
      <c r="J308" s="469">
        <f>'8. Routing factors'!J96*'7. Network costs'!$G$314</f>
        <v>519.54354254801501</v>
      </c>
      <c r="K308" s="469">
        <f>'8. Routing factors'!K96*'7. Network costs'!$G$315</f>
        <v>177.601952465967</v>
      </c>
      <c r="L308" s="469">
        <f>'8. Routing factors'!L96*'7. Network costs'!$G$316</f>
        <v>17.74805658400409</v>
      </c>
      <c r="M308" s="469">
        <f>'8. Routing factors'!M96*'7. Network costs'!$G$317</f>
        <v>532.44169752012272</v>
      </c>
      <c r="N308" s="469">
        <f>'8. Routing factors'!N96*'7. Network costs'!$G$318</f>
        <v>0</v>
      </c>
      <c r="O308" s="469">
        <f>'8. Routing factors'!O96*'7. Network costs'!$G$319</f>
        <v>0</v>
      </c>
      <c r="P308" s="469">
        <f>'8. Routing factors'!P96*'7. Network costs'!$G$320</f>
        <v>656546.37061413785</v>
      </c>
      <c r="Q308" s="469">
        <f>'8. Routing factors'!Q96*'7. Network costs'!$G$321</f>
        <v>0</v>
      </c>
      <c r="R308" s="469">
        <f>'8. Routing factors'!R96*'7. Network costs'!$G$322</f>
        <v>94.656301781355168</v>
      </c>
      <c r="S308" s="469">
        <f>'8. Routing factors'!S96*'7. Network costs'!$G$323</f>
        <v>88.740282920020476</v>
      </c>
      <c r="T308" s="469">
        <f>'8. Routing factors'!T96*'7. Network costs'!$G$324</f>
        <v>3889.5522350466035</v>
      </c>
      <c r="U308" s="469">
        <f>'8. Routing factors'!U96*'7. Network costs'!$G$325</f>
        <v>391.31853154341252</v>
      </c>
      <c r="V308" s="469">
        <f>'8. Routing factors'!V96*'7. Network costs'!$G$326</f>
        <v>0</v>
      </c>
      <c r="W308" s="469">
        <f>'8. Routing factors'!W96*'7. Network costs'!$G$327</f>
        <v>0</v>
      </c>
      <c r="X308" s="469">
        <f>'8. Routing factors'!X96*'7. Network costs'!$G$328</f>
        <v>0</v>
      </c>
      <c r="Y308" s="469">
        <f>'8. Routing factors'!Y96*'7. Network costs'!$G$329</f>
        <v>0</v>
      </c>
      <c r="Z308" s="469">
        <f>'8. Routing factors'!Z96*'7. Network costs'!$G$330</f>
        <v>0</v>
      </c>
      <c r="AA308" s="469">
        <f>'8. Routing factors'!AA96*'7. Network costs'!$G$331</f>
        <v>0</v>
      </c>
      <c r="AB308" s="469">
        <f>'8. Routing factors'!AB96*'7. Network costs'!$G$332</f>
        <v>426.93082518086948</v>
      </c>
      <c r="AC308" s="469">
        <f>'8. Routing factors'!AC96*'7. Network costs'!$G$333</f>
        <v>547.60299811166465</v>
      </c>
      <c r="AD308" s="469">
        <f>'8. Routing factors'!AD96*'7. Network costs'!$G$334</f>
        <v>0</v>
      </c>
      <c r="AE308" s="469">
        <f>'8. Routing factors'!AE96*'7. Network costs'!$G$335</f>
        <v>0</v>
      </c>
      <c r="AF308" s="469">
        <f>'8. Routing factors'!AF96*'7. Network costs'!$G$336</f>
        <v>0</v>
      </c>
      <c r="AG308" s="469">
        <f>'8. Routing factors'!AG96*'7. Network costs'!$G$337</f>
        <v>0</v>
      </c>
      <c r="AH308" s="469">
        <f>'8. Routing factors'!AH96*'7. Network costs'!$G$338</f>
        <v>0</v>
      </c>
      <c r="AI308" s="469">
        <f>'8. Routing factors'!AI96*'7. Network costs'!$G$339</f>
        <v>3165.5933049190735</v>
      </c>
      <c r="AJ308" s="469">
        <f>'8. Routing factors'!AJ96*'7. Network costs'!$G$340</f>
        <v>9412.72996305993</v>
      </c>
      <c r="AK308" s="469">
        <f>'8. Routing factors'!AK96*'7. Network costs'!$G$341</f>
        <v>3326.1157839621692</v>
      </c>
      <c r="AL308" s="469">
        <f>'8. Routing factors'!AL96*'7. Network costs'!$G$342</f>
        <v>989.52355477845083</v>
      </c>
      <c r="AM308" s="469">
        <f>'8. Routing factors'!AM96*'7. Network costs'!$G$343</f>
        <v>1220.6731860535815</v>
      </c>
      <c r="AN308" s="469">
        <f>'8. Routing factors'!AN96*'7. Network costs'!$G$344</f>
        <v>3.3647048952305769</v>
      </c>
      <c r="AO308" s="469">
        <f>'8. Routing factors'!AO96*'7. Network costs'!$G$345</f>
        <v>0.44862731936407702</v>
      </c>
      <c r="AP308" s="469">
        <f>'8. Routing factors'!AP96*'7. Network costs'!$G$346</f>
        <v>0</v>
      </c>
      <c r="AQ308" s="469">
        <f>'8. Routing factors'!AQ96*'7. Network costs'!$G$347</f>
        <v>4526.1494133847464</v>
      </c>
      <c r="AR308" s="469">
        <f>'8. Routing factors'!AR96*'7. Network costs'!$G$348</f>
        <v>2.2431365968203854</v>
      </c>
      <c r="AS308" s="469">
        <f>'8. Routing factors'!AS96*'7. Network costs'!$G$349</f>
        <v>6.7035229173980362</v>
      </c>
      <c r="AT308" s="469">
        <f>'8. Routing factors'!AT96*'7. Network costs'!$G$350</f>
        <v>2.4728930600496395</v>
      </c>
      <c r="AU308" s="469">
        <f>'8. Routing factors'!AU96*'7. Network costs'!$G$351</f>
        <v>0</v>
      </c>
      <c r="AV308" s="469">
        <f>'8. Routing factors'!AV96*'7. Network costs'!$G$352</f>
        <v>0</v>
      </c>
      <c r="AW308" s="469">
        <f>'8. Routing factors'!AW96*'7. Network costs'!$G$353</f>
        <v>0</v>
      </c>
      <c r="AX308" s="469">
        <f>'8. Routing factors'!AX96*'7. Network costs'!$G$354</f>
        <v>0</v>
      </c>
      <c r="AY308" s="469">
        <f>'8. Routing factors'!AY96*'7. Network costs'!$G$355</f>
        <v>0</v>
      </c>
      <c r="AZ308" s="469">
        <f>'8. Routing factors'!AZ96*'7. Network costs'!$G$356</f>
        <v>0</v>
      </c>
      <c r="BA308" s="469">
        <f>'8. Routing factors'!BA96*'7. Network costs'!$G$357</f>
        <v>0</v>
      </c>
      <c r="BB308" s="469">
        <f>'8. Routing factors'!BB96*'7. Network costs'!$G$358</f>
        <v>0</v>
      </c>
      <c r="BC308" s="469">
        <f>'8. Routing factors'!BC96*'7. Network costs'!$G$359</f>
        <v>0</v>
      </c>
      <c r="BD308" s="469">
        <f>'8. Routing factors'!BD96*'7. Network costs'!$G$360</f>
        <v>0</v>
      </c>
      <c r="BE308" s="469">
        <f>'8. Routing factors'!BE96*'7. Network costs'!$G$361</f>
        <v>0</v>
      </c>
      <c r="BF308" s="469">
        <f>'8. Routing factors'!BF96*'7. Network costs'!$G$362</f>
        <v>0</v>
      </c>
      <c r="BG308" s="469">
        <f>'8. Routing factors'!BG96*'7. Network costs'!$G$363</f>
        <v>0</v>
      </c>
      <c r="BH308" s="229"/>
      <c r="BI308" s="335">
        <f t="shared" si="50"/>
        <v>715496.42301709775</v>
      </c>
      <c r="BJ308" s="470">
        <f>'2. Traffic'!G219</f>
        <v>8.16</v>
      </c>
      <c r="BK308" s="471">
        <f t="shared" si="51"/>
        <v>8.7683385173663933E-2</v>
      </c>
    </row>
    <row r="309" spans="3:63">
      <c r="C309" s="240" t="str">
        <f t="shared" si="49"/>
        <v>S14</v>
      </c>
      <c r="D309" s="240" t="str">
        <f t="shared" si="49"/>
        <v>Изходящи MMS към други мрежи (MMS outgoing to other network)</v>
      </c>
      <c r="E309" s="469">
        <f>'8. Routing factors'!E97*'7. Network costs'!$G$309</f>
        <v>3060.644666517584</v>
      </c>
      <c r="F309" s="469">
        <f>'8. Routing factors'!F97*'7. Network costs'!$G$310</f>
        <v>2064.2186984368727</v>
      </c>
      <c r="G309" s="469">
        <f>'8. Routing factors'!G97*'7. Network costs'!$G$311</f>
        <v>4160.2782456810573</v>
      </c>
      <c r="H309" s="469">
        <f>'8. Routing factors'!H97*'7. Network costs'!$G$312</f>
        <v>1158.7910330897857</v>
      </c>
      <c r="I309" s="469">
        <f>'8. Routing factors'!I97*'7. Network costs'!$G$313</f>
        <v>4360.0163004302658</v>
      </c>
      <c r="J309" s="469">
        <f>'8. Routing factors'!J97*'7. Network costs'!$G$314</f>
        <v>259.77177127400751</v>
      </c>
      <c r="K309" s="469">
        <f>'8. Routing factors'!K97*'7. Network costs'!$G$315</f>
        <v>133.20146434947526</v>
      </c>
      <c r="L309" s="469">
        <f>'8. Routing factors'!L97*'7. Network costs'!$G$316</f>
        <v>17.74805658400409</v>
      </c>
      <c r="M309" s="469">
        <f>'8. Routing factors'!M97*'7. Network costs'!$G$317</f>
        <v>532.44169752012272</v>
      </c>
      <c r="N309" s="469">
        <f>'8. Routing factors'!N97*'7. Network costs'!$G$318</f>
        <v>0</v>
      </c>
      <c r="O309" s="469">
        <f>'8. Routing factors'!O97*'7. Network costs'!$G$319</f>
        <v>0</v>
      </c>
      <c r="P309" s="469">
        <f>'8. Routing factors'!P97*'7. Network costs'!$G$320</f>
        <v>656546.37061413785</v>
      </c>
      <c r="Q309" s="469">
        <f>'8. Routing factors'!Q97*'7. Network costs'!$G$321</f>
        <v>0</v>
      </c>
      <c r="R309" s="469">
        <f>'8. Routing factors'!R97*'7. Network costs'!$G$322</f>
        <v>94.656301781355168</v>
      </c>
      <c r="S309" s="469">
        <f>'8. Routing factors'!S97*'7. Network costs'!$G$323</f>
        <v>88.740282920020476</v>
      </c>
      <c r="T309" s="469">
        <f>'8. Routing factors'!T97*'7. Network costs'!$G$324</f>
        <v>3889.5522350466035</v>
      </c>
      <c r="U309" s="469">
        <f>'8. Routing factors'!U97*'7. Network costs'!$G$325</f>
        <v>391.31853154341252</v>
      </c>
      <c r="V309" s="469">
        <f>'8. Routing factors'!V97*'7. Network costs'!$G$326</f>
        <v>0</v>
      </c>
      <c r="W309" s="469">
        <f>'8. Routing factors'!W97*'7. Network costs'!$G$327</f>
        <v>600.83929493819505</v>
      </c>
      <c r="X309" s="469">
        <f>'8. Routing factors'!X97*'7. Network costs'!$G$328</f>
        <v>0</v>
      </c>
      <c r="Y309" s="469">
        <f>'8. Routing factors'!Y97*'7. Network costs'!$G$329</f>
        <v>0</v>
      </c>
      <c r="Z309" s="469">
        <f>'8. Routing factors'!Z97*'7. Network costs'!$G$330</f>
        <v>0</v>
      </c>
      <c r="AA309" s="469">
        <f>'8. Routing factors'!AA97*'7. Network costs'!$G$331</f>
        <v>0</v>
      </c>
      <c r="AB309" s="469">
        <f>'8. Routing factors'!AB97*'7. Network costs'!$G$332</f>
        <v>213.46541259043474</v>
      </c>
      <c r="AC309" s="469">
        <f>'8. Routing factors'!AC97*'7. Network costs'!$G$333</f>
        <v>273.80149905583232</v>
      </c>
      <c r="AD309" s="469">
        <f>'8. Routing factors'!AD97*'7. Network costs'!$G$334</f>
        <v>0</v>
      </c>
      <c r="AE309" s="469">
        <f>'8. Routing factors'!AE97*'7. Network costs'!$G$335</f>
        <v>0</v>
      </c>
      <c r="AF309" s="469">
        <f>'8. Routing factors'!AF97*'7. Network costs'!$G$336</f>
        <v>0</v>
      </c>
      <c r="AG309" s="469">
        <f>'8. Routing factors'!AG97*'7. Network costs'!$G$337</f>
        <v>0</v>
      </c>
      <c r="AH309" s="469">
        <f>'8. Routing factors'!AH97*'7. Network costs'!$G$338</f>
        <v>0</v>
      </c>
      <c r="AI309" s="469">
        <f>'8. Routing factors'!AI97*'7. Network costs'!$G$339</f>
        <v>1582.7966524595367</v>
      </c>
      <c r="AJ309" s="469">
        <f>'8. Routing factors'!AJ97*'7. Network costs'!$G$340</f>
        <v>4706.364981529965</v>
      </c>
      <c r="AK309" s="469">
        <f>'8. Routing factors'!AK97*'7. Network costs'!$G$341</f>
        <v>1663.0578919810846</v>
      </c>
      <c r="AL309" s="469">
        <f>'8. Routing factors'!AL97*'7. Network costs'!$G$342</f>
        <v>494.76177738922541</v>
      </c>
      <c r="AM309" s="469">
        <f>'8. Routing factors'!AM97*'7. Network costs'!$G$343</f>
        <v>610.33659302679075</v>
      </c>
      <c r="AN309" s="469">
        <f>'8. Routing factors'!AN97*'7. Network costs'!$G$344</f>
        <v>3.3647048952305769</v>
      </c>
      <c r="AO309" s="469">
        <f>'8. Routing factors'!AO97*'7. Network costs'!$G$345</f>
        <v>0.44862731936407702</v>
      </c>
      <c r="AP309" s="469">
        <f>'8. Routing factors'!AP97*'7. Network costs'!$G$346</f>
        <v>0</v>
      </c>
      <c r="AQ309" s="469">
        <f>'8. Routing factors'!AQ97*'7. Network costs'!$G$347</f>
        <v>4526.1494133847464</v>
      </c>
      <c r="AR309" s="469">
        <f>'8. Routing factors'!AR97*'7. Network costs'!$G$348</f>
        <v>2.2431365968203854</v>
      </c>
      <c r="AS309" s="469">
        <f>'8. Routing factors'!AS97*'7. Network costs'!$G$349</f>
        <v>6.7035229173980362</v>
      </c>
      <c r="AT309" s="469">
        <f>'8. Routing factors'!AT97*'7. Network costs'!$G$350</f>
        <v>2.4728930600496395</v>
      </c>
      <c r="AU309" s="469">
        <f>'8. Routing factors'!AU97*'7. Network costs'!$G$351</f>
        <v>0</v>
      </c>
      <c r="AV309" s="469">
        <f>'8. Routing factors'!AV97*'7. Network costs'!$G$352</f>
        <v>15.18774300616475</v>
      </c>
      <c r="AW309" s="469">
        <f>'8. Routing factors'!AW97*'7. Network costs'!$G$353</f>
        <v>0</v>
      </c>
      <c r="AX309" s="469">
        <f>'8. Routing factors'!AX97*'7. Network costs'!$G$354</f>
        <v>0</v>
      </c>
      <c r="AY309" s="469">
        <f>'8. Routing factors'!AY97*'7. Network costs'!$G$355</f>
        <v>0</v>
      </c>
      <c r="AZ309" s="469">
        <f>'8. Routing factors'!AZ97*'7. Network costs'!$G$356</f>
        <v>0</v>
      </c>
      <c r="BA309" s="469">
        <f>'8. Routing factors'!BA97*'7. Network costs'!$G$357</f>
        <v>0</v>
      </c>
      <c r="BB309" s="469">
        <f>'8. Routing factors'!BB97*'7. Network costs'!$G$358</f>
        <v>0</v>
      </c>
      <c r="BC309" s="469">
        <f>'8. Routing factors'!BC97*'7. Network costs'!$G$359</f>
        <v>0</v>
      </c>
      <c r="BD309" s="469">
        <f>'8. Routing factors'!BD97*'7. Network costs'!$G$360</f>
        <v>0</v>
      </c>
      <c r="BE309" s="469">
        <f>'8. Routing factors'!BE97*'7. Network costs'!$G$361</f>
        <v>0</v>
      </c>
      <c r="BF309" s="469">
        <f>'8. Routing factors'!BF97*'7. Network costs'!$G$362</f>
        <v>0</v>
      </c>
      <c r="BG309" s="469">
        <f>'8. Routing factors'!BG97*'7. Network costs'!$G$363</f>
        <v>0</v>
      </c>
      <c r="BH309" s="229"/>
      <c r="BI309" s="335">
        <f t="shared" si="50"/>
        <v>691459.74404346314</v>
      </c>
      <c r="BJ309" s="470">
        <f>'2. Traffic'!G220</f>
        <v>8.16</v>
      </c>
      <c r="BK309" s="471">
        <f t="shared" si="51"/>
        <v>8.4737713730816552E-2</v>
      </c>
    </row>
    <row r="310" spans="3:63">
      <c r="C310" s="240" t="str">
        <f t="shared" si="49"/>
        <v>S15</v>
      </c>
      <c r="D310" s="240" t="str">
        <f t="shared" si="49"/>
        <v>Входящи MMS от други мрежи (MMS incoming from other network)</v>
      </c>
      <c r="E310" s="469">
        <f>'8. Routing factors'!E98*'7. Network costs'!$G$309</f>
        <v>3060.644666517584</v>
      </c>
      <c r="F310" s="469">
        <f>'8. Routing factors'!F98*'7. Network costs'!$G$310</f>
        <v>2064.2186984368727</v>
      </c>
      <c r="G310" s="469">
        <f>'8. Routing factors'!G98*'7. Network costs'!$G$311</f>
        <v>4160.2782456810573</v>
      </c>
      <c r="H310" s="469">
        <f>'8. Routing factors'!H98*'7. Network costs'!$G$312</f>
        <v>1158.7910330897857</v>
      </c>
      <c r="I310" s="469">
        <f>'8. Routing factors'!I98*'7. Network costs'!$G$313</f>
        <v>4360.0163004302658</v>
      </c>
      <c r="J310" s="469">
        <f>'8. Routing factors'!J98*'7. Network costs'!$G$314</f>
        <v>259.77177127400751</v>
      </c>
      <c r="K310" s="469">
        <f>'8. Routing factors'!K98*'7. Network costs'!$G$315</f>
        <v>133.20146434947526</v>
      </c>
      <c r="L310" s="469">
        <f>'8. Routing factors'!L98*'7. Network costs'!$G$316</f>
        <v>17.74805658400409</v>
      </c>
      <c r="M310" s="469">
        <f>'8. Routing factors'!M98*'7. Network costs'!$G$317</f>
        <v>532.44169752012272</v>
      </c>
      <c r="N310" s="469">
        <f>'8. Routing factors'!N98*'7. Network costs'!$G$318</f>
        <v>0</v>
      </c>
      <c r="O310" s="469">
        <f>'8. Routing factors'!O98*'7. Network costs'!$G$319</f>
        <v>0</v>
      </c>
      <c r="P310" s="469">
        <f>'8. Routing factors'!P98*'7. Network costs'!$G$320</f>
        <v>656546.37061413785</v>
      </c>
      <c r="Q310" s="469">
        <f>'8. Routing factors'!Q98*'7. Network costs'!$G$321</f>
        <v>0</v>
      </c>
      <c r="R310" s="469">
        <f>'8. Routing factors'!R98*'7. Network costs'!$G$322</f>
        <v>94.656301781355168</v>
      </c>
      <c r="S310" s="469">
        <f>'8. Routing factors'!S98*'7. Network costs'!$G$323</f>
        <v>88.740282920020476</v>
      </c>
      <c r="T310" s="469">
        <f>'8. Routing factors'!T98*'7. Network costs'!$G$324</f>
        <v>3889.5522350466035</v>
      </c>
      <c r="U310" s="469">
        <f>'8. Routing factors'!U98*'7. Network costs'!$G$325</f>
        <v>0</v>
      </c>
      <c r="V310" s="469">
        <f>'8. Routing factors'!V98*'7. Network costs'!$G$326</f>
        <v>1222.554918238872</v>
      </c>
      <c r="W310" s="469">
        <f>'8. Routing factors'!W98*'7. Network costs'!$G$327</f>
        <v>600.83929493819505</v>
      </c>
      <c r="X310" s="469">
        <f>'8. Routing factors'!X98*'7. Network costs'!$G$328</f>
        <v>0</v>
      </c>
      <c r="Y310" s="469">
        <f>'8. Routing factors'!Y98*'7. Network costs'!$G$329</f>
        <v>0</v>
      </c>
      <c r="Z310" s="469">
        <f>'8. Routing factors'!Z98*'7. Network costs'!$G$330</f>
        <v>0</v>
      </c>
      <c r="AA310" s="469">
        <f>'8. Routing factors'!AA98*'7. Network costs'!$G$331</f>
        <v>0</v>
      </c>
      <c r="AB310" s="469">
        <f>'8. Routing factors'!AB98*'7. Network costs'!$G$332</f>
        <v>213.46541259043474</v>
      </c>
      <c r="AC310" s="469">
        <f>'8. Routing factors'!AC98*'7. Network costs'!$G$333</f>
        <v>273.80149905583232</v>
      </c>
      <c r="AD310" s="469">
        <f>'8. Routing factors'!AD98*'7. Network costs'!$G$334</f>
        <v>0</v>
      </c>
      <c r="AE310" s="469">
        <f>'8. Routing factors'!AE98*'7. Network costs'!$G$335</f>
        <v>0</v>
      </c>
      <c r="AF310" s="469">
        <f>'8. Routing factors'!AF98*'7. Network costs'!$G$336</f>
        <v>0</v>
      </c>
      <c r="AG310" s="469">
        <f>'8. Routing factors'!AG98*'7. Network costs'!$G$337</f>
        <v>0</v>
      </c>
      <c r="AH310" s="469">
        <f>'8. Routing factors'!AH98*'7. Network costs'!$G$338</f>
        <v>0</v>
      </c>
      <c r="AI310" s="469">
        <f>'8. Routing factors'!AI98*'7. Network costs'!$G$339</f>
        <v>1582.7966524595367</v>
      </c>
      <c r="AJ310" s="469">
        <f>'8. Routing factors'!AJ98*'7. Network costs'!$G$340</f>
        <v>4706.364981529965</v>
      </c>
      <c r="AK310" s="469">
        <f>'8. Routing factors'!AK98*'7. Network costs'!$G$341</f>
        <v>1663.0578919810846</v>
      </c>
      <c r="AL310" s="469">
        <f>'8. Routing factors'!AL98*'7. Network costs'!$G$342</f>
        <v>494.76177738922541</v>
      </c>
      <c r="AM310" s="469">
        <f>'8. Routing factors'!AM98*'7. Network costs'!$G$343</f>
        <v>610.33659302679075</v>
      </c>
      <c r="AN310" s="469">
        <f>'8. Routing factors'!AN98*'7. Network costs'!$G$344</f>
        <v>3.3647048952305769</v>
      </c>
      <c r="AO310" s="469">
        <f>'8. Routing factors'!AO98*'7. Network costs'!$G$345</f>
        <v>0.44862731936407702</v>
      </c>
      <c r="AP310" s="469">
        <f>'8. Routing factors'!AP98*'7. Network costs'!$G$346</f>
        <v>0</v>
      </c>
      <c r="AQ310" s="469">
        <f>'8. Routing factors'!AQ98*'7. Network costs'!$G$347</f>
        <v>4526.1494133847464</v>
      </c>
      <c r="AR310" s="469">
        <f>'8. Routing factors'!AR98*'7. Network costs'!$G$348</f>
        <v>2.2431365968203854</v>
      </c>
      <c r="AS310" s="469">
        <f>'8. Routing factors'!AS98*'7. Network costs'!$G$349</f>
        <v>6.7035229173980362</v>
      </c>
      <c r="AT310" s="469">
        <f>'8. Routing factors'!AT98*'7. Network costs'!$G$350</f>
        <v>0</v>
      </c>
      <c r="AU310" s="469">
        <f>'8. Routing factors'!AU98*'7. Network costs'!$G$351</f>
        <v>2.1070355704051278</v>
      </c>
      <c r="AV310" s="469">
        <f>'8. Routing factors'!AV98*'7. Network costs'!$G$352</f>
        <v>15.18774300616475</v>
      </c>
      <c r="AW310" s="469">
        <f>'8. Routing factors'!AW98*'7. Network costs'!$G$353</f>
        <v>0</v>
      </c>
      <c r="AX310" s="469">
        <f>'8. Routing factors'!AX98*'7. Network costs'!$G$354</f>
        <v>0</v>
      </c>
      <c r="AY310" s="469">
        <f>'8. Routing factors'!AY98*'7. Network costs'!$G$355</f>
        <v>0</v>
      </c>
      <c r="AZ310" s="469">
        <f>'8. Routing factors'!AZ98*'7. Network costs'!$G$356</f>
        <v>0</v>
      </c>
      <c r="BA310" s="469">
        <f>'8. Routing factors'!BA98*'7. Network costs'!$G$357</f>
        <v>0</v>
      </c>
      <c r="BB310" s="469">
        <f>'8. Routing factors'!BB98*'7. Network costs'!$G$358</f>
        <v>0</v>
      </c>
      <c r="BC310" s="469">
        <f>'8. Routing factors'!BC98*'7. Network costs'!$G$359</f>
        <v>0</v>
      </c>
      <c r="BD310" s="469">
        <f>'8. Routing factors'!BD98*'7. Network costs'!$G$360</f>
        <v>0</v>
      </c>
      <c r="BE310" s="469">
        <f>'8. Routing factors'!BE98*'7. Network costs'!$G$361</f>
        <v>0</v>
      </c>
      <c r="BF310" s="469">
        <f>'8. Routing factors'!BF98*'7. Network costs'!$G$362</f>
        <v>0</v>
      </c>
      <c r="BG310" s="469">
        <f>'8. Routing factors'!BG98*'7. Network costs'!$G$363</f>
        <v>0</v>
      </c>
      <c r="BH310" s="229"/>
      <c r="BI310" s="335">
        <f t="shared" si="50"/>
        <v>692290.61457266903</v>
      </c>
      <c r="BJ310" s="470">
        <f>'2. Traffic'!G221</f>
        <v>8.16</v>
      </c>
      <c r="BK310" s="471">
        <f t="shared" si="51"/>
        <v>8.4839536099591786E-2</v>
      </c>
    </row>
    <row r="311" spans="3:63">
      <c r="C311" s="240" t="str">
        <f t="shared" si="49"/>
        <v>S16</v>
      </c>
      <c r="D311" s="240" t="str">
        <f t="shared" si="49"/>
        <v>SMS в мрежата (SMS on net)</v>
      </c>
      <c r="E311" s="469">
        <f>'8. Routing factors'!E99*'7. Network costs'!$G$309</f>
        <v>331.22105585507848</v>
      </c>
      <c r="F311" s="469">
        <f>'8. Routing factors'!F99*'7. Network costs'!$G$310</f>
        <v>223.38845939603576</v>
      </c>
      <c r="G311" s="469">
        <f>'8. Routing factors'!G99*'7. Network costs'!$G$311</f>
        <v>450.22271558013171</v>
      </c>
      <c r="H311" s="469">
        <f>'8. Routing factors'!H99*'7. Network costs'!$G$312</f>
        <v>125.40364247251989</v>
      </c>
      <c r="I311" s="469">
        <f>'8. Routing factors'!I99*'7. Network costs'!$G$313</f>
        <v>471.83824322115862</v>
      </c>
      <c r="J311" s="469">
        <f>'8. Routing factors'!J99*'7. Network costs'!$G$314</f>
        <v>28.112338980081464</v>
      </c>
      <c r="K311" s="469">
        <f>'8. Routing factors'!K99*'7. Network costs'!$G$315</f>
        <v>9.6099862328404484</v>
      </c>
      <c r="L311" s="469">
        <f>'8. Routing factors'!L99*'7. Network costs'!$G$316</f>
        <v>0.96034180403864577</v>
      </c>
      <c r="M311" s="469">
        <f>'8. Routing factors'!M99*'7. Network costs'!$G$317</f>
        <v>28.810254121159375</v>
      </c>
      <c r="N311" s="469">
        <f>'8. Routing factors'!N99*'7. Network costs'!$G$318</f>
        <v>90340.780596505399</v>
      </c>
      <c r="O311" s="469">
        <f>'8. Routing factors'!O99*'7. Network costs'!$G$319</f>
        <v>120992.11687031973</v>
      </c>
      <c r="P311" s="469">
        <f>'8. Routing factors'!P99*'7. Network costs'!$G$320</f>
        <v>0</v>
      </c>
      <c r="Q311" s="469">
        <f>'8. Routing factors'!Q99*'7. Network costs'!$G$321</f>
        <v>0</v>
      </c>
      <c r="R311" s="469">
        <f>'8. Routing factors'!R99*'7. Network costs'!$G$322</f>
        <v>5.1218229548727781</v>
      </c>
      <c r="S311" s="469">
        <f>'8. Routing factors'!S99*'7. Network costs'!$G$323</f>
        <v>4.80170902019323</v>
      </c>
      <c r="T311" s="469">
        <f>'8. Routing factors'!T99*'7. Network costs'!$G$324</f>
        <v>210.46245782615662</v>
      </c>
      <c r="U311" s="469">
        <f>'8. Routing factors'!U99*'7. Network costs'!$G$325</f>
        <v>21.174123643196733</v>
      </c>
      <c r="V311" s="469">
        <f>'8. Routing factors'!V99*'7. Network costs'!$G$326</f>
        <v>0</v>
      </c>
      <c r="W311" s="469">
        <f>'8. Routing factors'!W99*'7. Network costs'!$G$327</f>
        <v>0</v>
      </c>
      <c r="X311" s="469">
        <f>'8. Routing factors'!X99*'7. Network costs'!$G$328</f>
        <v>0</v>
      </c>
      <c r="Y311" s="469">
        <f>'8. Routing factors'!Y99*'7. Network costs'!$G$329</f>
        <v>0</v>
      </c>
      <c r="Z311" s="469">
        <f>'8. Routing factors'!Z99*'7. Network costs'!$G$330</f>
        <v>0</v>
      </c>
      <c r="AA311" s="469">
        <f>'8. Routing factors'!AA99*'7. Network costs'!$G$331</f>
        <v>0</v>
      </c>
      <c r="AB311" s="469">
        <f>'8. Routing factors'!AB99*'7. Network costs'!$G$332</f>
        <v>23.101093740225444</v>
      </c>
      <c r="AC311" s="469">
        <f>'8. Routing factors'!AC99*'7. Network costs'!$G$333</f>
        <v>29.630627365561587</v>
      </c>
      <c r="AD311" s="469">
        <f>'8. Routing factors'!AD99*'7. Network costs'!$G$334</f>
        <v>0</v>
      </c>
      <c r="AE311" s="469">
        <f>'8. Routing factors'!AE99*'7. Network costs'!$G$335</f>
        <v>0</v>
      </c>
      <c r="AF311" s="469">
        <f>'8. Routing factors'!AF99*'7. Network costs'!$G$336</f>
        <v>0</v>
      </c>
      <c r="AG311" s="469">
        <f>'8. Routing factors'!AG99*'7. Network costs'!$G$337</f>
        <v>0</v>
      </c>
      <c r="AH311" s="469">
        <f>'8. Routing factors'!AH99*'7. Network costs'!$G$338</f>
        <v>0</v>
      </c>
      <c r="AI311" s="469">
        <f>'8. Routing factors'!AI99*'7. Network costs'!$G$339</f>
        <v>171.28926600552813</v>
      </c>
      <c r="AJ311" s="469">
        <f>'8. Routing factors'!AJ99*'7. Network costs'!$G$340</f>
        <v>509.31988135538302</v>
      </c>
      <c r="AK311" s="469">
        <f>'8. Routing factors'!AK99*'7. Network costs'!$G$341</f>
        <v>179.97508726056853</v>
      </c>
      <c r="AL311" s="469">
        <f>'8. Routing factors'!AL99*'7. Network costs'!$G$342</f>
        <v>53.542810799416607</v>
      </c>
      <c r="AM311" s="469">
        <f>'8. Routing factors'!AM99*'7. Network costs'!$G$343</f>
        <v>66.050245224755017</v>
      </c>
      <c r="AN311" s="469">
        <f>'8. Routing factors'!AN99*'7. Network costs'!$G$344</f>
        <v>0.18206313203078586</v>
      </c>
      <c r="AO311" s="469">
        <f>'8. Routing factors'!AO99*'7. Network costs'!$G$345</f>
        <v>2.4275084270771453E-2</v>
      </c>
      <c r="AP311" s="469">
        <f>'8. Routing factors'!AP99*'7. Network costs'!$G$346</f>
        <v>1556.995398204353</v>
      </c>
      <c r="AQ311" s="469">
        <f>'8. Routing factors'!AQ99*'7. Network costs'!$G$347</f>
        <v>0</v>
      </c>
      <c r="AR311" s="469">
        <f>'8. Routing factors'!AR99*'7. Network costs'!$G$348</f>
        <v>0.12137542135385726</v>
      </c>
      <c r="AS311" s="469">
        <f>'8. Routing factors'!AS99*'7. Network costs'!$G$349</f>
        <v>0.36272553343730946</v>
      </c>
      <c r="AT311" s="469">
        <f>'8. Routing factors'!AT99*'7. Network costs'!$G$350</f>
        <v>0.13380747189092751</v>
      </c>
      <c r="AU311" s="469">
        <f>'8. Routing factors'!AU99*'7. Network costs'!$G$351</f>
        <v>0</v>
      </c>
      <c r="AV311" s="469">
        <f>'8. Routing factors'!AV99*'7. Network costs'!$G$352</f>
        <v>0</v>
      </c>
      <c r="AW311" s="469">
        <f>'8. Routing factors'!AW99*'7. Network costs'!$G$353</f>
        <v>0</v>
      </c>
      <c r="AX311" s="469">
        <f>'8. Routing factors'!AX99*'7. Network costs'!$G$354</f>
        <v>0</v>
      </c>
      <c r="AY311" s="469">
        <f>'8. Routing factors'!AY99*'7. Network costs'!$G$355</f>
        <v>0</v>
      </c>
      <c r="AZ311" s="469">
        <f>'8. Routing factors'!AZ99*'7. Network costs'!$G$356</f>
        <v>0</v>
      </c>
      <c r="BA311" s="469">
        <f>'8. Routing factors'!BA99*'7. Network costs'!$G$357</f>
        <v>0</v>
      </c>
      <c r="BB311" s="469">
        <f>'8. Routing factors'!BB99*'7. Network costs'!$G$358</f>
        <v>0</v>
      </c>
      <c r="BC311" s="469">
        <f>'8. Routing factors'!BC99*'7. Network costs'!$G$359</f>
        <v>0</v>
      </c>
      <c r="BD311" s="469">
        <f>'8. Routing factors'!BD99*'7. Network costs'!$G$360</f>
        <v>0</v>
      </c>
      <c r="BE311" s="469">
        <f>'8. Routing factors'!BE99*'7. Network costs'!$G$361</f>
        <v>0</v>
      </c>
      <c r="BF311" s="469">
        <f>'8. Routing factors'!BF99*'7. Network costs'!$G$362</f>
        <v>0</v>
      </c>
      <c r="BG311" s="469">
        <f>'8. Routing factors'!BG99*'7. Network costs'!$G$363</f>
        <v>0</v>
      </c>
      <c r="BH311" s="229"/>
      <c r="BI311" s="335">
        <f t="shared" si="50"/>
        <v>215834.75327453137</v>
      </c>
      <c r="BJ311" s="470">
        <f>'2. Traffic'!G222</f>
        <v>244.8</v>
      </c>
      <c r="BK311" s="471">
        <f t="shared" si="51"/>
        <v>8.8167791370315088E-4</v>
      </c>
    </row>
    <row r="312" spans="3:63">
      <c r="C312" s="240" t="str">
        <f t="shared" si="49"/>
        <v>S17</v>
      </c>
      <c r="D312" s="240" t="str">
        <f t="shared" si="49"/>
        <v>Изходящи SMS към други мрежи (SMS outgoing to other network)</v>
      </c>
      <c r="E312" s="469">
        <f>'8. Routing factors'!E100*'7. Network costs'!$G$309</f>
        <v>55.203509309179751</v>
      </c>
      <c r="F312" s="469">
        <f>'8. Routing factors'!F100*'7. Network costs'!$G$310</f>
        <v>37.231409899339297</v>
      </c>
      <c r="G312" s="469">
        <f>'8. Routing factors'!G100*'7. Network costs'!$G$311</f>
        <v>75.037119263355294</v>
      </c>
      <c r="H312" s="469">
        <f>'8. Routing factors'!H100*'7. Network costs'!$G$312</f>
        <v>20.900607078753318</v>
      </c>
      <c r="I312" s="469">
        <f>'8. Routing factors'!I100*'7. Network costs'!$G$313</f>
        <v>78.639707203526442</v>
      </c>
      <c r="J312" s="469">
        <f>'8. Routing factors'!J100*'7. Network costs'!$G$314</f>
        <v>4.6853898300135777</v>
      </c>
      <c r="K312" s="469">
        <f>'8. Routing factors'!K100*'7. Network costs'!$G$315</f>
        <v>2.4024965582101125</v>
      </c>
      <c r="L312" s="469">
        <f>'8. Routing factors'!L100*'7. Network costs'!$G$316</f>
        <v>0.32011393467954863</v>
      </c>
      <c r="M312" s="469">
        <f>'8. Routing factors'!M100*'7. Network costs'!$G$317</f>
        <v>9.60341804038646</v>
      </c>
      <c r="N312" s="469">
        <f>'8. Routing factors'!N100*'7. Network costs'!$G$318</f>
        <v>30113.59353216847</v>
      </c>
      <c r="O312" s="469">
        <f>'8. Routing factors'!O100*'7. Network costs'!$G$319</f>
        <v>40330.705623439913</v>
      </c>
      <c r="P312" s="469">
        <f>'8. Routing factors'!P100*'7. Network costs'!$G$320</f>
        <v>0</v>
      </c>
      <c r="Q312" s="469">
        <f>'8. Routing factors'!Q100*'7. Network costs'!$G$321</f>
        <v>0</v>
      </c>
      <c r="R312" s="469">
        <f>'8. Routing factors'!R100*'7. Network costs'!$G$322</f>
        <v>1.7072743182909265</v>
      </c>
      <c r="S312" s="469">
        <f>'8. Routing factors'!S100*'7. Network costs'!$G$323</f>
        <v>1.6005696733977437</v>
      </c>
      <c r="T312" s="469">
        <f>'8. Routing factors'!T100*'7. Network costs'!$G$324</f>
        <v>70.154152608718888</v>
      </c>
      <c r="U312" s="469">
        <f>'8. Routing factors'!U100*'7. Network costs'!$G$325</f>
        <v>7.0580412143989122</v>
      </c>
      <c r="V312" s="469">
        <f>'8. Routing factors'!V100*'7. Network costs'!$G$326</f>
        <v>0</v>
      </c>
      <c r="W312" s="469">
        <f>'8. Routing factors'!W100*'7. Network costs'!$G$327</f>
        <v>10.8370755920454</v>
      </c>
      <c r="X312" s="469">
        <f>'8. Routing factors'!X100*'7. Network costs'!$G$328</f>
        <v>0</v>
      </c>
      <c r="Y312" s="469">
        <f>'8. Routing factors'!Y100*'7. Network costs'!$G$329</f>
        <v>0</v>
      </c>
      <c r="Z312" s="469">
        <f>'8. Routing factors'!Z100*'7. Network costs'!$G$330</f>
        <v>0</v>
      </c>
      <c r="AA312" s="469">
        <f>'8. Routing factors'!AA100*'7. Network costs'!$G$331</f>
        <v>0</v>
      </c>
      <c r="AB312" s="469">
        <f>'8. Routing factors'!AB100*'7. Network costs'!$G$332</f>
        <v>3.8501822900375746</v>
      </c>
      <c r="AC312" s="469">
        <f>'8. Routing factors'!AC100*'7. Network costs'!$G$333</f>
        <v>4.9384378942602654</v>
      </c>
      <c r="AD312" s="469">
        <f>'8. Routing factors'!AD100*'7. Network costs'!$G$334</f>
        <v>0</v>
      </c>
      <c r="AE312" s="469">
        <f>'8. Routing factors'!AE100*'7. Network costs'!$G$335</f>
        <v>0</v>
      </c>
      <c r="AF312" s="469">
        <f>'8. Routing factors'!AF100*'7. Network costs'!$G$336</f>
        <v>0</v>
      </c>
      <c r="AG312" s="469">
        <f>'8. Routing factors'!AG100*'7. Network costs'!$G$337</f>
        <v>0</v>
      </c>
      <c r="AH312" s="469">
        <f>'8. Routing factors'!AH100*'7. Network costs'!$G$338</f>
        <v>0</v>
      </c>
      <c r="AI312" s="469">
        <f>'8. Routing factors'!AI100*'7. Network costs'!$G$339</f>
        <v>28.548211000921359</v>
      </c>
      <c r="AJ312" s="469">
        <f>'8. Routing factors'!AJ100*'7. Network costs'!$G$340</f>
        <v>84.886646892563846</v>
      </c>
      <c r="AK312" s="469">
        <f>'8. Routing factors'!AK100*'7. Network costs'!$G$341</f>
        <v>29.995847876761424</v>
      </c>
      <c r="AL312" s="469">
        <f>'8. Routing factors'!AL100*'7. Network costs'!$G$342</f>
        <v>8.923801799902769</v>
      </c>
      <c r="AM312" s="469">
        <f>'8. Routing factors'!AM100*'7. Network costs'!$G$343</f>
        <v>11.008374204125836</v>
      </c>
      <c r="AN312" s="469">
        <f>'8. Routing factors'!AN100*'7. Network costs'!$G$344</f>
        <v>6.068771067692863E-2</v>
      </c>
      <c r="AO312" s="469">
        <f>'8. Routing factors'!AO100*'7. Network costs'!$G$345</f>
        <v>8.0916947569238187E-3</v>
      </c>
      <c r="AP312" s="469">
        <f>'8. Routing factors'!AP100*'7. Network costs'!$G$346</f>
        <v>518.99846606811775</v>
      </c>
      <c r="AQ312" s="469">
        <f>'8. Routing factors'!AQ100*'7. Network costs'!$G$347</f>
        <v>0</v>
      </c>
      <c r="AR312" s="469">
        <f>'8. Routing factors'!AR100*'7. Network costs'!$G$348</f>
        <v>4.0458473784619094E-2</v>
      </c>
      <c r="AS312" s="469">
        <f>'8. Routing factors'!AS100*'7. Network costs'!$G$349</f>
        <v>0.12090851114576984</v>
      </c>
      <c r="AT312" s="469">
        <f>'8. Routing factors'!AT100*'7. Network costs'!$G$350</f>
        <v>4.4602490630309168E-2</v>
      </c>
      <c r="AU312" s="469">
        <f>'8. Routing factors'!AU100*'7. Network costs'!$G$351</f>
        <v>0</v>
      </c>
      <c r="AV312" s="469">
        <f>'8. Routing factors'!AV100*'7. Network costs'!$G$352</f>
        <v>0.27393467840231184</v>
      </c>
      <c r="AW312" s="469">
        <f>'8. Routing factors'!AW100*'7. Network costs'!$G$353</f>
        <v>0</v>
      </c>
      <c r="AX312" s="469">
        <f>'8. Routing factors'!AX100*'7. Network costs'!$G$354</f>
        <v>0</v>
      </c>
      <c r="AY312" s="469">
        <f>'8. Routing factors'!AY100*'7. Network costs'!$G$355</f>
        <v>0</v>
      </c>
      <c r="AZ312" s="469">
        <f>'8. Routing factors'!AZ100*'7. Network costs'!$G$356</f>
        <v>0</v>
      </c>
      <c r="BA312" s="469">
        <f>'8. Routing factors'!BA100*'7. Network costs'!$G$357</f>
        <v>0</v>
      </c>
      <c r="BB312" s="469">
        <f>'8. Routing factors'!BB100*'7. Network costs'!$G$358</f>
        <v>0</v>
      </c>
      <c r="BC312" s="469">
        <f>'8. Routing factors'!BC100*'7. Network costs'!$G$359</f>
        <v>0</v>
      </c>
      <c r="BD312" s="469">
        <f>'8. Routing factors'!BD100*'7. Network costs'!$G$360</f>
        <v>0</v>
      </c>
      <c r="BE312" s="469">
        <f>'8. Routing factors'!BE100*'7. Network costs'!$G$361</f>
        <v>0</v>
      </c>
      <c r="BF312" s="469">
        <f>'8. Routing factors'!BF100*'7. Network costs'!$G$362</f>
        <v>0</v>
      </c>
      <c r="BG312" s="469">
        <f>'8. Routing factors'!BG100*'7. Network costs'!$G$363</f>
        <v>0</v>
      </c>
      <c r="BH312" s="229"/>
      <c r="BI312" s="335">
        <f t="shared" si="50"/>
        <v>71511.378691718812</v>
      </c>
      <c r="BJ312" s="470">
        <f>'2. Traffic'!G223</f>
        <v>81.600000000000009</v>
      </c>
      <c r="BK312" s="471">
        <f t="shared" si="51"/>
        <v>8.7636493494753435E-4</v>
      </c>
    </row>
    <row r="313" spans="3:63">
      <c r="C313" s="240" t="str">
        <f t="shared" si="49"/>
        <v>S18</v>
      </c>
      <c r="D313" s="240" t="str">
        <f t="shared" si="49"/>
        <v>Входящи SMS от други мрежи (SMS incoming from other network)</v>
      </c>
      <c r="E313" s="469">
        <f>'8. Routing factors'!E101*'7. Network costs'!$G$309</f>
        <v>27.601754654589875</v>
      </c>
      <c r="F313" s="469">
        <f>'8. Routing factors'!F101*'7. Network costs'!$G$310</f>
        <v>18.615704949669649</v>
      </c>
      <c r="G313" s="469">
        <f>'8. Routing factors'!G101*'7. Network costs'!$G$311</f>
        <v>37.518559631677647</v>
      </c>
      <c r="H313" s="469">
        <f>'8. Routing factors'!H101*'7. Network costs'!$G$312</f>
        <v>10.450303539376659</v>
      </c>
      <c r="I313" s="469">
        <f>'8. Routing factors'!I101*'7. Network costs'!$G$313</f>
        <v>39.319853601763221</v>
      </c>
      <c r="J313" s="469">
        <f>'8. Routing factors'!J101*'7. Network costs'!$G$314</f>
        <v>2.3426949150067888</v>
      </c>
      <c r="K313" s="469">
        <f>'8. Routing factors'!K101*'7. Network costs'!$G$315</f>
        <v>1.2012482791050563</v>
      </c>
      <c r="L313" s="469">
        <f>'8. Routing factors'!L101*'7. Network costs'!$G$316</f>
        <v>0.16005696733977431</v>
      </c>
      <c r="M313" s="469">
        <f>'8. Routing factors'!M101*'7. Network costs'!$G$317</f>
        <v>4.80170902019323</v>
      </c>
      <c r="N313" s="469">
        <f>'8. Routing factors'!N101*'7. Network costs'!$G$318</f>
        <v>15056.796766084235</v>
      </c>
      <c r="O313" s="469">
        <f>'8. Routing factors'!O101*'7. Network costs'!$G$319</f>
        <v>20165.352811719957</v>
      </c>
      <c r="P313" s="469">
        <f>'8. Routing factors'!P101*'7. Network costs'!$G$320</f>
        <v>0</v>
      </c>
      <c r="Q313" s="469">
        <f>'8. Routing factors'!Q101*'7. Network costs'!$G$321</f>
        <v>0</v>
      </c>
      <c r="R313" s="469">
        <f>'8. Routing factors'!R101*'7. Network costs'!$G$322</f>
        <v>0.85363715914546323</v>
      </c>
      <c r="S313" s="469">
        <f>'8. Routing factors'!S101*'7. Network costs'!$G$323</f>
        <v>0.80028483669887185</v>
      </c>
      <c r="T313" s="469">
        <f>'8. Routing factors'!T101*'7. Network costs'!$G$324</f>
        <v>35.077076304359444</v>
      </c>
      <c r="U313" s="469">
        <f>'8. Routing factors'!U101*'7. Network costs'!$G$325</f>
        <v>0</v>
      </c>
      <c r="V313" s="469">
        <f>'8. Routing factors'!V101*'7. Network costs'!$G$326</f>
        <v>11.025344194360976</v>
      </c>
      <c r="W313" s="469">
        <f>'8. Routing factors'!W101*'7. Network costs'!$G$327</f>
        <v>5.4185377960226999</v>
      </c>
      <c r="X313" s="469">
        <f>'8. Routing factors'!X101*'7. Network costs'!$G$328</f>
        <v>0</v>
      </c>
      <c r="Y313" s="469">
        <f>'8. Routing factors'!Y101*'7. Network costs'!$G$329</f>
        <v>0</v>
      </c>
      <c r="Z313" s="469">
        <f>'8. Routing factors'!Z101*'7. Network costs'!$G$330</f>
        <v>0</v>
      </c>
      <c r="AA313" s="469">
        <f>'8. Routing factors'!AA101*'7. Network costs'!$G$331</f>
        <v>0</v>
      </c>
      <c r="AB313" s="469">
        <f>'8. Routing factors'!AB101*'7. Network costs'!$G$332</f>
        <v>1.9250911450187873</v>
      </c>
      <c r="AC313" s="469">
        <f>'8. Routing factors'!AC101*'7. Network costs'!$G$333</f>
        <v>2.4692189471301327</v>
      </c>
      <c r="AD313" s="469">
        <f>'8. Routing factors'!AD101*'7. Network costs'!$G$334</f>
        <v>0</v>
      </c>
      <c r="AE313" s="469">
        <f>'8. Routing factors'!AE101*'7. Network costs'!$G$335</f>
        <v>0</v>
      </c>
      <c r="AF313" s="469">
        <f>'8. Routing factors'!AF101*'7. Network costs'!$G$336</f>
        <v>0</v>
      </c>
      <c r="AG313" s="469">
        <f>'8. Routing factors'!AG101*'7. Network costs'!$G$337</f>
        <v>0</v>
      </c>
      <c r="AH313" s="469">
        <f>'8. Routing factors'!AH101*'7. Network costs'!$G$338</f>
        <v>0</v>
      </c>
      <c r="AI313" s="469">
        <f>'8. Routing factors'!AI101*'7. Network costs'!$G$339</f>
        <v>14.27410550046068</v>
      </c>
      <c r="AJ313" s="469">
        <f>'8. Routing factors'!AJ101*'7. Network costs'!$G$340</f>
        <v>42.443323446281923</v>
      </c>
      <c r="AK313" s="469">
        <f>'8. Routing factors'!AK101*'7. Network costs'!$G$341</f>
        <v>14.997923938380712</v>
      </c>
      <c r="AL313" s="469">
        <f>'8. Routing factors'!AL101*'7. Network costs'!$G$342</f>
        <v>4.4619008999513845</v>
      </c>
      <c r="AM313" s="469">
        <f>'8. Routing factors'!AM101*'7. Network costs'!$G$343</f>
        <v>5.5041871020629181</v>
      </c>
      <c r="AN313" s="469">
        <f>'8. Routing factors'!AN101*'7. Network costs'!$G$344</f>
        <v>3.0343855338464315E-2</v>
      </c>
      <c r="AO313" s="469">
        <f>'8. Routing factors'!AO101*'7. Network costs'!$G$345</f>
        <v>4.0458473784619094E-3</v>
      </c>
      <c r="AP313" s="469">
        <f>'8. Routing factors'!AP101*'7. Network costs'!$G$346</f>
        <v>259.49923303405888</v>
      </c>
      <c r="AQ313" s="469">
        <f>'8. Routing factors'!AQ101*'7. Network costs'!$G$347</f>
        <v>0</v>
      </c>
      <c r="AR313" s="469">
        <f>'8. Routing factors'!AR101*'7. Network costs'!$G$348</f>
        <v>2.0229236892309547E-2</v>
      </c>
      <c r="AS313" s="469">
        <f>'8. Routing factors'!AS101*'7. Network costs'!$G$349</f>
        <v>6.0454255572884918E-2</v>
      </c>
      <c r="AT313" s="469">
        <f>'8. Routing factors'!AT101*'7. Network costs'!$G$350</f>
        <v>0</v>
      </c>
      <c r="AU313" s="469">
        <f>'8. Routing factors'!AU101*'7. Network costs'!$G$351</f>
        <v>1.9001839546760744E-2</v>
      </c>
      <c r="AV313" s="469">
        <f>'8. Routing factors'!AV101*'7. Network costs'!$G$352</f>
        <v>0.13696733920115592</v>
      </c>
      <c r="AW313" s="469">
        <f>'8. Routing factors'!AW101*'7. Network costs'!$G$353</f>
        <v>0</v>
      </c>
      <c r="AX313" s="469">
        <f>'8. Routing factors'!AX101*'7. Network costs'!$G$354</f>
        <v>0</v>
      </c>
      <c r="AY313" s="469">
        <f>'8. Routing factors'!AY101*'7. Network costs'!$G$355</f>
        <v>0</v>
      </c>
      <c r="AZ313" s="469">
        <f>'8. Routing factors'!AZ101*'7. Network costs'!$G$356</f>
        <v>0</v>
      </c>
      <c r="BA313" s="469">
        <f>'8. Routing factors'!BA101*'7. Network costs'!$G$357</f>
        <v>0</v>
      </c>
      <c r="BB313" s="469">
        <f>'8. Routing factors'!BB101*'7. Network costs'!$G$358</f>
        <v>0</v>
      </c>
      <c r="BC313" s="469">
        <f>'8. Routing factors'!BC101*'7. Network costs'!$G$359</f>
        <v>0</v>
      </c>
      <c r="BD313" s="469">
        <f>'8. Routing factors'!BD101*'7. Network costs'!$G$360</f>
        <v>0</v>
      </c>
      <c r="BE313" s="469">
        <f>'8. Routing factors'!BE101*'7. Network costs'!$G$361</f>
        <v>0</v>
      </c>
      <c r="BF313" s="469">
        <f>'8. Routing factors'!BF101*'7. Network costs'!$G$362</f>
        <v>0</v>
      </c>
      <c r="BG313" s="469">
        <f>'8. Routing factors'!BG101*'7. Network costs'!$G$363</f>
        <v>0</v>
      </c>
      <c r="BH313" s="229"/>
      <c r="BI313" s="335">
        <f t="shared" si="50"/>
        <v>35763.182370040799</v>
      </c>
      <c r="BJ313" s="470">
        <f>'2. Traffic'!G224</f>
        <v>40.800000000000004</v>
      </c>
      <c r="BK313" s="471">
        <f t="shared" si="51"/>
        <v>8.7654858750099989E-4</v>
      </c>
    </row>
    <row r="314" spans="3:63">
      <c r="C314" s="240" t="str">
        <f t="shared" si="49"/>
        <v>S19</v>
      </c>
      <c r="D314" s="240" t="str">
        <f t="shared" si="49"/>
        <v>Пренос на данни (Data services)</v>
      </c>
      <c r="E314" s="469">
        <f>'8. Routing factors'!E102*'7. Network costs'!$G$309</f>
        <v>0</v>
      </c>
      <c r="F314" s="469">
        <f>'8. Routing factors'!F102*'7. Network costs'!$G$310</f>
        <v>2764802.0142699941</v>
      </c>
      <c r="G314" s="469">
        <f>'8. Routing factors'!G102*'7. Network costs'!$G$311</f>
        <v>0</v>
      </c>
      <c r="H314" s="469">
        <f>'8. Routing factors'!H102*'7. Network costs'!$G$312</f>
        <v>1552077.6867445013</v>
      </c>
      <c r="I314" s="469">
        <f>'8. Routing factors'!I102*'7. Network costs'!$G$313</f>
        <v>0</v>
      </c>
      <c r="J314" s="469">
        <f>'8. Routing factors'!J102*'7. Network costs'!$G$314</f>
        <v>347936.73607003444</v>
      </c>
      <c r="K314" s="469">
        <f>'8. Routing factors'!K102*'7. Network costs'!$G$315</f>
        <v>118939.4893787234</v>
      </c>
      <c r="L314" s="469">
        <f>'8. Routing factors'!L102*'7. Network costs'!$G$316</f>
        <v>23771.639424635789</v>
      </c>
      <c r="M314" s="469">
        <f>'8. Routing factors'!M102*'7. Network costs'!$G$317</f>
        <v>713149.18273907364</v>
      </c>
      <c r="N314" s="469">
        <f>'8. Routing factors'!N102*'7. Network costs'!$G$318</f>
        <v>0</v>
      </c>
      <c r="O314" s="469">
        <f>'8. Routing factors'!O102*'7. Network costs'!$G$319</f>
        <v>0</v>
      </c>
      <c r="P314" s="469">
        <f>'8. Routing factors'!P102*'7. Network costs'!$G$320</f>
        <v>0</v>
      </c>
      <c r="Q314" s="469">
        <f>'8. Routing factors'!Q102*'7. Network costs'!$G$321</f>
        <v>0</v>
      </c>
      <c r="R314" s="469">
        <f>'8. Routing factors'!R102*'7. Network costs'!$G$322</f>
        <v>126782.0769313909</v>
      </c>
      <c r="S314" s="469">
        <f>'8. Routing factors'!S102*'7. Network costs'!$G$323</f>
        <v>118858.19712317898</v>
      </c>
      <c r="T314" s="469">
        <f>'8. Routing factors'!T102*'7. Network costs'!$G$324</f>
        <v>5209642.6905775731</v>
      </c>
      <c r="U314" s="469">
        <f>'8. Routing factors'!U102*'7. Network costs'!$G$325</f>
        <v>524129.66952178295</v>
      </c>
      <c r="V314" s="469">
        <f>'8. Routing factors'!V102*'7. Network costs'!$G$326</f>
        <v>0</v>
      </c>
      <c r="W314" s="469">
        <f>'8. Routing factors'!W102*'7. Network costs'!$G$327</f>
        <v>0</v>
      </c>
      <c r="X314" s="469">
        <f>'8. Routing factors'!X102*'7. Network costs'!$G$328</f>
        <v>0</v>
      </c>
      <c r="Y314" s="469">
        <f>'8. Routing factors'!Y102*'7. Network costs'!$G$329</f>
        <v>508785.5741134648</v>
      </c>
      <c r="Z314" s="469">
        <f>'8. Routing factors'!Z102*'7. Network costs'!$G$330</f>
        <v>264683.90215368324</v>
      </c>
      <c r="AA314" s="469">
        <f>'8. Routing factors'!AA102*'7. Network costs'!$G$331</f>
        <v>381831.4773708912</v>
      </c>
      <c r="AB314" s="469">
        <f>'8. Routing factors'!AB102*'7. Network costs'!$G$332</f>
        <v>285914.2798938551</v>
      </c>
      <c r="AC314" s="469">
        <f>'8. Routing factors'!AC102*'7. Network costs'!$G$333</f>
        <v>366728.06843235734</v>
      </c>
      <c r="AD314" s="469">
        <f>'8. Routing factors'!AD102*'7. Network costs'!$G$334</f>
        <v>0</v>
      </c>
      <c r="AE314" s="469">
        <f>'8. Routing factors'!AE102*'7. Network costs'!$G$335</f>
        <v>0</v>
      </c>
      <c r="AF314" s="469">
        <f>'8. Routing factors'!AF102*'7. Network costs'!$G$336</f>
        <v>0</v>
      </c>
      <c r="AG314" s="469">
        <f>'8. Routing factors'!AG102*'7. Network costs'!$G$337</f>
        <v>0</v>
      </c>
      <c r="AH314" s="469">
        <f>'8. Routing factors'!AH102*'7. Network costs'!$G$338</f>
        <v>0</v>
      </c>
      <c r="AI314" s="469">
        <f>'8. Routing factors'!AI102*'7. Network costs'!$G$339</f>
        <v>0</v>
      </c>
      <c r="AJ314" s="469">
        <f>'8. Routing factors'!AJ102*'7. Network costs'!$G$340</f>
        <v>6303676.7328371061</v>
      </c>
      <c r="AK314" s="469">
        <f>'8. Routing factors'!AK102*'7. Network costs'!$G$341</f>
        <v>0</v>
      </c>
      <c r="AL314" s="469">
        <f>'8. Routing factors'!AL102*'7. Network costs'!$G$342</f>
        <v>662680.92607890221</v>
      </c>
      <c r="AM314" s="469">
        <f>'8. Routing factors'!AM102*'7. Network costs'!$G$343</f>
        <v>0</v>
      </c>
      <c r="AN314" s="469">
        <f>'8. Routing factors'!AN102*'7. Network costs'!$G$344</f>
        <v>4506.6653445209558</v>
      </c>
      <c r="AO314" s="469">
        <f>'8. Routing factors'!AO102*'7. Network costs'!$G$345</f>
        <v>600.88871260279427</v>
      </c>
      <c r="AP314" s="469">
        <f>'8. Routing factors'!AP102*'7. Network costs'!$G$346</f>
        <v>0</v>
      </c>
      <c r="AQ314" s="469">
        <f>'8. Routing factors'!AQ102*'7. Network costs'!$G$347</f>
        <v>0</v>
      </c>
      <c r="AR314" s="469">
        <f>'8. Routing factors'!AR102*'7. Network costs'!$G$348</f>
        <v>3004.443563013971</v>
      </c>
      <c r="AS314" s="469">
        <f>'8. Routing factors'!AS102*'7. Network costs'!$G$349</f>
        <v>8978.6579681513103</v>
      </c>
      <c r="AT314" s="469">
        <f>'8. Routing factors'!AT102*'7. Network costs'!$G$350</f>
        <v>3312.177977399821</v>
      </c>
      <c r="AU314" s="469">
        <f>'8. Routing factors'!AU102*'7. Network costs'!$G$351</f>
        <v>0</v>
      </c>
      <c r="AV314" s="469">
        <f>'8. Routing factors'!AV102*'7. Network costs'!$G$352</f>
        <v>0</v>
      </c>
      <c r="AW314" s="469">
        <f>'8. Routing factors'!AW102*'7. Network costs'!$G$353</f>
        <v>0</v>
      </c>
      <c r="AX314" s="469">
        <f>'8. Routing factors'!AX102*'7. Network costs'!$G$354</f>
        <v>1687.371117225686</v>
      </c>
      <c r="AY314" s="469">
        <f>'8. Routing factors'!AY102*'7. Network costs'!$G$355</f>
        <v>0</v>
      </c>
      <c r="AZ314" s="469">
        <f>'8. Routing factors'!AZ102*'7. Network costs'!$G$356</f>
        <v>0</v>
      </c>
      <c r="BA314" s="469">
        <f>'8. Routing factors'!BA102*'7. Network costs'!$G$357</f>
        <v>0</v>
      </c>
      <c r="BB314" s="469">
        <f>'8. Routing factors'!BB102*'7. Network costs'!$G$358</f>
        <v>0</v>
      </c>
      <c r="BC314" s="469">
        <f>'8. Routing factors'!BC102*'7. Network costs'!$G$359</f>
        <v>0</v>
      </c>
      <c r="BD314" s="469">
        <f>'8. Routing factors'!BD102*'7. Network costs'!$G$360</f>
        <v>0</v>
      </c>
      <c r="BE314" s="469">
        <f>'8. Routing factors'!BE102*'7. Network costs'!$G$361</f>
        <v>0</v>
      </c>
      <c r="BF314" s="469">
        <f>'8. Routing factors'!BF102*'7. Network costs'!$G$362</f>
        <v>0</v>
      </c>
      <c r="BG314" s="469">
        <f>'8. Routing factors'!BG102*'7. Network costs'!$G$363</f>
        <v>0</v>
      </c>
      <c r="BH314" s="229"/>
      <c r="BI314" s="335">
        <f t="shared" si="50"/>
        <v>20296480.548344061</v>
      </c>
      <c r="BJ314" s="470">
        <f>'2. Traffic'!G225</f>
        <v>4080</v>
      </c>
      <c r="BK314" s="471">
        <f t="shared" si="51"/>
        <v>4.9746275853784468E-3</v>
      </c>
    </row>
    <row r="315" spans="3:63">
      <c r="C315" s="240" t="str">
        <f t="shared" si="49"/>
        <v>S20</v>
      </c>
      <c r="D315" s="240" t="str">
        <f t="shared" si="49"/>
        <v>Subscribers</v>
      </c>
      <c r="E315" s="469">
        <f>'8. Routing factors'!E103*'7. Network costs'!$G$309</f>
        <v>0</v>
      </c>
      <c r="F315" s="469">
        <f>'8. Routing factors'!F103*'7. Network costs'!$G$310</f>
        <v>0</v>
      </c>
      <c r="G315" s="469">
        <f>'8. Routing factors'!G103*'7. Network costs'!$G$311</f>
        <v>0</v>
      </c>
      <c r="H315" s="469">
        <f>'8. Routing factors'!H103*'7. Network costs'!$G$312</f>
        <v>0</v>
      </c>
      <c r="I315" s="469">
        <f>'8. Routing factors'!I103*'7. Network costs'!$G$313</f>
        <v>0</v>
      </c>
      <c r="J315" s="469">
        <f>'8. Routing factors'!J103*'7. Network costs'!$G$314</f>
        <v>0</v>
      </c>
      <c r="K315" s="469">
        <f>'8. Routing factors'!K103*'7. Network costs'!$G$315</f>
        <v>0</v>
      </c>
      <c r="L315" s="469">
        <f>'8. Routing factors'!L103*'7. Network costs'!$G$316</f>
        <v>0</v>
      </c>
      <c r="M315" s="469">
        <f>'8. Routing factors'!M103*'7. Network costs'!$G$317</f>
        <v>0</v>
      </c>
      <c r="N315" s="469">
        <f>'8. Routing factors'!N103*'7. Network costs'!$G$318</f>
        <v>0</v>
      </c>
      <c r="O315" s="469">
        <f>'8. Routing factors'!O103*'7. Network costs'!$G$319</f>
        <v>0</v>
      </c>
      <c r="P315" s="469">
        <f>'8. Routing factors'!P103*'7. Network costs'!$G$320</f>
        <v>0</v>
      </c>
      <c r="Q315" s="469">
        <f>'8. Routing factors'!Q103*'7. Network costs'!$G$321</f>
        <v>0</v>
      </c>
      <c r="R315" s="469">
        <f>'8. Routing factors'!R103*'7. Network costs'!$G$322</f>
        <v>0</v>
      </c>
      <c r="S315" s="469">
        <f>'8. Routing factors'!S103*'7. Network costs'!$G$323</f>
        <v>0</v>
      </c>
      <c r="T315" s="469">
        <f>'8. Routing factors'!T103*'7. Network costs'!$G$324</f>
        <v>0</v>
      </c>
      <c r="U315" s="469">
        <f>'8. Routing factors'!U103*'7. Network costs'!$G$325</f>
        <v>0</v>
      </c>
      <c r="V315" s="469">
        <f>'8. Routing factors'!V103*'7. Network costs'!$G$326</f>
        <v>0</v>
      </c>
      <c r="W315" s="469">
        <f>'8. Routing factors'!W103*'7. Network costs'!$G$327</f>
        <v>0</v>
      </c>
      <c r="X315" s="469">
        <f>'8. Routing factors'!X103*'7. Network costs'!$G$328</f>
        <v>0</v>
      </c>
      <c r="Y315" s="469">
        <f>'8. Routing factors'!Y103*'7. Network costs'!$G$329</f>
        <v>0</v>
      </c>
      <c r="Z315" s="469">
        <f>'8. Routing factors'!Z103*'7. Network costs'!$G$330</f>
        <v>0</v>
      </c>
      <c r="AA315" s="469">
        <f>'8. Routing factors'!AA103*'7. Network costs'!$G$331</f>
        <v>0</v>
      </c>
      <c r="AB315" s="469">
        <f>'8. Routing factors'!AB103*'7. Network costs'!$G$332</f>
        <v>0</v>
      </c>
      <c r="AC315" s="469">
        <f>'8. Routing factors'!AC103*'7. Network costs'!$G$333</f>
        <v>0</v>
      </c>
      <c r="AD315" s="469">
        <f>'8. Routing factors'!AD103*'7. Network costs'!$G$334</f>
        <v>0</v>
      </c>
      <c r="AE315" s="469">
        <f>'8. Routing factors'!AE103*'7. Network costs'!$G$335</f>
        <v>0</v>
      </c>
      <c r="AF315" s="469">
        <f>'8. Routing factors'!AF103*'7. Network costs'!$G$336</f>
        <v>0</v>
      </c>
      <c r="AG315" s="469">
        <f>'8. Routing factors'!AG103*'7. Network costs'!$G$337</f>
        <v>0</v>
      </c>
      <c r="AH315" s="469">
        <f>'8. Routing factors'!AH103*'7. Network costs'!$G$338</f>
        <v>0</v>
      </c>
      <c r="AI315" s="469">
        <f>'8. Routing factors'!AI103*'7. Network costs'!$G$339</f>
        <v>0</v>
      </c>
      <c r="AJ315" s="469">
        <f>'8. Routing factors'!AJ103*'7. Network costs'!$G$340</f>
        <v>0</v>
      </c>
      <c r="AK315" s="469">
        <f>'8. Routing factors'!AK103*'7. Network costs'!$G$341</f>
        <v>0</v>
      </c>
      <c r="AL315" s="469">
        <f>'8. Routing factors'!AL103*'7. Network costs'!$G$342</f>
        <v>0</v>
      </c>
      <c r="AM315" s="469">
        <f>'8. Routing factors'!AM103*'7. Network costs'!$G$343</f>
        <v>0</v>
      </c>
      <c r="AN315" s="469">
        <f>'8. Routing factors'!AN103*'7. Network costs'!$G$344</f>
        <v>0</v>
      </c>
      <c r="AO315" s="469">
        <f>'8. Routing factors'!AO103*'7. Network costs'!$G$345</f>
        <v>0</v>
      </c>
      <c r="AP315" s="469">
        <f>'8. Routing factors'!AP103*'7. Network costs'!$G$346</f>
        <v>0</v>
      </c>
      <c r="AQ315" s="469">
        <f>'8. Routing factors'!AQ103*'7. Network costs'!$G$347</f>
        <v>0</v>
      </c>
      <c r="AR315" s="469">
        <f>'8. Routing factors'!AR103*'7. Network costs'!$G$348</f>
        <v>0</v>
      </c>
      <c r="AS315" s="469">
        <f>'8. Routing factors'!AS103*'7. Network costs'!$G$349</f>
        <v>0</v>
      </c>
      <c r="AT315" s="469">
        <f>'8. Routing factors'!AT103*'7. Network costs'!$G$350</f>
        <v>0</v>
      </c>
      <c r="AU315" s="469">
        <f>'8. Routing factors'!AU103*'7. Network costs'!$G$351</f>
        <v>0</v>
      </c>
      <c r="AV315" s="469">
        <f>'8. Routing factors'!AV103*'7. Network costs'!$G$352</f>
        <v>0</v>
      </c>
      <c r="AW315" s="469">
        <f>'8. Routing factors'!AW103*'7. Network costs'!$G$353</f>
        <v>0</v>
      </c>
      <c r="AX315" s="469">
        <f>'8. Routing factors'!AX103*'7. Network costs'!$G$354</f>
        <v>0</v>
      </c>
      <c r="AY315" s="469">
        <f>'8. Routing factors'!AY103*'7. Network costs'!$G$355</f>
        <v>0</v>
      </c>
      <c r="AZ315" s="469">
        <f>'8. Routing factors'!AZ103*'7. Network costs'!$G$356</f>
        <v>0</v>
      </c>
      <c r="BA315" s="469">
        <f>'8. Routing factors'!BA103*'7. Network costs'!$G$357</f>
        <v>0</v>
      </c>
      <c r="BB315" s="469">
        <f>'8. Routing factors'!BB103*'7. Network costs'!$G$358</f>
        <v>0</v>
      </c>
      <c r="BC315" s="469">
        <f>'8. Routing factors'!BC103*'7. Network costs'!$G$359</f>
        <v>0</v>
      </c>
      <c r="BD315" s="469">
        <f>'8. Routing factors'!BD103*'7. Network costs'!$G$360</f>
        <v>0</v>
      </c>
      <c r="BE315" s="469">
        <f>'8. Routing factors'!BE103*'7. Network costs'!$G$361</f>
        <v>0</v>
      </c>
      <c r="BF315" s="469">
        <f>'8. Routing factors'!BF103*'7. Network costs'!$G$362</f>
        <v>0</v>
      </c>
      <c r="BG315" s="469">
        <f>'8. Routing factors'!BG103*'7. Network costs'!$G$363</f>
        <v>0</v>
      </c>
      <c r="BH315" s="229"/>
      <c r="BI315" s="335">
        <f t="shared" si="50"/>
        <v>0</v>
      </c>
      <c r="BJ315" s="470">
        <f>'2. Traffic'!G226</f>
        <v>0</v>
      </c>
      <c r="BK315" s="471" t="str">
        <f t="shared" si="51"/>
        <v/>
      </c>
    </row>
    <row r="316" spans="3:63">
      <c r="C316" s="240" t="str">
        <f t="shared" si="49"/>
        <v>S21</v>
      </c>
      <c r="D316" s="240" t="str">
        <f t="shared" si="49"/>
        <v>OTHER: complete as required</v>
      </c>
      <c r="E316" s="469">
        <f>'8. Routing factors'!E104*'7. Network costs'!$G$309</f>
        <v>0</v>
      </c>
      <c r="F316" s="469">
        <f>'8. Routing factors'!F104*'7. Network costs'!$G$310</f>
        <v>0</v>
      </c>
      <c r="G316" s="469">
        <f>'8. Routing factors'!G104*'7. Network costs'!$G$311</f>
        <v>0</v>
      </c>
      <c r="H316" s="469">
        <f>'8. Routing factors'!H104*'7. Network costs'!$G$312</f>
        <v>0</v>
      </c>
      <c r="I316" s="469">
        <f>'8. Routing factors'!I104*'7. Network costs'!$G$313</f>
        <v>0</v>
      </c>
      <c r="J316" s="469">
        <f>'8. Routing factors'!J104*'7. Network costs'!$G$314</f>
        <v>0</v>
      </c>
      <c r="K316" s="469">
        <f>'8. Routing factors'!K104*'7. Network costs'!$G$315</f>
        <v>0</v>
      </c>
      <c r="L316" s="469">
        <f>'8. Routing factors'!L104*'7. Network costs'!$G$316</f>
        <v>0</v>
      </c>
      <c r="M316" s="469">
        <f>'8. Routing factors'!M104*'7. Network costs'!$G$317</f>
        <v>0</v>
      </c>
      <c r="N316" s="469">
        <f>'8. Routing factors'!N104*'7. Network costs'!$G$318</f>
        <v>0</v>
      </c>
      <c r="O316" s="469">
        <f>'8. Routing factors'!O104*'7. Network costs'!$G$319</f>
        <v>0</v>
      </c>
      <c r="P316" s="469">
        <f>'8. Routing factors'!P104*'7. Network costs'!$G$320</f>
        <v>0</v>
      </c>
      <c r="Q316" s="469">
        <f>'8. Routing factors'!Q104*'7. Network costs'!$G$321</f>
        <v>0</v>
      </c>
      <c r="R316" s="469">
        <f>'8. Routing factors'!R104*'7. Network costs'!$G$322</f>
        <v>0</v>
      </c>
      <c r="S316" s="469">
        <f>'8. Routing factors'!S104*'7. Network costs'!$G$323</f>
        <v>0</v>
      </c>
      <c r="T316" s="469">
        <f>'8. Routing factors'!T104*'7. Network costs'!$G$324</f>
        <v>0</v>
      </c>
      <c r="U316" s="469">
        <f>'8. Routing factors'!U104*'7. Network costs'!$G$325</f>
        <v>0</v>
      </c>
      <c r="V316" s="469">
        <f>'8. Routing factors'!V104*'7. Network costs'!$G$326</f>
        <v>0</v>
      </c>
      <c r="W316" s="469">
        <f>'8. Routing factors'!W104*'7. Network costs'!$G$327</f>
        <v>0</v>
      </c>
      <c r="X316" s="469">
        <f>'8. Routing factors'!X104*'7. Network costs'!$G$328</f>
        <v>0</v>
      </c>
      <c r="Y316" s="469">
        <f>'8. Routing factors'!Y104*'7. Network costs'!$G$329</f>
        <v>0</v>
      </c>
      <c r="Z316" s="469">
        <f>'8. Routing factors'!Z104*'7. Network costs'!$G$330</f>
        <v>0</v>
      </c>
      <c r="AA316" s="469">
        <f>'8. Routing factors'!AA104*'7. Network costs'!$G$331</f>
        <v>0</v>
      </c>
      <c r="AB316" s="469">
        <f>'8. Routing factors'!AB104*'7. Network costs'!$G$332</f>
        <v>0</v>
      </c>
      <c r="AC316" s="469">
        <f>'8. Routing factors'!AC104*'7. Network costs'!$G$333</f>
        <v>0</v>
      </c>
      <c r="AD316" s="469">
        <f>'8. Routing factors'!AD104*'7. Network costs'!$G$334</f>
        <v>0</v>
      </c>
      <c r="AE316" s="469">
        <f>'8. Routing factors'!AE104*'7. Network costs'!$G$335</f>
        <v>0</v>
      </c>
      <c r="AF316" s="469">
        <f>'8. Routing factors'!AF104*'7. Network costs'!$G$336</f>
        <v>0</v>
      </c>
      <c r="AG316" s="469">
        <f>'8. Routing factors'!AG104*'7. Network costs'!$G$337</f>
        <v>0</v>
      </c>
      <c r="AH316" s="469">
        <f>'8. Routing factors'!AH104*'7. Network costs'!$G$338</f>
        <v>0</v>
      </c>
      <c r="AI316" s="469">
        <f>'8. Routing factors'!AI104*'7. Network costs'!$G$339</f>
        <v>0</v>
      </c>
      <c r="AJ316" s="469">
        <f>'8. Routing factors'!AJ104*'7. Network costs'!$G$340</f>
        <v>0</v>
      </c>
      <c r="AK316" s="469">
        <f>'8. Routing factors'!AK104*'7. Network costs'!$G$341</f>
        <v>0</v>
      </c>
      <c r="AL316" s="469">
        <f>'8. Routing factors'!AL104*'7. Network costs'!$G$342</f>
        <v>0</v>
      </c>
      <c r="AM316" s="469">
        <f>'8. Routing factors'!AM104*'7. Network costs'!$G$343</f>
        <v>0</v>
      </c>
      <c r="AN316" s="469">
        <f>'8. Routing factors'!AN104*'7. Network costs'!$G$344</f>
        <v>0</v>
      </c>
      <c r="AO316" s="469">
        <f>'8. Routing factors'!AO104*'7. Network costs'!$G$345</f>
        <v>0</v>
      </c>
      <c r="AP316" s="469">
        <f>'8. Routing factors'!AP104*'7. Network costs'!$G$346</f>
        <v>0</v>
      </c>
      <c r="AQ316" s="469">
        <f>'8. Routing factors'!AQ104*'7. Network costs'!$G$347</f>
        <v>0</v>
      </c>
      <c r="AR316" s="469">
        <f>'8. Routing factors'!AR104*'7. Network costs'!$G$348</f>
        <v>0</v>
      </c>
      <c r="AS316" s="469">
        <f>'8. Routing factors'!AS104*'7. Network costs'!$G$349</f>
        <v>0</v>
      </c>
      <c r="AT316" s="469">
        <f>'8. Routing factors'!AT104*'7. Network costs'!$G$350</f>
        <v>0</v>
      </c>
      <c r="AU316" s="469">
        <f>'8. Routing factors'!AU104*'7. Network costs'!$G$351</f>
        <v>0</v>
      </c>
      <c r="AV316" s="469">
        <f>'8. Routing factors'!AV104*'7. Network costs'!$G$352</f>
        <v>0</v>
      </c>
      <c r="AW316" s="469">
        <f>'8. Routing factors'!AW104*'7. Network costs'!$G$353</f>
        <v>0</v>
      </c>
      <c r="AX316" s="469">
        <f>'8. Routing factors'!AX104*'7. Network costs'!$G$354</f>
        <v>0</v>
      </c>
      <c r="AY316" s="469">
        <f>'8. Routing factors'!AY104*'7. Network costs'!$G$355</f>
        <v>0</v>
      </c>
      <c r="AZ316" s="469">
        <f>'8. Routing factors'!AZ104*'7. Network costs'!$G$356</f>
        <v>0</v>
      </c>
      <c r="BA316" s="469">
        <f>'8. Routing factors'!BA104*'7. Network costs'!$G$357</f>
        <v>0</v>
      </c>
      <c r="BB316" s="469">
        <f>'8. Routing factors'!BB104*'7. Network costs'!$G$358</f>
        <v>0</v>
      </c>
      <c r="BC316" s="469">
        <f>'8. Routing factors'!BC104*'7. Network costs'!$G$359</f>
        <v>0</v>
      </c>
      <c r="BD316" s="469">
        <f>'8. Routing factors'!BD104*'7. Network costs'!$G$360</f>
        <v>0</v>
      </c>
      <c r="BE316" s="469">
        <f>'8. Routing factors'!BE104*'7. Network costs'!$G$361</f>
        <v>0</v>
      </c>
      <c r="BF316" s="469">
        <f>'8. Routing factors'!BF104*'7. Network costs'!$G$362</f>
        <v>0</v>
      </c>
      <c r="BG316" s="469">
        <f>'8. Routing factors'!BG104*'7. Network costs'!$G$363</f>
        <v>0</v>
      </c>
      <c r="BH316" s="229"/>
      <c r="BI316" s="335">
        <f t="shared" si="50"/>
        <v>0</v>
      </c>
      <c r="BJ316" s="470">
        <f>'2. Traffic'!G227</f>
        <v>0</v>
      </c>
      <c r="BK316" s="471" t="str">
        <f t="shared" si="51"/>
        <v/>
      </c>
    </row>
    <row r="317" spans="3:63">
      <c r="C317" s="240" t="str">
        <f t="shared" si="49"/>
        <v>S22</v>
      </c>
      <c r="D317" s="240" t="str">
        <f t="shared" si="49"/>
        <v>OTHER: complete as required</v>
      </c>
      <c r="E317" s="469">
        <f>'8. Routing factors'!E105*'7. Network costs'!$G$309</f>
        <v>0</v>
      </c>
      <c r="F317" s="469">
        <f>'8. Routing factors'!F105*'7. Network costs'!$G$310</f>
        <v>0</v>
      </c>
      <c r="G317" s="469">
        <f>'8. Routing factors'!G105*'7. Network costs'!$G$311</f>
        <v>0</v>
      </c>
      <c r="H317" s="469">
        <f>'8. Routing factors'!H105*'7. Network costs'!$G$312</f>
        <v>0</v>
      </c>
      <c r="I317" s="469">
        <f>'8. Routing factors'!I105*'7. Network costs'!$G$313</f>
        <v>0</v>
      </c>
      <c r="J317" s="469">
        <f>'8. Routing factors'!J105*'7. Network costs'!$G$314</f>
        <v>0</v>
      </c>
      <c r="K317" s="469">
        <f>'8. Routing factors'!K105*'7. Network costs'!$G$315</f>
        <v>0</v>
      </c>
      <c r="L317" s="469">
        <f>'8. Routing factors'!L105*'7. Network costs'!$G$316</f>
        <v>0</v>
      </c>
      <c r="M317" s="469">
        <f>'8. Routing factors'!M105*'7. Network costs'!$G$317</f>
        <v>0</v>
      </c>
      <c r="N317" s="469">
        <f>'8. Routing factors'!N105*'7. Network costs'!$G$318</f>
        <v>0</v>
      </c>
      <c r="O317" s="469">
        <f>'8. Routing factors'!O105*'7. Network costs'!$G$319</f>
        <v>0</v>
      </c>
      <c r="P317" s="469">
        <f>'8. Routing factors'!P105*'7. Network costs'!$G$320</f>
        <v>0</v>
      </c>
      <c r="Q317" s="469">
        <f>'8. Routing factors'!Q105*'7. Network costs'!$G$321</f>
        <v>0</v>
      </c>
      <c r="R317" s="469">
        <f>'8. Routing factors'!R105*'7. Network costs'!$G$322</f>
        <v>0</v>
      </c>
      <c r="S317" s="469">
        <f>'8. Routing factors'!S105*'7. Network costs'!$G$323</f>
        <v>0</v>
      </c>
      <c r="T317" s="469">
        <f>'8. Routing factors'!T105*'7. Network costs'!$G$324</f>
        <v>0</v>
      </c>
      <c r="U317" s="469">
        <f>'8. Routing factors'!U105*'7. Network costs'!$G$325</f>
        <v>0</v>
      </c>
      <c r="V317" s="469">
        <f>'8. Routing factors'!V105*'7. Network costs'!$G$326</f>
        <v>0</v>
      </c>
      <c r="W317" s="469">
        <f>'8. Routing factors'!W105*'7. Network costs'!$G$327</f>
        <v>0</v>
      </c>
      <c r="X317" s="469">
        <f>'8. Routing factors'!X105*'7. Network costs'!$G$328</f>
        <v>0</v>
      </c>
      <c r="Y317" s="469">
        <f>'8. Routing factors'!Y105*'7. Network costs'!$G$329</f>
        <v>0</v>
      </c>
      <c r="Z317" s="469">
        <f>'8. Routing factors'!Z105*'7. Network costs'!$G$330</f>
        <v>0</v>
      </c>
      <c r="AA317" s="469">
        <f>'8. Routing factors'!AA105*'7. Network costs'!$G$331</f>
        <v>0</v>
      </c>
      <c r="AB317" s="469">
        <f>'8. Routing factors'!AB105*'7. Network costs'!$G$332</f>
        <v>0</v>
      </c>
      <c r="AC317" s="469">
        <f>'8. Routing factors'!AC105*'7. Network costs'!$G$333</f>
        <v>0</v>
      </c>
      <c r="AD317" s="469">
        <f>'8. Routing factors'!AD105*'7. Network costs'!$G$334</f>
        <v>0</v>
      </c>
      <c r="AE317" s="469">
        <f>'8. Routing factors'!AE105*'7. Network costs'!$G$335</f>
        <v>0</v>
      </c>
      <c r="AF317" s="469">
        <f>'8. Routing factors'!AF105*'7. Network costs'!$G$336</f>
        <v>0</v>
      </c>
      <c r="AG317" s="469">
        <f>'8. Routing factors'!AG105*'7. Network costs'!$G$337</f>
        <v>0</v>
      </c>
      <c r="AH317" s="469">
        <f>'8. Routing factors'!AH105*'7. Network costs'!$G$338</f>
        <v>0</v>
      </c>
      <c r="AI317" s="469">
        <f>'8. Routing factors'!AI105*'7. Network costs'!$G$339</f>
        <v>0</v>
      </c>
      <c r="AJ317" s="469">
        <f>'8. Routing factors'!AJ105*'7. Network costs'!$G$340</f>
        <v>0</v>
      </c>
      <c r="AK317" s="469">
        <f>'8. Routing factors'!AK105*'7. Network costs'!$G$341</f>
        <v>0</v>
      </c>
      <c r="AL317" s="469">
        <f>'8. Routing factors'!AL105*'7. Network costs'!$G$342</f>
        <v>0</v>
      </c>
      <c r="AM317" s="469">
        <f>'8. Routing factors'!AM105*'7. Network costs'!$G$343</f>
        <v>0</v>
      </c>
      <c r="AN317" s="469">
        <f>'8. Routing factors'!AN105*'7. Network costs'!$G$344</f>
        <v>0</v>
      </c>
      <c r="AO317" s="469">
        <f>'8. Routing factors'!AO105*'7. Network costs'!$G$345</f>
        <v>0</v>
      </c>
      <c r="AP317" s="469">
        <f>'8. Routing factors'!AP105*'7. Network costs'!$G$346</f>
        <v>0</v>
      </c>
      <c r="AQ317" s="469">
        <f>'8. Routing factors'!AQ105*'7. Network costs'!$G$347</f>
        <v>0</v>
      </c>
      <c r="AR317" s="469">
        <f>'8. Routing factors'!AR105*'7. Network costs'!$G$348</f>
        <v>0</v>
      </c>
      <c r="AS317" s="469">
        <f>'8. Routing factors'!AS105*'7. Network costs'!$G$349</f>
        <v>0</v>
      </c>
      <c r="AT317" s="469">
        <f>'8. Routing factors'!AT105*'7. Network costs'!$G$350</f>
        <v>0</v>
      </c>
      <c r="AU317" s="469">
        <f>'8. Routing factors'!AU105*'7. Network costs'!$G$351</f>
        <v>0</v>
      </c>
      <c r="AV317" s="469">
        <f>'8. Routing factors'!AV105*'7. Network costs'!$G$352</f>
        <v>0</v>
      </c>
      <c r="AW317" s="469">
        <f>'8. Routing factors'!AW105*'7. Network costs'!$G$353</f>
        <v>0</v>
      </c>
      <c r="AX317" s="469">
        <f>'8. Routing factors'!AX105*'7. Network costs'!$G$354</f>
        <v>0</v>
      </c>
      <c r="AY317" s="469">
        <f>'8. Routing factors'!AY105*'7. Network costs'!$G$355</f>
        <v>0</v>
      </c>
      <c r="AZ317" s="469">
        <f>'8. Routing factors'!AZ105*'7. Network costs'!$G$356</f>
        <v>0</v>
      </c>
      <c r="BA317" s="469">
        <f>'8. Routing factors'!BA105*'7. Network costs'!$G$357</f>
        <v>0</v>
      </c>
      <c r="BB317" s="469">
        <f>'8. Routing factors'!BB105*'7. Network costs'!$G$358</f>
        <v>0</v>
      </c>
      <c r="BC317" s="469">
        <f>'8. Routing factors'!BC105*'7. Network costs'!$G$359</f>
        <v>0</v>
      </c>
      <c r="BD317" s="469">
        <f>'8. Routing factors'!BD105*'7. Network costs'!$G$360</f>
        <v>0</v>
      </c>
      <c r="BE317" s="469">
        <f>'8. Routing factors'!BE105*'7. Network costs'!$G$361</f>
        <v>0</v>
      </c>
      <c r="BF317" s="469">
        <f>'8. Routing factors'!BF105*'7. Network costs'!$G$362</f>
        <v>0</v>
      </c>
      <c r="BG317" s="469">
        <f>'8. Routing factors'!BG105*'7. Network costs'!$G$363</f>
        <v>0</v>
      </c>
      <c r="BH317" s="229"/>
      <c r="BI317" s="335">
        <f t="shared" si="50"/>
        <v>0</v>
      </c>
      <c r="BJ317" s="470">
        <f>'2. Traffic'!G228</f>
        <v>0</v>
      </c>
      <c r="BK317" s="471" t="str">
        <f t="shared" si="51"/>
        <v/>
      </c>
    </row>
    <row r="318" spans="3:63">
      <c r="C318" s="240" t="str">
        <f t="shared" si="49"/>
        <v>S23</v>
      </c>
      <c r="D318" s="240" t="str">
        <f t="shared" si="49"/>
        <v>OTHER: complete as required</v>
      </c>
      <c r="E318" s="469">
        <f>'8. Routing factors'!E106*'7. Network costs'!$G$309</f>
        <v>0</v>
      </c>
      <c r="F318" s="469">
        <f>'8. Routing factors'!F106*'7. Network costs'!$G$310</f>
        <v>0</v>
      </c>
      <c r="G318" s="469">
        <f>'8. Routing factors'!G106*'7. Network costs'!$G$311</f>
        <v>0</v>
      </c>
      <c r="H318" s="469">
        <f>'8. Routing factors'!H106*'7. Network costs'!$G$312</f>
        <v>0</v>
      </c>
      <c r="I318" s="469">
        <f>'8. Routing factors'!I106*'7. Network costs'!$G$313</f>
        <v>0</v>
      </c>
      <c r="J318" s="469">
        <f>'8. Routing factors'!J106*'7. Network costs'!$G$314</f>
        <v>0</v>
      </c>
      <c r="K318" s="469">
        <f>'8. Routing factors'!K106*'7. Network costs'!$G$315</f>
        <v>0</v>
      </c>
      <c r="L318" s="469">
        <f>'8. Routing factors'!L106*'7. Network costs'!$G$316</f>
        <v>0</v>
      </c>
      <c r="M318" s="469">
        <f>'8. Routing factors'!M106*'7. Network costs'!$G$317</f>
        <v>0</v>
      </c>
      <c r="N318" s="469">
        <f>'8. Routing factors'!N106*'7. Network costs'!$G$318</f>
        <v>0</v>
      </c>
      <c r="O318" s="469">
        <f>'8. Routing factors'!O106*'7. Network costs'!$G$319</f>
        <v>0</v>
      </c>
      <c r="P318" s="469">
        <f>'8. Routing factors'!P106*'7. Network costs'!$G$320</f>
        <v>0</v>
      </c>
      <c r="Q318" s="469">
        <f>'8. Routing factors'!Q106*'7. Network costs'!$G$321</f>
        <v>0</v>
      </c>
      <c r="R318" s="469">
        <f>'8. Routing factors'!R106*'7. Network costs'!$G$322</f>
        <v>0</v>
      </c>
      <c r="S318" s="469">
        <f>'8. Routing factors'!S106*'7. Network costs'!$G$323</f>
        <v>0</v>
      </c>
      <c r="T318" s="469">
        <f>'8. Routing factors'!T106*'7. Network costs'!$G$324</f>
        <v>0</v>
      </c>
      <c r="U318" s="469">
        <f>'8. Routing factors'!U106*'7. Network costs'!$G$325</f>
        <v>0</v>
      </c>
      <c r="V318" s="469">
        <f>'8. Routing factors'!V106*'7. Network costs'!$G$326</f>
        <v>0</v>
      </c>
      <c r="W318" s="469">
        <f>'8. Routing factors'!W106*'7. Network costs'!$G$327</f>
        <v>0</v>
      </c>
      <c r="X318" s="469">
        <f>'8. Routing factors'!X106*'7. Network costs'!$G$328</f>
        <v>0</v>
      </c>
      <c r="Y318" s="469">
        <f>'8. Routing factors'!Y106*'7. Network costs'!$G$329</f>
        <v>0</v>
      </c>
      <c r="Z318" s="469">
        <f>'8. Routing factors'!Z106*'7. Network costs'!$G$330</f>
        <v>0</v>
      </c>
      <c r="AA318" s="469">
        <f>'8. Routing factors'!AA106*'7. Network costs'!$G$331</f>
        <v>0</v>
      </c>
      <c r="AB318" s="469">
        <f>'8. Routing factors'!AB106*'7. Network costs'!$G$332</f>
        <v>0</v>
      </c>
      <c r="AC318" s="469">
        <f>'8. Routing factors'!AC106*'7. Network costs'!$G$333</f>
        <v>0</v>
      </c>
      <c r="AD318" s="469">
        <f>'8. Routing factors'!AD106*'7. Network costs'!$G$334</f>
        <v>0</v>
      </c>
      <c r="AE318" s="469">
        <f>'8. Routing factors'!AE106*'7. Network costs'!$G$335</f>
        <v>0</v>
      </c>
      <c r="AF318" s="469">
        <f>'8. Routing factors'!AF106*'7. Network costs'!$G$336</f>
        <v>0</v>
      </c>
      <c r="AG318" s="469">
        <f>'8. Routing factors'!AG106*'7. Network costs'!$G$337</f>
        <v>0</v>
      </c>
      <c r="AH318" s="469">
        <f>'8. Routing factors'!AH106*'7. Network costs'!$G$338</f>
        <v>0</v>
      </c>
      <c r="AI318" s="469">
        <f>'8. Routing factors'!AI106*'7. Network costs'!$G$339</f>
        <v>0</v>
      </c>
      <c r="AJ318" s="469">
        <f>'8. Routing factors'!AJ106*'7. Network costs'!$G$340</f>
        <v>0</v>
      </c>
      <c r="AK318" s="469">
        <f>'8. Routing factors'!AK106*'7. Network costs'!$G$341</f>
        <v>0</v>
      </c>
      <c r="AL318" s="469">
        <f>'8. Routing factors'!AL106*'7. Network costs'!$G$342</f>
        <v>0</v>
      </c>
      <c r="AM318" s="469">
        <f>'8. Routing factors'!AM106*'7. Network costs'!$G$343</f>
        <v>0</v>
      </c>
      <c r="AN318" s="469">
        <f>'8. Routing factors'!AN106*'7. Network costs'!$G$344</f>
        <v>0</v>
      </c>
      <c r="AO318" s="469">
        <f>'8. Routing factors'!AO106*'7. Network costs'!$G$345</f>
        <v>0</v>
      </c>
      <c r="AP318" s="469">
        <f>'8. Routing factors'!AP106*'7. Network costs'!$G$346</f>
        <v>0</v>
      </c>
      <c r="AQ318" s="469">
        <f>'8. Routing factors'!AQ106*'7. Network costs'!$G$347</f>
        <v>0</v>
      </c>
      <c r="AR318" s="469">
        <f>'8. Routing factors'!AR106*'7. Network costs'!$G$348</f>
        <v>0</v>
      </c>
      <c r="AS318" s="469">
        <f>'8. Routing factors'!AS106*'7. Network costs'!$G$349</f>
        <v>0</v>
      </c>
      <c r="AT318" s="469">
        <f>'8. Routing factors'!AT106*'7. Network costs'!$G$350</f>
        <v>0</v>
      </c>
      <c r="AU318" s="469">
        <f>'8. Routing factors'!AU106*'7. Network costs'!$G$351</f>
        <v>0</v>
      </c>
      <c r="AV318" s="469">
        <f>'8. Routing factors'!AV106*'7. Network costs'!$G$352</f>
        <v>0</v>
      </c>
      <c r="AW318" s="469">
        <f>'8. Routing factors'!AW106*'7. Network costs'!$G$353</f>
        <v>0</v>
      </c>
      <c r="AX318" s="469">
        <f>'8. Routing factors'!AX106*'7. Network costs'!$G$354</f>
        <v>0</v>
      </c>
      <c r="AY318" s="469">
        <f>'8. Routing factors'!AY106*'7. Network costs'!$G$355</f>
        <v>0</v>
      </c>
      <c r="AZ318" s="469">
        <f>'8. Routing factors'!AZ106*'7. Network costs'!$G$356</f>
        <v>0</v>
      </c>
      <c r="BA318" s="469">
        <f>'8. Routing factors'!BA106*'7. Network costs'!$G$357</f>
        <v>0</v>
      </c>
      <c r="BB318" s="469">
        <f>'8. Routing factors'!BB106*'7. Network costs'!$G$358</f>
        <v>0</v>
      </c>
      <c r="BC318" s="469">
        <f>'8. Routing factors'!BC106*'7. Network costs'!$G$359</f>
        <v>0</v>
      </c>
      <c r="BD318" s="469">
        <f>'8. Routing factors'!BD106*'7. Network costs'!$G$360</f>
        <v>0</v>
      </c>
      <c r="BE318" s="469">
        <f>'8. Routing factors'!BE106*'7. Network costs'!$G$361</f>
        <v>0</v>
      </c>
      <c r="BF318" s="469">
        <f>'8. Routing factors'!BF106*'7. Network costs'!$G$362</f>
        <v>0</v>
      </c>
      <c r="BG318" s="469">
        <f>'8. Routing factors'!BG106*'7. Network costs'!$G$363</f>
        <v>0</v>
      </c>
      <c r="BH318" s="229"/>
      <c r="BI318" s="335">
        <f t="shared" si="50"/>
        <v>0</v>
      </c>
      <c r="BJ318" s="470">
        <f>'2. Traffic'!G229</f>
        <v>0</v>
      </c>
      <c r="BK318" s="471" t="str">
        <f t="shared" si="51"/>
        <v/>
      </c>
    </row>
    <row r="319" spans="3:63">
      <c r="C319" s="240" t="str">
        <f t="shared" si="49"/>
        <v>S24</v>
      </c>
      <c r="D319" s="240" t="str">
        <f t="shared" si="49"/>
        <v>OTHER: complete as required</v>
      </c>
      <c r="E319" s="469">
        <f>'8. Routing factors'!E107*'7. Network costs'!$G$309</f>
        <v>0</v>
      </c>
      <c r="F319" s="469">
        <f>'8. Routing factors'!F107*'7. Network costs'!$G$310</f>
        <v>0</v>
      </c>
      <c r="G319" s="469">
        <f>'8. Routing factors'!G107*'7. Network costs'!$G$311</f>
        <v>0</v>
      </c>
      <c r="H319" s="469">
        <f>'8. Routing factors'!H107*'7. Network costs'!$G$312</f>
        <v>0</v>
      </c>
      <c r="I319" s="469">
        <f>'8. Routing factors'!I107*'7. Network costs'!$G$313</f>
        <v>0</v>
      </c>
      <c r="J319" s="469">
        <f>'8. Routing factors'!J107*'7. Network costs'!$G$314</f>
        <v>0</v>
      </c>
      <c r="K319" s="469">
        <f>'8. Routing factors'!K107*'7. Network costs'!$G$315</f>
        <v>0</v>
      </c>
      <c r="L319" s="469">
        <f>'8. Routing factors'!L107*'7. Network costs'!$G$316</f>
        <v>0</v>
      </c>
      <c r="M319" s="469">
        <f>'8. Routing factors'!M107*'7. Network costs'!$G$317</f>
        <v>0</v>
      </c>
      <c r="N319" s="469">
        <f>'8. Routing factors'!N107*'7. Network costs'!$G$318</f>
        <v>0</v>
      </c>
      <c r="O319" s="469">
        <f>'8. Routing factors'!O107*'7. Network costs'!$G$319</f>
        <v>0</v>
      </c>
      <c r="P319" s="469">
        <f>'8. Routing factors'!P107*'7. Network costs'!$G$320</f>
        <v>0</v>
      </c>
      <c r="Q319" s="469">
        <f>'8. Routing factors'!Q107*'7. Network costs'!$G$321</f>
        <v>0</v>
      </c>
      <c r="R319" s="469">
        <f>'8. Routing factors'!R107*'7. Network costs'!$G$322</f>
        <v>0</v>
      </c>
      <c r="S319" s="469">
        <f>'8. Routing factors'!S107*'7. Network costs'!$G$323</f>
        <v>0</v>
      </c>
      <c r="T319" s="469">
        <f>'8. Routing factors'!T107*'7. Network costs'!$G$324</f>
        <v>0</v>
      </c>
      <c r="U319" s="469">
        <f>'8. Routing factors'!U107*'7. Network costs'!$G$325</f>
        <v>0</v>
      </c>
      <c r="V319" s="469">
        <f>'8. Routing factors'!V107*'7. Network costs'!$G$326</f>
        <v>0</v>
      </c>
      <c r="W319" s="469">
        <f>'8. Routing factors'!W107*'7. Network costs'!$G$327</f>
        <v>0</v>
      </c>
      <c r="X319" s="469">
        <f>'8. Routing factors'!X107*'7. Network costs'!$G$328</f>
        <v>0</v>
      </c>
      <c r="Y319" s="469">
        <f>'8. Routing factors'!Y107*'7. Network costs'!$G$329</f>
        <v>0</v>
      </c>
      <c r="Z319" s="469">
        <f>'8. Routing factors'!Z107*'7. Network costs'!$G$330</f>
        <v>0</v>
      </c>
      <c r="AA319" s="469">
        <f>'8. Routing factors'!AA107*'7. Network costs'!$G$331</f>
        <v>0</v>
      </c>
      <c r="AB319" s="469">
        <f>'8. Routing factors'!AB107*'7. Network costs'!$G$332</f>
        <v>0</v>
      </c>
      <c r="AC319" s="469">
        <f>'8. Routing factors'!AC107*'7. Network costs'!$G$333</f>
        <v>0</v>
      </c>
      <c r="AD319" s="469">
        <f>'8. Routing factors'!AD107*'7. Network costs'!$G$334</f>
        <v>0</v>
      </c>
      <c r="AE319" s="469">
        <f>'8. Routing factors'!AE107*'7. Network costs'!$G$335</f>
        <v>0</v>
      </c>
      <c r="AF319" s="469">
        <f>'8. Routing factors'!AF107*'7. Network costs'!$G$336</f>
        <v>0</v>
      </c>
      <c r="AG319" s="469">
        <f>'8. Routing factors'!AG107*'7. Network costs'!$G$337</f>
        <v>0</v>
      </c>
      <c r="AH319" s="469">
        <f>'8. Routing factors'!AH107*'7. Network costs'!$G$338</f>
        <v>0</v>
      </c>
      <c r="AI319" s="469">
        <f>'8. Routing factors'!AI107*'7. Network costs'!$G$339</f>
        <v>0</v>
      </c>
      <c r="AJ319" s="469">
        <f>'8. Routing factors'!AJ107*'7. Network costs'!$G$340</f>
        <v>0</v>
      </c>
      <c r="AK319" s="469">
        <f>'8. Routing factors'!AK107*'7. Network costs'!$G$341</f>
        <v>0</v>
      </c>
      <c r="AL319" s="469">
        <f>'8. Routing factors'!AL107*'7. Network costs'!$G$342</f>
        <v>0</v>
      </c>
      <c r="AM319" s="469">
        <f>'8. Routing factors'!AM107*'7. Network costs'!$G$343</f>
        <v>0</v>
      </c>
      <c r="AN319" s="469">
        <f>'8. Routing factors'!AN107*'7. Network costs'!$G$344</f>
        <v>0</v>
      </c>
      <c r="AO319" s="469">
        <f>'8. Routing factors'!AO107*'7. Network costs'!$G$345</f>
        <v>0</v>
      </c>
      <c r="AP319" s="469">
        <f>'8. Routing factors'!AP107*'7. Network costs'!$G$346</f>
        <v>0</v>
      </c>
      <c r="AQ319" s="469">
        <f>'8. Routing factors'!AQ107*'7. Network costs'!$G$347</f>
        <v>0</v>
      </c>
      <c r="AR319" s="469">
        <f>'8. Routing factors'!AR107*'7. Network costs'!$G$348</f>
        <v>0</v>
      </c>
      <c r="AS319" s="469">
        <f>'8. Routing factors'!AS107*'7. Network costs'!$G$349</f>
        <v>0</v>
      </c>
      <c r="AT319" s="469">
        <f>'8. Routing factors'!AT107*'7. Network costs'!$G$350</f>
        <v>0</v>
      </c>
      <c r="AU319" s="469">
        <f>'8. Routing factors'!AU107*'7. Network costs'!$G$351</f>
        <v>0</v>
      </c>
      <c r="AV319" s="469">
        <f>'8. Routing factors'!AV107*'7. Network costs'!$G$352</f>
        <v>0</v>
      </c>
      <c r="AW319" s="469">
        <f>'8. Routing factors'!AW107*'7. Network costs'!$G$353</f>
        <v>0</v>
      </c>
      <c r="AX319" s="469">
        <f>'8. Routing factors'!AX107*'7. Network costs'!$G$354</f>
        <v>0</v>
      </c>
      <c r="AY319" s="469">
        <f>'8. Routing factors'!AY107*'7. Network costs'!$G$355</f>
        <v>0</v>
      </c>
      <c r="AZ319" s="469">
        <f>'8. Routing factors'!AZ107*'7. Network costs'!$G$356</f>
        <v>0</v>
      </c>
      <c r="BA319" s="469">
        <f>'8. Routing factors'!BA107*'7. Network costs'!$G$357</f>
        <v>0</v>
      </c>
      <c r="BB319" s="469">
        <f>'8. Routing factors'!BB107*'7. Network costs'!$G$358</f>
        <v>0</v>
      </c>
      <c r="BC319" s="469">
        <f>'8. Routing factors'!BC107*'7. Network costs'!$G$359</f>
        <v>0</v>
      </c>
      <c r="BD319" s="469">
        <f>'8. Routing factors'!BD107*'7. Network costs'!$G$360</f>
        <v>0</v>
      </c>
      <c r="BE319" s="469">
        <f>'8. Routing factors'!BE107*'7. Network costs'!$G$361</f>
        <v>0</v>
      </c>
      <c r="BF319" s="469">
        <f>'8. Routing factors'!BF107*'7. Network costs'!$G$362</f>
        <v>0</v>
      </c>
      <c r="BG319" s="469">
        <f>'8. Routing factors'!BG107*'7. Network costs'!$G$363</f>
        <v>0</v>
      </c>
      <c r="BH319" s="229"/>
      <c r="BI319" s="335">
        <f t="shared" si="50"/>
        <v>0</v>
      </c>
      <c r="BJ319" s="470">
        <f>'2. Traffic'!G230</f>
        <v>0</v>
      </c>
      <c r="BK319" s="471" t="str">
        <f t="shared" si="51"/>
        <v/>
      </c>
    </row>
    <row r="320" spans="3:63">
      <c r="C320" s="240" t="str">
        <f t="shared" si="49"/>
        <v>S25</v>
      </c>
      <c r="D320" s="240" t="str">
        <f t="shared" si="49"/>
        <v>OTHER: complete as required</v>
      </c>
      <c r="E320" s="469">
        <f>'8. Routing factors'!E108*'7. Network costs'!$G$309</f>
        <v>0</v>
      </c>
      <c r="F320" s="469">
        <f>'8. Routing factors'!F108*'7. Network costs'!$G$310</f>
        <v>0</v>
      </c>
      <c r="G320" s="469">
        <f>'8. Routing factors'!G108*'7. Network costs'!$G$311</f>
        <v>0</v>
      </c>
      <c r="H320" s="469">
        <f>'8. Routing factors'!H108*'7. Network costs'!$G$312</f>
        <v>0</v>
      </c>
      <c r="I320" s="469">
        <f>'8. Routing factors'!I108*'7. Network costs'!$G$313</f>
        <v>0</v>
      </c>
      <c r="J320" s="469">
        <f>'8. Routing factors'!J108*'7. Network costs'!$G$314</f>
        <v>0</v>
      </c>
      <c r="K320" s="469">
        <f>'8. Routing factors'!K108*'7. Network costs'!$G$315</f>
        <v>0</v>
      </c>
      <c r="L320" s="469">
        <f>'8. Routing factors'!L108*'7. Network costs'!$G$316</f>
        <v>0</v>
      </c>
      <c r="M320" s="469">
        <f>'8. Routing factors'!M108*'7. Network costs'!$G$317</f>
        <v>0</v>
      </c>
      <c r="N320" s="469">
        <f>'8. Routing factors'!N108*'7. Network costs'!$G$318</f>
        <v>0</v>
      </c>
      <c r="O320" s="469">
        <f>'8. Routing factors'!O108*'7. Network costs'!$G$319</f>
        <v>0</v>
      </c>
      <c r="P320" s="469">
        <f>'8. Routing factors'!P108*'7. Network costs'!$G$320</f>
        <v>0</v>
      </c>
      <c r="Q320" s="469">
        <f>'8. Routing factors'!Q108*'7. Network costs'!$G$321</f>
        <v>0</v>
      </c>
      <c r="R320" s="469">
        <f>'8. Routing factors'!R108*'7. Network costs'!$G$322</f>
        <v>0</v>
      </c>
      <c r="S320" s="469">
        <f>'8. Routing factors'!S108*'7. Network costs'!$G$323</f>
        <v>0</v>
      </c>
      <c r="T320" s="469">
        <f>'8. Routing factors'!T108*'7. Network costs'!$G$324</f>
        <v>0</v>
      </c>
      <c r="U320" s="469">
        <f>'8. Routing factors'!U108*'7. Network costs'!$G$325</f>
        <v>0</v>
      </c>
      <c r="V320" s="469">
        <f>'8. Routing factors'!V108*'7. Network costs'!$G$326</f>
        <v>0</v>
      </c>
      <c r="W320" s="469">
        <f>'8. Routing factors'!W108*'7. Network costs'!$G$327</f>
        <v>0</v>
      </c>
      <c r="X320" s="469">
        <f>'8. Routing factors'!X108*'7. Network costs'!$G$328</f>
        <v>0</v>
      </c>
      <c r="Y320" s="469">
        <f>'8. Routing factors'!Y108*'7. Network costs'!$G$329</f>
        <v>0</v>
      </c>
      <c r="Z320" s="469">
        <f>'8. Routing factors'!Z108*'7. Network costs'!$G$330</f>
        <v>0</v>
      </c>
      <c r="AA320" s="469">
        <f>'8. Routing factors'!AA108*'7. Network costs'!$G$331</f>
        <v>0</v>
      </c>
      <c r="AB320" s="469">
        <f>'8. Routing factors'!AB108*'7. Network costs'!$G$332</f>
        <v>0</v>
      </c>
      <c r="AC320" s="469">
        <f>'8. Routing factors'!AC108*'7. Network costs'!$G$333</f>
        <v>0</v>
      </c>
      <c r="AD320" s="469">
        <f>'8. Routing factors'!AD108*'7. Network costs'!$G$334</f>
        <v>0</v>
      </c>
      <c r="AE320" s="469">
        <f>'8. Routing factors'!AE108*'7. Network costs'!$G$335</f>
        <v>0</v>
      </c>
      <c r="AF320" s="469">
        <f>'8. Routing factors'!AF108*'7. Network costs'!$G$336</f>
        <v>0</v>
      </c>
      <c r="AG320" s="469">
        <f>'8. Routing factors'!AG108*'7. Network costs'!$G$337</f>
        <v>0</v>
      </c>
      <c r="AH320" s="469">
        <f>'8. Routing factors'!AH108*'7. Network costs'!$G$338</f>
        <v>0</v>
      </c>
      <c r="AI320" s="469">
        <f>'8. Routing factors'!AI108*'7. Network costs'!$G$339</f>
        <v>0</v>
      </c>
      <c r="AJ320" s="469">
        <f>'8. Routing factors'!AJ108*'7. Network costs'!$G$340</f>
        <v>0</v>
      </c>
      <c r="AK320" s="469">
        <f>'8. Routing factors'!AK108*'7. Network costs'!$G$341</f>
        <v>0</v>
      </c>
      <c r="AL320" s="469">
        <f>'8. Routing factors'!AL108*'7. Network costs'!$G$342</f>
        <v>0</v>
      </c>
      <c r="AM320" s="469">
        <f>'8. Routing factors'!AM108*'7. Network costs'!$G$343</f>
        <v>0</v>
      </c>
      <c r="AN320" s="469">
        <f>'8. Routing factors'!AN108*'7. Network costs'!$G$344</f>
        <v>0</v>
      </c>
      <c r="AO320" s="469">
        <f>'8. Routing factors'!AO108*'7. Network costs'!$G$345</f>
        <v>0</v>
      </c>
      <c r="AP320" s="469">
        <f>'8. Routing factors'!AP108*'7. Network costs'!$G$346</f>
        <v>0</v>
      </c>
      <c r="AQ320" s="469">
        <f>'8. Routing factors'!AQ108*'7. Network costs'!$G$347</f>
        <v>0</v>
      </c>
      <c r="AR320" s="469">
        <f>'8. Routing factors'!AR108*'7. Network costs'!$G$348</f>
        <v>0</v>
      </c>
      <c r="AS320" s="469">
        <f>'8. Routing factors'!AS108*'7. Network costs'!$G$349</f>
        <v>0</v>
      </c>
      <c r="AT320" s="469">
        <f>'8. Routing factors'!AT108*'7. Network costs'!$G$350</f>
        <v>0</v>
      </c>
      <c r="AU320" s="469">
        <f>'8. Routing factors'!AU108*'7. Network costs'!$G$351</f>
        <v>0</v>
      </c>
      <c r="AV320" s="469">
        <f>'8. Routing factors'!AV108*'7. Network costs'!$G$352</f>
        <v>0</v>
      </c>
      <c r="AW320" s="469">
        <f>'8. Routing factors'!AW108*'7. Network costs'!$G$353</f>
        <v>0</v>
      </c>
      <c r="AX320" s="469">
        <f>'8. Routing factors'!AX108*'7. Network costs'!$G$354</f>
        <v>0</v>
      </c>
      <c r="AY320" s="469">
        <f>'8. Routing factors'!AY108*'7. Network costs'!$G$355</f>
        <v>0</v>
      </c>
      <c r="AZ320" s="469">
        <f>'8. Routing factors'!AZ108*'7. Network costs'!$G$356</f>
        <v>0</v>
      </c>
      <c r="BA320" s="469">
        <f>'8. Routing factors'!BA108*'7. Network costs'!$G$357</f>
        <v>0</v>
      </c>
      <c r="BB320" s="469">
        <f>'8. Routing factors'!BB108*'7. Network costs'!$G$358</f>
        <v>0</v>
      </c>
      <c r="BC320" s="469">
        <f>'8. Routing factors'!BC108*'7. Network costs'!$G$359</f>
        <v>0</v>
      </c>
      <c r="BD320" s="469">
        <f>'8. Routing factors'!BD108*'7. Network costs'!$G$360</f>
        <v>0</v>
      </c>
      <c r="BE320" s="469">
        <f>'8. Routing factors'!BE108*'7. Network costs'!$G$361</f>
        <v>0</v>
      </c>
      <c r="BF320" s="469">
        <f>'8. Routing factors'!BF108*'7. Network costs'!$G$362</f>
        <v>0</v>
      </c>
      <c r="BG320" s="469">
        <f>'8. Routing factors'!BG108*'7. Network costs'!$G$363</f>
        <v>0</v>
      </c>
      <c r="BH320" s="229"/>
      <c r="BI320" s="335">
        <f t="shared" si="50"/>
        <v>0</v>
      </c>
      <c r="BJ320" s="470">
        <f>'2. Traffic'!G231</f>
        <v>0</v>
      </c>
      <c r="BK320" s="471" t="str">
        <f t="shared" si="51"/>
        <v/>
      </c>
    </row>
    <row r="321" spans="3:63">
      <c r="C321" s="240" t="str">
        <f t="shared" si="49"/>
        <v>S26</v>
      </c>
      <c r="D321" s="240" t="str">
        <f t="shared" si="49"/>
        <v>OTHER: complete as required</v>
      </c>
      <c r="E321" s="469">
        <f>'8. Routing factors'!E109*'7. Network costs'!$G$309</f>
        <v>0</v>
      </c>
      <c r="F321" s="469">
        <f>'8. Routing factors'!F109*'7. Network costs'!$G$310</f>
        <v>0</v>
      </c>
      <c r="G321" s="469">
        <f>'8. Routing factors'!G109*'7. Network costs'!$G$311</f>
        <v>0</v>
      </c>
      <c r="H321" s="469">
        <f>'8. Routing factors'!H109*'7. Network costs'!$G$312</f>
        <v>0</v>
      </c>
      <c r="I321" s="469">
        <f>'8. Routing factors'!I109*'7. Network costs'!$G$313</f>
        <v>0</v>
      </c>
      <c r="J321" s="469">
        <f>'8. Routing factors'!J109*'7. Network costs'!$G$314</f>
        <v>0</v>
      </c>
      <c r="K321" s="469">
        <f>'8. Routing factors'!K109*'7. Network costs'!$G$315</f>
        <v>0</v>
      </c>
      <c r="L321" s="469">
        <f>'8. Routing factors'!L109*'7. Network costs'!$G$316</f>
        <v>0</v>
      </c>
      <c r="M321" s="469">
        <f>'8. Routing factors'!M109*'7. Network costs'!$G$317</f>
        <v>0</v>
      </c>
      <c r="N321" s="469">
        <f>'8. Routing factors'!N109*'7. Network costs'!$G$318</f>
        <v>0</v>
      </c>
      <c r="O321" s="469">
        <f>'8. Routing factors'!O109*'7. Network costs'!$G$319</f>
        <v>0</v>
      </c>
      <c r="P321" s="469">
        <f>'8. Routing factors'!P109*'7. Network costs'!$G$320</f>
        <v>0</v>
      </c>
      <c r="Q321" s="469">
        <f>'8. Routing factors'!Q109*'7. Network costs'!$G$321</f>
        <v>0</v>
      </c>
      <c r="R321" s="469">
        <f>'8. Routing factors'!R109*'7. Network costs'!$G$322</f>
        <v>0</v>
      </c>
      <c r="S321" s="469">
        <f>'8. Routing factors'!S109*'7. Network costs'!$G$323</f>
        <v>0</v>
      </c>
      <c r="T321" s="469">
        <f>'8. Routing factors'!T109*'7. Network costs'!$G$324</f>
        <v>0</v>
      </c>
      <c r="U321" s="469">
        <f>'8. Routing factors'!U109*'7. Network costs'!$G$325</f>
        <v>0</v>
      </c>
      <c r="V321" s="469">
        <f>'8. Routing factors'!V109*'7. Network costs'!$G$326</f>
        <v>0</v>
      </c>
      <c r="W321" s="469">
        <f>'8. Routing factors'!W109*'7. Network costs'!$G$327</f>
        <v>0</v>
      </c>
      <c r="X321" s="469">
        <f>'8. Routing factors'!X109*'7. Network costs'!$G$328</f>
        <v>0</v>
      </c>
      <c r="Y321" s="469">
        <f>'8. Routing factors'!Y109*'7. Network costs'!$G$329</f>
        <v>0</v>
      </c>
      <c r="Z321" s="469">
        <f>'8. Routing factors'!Z109*'7. Network costs'!$G$330</f>
        <v>0</v>
      </c>
      <c r="AA321" s="469">
        <f>'8. Routing factors'!AA109*'7. Network costs'!$G$331</f>
        <v>0</v>
      </c>
      <c r="AB321" s="469">
        <f>'8. Routing factors'!AB109*'7. Network costs'!$G$332</f>
        <v>0</v>
      </c>
      <c r="AC321" s="469">
        <f>'8. Routing factors'!AC109*'7. Network costs'!$G$333</f>
        <v>0</v>
      </c>
      <c r="AD321" s="469">
        <f>'8. Routing factors'!AD109*'7. Network costs'!$G$334</f>
        <v>0</v>
      </c>
      <c r="AE321" s="469">
        <f>'8. Routing factors'!AE109*'7. Network costs'!$G$335</f>
        <v>0</v>
      </c>
      <c r="AF321" s="469">
        <f>'8. Routing factors'!AF109*'7. Network costs'!$G$336</f>
        <v>0</v>
      </c>
      <c r="AG321" s="469">
        <f>'8. Routing factors'!AG109*'7. Network costs'!$G$337</f>
        <v>0</v>
      </c>
      <c r="AH321" s="469">
        <f>'8. Routing factors'!AH109*'7. Network costs'!$G$338</f>
        <v>0</v>
      </c>
      <c r="AI321" s="469">
        <f>'8. Routing factors'!AI109*'7. Network costs'!$G$339</f>
        <v>0</v>
      </c>
      <c r="AJ321" s="469">
        <f>'8. Routing factors'!AJ109*'7. Network costs'!$G$340</f>
        <v>0</v>
      </c>
      <c r="AK321" s="469">
        <f>'8. Routing factors'!AK109*'7. Network costs'!$G$341</f>
        <v>0</v>
      </c>
      <c r="AL321" s="469">
        <f>'8. Routing factors'!AL109*'7. Network costs'!$G$342</f>
        <v>0</v>
      </c>
      <c r="AM321" s="469">
        <f>'8. Routing factors'!AM109*'7. Network costs'!$G$343</f>
        <v>0</v>
      </c>
      <c r="AN321" s="469">
        <f>'8. Routing factors'!AN109*'7. Network costs'!$G$344</f>
        <v>0</v>
      </c>
      <c r="AO321" s="469">
        <f>'8. Routing factors'!AO109*'7. Network costs'!$G$345</f>
        <v>0</v>
      </c>
      <c r="AP321" s="469">
        <f>'8. Routing factors'!AP109*'7. Network costs'!$G$346</f>
        <v>0</v>
      </c>
      <c r="AQ321" s="469">
        <f>'8. Routing factors'!AQ109*'7. Network costs'!$G$347</f>
        <v>0</v>
      </c>
      <c r="AR321" s="469">
        <f>'8. Routing factors'!AR109*'7. Network costs'!$G$348</f>
        <v>0</v>
      </c>
      <c r="AS321" s="469">
        <f>'8. Routing factors'!AS109*'7. Network costs'!$G$349</f>
        <v>0</v>
      </c>
      <c r="AT321" s="469">
        <f>'8. Routing factors'!AT109*'7. Network costs'!$G$350</f>
        <v>0</v>
      </c>
      <c r="AU321" s="469">
        <f>'8. Routing factors'!AU109*'7. Network costs'!$G$351</f>
        <v>0</v>
      </c>
      <c r="AV321" s="469">
        <f>'8. Routing factors'!AV109*'7. Network costs'!$G$352</f>
        <v>0</v>
      </c>
      <c r="AW321" s="469">
        <f>'8. Routing factors'!AW109*'7. Network costs'!$G$353</f>
        <v>0</v>
      </c>
      <c r="AX321" s="469">
        <f>'8. Routing factors'!AX109*'7. Network costs'!$G$354</f>
        <v>0</v>
      </c>
      <c r="AY321" s="469">
        <f>'8. Routing factors'!AY109*'7. Network costs'!$G$355</f>
        <v>0</v>
      </c>
      <c r="AZ321" s="469">
        <f>'8. Routing factors'!AZ109*'7. Network costs'!$G$356</f>
        <v>0</v>
      </c>
      <c r="BA321" s="469">
        <f>'8. Routing factors'!BA109*'7. Network costs'!$G$357</f>
        <v>0</v>
      </c>
      <c r="BB321" s="469">
        <f>'8. Routing factors'!BB109*'7. Network costs'!$G$358</f>
        <v>0</v>
      </c>
      <c r="BC321" s="469">
        <f>'8. Routing factors'!BC109*'7. Network costs'!$G$359</f>
        <v>0</v>
      </c>
      <c r="BD321" s="469">
        <f>'8. Routing factors'!BD109*'7. Network costs'!$G$360</f>
        <v>0</v>
      </c>
      <c r="BE321" s="469">
        <f>'8. Routing factors'!BE109*'7. Network costs'!$G$361</f>
        <v>0</v>
      </c>
      <c r="BF321" s="469">
        <f>'8. Routing factors'!BF109*'7. Network costs'!$G$362</f>
        <v>0</v>
      </c>
      <c r="BG321" s="469">
        <f>'8. Routing factors'!BG109*'7. Network costs'!$G$363</f>
        <v>0</v>
      </c>
      <c r="BH321" s="229"/>
      <c r="BI321" s="335">
        <f t="shared" si="50"/>
        <v>0</v>
      </c>
      <c r="BJ321" s="470">
        <f>'2. Traffic'!G232</f>
        <v>0</v>
      </c>
      <c r="BK321" s="471" t="str">
        <f t="shared" si="51"/>
        <v/>
      </c>
    </row>
    <row r="322" spans="3:63">
      <c r="C322" s="240" t="str">
        <f t="shared" si="49"/>
        <v>S27</v>
      </c>
      <c r="D322" s="240" t="str">
        <f t="shared" si="49"/>
        <v>OTHER: complete as required</v>
      </c>
      <c r="E322" s="469">
        <f>'8. Routing factors'!E110*'7. Network costs'!$G$309</f>
        <v>0</v>
      </c>
      <c r="F322" s="469">
        <f>'8. Routing factors'!F110*'7. Network costs'!$G$310</f>
        <v>0</v>
      </c>
      <c r="G322" s="469">
        <f>'8. Routing factors'!G110*'7. Network costs'!$G$311</f>
        <v>0</v>
      </c>
      <c r="H322" s="469">
        <f>'8. Routing factors'!H110*'7. Network costs'!$G$312</f>
        <v>0</v>
      </c>
      <c r="I322" s="469">
        <f>'8. Routing factors'!I110*'7. Network costs'!$G$313</f>
        <v>0</v>
      </c>
      <c r="J322" s="469">
        <f>'8. Routing factors'!J110*'7. Network costs'!$G$314</f>
        <v>0</v>
      </c>
      <c r="K322" s="469">
        <f>'8. Routing factors'!K110*'7. Network costs'!$G$315</f>
        <v>0</v>
      </c>
      <c r="L322" s="469">
        <f>'8. Routing factors'!L110*'7. Network costs'!$G$316</f>
        <v>0</v>
      </c>
      <c r="M322" s="469">
        <f>'8. Routing factors'!M110*'7. Network costs'!$G$317</f>
        <v>0</v>
      </c>
      <c r="N322" s="469">
        <f>'8. Routing factors'!N110*'7. Network costs'!$G$318</f>
        <v>0</v>
      </c>
      <c r="O322" s="469">
        <f>'8. Routing factors'!O110*'7. Network costs'!$G$319</f>
        <v>0</v>
      </c>
      <c r="P322" s="469">
        <f>'8. Routing factors'!P110*'7. Network costs'!$G$320</f>
        <v>0</v>
      </c>
      <c r="Q322" s="469">
        <f>'8. Routing factors'!Q110*'7. Network costs'!$G$321</f>
        <v>0</v>
      </c>
      <c r="R322" s="469">
        <f>'8. Routing factors'!R110*'7. Network costs'!$G$322</f>
        <v>0</v>
      </c>
      <c r="S322" s="469">
        <f>'8. Routing factors'!S110*'7. Network costs'!$G$323</f>
        <v>0</v>
      </c>
      <c r="T322" s="469">
        <f>'8. Routing factors'!T110*'7. Network costs'!$G$324</f>
        <v>0</v>
      </c>
      <c r="U322" s="469">
        <f>'8. Routing factors'!U110*'7. Network costs'!$G$325</f>
        <v>0</v>
      </c>
      <c r="V322" s="469">
        <f>'8. Routing factors'!V110*'7. Network costs'!$G$326</f>
        <v>0</v>
      </c>
      <c r="W322" s="469">
        <f>'8. Routing factors'!W110*'7. Network costs'!$G$327</f>
        <v>0</v>
      </c>
      <c r="X322" s="469">
        <f>'8. Routing factors'!X110*'7. Network costs'!$G$328</f>
        <v>0</v>
      </c>
      <c r="Y322" s="469">
        <f>'8. Routing factors'!Y110*'7. Network costs'!$G$329</f>
        <v>0</v>
      </c>
      <c r="Z322" s="469">
        <f>'8. Routing factors'!Z110*'7. Network costs'!$G$330</f>
        <v>0</v>
      </c>
      <c r="AA322" s="469">
        <f>'8. Routing factors'!AA110*'7. Network costs'!$G$331</f>
        <v>0</v>
      </c>
      <c r="AB322" s="469">
        <f>'8. Routing factors'!AB110*'7. Network costs'!$G$332</f>
        <v>0</v>
      </c>
      <c r="AC322" s="469">
        <f>'8. Routing factors'!AC110*'7. Network costs'!$G$333</f>
        <v>0</v>
      </c>
      <c r="AD322" s="469">
        <f>'8. Routing factors'!AD110*'7. Network costs'!$G$334</f>
        <v>0</v>
      </c>
      <c r="AE322" s="469">
        <f>'8. Routing factors'!AE110*'7. Network costs'!$G$335</f>
        <v>0</v>
      </c>
      <c r="AF322" s="469">
        <f>'8. Routing factors'!AF110*'7. Network costs'!$G$336</f>
        <v>0</v>
      </c>
      <c r="AG322" s="469">
        <f>'8. Routing factors'!AG110*'7. Network costs'!$G$337</f>
        <v>0</v>
      </c>
      <c r="AH322" s="469">
        <f>'8. Routing factors'!AH110*'7. Network costs'!$G$338</f>
        <v>0</v>
      </c>
      <c r="AI322" s="469">
        <f>'8. Routing factors'!AI110*'7. Network costs'!$G$339</f>
        <v>0</v>
      </c>
      <c r="AJ322" s="469">
        <f>'8. Routing factors'!AJ110*'7. Network costs'!$G$340</f>
        <v>0</v>
      </c>
      <c r="AK322" s="469">
        <f>'8. Routing factors'!AK110*'7. Network costs'!$G$341</f>
        <v>0</v>
      </c>
      <c r="AL322" s="469">
        <f>'8. Routing factors'!AL110*'7. Network costs'!$G$342</f>
        <v>0</v>
      </c>
      <c r="AM322" s="469">
        <f>'8. Routing factors'!AM110*'7. Network costs'!$G$343</f>
        <v>0</v>
      </c>
      <c r="AN322" s="469">
        <f>'8. Routing factors'!AN110*'7. Network costs'!$G$344</f>
        <v>0</v>
      </c>
      <c r="AO322" s="469">
        <f>'8. Routing factors'!AO110*'7. Network costs'!$G$345</f>
        <v>0</v>
      </c>
      <c r="AP322" s="469">
        <f>'8. Routing factors'!AP110*'7. Network costs'!$G$346</f>
        <v>0</v>
      </c>
      <c r="AQ322" s="469">
        <f>'8. Routing factors'!AQ110*'7. Network costs'!$G$347</f>
        <v>0</v>
      </c>
      <c r="AR322" s="469">
        <f>'8. Routing factors'!AR110*'7. Network costs'!$G$348</f>
        <v>0</v>
      </c>
      <c r="AS322" s="469">
        <f>'8. Routing factors'!AS110*'7. Network costs'!$G$349</f>
        <v>0</v>
      </c>
      <c r="AT322" s="469">
        <f>'8. Routing factors'!AT110*'7. Network costs'!$G$350</f>
        <v>0</v>
      </c>
      <c r="AU322" s="469">
        <f>'8. Routing factors'!AU110*'7. Network costs'!$G$351</f>
        <v>0</v>
      </c>
      <c r="AV322" s="469">
        <f>'8. Routing factors'!AV110*'7. Network costs'!$G$352</f>
        <v>0</v>
      </c>
      <c r="AW322" s="469">
        <f>'8. Routing factors'!AW110*'7. Network costs'!$G$353</f>
        <v>0</v>
      </c>
      <c r="AX322" s="469">
        <f>'8. Routing factors'!AX110*'7. Network costs'!$G$354</f>
        <v>0</v>
      </c>
      <c r="AY322" s="469">
        <f>'8. Routing factors'!AY110*'7. Network costs'!$G$355</f>
        <v>0</v>
      </c>
      <c r="AZ322" s="469">
        <f>'8. Routing factors'!AZ110*'7. Network costs'!$G$356</f>
        <v>0</v>
      </c>
      <c r="BA322" s="469">
        <f>'8. Routing factors'!BA110*'7. Network costs'!$G$357</f>
        <v>0</v>
      </c>
      <c r="BB322" s="469">
        <f>'8. Routing factors'!BB110*'7. Network costs'!$G$358</f>
        <v>0</v>
      </c>
      <c r="BC322" s="469">
        <f>'8. Routing factors'!BC110*'7. Network costs'!$G$359</f>
        <v>0</v>
      </c>
      <c r="BD322" s="469">
        <f>'8. Routing factors'!BD110*'7. Network costs'!$G$360</f>
        <v>0</v>
      </c>
      <c r="BE322" s="469">
        <f>'8. Routing factors'!BE110*'7. Network costs'!$G$361</f>
        <v>0</v>
      </c>
      <c r="BF322" s="469">
        <f>'8. Routing factors'!BF110*'7. Network costs'!$G$362</f>
        <v>0</v>
      </c>
      <c r="BG322" s="469">
        <f>'8. Routing factors'!BG110*'7. Network costs'!$G$363</f>
        <v>0</v>
      </c>
      <c r="BH322" s="229"/>
      <c r="BI322" s="335">
        <f t="shared" si="50"/>
        <v>0</v>
      </c>
      <c r="BJ322" s="470">
        <f>'2. Traffic'!G233</f>
        <v>0</v>
      </c>
      <c r="BK322" s="471" t="str">
        <f t="shared" si="51"/>
        <v/>
      </c>
    </row>
    <row r="323" spans="3:63">
      <c r="C323" s="240" t="str">
        <f t="shared" si="49"/>
        <v>S28</v>
      </c>
      <c r="D323" s="240" t="str">
        <f t="shared" si="49"/>
        <v>OTHER: complete as required</v>
      </c>
      <c r="E323" s="469">
        <f>'8. Routing factors'!E111*'7. Network costs'!$G$309</f>
        <v>0</v>
      </c>
      <c r="F323" s="469">
        <f>'8. Routing factors'!F111*'7. Network costs'!$G$310</f>
        <v>0</v>
      </c>
      <c r="G323" s="469">
        <f>'8. Routing factors'!G111*'7. Network costs'!$G$311</f>
        <v>0</v>
      </c>
      <c r="H323" s="469">
        <f>'8. Routing factors'!H111*'7. Network costs'!$G$312</f>
        <v>0</v>
      </c>
      <c r="I323" s="469">
        <f>'8. Routing factors'!I111*'7. Network costs'!$G$313</f>
        <v>0</v>
      </c>
      <c r="J323" s="469">
        <f>'8. Routing factors'!J111*'7. Network costs'!$G$314</f>
        <v>0</v>
      </c>
      <c r="K323" s="469">
        <f>'8. Routing factors'!K111*'7. Network costs'!$G$315</f>
        <v>0</v>
      </c>
      <c r="L323" s="469">
        <f>'8. Routing factors'!L111*'7. Network costs'!$G$316</f>
        <v>0</v>
      </c>
      <c r="M323" s="469">
        <f>'8. Routing factors'!M111*'7. Network costs'!$G$317</f>
        <v>0</v>
      </c>
      <c r="N323" s="469">
        <f>'8. Routing factors'!N111*'7. Network costs'!$G$318</f>
        <v>0</v>
      </c>
      <c r="O323" s="469">
        <f>'8. Routing factors'!O111*'7. Network costs'!$G$319</f>
        <v>0</v>
      </c>
      <c r="P323" s="469">
        <f>'8. Routing factors'!P111*'7. Network costs'!$G$320</f>
        <v>0</v>
      </c>
      <c r="Q323" s="469">
        <f>'8. Routing factors'!Q111*'7. Network costs'!$G$321</f>
        <v>0</v>
      </c>
      <c r="R323" s="469">
        <f>'8. Routing factors'!R111*'7. Network costs'!$G$322</f>
        <v>0</v>
      </c>
      <c r="S323" s="469">
        <f>'8. Routing factors'!S111*'7. Network costs'!$G$323</f>
        <v>0</v>
      </c>
      <c r="T323" s="469">
        <f>'8. Routing factors'!T111*'7. Network costs'!$G$324</f>
        <v>0</v>
      </c>
      <c r="U323" s="469">
        <f>'8. Routing factors'!U111*'7. Network costs'!$G$325</f>
        <v>0</v>
      </c>
      <c r="V323" s="469">
        <f>'8. Routing factors'!V111*'7. Network costs'!$G$326</f>
        <v>0</v>
      </c>
      <c r="W323" s="469">
        <f>'8. Routing factors'!W111*'7. Network costs'!$G$327</f>
        <v>0</v>
      </c>
      <c r="X323" s="469">
        <f>'8. Routing factors'!X111*'7. Network costs'!$G$328</f>
        <v>0</v>
      </c>
      <c r="Y323" s="469">
        <f>'8. Routing factors'!Y111*'7. Network costs'!$G$329</f>
        <v>0</v>
      </c>
      <c r="Z323" s="469">
        <f>'8. Routing factors'!Z111*'7. Network costs'!$G$330</f>
        <v>0</v>
      </c>
      <c r="AA323" s="469">
        <f>'8. Routing factors'!AA111*'7. Network costs'!$G$331</f>
        <v>0</v>
      </c>
      <c r="AB323" s="469">
        <f>'8. Routing factors'!AB111*'7. Network costs'!$G$332</f>
        <v>0</v>
      </c>
      <c r="AC323" s="469">
        <f>'8. Routing factors'!AC111*'7. Network costs'!$G$333</f>
        <v>0</v>
      </c>
      <c r="AD323" s="469">
        <f>'8. Routing factors'!AD111*'7. Network costs'!$G$334</f>
        <v>0</v>
      </c>
      <c r="AE323" s="469">
        <f>'8. Routing factors'!AE111*'7. Network costs'!$G$335</f>
        <v>0</v>
      </c>
      <c r="AF323" s="469">
        <f>'8. Routing factors'!AF111*'7. Network costs'!$G$336</f>
        <v>0</v>
      </c>
      <c r="AG323" s="469">
        <f>'8. Routing factors'!AG111*'7. Network costs'!$G$337</f>
        <v>0</v>
      </c>
      <c r="AH323" s="469">
        <f>'8. Routing factors'!AH111*'7. Network costs'!$G$338</f>
        <v>0</v>
      </c>
      <c r="AI323" s="469">
        <f>'8. Routing factors'!AI111*'7. Network costs'!$G$339</f>
        <v>0</v>
      </c>
      <c r="AJ323" s="469">
        <f>'8. Routing factors'!AJ111*'7. Network costs'!$G$340</f>
        <v>0</v>
      </c>
      <c r="AK323" s="469">
        <f>'8. Routing factors'!AK111*'7. Network costs'!$G$341</f>
        <v>0</v>
      </c>
      <c r="AL323" s="469">
        <f>'8. Routing factors'!AL111*'7. Network costs'!$G$342</f>
        <v>0</v>
      </c>
      <c r="AM323" s="469">
        <f>'8. Routing factors'!AM111*'7. Network costs'!$G$343</f>
        <v>0</v>
      </c>
      <c r="AN323" s="469">
        <f>'8. Routing factors'!AN111*'7. Network costs'!$G$344</f>
        <v>0</v>
      </c>
      <c r="AO323" s="469">
        <f>'8. Routing factors'!AO111*'7. Network costs'!$G$345</f>
        <v>0</v>
      </c>
      <c r="AP323" s="469">
        <f>'8. Routing factors'!AP111*'7. Network costs'!$G$346</f>
        <v>0</v>
      </c>
      <c r="AQ323" s="469">
        <f>'8. Routing factors'!AQ111*'7. Network costs'!$G$347</f>
        <v>0</v>
      </c>
      <c r="AR323" s="469">
        <f>'8. Routing factors'!AR111*'7. Network costs'!$G$348</f>
        <v>0</v>
      </c>
      <c r="AS323" s="469">
        <f>'8. Routing factors'!AS111*'7. Network costs'!$G$349</f>
        <v>0</v>
      </c>
      <c r="AT323" s="469">
        <f>'8. Routing factors'!AT111*'7. Network costs'!$G$350</f>
        <v>0</v>
      </c>
      <c r="AU323" s="469">
        <f>'8. Routing factors'!AU111*'7. Network costs'!$G$351</f>
        <v>0</v>
      </c>
      <c r="AV323" s="469">
        <f>'8. Routing factors'!AV111*'7. Network costs'!$G$352</f>
        <v>0</v>
      </c>
      <c r="AW323" s="469">
        <f>'8. Routing factors'!AW111*'7. Network costs'!$G$353</f>
        <v>0</v>
      </c>
      <c r="AX323" s="469">
        <f>'8. Routing factors'!AX111*'7. Network costs'!$G$354</f>
        <v>0</v>
      </c>
      <c r="AY323" s="469">
        <f>'8. Routing factors'!AY111*'7. Network costs'!$G$355</f>
        <v>0</v>
      </c>
      <c r="AZ323" s="469">
        <f>'8. Routing factors'!AZ111*'7. Network costs'!$G$356</f>
        <v>0</v>
      </c>
      <c r="BA323" s="469">
        <f>'8. Routing factors'!BA111*'7. Network costs'!$G$357</f>
        <v>0</v>
      </c>
      <c r="BB323" s="469">
        <f>'8. Routing factors'!BB111*'7. Network costs'!$G$358</f>
        <v>0</v>
      </c>
      <c r="BC323" s="469">
        <f>'8. Routing factors'!BC111*'7. Network costs'!$G$359</f>
        <v>0</v>
      </c>
      <c r="BD323" s="469">
        <f>'8. Routing factors'!BD111*'7. Network costs'!$G$360</f>
        <v>0</v>
      </c>
      <c r="BE323" s="469">
        <f>'8. Routing factors'!BE111*'7. Network costs'!$G$361</f>
        <v>0</v>
      </c>
      <c r="BF323" s="469">
        <f>'8. Routing factors'!BF111*'7. Network costs'!$G$362</f>
        <v>0</v>
      </c>
      <c r="BG323" s="469">
        <f>'8. Routing factors'!BG111*'7. Network costs'!$G$363</f>
        <v>0</v>
      </c>
      <c r="BH323" s="229"/>
      <c r="BI323" s="335">
        <f t="shared" si="50"/>
        <v>0</v>
      </c>
      <c r="BJ323" s="470">
        <f>'2. Traffic'!G234</f>
        <v>0</v>
      </c>
      <c r="BK323" s="471" t="str">
        <f t="shared" si="51"/>
        <v/>
      </c>
    </row>
    <row r="324" spans="3:63">
      <c r="C324" s="240" t="str">
        <f t="shared" si="49"/>
        <v>S29</v>
      </c>
      <c r="D324" s="240" t="str">
        <f t="shared" si="49"/>
        <v>OTHER: complete as required</v>
      </c>
      <c r="E324" s="469">
        <f>'8. Routing factors'!E112*'7. Network costs'!$G$309</f>
        <v>0</v>
      </c>
      <c r="F324" s="469">
        <f>'8. Routing factors'!F112*'7. Network costs'!$G$310</f>
        <v>0</v>
      </c>
      <c r="G324" s="469">
        <f>'8. Routing factors'!G112*'7. Network costs'!$G$311</f>
        <v>0</v>
      </c>
      <c r="H324" s="469">
        <f>'8. Routing factors'!H112*'7. Network costs'!$G$312</f>
        <v>0</v>
      </c>
      <c r="I324" s="469">
        <f>'8. Routing factors'!I112*'7. Network costs'!$G$313</f>
        <v>0</v>
      </c>
      <c r="J324" s="469">
        <f>'8. Routing factors'!J112*'7. Network costs'!$G$314</f>
        <v>0</v>
      </c>
      <c r="K324" s="469">
        <f>'8. Routing factors'!K112*'7. Network costs'!$G$315</f>
        <v>0</v>
      </c>
      <c r="L324" s="469">
        <f>'8. Routing factors'!L112*'7. Network costs'!$G$316</f>
        <v>0</v>
      </c>
      <c r="M324" s="469">
        <f>'8. Routing factors'!M112*'7. Network costs'!$G$317</f>
        <v>0</v>
      </c>
      <c r="N324" s="469">
        <f>'8. Routing factors'!N112*'7. Network costs'!$G$318</f>
        <v>0</v>
      </c>
      <c r="O324" s="469">
        <f>'8. Routing factors'!O112*'7. Network costs'!$G$319</f>
        <v>0</v>
      </c>
      <c r="P324" s="469">
        <f>'8. Routing factors'!P112*'7. Network costs'!$G$320</f>
        <v>0</v>
      </c>
      <c r="Q324" s="469">
        <f>'8. Routing factors'!Q112*'7. Network costs'!$G$321</f>
        <v>0</v>
      </c>
      <c r="R324" s="469">
        <f>'8. Routing factors'!R112*'7. Network costs'!$G$322</f>
        <v>0</v>
      </c>
      <c r="S324" s="469">
        <f>'8. Routing factors'!S112*'7. Network costs'!$G$323</f>
        <v>0</v>
      </c>
      <c r="T324" s="469">
        <f>'8. Routing factors'!T112*'7. Network costs'!$G$324</f>
        <v>0</v>
      </c>
      <c r="U324" s="469">
        <f>'8. Routing factors'!U112*'7. Network costs'!$G$325</f>
        <v>0</v>
      </c>
      <c r="V324" s="469">
        <f>'8. Routing factors'!V112*'7. Network costs'!$G$326</f>
        <v>0</v>
      </c>
      <c r="W324" s="469">
        <f>'8. Routing factors'!W112*'7. Network costs'!$G$327</f>
        <v>0</v>
      </c>
      <c r="X324" s="469">
        <f>'8. Routing factors'!X112*'7. Network costs'!$G$328</f>
        <v>0</v>
      </c>
      <c r="Y324" s="469">
        <f>'8. Routing factors'!Y112*'7. Network costs'!$G$329</f>
        <v>0</v>
      </c>
      <c r="Z324" s="469">
        <f>'8. Routing factors'!Z112*'7. Network costs'!$G$330</f>
        <v>0</v>
      </c>
      <c r="AA324" s="469">
        <f>'8. Routing factors'!AA112*'7. Network costs'!$G$331</f>
        <v>0</v>
      </c>
      <c r="AB324" s="469">
        <f>'8. Routing factors'!AB112*'7. Network costs'!$G$332</f>
        <v>0</v>
      </c>
      <c r="AC324" s="469">
        <f>'8. Routing factors'!AC112*'7. Network costs'!$G$333</f>
        <v>0</v>
      </c>
      <c r="AD324" s="469">
        <f>'8. Routing factors'!AD112*'7. Network costs'!$G$334</f>
        <v>0</v>
      </c>
      <c r="AE324" s="469">
        <f>'8. Routing factors'!AE112*'7. Network costs'!$G$335</f>
        <v>0</v>
      </c>
      <c r="AF324" s="469">
        <f>'8. Routing factors'!AF112*'7. Network costs'!$G$336</f>
        <v>0</v>
      </c>
      <c r="AG324" s="469">
        <f>'8. Routing factors'!AG112*'7. Network costs'!$G$337</f>
        <v>0</v>
      </c>
      <c r="AH324" s="469">
        <f>'8. Routing factors'!AH112*'7. Network costs'!$G$338</f>
        <v>0</v>
      </c>
      <c r="AI324" s="469">
        <f>'8. Routing factors'!AI112*'7. Network costs'!$G$339</f>
        <v>0</v>
      </c>
      <c r="AJ324" s="469">
        <f>'8. Routing factors'!AJ112*'7. Network costs'!$G$340</f>
        <v>0</v>
      </c>
      <c r="AK324" s="469">
        <f>'8. Routing factors'!AK112*'7. Network costs'!$G$341</f>
        <v>0</v>
      </c>
      <c r="AL324" s="469">
        <f>'8. Routing factors'!AL112*'7. Network costs'!$G$342</f>
        <v>0</v>
      </c>
      <c r="AM324" s="469">
        <f>'8. Routing factors'!AM112*'7. Network costs'!$G$343</f>
        <v>0</v>
      </c>
      <c r="AN324" s="469">
        <f>'8. Routing factors'!AN112*'7. Network costs'!$G$344</f>
        <v>0</v>
      </c>
      <c r="AO324" s="469">
        <f>'8. Routing factors'!AO112*'7. Network costs'!$G$345</f>
        <v>0</v>
      </c>
      <c r="AP324" s="469">
        <f>'8. Routing factors'!AP112*'7. Network costs'!$G$346</f>
        <v>0</v>
      </c>
      <c r="AQ324" s="469">
        <f>'8. Routing factors'!AQ112*'7. Network costs'!$G$347</f>
        <v>0</v>
      </c>
      <c r="AR324" s="469">
        <f>'8. Routing factors'!AR112*'7. Network costs'!$G$348</f>
        <v>0</v>
      </c>
      <c r="AS324" s="469">
        <f>'8. Routing factors'!AS112*'7. Network costs'!$G$349</f>
        <v>0</v>
      </c>
      <c r="AT324" s="469">
        <f>'8. Routing factors'!AT112*'7. Network costs'!$G$350</f>
        <v>0</v>
      </c>
      <c r="AU324" s="469">
        <f>'8. Routing factors'!AU112*'7. Network costs'!$G$351</f>
        <v>0</v>
      </c>
      <c r="AV324" s="469">
        <f>'8. Routing factors'!AV112*'7. Network costs'!$G$352</f>
        <v>0</v>
      </c>
      <c r="AW324" s="469">
        <f>'8. Routing factors'!AW112*'7. Network costs'!$G$353</f>
        <v>0</v>
      </c>
      <c r="AX324" s="469">
        <f>'8. Routing factors'!AX112*'7. Network costs'!$G$354</f>
        <v>0</v>
      </c>
      <c r="AY324" s="469">
        <f>'8. Routing factors'!AY112*'7. Network costs'!$G$355</f>
        <v>0</v>
      </c>
      <c r="AZ324" s="469">
        <f>'8. Routing factors'!AZ112*'7. Network costs'!$G$356</f>
        <v>0</v>
      </c>
      <c r="BA324" s="469">
        <f>'8. Routing factors'!BA112*'7. Network costs'!$G$357</f>
        <v>0</v>
      </c>
      <c r="BB324" s="469">
        <f>'8. Routing factors'!BB112*'7. Network costs'!$G$358</f>
        <v>0</v>
      </c>
      <c r="BC324" s="469">
        <f>'8. Routing factors'!BC112*'7. Network costs'!$G$359</f>
        <v>0</v>
      </c>
      <c r="BD324" s="469">
        <f>'8. Routing factors'!BD112*'7. Network costs'!$G$360</f>
        <v>0</v>
      </c>
      <c r="BE324" s="469">
        <f>'8. Routing factors'!BE112*'7. Network costs'!$G$361</f>
        <v>0</v>
      </c>
      <c r="BF324" s="469">
        <f>'8. Routing factors'!BF112*'7. Network costs'!$G$362</f>
        <v>0</v>
      </c>
      <c r="BG324" s="469">
        <f>'8. Routing factors'!BG112*'7. Network costs'!$G$363</f>
        <v>0</v>
      </c>
      <c r="BH324" s="229"/>
      <c r="BI324" s="335">
        <f t="shared" si="50"/>
        <v>0</v>
      </c>
      <c r="BJ324" s="470">
        <f>'2. Traffic'!G235</f>
        <v>0</v>
      </c>
      <c r="BK324" s="471" t="str">
        <f t="shared" si="51"/>
        <v/>
      </c>
    </row>
    <row r="325" spans="3:63">
      <c r="C325" s="240" t="str">
        <f t="shared" si="49"/>
        <v>S30</v>
      </c>
      <c r="D325" s="240" t="str">
        <f t="shared" si="49"/>
        <v>OTHER: complete as required</v>
      </c>
      <c r="E325" s="469">
        <f>'8. Routing factors'!E113*'7. Network costs'!$G$309</f>
        <v>0</v>
      </c>
      <c r="F325" s="469">
        <f>'8. Routing factors'!F113*'7. Network costs'!$G$310</f>
        <v>0</v>
      </c>
      <c r="G325" s="469">
        <f>'8. Routing factors'!G113*'7. Network costs'!$G$311</f>
        <v>0</v>
      </c>
      <c r="H325" s="469">
        <f>'8. Routing factors'!H113*'7. Network costs'!$G$312</f>
        <v>0</v>
      </c>
      <c r="I325" s="469">
        <f>'8. Routing factors'!I113*'7. Network costs'!$G$313</f>
        <v>0</v>
      </c>
      <c r="J325" s="469">
        <f>'8. Routing factors'!J113*'7. Network costs'!$G$314</f>
        <v>0</v>
      </c>
      <c r="K325" s="469">
        <f>'8. Routing factors'!K113*'7. Network costs'!$G$315</f>
        <v>0</v>
      </c>
      <c r="L325" s="469">
        <f>'8. Routing factors'!L113*'7. Network costs'!$G$316</f>
        <v>0</v>
      </c>
      <c r="M325" s="469">
        <f>'8. Routing factors'!M113*'7. Network costs'!$G$317</f>
        <v>0</v>
      </c>
      <c r="N325" s="469">
        <f>'8. Routing factors'!N113*'7. Network costs'!$G$318</f>
        <v>0</v>
      </c>
      <c r="O325" s="469">
        <f>'8. Routing factors'!O113*'7. Network costs'!$G$319</f>
        <v>0</v>
      </c>
      <c r="P325" s="469">
        <f>'8. Routing factors'!P113*'7. Network costs'!$G$320</f>
        <v>0</v>
      </c>
      <c r="Q325" s="469">
        <f>'8. Routing factors'!Q113*'7. Network costs'!$G$321</f>
        <v>0</v>
      </c>
      <c r="R325" s="469">
        <f>'8. Routing factors'!R113*'7. Network costs'!$G$322</f>
        <v>0</v>
      </c>
      <c r="S325" s="469">
        <f>'8. Routing factors'!S113*'7. Network costs'!$G$323</f>
        <v>0</v>
      </c>
      <c r="T325" s="469">
        <f>'8. Routing factors'!T113*'7. Network costs'!$G$324</f>
        <v>0</v>
      </c>
      <c r="U325" s="469">
        <f>'8. Routing factors'!U113*'7. Network costs'!$G$325</f>
        <v>0</v>
      </c>
      <c r="V325" s="469">
        <f>'8. Routing factors'!V113*'7. Network costs'!$G$326</f>
        <v>0</v>
      </c>
      <c r="W325" s="469">
        <f>'8. Routing factors'!W113*'7. Network costs'!$G$327</f>
        <v>0</v>
      </c>
      <c r="X325" s="469">
        <f>'8. Routing factors'!X113*'7. Network costs'!$G$328</f>
        <v>0</v>
      </c>
      <c r="Y325" s="469">
        <f>'8. Routing factors'!Y113*'7. Network costs'!$G$329</f>
        <v>0</v>
      </c>
      <c r="Z325" s="469">
        <f>'8. Routing factors'!Z113*'7. Network costs'!$G$330</f>
        <v>0</v>
      </c>
      <c r="AA325" s="469">
        <f>'8. Routing factors'!AA113*'7. Network costs'!$G$331</f>
        <v>0</v>
      </c>
      <c r="AB325" s="469">
        <f>'8. Routing factors'!AB113*'7. Network costs'!$G$332</f>
        <v>0</v>
      </c>
      <c r="AC325" s="469">
        <f>'8. Routing factors'!AC113*'7. Network costs'!$G$333</f>
        <v>0</v>
      </c>
      <c r="AD325" s="469">
        <f>'8. Routing factors'!AD113*'7. Network costs'!$G$334</f>
        <v>0</v>
      </c>
      <c r="AE325" s="469">
        <f>'8. Routing factors'!AE113*'7. Network costs'!$G$335</f>
        <v>0</v>
      </c>
      <c r="AF325" s="469">
        <f>'8. Routing factors'!AF113*'7. Network costs'!$G$336</f>
        <v>0</v>
      </c>
      <c r="AG325" s="469">
        <f>'8. Routing factors'!AG113*'7. Network costs'!$G$337</f>
        <v>0</v>
      </c>
      <c r="AH325" s="469">
        <f>'8. Routing factors'!AH113*'7. Network costs'!$G$338</f>
        <v>0</v>
      </c>
      <c r="AI325" s="469">
        <f>'8. Routing factors'!AI113*'7. Network costs'!$G$339</f>
        <v>0</v>
      </c>
      <c r="AJ325" s="469">
        <f>'8. Routing factors'!AJ113*'7. Network costs'!$G$340</f>
        <v>0</v>
      </c>
      <c r="AK325" s="469">
        <f>'8. Routing factors'!AK113*'7. Network costs'!$G$341</f>
        <v>0</v>
      </c>
      <c r="AL325" s="469">
        <f>'8. Routing factors'!AL113*'7. Network costs'!$G$342</f>
        <v>0</v>
      </c>
      <c r="AM325" s="469">
        <f>'8. Routing factors'!AM113*'7. Network costs'!$G$343</f>
        <v>0</v>
      </c>
      <c r="AN325" s="469">
        <f>'8. Routing factors'!AN113*'7. Network costs'!$G$344</f>
        <v>0</v>
      </c>
      <c r="AO325" s="469">
        <f>'8. Routing factors'!AO113*'7. Network costs'!$G$345</f>
        <v>0</v>
      </c>
      <c r="AP325" s="469">
        <f>'8. Routing factors'!AP113*'7. Network costs'!$G$346</f>
        <v>0</v>
      </c>
      <c r="AQ325" s="469">
        <f>'8. Routing factors'!AQ113*'7. Network costs'!$G$347</f>
        <v>0</v>
      </c>
      <c r="AR325" s="469">
        <f>'8. Routing factors'!AR113*'7. Network costs'!$G$348</f>
        <v>0</v>
      </c>
      <c r="AS325" s="469">
        <f>'8. Routing factors'!AS113*'7. Network costs'!$G$349</f>
        <v>0</v>
      </c>
      <c r="AT325" s="469">
        <f>'8. Routing factors'!AT113*'7. Network costs'!$G$350</f>
        <v>0</v>
      </c>
      <c r="AU325" s="469">
        <f>'8. Routing factors'!AU113*'7. Network costs'!$G$351</f>
        <v>0</v>
      </c>
      <c r="AV325" s="469">
        <f>'8. Routing factors'!AV113*'7. Network costs'!$G$352</f>
        <v>0</v>
      </c>
      <c r="AW325" s="469">
        <f>'8. Routing factors'!AW113*'7. Network costs'!$G$353</f>
        <v>0</v>
      </c>
      <c r="AX325" s="469">
        <f>'8. Routing factors'!AX113*'7. Network costs'!$G$354</f>
        <v>0</v>
      </c>
      <c r="AY325" s="469">
        <f>'8. Routing factors'!AY113*'7. Network costs'!$G$355</f>
        <v>0</v>
      </c>
      <c r="AZ325" s="469">
        <f>'8. Routing factors'!AZ113*'7. Network costs'!$G$356</f>
        <v>0</v>
      </c>
      <c r="BA325" s="469">
        <f>'8. Routing factors'!BA113*'7. Network costs'!$G$357</f>
        <v>0</v>
      </c>
      <c r="BB325" s="469">
        <f>'8. Routing factors'!BB113*'7. Network costs'!$G$358</f>
        <v>0</v>
      </c>
      <c r="BC325" s="469">
        <f>'8. Routing factors'!BC113*'7. Network costs'!$G$359</f>
        <v>0</v>
      </c>
      <c r="BD325" s="469">
        <f>'8. Routing factors'!BD113*'7. Network costs'!$G$360</f>
        <v>0</v>
      </c>
      <c r="BE325" s="469">
        <f>'8. Routing factors'!BE113*'7. Network costs'!$G$361</f>
        <v>0</v>
      </c>
      <c r="BF325" s="469">
        <f>'8. Routing factors'!BF113*'7. Network costs'!$G$362</f>
        <v>0</v>
      </c>
      <c r="BG325" s="469">
        <f>'8. Routing factors'!BG113*'7. Network costs'!$G$363</f>
        <v>0</v>
      </c>
      <c r="BH325" s="229"/>
      <c r="BI325" s="335">
        <f t="shared" si="50"/>
        <v>0</v>
      </c>
      <c r="BJ325" s="470">
        <f>'2. Traffic'!G236</f>
        <v>0</v>
      </c>
      <c r="BK325" s="471" t="str">
        <f t="shared" si="51"/>
        <v/>
      </c>
    </row>
    <row r="326" spans="3:63">
      <c r="C326" s="222"/>
      <c r="D326" s="222" t="s">
        <v>2</v>
      </c>
      <c r="E326" s="472">
        <f t="shared" ref="E326:AG326" si="52">SUM(E296:E325)</f>
        <v>11338586.361960985</v>
      </c>
      <c r="F326" s="472">
        <f t="shared" si="52"/>
        <v>10411988.974013304</v>
      </c>
      <c r="G326" s="472">
        <f t="shared" si="52"/>
        <v>15412332.798538936</v>
      </c>
      <c r="H326" s="472">
        <f t="shared" si="52"/>
        <v>5844981.1877262741</v>
      </c>
      <c r="I326" s="472">
        <f t="shared" si="52"/>
        <v>16152290.36640677</v>
      </c>
      <c r="J326" s="472">
        <f t="shared" si="52"/>
        <v>1310297.6057299715</v>
      </c>
      <c r="K326" s="472">
        <f t="shared" si="52"/>
        <v>489527.53509088594</v>
      </c>
      <c r="L326" s="472">
        <f t="shared" si="52"/>
        <v>65270.338012118118</v>
      </c>
      <c r="M326" s="472">
        <f t="shared" si="52"/>
        <v>1958110.1403635445</v>
      </c>
      <c r="N326" s="472">
        <f t="shared" si="52"/>
        <v>135511.17089475811</v>
      </c>
      <c r="O326" s="472">
        <f t="shared" si="52"/>
        <v>181488.17530547961</v>
      </c>
      <c r="P326" s="472">
        <f t="shared" si="52"/>
        <v>1969639.1118424134</v>
      </c>
      <c r="Q326" s="472">
        <f t="shared" si="52"/>
        <v>244763.76754544303</v>
      </c>
      <c r="R326" s="472">
        <f t="shared" si="52"/>
        <v>348108.46939796349</v>
      </c>
      <c r="S326" s="472">
        <f t="shared" si="52"/>
        <v>326351.69006059074</v>
      </c>
      <c r="T326" s="472">
        <f t="shared" si="52"/>
        <v>5221627.0409694519</v>
      </c>
      <c r="U326" s="472">
        <f t="shared" si="52"/>
        <v>1305406.7602423634</v>
      </c>
      <c r="V326" s="472">
        <f t="shared" si="52"/>
        <v>417730.1632775563</v>
      </c>
      <c r="W326" s="472">
        <f t="shared" si="52"/>
        <v>492163.36048418266</v>
      </c>
      <c r="X326" s="472">
        <f t="shared" si="52"/>
        <v>39373.068838734609</v>
      </c>
      <c r="Y326" s="472">
        <f t="shared" si="52"/>
        <v>508785.5741134648</v>
      </c>
      <c r="Z326" s="472">
        <f t="shared" si="52"/>
        <v>264683.90215368324</v>
      </c>
      <c r="AA326" s="472">
        <f t="shared" si="52"/>
        <v>381831.4773708912</v>
      </c>
      <c r="AB326" s="472">
        <f t="shared" si="52"/>
        <v>1076726.7653896697</v>
      </c>
      <c r="AC326" s="472">
        <f t="shared" si="52"/>
        <v>1381064.0274678355</v>
      </c>
      <c r="AD326" s="472">
        <f t="shared" si="52"/>
        <v>0</v>
      </c>
      <c r="AE326" s="472">
        <f t="shared" si="52"/>
        <v>0</v>
      </c>
      <c r="AF326" s="472">
        <f t="shared" si="52"/>
        <v>0</v>
      </c>
      <c r="AG326" s="472">
        <f t="shared" si="52"/>
        <v>0</v>
      </c>
      <c r="AH326" s="472">
        <f t="shared" ref="AH326:BG326" si="53">SUM(AH296:AH325)</f>
        <v>0</v>
      </c>
      <c r="AI326" s="472">
        <f t="shared" si="53"/>
        <v>5863691.6377996337</v>
      </c>
      <c r="AJ326" s="472">
        <f t="shared" si="53"/>
        <v>23739064.24376424</v>
      </c>
      <c r="AK326" s="472">
        <f t="shared" si="53"/>
        <v>6161030.6284341058</v>
      </c>
      <c r="AL326" s="472">
        <f t="shared" si="53"/>
        <v>2495595.1493128003</v>
      </c>
      <c r="AM326" s="472">
        <f t="shared" si="53"/>
        <v>2261077.29708242</v>
      </c>
      <c r="AN326" s="472">
        <f t="shared" si="53"/>
        <v>12374.054859655032</v>
      </c>
      <c r="AO326" s="472">
        <f t="shared" si="53"/>
        <v>1649.8739812873378</v>
      </c>
      <c r="AP326" s="472">
        <f t="shared" si="53"/>
        <v>2335.4930973065298</v>
      </c>
      <c r="AQ326" s="472">
        <f t="shared" si="53"/>
        <v>13578.448240154239</v>
      </c>
      <c r="AR326" s="472">
        <f t="shared" si="53"/>
        <v>8249.3699064366883</v>
      </c>
      <c r="AS326" s="472">
        <f t="shared" si="53"/>
        <v>8999.31262520366</v>
      </c>
      <c r="AT326" s="472">
        <f t="shared" si="53"/>
        <v>8249.3699064366901</v>
      </c>
      <c r="AU326" s="472">
        <f t="shared" si="53"/>
        <v>719.94501001629305</v>
      </c>
      <c r="AV326" s="472">
        <f t="shared" si="53"/>
        <v>12440.682057675811</v>
      </c>
      <c r="AW326" s="472">
        <f t="shared" si="53"/>
        <v>2488.1364115351626</v>
      </c>
      <c r="AX326" s="472">
        <f t="shared" si="53"/>
        <v>1687.371117225686</v>
      </c>
      <c r="AY326" s="472">
        <f t="shared" si="53"/>
        <v>0</v>
      </c>
      <c r="AZ326" s="472">
        <f t="shared" si="53"/>
        <v>0</v>
      </c>
      <c r="BA326" s="472">
        <f t="shared" si="53"/>
        <v>0</v>
      </c>
      <c r="BB326" s="472">
        <f t="shared" si="53"/>
        <v>0</v>
      </c>
      <c r="BC326" s="472">
        <f t="shared" si="53"/>
        <v>0</v>
      </c>
      <c r="BD326" s="472">
        <f t="shared" si="53"/>
        <v>0</v>
      </c>
      <c r="BE326" s="472">
        <f t="shared" si="53"/>
        <v>0</v>
      </c>
      <c r="BF326" s="472">
        <f t="shared" si="53"/>
        <v>0</v>
      </c>
      <c r="BG326" s="472">
        <f t="shared" si="53"/>
        <v>0</v>
      </c>
      <c r="BH326" s="32"/>
      <c r="BI326" s="472">
        <f>SUM(BI296:BI325)</f>
        <v>117871870.84680343</v>
      </c>
      <c r="BJ326" s="144"/>
      <c r="BK326" s="144"/>
    </row>
    <row r="327" spans="3:63">
      <c r="C327" s="207"/>
      <c r="D327" s="207"/>
      <c r="E327" s="444" t="str">
        <f>IF(ROUND(E326,0)=ROUND('7. Network costs'!$G$309,0),"OK", "ERROR")</f>
        <v>OK</v>
      </c>
      <c r="F327" s="444" t="str">
        <f>IF(ROUND(F326,0)=ROUND('7. Network costs'!$G$310,0),"OK", "ERROR")</f>
        <v>OK</v>
      </c>
      <c r="G327" s="444" t="str">
        <f>IF(ROUND(G326,0)=ROUND('7. Network costs'!$G$311,0),"OK", "ERROR")</f>
        <v>OK</v>
      </c>
      <c r="H327" s="444" t="str">
        <f>IF(ROUND(H326,0)=ROUND('7. Network costs'!$G$312,0),"OK", "ERROR")</f>
        <v>OK</v>
      </c>
      <c r="I327" s="444" t="str">
        <f>IF(ROUND(I326,0)=ROUND('7. Network costs'!$G$313,0),"OK", "ERROR")</f>
        <v>OK</v>
      </c>
      <c r="J327" s="444" t="str">
        <f>IF(ROUND(J326,0)=ROUND('7. Network costs'!$G$314,0),"OK", "ERROR")</f>
        <v>OK</v>
      </c>
      <c r="K327" s="444" t="str">
        <f>IF(ROUND(K326,0)=ROUND('7. Network costs'!$G$315,0),"OK", "ERROR")</f>
        <v>OK</v>
      </c>
      <c r="L327" s="444" t="str">
        <f>IF(ROUND(L326,0)=ROUND('7. Network costs'!$G$316,0),"OK", "ERROR")</f>
        <v>OK</v>
      </c>
      <c r="M327" s="444" t="str">
        <f>IF(ROUND(M326,0)=ROUND('7. Network costs'!$G$317,0),"OK", "ERROR")</f>
        <v>OK</v>
      </c>
      <c r="N327" s="444" t="str">
        <f>IF(ROUND(N326,0)=ROUND('7. Network costs'!$G$318,0),"OK", "ERROR")</f>
        <v>OK</v>
      </c>
      <c r="O327" s="444" t="str">
        <f>IF(ROUND(O326,0)=ROUND('7. Network costs'!$G$319,0),"OK", "ERROR")</f>
        <v>OK</v>
      </c>
      <c r="P327" s="444" t="str">
        <f>IF(ROUND(P326,0)=ROUND('7. Network costs'!$G$320,0),"OK", "ERROR")</f>
        <v>OK</v>
      </c>
      <c r="Q327" s="444" t="str">
        <f>IF(ROUND(Q326,0)=ROUND('7. Network costs'!$G$321,0),"OK", "ERROR")</f>
        <v>OK</v>
      </c>
      <c r="R327" s="444" t="str">
        <f>IF(ROUND(R326,0)=ROUND('7. Network costs'!$G$322,0),"OK", "ERROR")</f>
        <v>OK</v>
      </c>
      <c r="S327" s="444" t="str">
        <f>IF(ROUND(S326,0)=ROUND('7. Network costs'!$G$323,0),"OK", "ERROR")</f>
        <v>OK</v>
      </c>
      <c r="T327" s="444" t="str">
        <f>IF(ROUND(T326,0)=ROUND('7. Network costs'!$G$324,0),"OK", "ERROR")</f>
        <v>OK</v>
      </c>
      <c r="U327" s="444" t="str">
        <f>IF(ROUND(U326,0)=ROUND('7. Network costs'!$G$325,0),"OK", "ERROR")</f>
        <v>OK</v>
      </c>
      <c r="V327" s="444" t="str">
        <f>IF(ROUND(V326,0)=ROUND('7. Network costs'!$G$326,0),"OK", "ERROR")</f>
        <v>OK</v>
      </c>
      <c r="W327" s="444" t="str">
        <f>IF(ROUND(W326,0)=ROUND('7. Network costs'!$G$327,0),"OK", "ERROR")</f>
        <v>OK</v>
      </c>
      <c r="X327" s="444" t="str">
        <f>IF(ROUND(X326,0)=ROUND('7. Network costs'!$G$328,0),"OK", "ERROR")</f>
        <v>OK</v>
      </c>
      <c r="Y327" s="444" t="str">
        <f>IF(ROUND(Y326,0)=ROUND('7. Network costs'!$G$329,0),"OK", "ERROR")</f>
        <v>OK</v>
      </c>
      <c r="Z327" s="444" t="str">
        <f>IF(ROUND(Z326,0)=ROUND('7. Network costs'!$G$330,0),"OK", "ERROR")</f>
        <v>OK</v>
      </c>
      <c r="AA327" s="444" t="str">
        <f>IF(ROUND(AA326,0)=ROUND('7. Network costs'!$G$331,0),"OK", "ERROR")</f>
        <v>OK</v>
      </c>
      <c r="AB327" s="444" t="str">
        <f>IF(ROUND(AB326,0)=ROUND('7. Network costs'!$G$332,0),"OK", "ERROR")</f>
        <v>OK</v>
      </c>
      <c r="AC327" s="444" t="str">
        <f>IF(ROUND(AC326,0)=ROUND('7. Network costs'!$G$333,0),"OK", "ERROR")</f>
        <v>OK</v>
      </c>
      <c r="AD327" s="444" t="str">
        <f>IF(ROUND(AD326,0)=ROUND('7. Network costs'!$G$334,0),"OK", "ERROR")</f>
        <v>OK</v>
      </c>
      <c r="AE327" s="444" t="str">
        <f>IF(ROUND(AE326,0)=ROUND('7. Network costs'!$G$335,0),"OK", "ERROR")</f>
        <v>OK</v>
      </c>
      <c r="AF327" s="444" t="str">
        <f>IF(ROUND(AG326,0)=ROUND('7. Network costs'!$G$336,0),"OK", "ERROR")</f>
        <v>OK</v>
      </c>
      <c r="AG327" s="444" t="str">
        <f>IF(ROUND(AG326,0)=ROUND('7. Network costs'!$G$337,0),"OK", "ERROR")</f>
        <v>OK</v>
      </c>
      <c r="AH327" s="444" t="str">
        <f>IF(ROUND(AH326,0)=ROUND('7. Network costs'!$G$338,0),"OK", "ERROR")</f>
        <v>OK</v>
      </c>
      <c r="AI327" s="444" t="str">
        <f>IF(ROUND(AI326,0)=ROUND('7. Network costs'!$G$339,0),"OK", "ERROR")</f>
        <v>OK</v>
      </c>
      <c r="AJ327" s="444" t="str">
        <f>IF(ROUND(AJ326,0)=ROUND('7. Network costs'!$G$340,0),"OK", "ERROR")</f>
        <v>OK</v>
      </c>
      <c r="AK327" s="444" t="str">
        <f>IF(ROUND(AK326,0)=ROUND('7. Network costs'!$G$341,0),"OK", "ERROR")</f>
        <v>OK</v>
      </c>
      <c r="AL327" s="444" t="str">
        <f>IF(ROUND(AL326,0)=ROUND('7. Network costs'!$G$342,0),"OK", "ERROR")</f>
        <v>OK</v>
      </c>
      <c r="AM327" s="444" t="str">
        <f>IF(ROUND(AM326,0)=ROUND('7. Network costs'!$G$343,0),"OK", "ERROR")</f>
        <v>OK</v>
      </c>
      <c r="AN327" s="444" t="str">
        <f>IF(ROUND(AN326,0)=ROUND('7. Network costs'!$G$344,0),"OK", "ERROR")</f>
        <v>OK</v>
      </c>
      <c r="AO327" s="444" t="str">
        <f>IF(ROUND(AO326,0)=ROUND('7. Network costs'!$G$345,0),"OK", "ERROR")</f>
        <v>OK</v>
      </c>
      <c r="AP327" s="444" t="str">
        <f>IF(ROUND(AP326,0)=ROUND('7. Network costs'!$G$346,0),"OK", "ERROR")</f>
        <v>OK</v>
      </c>
      <c r="AQ327" s="444" t="str">
        <f>IF(ROUND(AQ326,0)=ROUND('7. Network costs'!$G$347,0),"OK", "ERROR")</f>
        <v>OK</v>
      </c>
      <c r="AR327" s="444" t="str">
        <f>IF(ROUND(AR326,0)=ROUND('7. Network costs'!$G$348,0),"OK", "ERROR")</f>
        <v>OK</v>
      </c>
      <c r="AS327" s="444" t="str">
        <f>IF(ROUND(AS326,0)=ROUND('7. Network costs'!$G$349,0),"OK", "ERROR")</f>
        <v>OK</v>
      </c>
      <c r="AT327" s="444" t="str">
        <f>IF(ROUND(AT326,0)=ROUND('7. Network costs'!$G$350,0),"OK", "ERROR")</f>
        <v>OK</v>
      </c>
      <c r="AU327" s="444" t="str">
        <f>IF(ROUND(AU326,0)=ROUND('7. Network costs'!$G$351,0),"OK", "ERROR")</f>
        <v>OK</v>
      </c>
      <c r="AV327" s="444" t="str">
        <f>IF(ROUND(AV326,0)=ROUND('7. Network costs'!$G$352,0),"OK", "ERROR")</f>
        <v>OK</v>
      </c>
      <c r="AW327" s="444" t="str">
        <f>IF(ROUND(AW326,0)=ROUND('7. Network costs'!$G$353,0),"OK", "ERROR")</f>
        <v>OK</v>
      </c>
      <c r="AX327" s="444" t="str">
        <f>IF(ROUND(AX326,0)=ROUND('7. Network costs'!$G$354,0),"OK", "ERROR")</f>
        <v>OK</v>
      </c>
      <c r="AY327" s="444" t="str">
        <f>IF(ROUND(AY326,0)=ROUND('7. Network costs'!$G$355,0),"OK", "ERROR")</f>
        <v>OK</v>
      </c>
      <c r="AZ327" s="444" t="str">
        <f>IF(ROUND(AZ326,0)=ROUND('7. Network costs'!$G$356,0),"OK", "ERROR")</f>
        <v>OK</v>
      </c>
      <c r="BA327" s="444" t="str">
        <f>IF(ROUND(BA326,0)=ROUND('7. Network costs'!$G$357,0),"OK", "ERROR")</f>
        <v>OK</v>
      </c>
      <c r="BB327" s="444" t="str">
        <f>IF(ROUND(BB326,0)=ROUND('7. Network costs'!$G$358,0),"OK", "ERROR")</f>
        <v>OK</v>
      </c>
      <c r="BC327" s="444" t="str">
        <f>IF(ROUND(BC326,0)=ROUND('7. Network costs'!$G$359,0),"OK", "ERROR")</f>
        <v>OK</v>
      </c>
      <c r="BD327" s="444" t="str">
        <f>IF(ROUND(BD326,0)=ROUND('7. Network costs'!$G$360,0),"OK", "ERROR")</f>
        <v>OK</v>
      </c>
      <c r="BE327" s="444" t="str">
        <f>IF(ROUND(BE326,0)=ROUND('7. Network costs'!$G$361,0),"OK", "ERROR")</f>
        <v>OK</v>
      </c>
      <c r="BF327" s="444" t="str">
        <f>IF(ROUND(BG326,0)=ROUND('7. Network costs'!$G$362,0),"OK", "ERROR")</f>
        <v>OK</v>
      </c>
      <c r="BG327" s="444" t="str">
        <f>IF(ROUND(BG326,0)=ROUND('7. Network costs'!$G$363,0),"OK", "ERROR")</f>
        <v>OK</v>
      </c>
      <c r="BH327" s="207"/>
      <c r="BI327" s="479" t="str">
        <f>IF(ROUND(BI326,0)=ROUND('7. Network costs'!G364,0),"Ok", "Not ok")</f>
        <v>Ok</v>
      </c>
      <c r="BJ327" s="207"/>
      <c r="BK327" s="207"/>
    </row>
    <row r="328" spans="3:63">
      <c r="AH328" s="207"/>
      <c r="BG328"/>
    </row>
    <row r="329" spans="3:63" s="695" customFormat="1" ht="51">
      <c r="C329" s="687">
        <f>'C. Masterfiles'!D145</f>
        <v>2016</v>
      </c>
      <c r="D329" s="687" t="s">
        <v>284</v>
      </c>
      <c r="E329" s="687" t="str">
        <f t="shared" ref="E329:BG329" si="54">E294</f>
        <v>TRX</v>
      </c>
      <c r="F329" s="687" t="str">
        <f t="shared" si="54"/>
        <v>Radio</v>
      </c>
      <c r="G329" s="687" t="str">
        <f t="shared" si="54"/>
        <v>BTS</v>
      </c>
      <c r="H329" s="687" t="str">
        <f t="shared" si="54"/>
        <v>Node B</v>
      </c>
      <c r="I329" s="687" t="str">
        <f t="shared" si="54"/>
        <v>BSC</v>
      </c>
      <c r="J329" s="687" t="str">
        <f t="shared" si="54"/>
        <v>RNC</v>
      </c>
      <c r="K329" s="687" t="str">
        <f t="shared" si="54"/>
        <v>MSC</v>
      </c>
      <c r="L329" s="687" t="str">
        <f t="shared" si="54"/>
        <v>HLR</v>
      </c>
      <c r="M329" s="687" t="str">
        <f t="shared" si="54"/>
        <v>PPP</v>
      </c>
      <c r="N329" s="687" t="str">
        <f t="shared" si="54"/>
        <v>SMSG</v>
      </c>
      <c r="O329" s="687" t="str">
        <f t="shared" si="54"/>
        <v>SMSC</v>
      </c>
      <c r="P329" s="687" t="str">
        <f t="shared" si="54"/>
        <v>MMSC</v>
      </c>
      <c r="Q329" s="687" t="str">
        <f t="shared" si="54"/>
        <v>VMS</v>
      </c>
      <c r="R329" s="687" t="str">
        <f t="shared" si="54"/>
        <v>NMS</v>
      </c>
      <c r="S329" s="687" t="str">
        <f t="shared" si="54"/>
        <v>OSS</v>
      </c>
      <c r="T329" s="687" t="str">
        <f t="shared" si="54"/>
        <v>GPRS</v>
      </c>
      <c r="U329" s="687" t="str">
        <f t="shared" si="54"/>
        <v>BIL</v>
      </c>
      <c r="V329" s="687" t="str">
        <f t="shared" si="54"/>
        <v>IBIL</v>
      </c>
      <c r="W329" s="687" t="str">
        <f t="shared" si="54"/>
        <v>IGW</v>
      </c>
      <c r="X329" s="687" t="str">
        <f t="shared" si="54"/>
        <v>INT</v>
      </c>
      <c r="Y329" s="687" t="str">
        <f t="shared" si="54"/>
        <v>SGSN</v>
      </c>
      <c r="Z329" s="687" t="str">
        <f t="shared" si="54"/>
        <v>GGSN</v>
      </c>
      <c r="AA329" s="687" t="str">
        <f t="shared" si="54"/>
        <v>IN/NGN</v>
      </c>
      <c r="AB329" s="687" t="str">
        <f t="shared" si="54"/>
        <v>eNodeB</v>
      </c>
      <c r="AC329" s="687" t="str">
        <f t="shared" si="54"/>
        <v>eNodeB Radio</v>
      </c>
      <c r="AD329" s="687" t="str">
        <f t="shared" si="54"/>
        <v>OTHER</v>
      </c>
      <c r="AE329" s="687" t="str">
        <f t="shared" si="54"/>
        <v>OTHER</v>
      </c>
      <c r="AF329" s="687" t="str">
        <f t="shared" si="54"/>
        <v>OTHER</v>
      </c>
      <c r="AG329" s="687" t="str">
        <f t="shared" si="54"/>
        <v>OTHER</v>
      </c>
      <c r="AH329" s="687" t="str">
        <f t="shared" si="54"/>
        <v>OTHER</v>
      </c>
      <c r="AI329" s="687" t="str">
        <f t="shared" si="54"/>
        <v>BTS-BSC</v>
      </c>
      <c r="AJ329" s="687" t="str">
        <f t="shared" si="54"/>
        <v>Node B-RNC</v>
      </c>
      <c r="AK329" s="687" t="str">
        <f t="shared" si="54"/>
        <v>BSC-MSC</v>
      </c>
      <c r="AL329" s="687" t="str">
        <f t="shared" si="54"/>
        <v>RNC-MSC</v>
      </c>
      <c r="AM329" s="687" t="str">
        <f t="shared" si="54"/>
        <v>MSC-MSC</v>
      </c>
      <c r="AN329" s="687" t="str">
        <f t="shared" si="54"/>
        <v>MSC-PPP</v>
      </c>
      <c r="AO329" s="687" t="str">
        <f t="shared" si="54"/>
        <v>MSC-HLR</v>
      </c>
      <c r="AP329" s="687" t="str">
        <f t="shared" si="54"/>
        <v>MSC-SMS</v>
      </c>
      <c r="AQ329" s="687" t="str">
        <f t="shared" si="54"/>
        <v>MSC-MMS</v>
      </c>
      <c r="AR329" s="687" t="str">
        <f t="shared" si="54"/>
        <v>MSC-OSS</v>
      </c>
      <c r="AS329" s="687" t="str">
        <f t="shared" si="54"/>
        <v>MSC-GPRS</v>
      </c>
      <c r="AT329" s="687" t="str">
        <f t="shared" si="54"/>
        <v>MSC-BIL</v>
      </c>
      <c r="AU329" s="687" t="str">
        <f t="shared" si="54"/>
        <v>MSC-IBIL</v>
      </c>
      <c r="AV329" s="687" t="str">
        <f t="shared" si="54"/>
        <v>MSC-IGW</v>
      </c>
      <c r="AW329" s="687" t="str">
        <f t="shared" si="54"/>
        <v>MSC-INT</v>
      </c>
      <c r="AX329" s="687" t="str">
        <f t="shared" si="54"/>
        <v>MSC-IN/NGIN</v>
      </c>
      <c r="AY329" s="687" t="str">
        <f t="shared" si="54"/>
        <v>eNodeB-MSC</v>
      </c>
      <c r="AZ329" s="687" t="str">
        <f t="shared" si="54"/>
        <v>OTHER: complete as required</v>
      </c>
      <c r="BA329" s="687" t="str">
        <f t="shared" si="54"/>
        <v>OTHER: complete as required</v>
      </c>
      <c r="BB329" s="687" t="str">
        <f t="shared" si="54"/>
        <v>OTHER: complete as required</v>
      </c>
      <c r="BC329" s="687" t="str">
        <f t="shared" si="54"/>
        <v>OTHER: complete as required</v>
      </c>
      <c r="BD329" s="687" t="str">
        <f t="shared" si="54"/>
        <v>OTHER: complete as required</v>
      </c>
      <c r="BE329" s="687" t="str">
        <f t="shared" si="54"/>
        <v>OTHER: complete as required</v>
      </c>
      <c r="BF329" s="687" t="str">
        <f t="shared" si="54"/>
        <v>OTHER: complete as required</v>
      </c>
      <c r="BG329" s="687" t="str">
        <f t="shared" si="54"/>
        <v>OTHER: complete as required</v>
      </c>
      <c r="BH329" s="690"/>
      <c r="BI329" s="691" t="s">
        <v>427</v>
      </c>
      <c r="BJ329" s="691" t="s">
        <v>492</v>
      </c>
      <c r="BK329" s="691" t="s">
        <v>493</v>
      </c>
    </row>
    <row r="330" spans="3:63">
      <c r="C330" s="260"/>
      <c r="D330" s="260"/>
      <c r="E330" s="390" t="s">
        <v>257</v>
      </c>
      <c r="F330" s="390" t="s">
        <v>257</v>
      </c>
      <c r="G330" s="390" t="s">
        <v>257</v>
      </c>
      <c r="H330" s="390" t="s">
        <v>257</v>
      </c>
      <c r="I330" s="390" t="s">
        <v>257</v>
      </c>
      <c r="J330" s="390" t="s">
        <v>257</v>
      </c>
      <c r="K330" s="390" t="s">
        <v>257</v>
      </c>
      <c r="L330" s="390" t="s">
        <v>257</v>
      </c>
      <c r="M330" s="390" t="s">
        <v>257</v>
      </c>
      <c r="N330" s="390" t="s">
        <v>257</v>
      </c>
      <c r="O330" s="390" t="s">
        <v>257</v>
      </c>
      <c r="P330" s="390" t="s">
        <v>257</v>
      </c>
      <c r="Q330" s="390" t="s">
        <v>257</v>
      </c>
      <c r="R330" s="390" t="s">
        <v>257</v>
      </c>
      <c r="S330" s="390" t="s">
        <v>257</v>
      </c>
      <c r="T330" s="390" t="s">
        <v>257</v>
      </c>
      <c r="U330" s="390" t="s">
        <v>257</v>
      </c>
      <c r="V330" s="390" t="s">
        <v>257</v>
      </c>
      <c r="W330" s="390" t="s">
        <v>257</v>
      </c>
      <c r="X330" s="390" t="s">
        <v>257</v>
      </c>
      <c r="Y330" s="390" t="s">
        <v>257</v>
      </c>
      <c r="Z330" s="390" t="s">
        <v>257</v>
      </c>
      <c r="AA330" s="390" t="s">
        <v>257</v>
      </c>
      <c r="AB330" s="390" t="s">
        <v>257</v>
      </c>
      <c r="AC330" s="390" t="s">
        <v>257</v>
      </c>
      <c r="AD330" s="390" t="s">
        <v>257</v>
      </c>
      <c r="AE330" s="390" t="s">
        <v>257</v>
      </c>
      <c r="AF330" s="390" t="s">
        <v>257</v>
      </c>
      <c r="AG330" s="390" t="s">
        <v>257</v>
      </c>
      <c r="AH330" s="390" t="s">
        <v>257</v>
      </c>
      <c r="AI330" s="390" t="s">
        <v>257</v>
      </c>
      <c r="AJ330" s="390" t="s">
        <v>257</v>
      </c>
      <c r="AK330" s="390" t="s">
        <v>257</v>
      </c>
      <c r="AL330" s="390" t="s">
        <v>257</v>
      </c>
      <c r="AM330" s="390" t="s">
        <v>257</v>
      </c>
      <c r="AN330" s="390" t="s">
        <v>257</v>
      </c>
      <c r="AO330" s="390" t="s">
        <v>257</v>
      </c>
      <c r="AP330" s="390" t="s">
        <v>257</v>
      </c>
      <c r="AQ330" s="390" t="s">
        <v>257</v>
      </c>
      <c r="AR330" s="390" t="s">
        <v>257</v>
      </c>
      <c r="AS330" s="390" t="s">
        <v>257</v>
      </c>
      <c r="AT330" s="390" t="s">
        <v>257</v>
      </c>
      <c r="AU330" s="390" t="s">
        <v>257</v>
      </c>
      <c r="AV330" s="390" t="s">
        <v>257</v>
      </c>
      <c r="AW330" s="390" t="s">
        <v>257</v>
      </c>
      <c r="AX330" s="390" t="s">
        <v>257</v>
      </c>
      <c r="AY330" s="390" t="s">
        <v>257</v>
      </c>
      <c r="AZ330" s="390" t="s">
        <v>257</v>
      </c>
      <c r="BA330" s="390" t="s">
        <v>257</v>
      </c>
      <c r="BB330" s="390" t="s">
        <v>257</v>
      </c>
      <c r="BC330" s="390" t="s">
        <v>257</v>
      </c>
      <c r="BD330" s="390" t="s">
        <v>257</v>
      </c>
      <c r="BE330" s="390" t="s">
        <v>257</v>
      </c>
      <c r="BF330" s="390" t="s">
        <v>257</v>
      </c>
      <c r="BG330" s="390" t="s">
        <v>257</v>
      </c>
      <c r="BH330" s="305"/>
      <c r="BI330" s="391" t="str">
        <f>BI295</f>
        <v>Euro</v>
      </c>
      <c r="BJ330" s="391" t="str">
        <f>BJ295</f>
        <v>Millions</v>
      </c>
      <c r="BK330" s="391" t="str">
        <f>BK295</f>
        <v>Euro</v>
      </c>
    </row>
    <row r="331" spans="3:63">
      <c r="C331" s="240" t="str">
        <f t="shared" ref="C331:D360" si="55">C296</f>
        <v>S01</v>
      </c>
      <c r="D331" s="240" t="str">
        <f t="shared" si="55"/>
        <v>Повиквания в мрежата (On Net calls)</v>
      </c>
      <c r="E331" s="469">
        <f>'8. Routing factors'!E118*'7. Network costs'!$H$309</f>
        <v>8638193.4074856602</v>
      </c>
      <c r="F331" s="469">
        <f>'8. Routing factors'!F118*'7. Network costs'!$H$310</f>
        <v>5650924.2223217878</v>
      </c>
      <c r="G331" s="469">
        <f>'8. Routing factors'!G118*'7. Network costs'!$H$311</f>
        <v>11473815.407212298</v>
      </c>
      <c r="H331" s="469">
        <f>'8. Routing factors'!H118*'7. Network costs'!$H$312</f>
        <v>3101548.7192325317</v>
      </c>
      <c r="I331" s="469">
        <f>'8. Routing factors'!I118*'7. Network costs'!$H$313</f>
        <v>12023332.85724199</v>
      </c>
      <c r="J331" s="469">
        <f>'8. Routing factors'!J118*'7. Network costs'!$H$314</f>
        <v>691116.11962431658</v>
      </c>
      <c r="K331" s="469">
        <f>'8. Routing factors'!K118*'7. Network costs'!$H$315</f>
        <v>252279.7010651262</v>
      </c>
      <c r="L331" s="469">
        <f>'8. Routing factors'!L118*'7. Network costs'!$H$316</f>
        <v>25210.72740096983</v>
      </c>
      <c r="M331" s="469">
        <f>'8. Routing factors'!M118*'7. Network costs'!$H$317</f>
        <v>756321.82202909491</v>
      </c>
      <c r="N331" s="469">
        <f>'8. Routing factors'!N118*'7. Network costs'!$H$318</f>
        <v>0</v>
      </c>
      <c r="O331" s="469">
        <f>'8. Routing factors'!O118*'7. Network costs'!$H$319</f>
        <v>0</v>
      </c>
      <c r="P331" s="469">
        <f>'8. Routing factors'!P118*'7. Network costs'!$H$320</f>
        <v>0</v>
      </c>
      <c r="Q331" s="469">
        <f>'8. Routing factors'!Q118*'7. Network costs'!$H$321</f>
        <v>0</v>
      </c>
      <c r="R331" s="469">
        <f>'8. Routing factors'!R118*'7. Network costs'!$H$322</f>
        <v>134457.21280517249</v>
      </c>
      <c r="S331" s="469">
        <f>'8. Routing factors'!S118*'7. Network costs'!$H$323</f>
        <v>126053.63700484917</v>
      </c>
      <c r="T331" s="469">
        <f>'8. Routing factors'!T118*'7. Network costs'!$H$324</f>
        <v>0</v>
      </c>
      <c r="U331" s="469">
        <f>'8. Routing factors'!U118*'7. Network costs'!$H$325</f>
        <v>555859.44179264456</v>
      </c>
      <c r="V331" s="469">
        <f>'8. Routing factors'!V118*'7. Network costs'!$H$326</f>
        <v>0</v>
      </c>
      <c r="W331" s="469">
        <f>'8. Routing factors'!W118*'7. Network costs'!$H$327</f>
        <v>0</v>
      </c>
      <c r="X331" s="469">
        <f>'8. Routing factors'!X118*'7. Network costs'!$H$328</f>
        <v>0</v>
      </c>
      <c r="Y331" s="469">
        <f>'8. Routing factors'!Y118*'7. Network costs'!$H$329</f>
        <v>0</v>
      </c>
      <c r="Z331" s="469">
        <f>'8. Routing factors'!Z118*'7. Network costs'!$H$330</f>
        <v>0</v>
      </c>
      <c r="AA331" s="469">
        <f>'8. Routing factors'!AA118*'7. Network costs'!$H$331</f>
        <v>0</v>
      </c>
      <c r="AB331" s="469">
        <f>'8. Routing factors'!AB118*'7. Network costs'!$H$332</f>
        <v>966662.91739965649</v>
      </c>
      <c r="AC331" s="469">
        <f>'8. Routing factors'!AC118*'7. Network costs'!$H$333</f>
        <v>1262234.417888005</v>
      </c>
      <c r="AD331" s="469">
        <f>'8. Routing factors'!AD118*'7. Network costs'!$H$334</f>
        <v>0</v>
      </c>
      <c r="AE331" s="469">
        <f>'8. Routing factors'!AE118*'7. Network costs'!$H$335</f>
        <v>0</v>
      </c>
      <c r="AF331" s="469">
        <f>'8. Routing factors'!AF118*'7. Network costs'!$H$336</f>
        <v>0</v>
      </c>
      <c r="AG331" s="469">
        <f>'8. Routing factors'!AG118*'7. Network costs'!$H$337</f>
        <v>0</v>
      </c>
      <c r="AH331" s="469">
        <f>'8. Routing factors'!AH118*'7. Network costs'!$H$338</f>
        <v>0</v>
      </c>
      <c r="AI331" s="469">
        <f>'8. Routing factors'!AI118*'7. Network costs'!$H$339</f>
        <v>4453857.9974895446</v>
      </c>
      <c r="AJ331" s="469">
        <f>'8. Routing factors'!AJ118*'7. Network costs'!$H$340</f>
        <v>12793777.325175881</v>
      </c>
      <c r="AK331" s="469">
        <f>'8. Routing factors'!AK118*'7. Network costs'!$H$341</f>
        <v>4646979.7137415251</v>
      </c>
      <c r="AL331" s="469">
        <f>'8. Routing factors'!AL118*'7. Network costs'!$H$342</f>
        <v>1336360.579223983</v>
      </c>
      <c r="AM331" s="469">
        <f>'8. Routing factors'!AM118*'7. Network costs'!$H$343</f>
        <v>1746684.7273926979</v>
      </c>
      <c r="AN331" s="469">
        <f>'8. Routing factors'!AN118*'7. Network costs'!$H$344</f>
        <v>2172.5139294632163</v>
      </c>
      <c r="AO331" s="469">
        <f>'8. Routing factors'!AO118*'7. Network costs'!$H$345</f>
        <v>641.94945541300933</v>
      </c>
      <c r="AP331" s="469">
        <f>'8. Routing factors'!AP118*'7. Network costs'!$H$346</f>
        <v>0</v>
      </c>
      <c r="AQ331" s="469">
        <f>'8. Routing factors'!AQ118*'7. Network costs'!$H$347</f>
        <v>0</v>
      </c>
      <c r="AR331" s="469">
        <f>'8. Routing factors'!AR118*'7. Network costs'!$H$348</f>
        <v>3209.7472770650465</v>
      </c>
      <c r="AS331" s="469">
        <f>'8. Routing factors'!AS118*'7. Network costs'!$H$349</f>
        <v>0</v>
      </c>
      <c r="AT331" s="469">
        <f>'8. Routing factors'!AT118*'7. Network costs'!$H$350</f>
        <v>3538.5102169963611</v>
      </c>
      <c r="AU331" s="469">
        <f>'8. Routing factors'!AU118*'7. Network costs'!$H$351</f>
        <v>0</v>
      </c>
      <c r="AV331" s="469">
        <f>'8. Routing factors'!AV118*'7. Network costs'!$H$352</f>
        <v>0</v>
      </c>
      <c r="AW331" s="469">
        <f>'8. Routing factors'!AW118*'7. Network costs'!$H$353</f>
        <v>0</v>
      </c>
      <c r="AX331" s="469">
        <f>'8. Routing factors'!AX118*'7. Network costs'!$H$354</f>
        <v>0</v>
      </c>
      <c r="AY331" s="469">
        <f>'8. Routing factors'!AY118*'7. Network costs'!$H$355</f>
        <v>0</v>
      </c>
      <c r="AZ331" s="469">
        <f>'8. Routing factors'!AZ118*'7. Network costs'!$H$356</f>
        <v>0</v>
      </c>
      <c r="BA331" s="469">
        <f>'8. Routing factors'!BA118*'7. Network costs'!$H$357</f>
        <v>0</v>
      </c>
      <c r="BB331" s="469">
        <f>'8. Routing factors'!BB118*'7. Network costs'!$H$358</f>
        <v>0</v>
      </c>
      <c r="BC331" s="469">
        <f>'8. Routing factors'!BC118*'7. Network costs'!$H$359</f>
        <v>0</v>
      </c>
      <c r="BD331" s="469">
        <f>'8. Routing factors'!BD118*'7. Network costs'!$H$360</f>
        <v>0</v>
      </c>
      <c r="BE331" s="469">
        <f>'8. Routing factors'!BE118*'7. Network costs'!$H$361</f>
        <v>0</v>
      </c>
      <c r="BF331" s="469">
        <f>'8. Routing factors'!BF118*'7. Network costs'!$H$362</f>
        <v>0</v>
      </c>
      <c r="BG331" s="469">
        <f>'8. Routing factors'!BG118*'7. Network costs'!$H$363</f>
        <v>0</v>
      </c>
      <c r="BH331" s="229"/>
      <c r="BI331" s="335">
        <f>SUM(E331:BG331)</f>
        <v>70645233.674406677</v>
      </c>
      <c r="BJ331" s="470">
        <f>'2. Traffic'!H207</f>
        <v>4161.6000000000004</v>
      </c>
      <c r="BK331" s="471">
        <f>IF(BI331=0,"",BI331/BJ331/1000000)</f>
        <v>1.6975498287775535E-2</v>
      </c>
    </row>
    <row r="332" spans="3:63">
      <c r="C332" s="240" t="str">
        <f t="shared" si="55"/>
        <v>S02</v>
      </c>
      <c r="D332" s="240" t="str">
        <f t="shared" si="55"/>
        <v>Изходящи повиквания към фиксирана линия (Outgoing Calls to Fixed Line)</v>
      </c>
      <c r="E332" s="469">
        <f>'8. Routing factors'!E119*'7. Network costs'!$H$309</f>
        <v>69431.079530865827</v>
      </c>
      <c r="F332" s="469">
        <f>'8. Routing factors'!F119*'7. Network costs'!$H$310</f>
        <v>45420.350135124194</v>
      </c>
      <c r="G332" s="469">
        <f>'8. Routing factors'!G119*'7. Network costs'!$H$311</f>
        <v>92222.916584650855</v>
      </c>
      <c r="H332" s="469">
        <f>'8. Routing factors'!H119*'7. Network costs'!$H$312</f>
        <v>24929.272318361956</v>
      </c>
      <c r="I332" s="469">
        <f>'8. Routing factors'!I119*'7. Network costs'!$H$313</f>
        <v>96639.764874195636</v>
      </c>
      <c r="J332" s="469">
        <f>'8. Routing factors'!J119*'7. Network costs'!$H$314</f>
        <v>5554.9738241698387</v>
      </c>
      <c r="K332" s="469">
        <f>'8. Routing factors'!K119*'7. Network costs'!$H$315</f>
        <v>3041.6172391145174</v>
      </c>
      <c r="L332" s="469">
        <f>'8. Routing factors'!L119*'7. Network costs'!$H$316</f>
        <v>405.2717823360731</v>
      </c>
      <c r="M332" s="469">
        <f>'8. Routing factors'!M119*'7. Network costs'!$H$317</f>
        <v>12158.153470082194</v>
      </c>
      <c r="N332" s="469">
        <f>'8. Routing factors'!N119*'7. Network costs'!$H$318</f>
        <v>0</v>
      </c>
      <c r="O332" s="469">
        <f>'8. Routing factors'!O119*'7. Network costs'!$H$319</f>
        <v>0</v>
      </c>
      <c r="P332" s="469">
        <f>'8. Routing factors'!P119*'7. Network costs'!$H$320</f>
        <v>0</v>
      </c>
      <c r="Q332" s="469">
        <f>'8. Routing factors'!Q119*'7. Network costs'!$H$321</f>
        <v>0</v>
      </c>
      <c r="R332" s="469">
        <f>'8. Routing factors'!R119*'7. Network costs'!$H$322</f>
        <v>2161.4495057923905</v>
      </c>
      <c r="S332" s="469">
        <f>'8. Routing factors'!S119*'7. Network costs'!$H$323</f>
        <v>2026.3589116803657</v>
      </c>
      <c r="T332" s="469">
        <f>'8. Routing factors'!T119*'7. Network costs'!$H$324</f>
        <v>0</v>
      </c>
      <c r="U332" s="469">
        <f>'8. Routing factors'!U119*'7. Network costs'!$H$325</f>
        <v>8935.6464460828556</v>
      </c>
      <c r="V332" s="469">
        <f>'8. Routing factors'!V119*'7. Network costs'!$H$326</f>
        <v>0</v>
      </c>
      <c r="W332" s="469">
        <f>'8. Routing factors'!W119*'7. Network costs'!$H$327</f>
        <v>13354.711026519431</v>
      </c>
      <c r="X332" s="469">
        <f>'8. Routing factors'!X119*'7. Network costs'!$H$328</f>
        <v>0</v>
      </c>
      <c r="Y332" s="469">
        <f>'8. Routing factors'!Y119*'7. Network costs'!$H$329</f>
        <v>0</v>
      </c>
      <c r="Z332" s="469">
        <f>'8. Routing factors'!Z119*'7. Network costs'!$H$330</f>
        <v>0</v>
      </c>
      <c r="AA332" s="469">
        <f>'8. Routing factors'!AA119*'7. Network costs'!$H$331</f>
        <v>0</v>
      </c>
      <c r="AB332" s="469">
        <f>'8. Routing factors'!AB119*'7. Network costs'!$H$332</f>
        <v>7769.7322497262876</v>
      </c>
      <c r="AC332" s="469">
        <f>'8. Routing factors'!AC119*'7. Network costs'!$H$333</f>
        <v>10145.442932434564</v>
      </c>
      <c r="AD332" s="469">
        <f>'8. Routing factors'!AD119*'7. Network costs'!$H$334</f>
        <v>0</v>
      </c>
      <c r="AE332" s="469">
        <f>'8. Routing factors'!AE119*'7. Network costs'!$H$335</f>
        <v>0</v>
      </c>
      <c r="AF332" s="469">
        <f>'8. Routing factors'!AF119*'7. Network costs'!$H$336</f>
        <v>0</v>
      </c>
      <c r="AG332" s="469">
        <f>'8. Routing factors'!AG119*'7. Network costs'!$H$337</f>
        <v>0</v>
      </c>
      <c r="AH332" s="469">
        <f>'8. Routing factors'!AH119*'7. Network costs'!$H$338</f>
        <v>0</v>
      </c>
      <c r="AI332" s="469">
        <f>'8. Routing factors'!AI119*'7. Network costs'!$H$339</f>
        <v>35798.708625220468</v>
      </c>
      <c r="AJ332" s="469">
        <f>'8. Routing factors'!AJ119*'7. Network costs'!$H$340</f>
        <v>102832.35499157806</v>
      </c>
      <c r="AK332" s="469">
        <f>'8. Routing factors'!AK119*'7. Network costs'!$H$341</f>
        <v>37350.960190762969</v>
      </c>
      <c r="AL332" s="469">
        <f>'8. Routing factors'!AL119*'7. Network costs'!$H$342</f>
        <v>10741.245684266456</v>
      </c>
      <c r="AM332" s="469">
        <f>'8. Routing factors'!AM119*'7. Network costs'!$H$343</f>
        <v>14039.30202788209</v>
      </c>
      <c r="AN332" s="469">
        <f>'8. Routing factors'!AN119*'7. Network costs'!$H$344</f>
        <v>34.923966228345847</v>
      </c>
      <c r="AO332" s="469">
        <f>'8. Routing factors'!AO119*'7. Network costs'!$H$345</f>
        <v>10.319575307251688</v>
      </c>
      <c r="AP332" s="469">
        <f>'8. Routing factors'!AP119*'7. Network costs'!$H$346</f>
        <v>0</v>
      </c>
      <c r="AQ332" s="469">
        <f>'8. Routing factors'!AQ119*'7. Network costs'!$H$347</f>
        <v>0</v>
      </c>
      <c r="AR332" s="469">
        <f>'8. Routing factors'!AR119*'7. Network costs'!$H$348</f>
        <v>51.59787653625844</v>
      </c>
      <c r="AS332" s="469">
        <f>'8. Routing factors'!AS119*'7. Network costs'!$H$349</f>
        <v>0</v>
      </c>
      <c r="AT332" s="469">
        <f>'8. Routing factors'!AT119*'7. Network costs'!$H$350</f>
        <v>56.882862586557238</v>
      </c>
      <c r="AU332" s="469">
        <f>'8. Routing factors'!AU119*'7. Network costs'!$H$351</f>
        <v>0</v>
      </c>
      <c r="AV332" s="469">
        <f>'8. Routing factors'!AV119*'7. Network costs'!$H$352</f>
        <v>340.05561736955121</v>
      </c>
      <c r="AW332" s="469">
        <f>'8. Routing factors'!AW119*'7. Network costs'!$H$353</f>
        <v>0</v>
      </c>
      <c r="AX332" s="469">
        <f>'8. Routing factors'!AX119*'7. Network costs'!$H$354</f>
        <v>0</v>
      </c>
      <c r="AY332" s="469">
        <f>'8. Routing factors'!AY119*'7. Network costs'!$H$355</f>
        <v>0</v>
      </c>
      <c r="AZ332" s="469">
        <f>'8. Routing factors'!AZ119*'7. Network costs'!$H$356</f>
        <v>0</v>
      </c>
      <c r="BA332" s="469">
        <f>'8. Routing factors'!BA119*'7. Network costs'!$H$357</f>
        <v>0</v>
      </c>
      <c r="BB332" s="469">
        <f>'8. Routing factors'!BB119*'7. Network costs'!$H$358</f>
        <v>0</v>
      </c>
      <c r="BC332" s="469">
        <f>'8. Routing factors'!BC119*'7. Network costs'!$H$359</f>
        <v>0</v>
      </c>
      <c r="BD332" s="469">
        <f>'8. Routing factors'!BD119*'7. Network costs'!$H$360</f>
        <v>0</v>
      </c>
      <c r="BE332" s="469">
        <f>'8. Routing factors'!BE119*'7. Network costs'!$H$361</f>
        <v>0</v>
      </c>
      <c r="BF332" s="469">
        <f>'8. Routing factors'!BF119*'7. Network costs'!$H$362</f>
        <v>0</v>
      </c>
      <c r="BG332" s="469">
        <f>'8. Routing factors'!BG119*'7. Network costs'!$H$363</f>
        <v>0</v>
      </c>
      <c r="BH332" s="229"/>
      <c r="BI332" s="335">
        <f t="shared" ref="BI332:BI360" si="56">SUM(E332:BG332)</f>
        <v>595453.09224887518</v>
      </c>
      <c r="BJ332" s="470">
        <f>'2. Traffic'!H208</f>
        <v>83.232000000000014</v>
      </c>
      <c r="BK332" s="471">
        <f t="shared" ref="BK332:BK360" si="57">IF(BI332=0,"",BI332/BJ332/1000000)</f>
        <v>7.1541365370155121E-3</v>
      </c>
    </row>
    <row r="333" spans="3:63">
      <c r="C333" s="240" t="str">
        <f t="shared" si="55"/>
        <v>S03</v>
      </c>
      <c r="D333" s="240" t="str">
        <f t="shared" si="55"/>
        <v>Изходящи повиквания към други мобилни мрежи (Outgoing Calls to Other Mobile)</v>
      </c>
      <c r="E333" s="469">
        <f>'8. Routing factors'!E120*'7. Network costs'!$H$309</f>
        <v>715622.11198955693</v>
      </c>
      <c r="F333" s="469">
        <f>'8. Routing factors'!F120*'7. Network costs'!$H$310</f>
        <v>468144.91594579135</v>
      </c>
      <c r="G333" s="469">
        <f>'8. Routing factors'!G120*'7. Network costs'!$H$311</f>
        <v>950536.25532072398</v>
      </c>
      <c r="H333" s="469">
        <f>'8. Routing factors'!H120*'7. Network costs'!$H$312</f>
        <v>256944.56470172229</v>
      </c>
      <c r="I333" s="469">
        <f>'8. Routing factors'!I120*'7. Network costs'!$H$313</f>
        <v>996060.45460811025</v>
      </c>
      <c r="J333" s="469">
        <f>'8. Routing factors'!J120*'7. Network costs'!$H$314</f>
        <v>57254.793198655505</v>
      </c>
      <c r="K333" s="469">
        <f>'8. Routing factors'!K120*'7. Network costs'!$H$315</f>
        <v>31349.772569089022</v>
      </c>
      <c r="L333" s="469">
        <f>'8. Routing factors'!L120*'7. Network costs'!$H$316</f>
        <v>4177.112768010219</v>
      </c>
      <c r="M333" s="469">
        <f>'8. Routing factors'!M120*'7. Network costs'!$H$317</f>
        <v>125313.38304030659</v>
      </c>
      <c r="N333" s="469">
        <f>'8. Routing factors'!N120*'7. Network costs'!$H$318</f>
        <v>0</v>
      </c>
      <c r="O333" s="469">
        <f>'8. Routing factors'!O120*'7. Network costs'!$H$319</f>
        <v>0</v>
      </c>
      <c r="P333" s="469">
        <f>'8. Routing factors'!P120*'7. Network costs'!$H$320</f>
        <v>0</v>
      </c>
      <c r="Q333" s="469">
        <f>'8. Routing factors'!Q120*'7. Network costs'!$H$321</f>
        <v>0</v>
      </c>
      <c r="R333" s="469">
        <f>'8. Routing factors'!R120*'7. Network costs'!$H$322</f>
        <v>22277.934762721179</v>
      </c>
      <c r="S333" s="469">
        <f>'8. Routing factors'!S120*'7. Network costs'!$H$323</f>
        <v>20885.563840051098</v>
      </c>
      <c r="T333" s="469">
        <f>'8. Routing factors'!T120*'7. Network costs'!$H$324</f>
        <v>0</v>
      </c>
      <c r="U333" s="469">
        <f>'8. Routing factors'!U120*'7. Network costs'!$H$325</f>
        <v>92099.189944109588</v>
      </c>
      <c r="V333" s="469">
        <f>'8. Routing factors'!V120*'7. Network costs'!$H$326</f>
        <v>0</v>
      </c>
      <c r="W333" s="469">
        <f>'8. Routing factors'!W120*'7. Network costs'!$H$327</f>
        <v>137646.23241324504</v>
      </c>
      <c r="X333" s="469">
        <f>'8. Routing factors'!X120*'7. Network costs'!$H$328</f>
        <v>0</v>
      </c>
      <c r="Y333" s="469">
        <f>'8. Routing factors'!Y120*'7. Network costs'!$H$329</f>
        <v>0</v>
      </c>
      <c r="Z333" s="469">
        <f>'8. Routing factors'!Z120*'7. Network costs'!$H$330</f>
        <v>0</v>
      </c>
      <c r="AA333" s="469">
        <f>'8. Routing factors'!AA120*'7. Network costs'!$H$331</f>
        <v>0</v>
      </c>
      <c r="AB333" s="469">
        <f>'8. Routing factors'!AB120*'7. Network costs'!$H$332</f>
        <v>80082.179907208483</v>
      </c>
      <c r="AC333" s="469">
        <f>'8. Routing factors'!AC120*'7. Network costs'!$H$333</f>
        <v>104568.49220025094</v>
      </c>
      <c r="AD333" s="469">
        <f>'8. Routing factors'!AD120*'7. Network costs'!$H$334</f>
        <v>0</v>
      </c>
      <c r="AE333" s="469">
        <f>'8. Routing factors'!AE120*'7. Network costs'!$H$335</f>
        <v>0</v>
      </c>
      <c r="AF333" s="469">
        <f>'8. Routing factors'!AF120*'7. Network costs'!$H$336</f>
        <v>0</v>
      </c>
      <c r="AG333" s="469">
        <f>'8. Routing factors'!AG120*'7. Network costs'!$H$337</f>
        <v>0</v>
      </c>
      <c r="AH333" s="469">
        <f>'8. Routing factors'!AH120*'7. Network costs'!$H$338</f>
        <v>0</v>
      </c>
      <c r="AI333" s="469">
        <f>'8. Routing factors'!AI120*'7. Network costs'!$H$339</f>
        <v>368975.21464418987</v>
      </c>
      <c r="AJ333" s="469">
        <f>'8. Routing factors'!AJ120*'7. Network costs'!$H$340</f>
        <v>1059887.1219799868</v>
      </c>
      <c r="AK333" s="469">
        <f>'8. Routing factors'!AK120*'7. Network costs'!$H$341</f>
        <v>384974.18155034032</v>
      </c>
      <c r="AL333" s="469">
        <f>'8. Routing factors'!AL120*'7. Network costs'!$H$342</f>
        <v>110709.39662628085</v>
      </c>
      <c r="AM333" s="469">
        <f>'8. Routing factors'!AM120*'7. Network costs'!$H$343</f>
        <v>144702.27218036979</v>
      </c>
      <c r="AN333" s="469">
        <f>'8. Routing factors'!AN120*'7. Network costs'!$H$344</f>
        <v>359.95929546609415</v>
      </c>
      <c r="AO333" s="469">
        <f>'8. Routing factors'!AO120*'7. Network costs'!$H$345</f>
        <v>106.36326449350025</v>
      </c>
      <c r="AP333" s="469">
        <f>'8. Routing factors'!AP120*'7. Network costs'!$H$346</f>
        <v>0</v>
      </c>
      <c r="AQ333" s="469">
        <f>'8. Routing factors'!AQ120*'7. Network costs'!$H$347</f>
        <v>0</v>
      </c>
      <c r="AR333" s="469">
        <f>'8. Routing factors'!AR120*'7. Network costs'!$H$348</f>
        <v>531.81632246750121</v>
      </c>
      <c r="AS333" s="469">
        <f>'8. Routing factors'!AS120*'7. Network costs'!$H$349</f>
        <v>0</v>
      </c>
      <c r="AT333" s="469">
        <f>'8. Routing factors'!AT120*'7. Network costs'!$H$350</f>
        <v>586.28836733134131</v>
      </c>
      <c r="AU333" s="469">
        <f>'8. Routing factors'!AU120*'7. Network costs'!$H$351</f>
        <v>0</v>
      </c>
      <c r="AV333" s="469">
        <f>'8. Routing factors'!AV120*'7. Network costs'!$H$352</f>
        <v>3504.9335361079648</v>
      </c>
      <c r="AW333" s="469">
        <f>'8. Routing factors'!AW120*'7. Network costs'!$H$353</f>
        <v>0</v>
      </c>
      <c r="AX333" s="469">
        <f>'8. Routing factors'!AX120*'7. Network costs'!$H$354</f>
        <v>0</v>
      </c>
      <c r="AY333" s="469">
        <f>'8. Routing factors'!AY120*'7. Network costs'!$H$355</f>
        <v>0</v>
      </c>
      <c r="AZ333" s="469">
        <f>'8. Routing factors'!AZ120*'7. Network costs'!$H$356</f>
        <v>0</v>
      </c>
      <c r="BA333" s="469">
        <f>'8. Routing factors'!BA120*'7. Network costs'!$H$357</f>
        <v>0</v>
      </c>
      <c r="BB333" s="469">
        <f>'8. Routing factors'!BB120*'7. Network costs'!$H$358</f>
        <v>0</v>
      </c>
      <c r="BC333" s="469">
        <f>'8. Routing factors'!BC120*'7. Network costs'!$H$359</f>
        <v>0</v>
      </c>
      <c r="BD333" s="469">
        <f>'8. Routing factors'!BD120*'7. Network costs'!$H$360</f>
        <v>0</v>
      </c>
      <c r="BE333" s="469">
        <f>'8. Routing factors'!BE120*'7. Network costs'!$H$361</f>
        <v>0</v>
      </c>
      <c r="BF333" s="469">
        <f>'8. Routing factors'!BF120*'7. Network costs'!$H$362</f>
        <v>0</v>
      </c>
      <c r="BG333" s="469">
        <f>'8. Routing factors'!BG120*'7. Network costs'!$H$363</f>
        <v>0</v>
      </c>
      <c r="BH333" s="229"/>
      <c r="BI333" s="335">
        <f t="shared" si="56"/>
        <v>6137300.5049765864</v>
      </c>
      <c r="BJ333" s="470">
        <f>'2. Traffic'!H209</f>
        <v>832.32000000000016</v>
      </c>
      <c r="BK333" s="471">
        <f t="shared" si="57"/>
        <v>7.3737270580745209E-3</v>
      </c>
    </row>
    <row r="334" spans="3:63">
      <c r="C334" s="240" t="str">
        <f t="shared" si="55"/>
        <v>S04</v>
      </c>
      <c r="D334" s="240" t="str">
        <f t="shared" si="55"/>
        <v>Изходящи международни повиквания (Outgoing Calls to International)</v>
      </c>
      <c r="E334" s="469">
        <f>'8. Routing factors'!E121*'7. Network costs'!$H$309</f>
        <v>34604.143415117425</v>
      </c>
      <c r="F334" s="469">
        <f>'8. Routing factors'!F121*'7. Network costs'!$H$310</f>
        <v>22637.301920992981</v>
      </c>
      <c r="G334" s="469">
        <f>'8. Routing factors'!G121*'7. Network costs'!$H$311</f>
        <v>45963.494348909946</v>
      </c>
      <c r="H334" s="469">
        <f>'8. Routing factors'!H121*'7. Network costs'!$H$312</f>
        <v>12424.639230268873</v>
      </c>
      <c r="I334" s="469">
        <f>'8. Routing factors'!I121*'7. Network costs'!$H$313</f>
        <v>48164.832030636157</v>
      </c>
      <c r="J334" s="469">
        <f>'8. Routing factors'!J121*'7. Network costs'!$H$314</f>
        <v>2768.5744219682197</v>
      </c>
      <c r="K334" s="469">
        <f>'8. Routing factors'!K121*'7. Network costs'!$H$315</f>
        <v>1515.9285995174803</v>
      </c>
      <c r="L334" s="469">
        <f>'8. Routing factors'!L121*'7. Network costs'!$H$316</f>
        <v>201.98566654610732</v>
      </c>
      <c r="M334" s="469">
        <f>'8. Routing factors'!M121*'7. Network costs'!$H$317</f>
        <v>6059.5699963832203</v>
      </c>
      <c r="N334" s="469">
        <f>'8. Routing factors'!N121*'7. Network costs'!$H$318</f>
        <v>0</v>
      </c>
      <c r="O334" s="469">
        <f>'8. Routing factors'!O121*'7. Network costs'!$H$319</f>
        <v>0</v>
      </c>
      <c r="P334" s="469">
        <f>'8. Routing factors'!P121*'7. Network costs'!$H$320</f>
        <v>0</v>
      </c>
      <c r="Q334" s="469">
        <f>'8. Routing factors'!Q121*'7. Network costs'!$H$321</f>
        <v>0</v>
      </c>
      <c r="R334" s="469">
        <f>'8. Routing factors'!R121*'7. Network costs'!$H$322</f>
        <v>1077.2568882459063</v>
      </c>
      <c r="S334" s="469">
        <f>'8. Routing factors'!S121*'7. Network costs'!$H$323</f>
        <v>1009.9283327305368</v>
      </c>
      <c r="T334" s="469">
        <f>'8. Routing factors'!T121*'7. Network costs'!$H$324</f>
        <v>0</v>
      </c>
      <c r="U334" s="469">
        <f>'8. Routing factors'!U121*'7. Network costs'!$H$325</f>
        <v>4453.486726928606</v>
      </c>
      <c r="V334" s="469">
        <f>'8. Routing factors'!V121*'7. Network costs'!$H$326</f>
        <v>0</v>
      </c>
      <c r="W334" s="469">
        <f>'8. Routing factors'!W121*'7. Network costs'!$H$327</f>
        <v>0</v>
      </c>
      <c r="X334" s="469">
        <f>'8. Routing factors'!X121*'7. Network costs'!$H$328</f>
        <v>3693.8120117817921</v>
      </c>
      <c r="Y334" s="469">
        <f>'8. Routing factors'!Y121*'7. Network costs'!$H$329</f>
        <v>0</v>
      </c>
      <c r="Z334" s="469">
        <f>'8. Routing factors'!Z121*'7. Network costs'!$H$330</f>
        <v>0</v>
      </c>
      <c r="AA334" s="469">
        <f>'8. Routing factors'!AA121*'7. Network costs'!$H$331</f>
        <v>0</v>
      </c>
      <c r="AB334" s="469">
        <f>'8. Routing factors'!AB121*'7. Network costs'!$H$332</f>
        <v>3872.4002404005041</v>
      </c>
      <c r="AC334" s="469">
        <f>'8. Routing factors'!AC121*'7. Network costs'!$H$333</f>
        <v>5056.4439529963483</v>
      </c>
      <c r="AD334" s="469">
        <f>'8. Routing factors'!AD121*'7. Network costs'!$H$334</f>
        <v>0</v>
      </c>
      <c r="AE334" s="469">
        <f>'8. Routing factors'!AE121*'7. Network costs'!$H$335</f>
        <v>0</v>
      </c>
      <c r="AF334" s="469">
        <f>'8. Routing factors'!AF121*'7. Network costs'!$H$336</f>
        <v>0</v>
      </c>
      <c r="AG334" s="469">
        <f>'8. Routing factors'!AG121*'7. Network costs'!$H$337</f>
        <v>0</v>
      </c>
      <c r="AH334" s="469">
        <f>'8. Routing factors'!AH121*'7. Network costs'!$H$338</f>
        <v>0</v>
      </c>
      <c r="AI334" s="469">
        <f>'8. Routing factors'!AI121*'7. Network costs'!$H$339</f>
        <v>17841.918283762596</v>
      </c>
      <c r="AJ334" s="469">
        <f>'8. Routing factors'!AJ121*'7. Network costs'!$H$340</f>
        <v>51251.191597286372</v>
      </c>
      <c r="AK334" s="469">
        <f>'8. Routing factors'!AK121*'7. Network costs'!$H$341</f>
        <v>18615.553608941351</v>
      </c>
      <c r="AL334" s="469">
        <f>'8. Routing factors'!AL121*'7. Network costs'!$H$342</f>
        <v>5353.3894133120984</v>
      </c>
      <c r="AM334" s="469">
        <f>'8. Routing factors'!AM121*'7. Network costs'!$H$343</f>
        <v>6997.1261300209017</v>
      </c>
      <c r="AN334" s="469">
        <f>'8. Routing factors'!AN121*'7. Network costs'!$H$344</f>
        <v>17.405950536216967</v>
      </c>
      <c r="AO334" s="469">
        <f>'8. Routing factors'!AO121*'7. Network costs'!$H$345</f>
        <v>5.1432307595979658</v>
      </c>
      <c r="AP334" s="469">
        <f>'8. Routing factors'!AP121*'7. Network costs'!$H$346</f>
        <v>0</v>
      </c>
      <c r="AQ334" s="469">
        <f>'8. Routing factors'!AQ121*'7. Network costs'!$H$347</f>
        <v>0</v>
      </c>
      <c r="AR334" s="469">
        <f>'8. Routing factors'!AR121*'7. Network costs'!$H$348</f>
        <v>25.716153797989826</v>
      </c>
      <c r="AS334" s="469">
        <f>'8. Routing factors'!AS121*'7. Network costs'!$H$349</f>
        <v>0</v>
      </c>
      <c r="AT334" s="469">
        <f>'8. Routing factors'!AT121*'7. Network costs'!$H$350</f>
        <v>28.350167505786683</v>
      </c>
      <c r="AU334" s="469">
        <f>'8. Routing factors'!AU121*'7. Network costs'!$H$351</f>
        <v>0</v>
      </c>
      <c r="AV334" s="469">
        <f>'8. Routing factors'!AV121*'7. Network costs'!$H$352</f>
        <v>0</v>
      </c>
      <c r="AW334" s="469">
        <f>'8. Routing factors'!AW121*'7. Network costs'!$H$353</f>
        <v>235.14202621441757</v>
      </c>
      <c r="AX334" s="469">
        <f>'8. Routing factors'!AX121*'7. Network costs'!$H$354</f>
        <v>0</v>
      </c>
      <c r="AY334" s="469">
        <f>'8. Routing factors'!AY121*'7. Network costs'!$H$355</f>
        <v>0</v>
      </c>
      <c r="AZ334" s="469">
        <f>'8. Routing factors'!AZ121*'7. Network costs'!$H$356</f>
        <v>0</v>
      </c>
      <c r="BA334" s="469">
        <f>'8. Routing factors'!BA121*'7. Network costs'!$H$357</f>
        <v>0</v>
      </c>
      <c r="BB334" s="469">
        <f>'8. Routing factors'!BB121*'7. Network costs'!$H$358</f>
        <v>0</v>
      </c>
      <c r="BC334" s="469">
        <f>'8. Routing factors'!BC121*'7. Network costs'!$H$359</f>
        <v>0</v>
      </c>
      <c r="BD334" s="469">
        <f>'8. Routing factors'!BD121*'7. Network costs'!$H$360</f>
        <v>0</v>
      </c>
      <c r="BE334" s="469">
        <f>'8. Routing factors'!BE121*'7. Network costs'!$H$361</f>
        <v>0</v>
      </c>
      <c r="BF334" s="469">
        <f>'8. Routing factors'!BF121*'7. Network costs'!$H$362</f>
        <v>0</v>
      </c>
      <c r="BG334" s="469">
        <f>'8. Routing factors'!BG121*'7. Network costs'!$H$363</f>
        <v>0</v>
      </c>
      <c r="BH334" s="229"/>
      <c r="BI334" s="335">
        <f t="shared" si="56"/>
        <v>293874.73434556136</v>
      </c>
      <c r="BJ334" s="470">
        <f>'2. Traffic'!H210</f>
        <v>41.616000000000007</v>
      </c>
      <c r="BK334" s="471">
        <f t="shared" si="57"/>
        <v>7.0615805061889966E-3</v>
      </c>
    </row>
    <row r="335" spans="3:63">
      <c r="C335" s="240" t="str">
        <f t="shared" si="55"/>
        <v>S05</v>
      </c>
      <c r="D335" s="240" t="str">
        <f t="shared" si="55"/>
        <v>Входящи повиквания от фиксирана линия (Incoming calls from fixed)</v>
      </c>
      <c r="E335" s="469">
        <f>'8. Routing factors'!E122*'7. Network costs'!$H$309</f>
        <v>34916.945113745547</v>
      </c>
      <c r="F335" s="469">
        <f>'8. Routing factors'!F122*'7. Network costs'!$H$310</f>
        <v>22841.93020519293</v>
      </c>
      <c r="G335" s="469">
        <f>'8. Routing factors'!G122*'7. Network costs'!$H$311</f>
        <v>46378.978094158279</v>
      </c>
      <c r="H335" s="469">
        <f>'8. Routing factors'!H122*'7. Network costs'!$H$312</f>
        <v>12536.950874844128</v>
      </c>
      <c r="I335" s="469">
        <f>'8. Routing factors'!I122*'7. Network costs'!$H$313</f>
        <v>48600.214611634809</v>
      </c>
      <c r="J335" s="469">
        <f>'8. Routing factors'!J122*'7. Network costs'!$H$314</f>
        <v>2793.6007539765337</v>
      </c>
      <c r="K335" s="469">
        <f>'8. Routing factors'!K122*'7. Network costs'!$H$315</f>
        <v>1529.6317285110122</v>
      </c>
      <c r="L335" s="469">
        <f>'8. Routing factors'!L122*'7. Network costs'!$H$316</f>
        <v>203.81150164441394</v>
      </c>
      <c r="M335" s="469">
        <f>'8. Routing factors'!M122*'7. Network costs'!$H$317</f>
        <v>6114.345049332419</v>
      </c>
      <c r="N335" s="469">
        <f>'8. Routing factors'!N122*'7. Network costs'!$H$318</f>
        <v>0</v>
      </c>
      <c r="O335" s="469">
        <f>'8. Routing factors'!O122*'7. Network costs'!$H$319</f>
        <v>0</v>
      </c>
      <c r="P335" s="469">
        <f>'8. Routing factors'!P122*'7. Network costs'!$H$320</f>
        <v>0</v>
      </c>
      <c r="Q335" s="469">
        <f>'8. Routing factors'!Q122*'7. Network costs'!$H$321</f>
        <v>0</v>
      </c>
      <c r="R335" s="469">
        <f>'8. Routing factors'!R122*'7. Network costs'!$H$322</f>
        <v>1086.9946754368748</v>
      </c>
      <c r="S335" s="469">
        <f>'8. Routing factors'!S122*'7. Network costs'!$H$323</f>
        <v>1019.0575082220699</v>
      </c>
      <c r="T335" s="469">
        <f>'8. Routing factors'!T122*'7. Network costs'!$H$324</f>
        <v>0</v>
      </c>
      <c r="U335" s="469">
        <f>'8. Routing factors'!U122*'7. Network costs'!$H$325</f>
        <v>0</v>
      </c>
      <c r="V335" s="469">
        <f>'8. Routing factors'!V122*'7. Network costs'!$H$326</f>
        <v>14039.326083375234</v>
      </c>
      <c r="W335" s="469">
        <f>'8. Routing factors'!W122*'7. Network costs'!$H$327</f>
        <v>6716.0947960720323</v>
      </c>
      <c r="X335" s="469">
        <f>'8. Routing factors'!X122*'7. Network costs'!$H$328</f>
        <v>0</v>
      </c>
      <c r="Y335" s="469">
        <f>'8. Routing factors'!Y122*'7. Network costs'!$H$329</f>
        <v>0</v>
      </c>
      <c r="Z335" s="469">
        <f>'8. Routing factors'!Z122*'7. Network costs'!$H$330</f>
        <v>0</v>
      </c>
      <c r="AA335" s="469">
        <f>'8. Routing factors'!AA122*'7. Network costs'!$H$331</f>
        <v>0</v>
      </c>
      <c r="AB335" s="469">
        <f>'8. Routing factors'!AB122*'7. Network costs'!$H$332</f>
        <v>3907.4045275586736</v>
      </c>
      <c r="AC335" s="469">
        <f>'8. Routing factors'!AC122*'7. Network costs'!$H$333</f>
        <v>5102.1513192657931</v>
      </c>
      <c r="AD335" s="469">
        <f>'8. Routing factors'!AD122*'7. Network costs'!$H$334</f>
        <v>0</v>
      </c>
      <c r="AE335" s="469">
        <f>'8. Routing factors'!AE122*'7. Network costs'!$H$335</f>
        <v>0</v>
      </c>
      <c r="AF335" s="469">
        <f>'8. Routing factors'!AF122*'7. Network costs'!$H$336</f>
        <v>0</v>
      </c>
      <c r="AG335" s="469">
        <f>'8. Routing factors'!AG122*'7. Network costs'!$H$337</f>
        <v>0</v>
      </c>
      <c r="AH335" s="469">
        <f>'8. Routing factors'!AH122*'7. Network costs'!$H$338</f>
        <v>0</v>
      </c>
      <c r="AI335" s="469">
        <f>'8. Routing factors'!AI122*'7. Network costs'!$H$339</f>
        <v>18003.199037890641</v>
      </c>
      <c r="AJ335" s="469">
        <f>'8. Routing factors'!AJ122*'7. Network costs'!$H$340</f>
        <v>51714.473106556245</v>
      </c>
      <c r="AK335" s="469">
        <f>'8. Routing factors'!AK122*'7. Network costs'!$H$341</f>
        <v>18783.827584688312</v>
      </c>
      <c r="AL335" s="469">
        <f>'8. Routing factors'!AL122*'7. Network costs'!$H$342</f>
        <v>5401.7809969965629</v>
      </c>
      <c r="AM335" s="469">
        <f>'8. Routing factors'!AM122*'7. Network costs'!$H$343</f>
        <v>7060.3761551040134</v>
      </c>
      <c r="AN335" s="469">
        <f>'8. Routing factors'!AN122*'7. Network costs'!$H$344</f>
        <v>17.563290390830659</v>
      </c>
      <c r="AO335" s="469">
        <f>'8. Routing factors'!AO122*'7. Network costs'!$H$345</f>
        <v>5.1897226290466349</v>
      </c>
      <c r="AP335" s="469">
        <f>'8. Routing factors'!AP122*'7. Network costs'!$H$346</f>
        <v>0</v>
      </c>
      <c r="AQ335" s="469">
        <f>'8. Routing factors'!AQ122*'7. Network costs'!$H$347</f>
        <v>0</v>
      </c>
      <c r="AR335" s="469">
        <f>'8. Routing factors'!AR122*'7. Network costs'!$H$348</f>
        <v>25.948613145233175</v>
      </c>
      <c r="AS335" s="469">
        <f>'8. Routing factors'!AS122*'7. Network costs'!$H$349</f>
        <v>0</v>
      </c>
      <c r="AT335" s="469">
        <f>'8. Routing factors'!AT122*'7. Network costs'!$H$350</f>
        <v>0</v>
      </c>
      <c r="AU335" s="469">
        <f>'8. Routing factors'!AU122*'7. Network costs'!$H$351</f>
        <v>24.374195926003321</v>
      </c>
      <c r="AV335" s="469">
        <f>'8. Routing factors'!AV122*'7. Network costs'!$H$352</f>
        <v>171.01424041714603</v>
      </c>
      <c r="AW335" s="469">
        <f>'8. Routing factors'!AW122*'7. Network costs'!$H$353</f>
        <v>0</v>
      </c>
      <c r="AX335" s="469">
        <f>'8. Routing factors'!AX122*'7. Network costs'!$H$354</f>
        <v>0</v>
      </c>
      <c r="AY335" s="469">
        <f>'8. Routing factors'!AY122*'7. Network costs'!$H$355</f>
        <v>0</v>
      </c>
      <c r="AZ335" s="469">
        <f>'8. Routing factors'!AZ122*'7. Network costs'!$H$356</f>
        <v>0</v>
      </c>
      <c r="BA335" s="469">
        <f>'8. Routing factors'!BA122*'7. Network costs'!$H$357</f>
        <v>0</v>
      </c>
      <c r="BB335" s="469">
        <f>'8. Routing factors'!BB122*'7. Network costs'!$H$358</f>
        <v>0</v>
      </c>
      <c r="BC335" s="469">
        <f>'8. Routing factors'!BC122*'7. Network costs'!$H$359</f>
        <v>0</v>
      </c>
      <c r="BD335" s="469">
        <f>'8. Routing factors'!BD122*'7. Network costs'!$H$360</f>
        <v>0</v>
      </c>
      <c r="BE335" s="469">
        <f>'8. Routing factors'!BE122*'7. Network costs'!$H$361</f>
        <v>0</v>
      </c>
      <c r="BF335" s="469">
        <f>'8. Routing factors'!BF122*'7. Network costs'!$H$362</f>
        <v>0</v>
      </c>
      <c r="BG335" s="469">
        <f>'8. Routing factors'!BG122*'7. Network costs'!$H$363</f>
        <v>0</v>
      </c>
      <c r="BH335" s="229"/>
      <c r="BI335" s="335">
        <f t="shared" si="56"/>
        <v>308995.18378671474</v>
      </c>
      <c r="BJ335" s="470">
        <f>'2. Traffic'!H211</f>
        <v>41.616000000000007</v>
      </c>
      <c r="BK335" s="471">
        <f t="shared" si="57"/>
        <v>7.4249131052170972E-3</v>
      </c>
    </row>
    <row r="336" spans="3:63">
      <c r="C336" s="240" t="str">
        <f t="shared" si="55"/>
        <v>S06</v>
      </c>
      <c r="D336" s="240" t="str">
        <f t="shared" si="55"/>
        <v>Входящи повиквания от други мобилни мрежи (Incoming calls from other mobile)</v>
      </c>
      <c r="E336" s="469">
        <f>'8. Routing factors'!E123*'7. Network costs'!$H$309</f>
        <v>703831.22027434502</v>
      </c>
      <c r="F336" s="469">
        <f>'8. Routing factors'!F123*'7. Network costs'!$H$310</f>
        <v>460431.56288072513</v>
      </c>
      <c r="G336" s="469">
        <f>'8. Routing factors'!G123*'7. Network costs'!$H$311</f>
        <v>934874.81911005359</v>
      </c>
      <c r="H336" s="469">
        <f>'8. Routing factors'!H123*'7. Network costs'!$H$312</f>
        <v>252711.03769291117</v>
      </c>
      <c r="I336" s="469">
        <f>'8. Routing factors'!I123*'7. Network costs'!$H$313</f>
        <v>979648.9424911394</v>
      </c>
      <c r="J336" s="469">
        <f>'8. Routing factors'!J123*'7. Network costs'!$H$314</f>
        <v>56311.439079949836</v>
      </c>
      <c r="K336" s="469">
        <f>'8. Routing factors'!K123*'7. Network costs'!$H$315</f>
        <v>30833.240495155507</v>
      </c>
      <c r="L336" s="469">
        <f>'8. Routing factors'!L123*'7. Network costs'!$H$316</f>
        <v>4108.2888964379608</v>
      </c>
      <c r="M336" s="469">
        <f>'8. Routing factors'!M123*'7. Network costs'!$H$317</f>
        <v>123248.66689313884</v>
      </c>
      <c r="N336" s="469">
        <f>'8. Routing factors'!N123*'7. Network costs'!$H$318</f>
        <v>0</v>
      </c>
      <c r="O336" s="469">
        <f>'8. Routing factors'!O123*'7. Network costs'!$H$319</f>
        <v>0</v>
      </c>
      <c r="P336" s="469">
        <f>'8. Routing factors'!P123*'7. Network costs'!$H$320</f>
        <v>0</v>
      </c>
      <c r="Q336" s="469">
        <f>'8. Routing factors'!Q123*'7. Network costs'!$H$321</f>
        <v>0</v>
      </c>
      <c r="R336" s="469">
        <f>'8. Routing factors'!R123*'7. Network costs'!$H$322</f>
        <v>21910.874114335802</v>
      </c>
      <c r="S336" s="469">
        <f>'8. Routing factors'!S123*'7. Network costs'!$H$323</f>
        <v>20541.444482189807</v>
      </c>
      <c r="T336" s="469">
        <f>'8. Routing factors'!T123*'7. Network costs'!$H$324</f>
        <v>0</v>
      </c>
      <c r="U336" s="469">
        <f>'8. Routing factors'!U123*'7. Network costs'!$H$325</f>
        <v>0</v>
      </c>
      <c r="V336" s="469">
        <f>'8. Routing factors'!V123*'7. Network costs'!$H$326</f>
        <v>282994.86042957153</v>
      </c>
      <c r="W336" s="469">
        <f>'8. Routing factors'!W123*'7. Network costs'!$H$327</f>
        <v>135378.31503869759</v>
      </c>
      <c r="X336" s="469">
        <f>'8. Routing factors'!X123*'7. Network costs'!$H$328</f>
        <v>0</v>
      </c>
      <c r="Y336" s="469">
        <f>'8. Routing factors'!Y123*'7. Network costs'!$H$329</f>
        <v>0</v>
      </c>
      <c r="Z336" s="469">
        <f>'8. Routing factors'!Z123*'7. Network costs'!$H$330</f>
        <v>0</v>
      </c>
      <c r="AA336" s="469">
        <f>'8. Routing factors'!AA123*'7. Network costs'!$H$331</f>
        <v>0</v>
      </c>
      <c r="AB336" s="469">
        <f>'8. Routing factors'!AB123*'7. Network costs'!$H$332</f>
        <v>78762.712138138493</v>
      </c>
      <c r="AC336" s="469">
        <f>'8. Routing factors'!AC123*'7. Network costs'!$H$333</f>
        <v>102845.57762327079</v>
      </c>
      <c r="AD336" s="469">
        <f>'8. Routing factors'!AD123*'7. Network costs'!$H$334</f>
        <v>0</v>
      </c>
      <c r="AE336" s="469">
        <f>'8. Routing factors'!AE123*'7. Network costs'!$H$335</f>
        <v>0</v>
      </c>
      <c r="AF336" s="469">
        <f>'8. Routing factors'!AF123*'7. Network costs'!$H$336</f>
        <v>0</v>
      </c>
      <c r="AG336" s="469">
        <f>'8. Routing factors'!AG123*'7. Network costs'!$H$337</f>
        <v>0</v>
      </c>
      <c r="AH336" s="469">
        <f>'8. Routing factors'!AH123*'7. Network costs'!$H$338</f>
        <v>0</v>
      </c>
      <c r="AI336" s="469">
        <f>'8. Routing factors'!AI123*'7. Network costs'!$H$339</f>
        <v>362895.82340043492</v>
      </c>
      <c r="AJ336" s="469">
        <f>'8. Routing factors'!AJ123*'7. Network costs'!$H$340</f>
        <v>1042423.974773887</v>
      </c>
      <c r="AK336" s="469">
        <f>'8. Routing factors'!AK123*'7. Network costs'!$H$341</f>
        <v>378631.18458062311</v>
      </c>
      <c r="AL336" s="469">
        <f>'8. Routing factors'!AL123*'7. Network costs'!$H$342</f>
        <v>108885.30191818446</v>
      </c>
      <c r="AM336" s="469">
        <f>'8. Routing factors'!AM123*'7. Network costs'!$H$343</f>
        <v>142318.09651888779</v>
      </c>
      <c r="AN336" s="469">
        <f>'8. Routing factors'!AN123*'7. Network costs'!$H$344</f>
        <v>354.02845430898549</v>
      </c>
      <c r="AO336" s="469">
        <f>'8. Routing factors'!AO123*'7. Network costs'!$H$345</f>
        <v>104.61077849131031</v>
      </c>
      <c r="AP336" s="469">
        <f>'8. Routing factors'!AP123*'7. Network costs'!$H$346</f>
        <v>0</v>
      </c>
      <c r="AQ336" s="469">
        <f>'8. Routing factors'!AQ123*'7. Network costs'!$H$347</f>
        <v>0</v>
      </c>
      <c r="AR336" s="469">
        <f>'8. Routing factors'!AR123*'7. Network costs'!$H$348</f>
        <v>523.05389245655158</v>
      </c>
      <c r="AS336" s="469">
        <f>'8. Routing factors'!AS123*'7. Network costs'!$H$349</f>
        <v>0</v>
      </c>
      <c r="AT336" s="469">
        <f>'8. Routing factors'!AT123*'7. Network costs'!$H$350</f>
        <v>0</v>
      </c>
      <c r="AU336" s="469">
        <f>'8. Routing factors'!AU123*'7. Network costs'!$H$351</f>
        <v>491.31789753999561</v>
      </c>
      <c r="AV336" s="469">
        <f>'8. Routing factors'!AV123*'7. Network costs'!$H$352</f>
        <v>3447.1847730375093</v>
      </c>
      <c r="AW336" s="469">
        <f>'8. Routing factors'!AW123*'7. Network costs'!$H$353</f>
        <v>0</v>
      </c>
      <c r="AX336" s="469">
        <f>'8. Routing factors'!AX123*'7. Network costs'!$H$354</f>
        <v>0</v>
      </c>
      <c r="AY336" s="469">
        <f>'8. Routing factors'!AY123*'7. Network costs'!$H$355</f>
        <v>0</v>
      </c>
      <c r="AZ336" s="469">
        <f>'8. Routing factors'!AZ123*'7. Network costs'!$H$356</f>
        <v>0</v>
      </c>
      <c r="BA336" s="469">
        <f>'8. Routing factors'!BA123*'7. Network costs'!$H$357</f>
        <v>0</v>
      </c>
      <c r="BB336" s="469">
        <f>'8. Routing factors'!BB123*'7. Network costs'!$H$358</f>
        <v>0</v>
      </c>
      <c r="BC336" s="469">
        <f>'8. Routing factors'!BC123*'7. Network costs'!$H$359</f>
        <v>0</v>
      </c>
      <c r="BD336" s="469">
        <f>'8. Routing factors'!BD123*'7. Network costs'!$H$360</f>
        <v>0</v>
      </c>
      <c r="BE336" s="469">
        <f>'8. Routing factors'!BE123*'7. Network costs'!$H$361</f>
        <v>0</v>
      </c>
      <c r="BF336" s="469">
        <f>'8. Routing factors'!BF123*'7. Network costs'!$H$362</f>
        <v>0</v>
      </c>
      <c r="BG336" s="469">
        <f>'8. Routing factors'!BG123*'7. Network costs'!$H$363</f>
        <v>0</v>
      </c>
      <c r="BH336" s="229"/>
      <c r="BI336" s="335">
        <f t="shared" si="56"/>
        <v>6228507.5786279114</v>
      </c>
      <c r="BJ336" s="470">
        <f>'2. Traffic'!H212</f>
        <v>832.32000000000016</v>
      </c>
      <c r="BK336" s="471">
        <f t="shared" si="57"/>
        <v>7.4833087978516798E-3</v>
      </c>
    </row>
    <row r="337" spans="3:63">
      <c r="C337" s="240" t="str">
        <f t="shared" si="55"/>
        <v>S07</v>
      </c>
      <c r="D337" s="240" t="str">
        <f t="shared" si="55"/>
        <v>Входящи международни повиквания (Incoming calls from international)</v>
      </c>
      <c r="E337" s="469">
        <f>'8. Routing factors'!E124*'7. Network costs'!$H$309</f>
        <v>204753.55114814953</v>
      </c>
      <c r="F337" s="469">
        <f>'8. Routing factors'!F124*'7. Network costs'!$H$310</f>
        <v>133945.46141868175</v>
      </c>
      <c r="G337" s="469">
        <f>'8. Routing factors'!G124*'7. Network costs'!$H$311</f>
        <v>271967.10458105931</v>
      </c>
      <c r="H337" s="469">
        <f>'8. Routing factors'!H124*'7. Network costs'!$H$312</f>
        <v>73516.889975111408</v>
      </c>
      <c r="I337" s="469">
        <f>'8. Routing factors'!I124*'7. Network costs'!$H$313</f>
        <v>284992.47273430671</v>
      </c>
      <c r="J337" s="469">
        <f>'8. Routing factors'!J124*'7. Network costs'!$H$314</f>
        <v>16381.721625517222</v>
      </c>
      <c r="K337" s="469">
        <f>'8. Routing factors'!K124*'7. Network costs'!$H$315</f>
        <v>8969.7860835545234</v>
      </c>
      <c r="L337" s="469">
        <f>'8. Routing factors'!L124*'7. Network costs'!$H$316</f>
        <v>1195.1540603161936</v>
      </c>
      <c r="M337" s="469">
        <f>'8. Routing factors'!M124*'7. Network costs'!$H$317</f>
        <v>35854.621809485812</v>
      </c>
      <c r="N337" s="469">
        <f>'8. Routing factors'!N124*'7. Network costs'!$H$318</f>
        <v>0</v>
      </c>
      <c r="O337" s="469">
        <f>'8. Routing factors'!O124*'7. Network costs'!$H$319</f>
        <v>0</v>
      </c>
      <c r="P337" s="469">
        <f>'8. Routing factors'!P124*'7. Network costs'!$H$320</f>
        <v>0</v>
      </c>
      <c r="Q337" s="469">
        <f>'8. Routing factors'!Q124*'7. Network costs'!$H$321</f>
        <v>0</v>
      </c>
      <c r="R337" s="469">
        <f>'8. Routing factors'!R124*'7. Network costs'!$H$322</f>
        <v>6374.1549883530352</v>
      </c>
      <c r="S337" s="469">
        <f>'8. Routing factors'!S124*'7. Network costs'!$H$323</f>
        <v>5975.7703015809693</v>
      </c>
      <c r="T337" s="469">
        <f>'8. Routing factors'!T124*'7. Network costs'!$H$324</f>
        <v>0</v>
      </c>
      <c r="U337" s="469">
        <f>'8. Routing factors'!U124*'7. Network costs'!$H$325</f>
        <v>0</v>
      </c>
      <c r="V337" s="469">
        <f>'8. Routing factors'!V124*'7. Network costs'!$H$326</f>
        <v>82326.843368845948</v>
      </c>
      <c r="W337" s="469">
        <f>'8. Routing factors'!W124*'7. Network costs'!$H$327</f>
        <v>0</v>
      </c>
      <c r="X337" s="469">
        <f>'8. Routing factors'!X124*'7. Network costs'!$H$328</f>
        <v>21856.374758740607</v>
      </c>
      <c r="Y337" s="469">
        <f>'8. Routing factors'!Y124*'7. Network costs'!$H$329</f>
        <v>0</v>
      </c>
      <c r="Z337" s="469">
        <f>'8. Routing factors'!Z124*'7. Network costs'!$H$330</f>
        <v>0</v>
      </c>
      <c r="AA337" s="469">
        <f>'8. Routing factors'!AA124*'7. Network costs'!$H$331</f>
        <v>0</v>
      </c>
      <c r="AB337" s="469">
        <f>'8. Routing factors'!AB124*'7. Network costs'!$H$332</f>
        <v>22913.085614555755</v>
      </c>
      <c r="AC337" s="469">
        <f>'8. Routing factors'!AC124*'7. Network costs'!$H$333</f>
        <v>29919.100818004634</v>
      </c>
      <c r="AD337" s="469">
        <f>'8. Routing factors'!AD124*'7. Network costs'!$H$334</f>
        <v>0</v>
      </c>
      <c r="AE337" s="469">
        <f>'8. Routing factors'!AE124*'7. Network costs'!$H$335</f>
        <v>0</v>
      </c>
      <c r="AF337" s="469">
        <f>'8. Routing factors'!AF124*'7. Network costs'!$H$336</f>
        <v>0</v>
      </c>
      <c r="AG337" s="469">
        <f>'8. Routing factors'!AG124*'7. Network costs'!$H$337</f>
        <v>0</v>
      </c>
      <c r="AH337" s="469">
        <f>'8. Routing factors'!AH124*'7. Network costs'!$H$338</f>
        <v>0</v>
      </c>
      <c r="AI337" s="469">
        <f>'8. Routing factors'!AI124*'7. Network costs'!$H$339</f>
        <v>105571.06078515229</v>
      </c>
      <c r="AJ337" s="469">
        <f>'8. Routing factors'!AJ124*'7. Network costs'!$H$340</f>
        <v>303254.53672504897</v>
      </c>
      <c r="AK337" s="469">
        <f>'8. Routing factors'!AK124*'7. Network costs'!$H$341</f>
        <v>110148.67966228368</v>
      </c>
      <c r="AL337" s="469">
        <f>'8. Routing factors'!AL124*'7. Network costs'!$H$342</f>
        <v>31676.134268236201</v>
      </c>
      <c r="AM337" s="469">
        <f>'8. Routing factors'!AM124*'7. Network costs'!$H$343</f>
        <v>41402.164063607313</v>
      </c>
      <c r="AN337" s="469">
        <f>'8. Routing factors'!AN124*'7. Network costs'!$H$344</f>
        <v>102.99142910852972</v>
      </c>
      <c r="AO337" s="469">
        <f>'8. Routing factors'!AO124*'7. Network costs'!$H$345</f>
        <v>30.432620445735846</v>
      </c>
      <c r="AP337" s="469">
        <f>'8. Routing factors'!AP124*'7. Network costs'!$H$346</f>
        <v>0</v>
      </c>
      <c r="AQ337" s="469">
        <f>'8. Routing factors'!AQ124*'7. Network costs'!$H$347</f>
        <v>0</v>
      </c>
      <c r="AR337" s="469">
        <f>'8. Routing factors'!AR124*'7. Network costs'!$H$348</f>
        <v>152.16310222867924</v>
      </c>
      <c r="AS337" s="469">
        <f>'8. Routing factors'!AS124*'7. Network costs'!$H$349</f>
        <v>0</v>
      </c>
      <c r="AT337" s="469">
        <f>'8. Routing factors'!AT124*'7. Network costs'!$H$350</f>
        <v>0</v>
      </c>
      <c r="AU337" s="469">
        <f>'8. Routing factors'!AU124*'7. Network costs'!$H$351</f>
        <v>142.93069327720994</v>
      </c>
      <c r="AV337" s="469">
        <f>'8. Routing factors'!AV124*'7. Network costs'!$H$352</f>
        <v>0</v>
      </c>
      <c r="AW337" s="469">
        <f>'8. Routing factors'!AW124*'7. Network costs'!$H$353</f>
        <v>1391.3410401177503</v>
      </c>
      <c r="AX337" s="469">
        <f>'8. Routing factors'!AX124*'7. Network costs'!$H$354</f>
        <v>0</v>
      </c>
      <c r="AY337" s="469">
        <f>'8. Routing factors'!AY124*'7. Network costs'!$H$355</f>
        <v>0</v>
      </c>
      <c r="AZ337" s="469">
        <f>'8. Routing factors'!AZ124*'7. Network costs'!$H$356</f>
        <v>0</v>
      </c>
      <c r="BA337" s="469">
        <f>'8. Routing factors'!BA124*'7. Network costs'!$H$357</f>
        <v>0</v>
      </c>
      <c r="BB337" s="469">
        <f>'8. Routing factors'!BB124*'7. Network costs'!$H$358</f>
        <v>0</v>
      </c>
      <c r="BC337" s="469">
        <f>'8. Routing factors'!BC124*'7. Network costs'!$H$359</f>
        <v>0</v>
      </c>
      <c r="BD337" s="469">
        <f>'8. Routing factors'!BD124*'7. Network costs'!$H$360</f>
        <v>0</v>
      </c>
      <c r="BE337" s="469">
        <f>'8. Routing factors'!BE124*'7. Network costs'!$H$361</f>
        <v>0</v>
      </c>
      <c r="BF337" s="469">
        <f>'8. Routing factors'!BF124*'7. Network costs'!$H$362</f>
        <v>0</v>
      </c>
      <c r="BG337" s="469">
        <f>'8. Routing factors'!BG124*'7. Network costs'!$H$363</f>
        <v>0</v>
      </c>
      <c r="BH337" s="229"/>
      <c r="BI337" s="335">
        <f t="shared" si="56"/>
        <v>1794814.5276757695</v>
      </c>
      <c r="BJ337" s="470">
        <f>'2. Traffic'!H213</f>
        <v>249.69600000000003</v>
      </c>
      <c r="BK337" s="471">
        <f t="shared" si="57"/>
        <v>7.1879987171431228E-3</v>
      </c>
    </row>
    <row r="338" spans="3:63">
      <c r="C338" s="240" t="str">
        <f t="shared" si="55"/>
        <v>S08</v>
      </c>
      <c r="D338" s="240" t="str">
        <f t="shared" si="55"/>
        <v>Изходящи повиквания от чужди абонати в роуминг в мрежата на предприятието (Roaming Calls Outbound)</v>
      </c>
      <c r="E338" s="469">
        <f>'8. Routing factors'!E125*'7. Network costs'!$H$309</f>
        <v>63981.385154085641</v>
      </c>
      <c r="F338" s="469">
        <f>'8. Routing factors'!F125*'7. Network costs'!$H$310</f>
        <v>41855.274834620839</v>
      </c>
      <c r="G338" s="469">
        <f>'8. Routing factors'!G125*'7. Network costs'!$H$311</f>
        <v>84984.274850753951</v>
      </c>
      <c r="H338" s="469">
        <f>'8. Routing factors'!H125*'7. Network costs'!$H$312</f>
        <v>22972.556160575532</v>
      </c>
      <c r="I338" s="469">
        <f>'8. Routing factors'!I125*'7. Network costs'!$H$313</f>
        <v>89054.441604461128</v>
      </c>
      <c r="J338" s="469">
        <f>'8. Routing factors'!J125*'7. Network costs'!$H$314</f>
        <v>5118.9600128149159</v>
      </c>
      <c r="K338" s="469">
        <f>'8. Routing factors'!K125*'7. Network costs'!$H$315</f>
        <v>2802.8785578737734</v>
      </c>
      <c r="L338" s="469">
        <f>'8. Routing factors'!L125*'7. Network costs'!$H$316</f>
        <v>373.46171445022463</v>
      </c>
      <c r="M338" s="469">
        <f>'8. Routing factors'!M125*'7. Network costs'!$H$317</f>
        <v>11203.851433506739</v>
      </c>
      <c r="N338" s="469">
        <f>'8. Routing factors'!N125*'7. Network costs'!$H$318</f>
        <v>0</v>
      </c>
      <c r="O338" s="469">
        <f>'8. Routing factors'!O125*'7. Network costs'!$H$319</f>
        <v>0</v>
      </c>
      <c r="P338" s="469">
        <f>'8. Routing factors'!P125*'7. Network costs'!$H$320</f>
        <v>0</v>
      </c>
      <c r="Q338" s="469">
        <f>'8. Routing factors'!Q125*'7. Network costs'!$H$321</f>
        <v>0</v>
      </c>
      <c r="R338" s="469">
        <f>'8. Routing factors'!R125*'7. Network costs'!$H$322</f>
        <v>1991.7958104011989</v>
      </c>
      <c r="S338" s="469">
        <f>'8. Routing factors'!S125*'7. Network costs'!$H$323</f>
        <v>1867.3085722511235</v>
      </c>
      <c r="T338" s="469">
        <f>'8. Routing factors'!T125*'7. Network costs'!$H$324</f>
        <v>0</v>
      </c>
      <c r="U338" s="469">
        <f>'8. Routing factors'!U125*'7. Network costs'!$H$325</f>
        <v>0</v>
      </c>
      <c r="V338" s="469">
        <f>'8. Routing factors'!V125*'7. Network costs'!$H$326</f>
        <v>25725.490203053887</v>
      </c>
      <c r="W338" s="469">
        <f>'8. Routing factors'!W125*'7. Network costs'!$H$327</f>
        <v>0</v>
      </c>
      <c r="X338" s="469">
        <f>'8. Routing factors'!X125*'7. Network costs'!$H$328</f>
        <v>6829.6795033322978</v>
      </c>
      <c r="Y338" s="469">
        <f>'8. Routing factors'!Y125*'7. Network costs'!$H$329</f>
        <v>0</v>
      </c>
      <c r="Z338" s="469">
        <f>'8. Routing factors'!Z125*'7. Network costs'!$H$330</f>
        <v>0</v>
      </c>
      <c r="AA338" s="469">
        <f>'8. Routing factors'!AA125*'7. Network costs'!$H$331</f>
        <v>0</v>
      </c>
      <c r="AB338" s="469">
        <f>'8. Routing factors'!AB125*'7. Network costs'!$H$332</f>
        <v>7159.8804882885652</v>
      </c>
      <c r="AC338" s="469">
        <f>'8. Routing factors'!AC125*'7. Network costs'!$H$333</f>
        <v>9349.1199647893045</v>
      </c>
      <c r="AD338" s="469">
        <f>'8. Routing factors'!AD125*'7. Network costs'!$H$334</f>
        <v>0</v>
      </c>
      <c r="AE338" s="469">
        <f>'8. Routing factors'!AE125*'7. Network costs'!$H$335</f>
        <v>0</v>
      </c>
      <c r="AF338" s="469">
        <f>'8. Routing factors'!AF125*'7. Network costs'!$H$336</f>
        <v>0</v>
      </c>
      <c r="AG338" s="469">
        <f>'8. Routing factors'!AG125*'7. Network costs'!$H$337</f>
        <v>0</v>
      </c>
      <c r="AH338" s="469">
        <f>'8. Routing factors'!AH125*'7. Network costs'!$H$338</f>
        <v>0</v>
      </c>
      <c r="AI338" s="469">
        <f>'8. Routing factors'!AI125*'7. Network costs'!$H$339</f>
        <v>32988.842749461932</v>
      </c>
      <c r="AJ338" s="469">
        <f>'8. Routing factors'!AJ125*'7. Network costs'!$H$340</f>
        <v>94760.970958156278</v>
      </c>
      <c r="AK338" s="469">
        <f>'8. Routing factors'!AK125*'7. Network costs'!$H$341</f>
        <v>34419.256995388452</v>
      </c>
      <c r="AL338" s="469">
        <f>'8. Routing factors'!AL125*'7. Network costs'!$H$342</f>
        <v>9898.1577386276604</v>
      </c>
      <c r="AM338" s="469">
        <f>'8. Routing factors'!AM125*'7. Network costs'!$H$343</f>
        <v>12937.347314917342</v>
      </c>
      <c r="AN338" s="469">
        <f>'8. Routing factors'!AN125*'7. Network costs'!$H$344</f>
        <v>32.182759499954585</v>
      </c>
      <c r="AO338" s="469">
        <f>'8. Routing factors'!AO125*'7. Network costs'!$H$345</f>
        <v>9.5095845667550165</v>
      </c>
      <c r="AP338" s="469">
        <f>'8. Routing factors'!AP125*'7. Network costs'!$H$346</f>
        <v>0</v>
      </c>
      <c r="AQ338" s="469">
        <f>'8. Routing factors'!AQ125*'7. Network costs'!$H$347</f>
        <v>0</v>
      </c>
      <c r="AR338" s="469">
        <f>'8. Routing factors'!AR125*'7. Network costs'!$H$348</f>
        <v>47.547922833775083</v>
      </c>
      <c r="AS338" s="469">
        <f>'8. Routing factors'!AS125*'7. Network costs'!$H$349</f>
        <v>0</v>
      </c>
      <c r="AT338" s="469">
        <f>'8. Routing factors'!AT125*'7. Network costs'!$H$350</f>
        <v>0</v>
      </c>
      <c r="AU338" s="469">
        <f>'8. Routing factors'!AU125*'7. Network costs'!$H$351</f>
        <v>44.662979887918269</v>
      </c>
      <c r="AV338" s="469">
        <f>'8. Routing factors'!AV125*'7. Network costs'!$H$352</f>
        <v>0</v>
      </c>
      <c r="AW338" s="469">
        <f>'8. Routing factors'!AW125*'7. Network costs'!$H$353</f>
        <v>434.76621757856344</v>
      </c>
      <c r="AX338" s="469">
        <f>'8. Routing factors'!AX125*'7. Network costs'!$H$354</f>
        <v>0</v>
      </c>
      <c r="AY338" s="469">
        <f>'8. Routing factors'!AY125*'7. Network costs'!$H$355</f>
        <v>0</v>
      </c>
      <c r="AZ338" s="469">
        <f>'8. Routing factors'!AZ125*'7. Network costs'!$H$356</f>
        <v>0</v>
      </c>
      <c r="BA338" s="469">
        <f>'8. Routing factors'!BA125*'7. Network costs'!$H$357</f>
        <v>0</v>
      </c>
      <c r="BB338" s="469">
        <f>'8. Routing factors'!BB125*'7. Network costs'!$H$358</f>
        <v>0</v>
      </c>
      <c r="BC338" s="469">
        <f>'8. Routing factors'!BC125*'7. Network costs'!$H$359</f>
        <v>0</v>
      </c>
      <c r="BD338" s="469">
        <f>'8. Routing factors'!BD125*'7. Network costs'!$H$360</f>
        <v>0</v>
      </c>
      <c r="BE338" s="469">
        <f>'8. Routing factors'!BE125*'7. Network costs'!$H$361</f>
        <v>0</v>
      </c>
      <c r="BF338" s="469">
        <f>'8. Routing factors'!BF125*'7. Network costs'!$H$362</f>
        <v>0</v>
      </c>
      <c r="BG338" s="469">
        <f>'8. Routing factors'!BG125*'7. Network costs'!$H$363</f>
        <v>0</v>
      </c>
      <c r="BH338" s="229"/>
      <c r="BI338" s="335">
        <f t="shared" si="56"/>
        <v>560843.60408617789</v>
      </c>
      <c r="BJ338" s="470">
        <f>'2. Traffic'!H214</f>
        <v>83.232000000000014</v>
      </c>
      <c r="BK338" s="471">
        <f t="shared" si="57"/>
        <v>6.738317042557884E-3</v>
      </c>
    </row>
    <row r="339" spans="3:63">
      <c r="C339" s="240" t="str">
        <f t="shared" si="55"/>
        <v>S09</v>
      </c>
      <c r="D339" s="240" t="str">
        <f t="shared" si="55"/>
        <v>Входящи повиквания от чужди абонати в роуминг в мрежата на предприятието (Roaming Calls Inbound)</v>
      </c>
      <c r="E339" s="469">
        <f>'8. Routing factors'!E126*'7. Network costs'!$H$309</f>
        <v>70182.614517121765</v>
      </c>
      <c r="F339" s="469">
        <f>'8. Routing factors'!F126*'7. Network costs'!$H$310</f>
        <v>45911.988497154351</v>
      </c>
      <c r="G339" s="469">
        <f>'8. Routing factors'!G126*'7. Network costs'!$H$311</f>
        <v>93221.154676528939</v>
      </c>
      <c r="H339" s="469">
        <f>'8. Routing factors'!H126*'7. Network costs'!$H$312</f>
        <v>25199.111422920625</v>
      </c>
      <c r="I339" s="469">
        <f>'8. Routing factors'!I126*'7. Network costs'!$H$313</f>
        <v>97685.811757770556</v>
      </c>
      <c r="J339" s="469">
        <f>'8. Routing factors'!J126*'7. Network costs'!$H$314</f>
        <v>5615.1018994469005</v>
      </c>
      <c r="K339" s="469">
        <f>'8. Routing factors'!K126*'7. Network costs'!$H$315</f>
        <v>3074.5402727968253</v>
      </c>
      <c r="L339" s="469">
        <f>'8. Routing factors'!L126*'7. Network costs'!$H$316</f>
        <v>409.65851988107198</v>
      </c>
      <c r="M339" s="469">
        <f>'8. Routing factors'!M126*'7. Network costs'!$H$317</f>
        <v>12289.755596432162</v>
      </c>
      <c r="N339" s="469">
        <f>'8. Routing factors'!N126*'7. Network costs'!$H$318</f>
        <v>0</v>
      </c>
      <c r="O339" s="469">
        <f>'8. Routing factors'!O126*'7. Network costs'!$H$319</f>
        <v>0</v>
      </c>
      <c r="P339" s="469">
        <f>'8. Routing factors'!P126*'7. Network costs'!$H$320</f>
        <v>0</v>
      </c>
      <c r="Q339" s="469">
        <f>'8. Routing factors'!Q126*'7. Network costs'!$H$321</f>
        <v>0</v>
      </c>
      <c r="R339" s="469">
        <f>'8. Routing factors'!R126*'7. Network costs'!$H$322</f>
        <v>2184.8454393657184</v>
      </c>
      <c r="S339" s="469">
        <f>'8. Routing factors'!S126*'7. Network costs'!$H$323</f>
        <v>2048.2925994053603</v>
      </c>
      <c r="T339" s="469">
        <f>'8. Routing factors'!T126*'7. Network costs'!$H$324</f>
        <v>0</v>
      </c>
      <c r="U339" s="469">
        <f>'8. Routing factors'!U126*'7. Network costs'!$H$325</f>
        <v>0</v>
      </c>
      <c r="V339" s="469">
        <f>'8. Routing factors'!V126*'7. Network costs'!$H$326</f>
        <v>28218.8664380554</v>
      </c>
      <c r="W339" s="469">
        <f>'8. Routing factors'!W126*'7. Network costs'!$H$327</f>
        <v>0</v>
      </c>
      <c r="X339" s="469">
        <f>'8. Routing factors'!X126*'7. Network costs'!$H$328</f>
        <v>7491.6284276044653</v>
      </c>
      <c r="Y339" s="469">
        <f>'8. Routing factors'!Y126*'7. Network costs'!$H$329</f>
        <v>0</v>
      </c>
      <c r="Z339" s="469">
        <f>'8. Routing factors'!Z126*'7. Network costs'!$H$330</f>
        <v>0</v>
      </c>
      <c r="AA339" s="469">
        <f>'8. Routing factors'!AA126*'7. Network costs'!$H$331</f>
        <v>0</v>
      </c>
      <c r="AB339" s="469">
        <f>'8. Routing factors'!AB126*'7. Network costs'!$H$332</f>
        <v>7853.8332842912832</v>
      </c>
      <c r="AC339" s="469">
        <f>'8. Routing factors'!AC126*'7. Network costs'!$H$333</f>
        <v>10255.259103611881</v>
      </c>
      <c r="AD339" s="469">
        <f>'8. Routing factors'!AD126*'7. Network costs'!$H$334</f>
        <v>0</v>
      </c>
      <c r="AE339" s="469">
        <f>'8. Routing factors'!AE126*'7. Network costs'!$H$335</f>
        <v>0</v>
      </c>
      <c r="AF339" s="469">
        <f>'8. Routing factors'!AF126*'7. Network costs'!$H$336</f>
        <v>0</v>
      </c>
      <c r="AG339" s="469">
        <f>'8. Routing factors'!AG126*'7. Network costs'!$H$337</f>
        <v>0</v>
      </c>
      <c r="AH339" s="469">
        <f>'8. Routing factors'!AH126*'7. Network costs'!$H$338</f>
        <v>0</v>
      </c>
      <c r="AI339" s="469">
        <f>'8. Routing factors'!AI126*'7. Network costs'!$H$339</f>
        <v>36186.200540605052</v>
      </c>
      <c r="AJ339" s="469">
        <f>'8. Routing factors'!AJ126*'7. Network costs'!$H$340</f>
        <v>103945.43162840184</v>
      </c>
      <c r="AK339" s="469">
        <f>'8. Routing factors'!AK126*'7. Network costs'!$H$341</f>
        <v>37755.253967314893</v>
      </c>
      <c r="AL339" s="469">
        <f>'8. Routing factors'!AL126*'7. Network costs'!$H$342</f>
        <v>10857.510935825856</v>
      </c>
      <c r="AM339" s="469">
        <f>'8. Routing factors'!AM126*'7. Network costs'!$H$343</f>
        <v>14191.266057936911</v>
      </c>
      <c r="AN339" s="469">
        <f>'8. Routing factors'!AN126*'7. Network costs'!$H$344</f>
        <v>35.301989768477526</v>
      </c>
      <c r="AO339" s="469">
        <f>'8. Routing factors'!AO126*'7. Network costs'!$H$345</f>
        <v>10.431276319811266</v>
      </c>
      <c r="AP339" s="469">
        <f>'8. Routing factors'!AP126*'7. Network costs'!$H$346</f>
        <v>0</v>
      </c>
      <c r="AQ339" s="469">
        <f>'8. Routing factors'!AQ126*'7. Network costs'!$H$347</f>
        <v>0</v>
      </c>
      <c r="AR339" s="469">
        <f>'8. Routing factors'!AR126*'7. Network costs'!$H$348</f>
        <v>52.156381599056331</v>
      </c>
      <c r="AS339" s="469">
        <f>'8. Routing factors'!AS126*'7. Network costs'!$H$349</f>
        <v>0</v>
      </c>
      <c r="AT339" s="469">
        <f>'8. Routing factors'!AT126*'7. Network costs'!$H$350</f>
        <v>0</v>
      </c>
      <c r="AU339" s="469">
        <f>'8. Routing factors'!AU126*'7. Network costs'!$H$351</f>
        <v>48.991823060891747</v>
      </c>
      <c r="AV339" s="469">
        <f>'8. Routing factors'!AV126*'7. Network costs'!$H$352</f>
        <v>0</v>
      </c>
      <c r="AW339" s="469">
        <f>'8. Routing factors'!AW126*'7. Network costs'!$H$353</f>
        <v>476.90480254372773</v>
      </c>
      <c r="AX339" s="469">
        <f>'8. Routing factors'!AX126*'7. Network costs'!$H$354</f>
        <v>0</v>
      </c>
      <c r="AY339" s="469">
        <f>'8. Routing factors'!AY126*'7. Network costs'!$H$355</f>
        <v>0</v>
      </c>
      <c r="AZ339" s="469">
        <f>'8. Routing factors'!AZ126*'7. Network costs'!$H$356</f>
        <v>0</v>
      </c>
      <c r="BA339" s="469">
        <f>'8. Routing factors'!BA126*'7. Network costs'!$H$357</f>
        <v>0</v>
      </c>
      <c r="BB339" s="469">
        <f>'8. Routing factors'!BB126*'7. Network costs'!$H$358</f>
        <v>0</v>
      </c>
      <c r="BC339" s="469">
        <f>'8. Routing factors'!BC126*'7. Network costs'!$H$359</f>
        <v>0</v>
      </c>
      <c r="BD339" s="469">
        <f>'8. Routing factors'!BD126*'7. Network costs'!$H$360</f>
        <v>0</v>
      </c>
      <c r="BE339" s="469">
        <f>'8. Routing factors'!BE126*'7. Network costs'!$H$361</f>
        <v>0</v>
      </c>
      <c r="BF339" s="469">
        <f>'8. Routing factors'!BF126*'7. Network costs'!$H$362</f>
        <v>0</v>
      </c>
      <c r="BG339" s="469">
        <f>'8. Routing factors'!BG126*'7. Network costs'!$H$363</f>
        <v>0</v>
      </c>
      <c r="BH339" s="229"/>
      <c r="BI339" s="335">
        <f t="shared" si="56"/>
        <v>615201.91185576376</v>
      </c>
      <c r="BJ339" s="470">
        <f>'2. Traffic'!H215</f>
        <v>83.232000000000014</v>
      </c>
      <c r="BK339" s="471">
        <f t="shared" si="57"/>
        <v>7.3914108979210363E-3</v>
      </c>
    </row>
    <row r="340" spans="3:63">
      <c r="C340" s="240" t="str">
        <f t="shared" si="55"/>
        <v>S10</v>
      </c>
      <c r="D340" s="240" t="str">
        <f t="shared" si="55"/>
        <v>Гласова поща (Voice mail)</v>
      </c>
      <c r="E340" s="469">
        <f>'8. Routing factors'!E127*'7. Network costs'!$H$309</f>
        <v>79197.090399149412</v>
      </c>
      <c r="F340" s="469">
        <f>'8. Routing factors'!F127*'7. Network costs'!$H$310</f>
        <v>51809.068790487698</v>
      </c>
      <c r="G340" s="469">
        <f>'8. Routing factors'!G127*'7. Network costs'!$H$311</f>
        <v>105194.77316179256</v>
      </c>
      <c r="H340" s="469">
        <f>'8. Routing factors'!H127*'7. Network costs'!$H$312</f>
        <v>28435.764598829719</v>
      </c>
      <c r="I340" s="469">
        <f>'8. Routing factors'!I127*'7. Network costs'!$H$313</f>
        <v>110232.884849382</v>
      </c>
      <c r="J340" s="469">
        <f>'8. Routing factors'!J127*'7. Network costs'!$H$314</f>
        <v>6336.3232588384526</v>
      </c>
      <c r="K340" s="469">
        <f>'8. Routing factors'!K127*'7. Network costs'!$H$315</f>
        <v>2312.9626009312483</v>
      </c>
      <c r="L340" s="469">
        <f>'8. Routing factors'!L127*'7. Network costs'!$H$316</f>
        <v>462.27634942109523</v>
      </c>
      <c r="M340" s="469">
        <f>'8. Routing factors'!M127*'7. Network costs'!$H$317</f>
        <v>13868.290482632858</v>
      </c>
      <c r="N340" s="469">
        <f>'8. Routing factors'!N127*'7. Network costs'!$H$318</f>
        <v>0</v>
      </c>
      <c r="O340" s="469">
        <f>'8. Routing factors'!O127*'7. Network costs'!$H$319</f>
        <v>0</v>
      </c>
      <c r="P340" s="469">
        <f>'8. Routing factors'!P127*'7. Network costs'!$H$320</f>
        <v>0</v>
      </c>
      <c r="Q340" s="469">
        <f>'8. Routing factors'!Q127*'7. Network costs'!$H$321</f>
        <v>254641.84636354871</v>
      </c>
      <c r="R340" s="469">
        <f>'8. Routing factors'!R127*'7. Network costs'!$H$322</f>
        <v>2465.4738635791755</v>
      </c>
      <c r="S340" s="469">
        <f>'8. Routing factors'!S127*'7. Network costs'!$H$323</f>
        <v>2311.3817471054763</v>
      </c>
      <c r="T340" s="469">
        <f>'8. Routing factors'!T127*'7. Network costs'!$H$324</f>
        <v>0</v>
      </c>
      <c r="U340" s="469">
        <f>'8. Routing factors'!U127*'7. Network costs'!$H$325</f>
        <v>10192.513268509121</v>
      </c>
      <c r="V340" s="469">
        <f>'8. Routing factors'!V127*'7. Network costs'!$H$326</f>
        <v>0</v>
      </c>
      <c r="W340" s="469">
        <f>'8. Routing factors'!W127*'7. Network costs'!$H$327</f>
        <v>0</v>
      </c>
      <c r="X340" s="469">
        <f>'8. Routing factors'!X127*'7. Network costs'!$H$328</f>
        <v>0</v>
      </c>
      <c r="Y340" s="469">
        <f>'8. Routing factors'!Y127*'7. Network costs'!$H$329</f>
        <v>0</v>
      </c>
      <c r="Z340" s="469">
        <f>'8. Routing factors'!Z127*'7. Network costs'!$H$330</f>
        <v>0</v>
      </c>
      <c r="AA340" s="469">
        <f>'8. Routing factors'!AA127*'7. Network costs'!$H$331</f>
        <v>0</v>
      </c>
      <c r="AB340" s="469">
        <f>'8. Routing factors'!AB127*'7. Network costs'!$H$332</f>
        <v>8862.6043483193698</v>
      </c>
      <c r="AC340" s="469">
        <f>'8. Routing factors'!AC127*'7. Network costs'!$H$333</f>
        <v>11572.47685746032</v>
      </c>
      <c r="AD340" s="469">
        <f>'8. Routing factors'!AD127*'7. Network costs'!$H$334</f>
        <v>0</v>
      </c>
      <c r="AE340" s="469">
        <f>'8. Routing factors'!AE127*'7. Network costs'!$H$335</f>
        <v>0</v>
      </c>
      <c r="AF340" s="469">
        <f>'8. Routing factors'!AF127*'7. Network costs'!$H$336</f>
        <v>0</v>
      </c>
      <c r="AG340" s="469">
        <f>'8. Routing factors'!AG127*'7. Network costs'!$H$337</f>
        <v>0</v>
      </c>
      <c r="AH340" s="469">
        <f>'8. Routing factors'!AH127*'7. Network costs'!$H$338</f>
        <v>0</v>
      </c>
      <c r="AI340" s="469">
        <f>'8. Routing factors'!AI127*'7. Network costs'!$H$339</f>
        <v>40834.070020530467</v>
      </c>
      <c r="AJ340" s="469">
        <f>'8. Routing factors'!AJ127*'7. Network costs'!$H$340</f>
        <v>117296.50999600226</v>
      </c>
      <c r="AK340" s="469">
        <f>'8. Routing factors'!AK127*'7. Network costs'!$H$341</f>
        <v>42604.657607373912</v>
      </c>
      <c r="AL340" s="469">
        <f>'8. Routing factors'!AL127*'7. Network costs'!$H$342</f>
        <v>12252.08381036555</v>
      </c>
      <c r="AM340" s="469">
        <f>'8. Routing factors'!AM127*'7. Network costs'!$H$343</f>
        <v>16014.03693210406</v>
      </c>
      <c r="AN340" s="469">
        <f>'8. Routing factors'!AN127*'7. Network costs'!$H$344</f>
        <v>39.836288434109207</v>
      </c>
      <c r="AO340" s="469">
        <f>'8. Routing factors'!AO127*'7. Network costs'!$H$345</f>
        <v>11.771102278856505</v>
      </c>
      <c r="AP340" s="469">
        <f>'8. Routing factors'!AP127*'7. Network costs'!$H$346</f>
        <v>0</v>
      </c>
      <c r="AQ340" s="469">
        <f>'8. Routing factors'!AQ127*'7. Network costs'!$H$347</f>
        <v>0</v>
      </c>
      <c r="AR340" s="469">
        <f>'8. Routing factors'!AR127*'7. Network costs'!$H$348</f>
        <v>58.855511394282523</v>
      </c>
      <c r="AS340" s="469">
        <f>'8. Routing factors'!AS127*'7. Network costs'!$H$349</f>
        <v>0</v>
      </c>
      <c r="AT340" s="469">
        <f>'8. Routing factors'!AT127*'7. Network costs'!$H$350</f>
        <v>64.883871039730451</v>
      </c>
      <c r="AU340" s="469">
        <f>'8. Routing factors'!AU127*'7. Network costs'!$H$351</f>
        <v>0</v>
      </c>
      <c r="AV340" s="469">
        <f>'8. Routing factors'!AV127*'7. Network costs'!$H$352</f>
        <v>0</v>
      </c>
      <c r="AW340" s="469">
        <f>'8. Routing factors'!AW127*'7. Network costs'!$H$353</f>
        <v>0</v>
      </c>
      <c r="AX340" s="469">
        <f>'8. Routing factors'!AX127*'7. Network costs'!$H$354</f>
        <v>0</v>
      </c>
      <c r="AY340" s="469">
        <f>'8. Routing factors'!AY127*'7. Network costs'!$H$355</f>
        <v>0</v>
      </c>
      <c r="AZ340" s="469">
        <f>'8. Routing factors'!AZ127*'7. Network costs'!$H$356</f>
        <v>0</v>
      </c>
      <c r="BA340" s="469">
        <f>'8. Routing factors'!BA127*'7. Network costs'!$H$357</f>
        <v>0</v>
      </c>
      <c r="BB340" s="469">
        <f>'8. Routing factors'!BB127*'7. Network costs'!$H$358</f>
        <v>0</v>
      </c>
      <c r="BC340" s="469">
        <f>'8. Routing factors'!BC127*'7. Network costs'!$H$359</f>
        <v>0</v>
      </c>
      <c r="BD340" s="469">
        <f>'8. Routing factors'!BD127*'7. Network costs'!$H$360</f>
        <v>0</v>
      </c>
      <c r="BE340" s="469">
        <f>'8. Routing factors'!BE127*'7. Network costs'!$H$361</f>
        <v>0</v>
      </c>
      <c r="BF340" s="469">
        <f>'8. Routing factors'!BF127*'7. Network costs'!$H$362</f>
        <v>0</v>
      </c>
      <c r="BG340" s="469">
        <f>'8. Routing factors'!BG127*'7. Network costs'!$H$363</f>
        <v>0</v>
      </c>
      <c r="BH340" s="229"/>
      <c r="BI340" s="335">
        <f t="shared" si="56"/>
        <v>917072.43607951049</v>
      </c>
      <c r="BJ340" s="470">
        <f>'2. Traffic'!H216</f>
        <v>41.616000000000007</v>
      </c>
      <c r="BK340" s="471">
        <f t="shared" si="57"/>
        <v>2.2036534892337332E-2</v>
      </c>
    </row>
    <row r="341" spans="3:63">
      <c r="C341" s="240" t="str">
        <f t="shared" si="55"/>
        <v>S11</v>
      </c>
      <c r="D341" s="240" t="str">
        <f t="shared" si="55"/>
        <v>Повиквания към центъра за обслужване на клиенти (Help desk call)</v>
      </c>
      <c r="E341" s="469">
        <f>'8. Routing factors'!E128*'7. Network costs'!$H$309</f>
        <v>30176.594250493708</v>
      </c>
      <c r="F341" s="469">
        <f>'8. Routing factors'!F128*'7. Network costs'!$H$310</f>
        <v>19740.892493738069</v>
      </c>
      <c r="G341" s="469">
        <f>'8. Routing factors'!G128*'7. Network costs'!$H$311</f>
        <v>40082.532969042411</v>
      </c>
      <c r="H341" s="469">
        <f>'8. Routing factors'!H128*'7. Network costs'!$H$312</f>
        <v>10834.924947074234</v>
      </c>
      <c r="I341" s="469">
        <f>'8. Routing factors'!I128*'7. Network costs'!$H$313</f>
        <v>42002.212737816968</v>
      </c>
      <c r="J341" s="469">
        <f>'8. Routing factors'!J128*'7. Network costs'!$H$314</f>
        <v>2414.3394038625893</v>
      </c>
      <c r="K341" s="469">
        <f>'8. Routing factors'!K128*'7. Network costs'!$H$315</f>
        <v>881.31184584046923</v>
      </c>
      <c r="L341" s="469">
        <f>'8. Routing factors'!L128*'7. Network costs'!$H$316</f>
        <v>176.1418981148538</v>
      </c>
      <c r="M341" s="469">
        <f>'8. Routing factors'!M128*'7. Network costs'!$H$317</f>
        <v>5284.2569434456145</v>
      </c>
      <c r="N341" s="469">
        <f>'8. Routing factors'!N128*'7. Network costs'!$H$318</f>
        <v>0</v>
      </c>
      <c r="O341" s="469">
        <f>'8. Routing factors'!O128*'7. Network costs'!$H$319</f>
        <v>0</v>
      </c>
      <c r="P341" s="469">
        <f>'8. Routing factors'!P128*'7. Network costs'!$H$320</f>
        <v>0</v>
      </c>
      <c r="Q341" s="469">
        <f>'8. Routing factors'!Q128*'7. Network costs'!$H$321</f>
        <v>0</v>
      </c>
      <c r="R341" s="469">
        <f>'8. Routing factors'!R128*'7. Network costs'!$H$322</f>
        <v>939.42345661255399</v>
      </c>
      <c r="S341" s="469">
        <f>'8. Routing factors'!S128*'7. Network costs'!$H$323</f>
        <v>880.70949057426913</v>
      </c>
      <c r="T341" s="469">
        <f>'8. Routing factors'!T128*'7. Network costs'!$H$324</f>
        <v>0</v>
      </c>
      <c r="U341" s="469">
        <f>'8. Routing factors'!U128*'7. Network costs'!$H$325</f>
        <v>3883.6696619333957</v>
      </c>
      <c r="V341" s="469">
        <f>'8. Routing factors'!V128*'7. Network costs'!$H$326</f>
        <v>0</v>
      </c>
      <c r="W341" s="469">
        <f>'8. Routing factors'!W128*'7. Network costs'!$H$327</f>
        <v>0</v>
      </c>
      <c r="X341" s="469">
        <f>'8. Routing factors'!X128*'7. Network costs'!$H$328</f>
        <v>0</v>
      </c>
      <c r="Y341" s="469">
        <f>'8. Routing factors'!Y128*'7. Network costs'!$H$329</f>
        <v>0</v>
      </c>
      <c r="Z341" s="469">
        <f>'8. Routing factors'!Z128*'7. Network costs'!$H$330</f>
        <v>0</v>
      </c>
      <c r="AA341" s="469">
        <f>'8. Routing factors'!AA128*'7. Network costs'!$H$331</f>
        <v>0</v>
      </c>
      <c r="AB341" s="469">
        <f>'8. Routing factors'!AB128*'7. Network costs'!$H$332</f>
        <v>3376.9323351905255</v>
      </c>
      <c r="AC341" s="469">
        <f>'8. Routing factors'!AC128*'7. Network costs'!$H$333</f>
        <v>4409.4793993159019</v>
      </c>
      <c r="AD341" s="469">
        <f>'8. Routing factors'!AD128*'7. Network costs'!$H$334</f>
        <v>0</v>
      </c>
      <c r="AE341" s="469">
        <f>'8. Routing factors'!AE128*'7. Network costs'!$H$335</f>
        <v>0</v>
      </c>
      <c r="AF341" s="469">
        <f>'8. Routing factors'!AF128*'7. Network costs'!$H$336</f>
        <v>0</v>
      </c>
      <c r="AG341" s="469">
        <f>'8. Routing factors'!AG128*'7. Network costs'!$H$337</f>
        <v>0</v>
      </c>
      <c r="AH341" s="469">
        <f>'8. Routing factors'!AH128*'7. Network costs'!$H$338</f>
        <v>0</v>
      </c>
      <c r="AI341" s="469">
        <f>'8. Routing factors'!AI128*'7. Network costs'!$H$339</f>
        <v>15559.07112742909</v>
      </c>
      <c r="AJ341" s="469">
        <f>'8. Routing factors'!AJ128*'7. Network costs'!$H$340</f>
        <v>44693.67714532042</v>
      </c>
      <c r="AK341" s="469">
        <f>'8. Routing factors'!AK128*'7. Network costs'!$H$341</f>
        <v>16233.72095261647</v>
      </c>
      <c r="AL341" s="469">
        <f>'8. Routing factors'!AL128*'7. Network costs'!$H$342</f>
        <v>4668.431125500224</v>
      </c>
      <c r="AM341" s="469">
        <f>'8. Routing factors'!AM128*'7. Network costs'!$H$343</f>
        <v>6101.8541511686062</v>
      </c>
      <c r="AN341" s="469">
        <f>'8. Routing factors'!AN128*'7. Network costs'!$H$344</f>
        <v>15.178884810832139</v>
      </c>
      <c r="AO341" s="469">
        <f>'8. Routing factors'!AO128*'7. Network costs'!$H$345</f>
        <v>4.4851619618835086</v>
      </c>
      <c r="AP341" s="469">
        <f>'8. Routing factors'!AP128*'7. Network costs'!$H$346</f>
        <v>0</v>
      </c>
      <c r="AQ341" s="469">
        <f>'8. Routing factors'!AQ128*'7. Network costs'!$H$347</f>
        <v>0</v>
      </c>
      <c r="AR341" s="469">
        <f>'8. Routing factors'!AR128*'7. Network costs'!$H$348</f>
        <v>22.425809809417544</v>
      </c>
      <c r="AS341" s="469">
        <f>'8. Routing factors'!AS128*'7. Network costs'!$H$349</f>
        <v>0</v>
      </c>
      <c r="AT341" s="469">
        <f>'8. Routing factors'!AT128*'7. Network costs'!$H$350</f>
        <v>24.722805344226813</v>
      </c>
      <c r="AU341" s="469">
        <f>'8. Routing factors'!AU128*'7. Network costs'!$H$351</f>
        <v>0</v>
      </c>
      <c r="AV341" s="469">
        <f>'8. Routing factors'!AV128*'7. Network costs'!$H$352</f>
        <v>0</v>
      </c>
      <c r="AW341" s="469">
        <f>'8. Routing factors'!AW128*'7. Network costs'!$H$353</f>
        <v>0</v>
      </c>
      <c r="AX341" s="469">
        <f>'8. Routing factors'!AX128*'7. Network costs'!$H$354</f>
        <v>0</v>
      </c>
      <c r="AY341" s="469">
        <f>'8. Routing factors'!AY128*'7. Network costs'!$H$355</f>
        <v>0</v>
      </c>
      <c r="AZ341" s="469">
        <f>'8. Routing factors'!AZ128*'7. Network costs'!$H$356</f>
        <v>0</v>
      </c>
      <c r="BA341" s="469">
        <f>'8. Routing factors'!BA128*'7. Network costs'!$H$357</f>
        <v>0</v>
      </c>
      <c r="BB341" s="469">
        <f>'8. Routing factors'!BB128*'7. Network costs'!$H$358</f>
        <v>0</v>
      </c>
      <c r="BC341" s="469">
        <f>'8. Routing factors'!BC128*'7. Network costs'!$H$359</f>
        <v>0</v>
      </c>
      <c r="BD341" s="469">
        <f>'8. Routing factors'!BD128*'7. Network costs'!$H$360</f>
        <v>0</v>
      </c>
      <c r="BE341" s="469">
        <f>'8. Routing factors'!BE128*'7. Network costs'!$H$361</f>
        <v>0</v>
      </c>
      <c r="BF341" s="469">
        <f>'8. Routing factors'!BF128*'7. Network costs'!$H$362</f>
        <v>0</v>
      </c>
      <c r="BG341" s="469">
        <f>'8. Routing factors'!BG128*'7. Network costs'!$H$363</f>
        <v>0</v>
      </c>
      <c r="BH341" s="229"/>
      <c r="BI341" s="335">
        <f t="shared" si="56"/>
        <v>252406.98899701671</v>
      </c>
      <c r="BJ341" s="470">
        <f>'2. Traffic'!H217</f>
        <v>41.616000000000007</v>
      </c>
      <c r="BK341" s="471">
        <f t="shared" si="57"/>
        <v>6.065142949755303E-3</v>
      </c>
    </row>
    <row r="342" spans="3:63">
      <c r="C342" s="240" t="str">
        <f t="shared" si="55"/>
        <v>S12</v>
      </c>
      <c r="D342" s="240" t="str">
        <f t="shared" si="55"/>
        <v>Видеоразговори (Video call)</v>
      </c>
      <c r="E342" s="469">
        <f>'8. Routing factors'!E129*'7. Network costs'!$H$309</f>
        <v>1060932.8585387317</v>
      </c>
      <c r="F342" s="469">
        <f>'8. Routing factors'!F129*'7. Network costs'!$H$310</f>
        <v>694039.93471346307</v>
      </c>
      <c r="G342" s="469">
        <f>'8. Routing factors'!G129*'7. Network costs'!$H$311</f>
        <v>1409200.6515819256</v>
      </c>
      <c r="H342" s="469">
        <f>'8. Routing factors'!H129*'7. Network costs'!$H$312</f>
        <v>380928.60316614469</v>
      </c>
      <c r="I342" s="469">
        <f>'8. Routing factors'!I129*'7. Network costs'!$H$313</f>
        <v>1476691.7450982735</v>
      </c>
      <c r="J342" s="469">
        <f>'8. Routing factors'!J129*'7. Network costs'!$H$314</f>
        <v>84882.077280166457</v>
      </c>
      <c r="K342" s="469">
        <f>'8. Routing factors'!K129*'7. Network costs'!$H$315</f>
        <v>46477.048806938052</v>
      </c>
      <c r="L342" s="469">
        <f>'8. Routing factors'!L129*'7. Network costs'!$H$316</f>
        <v>6192.7043828802007</v>
      </c>
      <c r="M342" s="469">
        <f>'8. Routing factors'!M129*'7. Network costs'!$H$317</f>
        <v>185781.13148640606</v>
      </c>
      <c r="N342" s="469">
        <f>'8. Routing factors'!N129*'7. Network costs'!$H$318</f>
        <v>0</v>
      </c>
      <c r="O342" s="469">
        <f>'8. Routing factors'!O129*'7. Network costs'!$H$319</f>
        <v>0</v>
      </c>
      <c r="P342" s="469">
        <f>'8. Routing factors'!P129*'7. Network costs'!$H$320</f>
        <v>0</v>
      </c>
      <c r="Q342" s="469">
        <f>'8. Routing factors'!Q129*'7. Network costs'!$H$321</f>
        <v>0</v>
      </c>
      <c r="R342" s="469">
        <f>'8. Routing factors'!R129*'7. Network costs'!$H$322</f>
        <v>33027.756708694418</v>
      </c>
      <c r="S342" s="469">
        <f>'8. Routing factors'!S129*'7. Network costs'!$H$323</f>
        <v>30963.521914401008</v>
      </c>
      <c r="T342" s="469">
        <f>'8. Routing factors'!T129*'7. Network costs'!$H$324</f>
        <v>0</v>
      </c>
      <c r="U342" s="469">
        <f>'8. Routing factors'!U129*'7. Network costs'!$H$325</f>
        <v>136540.01912385246</v>
      </c>
      <c r="V342" s="469">
        <f>'8. Routing factors'!V129*'7. Network costs'!$H$326</f>
        <v>0</v>
      </c>
      <c r="W342" s="469">
        <f>'8. Routing factors'!W129*'7. Network costs'!$H$327</f>
        <v>204064.97839379471</v>
      </c>
      <c r="X342" s="469">
        <f>'8. Routing factors'!X129*'7. Network costs'!$H$328</f>
        <v>0</v>
      </c>
      <c r="Y342" s="469">
        <f>'8. Routing factors'!Y129*'7. Network costs'!$H$329</f>
        <v>0</v>
      </c>
      <c r="Z342" s="469">
        <f>'8. Routing factors'!Z129*'7. Network costs'!$H$330</f>
        <v>0</v>
      </c>
      <c r="AA342" s="469">
        <f>'8. Routing factors'!AA129*'7. Network costs'!$H$331</f>
        <v>0</v>
      </c>
      <c r="AB342" s="469">
        <f>'8. Routing factors'!AB129*'7. Network costs'!$H$332</f>
        <v>118724.41421738449</v>
      </c>
      <c r="AC342" s="469">
        <f>'8. Routing factors'!AC129*'7. Network costs'!$H$333</f>
        <v>155026.16183094721</v>
      </c>
      <c r="AD342" s="469">
        <f>'8. Routing factors'!AD129*'7. Network costs'!$H$334</f>
        <v>0</v>
      </c>
      <c r="AE342" s="469">
        <f>'8. Routing factors'!AE129*'7. Network costs'!$H$335</f>
        <v>0</v>
      </c>
      <c r="AF342" s="469">
        <f>'8. Routing factors'!AF129*'7. Network costs'!$H$336</f>
        <v>0</v>
      </c>
      <c r="AG342" s="469">
        <f>'8. Routing factors'!AG129*'7. Network costs'!$H$337</f>
        <v>0</v>
      </c>
      <c r="AH342" s="469">
        <f>'8. Routing factors'!AH129*'7. Network costs'!$H$338</f>
        <v>0</v>
      </c>
      <c r="AI342" s="469">
        <f>'8. Routing factors'!AI129*'7. Network costs'!$H$339</f>
        <v>547017.65449097101</v>
      </c>
      <c r="AJ342" s="469">
        <f>'8. Routing factors'!AJ129*'7. Network costs'!$H$340</f>
        <v>1571316.8377712537</v>
      </c>
      <c r="AK342" s="469">
        <f>'8. Routing factors'!AK129*'7. Network costs'!$H$341</f>
        <v>570736.63886698266</v>
      </c>
      <c r="AL342" s="469">
        <f>'8. Routing factors'!AL129*'7. Network costs'!$H$342</f>
        <v>164130.25067555817</v>
      </c>
      <c r="AM342" s="469">
        <f>'8. Routing factors'!AM129*'7. Network costs'!$H$343</f>
        <v>214525.78489303251</v>
      </c>
      <c r="AN342" s="469">
        <f>'8. Routing factors'!AN129*'7. Network costs'!$H$344</f>
        <v>533.65126356241501</v>
      </c>
      <c r="AO342" s="469">
        <f>'8. Routing factors'!AO129*'7. Network costs'!$H$345</f>
        <v>157.68696963383815</v>
      </c>
      <c r="AP342" s="469">
        <f>'8. Routing factors'!AP129*'7. Network costs'!$H$346</f>
        <v>0</v>
      </c>
      <c r="AQ342" s="469">
        <f>'8. Routing factors'!AQ129*'7. Network costs'!$H$347</f>
        <v>0</v>
      </c>
      <c r="AR342" s="469">
        <f>'8. Routing factors'!AR129*'7. Network costs'!$H$348</f>
        <v>788.43484816919079</v>
      </c>
      <c r="AS342" s="469">
        <f>'8. Routing factors'!AS129*'7. Network costs'!$H$349</f>
        <v>0</v>
      </c>
      <c r="AT342" s="469">
        <f>'8. Routing factors'!AT129*'7. Network costs'!$H$350</f>
        <v>869.19141130441051</v>
      </c>
      <c r="AU342" s="469">
        <f>'8. Routing factors'!AU129*'7. Network costs'!$H$351</f>
        <v>0</v>
      </c>
      <c r="AV342" s="469">
        <f>'8. Routing factors'!AV129*'7. Network costs'!$H$352</f>
        <v>5196.1769950249263</v>
      </c>
      <c r="AW342" s="469">
        <f>'8. Routing factors'!AW129*'7. Network costs'!$H$353</f>
        <v>0</v>
      </c>
      <c r="AX342" s="469">
        <f>'8. Routing factors'!AX129*'7. Network costs'!$H$354</f>
        <v>0</v>
      </c>
      <c r="AY342" s="469">
        <f>'8. Routing factors'!AY129*'7. Network costs'!$H$355</f>
        <v>0</v>
      </c>
      <c r="AZ342" s="469">
        <f>'8. Routing factors'!AZ129*'7. Network costs'!$H$356</f>
        <v>0</v>
      </c>
      <c r="BA342" s="469">
        <f>'8. Routing factors'!BA129*'7. Network costs'!$H$357</f>
        <v>0</v>
      </c>
      <c r="BB342" s="469">
        <f>'8. Routing factors'!BB129*'7. Network costs'!$H$358</f>
        <v>0</v>
      </c>
      <c r="BC342" s="469">
        <f>'8. Routing factors'!BC129*'7. Network costs'!$H$359</f>
        <v>0</v>
      </c>
      <c r="BD342" s="469">
        <f>'8. Routing factors'!BD129*'7. Network costs'!$H$360</f>
        <v>0</v>
      </c>
      <c r="BE342" s="469">
        <f>'8. Routing factors'!BE129*'7. Network costs'!$H$361</f>
        <v>0</v>
      </c>
      <c r="BF342" s="469">
        <f>'8. Routing factors'!BF129*'7. Network costs'!$H$362</f>
        <v>0</v>
      </c>
      <c r="BG342" s="469">
        <f>'8. Routing factors'!BG129*'7. Network costs'!$H$363</f>
        <v>0</v>
      </c>
      <c r="BH342" s="229"/>
      <c r="BI342" s="335">
        <f t="shared" si="56"/>
        <v>9098745.915429499</v>
      </c>
      <c r="BJ342" s="470">
        <f>'2. Traffic'!H218</f>
        <v>41.616000000000007</v>
      </c>
      <c r="BK342" s="471">
        <f t="shared" si="57"/>
        <v>0.21863576305818669</v>
      </c>
    </row>
    <row r="343" spans="3:63">
      <c r="C343" s="240" t="str">
        <f t="shared" si="55"/>
        <v>S13</v>
      </c>
      <c r="D343" s="240" t="str">
        <f t="shared" si="55"/>
        <v>MMS в мрежата (MMS on net)</v>
      </c>
      <c r="E343" s="469">
        <f>'8. Routing factors'!E130*'7. Network costs'!$H$309</f>
        <v>6326.6090301585618</v>
      </c>
      <c r="F343" s="469">
        <f>'8. Routing factors'!F130*'7. Network costs'!$H$310</f>
        <v>4138.7344004941606</v>
      </c>
      <c r="G343" s="469">
        <f>'8. Routing factors'!G130*'7. Network costs'!$H$311</f>
        <v>8403.4173282965203</v>
      </c>
      <c r="H343" s="469">
        <f>'8. Routing factors'!H130*'7. Network costs'!$H$312</f>
        <v>2271.5729098597208</v>
      </c>
      <c r="I343" s="469">
        <f>'8. Routing factors'!I130*'7. Network costs'!$H$313</f>
        <v>8805.8836655951072</v>
      </c>
      <c r="J343" s="469">
        <f>'8. Routing factors'!J130*'7. Network costs'!$H$314</f>
        <v>506.17314026730475</v>
      </c>
      <c r="K343" s="469">
        <f>'8. Routing factors'!K130*'7. Network costs'!$H$315</f>
        <v>184.76954145310154</v>
      </c>
      <c r="L343" s="469">
        <f>'8. Routing factors'!L130*'7. Network costs'!$H$316</f>
        <v>18.46432559539868</v>
      </c>
      <c r="M343" s="469">
        <f>'8. Routing factors'!M130*'7. Network costs'!$H$317</f>
        <v>553.9297678619605</v>
      </c>
      <c r="N343" s="469">
        <f>'8. Routing factors'!N130*'7. Network costs'!$H$318</f>
        <v>0</v>
      </c>
      <c r="O343" s="469">
        <f>'8. Routing factors'!O130*'7. Network costs'!$H$319</f>
        <v>0</v>
      </c>
      <c r="P343" s="469">
        <f>'8. Routing factors'!P130*'7. Network costs'!$H$320</f>
        <v>666908.64215367357</v>
      </c>
      <c r="Q343" s="469">
        <f>'8. Routing factors'!Q130*'7. Network costs'!$H$321</f>
        <v>0</v>
      </c>
      <c r="R343" s="469">
        <f>'8. Routing factors'!R130*'7. Network costs'!$H$322</f>
        <v>98.476403175459666</v>
      </c>
      <c r="S343" s="469">
        <f>'8. Routing factors'!S130*'7. Network costs'!$H$323</f>
        <v>92.321627976993412</v>
      </c>
      <c r="T343" s="469">
        <f>'8. Routing factors'!T130*'7. Network costs'!$H$324</f>
        <v>4046.5252377513275</v>
      </c>
      <c r="U343" s="469">
        <f>'8. Routing factors'!U130*'7. Network costs'!$H$325</f>
        <v>407.11120926011523</v>
      </c>
      <c r="V343" s="469">
        <f>'8. Routing factors'!V130*'7. Network costs'!$H$326</f>
        <v>0</v>
      </c>
      <c r="W343" s="469">
        <f>'8. Routing factors'!W130*'7. Network costs'!$H$327</f>
        <v>0</v>
      </c>
      <c r="X343" s="469">
        <f>'8. Routing factors'!X130*'7. Network costs'!$H$328</f>
        <v>0</v>
      </c>
      <c r="Y343" s="469">
        <f>'8. Routing factors'!Y130*'7. Network costs'!$H$329</f>
        <v>0</v>
      </c>
      <c r="Z343" s="469">
        <f>'8. Routing factors'!Z130*'7. Network costs'!$H$330</f>
        <v>0</v>
      </c>
      <c r="AA343" s="469">
        <f>'8. Routing factors'!AA130*'7. Network costs'!$H$331</f>
        <v>0</v>
      </c>
      <c r="AB343" s="469">
        <f>'8. Routing factors'!AB130*'7. Network costs'!$H$332</f>
        <v>707.98349305774559</v>
      </c>
      <c r="AC343" s="469">
        <f>'8. Routing factors'!AC130*'7. Network costs'!$H$333</f>
        <v>924.45992925638791</v>
      </c>
      <c r="AD343" s="469">
        <f>'8. Routing factors'!AD130*'7. Network costs'!$H$334</f>
        <v>0</v>
      </c>
      <c r="AE343" s="469">
        <f>'8. Routing factors'!AE130*'7. Network costs'!$H$335</f>
        <v>0</v>
      </c>
      <c r="AF343" s="469">
        <f>'8. Routing factors'!AF130*'7. Network costs'!$H$336</f>
        <v>0</v>
      </c>
      <c r="AG343" s="469">
        <f>'8. Routing factors'!AG130*'7. Network costs'!$H$337</f>
        <v>0</v>
      </c>
      <c r="AH343" s="469">
        <f>'8. Routing factors'!AH130*'7. Network costs'!$H$338</f>
        <v>0</v>
      </c>
      <c r="AI343" s="469">
        <f>'8. Routing factors'!AI130*'7. Network costs'!$H$339</f>
        <v>3262.0036270018027</v>
      </c>
      <c r="AJ343" s="469">
        <f>'8. Routing factors'!AJ130*'7. Network costs'!$H$340</f>
        <v>9370.1568530699697</v>
      </c>
      <c r="AK343" s="469">
        <f>'8. Routing factors'!AK130*'7. Network costs'!$H$341</f>
        <v>3403.4458865488868</v>
      </c>
      <c r="AL343" s="469">
        <f>'8. Routing factors'!AL130*'7. Network costs'!$H$342</f>
        <v>978.74989702589755</v>
      </c>
      <c r="AM343" s="469">
        <f>'8. Routing factors'!AM130*'7. Network costs'!$H$343</f>
        <v>1279.2711216197706</v>
      </c>
      <c r="AN343" s="469">
        <f>'8. Routing factors'!AN130*'7. Network costs'!$H$344</f>
        <v>1.5911482408319837</v>
      </c>
      <c r="AO343" s="469">
        <f>'8. Routing factors'!AO130*'7. Network costs'!$H$345</f>
        <v>0.47016349714997491</v>
      </c>
      <c r="AP343" s="469">
        <f>'8. Routing factors'!AP130*'7. Network costs'!$H$346</f>
        <v>0</v>
      </c>
      <c r="AQ343" s="469">
        <f>'8. Routing factors'!AQ130*'7. Network costs'!$H$347</f>
        <v>4631.3795440216691</v>
      </c>
      <c r="AR343" s="469">
        <f>'8. Routing factors'!AR130*'7. Network costs'!$H$348</f>
        <v>2.3508174857498743</v>
      </c>
      <c r="AS343" s="469">
        <f>'8. Routing factors'!AS130*'7. Network costs'!$H$349</f>
        <v>7.0253228950399826</v>
      </c>
      <c r="AT343" s="469">
        <f>'8. Routing factors'!AT130*'7. Network costs'!$H$350</f>
        <v>2.5916033175128552</v>
      </c>
      <c r="AU343" s="469">
        <f>'8. Routing factors'!AU130*'7. Network costs'!$H$351</f>
        <v>0</v>
      </c>
      <c r="AV343" s="469">
        <f>'8. Routing factors'!AV130*'7. Network costs'!$H$352</f>
        <v>0</v>
      </c>
      <c r="AW343" s="469">
        <f>'8. Routing factors'!AW130*'7. Network costs'!$H$353</f>
        <v>0</v>
      </c>
      <c r="AX343" s="469">
        <f>'8. Routing factors'!AX130*'7. Network costs'!$H$354</f>
        <v>0</v>
      </c>
      <c r="AY343" s="469">
        <f>'8. Routing factors'!AY130*'7. Network costs'!$H$355</f>
        <v>0</v>
      </c>
      <c r="AZ343" s="469">
        <f>'8. Routing factors'!AZ130*'7. Network costs'!$H$356</f>
        <v>0</v>
      </c>
      <c r="BA343" s="469">
        <f>'8. Routing factors'!BA130*'7. Network costs'!$H$357</f>
        <v>0</v>
      </c>
      <c r="BB343" s="469">
        <f>'8. Routing factors'!BB130*'7. Network costs'!$H$358</f>
        <v>0</v>
      </c>
      <c r="BC343" s="469">
        <f>'8. Routing factors'!BC130*'7. Network costs'!$H$359</f>
        <v>0</v>
      </c>
      <c r="BD343" s="469">
        <f>'8. Routing factors'!BD130*'7. Network costs'!$H$360</f>
        <v>0</v>
      </c>
      <c r="BE343" s="469">
        <f>'8. Routing factors'!BE130*'7. Network costs'!$H$361</f>
        <v>0</v>
      </c>
      <c r="BF343" s="469">
        <f>'8. Routing factors'!BF130*'7. Network costs'!$H$362</f>
        <v>0</v>
      </c>
      <c r="BG343" s="469">
        <f>'8. Routing factors'!BG130*'7. Network costs'!$H$363</f>
        <v>0</v>
      </c>
      <c r="BH343" s="229"/>
      <c r="BI343" s="335">
        <f t="shared" si="56"/>
        <v>727334.11014845758</v>
      </c>
      <c r="BJ343" s="470">
        <f>'2. Traffic'!H219</f>
        <v>8.3231999999999999</v>
      </c>
      <c r="BK343" s="471">
        <f t="shared" si="57"/>
        <v>8.7386355025525941E-2</v>
      </c>
    </row>
    <row r="344" spans="3:63">
      <c r="C344" s="240" t="str">
        <f t="shared" si="55"/>
        <v>S14</v>
      </c>
      <c r="D344" s="240" t="str">
        <f t="shared" si="55"/>
        <v>Изходящи MMS към други мрежи (MMS outgoing to other network)</v>
      </c>
      <c r="E344" s="469">
        <f>'8. Routing factors'!E131*'7. Network costs'!$H$309</f>
        <v>3163.3045150792809</v>
      </c>
      <c r="F344" s="469">
        <f>'8. Routing factors'!F131*'7. Network costs'!$H$310</f>
        <v>2069.3672002470803</v>
      </c>
      <c r="G344" s="469">
        <f>'8. Routing factors'!G131*'7. Network costs'!$H$311</f>
        <v>4201.7086641482601</v>
      </c>
      <c r="H344" s="469">
        <f>'8. Routing factors'!H131*'7. Network costs'!$H$312</f>
        <v>1135.7864549298604</v>
      </c>
      <c r="I344" s="469">
        <f>'8. Routing factors'!I131*'7. Network costs'!$H$313</f>
        <v>4402.9418327975536</v>
      </c>
      <c r="J344" s="469">
        <f>'8. Routing factors'!J131*'7. Network costs'!$H$314</f>
        <v>253.08657013365237</v>
      </c>
      <c r="K344" s="469">
        <f>'8. Routing factors'!K131*'7. Network costs'!$H$315</f>
        <v>138.57715608982616</v>
      </c>
      <c r="L344" s="469">
        <f>'8. Routing factors'!L131*'7. Network costs'!$H$316</f>
        <v>18.46432559539868</v>
      </c>
      <c r="M344" s="469">
        <f>'8. Routing factors'!M131*'7. Network costs'!$H$317</f>
        <v>553.9297678619605</v>
      </c>
      <c r="N344" s="469">
        <f>'8. Routing factors'!N131*'7. Network costs'!$H$318</f>
        <v>0</v>
      </c>
      <c r="O344" s="469">
        <f>'8. Routing factors'!O131*'7. Network costs'!$H$319</f>
        <v>0</v>
      </c>
      <c r="P344" s="469">
        <f>'8. Routing factors'!P131*'7. Network costs'!$H$320</f>
        <v>666908.64215367357</v>
      </c>
      <c r="Q344" s="469">
        <f>'8. Routing factors'!Q131*'7. Network costs'!$H$321</f>
        <v>0</v>
      </c>
      <c r="R344" s="469">
        <f>'8. Routing factors'!R131*'7. Network costs'!$H$322</f>
        <v>98.476403175459666</v>
      </c>
      <c r="S344" s="469">
        <f>'8. Routing factors'!S131*'7. Network costs'!$H$323</f>
        <v>92.321627976993412</v>
      </c>
      <c r="T344" s="469">
        <f>'8. Routing factors'!T131*'7. Network costs'!$H$324</f>
        <v>4046.5252377513275</v>
      </c>
      <c r="U344" s="469">
        <f>'8. Routing factors'!U131*'7. Network costs'!$H$325</f>
        <v>407.11120926011523</v>
      </c>
      <c r="V344" s="469">
        <f>'8. Routing factors'!V131*'7. Network costs'!$H$326</f>
        <v>0</v>
      </c>
      <c r="W344" s="469">
        <f>'8. Routing factors'!W131*'7. Network costs'!$H$327</f>
        <v>608.44535290550675</v>
      </c>
      <c r="X344" s="469">
        <f>'8. Routing factors'!X131*'7. Network costs'!$H$328</f>
        <v>0</v>
      </c>
      <c r="Y344" s="469">
        <f>'8. Routing factors'!Y131*'7. Network costs'!$H$329</f>
        <v>0</v>
      </c>
      <c r="Z344" s="469">
        <f>'8. Routing factors'!Z131*'7. Network costs'!$H$330</f>
        <v>0</v>
      </c>
      <c r="AA344" s="469">
        <f>'8. Routing factors'!AA131*'7. Network costs'!$H$331</f>
        <v>0</v>
      </c>
      <c r="AB344" s="469">
        <f>'8. Routing factors'!AB131*'7. Network costs'!$H$332</f>
        <v>353.9917465288728</v>
      </c>
      <c r="AC344" s="469">
        <f>'8. Routing factors'!AC131*'7. Network costs'!$H$333</f>
        <v>462.22996462819395</v>
      </c>
      <c r="AD344" s="469">
        <f>'8. Routing factors'!AD131*'7. Network costs'!$H$334</f>
        <v>0</v>
      </c>
      <c r="AE344" s="469">
        <f>'8. Routing factors'!AE131*'7. Network costs'!$H$335</f>
        <v>0</v>
      </c>
      <c r="AF344" s="469">
        <f>'8. Routing factors'!AF131*'7. Network costs'!$H$336</f>
        <v>0</v>
      </c>
      <c r="AG344" s="469">
        <f>'8. Routing factors'!AG131*'7. Network costs'!$H$337</f>
        <v>0</v>
      </c>
      <c r="AH344" s="469">
        <f>'8. Routing factors'!AH131*'7. Network costs'!$H$338</f>
        <v>0</v>
      </c>
      <c r="AI344" s="469">
        <f>'8. Routing factors'!AI131*'7. Network costs'!$H$339</f>
        <v>1631.0018135009013</v>
      </c>
      <c r="AJ344" s="469">
        <f>'8. Routing factors'!AJ131*'7. Network costs'!$H$340</f>
        <v>4685.0784265349848</v>
      </c>
      <c r="AK344" s="469">
        <f>'8. Routing factors'!AK131*'7. Network costs'!$H$341</f>
        <v>1701.7229432744434</v>
      </c>
      <c r="AL344" s="469">
        <f>'8. Routing factors'!AL131*'7. Network costs'!$H$342</f>
        <v>489.37494851294878</v>
      </c>
      <c r="AM344" s="469">
        <f>'8. Routing factors'!AM131*'7. Network costs'!$H$343</f>
        <v>639.63556080988531</v>
      </c>
      <c r="AN344" s="469">
        <f>'8. Routing factors'!AN131*'7. Network costs'!$H$344</f>
        <v>1.5911482408319837</v>
      </c>
      <c r="AO344" s="469">
        <f>'8. Routing factors'!AO131*'7. Network costs'!$H$345</f>
        <v>0.47016349714997491</v>
      </c>
      <c r="AP344" s="469">
        <f>'8. Routing factors'!AP131*'7. Network costs'!$H$346</f>
        <v>0</v>
      </c>
      <c r="AQ344" s="469">
        <f>'8. Routing factors'!AQ131*'7. Network costs'!$H$347</f>
        <v>4631.3795440216691</v>
      </c>
      <c r="AR344" s="469">
        <f>'8. Routing factors'!AR131*'7. Network costs'!$H$348</f>
        <v>2.3508174857498743</v>
      </c>
      <c r="AS344" s="469">
        <f>'8. Routing factors'!AS131*'7. Network costs'!$H$349</f>
        <v>7.0253228950399826</v>
      </c>
      <c r="AT344" s="469">
        <f>'8. Routing factors'!AT131*'7. Network costs'!$H$350</f>
        <v>2.5916033175128552</v>
      </c>
      <c r="AU344" s="469">
        <f>'8. Routing factors'!AU131*'7. Network costs'!$H$351</f>
        <v>0</v>
      </c>
      <c r="AV344" s="469">
        <f>'8. Routing factors'!AV131*'7. Network costs'!$H$352</f>
        <v>15.493054077100552</v>
      </c>
      <c r="AW344" s="469">
        <f>'8. Routing factors'!AW131*'7. Network costs'!$H$353</f>
        <v>0</v>
      </c>
      <c r="AX344" s="469">
        <f>'8. Routing factors'!AX131*'7. Network costs'!$H$354</f>
        <v>0</v>
      </c>
      <c r="AY344" s="469">
        <f>'8. Routing factors'!AY131*'7. Network costs'!$H$355</f>
        <v>0</v>
      </c>
      <c r="AZ344" s="469">
        <f>'8. Routing factors'!AZ131*'7. Network costs'!$H$356</f>
        <v>0</v>
      </c>
      <c r="BA344" s="469">
        <f>'8. Routing factors'!BA131*'7. Network costs'!$H$357</f>
        <v>0</v>
      </c>
      <c r="BB344" s="469">
        <f>'8. Routing factors'!BB131*'7. Network costs'!$H$358</f>
        <v>0</v>
      </c>
      <c r="BC344" s="469">
        <f>'8. Routing factors'!BC131*'7. Network costs'!$H$359</f>
        <v>0</v>
      </c>
      <c r="BD344" s="469">
        <f>'8. Routing factors'!BD131*'7. Network costs'!$H$360</f>
        <v>0</v>
      </c>
      <c r="BE344" s="469">
        <f>'8. Routing factors'!BE131*'7. Network costs'!$H$361</f>
        <v>0</v>
      </c>
      <c r="BF344" s="469">
        <f>'8. Routing factors'!BF131*'7. Network costs'!$H$362</f>
        <v>0</v>
      </c>
      <c r="BG344" s="469">
        <f>'8. Routing factors'!BG131*'7. Network costs'!$H$363</f>
        <v>0</v>
      </c>
      <c r="BH344" s="229"/>
      <c r="BI344" s="335">
        <f t="shared" si="56"/>
        <v>702722.62552895118</v>
      </c>
      <c r="BJ344" s="470">
        <f>'2. Traffic'!H220</f>
        <v>8.3231999999999999</v>
      </c>
      <c r="BK344" s="471">
        <f t="shared" si="57"/>
        <v>8.4429381191002392E-2</v>
      </c>
    </row>
    <row r="345" spans="3:63">
      <c r="C345" s="240" t="str">
        <f t="shared" si="55"/>
        <v>S15</v>
      </c>
      <c r="D345" s="240" t="str">
        <f t="shared" si="55"/>
        <v>Входящи MMS от други мрежи (MMS incoming from other network)</v>
      </c>
      <c r="E345" s="469">
        <f>'8. Routing factors'!E132*'7. Network costs'!$H$309</f>
        <v>3163.3045150792809</v>
      </c>
      <c r="F345" s="469">
        <f>'8. Routing factors'!F132*'7. Network costs'!$H$310</f>
        <v>2069.3672002470803</v>
      </c>
      <c r="G345" s="469">
        <f>'8. Routing factors'!G132*'7. Network costs'!$H$311</f>
        <v>4201.7086641482601</v>
      </c>
      <c r="H345" s="469">
        <f>'8. Routing factors'!H132*'7. Network costs'!$H$312</f>
        <v>1135.7864549298604</v>
      </c>
      <c r="I345" s="469">
        <f>'8. Routing factors'!I132*'7. Network costs'!$H$313</f>
        <v>4402.9418327975536</v>
      </c>
      <c r="J345" s="469">
        <f>'8. Routing factors'!J132*'7. Network costs'!$H$314</f>
        <v>253.08657013365237</v>
      </c>
      <c r="K345" s="469">
        <f>'8. Routing factors'!K132*'7. Network costs'!$H$315</f>
        <v>138.57715608982616</v>
      </c>
      <c r="L345" s="469">
        <f>'8. Routing factors'!L132*'7. Network costs'!$H$316</f>
        <v>18.46432559539868</v>
      </c>
      <c r="M345" s="469">
        <f>'8. Routing factors'!M132*'7. Network costs'!$H$317</f>
        <v>553.9297678619605</v>
      </c>
      <c r="N345" s="469">
        <f>'8. Routing factors'!N132*'7. Network costs'!$H$318</f>
        <v>0</v>
      </c>
      <c r="O345" s="469">
        <f>'8. Routing factors'!O132*'7. Network costs'!$H$319</f>
        <v>0</v>
      </c>
      <c r="P345" s="469">
        <f>'8. Routing factors'!P132*'7. Network costs'!$H$320</f>
        <v>666908.64215367357</v>
      </c>
      <c r="Q345" s="469">
        <f>'8. Routing factors'!Q132*'7. Network costs'!$H$321</f>
        <v>0</v>
      </c>
      <c r="R345" s="469">
        <f>'8. Routing factors'!R132*'7. Network costs'!$H$322</f>
        <v>98.476403175459666</v>
      </c>
      <c r="S345" s="469">
        <f>'8. Routing factors'!S132*'7. Network costs'!$H$323</f>
        <v>92.321627976993412</v>
      </c>
      <c r="T345" s="469">
        <f>'8. Routing factors'!T132*'7. Network costs'!$H$324</f>
        <v>4046.5252377513275</v>
      </c>
      <c r="U345" s="469">
        <f>'8. Routing factors'!U132*'7. Network costs'!$H$325</f>
        <v>0</v>
      </c>
      <c r="V345" s="469">
        <f>'8. Routing factors'!V132*'7. Network costs'!$H$326</f>
        <v>1271.8943035691948</v>
      </c>
      <c r="W345" s="469">
        <f>'8. Routing factors'!W132*'7. Network costs'!$H$327</f>
        <v>608.44535290550675</v>
      </c>
      <c r="X345" s="469">
        <f>'8. Routing factors'!X132*'7. Network costs'!$H$328</f>
        <v>0</v>
      </c>
      <c r="Y345" s="469">
        <f>'8. Routing factors'!Y132*'7. Network costs'!$H$329</f>
        <v>0</v>
      </c>
      <c r="Z345" s="469">
        <f>'8. Routing factors'!Z132*'7. Network costs'!$H$330</f>
        <v>0</v>
      </c>
      <c r="AA345" s="469">
        <f>'8. Routing factors'!AA132*'7. Network costs'!$H$331</f>
        <v>0</v>
      </c>
      <c r="AB345" s="469">
        <f>'8. Routing factors'!AB132*'7. Network costs'!$H$332</f>
        <v>353.9917465288728</v>
      </c>
      <c r="AC345" s="469">
        <f>'8. Routing factors'!AC132*'7. Network costs'!$H$333</f>
        <v>462.22996462819395</v>
      </c>
      <c r="AD345" s="469">
        <f>'8. Routing factors'!AD132*'7. Network costs'!$H$334</f>
        <v>0</v>
      </c>
      <c r="AE345" s="469">
        <f>'8. Routing factors'!AE132*'7. Network costs'!$H$335</f>
        <v>0</v>
      </c>
      <c r="AF345" s="469">
        <f>'8. Routing factors'!AF132*'7. Network costs'!$H$336</f>
        <v>0</v>
      </c>
      <c r="AG345" s="469">
        <f>'8. Routing factors'!AG132*'7. Network costs'!$H$337</f>
        <v>0</v>
      </c>
      <c r="AH345" s="469">
        <f>'8. Routing factors'!AH132*'7. Network costs'!$H$338</f>
        <v>0</v>
      </c>
      <c r="AI345" s="469">
        <f>'8. Routing factors'!AI132*'7. Network costs'!$H$339</f>
        <v>1631.0018135009013</v>
      </c>
      <c r="AJ345" s="469">
        <f>'8. Routing factors'!AJ132*'7. Network costs'!$H$340</f>
        <v>4685.0784265349848</v>
      </c>
      <c r="AK345" s="469">
        <f>'8. Routing factors'!AK132*'7. Network costs'!$H$341</f>
        <v>1701.7229432744434</v>
      </c>
      <c r="AL345" s="469">
        <f>'8. Routing factors'!AL132*'7. Network costs'!$H$342</f>
        <v>489.37494851294878</v>
      </c>
      <c r="AM345" s="469">
        <f>'8. Routing factors'!AM132*'7. Network costs'!$H$343</f>
        <v>639.63556080988531</v>
      </c>
      <c r="AN345" s="469">
        <f>'8. Routing factors'!AN132*'7. Network costs'!$H$344</f>
        <v>1.5911482408319837</v>
      </c>
      <c r="AO345" s="469">
        <f>'8. Routing factors'!AO132*'7. Network costs'!$H$345</f>
        <v>0.47016349714997491</v>
      </c>
      <c r="AP345" s="469">
        <f>'8. Routing factors'!AP132*'7. Network costs'!$H$346</f>
        <v>0</v>
      </c>
      <c r="AQ345" s="469">
        <f>'8. Routing factors'!AQ132*'7. Network costs'!$H$347</f>
        <v>4631.3795440216691</v>
      </c>
      <c r="AR345" s="469">
        <f>'8. Routing factors'!AR132*'7. Network costs'!$H$348</f>
        <v>2.3508174857498743</v>
      </c>
      <c r="AS345" s="469">
        <f>'8. Routing factors'!AS132*'7. Network costs'!$H$349</f>
        <v>7.0253228950399826</v>
      </c>
      <c r="AT345" s="469">
        <f>'8. Routing factors'!AT132*'7. Network costs'!$H$350</f>
        <v>0</v>
      </c>
      <c r="AU345" s="469">
        <f>'8. Routing factors'!AU132*'7. Network costs'!$H$351</f>
        <v>2.2081829831613944</v>
      </c>
      <c r="AV345" s="469">
        <f>'8. Routing factors'!AV132*'7. Network costs'!$H$352</f>
        <v>15.493054077100552</v>
      </c>
      <c r="AW345" s="469">
        <f>'8. Routing factors'!AW132*'7. Network costs'!$H$353</f>
        <v>0</v>
      </c>
      <c r="AX345" s="469">
        <f>'8. Routing factors'!AX132*'7. Network costs'!$H$354</f>
        <v>0</v>
      </c>
      <c r="AY345" s="469">
        <f>'8. Routing factors'!AY132*'7. Network costs'!$H$355</f>
        <v>0</v>
      </c>
      <c r="AZ345" s="469">
        <f>'8. Routing factors'!AZ132*'7. Network costs'!$H$356</f>
        <v>0</v>
      </c>
      <c r="BA345" s="469">
        <f>'8. Routing factors'!BA132*'7. Network costs'!$H$357</f>
        <v>0</v>
      </c>
      <c r="BB345" s="469">
        <f>'8. Routing factors'!BB132*'7. Network costs'!$H$358</f>
        <v>0</v>
      </c>
      <c r="BC345" s="469">
        <f>'8. Routing factors'!BC132*'7. Network costs'!$H$359</f>
        <v>0</v>
      </c>
      <c r="BD345" s="469">
        <f>'8. Routing factors'!BD132*'7. Network costs'!$H$360</f>
        <v>0</v>
      </c>
      <c r="BE345" s="469">
        <f>'8. Routing factors'!BE132*'7. Network costs'!$H$361</f>
        <v>0</v>
      </c>
      <c r="BF345" s="469">
        <f>'8. Routing factors'!BF132*'7. Network costs'!$H$362</f>
        <v>0</v>
      </c>
      <c r="BG345" s="469">
        <f>'8. Routing factors'!BG132*'7. Network costs'!$H$363</f>
        <v>0</v>
      </c>
      <c r="BH345" s="229"/>
      <c r="BI345" s="335">
        <f t="shared" si="56"/>
        <v>703587.02520292602</v>
      </c>
      <c r="BJ345" s="470">
        <f>'2. Traffic'!H221</f>
        <v>8.3231999999999999</v>
      </c>
      <c r="BK345" s="471">
        <f t="shared" si="57"/>
        <v>8.4533235438644508E-2</v>
      </c>
    </row>
    <row r="346" spans="3:63">
      <c r="C346" s="240" t="str">
        <f t="shared" si="55"/>
        <v>S16</v>
      </c>
      <c r="D346" s="240" t="str">
        <f t="shared" si="55"/>
        <v>SMS в мрежата (SMS on net)</v>
      </c>
      <c r="E346" s="469">
        <f>'8. Routing factors'!E133*'7. Network costs'!$H$309</f>
        <v>342.33084060288348</v>
      </c>
      <c r="F346" s="469">
        <f>'8. Routing factors'!F133*'7. Network costs'!$H$310</f>
        <v>223.94562704908097</v>
      </c>
      <c r="G346" s="469">
        <f>'8. Routing factors'!G133*'7. Network costs'!$H$311</f>
        <v>454.70628961253936</v>
      </c>
      <c r="H346" s="469">
        <f>'8. Routing factors'!H133*'7. Network costs'!$H$312</f>
        <v>122.9141013797603</v>
      </c>
      <c r="I346" s="469">
        <f>'8. Routing factors'!I133*'7. Network costs'!$H$313</f>
        <v>476.48361754682708</v>
      </c>
      <c r="J346" s="469">
        <f>'8. Routing factors'!J133*'7. Network costs'!$H$314</f>
        <v>27.388870684484967</v>
      </c>
      <c r="K346" s="469">
        <f>'8. Routing factors'!K133*'7. Network costs'!$H$315</f>
        <v>9.9978222365140077</v>
      </c>
      <c r="L346" s="469">
        <f>'8. Routing factors'!L133*'7. Network costs'!$H$316</f>
        <v>0.99909889675603192</v>
      </c>
      <c r="M346" s="469">
        <f>'8. Routing factors'!M133*'7. Network costs'!$H$317</f>
        <v>29.972966902680962</v>
      </c>
      <c r="N346" s="469">
        <f>'8. Routing factors'!N133*'7. Network costs'!$H$318</f>
        <v>91766.629160345517</v>
      </c>
      <c r="O346" s="469">
        <f>'8. Routing factors'!O133*'7. Network costs'!$H$319</f>
        <v>122901.73548260558</v>
      </c>
      <c r="P346" s="469">
        <f>'8. Routing factors'!P133*'7. Network costs'!$H$320</f>
        <v>0</v>
      </c>
      <c r="Q346" s="469">
        <f>'8. Routing factors'!Q133*'7. Network costs'!$H$321</f>
        <v>0</v>
      </c>
      <c r="R346" s="469">
        <f>'8. Routing factors'!R133*'7. Network costs'!$H$322</f>
        <v>5.3285274493655059</v>
      </c>
      <c r="S346" s="469">
        <f>'8. Routing factors'!S133*'7. Network costs'!$H$323</f>
        <v>4.9954944837801607</v>
      </c>
      <c r="T346" s="469">
        <f>'8. Routing factors'!T133*'7. Network costs'!$H$324</f>
        <v>218.95621802402999</v>
      </c>
      <c r="U346" s="469">
        <f>'8. Routing factors'!U133*'7. Network costs'!$H$325</f>
        <v>22.028660506840069</v>
      </c>
      <c r="V346" s="469">
        <f>'8. Routing factors'!V133*'7. Network costs'!$H$326</f>
        <v>0</v>
      </c>
      <c r="W346" s="469">
        <f>'8. Routing factors'!W133*'7. Network costs'!$H$327</f>
        <v>0</v>
      </c>
      <c r="X346" s="469">
        <f>'8. Routing factors'!X133*'7. Network costs'!$H$328</f>
        <v>0</v>
      </c>
      <c r="Y346" s="469">
        <f>'8. Routing factors'!Y133*'7. Network costs'!$H$329</f>
        <v>0</v>
      </c>
      <c r="Z346" s="469">
        <f>'8. Routing factors'!Z133*'7. Network costs'!$H$330</f>
        <v>0</v>
      </c>
      <c r="AA346" s="469">
        <f>'8. Routing factors'!AA133*'7. Network costs'!$H$331</f>
        <v>0</v>
      </c>
      <c r="AB346" s="469">
        <f>'8. Routing factors'!AB133*'7. Network costs'!$H$332</f>
        <v>38.308765905414177</v>
      </c>
      <c r="AC346" s="469">
        <f>'8. Routing factors'!AC133*'7. Network costs'!$H$333</f>
        <v>50.022238323471974</v>
      </c>
      <c r="AD346" s="469">
        <f>'8. Routing factors'!AD133*'7. Network costs'!$H$334</f>
        <v>0</v>
      </c>
      <c r="AE346" s="469">
        <f>'8. Routing factors'!AE133*'7. Network costs'!$H$335</f>
        <v>0</v>
      </c>
      <c r="AF346" s="469">
        <f>'8. Routing factors'!AF133*'7. Network costs'!$H$336</f>
        <v>0</v>
      </c>
      <c r="AG346" s="469">
        <f>'8. Routing factors'!AG133*'7. Network costs'!$H$337</f>
        <v>0</v>
      </c>
      <c r="AH346" s="469">
        <f>'8. Routing factors'!AH133*'7. Network costs'!$H$338</f>
        <v>0</v>
      </c>
      <c r="AI346" s="469">
        <f>'8. Routing factors'!AI133*'7. Network costs'!$H$339</f>
        <v>176.50599845162156</v>
      </c>
      <c r="AJ346" s="469">
        <f>'8. Routing factors'!AJ133*'7. Network costs'!$H$340</f>
        <v>507.01626365742391</v>
      </c>
      <c r="AK346" s="469">
        <f>'8. Routing factors'!AK133*'7. Network costs'!$H$341</f>
        <v>184.15939498311405</v>
      </c>
      <c r="AL346" s="469">
        <f>'8. Routing factors'!AL133*'7. Network costs'!$H$342</f>
        <v>52.959851540006383</v>
      </c>
      <c r="AM346" s="469">
        <f>'8. Routing factors'!AM133*'7. Network costs'!$H$343</f>
        <v>69.220961234602157</v>
      </c>
      <c r="AN346" s="469">
        <f>'8. Routing factors'!AN133*'7. Network costs'!$H$344</f>
        <v>8.6096534843747213E-2</v>
      </c>
      <c r="AO346" s="469">
        <f>'8. Routing factors'!AO133*'7. Network costs'!$H$345</f>
        <v>2.5440400131080718E-2</v>
      </c>
      <c r="AP346" s="469">
        <f>'8. Routing factors'!AP133*'7. Network costs'!$H$346</f>
        <v>1593.1945631434548</v>
      </c>
      <c r="AQ346" s="469">
        <f>'8. Routing factors'!AQ133*'7. Network costs'!$H$347</f>
        <v>0</v>
      </c>
      <c r="AR346" s="469">
        <f>'8. Routing factors'!AR133*'7. Network costs'!$H$348</f>
        <v>0.1272020006554036</v>
      </c>
      <c r="AS346" s="469">
        <f>'8. Routing factors'!AS133*'7. Network costs'!$H$349</f>
        <v>0.38013802981997213</v>
      </c>
      <c r="AT346" s="469">
        <f>'8. Routing factors'!AT133*'7. Network costs'!$H$350</f>
        <v>0.14023084688246684</v>
      </c>
      <c r="AU346" s="469">
        <f>'8. Routing factors'!AU133*'7. Network costs'!$H$351</f>
        <v>0</v>
      </c>
      <c r="AV346" s="469">
        <f>'8. Routing factors'!AV133*'7. Network costs'!$H$352</f>
        <v>0</v>
      </c>
      <c r="AW346" s="469">
        <f>'8. Routing factors'!AW133*'7. Network costs'!$H$353</f>
        <v>0</v>
      </c>
      <c r="AX346" s="469">
        <f>'8. Routing factors'!AX133*'7. Network costs'!$H$354</f>
        <v>0</v>
      </c>
      <c r="AY346" s="469">
        <f>'8. Routing factors'!AY133*'7. Network costs'!$H$355</f>
        <v>0</v>
      </c>
      <c r="AZ346" s="469">
        <f>'8. Routing factors'!AZ133*'7. Network costs'!$H$356</f>
        <v>0</v>
      </c>
      <c r="BA346" s="469">
        <f>'8. Routing factors'!BA133*'7. Network costs'!$H$357</f>
        <v>0</v>
      </c>
      <c r="BB346" s="469">
        <f>'8. Routing factors'!BB133*'7. Network costs'!$H$358</f>
        <v>0</v>
      </c>
      <c r="BC346" s="469">
        <f>'8. Routing factors'!BC133*'7. Network costs'!$H$359</f>
        <v>0</v>
      </c>
      <c r="BD346" s="469">
        <f>'8. Routing factors'!BD133*'7. Network costs'!$H$360</f>
        <v>0</v>
      </c>
      <c r="BE346" s="469">
        <f>'8. Routing factors'!BE133*'7. Network costs'!$H$361</f>
        <v>0</v>
      </c>
      <c r="BF346" s="469">
        <f>'8. Routing factors'!BF133*'7. Network costs'!$H$362</f>
        <v>0</v>
      </c>
      <c r="BG346" s="469">
        <f>'8. Routing factors'!BG133*'7. Network costs'!$H$363</f>
        <v>0</v>
      </c>
      <c r="BH346" s="229"/>
      <c r="BI346" s="335">
        <f t="shared" si="56"/>
        <v>219280.55992337802</v>
      </c>
      <c r="BJ346" s="470">
        <f>'2. Traffic'!H222</f>
        <v>249.69600000000003</v>
      </c>
      <c r="BK346" s="471">
        <f t="shared" si="57"/>
        <v>8.7819011887806781E-4</v>
      </c>
    </row>
    <row r="347" spans="3:63">
      <c r="C347" s="240" t="str">
        <f t="shared" si="55"/>
        <v>S17</v>
      </c>
      <c r="D347" s="240" t="str">
        <f t="shared" si="55"/>
        <v>Изходящи SMS към други мрежи (SMS outgoing to other network)</v>
      </c>
      <c r="E347" s="469">
        <f>'8. Routing factors'!E134*'7. Network costs'!$H$309</f>
        <v>57.055140100480578</v>
      </c>
      <c r="F347" s="469">
        <f>'8. Routing factors'!F134*'7. Network costs'!$H$310</f>
        <v>37.324271174846828</v>
      </c>
      <c r="G347" s="469">
        <f>'8. Routing factors'!G134*'7. Network costs'!$H$311</f>
        <v>75.78438160208988</v>
      </c>
      <c r="H347" s="469">
        <f>'8. Routing factors'!H134*'7. Network costs'!$H$312</f>
        <v>20.485683563293382</v>
      </c>
      <c r="I347" s="469">
        <f>'8. Routing factors'!I134*'7. Network costs'!$H$313</f>
        <v>79.413936257804494</v>
      </c>
      <c r="J347" s="469">
        <f>'8. Routing factors'!J134*'7. Network costs'!$H$314</f>
        <v>4.5648117807474939</v>
      </c>
      <c r="K347" s="469">
        <f>'8. Routing factors'!K134*'7. Network costs'!$H$315</f>
        <v>2.4994555591285015</v>
      </c>
      <c r="L347" s="469">
        <f>'8. Routing factors'!L134*'7. Network costs'!$H$316</f>
        <v>0.3330329655853439</v>
      </c>
      <c r="M347" s="469">
        <f>'8. Routing factors'!M134*'7. Network costs'!$H$317</f>
        <v>9.9909889675603178</v>
      </c>
      <c r="N347" s="469">
        <f>'8. Routing factors'!N134*'7. Network costs'!$H$318</f>
        <v>30588.876386781834</v>
      </c>
      <c r="O347" s="469">
        <f>'8. Routing factors'!O134*'7. Network costs'!$H$319</f>
        <v>40967.245160868515</v>
      </c>
      <c r="P347" s="469">
        <f>'8. Routing factors'!P134*'7. Network costs'!$H$320</f>
        <v>0</v>
      </c>
      <c r="Q347" s="469">
        <f>'8. Routing factors'!Q134*'7. Network costs'!$H$321</f>
        <v>0</v>
      </c>
      <c r="R347" s="469">
        <f>'8. Routing factors'!R134*'7. Network costs'!$H$322</f>
        <v>1.7761758164551684</v>
      </c>
      <c r="S347" s="469">
        <f>'8. Routing factors'!S134*'7. Network costs'!$H$323</f>
        <v>1.6651648279267199</v>
      </c>
      <c r="T347" s="469">
        <f>'8. Routing factors'!T134*'7. Network costs'!$H$324</f>
        <v>72.985406008009974</v>
      </c>
      <c r="U347" s="469">
        <f>'8. Routing factors'!U134*'7. Network costs'!$H$325</f>
        <v>7.3428868356133563</v>
      </c>
      <c r="V347" s="469">
        <f>'8. Routing factors'!V134*'7. Network costs'!$H$326</f>
        <v>0</v>
      </c>
      <c r="W347" s="469">
        <f>'8. Routing factors'!W134*'7. Network costs'!$H$327</f>
        <v>10.974262733172241</v>
      </c>
      <c r="X347" s="469">
        <f>'8. Routing factors'!X134*'7. Network costs'!$H$328</f>
        <v>0</v>
      </c>
      <c r="Y347" s="469">
        <f>'8. Routing factors'!Y134*'7. Network costs'!$H$329</f>
        <v>0</v>
      </c>
      <c r="Z347" s="469">
        <f>'8. Routing factors'!Z134*'7. Network costs'!$H$330</f>
        <v>0</v>
      </c>
      <c r="AA347" s="469">
        <f>'8. Routing factors'!AA134*'7. Network costs'!$H$331</f>
        <v>0</v>
      </c>
      <c r="AB347" s="469">
        <f>'8. Routing factors'!AB134*'7. Network costs'!$H$332</f>
        <v>6.38479431756903</v>
      </c>
      <c r="AC347" s="469">
        <f>'8. Routing factors'!AC134*'7. Network costs'!$H$333</f>
        <v>8.3370397205786624</v>
      </c>
      <c r="AD347" s="469">
        <f>'8. Routing factors'!AD134*'7. Network costs'!$H$334</f>
        <v>0</v>
      </c>
      <c r="AE347" s="469">
        <f>'8. Routing factors'!AE134*'7. Network costs'!$H$335</f>
        <v>0</v>
      </c>
      <c r="AF347" s="469">
        <f>'8. Routing factors'!AF134*'7. Network costs'!$H$336</f>
        <v>0</v>
      </c>
      <c r="AG347" s="469">
        <f>'8. Routing factors'!AG134*'7. Network costs'!$H$337</f>
        <v>0</v>
      </c>
      <c r="AH347" s="469">
        <f>'8. Routing factors'!AH134*'7. Network costs'!$H$338</f>
        <v>0</v>
      </c>
      <c r="AI347" s="469">
        <f>'8. Routing factors'!AI134*'7. Network costs'!$H$339</f>
        <v>29.417666408603587</v>
      </c>
      <c r="AJ347" s="469">
        <f>'8. Routing factors'!AJ134*'7. Network costs'!$H$340</f>
        <v>84.502710609570656</v>
      </c>
      <c r="AK347" s="469">
        <f>'8. Routing factors'!AK134*'7. Network costs'!$H$341</f>
        <v>30.693232497185669</v>
      </c>
      <c r="AL347" s="469">
        <f>'8. Routing factors'!AL134*'7. Network costs'!$H$342</f>
        <v>8.8266419233343978</v>
      </c>
      <c r="AM347" s="469">
        <f>'8. Routing factors'!AM134*'7. Network costs'!$H$343</f>
        <v>11.536826872433689</v>
      </c>
      <c r="AN347" s="469">
        <f>'8. Routing factors'!AN134*'7. Network costs'!$H$344</f>
        <v>2.869884494791573E-2</v>
      </c>
      <c r="AO347" s="469">
        <f>'8. Routing factors'!AO134*'7. Network costs'!$H$345</f>
        <v>8.4801333770269053E-3</v>
      </c>
      <c r="AP347" s="469">
        <f>'8. Routing factors'!AP134*'7. Network costs'!$H$346</f>
        <v>531.06485438115146</v>
      </c>
      <c r="AQ347" s="469">
        <f>'8. Routing factors'!AQ134*'7. Network costs'!$H$347</f>
        <v>0</v>
      </c>
      <c r="AR347" s="469">
        <f>'8. Routing factors'!AR134*'7. Network costs'!$H$348</f>
        <v>4.2400666885134525E-2</v>
      </c>
      <c r="AS347" s="469">
        <f>'8. Routing factors'!AS134*'7. Network costs'!$H$349</f>
        <v>0.12671267660665736</v>
      </c>
      <c r="AT347" s="469">
        <f>'8. Routing factors'!AT134*'7. Network costs'!$H$350</f>
        <v>4.6743615627488945E-2</v>
      </c>
      <c r="AU347" s="469">
        <f>'8. Routing factors'!AU134*'7. Network costs'!$H$351</f>
        <v>0</v>
      </c>
      <c r="AV347" s="469">
        <f>'8. Routing factors'!AV134*'7. Network costs'!$H$352</f>
        <v>0.27944144066419085</v>
      </c>
      <c r="AW347" s="469">
        <f>'8. Routing factors'!AW134*'7. Network costs'!$H$353</f>
        <v>0</v>
      </c>
      <c r="AX347" s="469">
        <f>'8. Routing factors'!AX134*'7. Network costs'!$H$354</f>
        <v>0</v>
      </c>
      <c r="AY347" s="469">
        <f>'8. Routing factors'!AY134*'7. Network costs'!$H$355</f>
        <v>0</v>
      </c>
      <c r="AZ347" s="469">
        <f>'8. Routing factors'!AZ134*'7. Network costs'!$H$356</f>
        <v>0</v>
      </c>
      <c r="BA347" s="469">
        <f>'8. Routing factors'!BA134*'7. Network costs'!$H$357</f>
        <v>0</v>
      </c>
      <c r="BB347" s="469">
        <f>'8. Routing factors'!BB134*'7. Network costs'!$H$358</f>
        <v>0</v>
      </c>
      <c r="BC347" s="469">
        <f>'8. Routing factors'!BC134*'7. Network costs'!$H$359</f>
        <v>0</v>
      </c>
      <c r="BD347" s="469">
        <f>'8. Routing factors'!BD134*'7. Network costs'!$H$360</f>
        <v>0</v>
      </c>
      <c r="BE347" s="469">
        <f>'8. Routing factors'!BE134*'7. Network costs'!$H$361</f>
        <v>0</v>
      </c>
      <c r="BF347" s="469">
        <f>'8. Routing factors'!BF134*'7. Network costs'!$H$362</f>
        <v>0</v>
      </c>
      <c r="BG347" s="469">
        <f>'8. Routing factors'!BG134*'7. Network costs'!$H$363</f>
        <v>0</v>
      </c>
      <c r="BH347" s="229"/>
      <c r="BI347" s="335">
        <f t="shared" si="56"/>
        <v>72649.613389951584</v>
      </c>
      <c r="BJ347" s="470">
        <f>'2. Traffic'!H223</f>
        <v>83.232000000000014</v>
      </c>
      <c r="BK347" s="471">
        <f t="shared" si="57"/>
        <v>8.7285675449288221E-4</v>
      </c>
    </row>
    <row r="348" spans="3:63">
      <c r="C348" s="240" t="str">
        <f t="shared" si="55"/>
        <v>S18</v>
      </c>
      <c r="D348" s="240" t="str">
        <f t="shared" si="55"/>
        <v>Входящи SMS от други мрежи (SMS incoming from other network)</v>
      </c>
      <c r="E348" s="469">
        <f>'8. Routing factors'!E135*'7. Network costs'!$H$309</f>
        <v>28.527570050240289</v>
      </c>
      <c r="F348" s="469">
        <f>'8. Routing factors'!F135*'7. Network costs'!$H$310</f>
        <v>18.662135587423414</v>
      </c>
      <c r="G348" s="469">
        <f>'8. Routing factors'!G135*'7. Network costs'!$H$311</f>
        <v>37.89219080104494</v>
      </c>
      <c r="H348" s="469">
        <f>'8. Routing factors'!H135*'7. Network costs'!$H$312</f>
        <v>10.242841781646691</v>
      </c>
      <c r="I348" s="469">
        <f>'8. Routing factors'!I135*'7. Network costs'!$H$313</f>
        <v>39.706968128902247</v>
      </c>
      <c r="J348" s="469">
        <f>'8. Routing factors'!J135*'7. Network costs'!$H$314</f>
        <v>2.282405890373747</v>
      </c>
      <c r="K348" s="469">
        <f>'8. Routing factors'!K135*'7. Network costs'!$H$315</f>
        <v>1.2497277795642507</v>
      </c>
      <c r="L348" s="469">
        <f>'8. Routing factors'!L135*'7. Network costs'!$H$316</f>
        <v>0.16651648279267195</v>
      </c>
      <c r="M348" s="469">
        <f>'8. Routing factors'!M135*'7. Network costs'!$H$317</f>
        <v>4.9954944837801589</v>
      </c>
      <c r="N348" s="469">
        <f>'8. Routing factors'!N135*'7. Network costs'!$H$318</f>
        <v>15294.438193390917</v>
      </c>
      <c r="O348" s="469">
        <f>'8. Routing factors'!O135*'7. Network costs'!$H$319</f>
        <v>20483.622580434258</v>
      </c>
      <c r="P348" s="469">
        <f>'8. Routing factors'!P135*'7. Network costs'!$H$320</f>
        <v>0</v>
      </c>
      <c r="Q348" s="469">
        <f>'8. Routing factors'!Q135*'7. Network costs'!$H$321</f>
        <v>0</v>
      </c>
      <c r="R348" s="469">
        <f>'8. Routing factors'!R135*'7. Network costs'!$H$322</f>
        <v>0.88808790822758421</v>
      </c>
      <c r="S348" s="469">
        <f>'8. Routing factors'!S135*'7. Network costs'!$H$323</f>
        <v>0.83258241396335997</v>
      </c>
      <c r="T348" s="469">
        <f>'8. Routing factors'!T135*'7. Network costs'!$H$324</f>
        <v>36.492703004004987</v>
      </c>
      <c r="U348" s="469">
        <f>'8. Routing factors'!U135*'7. Network costs'!$H$325</f>
        <v>0</v>
      </c>
      <c r="V348" s="469">
        <f>'8. Routing factors'!V135*'7. Network costs'!$H$326</f>
        <v>11.470300651931518</v>
      </c>
      <c r="W348" s="469">
        <f>'8. Routing factors'!W135*'7. Network costs'!$H$327</f>
        <v>5.4871313665861203</v>
      </c>
      <c r="X348" s="469">
        <f>'8. Routing factors'!X135*'7. Network costs'!$H$328</f>
        <v>0</v>
      </c>
      <c r="Y348" s="469">
        <f>'8. Routing factors'!Y135*'7. Network costs'!$H$329</f>
        <v>0</v>
      </c>
      <c r="Z348" s="469">
        <f>'8. Routing factors'!Z135*'7. Network costs'!$H$330</f>
        <v>0</v>
      </c>
      <c r="AA348" s="469">
        <f>'8. Routing factors'!AA135*'7. Network costs'!$H$331</f>
        <v>0</v>
      </c>
      <c r="AB348" s="469">
        <f>'8. Routing factors'!AB135*'7. Network costs'!$H$332</f>
        <v>3.192397158784515</v>
      </c>
      <c r="AC348" s="469">
        <f>'8. Routing factors'!AC135*'7. Network costs'!$H$333</f>
        <v>4.1685198602893312</v>
      </c>
      <c r="AD348" s="469">
        <f>'8. Routing factors'!AD135*'7. Network costs'!$H$334</f>
        <v>0</v>
      </c>
      <c r="AE348" s="469">
        <f>'8. Routing factors'!AE135*'7. Network costs'!$H$335</f>
        <v>0</v>
      </c>
      <c r="AF348" s="469">
        <f>'8. Routing factors'!AF135*'7. Network costs'!$H$336</f>
        <v>0</v>
      </c>
      <c r="AG348" s="469">
        <f>'8. Routing factors'!AG135*'7. Network costs'!$H$337</f>
        <v>0</v>
      </c>
      <c r="AH348" s="469">
        <f>'8. Routing factors'!AH135*'7. Network costs'!$H$338</f>
        <v>0</v>
      </c>
      <c r="AI348" s="469">
        <f>'8. Routing factors'!AI135*'7. Network costs'!$H$339</f>
        <v>14.708833204301794</v>
      </c>
      <c r="AJ348" s="469">
        <f>'8. Routing factors'!AJ135*'7. Network costs'!$H$340</f>
        <v>42.251355304785328</v>
      </c>
      <c r="AK348" s="469">
        <f>'8. Routing factors'!AK135*'7. Network costs'!$H$341</f>
        <v>15.346616248592834</v>
      </c>
      <c r="AL348" s="469">
        <f>'8. Routing factors'!AL135*'7. Network costs'!$H$342</f>
        <v>4.4133209616671989</v>
      </c>
      <c r="AM348" s="469">
        <f>'8. Routing factors'!AM135*'7. Network costs'!$H$343</f>
        <v>5.7684134362168447</v>
      </c>
      <c r="AN348" s="469">
        <f>'8. Routing factors'!AN135*'7. Network costs'!$H$344</f>
        <v>1.4349422473957865E-2</v>
      </c>
      <c r="AO348" s="469">
        <f>'8. Routing factors'!AO135*'7. Network costs'!$H$345</f>
        <v>4.2400666885134526E-3</v>
      </c>
      <c r="AP348" s="469">
        <f>'8. Routing factors'!AP135*'7. Network costs'!$H$346</f>
        <v>265.53242719057573</v>
      </c>
      <c r="AQ348" s="469">
        <f>'8. Routing factors'!AQ135*'7. Network costs'!$H$347</f>
        <v>0</v>
      </c>
      <c r="AR348" s="469">
        <f>'8. Routing factors'!AR135*'7. Network costs'!$H$348</f>
        <v>2.1200333442567262E-2</v>
      </c>
      <c r="AS348" s="469">
        <f>'8. Routing factors'!AS135*'7. Network costs'!$H$349</f>
        <v>6.335633830332868E-2</v>
      </c>
      <c r="AT348" s="469">
        <f>'8. Routing factors'!AT135*'7. Network costs'!$H$350</f>
        <v>0</v>
      </c>
      <c r="AU348" s="469">
        <f>'8. Routing factors'!AU135*'7. Network costs'!$H$351</f>
        <v>1.9914015370823841E-2</v>
      </c>
      <c r="AV348" s="469">
        <f>'8. Routing factors'!AV135*'7. Network costs'!$H$352</f>
        <v>0.13972072033209543</v>
      </c>
      <c r="AW348" s="469">
        <f>'8. Routing factors'!AW135*'7. Network costs'!$H$353</f>
        <v>0</v>
      </c>
      <c r="AX348" s="469">
        <f>'8. Routing factors'!AX135*'7. Network costs'!$H$354</f>
        <v>0</v>
      </c>
      <c r="AY348" s="469">
        <f>'8. Routing factors'!AY135*'7. Network costs'!$H$355</f>
        <v>0</v>
      </c>
      <c r="AZ348" s="469">
        <f>'8. Routing factors'!AZ135*'7. Network costs'!$H$356</f>
        <v>0</v>
      </c>
      <c r="BA348" s="469">
        <f>'8. Routing factors'!BA135*'7. Network costs'!$H$357</f>
        <v>0</v>
      </c>
      <c r="BB348" s="469">
        <f>'8. Routing factors'!BB135*'7. Network costs'!$H$358</f>
        <v>0</v>
      </c>
      <c r="BC348" s="469">
        <f>'8. Routing factors'!BC135*'7. Network costs'!$H$359</f>
        <v>0</v>
      </c>
      <c r="BD348" s="469">
        <f>'8. Routing factors'!BD135*'7. Network costs'!$H$360</f>
        <v>0</v>
      </c>
      <c r="BE348" s="469">
        <f>'8. Routing factors'!BE135*'7. Network costs'!$H$361</f>
        <v>0</v>
      </c>
      <c r="BF348" s="469">
        <f>'8. Routing factors'!BF135*'7. Network costs'!$H$362</f>
        <v>0</v>
      </c>
      <c r="BG348" s="469">
        <f>'8. Routing factors'!BG135*'7. Network costs'!$H$363</f>
        <v>0</v>
      </c>
      <c r="BH348" s="229"/>
      <c r="BI348" s="335">
        <f t="shared" si="56"/>
        <v>36332.602094417474</v>
      </c>
      <c r="BJ348" s="470">
        <f>'2. Traffic'!H224</f>
        <v>41.616000000000007</v>
      </c>
      <c r="BK348" s="471">
        <f t="shared" si="57"/>
        <v>8.7304407185739787E-4</v>
      </c>
    </row>
    <row r="349" spans="3:63">
      <c r="C349" s="240" t="str">
        <f t="shared" si="55"/>
        <v>S19</v>
      </c>
      <c r="D349" s="240" t="str">
        <f t="shared" si="55"/>
        <v>Пренос на данни (Data services)</v>
      </c>
      <c r="E349" s="469">
        <f>'8. Routing factors'!E136*'7. Network costs'!$H$309</f>
        <v>0</v>
      </c>
      <c r="F349" s="469">
        <f>'8. Routing factors'!F136*'7. Network costs'!$H$310</f>
        <v>2771697.8863915452</v>
      </c>
      <c r="G349" s="469">
        <f>'8. Routing factors'!G136*'7. Network costs'!$H$311</f>
        <v>0</v>
      </c>
      <c r="H349" s="469">
        <f>'8. Routing factors'!H136*'7. Network costs'!$H$312</f>
        <v>1521265.4941787836</v>
      </c>
      <c r="I349" s="469">
        <f>'8. Routing factors'!I136*'7. Network costs'!$H$313</f>
        <v>0</v>
      </c>
      <c r="J349" s="469">
        <f>'8. Routing factors'!J136*'7. Network costs'!$H$314</f>
        <v>338982.61817901331</v>
      </c>
      <c r="K349" s="469">
        <f>'8. Routing factors'!K136*'7. Network costs'!$H$315</f>
        <v>123739.60200344078</v>
      </c>
      <c r="L349" s="469">
        <f>'8. Routing factors'!L136*'7. Network costs'!$H$316</f>
        <v>24731.005797473397</v>
      </c>
      <c r="M349" s="469">
        <f>'8. Routing factors'!M136*'7. Network costs'!$H$317</f>
        <v>741930.17392420198</v>
      </c>
      <c r="N349" s="469">
        <f>'8. Routing factors'!N136*'7. Network costs'!$H$318</f>
        <v>0</v>
      </c>
      <c r="O349" s="469">
        <f>'8. Routing factors'!O136*'7. Network costs'!$H$319</f>
        <v>0</v>
      </c>
      <c r="P349" s="469">
        <f>'8. Routing factors'!P136*'7. Network costs'!$H$320</f>
        <v>0</v>
      </c>
      <c r="Q349" s="469">
        <f>'8. Routing factors'!Q136*'7. Network costs'!$H$321</f>
        <v>0</v>
      </c>
      <c r="R349" s="469">
        <f>'8. Routing factors'!R136*'7. Network costs'!$H$322</f>
        <v>131898.69758652485</v>
      </c>
      <c r="S349" s="469">
        <f>'8. Routing factors'!S136*'7. Network costs'!$H$323</f>
        <v>123655.02898736701</v>
      </c>
      <c r="T349" s="469">
        <f>'8. Routing factors'!T136*'7. Network costs'!$H$324</f>
        <v>5419891.3790487498</v>
      </c>
      <c r="U349" s="469">
        <f>'8. Routing factors'!U136*'7. Network costs'!$H$325</f>
        <v>545282.28634233645</v>
      </c>
      <c r="V349" s="469">
        <f>'8. Routing factors'!V136*'7. Network costs'!$H$326</f>
        <v>0</v>
      </c>
      <c r="W349" s="469">
        <f>'8. Routing factors'!W136*'7. Network costs'!$H$327</f>
        <v>0</v>
      </c>
      <c r="X349" s="469">
        <f>'8. Routing factors'!X136*'7. Network costs'!$H$328</f>
        <v>0</v>
      </c>
      <c r="Y349" s="469">
        <f>'8. Routing factors'!Y136*'7. Network costs'!$H$329</f>
        <v>506682.0950618533</v>
      </c>
      <c r="Z349" s="469">
        <f>'8. Routing factors'!Z136*'7. Network costs'!$H$330</f>
        <v>260162.00753437701</v>
      </c>
      <c r="AA349" s="469">
        <f>'8. Routing factors'!AA136*'7. Network costs'!$H$331</f>
        <v>397241.28032713599</v>
      </c>
      <c r="AB349" s="469">
        <f>'8. Routing factors'!AB136*'7. Network costs'!$H$332</f>
        <v>474134.39989624801</v>
      </c>
      <c r="AC349" s="469">
        <f>'8. Routing factors'!AC136*'7. Network costs'!$H$333</f>
        <v>619108.01322927827</v>
      </c>
      <c r="AD349" s="469">
        <f>'8. Routing factors'!AD136*'7. Network costs'!$H$334</f>
        <v>0</v>
      </c>
      <c r="AE349" s="469">
        <f>'8. Routing factors'!AE136*'7. Network costs'!$H$335</f>
        <v>0</v>
      </c>
      <c r="AF349" s="469">
        <f>'8. Routing factors'!AF136*'7. Network costs'!$H$336</f>
        <v>0</v>
      </c>
      <c r="AG349" s="469">
        <f>'8. Routing factors'!AG136*'7. Network costs'!$H$337</f>
        <v>0</v>
      </c>
      <c r="AH349" s="469">
        <f>'8. Routing factors'!AH136*'7. Network costs'!$H$338</f>
        <v>0</v>
      </c>
      <c r="AI349" s="469">
        <f>'8. Routing factors'!AI136*'7. Network costs'!$H$339</f>
        <v>0</v>
      </c>
      <c r="AJ349" s="469">
        <f>'8. Routing factors'!AJ136*'7. Network costs'!$H$340</f>
        <v>6275165.6500862557</v>
      </c>
      <c r="AK349" s="469">
        <f>'8. Routing factors'!AK136*'7. Network costs'!$H$341</f>
        <v>0</v>
      </c>
      <c r="AL349" s="469">
        <f>'8. Routing factors'!AL136*'7. Network costs'!$H$342</f>
        <v>655465.8401294651</v>
      </c>
      <c r="AM349" s="469">
        <f>'8. Routing factors'!AM136*'7. Network costs'!$H$343</f>
        <v>0</v>
      </c>
      <c r="AN349" s="469">
        <f>'8. Routing factors'!AN136*'7. Network costs'!$H$344</f>
        <v>2131.1743104476882</v>
      </c>
      <c r="AO349" s="469">
        <f>'8. Routing factors'!AO136*'7. Network costs'!$H$345</f>
        <v>629.73413860693643</v>
      </c>
      <c r="AP349" s="469">
        <f>'8. Routing factors'!AP136*'7. Network costs'!$H$346</f>
        <v>0</v>
      </c>
      <c r="AQ349" s="469">
        <f>'8. Routing factors'!AQ136*'7. Network costs'!$H$347</f>
        <v>0</v>
      </c>
      <c r="AR349" s="469">
        <f>'8. Routing factors'!AR136*'7. Network costs'!$H$348</f>
        <v>3148.6706930346818</v>
      </c>
      <c r="AS349" s="469">
        <f>'8. Routing factors'!AS136*'7. Network costs'!$H$349</f>
        <v>9409.674907902041</v>
      </c>
      <c r="AT349" s="469">
        <f>'8. Routing factors'!AT136*'7. Network costs'!$H$350</f>
        <v>3471.1777767899471</v>
      </c>
      <c r="AU349" s="469">
        <f>'8. Routing factors'!AU136*'7. Network costs'!$H$351</f>
        <v>0</v>
      </c>
      <c r="AV349" s="469">
        <f>'8. Routing factors'!AV136*'7. Network costs'!$H$352</f>
        <v>0</v>
      </c>
      <c r="AW349" s="469">
        <f>'8. Routing factors'!AW136*'7. Network costs'!$H$353</f>
        <v>0</v>
      </c>
      <c r="AX349" s="469">
        <f>'8. Routing factors'!AX136*'7. Network costs'!$H$354</f>
        <v>1768.3727031809794</v>
      </c>
      <c r="AY349" s="469">
        <f>'8. Routing factors'!AY136*'7. Network costs'!$H$355</f>
        <v>0</v>
      </c>
      <c r="AZ349" s="469">
        <f>'8. Routing factors'!AZ136*'7. Network costs'!$H$356</f>
        <v>0</v>
      </c>
      <c r="BA349" s="469">
        <f>'8. Routing factors'!BA136*'7. Network costs'!$H$357</f>
        <v>0</v>
      </c>
      <c r="BB349" s="469">
        <f>'8. Routing factors'!BB136*'7. Network costs'!$H$358</f>
        <v>0</v>
      </c>
      <c r="BC349" s="469">
        <f>'8. Routing factors'!BC136*'7. Network costs'!$H$359</f>
        <v>0</v>
      </c>
      <c r="BD349" s="469">
        <f>'8. Routing factors'!BD136*'7. Network costs'!$H$360</f>
        <v>0</v>
      </c>
      <c r="BE349" s="469">
        <f>'8. Routing factors'!BE136*'7. Network costs'!$H$361</f>
        <v>0</v>
      </c>
      <c r="BF349" s="469">
        <f>'8. Routing factors'!BF136*'7. Network costs'!$H$362</f>
        <v>0</v>
      </c>
      <c r="BG349" s="469">
        <f>'8. Routing factors'!BG136*'7. Network costs'!$H$363</f>
        <v>0</v>
      </c>
      <c r="BH349" s="229"/>
      <c r="BI349" s="335">
        <f t="shared" si="56"/>
        <v>20951592.263234012</v>
      </c>
      <c r="BJ349" s="470">
        <f>'2. Traffic'!H225</f>
        <v>4161.6000000000004</v>
      </c>
      <c r="BK349" s="471">
        <f t="shared" si="57"/>
        <v>5.034504100161959E-3</v>
      </c>
    </row>
    <row r="350" spans="3:63">
      <c r="C350" s="240" t="str">
        <f t="shared" si="55"/>
        <v>S20</v>
      </c>
      <c r="D350" s="240" t="str">
        <f t="shared" si="55"/>
        <v>Subscribers</v>
      </c>
      <c r="E350" s="469">
        <f>'8. Routing factors'!E137*'7. Network costs'!$H$309</f>
        <v>0</v>
      </c>
      <c r="F350" s="469">
        <f>'8. Routing factors'!F137*'7. Network costs'!$H$310</f>
        <v>0</v>
      </c>
      <c r="G350" s="469">
        <f>'8. Routing factors'!G137*'7. Network costs'!$H$311</f>
        <v>0</v>
      </c>
      <c r="H350" s="469">
        <f>'8. Routing factors'!H137*'7. Network costs'!$H$312</f>
        <v>0</v>
      </c>
      <c r="I350" s="469">
        <f>'8. Routing factors'!I137*'7. Network costs'!$H$313</f>
        <v>0</v>
      </c>
      <c r="J350" s="469">
        <f>'8. Routing factors'!J137*'7. Network costs'!$H$314</f>
        <v>0</v>
      </c>
      <c r="K350" s="469">
        <f>'8. Routing factors'!K137*'7. Network costs'!$H$315</f>
        <v>0</v>
      </c>
      <c r="L350" s="469">
        <f>'8. Routing factors'!L137*'7. Network costs'!$H$316</f>
        <v>0</v>
      </c>
      <c r="M350" s="469">
        <f>'8. Routing factors'!M137*'7. Network costs'!$H$317</f>
        <v>0</v>
      </c>
      <c r="N350" s="469">
        <f>'8. Routing factors'!N137*'7. Network costs'!$H$318</f>
        <v>0</v>
      </c>
      <c r="O350" s="469">
        <f>'8. Routing factors'!O137*'7. Network costs'!$H$319</f>
        <v>0</v>
      </c>
      <c r="P350" s="469">
        <f>'8. Routing factors'!P137*'7. Network costs'!$H$320</f>
        <v>0</v>
      </c>
      <c r="Q350" s="469">
        <f>'8. Routing factors'!Q137*'7. Network costs'!$H$321</f>
        <v>0</v>
      </c>
      <c r="R350" s="469">
        <f>'8. Routing factors'!R137*'7. Network costs'!$H$322</f>
        <v>0</v>
      </c>
      <c r="S350" s="469">
        <f>'8. Routing factors'!S137*'7. Network costs'!$H$323</f>
        <v>0</v>
      </c>
      <c r="T350" s="469">
        <f>'8. Routing factors'!T137*'7. Network costs'!$H$324</f>
        <v>0</v>
      </c>
      <c r="U350" s="469">
        <f>'8. Routing factors'!U137*'7. Network costs'!$H$325</f>
        <v>0</v>
      </c>
      <c r="V350" s="469">
        <f>'8. Routing factors'!V137*'7. Network costs'!$H$326</f>
        <v>0</v>
      </c>
      <c r="W350" s="469">
        <f>'8. Routing factors'!W137*'7. Network costs'!$H$327</f>
        <v>0</v>
      </c>
      <c r="X350" s="469">
        <f>'8. Routing factors'!X137*'7. Network costs'!$H$328</f>
        <v>0</v>
      </c>
      <c r="Y350" s="469">
        <f>'8. Routing factors'!Y137*'7. Network costs'!$H$329</f>
        <v>0</v>
      </c>
      <c r="Z350" s="469">
        <f>'8. Routing factors'!Z137*'7. Network costs'!$H$330</f>
        <v>0</v>
      </c>
      <c r="AA350" s="469">
        <f>'8. Routing factors'!AA137*'7. Network costs'!$H$331</f>
        <v>0</v>
      </c>
      <c r="AB350" s="469">
        <f>'8. Routing factors'!AB137*'7. Network costs'!$H$332</f>
        <v>0</v>
      </c>
      <c r="AC350" s="469">
        <f>'8. Routing factors'!AC137*'7. Network costs'!$H$333</f>
        <v>0</v>
      </c>
      <c r="AD350" s="469">
        <f>'8. Routing factors'!AD137*'7. Network costs'!$H$334</f>
        <v>0</v>
      </c>
      <c r="AE350" s="469">
        <f>'8. Routing factors'!AE137*'7. Network costs'!$H$335</f>
        <v>0</v>
      </c>
      <c r="AF350" s="469">
        <f>'8. Routing factors'!AF137*'7. Network costs'!$H$336</f>
        <v>0</v>
      </c>
      <c r="AG350" s="469">
        <f>'8. Routing factors'!AG137*'7. Network costs'!$H$337</f>
        <v>0</v>
      </c>
      <c r="AH350" s="469">
        <f>'8. Routing factors'!AH137*'7. Network costs'!$H$338</f>
        <v>0</v>
      </c>
      <c r="AI350" s="469">
        <f>'8. Routing factors'!AI137*'7. Network costs'!$H$339</f>
        <v>0</v>
      </c>
      <c r="AJ350" s="469">
        <f>'8. Routing factors'!AJ137*'7. Network costs'!$H$340</f>
        <v>0</v>
      </c>
      <c r="AK350" s="469">
        <f>'8. Routing factors'!AK137*'7. Network costs'!$H$341</f>
        <v>0</v>
      </c>
      <c r="AL350" s="469">
        <f>'8. Routing factors'!AL137*'7. Network costs'!$H$342</f>
        <v>0</v>
      </c>
      <c r="AM350" s="469">
        <f>'8. Routing factors'!AM137*'7. Network costs'!$H$343</f>
        <v>0</v>
      </c>
      <c r="AN350" s="469">
        <f>'8. Routing factors'!AN137*'7. Network costs'!$H$344</f>
        <v>0</v>
      </c>
      <c r="AO350" s="469">
        <f>'8. Routing factors'!AO137*'7. Network costs'!$H$345</f>
        <v>0</v>
      </c>
      <c r="AP350" s="469">
        <f>'8. Routing factors'!AP137*'7. Network costs'!$H$346</f>
        <v>0</v>
      </c>
      <c r="AQ350" s="469">
        <f>'8. Routing factors'!AQ137*'7. Network costs'!$H$347</f>
        <v>0</v>
      </c>
      <c r="AR350" s="469">
        <f>'8. Routing factors'!AR137*'7. Network costs'!$H$348</f>
        <v>0</v>
      </c>
      <c r="AS350" s="469">
        <f>'8. Routing factors'!AS137*'7. Network costs'!$H$349</f>
        <v>0</v>
      </c>
      <c r="AT350" s="469">
        <f>'8. Routing factors'!AT137*'7. Network costs'!$H$350</f>
        <v>0</v>
      </c>
      <c r="AU350" s="469">
        <f>'8. Routing factors'!AU137*'7. Network costs'!$H$351</f>
        <v>0</v>
      </c>
      <c r="AV350" s="469">
        <f>'8. Routing factors'!AV137*'7. Network costs'!$H$352</f>
        <v>0</v>
      </c>
      <c r="AW350" s="469">
        <f>'8. Routing factors'!AW137*'7. Network costs'!$H$353</f>
        <v>0</v>
      </c>
      <c r="AX350" s="469">
        <f>'8. Routing factors'!AX137*'7. Network costs'!$H$354</f>
        <v>0</v>
      </c>
      <c r="AY350" s="469">
        <f>'8. Routing factors'!AY137*'7. Network costs'!$H$355</f>
        <v>0</v>
      </c>
      <c r="AZ350" s="469">
        <f>'8. Routing factors'!AZ137*'7. Network costs'!$H$356</f>
        <v>0</v>
      </c>
      <c r="BA350" s="469">
        <f>'8. Routing factors'!BA137*'7. Network costs'!$H$357</f>
        <v>0</v>
      </c>
      <c r="BB350" s="469">
        <f>'8. Routing factors'!BB137*'7. Network costs'!$H$358</f>
        <v>0</v>
      </c>
      <c r="BC350" s="469">
        <f>'8. Routing factors'!BC137*'7. Network costs'!$H$359</f>
        <v>0</v>
      </c>
      <c r="BD350" s="469">
        <f>'8. Routing factors'!BD137*'7. Network costs'!$H$360</f>
        <v>0</v>
      </c>
      <c r="BE350" s="469">
        <f>'8. Routing factors'!BE137*'7. Network costs'!$H$361</f>
        <v>0</v>
      </c>
      <c r="BF350" s="469">
        <f>'8. Routing factors'!BF137*'7. Network costs'!$H$362</f>
        <v>0</v>
      </c>
      <c r="BG350" s="469">
        <f>'8. Routing factors'!BG137*'7. Network costs'!$H$363</f>
        <v>0</v>
      </c>
      <c r="BH350" s="229"/>
      <c r="BI350" s="335">
        <f t="shared" si="56"/>
        <v>0</v>
      </c>
      <c r="BJ350" s="470">
        <f>'2. Traffic'!H226</f>
        <v>0</v>
      </c>
      <c r="BK350" s="471" t="str">
        <f t="shared" si="57"/>
        <v/>
      </c>
    </row>
    <row r="351" spans="3:63">
      <c r="C351" s="240" t="str">
        <f t="shared" si="55"/>
        <v>S21</v>
      </c>
      <c r="D351" s="240" t="str">
        <f t="shared" si="55"/>
        <v>OTHER: complete as required</v>
      </c>
      <c r="E351" s="469">
        <f>'8. Routing factors'!E138*'7. Network costs'!$H$309</f>
        <v>0</v>
      </c>
      <c r="F351" s="469">
        <f>'8. Routing factors'!F138*'7. Network costs'!$H$310</f>
        <v>0</v>
      </c>
      <c r="G351" s="469">
        <f>'8. Routing factors'!G138*'7. Network costs'!$H$311</f>
        <v>0</v>
      </c>
      <c r="H351" s="469">
        <f>'8. Routing factors'!H138*'7. Network costs'!$H$312</f>
        <v>0</v>
      </c>
      <c r="I351" s="469">
        <f>'8. Routing factors'!I138*'7. Network costs'!$H$313</f>
        <v>0</v>
      </c>
      <c r="J351" s="469">
        <f>'8. Routing factors'!J138*'7. Network costs'!$H$314</f>
        <v>0</v>
      </c>
      <c r="K351" s="469">
        <f>'8. Routing factors'!K138*'7. Network costs'!$H$315</f>
        <v>0</v>
      </c>
      <c r="L351" s="469">
        <f>'8. Routing factors'!L138*'7. Network costs'!$H$316</f>
        <v>0</v>
      </c>
      <c r="M351" s="469">
        <f>'8. Routing factors'!M138*'7. Network costs'!$H$317</f>
        <v>0</v>
      </c>
      <c r="N351" s="469">
        <f>'8. Routing factors'!N138*'7. Network costs'!$H$318</f>
        <v>0</v>
      </c>
      <c r="O351" s="469">
        <f>'8. Routing factors'!O138*'7. Network costs'!$H$319</f>
        <v>0</v>
      </c>
      <c r="P351" s="469">
        <f>'8. Routing factors'!P138*'7. Network costs'!$H$320</f>
        <v>0</v>
      </c>
      <c r="Q351" s="469">
        <f>'8. Routing factors'!Q138*'7. Network costs'!$H$321</f>
        <v>0</v>
      </c>
      <c r="R351" s="469">
        <f>'8. Routing factors'!R138*'7. Network costs'!$H$322</f>
        <v>0</v>
      </c>
      <c r="S351" s="469">
        <f>'8. Routing factors'!S138*'7. Network costs'!$H$323</f>
        <v>0</v>
      </c>
      <c r="T351" s="469">
        <f>'8. Routing factors'!T138*'7. Network costs'!$H$324</f>
        <v>0</v>
      </c>
      <c r="U351" s="469">
        <f>'8. Routing factors'!U138*'7. Network costs'!$H$325</f>
        <v>0</v>
      </c>
      <c r="V351" s="469">
        <f>'8. Routing factors'!V138*'7. Network costs'!$H$326</f>
        <v>0</v>
      </c>
      <c r="W351" s="469">
        <f>'8. Routing factors'!W138*'7. Network costs'!$H$327</f>
        <v>0</v>
      </c>
      <c r="X351" s="469">
        <f>'8. Routing factors'!X138*'7. Network costs'!$H$328</f>
        <v>0</v>
      </c>
      <c r="Y351" s="469">
        <f>'8. Routing factors'!Y138*'7. Network costs'!$H$329</f>
        <v>0</v>
      </c>
      <c r="Z351" s="469">
        <f>'8. Routing factors'!Z138*'7. Network costs'!$H$330</f>
        <v>0</v>
      </c>
      <c r="AA351" s="469">
        <f>'8. Routing factors'!AA138*'7. Network costs'!$H$331</f>
        <v>0</v>
      </c>
      <c r="AB351" s="469">
        <f>'8. Routing factors'!AB138*'7. Network costs'!$H$332</f>
        <v>0</v>
      </c>
      <c r="AC351" s="469">
        <f>'8. Routing factors'!AC138*'7. Network costs'!$H$333</f>
        <v>0</v>
      </c>
      <c r="AD351" s="469">
        <f>'8. Routing factors'!AD138*'7. Network costs'!$H$334</f>
        <v>0</v>
      </c>
      <c r="AE351" s="469">
        <f>'8. Routing factors'!AE138*'7. Network costs'!$H$335</f>
        <v>0</v>
      </c>
      <c r="AF351" s="469">
        <f>'8. Routing factors'!AF138*'7. Network costs'!$H$336</f>
        <v>0</v>
      </c>
      <c r="AG351" s="469">
        <f>'8. Routing factors'!AG138*'7. Network costs'!$H$337</f>
        <v>0</v>
      </c>
      <c r="AH351" s="469">
        <f>'8. Routing factors'!AH138*'7. Network costs'!$H$338</f>
        <v>0</v>
      </c>
      <c r="AI351" s="469">
        <f>'8. Routing factors'!AI138*'7. Network costs'!$H$339</f>
        <v>0</v>
      </c>
      <c r="AJ351" s="469">
        <f>'8. Routing factors'!AJ138*'7. Network costs'!$H$340</f>
        <v>0</v>
      </c>
      <c r="AK351" s="469">
        <f>'8. Routing factors'!AK138*'7. Network costs'!$H$341</f>
        <v>0</v>
      </c>
      <c r="AL351" s="469">
        <f>'8. Routing factors'!AL138*'7. Network costs'!$H$342</f>
        <v>0</v>
      </c>
      <c r="AM351" s="469">
        <f>'8. Routing factors'!AM138*'7. Network costs'!$H$343</f>
        <v>0</v>
      </c>
      <c r="AN351" s="469">
        <f>'8. Routing factors'!AN138*'7. Network costs'!$H$344</f>
        <v>0</v>
      </c>
      <c r="AO351" s="469">
        <f>'8. Routing factors'!AO138*'7. Network costs'!$H$345</f>
        <v>0</v>
      </c>
      <c r="AP351" s="469">
        <f>'8. Routing factors'!AP138*'7. Network costs'!$H$346</f>
        <v>0</v>
      </c>
      <c r="AQ351" s="469">
        <f>'8. Routing factors'!AQ138*'7. Network costs'!$H$347</f>
        <v>0</v>
      </c>
      <c r="AR351" s="469">
        <f>'8. Routing factors'!AR138*'7. Network costs'!$H$348</f>
        <v>0</v>
      </c>
      <c r="AS351" s="469">
        <f>'8. Routing factors'!AS138*'7. Network costs'!$H$349</f>
        <v>0</v>
      </c>
      <c r="AT351" s="469">
        <f>'8. Routing factors'!AT138*'7. Network costs'!$H$350</f>
        <v>0</v>
      </c>
      <c r="AU351" s="469">
        <f>'8. Routing factors'!AU138*'7. Network costs'!$H$351</f>
        <v>0</v>
      </c>
      <c r="AV351" s="469">
        <f>'8. Routing factors'!AV138*'7. Network costs'!$H$352</f>
        <v>0</v>
      </c>
      <c r="AW351" s="469">
        <f>'8. Routing factors'!AW138*'7. Network costs'!$H$353</f>
        <v>0</v>
      </c>
      <c r="AX351" s="469">
        <f>'8. Routing factors'!AX138*'7. Network costs'!$H$354</f>
        <v>0</v>
      </c>
      <c r="AY351" s="469">
        <f>'8. Routing factors'!AY138*'7. Network costs'!$H$355</f>
        <v>0</v>
      </c>
      <c r="AZ351" s="469">
        <f>'8. Routing factors'!AZ138*'7. Network costs'!$H$356</f>
        <v>0</v>
      </c>
      <c r="BA351" s="469">
        <f>'8. Routing factors'!BA138*'7. Network costs'!$H$357</f>
        <v>0</v>
      </c>
      <c r="BB351" s="469">
        <f>'8. Routing factors'!BB138*'7. Network costs'!$H$358</f>
        <v>0</v>
      </c>
      <c r="BC351" s="469">
        <f>'8. Routing factors'!BC138*'7. Network costs'!$H$359</f>
        <v>0</v>
      </c>
      <c r="BD351" s="469">
        <f>'8. Routing factors'!BD138*'7. Network costs'!$H$360</f>
        <v>0</v>
      </c>
      <c r="BE351" s="469">
        <f>'8. Routing factors'!BE138*'7. Network costs'!$H$361</f>
        <v>0</v>
      </c>
      <c r="BF351" s="469">
        <f>'8. Routing factors'!BF138*'7. Network costs'!$H$362</f>
        <v>0</v>
      </c>
      <c r="BG351" s="469">
        <f>'8. Routing factors'!BG138*'7. Network costs'!$H$363</f>
        <v>0</v>
      </c>
      <c r="BH351" s="229"/>
      <c r="BI351" s="335">
        <f t="shared" si="56"/>
        <v>0</v>
      </c>
      <c r="BJ351" s="470">
        <f>'2. Traffic'!H227</f>
        <v>0</v>
      </c>
      <c r="BK351" s="471" t="str">
        <f t="shared" si="57"/>
        <v/>
      </c>
    </row>
    <row r="352" spans="3:63">
      <c r="C352" s="240" t="str">
        <f t="shared" si="55"/>
        <v>S22</v>
      </c>
      <c r="D352" s="240" t="str">
        <f t="shared" si="55"/>
        <v>OTHER: complete as required</v>
      </c>
      <c r="E352" s="469">
        <f>'8. Routing factors'!E139*'7. Network costs'!$H$309</f>
        <v>0</v>
      </c>
      <c r="F352" s="469">
        <f>'8. Routing factors'!F139*'7. Network costs'!$H$310</f>
        <v>0</v>
      </c>
      <c r="G352" s="469">
        <f>'8. Routing factors'!G139*'7. Network costs'!$H$311</f>
        <v>0</v>
      </c>
      <c r="H352" s="469">
        <f>'8. Routing factors'!H139*'7. Network costs'!$H$312</f>
        <v>0</v>
      </c>
      <c r="I352" s="469">
        <f>'8. Routing factors'!I139*'7. Network costs'!$H$313</f>
        <v>0</v>
      </c>
      <c r="J352" s="469">
        <f>'8. Routing factors'!J139*'7. Network costs'!$H$314</f>
        <v>0</v>
      </c>
      <c r="K352" s="469">
        <f>'8. Routing factors'!K139*'7. Network costs'!$H$315</f>
        <v>0</v>
      </c>
      <c r="L352" s="469">
        <f>'8. Routing factors'!L139*'7. Network costs'!$H$316</f>
        <v>0</v>
      </c>
      <c r="M352" s="469">
        <f>'8. Routing factors'!M139*'7. Network costs'!$H$317</f>
        <v>0</v>
      </c>
      <c r="N352" s="469">
        <f>'8. Routing factors'!N139*'7. Network costs'!$H$318</f>
        <v>0</v>
      </c>
      <c r="O352" s="469">
        <f>'8. Routing factors'!O139*'7. Network costs'!$H$319</f>
        <v>0</v>
      </c>
      <c r="P352" s="469">
        <f>'8. Routing factors'!P139*'7. Network costs'!$H$320</f>
        <v>0</v>
      </c>
      <c r="Q352" s="469">
        <f>'8. Routing factors'!Q139*'7. Network costs'!$H$321</f>
        <v>0</v>
      </c>
      <c r="R352" s="469">
        <f>'8. Routing factors'!R139*'7. Network costs'!$H$322</f>
        <v>0</v>
      </c>
      <c r="S352" s="469">
        <f>'8. Routing factors'!S139*'7. Network costs'!$H$323</f>
        <v>0</v>
      </c>
      <c r="T352" s="469">
        <f>'8. Routing factors'!T139*'7. Network costs'!$H$324</f>
        <v>0</v>
      </c>
      <c r="U352" s="469">
        <f>'8. Routing factors'!U139*'7. Network costs'!$H$325</f>
        <v>0</v>
      </c>
      <c r="V352" s="469">
        <f>'8. Routing factors'!V139*'7. Network costs'!$H$326</f>
        <v>0</v>
      </c>
      <c r="W352" s="469">
        <f>'8. Routing factors'!W139*'7. Network costs'!$H$327</f>
        <v>0</v>
      </c>
      <c r="X352" s="469">
        <f>'8. Routing factors'!X139*'7. Network costs'!$H$328</f>
        <v>0</v>
      </c>
      <c r="Y352" s="469">
        <f>'8. Routing factors'!Y139*'7. Network costs'!$H$329</f>
        <v>0</v>
      </c>
      <c r="Z352" s="469">
        <f>'8. Routing factors'!Z139*'7. Network costs'!$H$330</f>
        <v>0</v>
      </c>
      <c r="AA352" s="469">
        <f>'8. Routing factors'!AA139*'7. Network costs'!$H$331</f>
        <v>0</v>
      </c>
      <c r="AB352" s="469">
        <f>'8. Routing factors'!AB139*'7. Network costs'!$H$332</f>
        <v>0</v>
      </c>
      <c r="AC352" s="469">
        <f>'8. Routing factors'!AC139*'7. Network costs'!$H$333</f>
        <v>0</v>
      </c>
      <c r="AD352" s="469">
        <f>'8. Routing factors'!AD139*'7. Network costs'!$H$334</f>
        <v>0</v>
      </c>
      <c r="AE352" s="469">
        <f>'8. Routing factors'!AE139*'7. Network costs'!$H$335</f>
        <v>0</v>
      </c>
      <c r="AF352" s="469">
        <f>'8. Routing factors'!AF139*'7. Network costs'!$H$336</f>
        <v>0</v>
      </c>
      <c r="AG352" s="469">
        <f>'8. Routing factors'!AG139*'7. Network costs'!$H$337</f>
        <v>0</v>
      </c>
      <c r="AH352" s="469">
        <f>'8. Routing factors'!AH139*'7. Network costs'!$H$338</f>
        <v>0</v>
      </c>
      <c r="AI352" s="469">
        <f>'8. Routing factors'!AI139*'7. Network costs'!$H$339</f>
        <v>0</v>
      </c>
      <c r="AJ352" s="469">
        <f>'8. Routing factors'!AJ139*'7. Network costs'!$H$340</f>
        <v>0</v>
      </c>
      <c r="AK352" s="469">
        <f>'8. Routing factors'!AK139*'7. Network costs'!$H$341</f>
        <v>0</v>
      </c>
      <c r="AL352" s="469">
        <f>'8. Routing factors'!AL139*'7. Network costs'!$H$342</f>
        <v>0</v>
      </c>
      <c r="AM352" s="469">
        <f>'8. Routing factors'!AM139*'7. Network costs'!$H$343</f>
        <v>0</v>
      </c>
      <c r="AN352" s="469">
        <f>'8. Routing factors'!AN139*'7. Network costs'!$H$344</f>
        <v>0</v>
      </c>
      <c r="AO352" s="469">
        <f>'8. Routing factors'!AO139*'7. Network costs'!$H$345</f>
        <v>0</v>
      </c>
      <c r="AP352" s="469">
        <f>'8. Routing factors'!AP139*'7. Network costs'!$H$346</f>
        <v>0</v>
      </c>
      <c r="AQ352" s="469">
        <f>'8. Routing factors'!AQ139*'7. Network costs'!$H$347</f>
        <v>0</v>
      </c>
      <c r="AR352" s="469">
        <f>'8. Routing factors'!AR139*'7. Network costs'!$H$348</f>
        <v>0</v>
      </c>
      <c r="AS352" s="469">
        <f>'8. Routing factors'!AS139*'7. Network costs'!$H$349</f>
        <v>0</v>
      </c>
      <c r="AT352" s="469">
        <f>'8. Routing factors'!AT139*'7. Network costs'!$H$350</f>
        <v>0</v>
      </c>
      <c r="AU352" s="469">
        <f>'8. Routing factors'!AU139*'7. Network costs'!$H$351</f>
        <v>0</v>
      </c>
      <c r="AV352" s="469">
        <f>'8. Routing factors'!AV139*'7. Network costs'!$H$352</f>
        <v>0</v>
      </c>
      <c r="AW352" s="469">
        <f>'8. Routing factors'!AW139*'7. Network costs'!$H$353</f>
        <v>0</v>
      </c>
      <c r="AX352" s="469">
        <f>'8. Routing factors'!AX139*'7. Network costs'!$H$354</f>
        <v>0</v>
      </c>
      <c r="AY352" s="469">
        <f>'8. Routing factors'!AY139*'7. Network costs'!$H$355</f>
        <v>0</v>
      </c>
      <c r="AZ352" s="469">
        <f>'8. Routing factors'!AZ139*'7. Network costs'!$H$356</f>
        <v>0</v>
      </c>
      <c r="BA352" s="469">
        <f>'8. Routing factors'!BA139*'7. Network costs'!$H$357</f>
        <v>0</v>
      </c>
      <c r="BB352" s="469">
        <f>'8. Routing factors'!BB139*'7. Network costs'!$H$358</f>
        <v>0</v>
      </c>
      <c r="BC352" s="469">
        <f>'8. Routing factors'!BC139*'7. Network costs'!$H$359</f>
        <v>0</v>
      </c>
      <c r="BD352" s="469">
        <f>'8. Routing factors'!BD139*'7. Network costs'!$H$360</f>
        <v>0</v>
      </c>
      <c r="BE352" s="469">
        <f>'8. Routing factors'!BE139*'7. Network costs'!$H$361</f>
        <v>0</v>
      </c>
      <c r="BF352" s="469">
        <f>'8. Routing factors'!BF139*'7. Network costs'!$H$362</f>
        <v>0</v>
      </c>
      <c r="BG352" s="469">
        <f>'8. Routing factors'!BG139*'7. Network costs'!$H$363</f>
        <v>0</v>
      </c>
      <c r="BH352" s="229"/>
      <c r="BI352" s="335">
        <f t="shared" si="56"/>
        <v>0</v>
      </c>
      <c r="BJ352" s="470">
        <f>'2. Traffic'!H228</f>
        <v>0</v>
      </c>
      <c r="BK352" s="471" t="str">
        <f t="shared" si="57"/>
        <v/>
      </c>
    </row>
    <row r="353" spans="3:63">
      <c r="C353" s="240" t="str">
        <f t="shared" si="55"/>
        <v>S23</v>
      </c>
      <c r="D353" s="240" t="str">
        <f t="shared" si="55"/>
        <v>OTHER: complete as required</v>
      </c>
      <c r="E353" s="469">
        <f>'8. Routing factors'!E140*'7. Network costs'!$H$309</f>
        <v>0</v>
      </c>
      <c r="F353" s="469">
        <f>'8. Routing factors'!F140*'7. Network costs'!$H$310</f>
        <v>0</v>
      </c>
      <c r="G353" s="469">
        <f>'8. Routing factors'!G140*'7. Network costs'!$H$311</f>
        <v>0</v>
      </c>
      <c r="H353" s="469">
        <f>'8. Routing factors'!H140*'7. Network costs'!$H$312</f>
        <v>0</v>
      </c>
      <c r="I353" s="469">
        <f>'8. Routing factors'!I140*'7. Network costs'!$H$313</f>
        <v>0</v>
      </c>
      <c r="J353" s="469">
        <f>'8. Routing factors'!J140*'7. Network costs'!$H$314</f>
        <v>0</v>
      </c>
      <c r="K353" s="469">
        <f>'8. Routing factors'!K140*'7. Network costs'!$H$315</f>
        <v>0</v>
      </c>
      <c r="L353" s="469">
        <f>'8. Routing factors'!L140*'7. Network costs'!$H$316</f>
        <v>0</v>
      </c>
      <c r="M353" s="469">
        <f>'8. Routing factors'!M140*'7. Network costs'!$H$317</f>
        <v>0</v>
      </c>
      <c r="N353" s="469">
        <f>'8. Routing factors'!N140*'7. Network costs'!$H$318</f>
        <v>0</v>
      </c>
      <c r="O353" s="469">
        <f>'8. Routing factors'!O140*'7. Network costs'!$H$319</f>
        <v>0</v>
      </c>
      <c r="P353" s="469">
        <f>'8. Routing factors'!P140*'7. Network costs'!$H$320</f>
        <v>0</v>
      </c>
      <c r="Q353" s="469">
        <f>'8. Routing factors'!Q140*'7. Network costs'!$H$321</f>
        <v>0</v>
      </c>
      <c r="R353" s="469">
        <f>'8. Routing factors'!R140*'7. Network costs'!$H$322</f>
        <v>0</v>
      </c>
      <c r="S353" s="469">
        <f>'8. Routing factors'!S140*'7. Network costs'!$H$323</f>
        <v>0</v>
      </c>
      <c r="T353" s="469">
        <f>'8. Routing factors'!T140*'7. Network costs'!$H$324</f>
        <v>0</v>
      </c>
      <c r="U353" s="469">
        <f>'8. Routing factors'!U140*'7. Network costs'!$H$325</f>
        <v>0</v>
      </c>
      <c r="V353" s="469">
        <f>'8. Routing factors'!V140*'7. Network costs'!$H$326</f>
        <v>0</v>
      </c>
      <c r="W353" s="469">
        <f>'8. Routing factors'!W140*'7. Network costs'!$H$327</f>
        <v>0</v>
      </c>
      <c r="X353" s="469">
        <f>'8. Routing factors'!X140*'7. Network costs'!$H$328</f>
        <v>0</v>
      </c>
      <c r="Y353" s="469">
        <f>'8. Routing factors'!Y140*'7. Network costs'!$H$329</f>
        <v>0</v>
      </c>
      <c r="Z353" s="469">
        <f>'8. Routing factors'!Z140*'7. Network costs'!$H$330</f>
        <v>0</v>
      </c>
      <c r="AA353" s="469">
        <f>'8. Routing factors'!AA140*'7. Network costs'!$H$331</f>
        <v>0</v>
      </c>
      <c r="AB353" s="469">
        <f>'8. Routing factors'!AB140*'7. Network costs'!$H$332</f>
        <v>0</v>
      </c>
      <c r="AC353" s="469">
        <f>'8. Routing factors'!AC140*'7. Network costs'!$H$333</f>
        <v>0</v>
      </c>
      <c r="AD353" s="469">
        <f>'8. Routing factors'!AD140*'7. Network costs'!$H$334</f>
        <v>0</v>
      </c>
      <c r="AE353" s="469">
        <f>'8. Routing factors'!AE140*'7. Network costs'!$H$335</f>
        <v>0</v>
      </c>
      <c r="AF353" s="469">
        <f>'8. Routing factors'!AF140*'7. Network costs'!$H$336</f>
        <v>0</v>
      </c>
      <c r="AG353" s="469">
        <f>'8. Routing factors'!AG140*'7. Network costs'!$H$337</f>
        <v>0</v>
      </c>
      <c r="AH353" s="469">
        <f>'8. Routing factors'!AH140*'7. Network costs'!$H$338</f>
        <v>0</v>
      </c>
      <c r="AI353" s="469">
        <f>'8. Routing factors'!AI140*'7. Network costs'!$H$339</f>
        <v>0</v>
      </c>
      <c r="AJ353" s="469">
        <f>'8. Routing factors'!AJ140*'7. Network costs'!$H$340</f>
        <v>0</v>
      </c>
      <c r="AK353" s="469">
        <f>'8. Routing factors'!AK140*'7. Network costs'!$H$341</f>
        <v>0</v>
      </c>
      <c r="AL353" s="469">
        <f>'8. Routing factors'!AL140*'7. Network costs'!$H$342</f>
        <v>0</v>
      </c>
      <c r="AM353" s="469">
        <f>'8. Routing factors'!AM140*'7. Network costs'!$H$343</f>
        <v>0</v>
      </c>
      <c r="AN353" s="469">
        <f>'8. Routing factors'!AN140*'7. Network costs'!$H$344</f>
        <v>0</v>
      </c>
      <c r="AO353" s="469">
        <f>'8. Routing factors'!AO140*'7. Network costs'!$H$345</f>
        <v>0</v>
      </c>
      <c r="AP353" s="469">
        <f>'8. Routing factors'!AP140*'7. Network costs'!$H$346</f>
        <v>0</v>
      </c>
      <c r="AQ353" s="469">
        <f>'8. Routing factors'!AQ140*'7. Network costs'!$H$347</f>
        <v>0</v>
      </c>
      <c r="AR353" s="469">
        <f>'8. Routing factors'!AR140*'7. Network costs'!$H$348</f>
        <v>0</v>
      </c>
      <c r="AS353" s="469">
        <f>'8. Routing factors'!AS140*'7. Network costs'!$H$349</f>
        <v>0</v>
      </c>
      <c r="AT353" s="469">
        <f>'8. Routing factors'!AT140*'7. Network costs'!$H$350</f>
        <v>0</v>
      </c>
      <c r="AU353" s="469">
        <f>'8. Routing factors'!AU140*'7. Network costs'!$H$351</f>
        <v>0</v>
      </c>
      <c r="AV353" s="469">
        <f>'8. Routing factors'!AV140*'7. Network costs'!$H$352</f>
        <v>0</v>
      </c>
      <c r="AW353" s="469">
        <f>'8. Routing factors'!AW140*'7. Network costs'!$H$353</f>
        <v>0</v>
      </c>
      <c r="AX353" s="469">
        <f>'8. Routing factors'!AX140*'7. Network costs'!$H$354</f>
        <v>0</v>
      </c>
      <c r="AY353" s="469">
        <f>'8. Routing factors'!AY140*'7. Network costs'!$H$355</f>
        <v>0</v>
      </c>
      <c r="AZ353" s="469">
        <f>'8. Routing factors'!AZ140*'7. Network costs'!$H$356</f>
        <v>0</v>
      </c>
      <c r="BA353" s="469">
        <f>'8. Routing factors'!BA140*'7. Network costs'!$H$357</f>
        <v>0</v>
      </c>
      <c r="BB353" s="469">
        <f>'8. Routing factors'!BB140*'7. Network costs'!$H$358</f>
        <v>0</v>
      </c>
      <c r="BC353" s="469">
        <f>'8. Routing factors'!BC140*'7. Network costs'!$H$359</f>
        <v>0</v>
      </c>
      <c r="BD353" s="469">
        <f>'8. Routing factors'!BD140*'7. Network costs'!$H$360</f>
        <v>0</v>
      </c>
      <c r="BE353" s="469">
        <f>'8. Routing factors'!BE140*'7. Network costs'!$H$361</f>
        <v>0</v>
      </c>
      <c r="BF353" s="469">
        <f>'8. Routing factors'!BF140*'7. Network costs'!$H$362</f>
        <v>0</v>
      </c>
      <c r="BG353" s="469">
        <f>'8. Routing factors'!BG140*'7. Network costs'!$H$363</f>
        <v>0</v>
      </c>
      <c r="BH353" s="229"/>
      <c r="BI353" s="335">
        <f t="shared" si="56"/>
        <v>0</v>
      </c>
      <c r="BJ353" s="470">
        <f>'2. Traffic'!H229</f>
        <v>0</v>
      </c>
      <c r="BK353" s="471" t="str">
        <f t="shared" si="57"/>
        <v/>
      </c>
    </row>
    <row r="354" spans="3:63">
      <c r="C354" s="240" t="str">
        <f t="shared" si="55"/>
        <v>S24</v>
      </c>
      <c r="D354" s="240" t="str">
        <f t="shared" si="55"/>
        <v>OTHER: complete as required</v>
      </c>
      <c r="E354" s="469">
        <f>'8. Routing factors'!E141*'7. Network costs'!$H$309</f>
        <v>0</v>
      </c>
      <c r="F354" s="469">
        <f>'8. Routing factors'!F141*'7. Network costs'!$H$310</f>
        <v>0</v>
      </c>
      <c r="G354" s="469">
        <f>'8. Routing factors'!G141*'7. Network costs'!$H$311</f>
        <v>0</v>
      </c>
      <c r="H354" s="469">
        <f>'8. Routing factors'!H141*'7. Network costs'!$H$312</f>
        <v>0</v>
      </c>
      <c r="I354" s="469">
        <f>'8. Routing factors'!I141*'7. Network costs'!$H$313</f>
        <v>0</v>
      </c>
      <c r="J354" s="469">
        <f>'8. Routing factors'!J141*'7. Network costs'!$H$314</f>
        <v>0</v>
      </c>
      <c r="K354" s="469">
        <f>'8. Routing factors'!K141*'7. Network costs'!$H$315</f>
        <v>0</v>
      </c>
      <c r="L354" s="469">
        <f>'8. Routing factors'!L141*'7. Network costs'!$H$316</f>
        <v>0</v>
      </c>
      <c r="M354" s="469">
        <f>'8. Routing factors'!M141*'7. Network costs'!$H$317</f>
        <v>0</v>
      </c>
      <c r="N354" s="469">
        <f>'8. Routing factors'!N141*'7. Network costs'!$H$318</f>
        <v>0</v>
      </c>
      <c r="O354" s="469">
        <f>'8. Routing factors'!O141*'7. Network costs'!$H$319</f>
        <v>0</v>
      </c>
      <c r="P354" s="469">
        <f>'8. Routing factors'!P141*'7. Network costs'!$H$320</f>
        <v>0</v>
      </c>
      <c r="Q354" s="469">
        <f>'8. Routing factors'!Q141*'7. Network costs'!$H$321</f>
        <v>0</v>
      </c>
      <c r="R354" s="469">
        <f>'8. Routing factors'!R141*'7. Network costs'!$H$322</f>
        <v>0</v>
      </c>
      <c r="S354" s="469">
        <f>'8. Routing factors'!S141*'7. Network costs'!$H$323</f>
        <v>0</v>
      </c>
      <c r="T354" s="469">
        <f>'8. Routing factors'!T141*'7. Network costs'!$H$324</f>
        <v>0</v>
      </c>
      <c r="U354" s="469">
        <f>'8. Routing factors'!U141*'7. Network costs'!$H$325</f>
        <v>0</v>
      </c>
      <c r="V354" s="469">
        <f>'8. Routing factors'!V141*'7. Network costs'!$H$326</f>
        <v>0</v>
      </c>
      <c r="W354" s="469">
        <f>'8. Routing factors'!W141*'7. Network costs'!$H$327</f>
        <v>0</v>
      </c>
      <c r="X354" s="469">
        <f>'8. Routing factors'!X141*'7. Network costs'!$H$328</f>
        <v>0</v>
      </c>
      <c r="Y354" s="469">
        <f>'8. Routing factors'!Y141*'7. Network costs'!$H$329</f>
        <v>0</v>
      </c>
      <c r="Z354" s="469">
        <f>'8. Routing factors'!Z141*'7. Network costs'!$H$330</f>
        <v>0</v>
      </c>
      <c r="AA354" s="469">
        <f>'8. Routing factors'!AA141*'7. Network costs'!$H$331</f>
        <v>0</v>
      </c>
      <c r="AB354" s="469">
        <f>'8. Routing factors'!AB141*'7. Network costs'!$H$332</f>
        <v>0</v>
      </c>
      <c r="AC354" s="469">
        <f>'8. Routing factors'!AC141*'7. Network costs'!$H$333</f>
        <v>0</v>
      </c>
      <c r="AD354" s="469">
        <f>'8. Routing factors'!AD141*'7. Network costs'!$H$334</f>
        <v>0</v>
      </c>
      <c r="AE354" s="469">
        <f>'8. Routing factors'!AE141*'7. Network costs'!$H$335</f>
        <v>0</v>
      </c>
      <c r="AF354" s="469">
        <f>'8. Routing factors'!AF141*'7. Network costs'!$H$336</f>
        <v>0</v>
      </c>
      <c r="AG354" s="469">
        <f>'8. Routing factors'!AG141*'7. Network costs'!$H$337</f>
        <v>0</v>
      </c>
      <c r="AH354" s="469">
        <f>'8. Routing factors'!AH141*'7. Network costs'!$H$338</f>
        <v>0</v>
      </c>
      <c r="AI354" s="469">
        <f>'8. Routing factors'!AI141*'7. Network costs'!$H$339</f>
        <v>0</v>
      </c>
      <c r="AJ354" s="469">
        <f>'8. Routing factors'!AJ141*'7. Network costs'!$H$340</f>
        <v>0</v>
      </c>
      <c r="AK354" s="469">
        <f>'8. Routing factors'!AK141*'7. Network costs'!$H$341</f>
        <v>0</v>
      </c>
      <c r="AL354" s="469">
        <f>'8. Routing factors'!AL141*'7. Network costs'!$H$342</f>
        <v>0</v>
      </c>
      <c r="AM354" s="469">
        <f>'8. Routing factors'!AM141*'7. Network costs'!$H$343</f>
        <v>0</v>
      </c>
      <c r="AN354" s="469">
        <f>'8. Routing factors'!AN141*'7. Network costs'!$H$344</f>
        <v>0</v>
      </c>
      <c r="AO354" s="469">
        <f>'8. Routing factors'!AO141*'7. Network costs'!$H$345</f>
        <v>0</v>
      </c>
      <c r="AP354" s="469">
        <f>'8. Routing factors'!AP141*'7. Network costs'!$H$346</f>
        <v>0</v>
      </c>
      <c r="AQ354" s="469">
        <f>'8. Routing factors'!AQ141*'7. Network costs'!$H$347</f>
        <v>0</v>
      </c>
      <c r="AR354" s="469">
        <f>'8. Routing factors'!AR141*'7. Network costs'!$H$348</f>
        <v>0</v>
      </c>
      <c r="AS354" s="469">
        <f>'8. Routing factors'!AS141*'7. Network costs'!$H$349</f>
        <v>0</v>
      </c>
      <c r="AT354" s="469">
        <f>'8. Routing factors'!AT141*'7. Network costs'!$H$350</f>
        <v>0</v>
      </c>
      <c r="AU354" s="469">
        <f>'8. Routing factors'!AU141*'7. Network costs'!$H$351</f>
        <v>0</v>
      </c>
      <c r="AV354" s="469">
        <f>'8. Routing factors'!AV141*'7. Network costs'!$H$352</f>
        <v>0</v>
      </c>
      <c r="AW354" s="469">
        <f>'8. Routing factors'!AW141*'7. Network costs'!$H$353</f>
        <v>0</v>
      </c>
      <c r="AX354" s="469">
        <f>'8. Routing factors'!AX141*'7. Network costs'!$H$354</f>
        <v>0</v>
      </c>
      <c r="AY354" s="469">
        <f>'8. Routing factors'!AY141*'7. Network costs'!$H$355</f>
        <v>0</v>
      </c>
      <c r="AZ354" s="469">
        <f>'8. Routing factors'!AZ141*'7. Network costs'!$H$356</f>
        <v>0</v>
      </c>
      <c r="BA354" s="469">
        <f>'8. Routing factors'!BA141*'7. Network costs'!$H$357</f>
        <v>0</v>
      </c>
      <c r="BB354" s="469">
        <f>'8. Routing factors'!BB141*'7. Network costs'!$H$358</f>
        <v>0</v>
      </c>
      <c r="BC354" s="469">
        <f>'8. Routing factors'!BC141*'7. Network costs'!$H$359</f>
        <v>0</v>
      </c>
      <c r="BD354" s="469">
        <f>'8. Routing factors'!BD141*'7. Network costs'!$H$360</f>
        <v>0</v>
      </c>
      <c r="BE354" s="469">
        <f>'8. Routing factors'!BE141*'7. Network costs'!$H$361</f>
        <v>0</v>
      </c>
      <c r="BF354" s="469">
        <f>'8. Routing factors'!BF141*'7. Network costs'!$H$362</f>
        <v>0</v>
      </c>
      <c r="BG354" s="469">
        <f>'8. Routing factors'!BG141*'7. Network costs'!$H$363</f>
        <v>0</v>
      </c>
      <c r="BH354" s="229"/>
      <c r="BI354" s="335">
        <f t="shared" si="56"/>
        <v>0</v>
      </c>
      <c r="BJ354" s="470">
        <f>'2. Traffic'!H230</f>
        <v>0</v>
      </c>
      <c r="BK354" s="471" t="str">
        <f t="shared" si="57"/>
        <v/>
      </c>
    </row>
    <row r="355" spans="3:63">
      <c r="C355" s="240" t="str">
        <f t="shared" si="55"/>
        <v>S25</v>
      </c>
      <c r="D355" s="240" t="str">
        <f t="shared" si="55"/>
        <v>OTHER: complete as required</v>
      </c>
      <c r="E355" s="469">
        <f>'8. Routing factors'!E142*'7. Network costs'!$H$309</f>
        <v>0</v>
      </c>
      <c r="F355" s="469">
        <f>'8. Routing factors'!F142*'7. Network costs'!$H$310</f>
        <v>0</v>
      </c>
      <c r="G355" s="469">
        <f>'8. Routing factors'!G142*'7. Network costs'!$H$311</f>
        <v>0</v>
      </c>
      <c r="H355" s="469">
        <f>'8. Routing factors'!H142*'7. Network costs'!$H$312</f>
        <v>0</v>
      </c>
      <c r="I355" s="469">
        <f>'8. Routing factors'!I142*'7. Network costs'!$H$313</f>
        <v>0</v>
      </c>
      <c r="J355" s="469">
        <f>'8. Routing factors'!J142*'7. Network costs'!$H$314</f>
        <v>0</v>
      </c>
      <c r="K355" s="469">
        <f>'8. Routing factors'!K142*'7. Network costs'!$H$315</f>
        <v>0</v>
      </c>
      <c r="L355" s="469">
        <f>'8. Routing factors'!L142*'7. Network costs'!$H$316</f>
        <v>0</v>
      </c>
      <c r="M355" s="469">
        <f>'8. Routing factors'!M142*'7. Network costs'!$H$317</f>
        <v>0</v>
      </c>
      <c r="N355" s="469">
        <f>'8. Routing factors'!N142*'7. Network costs'!$H$318</f>
        <v>0</v>
      </c>
      <c r="O355" s="469">
        <f>'8. Routing factors'!O142*'7. Network costs'!$H$319</f>
        <v>0</v>
      </c>
      <c r="P355" s="469">
        <f>'8. Routing factors'!P142*'7. Network costs'!$H$320</f>
        <v>0</v>
      </c>
      <c r="Q355" s="469">
        <f>'8. Routing factors'!Q142*'7. Network costs'!$H$321</f>
        <v>0</v>
      </c>
      <c r="R355" s="469">
        <f>'8. Routing factors'!R142*'7. Network costs'!$H$322</f>
        <v>0</v>
      </c>
      <c r="S355" s="469">
        <f>'8. Routing factors'!S142*'7. Network costs'!$H$323</f>
        <v>0</v>
      </c>
      <c r="T355" s="469">
        <f>'8. Routing factors'!T142*'7. Network costs'!$H$324</f>
        <v>0</v>
      </c>
      <c r="U355" s="469">
        <f>'8. Routing factors'!U142*'7. Network costs'!$H$325</f>
        <v>0</v>
      </c>
      <c r="V355" s="469">
        <f>'8. Routing factors'!V142*'7. Network costs'!$H$326</f>
        <v>0</v>
      </c>
      <c r="W355" s="469">
        <f>'8. Routing factors'!W142*'7. Network costs'!$H$327</f>
        <v>0</v>
      </c>
      <c r="X355" s="469">
        <f>'8. Routing factors'!X142*'7. Network costs'!$H$328</f>
        <v>0</v>
      </c>
      <c r="Y355" s="469">
        <f>'8. Routing factors'!Y142*'7. Network costs'!$H$329</f>
        <v>0</v>
      </c>
      <c r="Z355" s="469">
        <f>'8. Routing factors'!Z142*'7. Network costs'!$H$330</f>
        <v>0</v>
      </c>
      <c r="AA355" s="469">
        <f>'8. Routing factors'!AA142*'7. Network costs'!$H$331</f>
        <v>0</v>
      </c>
      <c r="AB355" s="469">
        <f>'8. Routing factors'!AB142*'7. Network costs'!$H$332</f>
        <v>0</v>
      </c>
      <c r="AC355" s="469">
        <f>'8. Routing factors'!AC142*'7. Network costs'!$H$333</f>
        <v>0</v>
      </c>
      <c r="AD355" s="469">
        <f>'8. Routing factors'!AD142*'7. Network costs'!$H$334</f>
        <v>0</v>
      </c>
      <c r="AE355" s="469">
        <f>'8. Routing factors'!AE142*'7. Network costs'!$H$335</f>
        <v>0</v>
      </c>
      <c r="AF355" s="469">
        <f>'8. Routing factors'!AF142*'7. Network costs'!$H$336</f>
        <v>0</v>
      </c>
      <c r="AG355" s="469">
        <f>'8. Routing factors'!AG142*'7. Network costs'!$H$337</f>
        <v>0</v>
      </c>
      <c r="AH355" s="469">
        <f>'8. Routing factors'!AH142*'7. Network costs'!$H$338</f>
        <v>0</v>
      </c>
      <c r="AI355" s="469">
        <f>'8. Routing factors'!AI142*'7. Network costs'!$H$339</f>
        <v>0</v>
      </c>
      <c r="AJ355" s="469">
        <f>'8. Routing factors'!AJ142*'7. Network costs'!$H$340</f>
        <v>0</v>
      </c>
      <c r="AK355" s="469">
        <f>'8. Routing factors'!AK142*'7. Network costs'!$H$341</f>
        <v>0</v>
      </c>
      <c r="AL355" s="469">
        <f>'8. Routing factors'!AL142*'7. Network costs'!$H$342</f>
        <v>0</v>
      </c>
      <c r="AM355" s="469">
        <f>'8. Routing factors'!AM142*'7. Network costs'!$H$343</f>
        <v>0</v>
      </c>
      <c r="AN355" s="469">
        <f>'8. Routing factors'!AN142*'7. Network costs'!$H$344</f>
        <v>0</v>
      </c>
      <c r="AO355" s="469">
        <f>'8. Routing factors'!AO142*'7. Network costs'!$H$345</f>
        <v>0</v>
      </c>
      <c r="AP355" s="469">
        <f>'8. Routing factors'!AP142*'7. Network costs'!$H$346</f>
        <v>0</v>
      </c>
      <c r="AQ355" s="469">
        <f>'8. Routing factors'!AQ142*'7. Network costs'!$H$347</f>
        <v>0</v>
      </c>
      <c r="AR355" s="469">
        <f>'8. Routing factors'!AR142*'7. Network costs'!$H$348</f>
        <v>0</v>
      </c>
      <c r="AS355" s="469">
        <f>'8. Routing factors'!AS142*'7. Network costs'!$H$349</f>
        <v>0</v>
      </c>
      <c r="AT355" s="469">
        <f>'8. Routing factors'!AT142*'7. Network costs'!$H$350</f>
        <v>0</v>
      </c>
      <c r="AU355" s="469">
        <f>'8. Routing factors'!AU142*'7. Network costs'!$H$351</f>
        <v>0</v>
      </c>
      <c r="AV355" s="469">
        <f>'8. Routing factors'!AV142*'7. Network costs'!$H$352</f>
        <v>0</v>
      </c>
      <c r="AW355" s="469">
        <f>'8. Routing factors'!AW142*'7. Network costs'!$H$353</f>
        <v>0</v>
      </c>
      <c r="AX355" s="469">
        <f>'8. Routing factors'!AX142*'7. Network costs'!$H$354</f>
        <v>0</v>
      </c>
      <c r="AY355" s="469">
        <f>'8. Routing factors'!AY142*'7. Network costs'!$H$355</f>
        <v>0</v>
      </c>
      <c r="AZ355" s="469">
        <f>'8. Routing factors'!AZ142*'7. Network costs'!$H$356</f>
        <v>0</v>
      </c>
      <c r="BA355" s="469">
        <f>'8. Routing factors'!BA142*'7. Network costs'!$H$357</f>
        <v>0</v>
      </c>
      <c r="BB355" s="469">
        <f>'8. Routing factors'!BB142*'7. Network costs'!$H$358</f>
        <v>0</v>
      </c>
      <c r="BC355" s="469">
        <f>'8. Routing factors'!BC142*'7. Network costs'!$H$359</f>
        <v>0</v>
      </c>
      <c r="BD355" s="469">
        <f>'8. Routing factors'!BD142*'7. Network costs'!$H$360</f>
        <v>0</v>
      </c>
      <c r="BE355" s="469">
        <f>'8. Routing factors'!BE142*'7. Network costs'!$H$361</f>
        <v>0</v>
      </c>
      <c r="BF355" s="469">
        <f>'8. Routing factors'!BF142*'7. Network costs'!$H$362</f>
        <v>0</v>
      </c>
      <c r="BG355" s="469">
        <f>'8. Routing factors'!BG142*'7. Network costs'!$H$363</f>
        <v>0</v>
      </c>
      <c r="BH355" s="229"/>
      <c r="BI355" s="335">
        <f t="shared" si="56"/>
        <v>0</v>
      </c>
      <c r="BJ355" s="470">
        <f>'2. Traffic'!H231</f>
        <v>0</v>
      </c>
      <c r="BK355" s="471" t="str">
        <f t="shared" si="57"/>
        <v/>
      </c>
    </row>
    <row r="356" spans="3:63">
      <c r="C356" s="240" t="str">
        <f t="shared" si="55"/>
        <v>S26</v>
      </c>
      <c r="D356" s="240" t="str">
        <f t="shared" si="55"/>
        <v>OTHER: complete as required</v>
      </c>
      <c r="E356" s="469">
        <f>'8. Routing factors'!E143*'7. Network costs'!$H$309</f>
        <v>0</v>
      </c>
      <c r="F356" s="469">
        <f>'8. Routing factors'!F143*'7. Network costs'!$H$310</f>
        <v>0</v>
      </c>
      <c r="G356" s="469">
        <f>'8. Routing factors'!G143*'7. Network costs'!$H$311</f>
        <v>0</v>
      </c>
      <c r="H356" s="469">
        <f>'8. Routing factors'!H143*'7. Network costs'!$H$312</f>
        <v>0</v>
      </c>
      <c r="I356" s="469">
        <f>'8. Routing factors'!I143*'7. Network costs'!$H$313</f>
        <v>0</v>
      </c>
      <c r="J356" s="469">
        <f>'8. Routing factors'!J143*'7. Network costs'!$H$314</f>
        <v>0</v>
      </c>
      <c r="K356" s="469">
        <f>'8. Routing factors'!K143*'7. Network costs'!$H$315</f>
        <v>0</v>
      </c>
      <c r="L356" s="469">
        <f>'8. Routing factors'!L143*'7. Network costs'!$H$316</f>
        <v>0</v>
      </c>
      <c r="M356" s="469">
        <f>'8. Routing factors'!M143*'7. Network costs'!$H$317</f>
        <v>0</v>
      </c>
      <c r="N356" s="469">
        <f>'8. Routing factors'!N143*'7. Network costs'!$H$318</f>
        <v>0</v>
      </c>
      <c r="O356" s="469">
        <f>'8. Routing factors'!O143*'7. Network costs'!$H$319</f>
        <v>0</v>
      </c>
      <c r="P356" s="469">
        <f>'8. Routing factors'!P143*'7. Network costs'!$H$320</f>
        <v>0</v>
      </c>
      <c r="Q356" s="469">
        <f>'8. Routing factors'!Q143*'7. Network costs'!$H$321</f>
        <v>0</v>
      </c>
      <c r="R356" s="469">
        <f>'8. Routing factors'!R143*'7. Network costs'!$H$322</f>
        <v>0</v>
      </c>
      <c r="S356" s="469">
        <f>'8. Routing factors'!S143*'7. Network costs'!$H$323</f>
        <v>0</v>
      </c>
      <c r="T356" s="469">
        <f>'8. Routing factors'!T143*'7. Network costs'!$H$324</f>
        <v>0</v>
      </c>
      <c r="U356" s="469">
        <f>'8. Routing factors'!U143*'7. Network costs'!$H$325</f>
        <v>0</v>
      </c>
      <c r="V356" s="469">
        <f>'8. Routing factors'!V143*'7. Network costs'!$H$326</f>
        <v>0</v>
      </c>
      <c r="W356" s="469">
        <f>'8. Routing factors'!W143*'7. Network costs'!$H$327</f>
        <v>0</v>
      </c>
      <c r="X356" s="469">
        <f>'8. Routing factors'!X143*'7. Network costs'!$H$328</f>
        <v>0</v>
      </c>
      <c r="Y356" s="469">
        <f>'8. Routing factors'!Y143*'7. Network costs'!$H$329</f>
        <v>0</v>
      </c>
      <c r="Z356" s="469">
        <f>'8. Routing factors'!Z143*'7. Network costs'!$H$330</f>
        <v>0</v>
      </c>
      <c r="AA356" s="469">
        <f>'8. Routing factors'!AA143*'7. Network costs'!$H$331</f>
        <v>0</v>
      </c>
      <c r="AB356" s="469">
        <f>'8. Routing factors'!AB143*'7. Network costs'!$H$332</f>
        <v>0</v>
      </c>
      <c r="AC356" s="469">
        <f>'8. Routing factors'!AC143*'7. Network costs'!$H$333</f>
        <v>0</v>
      </c>
      <c r="AD356" s="469">
        <f>'8. Routing factors'!AD143*'7. Network costs'!$H$334</f>
        <v>0</v>
      </c>
      <c r="AE356" s="469">
        <f>'8. Routing factors'!AE143*'7. Network costs'!$H$335</f>
        <v>0</v>
      </c>
      <c r="AF356" s="469">
        <f>'8. Routing factors'!AF143*'7. Network costs'!$H$336</f>
        <v>0</v>
      </c>
      <c r="AG356" s="469">
        <f>'8. Routing factors'!AG143*'7. Network costs'!$H$337</f>
        <v>0</v>
      </c>
      <c r="AH356" s="469">
        <f>'8. Routing factors'!AH143*'7. Network costs'!$H$338</f>
        <v>0</v>
      </c>
      <c r="AI356" s="469">
        <f>'8. Routing factors'!AI143*'7. Network costs'!$H$339</f>
        <v>0</v>
      </c>
      <c r="AJ356" s="469">
        <f>'8. Routing factors'!AJ143*'7. Network costs'!$H$340</f>
        <v>0</v>
      </c>
      <c r="AK356" s="469">
        <f>'8. Routing factors'!AK143*'7. Network costs'!$H$341</f>
        <v>0</v>
      </c>
      <c r="AL356" s="469">
        <f>'8. Routing factors'!AL143*'7. Network costs'!$H$342</f>
        <v>0</v>
      </c>
      <c r="AM356" s="469">
        <f>'8. Routing factors'!AM143*'7. Network costs'!$H$343</f>
        <v>0</v>
      </c>
      <c r="AN356" s="469">
        <f>'8. Routing factors'!AN143*'7. Network costs'!$H$344</f>
        <v>0</v>
      </c>
      <c r="AO356" s="469">
        <f>'8. Routing factors'!AO143*'7. Network costs'!$H$345</f>
        <v>0</v>
      </c>
      <c r="AP356" s="469">
        <f>'8. Routing factors'!AP143*'7. Network costs'!$H$346</f>
        <v>0</v>
      </c>
      <c r="AQ356" s="469">
        <f>'8. Routing factors'!AQ143*'7. Network costs'!$H$347</f>
        <v>0</v>
      </c>
      <c r="AR356" s="469">
        <f>'8. Routing factors'!AR143*'7. Network costs'!$H$348</f>
        <v>0</v>
      </c>
      <c r="AS356" s="469">
        <f>'8. Routing factors'!AS143*'7. Network costs'!$H$349</f>
        <v>0</v>
      </c>
      <c r="AT356" s="469">
        <f>'8. Routing factors'!AT143*'7. Network costs'!$H$350</f>
        <v>0</v>
      </c>
      <c r="AU356" s="469">
        <f>'8. Routing factors'!AU143*'7. Network costs'!$H$351</f>
        <v>0</v>
      </c>
      <c r="AV356" s="469">
        <f>'8. Routing factors'!AV143*'7. Network costs'!$H$352</f>
        <v>0</v>
      </c>
      <c r="AW356" s="469">
        <f>'8. Routing factors'!AW143*'7. Network costs'!$H$353</f>
        <v>0</v>
      </c>
      <c r="AX356" s="469">
        <f>'8. Routing factors'!AX143*'7. Network costs'!$H$354</f>
        <v>0</v>
      </c>
      <c r="AY356" s="469">
        <f>'8. Routing factors'!AY143*'7. Network costs'!$H$355</f>
        <v>0</v>
      </c>
      <c r="AZ356" s="469">
        <f>'8. Routing factors'!AZ143*'7. Network costs'!$H$356</f>
        <v>0</v>
      </c>
      <c r="BA356" s="469">
        <f>'8. Routing factors'!BA143*'7. Network costs'!$H$357</f>
        <v>0</v>
      </c>
      <c r="BB356" s="469">
        <f>'8. Routing factors'!BB143*'7. Network costs'!$H$358</f>
        <v>0</v>
      </c>
      <c r="BC356" s="469">
        <f>'8. Routing factors'!BC143*'7. Network costs'!$H$359</f>
        <v>0</v>
      </c>
      <c r="BD356" s="469">
        <f>'8. Routing factors'!BD143*'7. Network costs'!$H$360</f>
        <v>0</v>
      </c>
      <c r="BE356" s="469">
        <f>'8. Routing factors'!BE143*'7. Network costs'!$H$361</f>
        <v>0</v>
      </c>
      <c r="BF356" s="469">
        <f>'8. Routing factors'!BF143*'7. Network costs'!$H$362</f>
        <v>0</v>
      </c>
      <c r="BG356" s="469">
        <f>'8. Routing factors'!BG143*'7. Network costs'!$H$363</f>
        <v>0</v>
      </c>
      <c r="BH356" s="229"/>
      <c r="BI356" s="335">
        <f t="shared" si="56"/>
        <v>0</v>
      </c>
      <c r="BJ356" s="470">
        <f>'2. Traffic'!H232</f>
        <v>0</v>
      </c>
      <c r="BK356" s="471" t="str">
        <f t="shared" si="57"/>
        <v/>
      </c>
    </row>
    <row r="357" spans="3:63">
      <c r="C357" s="240" t="str">
        <f t="shared" si="55"/>
        <v>S27</v>
      </c>
      <c r="D357" s="240" t="str">
        <f t="shared" si="55"/>
        <v>OTHER: complete as required</v>
      </c>
      <c r="E357" s="469">
        <f>'8. Routing factors'!E144*'7. Network costs'!$H$309</f>
        <v>0</v>
      </c>
      <c r="F357" s="469">
        <f>'8. Routing factors'!F144*'7. Network costs'!$H$310</f>
        <v>0</v>
      </c>
      <c r="G357" s="469">
        <f>'8. Routing factors'!G144*'7. Network costs'!$H$311</f>
        <v>0</v>
      </c>
      <c r="H357" s="469">
        <f>'8. Routing factors'!H144*'7. Network costs'!$H$312</f>
        <v>0</v>
      </c>
      <c r="I357" s="469">
        <f>'8. Routing factors'!I144*'7. Network costs'!$H$313</f>
        <v>0</v>
      </c>
      <c r="J357" s="469">
        <f>'8. Routing factors'!J144*'7. Network costs'!$H$314</f>
        <v>0</v>
      </c>
      <c r="K357" s="469">
        <f>'8. Routing factors'!K144*'7. Network costs'!$H$315</f>
        <v>0</v>
      </c>
      <c r="L357" s="469">
        <f>'8. Routing factors'!L144*'7. Network costs'!$H$316</f>
        <v>0</v>
      </c>
      <c r="M357" s="469">
        <f>'8. Routing factors'!M144*'7. Network costs'!$H$317</f>
        <v>0</v>
      </c>
      <c r="N357" s="469">
        <f>'8. Routing factors'!N144*'7. Network costs'!$H$318</f>
        <v>0</v>
      </c>
      <c r="O357" s="469">
        <f>'8. Routing factors'!O144*'7. Network costs'!$H$319</f>
        <v>0</v>
      </c>
      <c r="P357" s="469">
        <f>'8. Routing factors'!P144*'7. Network costs'!$H$320</f>
        <v>0</v>
      </c>
      <c r="Q357" s="469">
        <f>'8. Routing factors'!Q144*'7. Network costs'!$H$321</f>
        <v>0</v>
      </c>
      <c r="R357" s="469">
        <f>'8. Routing factors'!R144*'7. Network costs'!$H$322</f>
        <v>0</v>
      </c>
      <c r="S357" s="469">
        <f>'8. Routing factors'!S144*'7. Network costs'!$H$323</f>
        <v>0</v>
      </c>
      <c r="T357" s="469">
        <f>'8. Routing factors'!T144*'7. Network costs'!$H$324</f>
        <v>0</v>
      </c>
      <c r="U357" s="469">
        <f>'8. Routing factors'!U144*'7. Network costs'!$H$325</f>
        <v>0</v>
      </c>
      <c r="V357" s="469">
        <f>'8. Routing factors'!V144*'7. Network costs'!$H$326</f>
        <v>0</v>
      </c>
      <c r="W357" s="469">
        <f>'8. Routing factors'!W144*'7. Network costs'!$H$327</f>
        <v>0</v>
      </c>
      <c r="X357" s="469">
        <f>'8. Routing factors'!X144*'7. Network costs'!$H$328</f>
        <v>0</v>
      </c>
      <c r="Y357" s="469">
        <f>'8. Routing factors'!Y144*'7. Network costs'!$H$329</f>
        <v>0</v>
      </c>
      <c r="Z357" s="469">
        <f>'8. Routing factors'!Z144*'7. Network costs'!$H$330</f>
        <v>0</v>
      </c>
      <c r="AA357" s="469">
        <f>'8. Routing factors'!AA144*'7. Network costs'!$H$331</f>
        <v>0</v>
      </c>
      <c r="AB357" s="469">
        <f>'8. Routing factors'!AB144*'7. Network costs'!$H$332</f>
        <v>0</v>
      </c>
      <c r="AC357" s="469">
        <f>'8. Routing factors'!AC144*'7. Network costs'!$H$333</f>
        <v>0</v>
      </c>
      <c r="AD357" s="469">
        <f>'8. Routing factors'!AD144*'7. Network costs'!$H$334</f>
        <v>0</v>
      </c>
      <c r="AE357" s="469">
        <f>'8. Routing factors'!AE144*'7. Network costs'!$H$335</f>
        <v>0</v>
      </c>
      <c r="AF357" s="469">
        <f>'8. Routing factors'!AF144*'7. Network costs'!$H$336</f>
        <v>0</v>
      </c>
      <c r="AG357" s="469">
        <f>'8. Routing factors'!AG144*'7. Network costs'!$H$337</f>
        <v>0</v>
      </c>
      <c r="AH357" s="469">
        <f>'8. Routing factors'!AH144*'7. Network costs'!$H$338</f>
        <v>0</v>
      </c>
      <c r="AI357" s="469">
        <f>'8. Routing factors'!AI144*'7. Network costs'!$H$339</f>
        <v>0</v>
      </c>
      <c r="AJ357" s="469">
        <f>'8. Routing factors'!AJ144*'7. Network costs'!$H$340</f>
        <v>0</v>
      </c>
      <c r="AK357" s="469">
        <f>'8. Routing factors'!AK144*'7. Network costs'!$H$341</f>
        <v>0</v>
      </c>
      <c r="AL357" s="469">
        <f>'8. Routing factors'!AL144*'7. Network costs'!$H$342</f>
        <v>0</v>
      </c>
      <c r="AM357" s="469">
        <f>'8. Routing factors'!AM144*'7. Network costs'!$H$343</f>
        <v>0</v>
      </c>
      <c r="AN357" s="469">
        <f>'8. Routing factors'!AN144*'7. Network costs'!$H$344</f>
        <v>0</v>
      </c>
      <c r="AO357" s="469">
        <f>'8. Routing factors'!AO144*'7. Network costs'!$H$345</f>
        <v>0</v>
      </c>
      <c r="AP357" s="469">
        <f>'8. Routing factors'!AP144*'7. Network costs'!$H$346</f>
        <v>0</v>
      </c>
      <c r="AQ357" s="469">
        <f>'8. Routing factors'!AQ144*'7. Network costs'!$H$347</f>
        <v>0</v>
      </c>
      <c r="AR357" s="469">
        <f>'8. Routing factors'!AR144*'7. Network costs'!$H$348</f>
        <v>0</v>
      </c>
      <c r="AS357" s="469">
        <f>'8. Routing factors'!AS144*'7. Network costs'!$H$349</f>
        <v>0</v>
      </c>
      <c r="AT357" s="469">
        <f>'8. Routing factors'!AT144*'7. Network costs'!$H$350</f>
        <v>0</v>
      </c>
      <c r="AU357" s="469">
        <f>'8. Routing factors'!AU144*'7. Network costs'!$H$351</f>
        <v>0</v>
      </c>
      <c r="AV357" s="469">
        <f>'8. Routing factors'!AV144*'7. Network costs'!$H$352</f>
        <v>0</v>
      </c>
      <c r="AW357" s="469">
        <f>'8. Routing factors'!AW144*'7. Network costs'!$H$353</f>
        <v>0</v>
      </c>
      <c r="AX357" s="469">
        <f>'8. Routing factors'!AX144*'7. Network costs'!$H$354</f>
        <v>0</v>
      </c>
      <c r="AY357" s="469">
        <f>'8. Routing factors'!AY144*'7. Network costs'!$H$355</f>
        <v>0</v>
      </c>
      <c r="AZ357" s="469">
        <f>'8. Routing factors'!AZ144*'7. Network costs'!$H$356</f>
        <v>0</v>
      </c>
      <c r="BA357" s="469">
        <f>'8. Routing factors'!BA144*'7. Network costs'!$H$357</f>
        <v>0</v>
      </c>
      <c r="BB357" s="469">
        <f>'8. Routing factors'!BB144*'7. Network costs'!$H$358</f>
        <v>0</v>
      </c>
      <c r="BC357" s="469">
        <f>'8. Routing factors'!BC144*'7. Network costs'!$H$359</f>
        <v>0</v>
      </c>
      <c r="BD357" s="469">
        <f>'8. Routing factors'!BD144*'7. Network costs'!$H$360</f>
        <v>0</v>
      </c>
      <c r="BE357" s="469">
        <f>'8. Routing factors'!BE144*'7. Network costs'!$H$361</f>
        <v>0</v>
      </c>
      <c r="BF357" s="469">
        <f>'8. Routing factors'!BF144*'7. Network costs'!$H$362</f>
        <v>0</v>
      </c>
      <c r="BG357" s="469">
        <f>'8. Routing factors'!BG144*'7. Network costs'!$H$363</f>
        <v>0</v>
      </c>
      <c r="BH357" s="229"/>
      <c r="BI357" s="335">
        <f t="shared" si="56"/>
        <v>0</v>
      </c>
      <c r="BJ357" s="470">
        <f>'2. Traffic'!H233</f>
        <v>0</v>
      </c>
      <c r="BK357" s="471" t="str">
        <f t="shared" si="57"/>
        <v/>
      </c>
    </row>
    <row r="358" spans="3:63">
      <c r="C358" s="240" t="str">
        <f t="shared" si="55"/>
        <v>S28</v>
      </c>
      <c r="D358" s="240" t="str">
        <f t="shared" si="55"/>
        <v>OTHER: complete as required</v>
      </c>
      <c r="E358" s="469">
        <f>'8. Routing factors'!E145*'7. Network costs'!$H$309</f>
        <v>0</v>
      </c>
      <c r="F358" s="469">
        <f>'8. Routing factors'!F145*'7. Network costs'!$H$310</f>
        <v>0</v>
      </c>
      <c r="G358" s="469">
        <f>'8. Routing factors'!G145*'7. Network costs'!$H$311</f>
        <v>0</v>
      </c>
      <c r="H358" s="469">
        <f>'8. Routing factors'!H145*'7. Network costs'!$H$312</f>
        <v>0</v>
      </c>
      <c r="I358" s="469">
        <f>'8. Routing factors'!I145*'7. Network costs'!$H$313</f>
        <v>0</v>
      </c>
      <c r="J358" s="469">
        <f>'8. Routing factors'!J145*'7. Network costs'!$H$314</f>
        <v>0</v>
      </c>
      <c r="K358" s="469">
        <f>'8. Routing factors'!K145*'7. Network costs'!$H$315</f>
        <v>0</v>
      </c>
      <c r="L358" s="469">
        <f>'8. Routing factors'!L145*'7. Network costs'!$H$316</f>
        <v>0</v>
      </c>
      <c r="M358" s="469">
        <f>'8. Routing factors'!M145*'7. Network costs'!$H$317</f>
        <v>0</v>
      </c>
      <c r="N358" s="469">
        <f>'8. Routing factors'!N145*'7. Network costs'!$H$318</f>
        <v>0</v>
      </c>
      <c r="O358" s="469">
        <f>'8. Routing factors'!O145*'7. Network costs'!$H$319</f>
        <v>0</v>
      </c>
      <c r="P358" s="469">
        <f>'8. Routing factors'!P145*'7. Network costs'!$H$320</f>
        <v>0</v>
      </c>
      <c r="Q358" s="469">
        <f>'8. Routing factors'!Q145*'7. Network costs'!$H$321</f>
        <v>0</v>
      </c>
      <c r="R358" s="469">
        <f>'8. Routing factors'!R145*'7. Network costs'!$H$322</f>
        <v>0</v>
      </c>
      <c r="S358" s="469">
        <f>'8. Routing factors'!S145*'7. Network costs'!$H$323</f>
        <v>0</v>
      </c>
      <c r="T358" s="469">
        <f>'8. Routing factors'!T145*'7. Network costs'!$H$324</f>
        <v>0</v>
      </c>
      <c r="U358" s="469">
        <f>'8. Routing factors'!U145*'7. Network costs'!$H$325</f>
        <v>0</v>
      </c>
      <c r="V358" s="469">
        <f>'8. Routing factors'!V145*'7. Network costs'!$H$326</f>
        <v>0</v>
      </c>
      <c r="W358" s="469">
        <f>'8. Routing factors'!W145*'7. Network costs'!$H$327</f>
        <v>0</v>
      </c>
      <c r="X358" s="469">
        <f>'8. Routing factors'!X145*'7. Network costs'!$H$328</f>
        <v>0</v>
      </c>
      <c r="Y358" s="469">
        <f>'8. Routing factors'!Y145*'7. Network costs'!$H$329</f>
        <v>0</v>
      </c>
      <c r="Z358" s="469">
        <f>'8. Routing factors'!Z145*'7. Network costs'!$H$330</f>
        <v>0</v>
      </c>
      <c r="AA358" s="469">
        <f>'8. Routing factors'!AA145*'7. Network costs'!$H$331</f>
        <v>0</v>
      </c>
      <c r="AB358" s="469">
        <f>'8. Routing factors'!AB145*'7. Network costs'!$H$332</f>
        <v>0</v>
      </c>
      <c r="AC358" s="469">
        <f>'8. Routing factors'!AC145*'7. Network costs'!$H$333</f>
        <v>0</v>
      </c>
      <c r="AD358" s="469">
        <f>'8. Routing factors'!AD145*'7. Network costs'!$H$334</f>
        <v>0</v>
      </c>
      <c r="AE358" s="469">
        <f>'8. Routing factors'!AE145*'7. Network costs'!$H$335</f>
        <v>0</v>
      </c>
      <c r="AF358" s="469">
        <f>'8. Routing factors'!AF145*'7. Network costs'!$H$336</f>
        <v>0</v>
      </c>
      <c r="AG358" s="469">
        <f>'8. Routing factors'!AG145*'7. Network costs'!$H$337</f>
        <v>0</v>
      </c>
      <c r="AH358" s="469">
        <f>'8. Routing factors'!AH145*'7. Network costs'!$H$338</f>
        <v>0</v>
      </c>
      <c r="AI358" s="469">
        <f>'8. Routing factors'!AI145*'7. Network costs'!$H$339</f>
        <v>0</v>
      </c>
      <c r="AJ358" s="469">
        <f>'8. Routing factors'!AJ145*'7. Network costs'!$H$340</f>
        <v>0</v>
      </c>
      <c r="AK358" s="469">
        <f>'8. Routing factors'!AK145*'7. Network costs'!$H$341</f>
        <v>0</v>
      </c>
      <c r="AL358" s="469">
        <f>'8. Routing factors'!AL145*'7. Network costs'!$H$342</f>
        <v>0</v>
      </c>
      <c r="AM358" s="469">
        <f>'8. Routing factors'!AM145*'7. Network costs'!$H$343</f>
        <v>0</v>
      </c>
      <c r="AN358" s="469">
        <f>'8. Routing factors'!AN145*'7. Network costs'!$H$344</f>
        <v>0</v>
      </c>
      <c r="AO358" s="469">
        <f>'8. Routing factors'!AO145*'7. Network costs'!$H$345</f>
        <v>0</v>
      </c>
      <c r="AP358" s="469">
        <f>'8. Routing factors'!AP145*'7. Network costs'!$H$346</f>
        <v>0</v>
      </c>
      <c r="AQ358" s="469">
        <f>'8. Routing factors'!AQ145*'7. Network costs'!$H$347</f>
        <v>0</v>
      </c>
      <c r="AR358" s="469">
        <f>'8. Routing factors'!AR145*'7. Network costs'!$H$348</f>
        <v>0</v>
      </c>
      <c r="AS358" s="469">
        <f>'8. Routing factors'!AS145*'7. Network costs'!$H$349</f>
        <v>0</v>
      </c>
      <c r="AT358" s="469">
        <f>'8. Routing factors'!AT145*'7. Network costs'!$H$350</f>
        <v>0</v>
      </c>
      <c r="AU358" s="469">
        <f>'8. Routing factors'!AU145*'7. Network costs'!$H$351</f>
        <v>0</v>
      </c>
      <c r="AV358" s="469">
        <f>'8. Routing factors'!AV145*'7. Network costs'!$H$352</f>
        <v>0</v>
      </c>
      <c r="AW358" s="469">
        <f>'8. Routing factors'!AW145*'7. Network costs'!$H$353</f>
        <v>0</v>
      </c>
      <c r="AX358" s="469">
        <f>'8. Routing factors'!AX145*'7. Network costs'!$H$354</f>
        <v>0</v>
      </c>
      <c r="AY358" s="469">
        <f>'8. Routing factors'!AY145*'7. Network costs'!$H$355</f>
        <v>0</v>
      </c>
      <c r="AZ358" s="469">
        <f>'8. Routing factors'!AZ145*'7. Network costs'!$H$356</f>
        <v>0</v>
      </c>
      <c r="BA358" s="469">
        <f>'8. Routing factors'!BA145*'7. Network costs'!$H$357</f>
        <v>0</v>
      </c>
      <c r="BB358" s="469">
        <f>'8. Routing factors'!BB145*'7. Network costs'!$H$358</f>
        <v>0</v>
      </c>
      <c r="BC358" s="469">
        <f>'8. Routing factors'!BC145*'7. Network costs'!$H$359</f>
        <v>0</v>
      </c>
      <c r="BD358" s="469">
        <f>'8. Routing factors'!BD145*'7. Network costs'!$H$360</f>
        <v>0</v>
      </c>
      <c r="BE358" s="469">
        <f>'8. Routing factors'!BE145*'7. Network costs'!$H$361</f>
        <v>0</v>
      </c>
      <c r="BF358" s="469">
        <f>'8. Routing factors'!BF145*'7. Network costs'!$H$362</f>
        <v>0</v>
      </c>
      <c r="BG358" s="469">
        <f>'8. Routing factors'!BG145*'7. Network costs'!$H$363</f>
        <v>0</v>
      </c>
      <c r="BH358" s="229"/>
      <c r="BI358" s="335">
        <f t="shared" si="56"/>
        <v>0</v>
      </c>
      <c r="BJ358" s="470">
        <f>'2. Traffic'!H234</f>
        <v>0</v>
      </c>
      <c r="BK358" s="471" t="str">
        <f t="shared" si="57"/>
        <v/>
      </c>
    </row>
    <row r="359" spans="3:63">
      <c r="C359" s="240" t="str">
        <f t="shared" si="55"/>
        <v>S29</v>
      </c>
      <c r="D359" s="240" t="str">
        <f t="shared" si="55"/>
        <v>OTHER: complete as required</v>
      </c>
      <c r="E359" s="469">
        <f>'8. Routing factors'!E146*'7. Network costs'!$H$309</f>
        <v>0</v>
      </c>
      <c r="F359" s="469">
        <f>'8. Routing factors'!F146*'7. Network costs'!$H$310</f>
        <v>0</v>
      </c>
      <c r="G359" s="469">
        <f>'8. Routing factors'!G146*'7. Network costs'!$H$311</f>
        <v>0</v>
      </c>
      <c r="H359" s="469">
        <f>'8. Routing factors'!H146*'7. Network costs'!$H$312</f>
        <v>0</v>
      </c>
      <c r="I359" s="469">
        <f>'8. Routing factors'!I146*'7. Network costs'!$H$313</f>
        <v>0</v>
      </c>
      <c r="J359" s="469">
        <f>'8. Routing factors'!J146*'7. Network costs'!$H$314</f>
        <v>0</v>
      </c>
      <c r="K359" s="469">
        <f>'8. Routing factors'!K146*'7. Network costs'!$H$315</f>
        <v>0</v>
      </c>
      <c r="L359" s="469">
        <f>'8. Routing factors'!L146*'7. Network costs'!$H$316</f>
        <v>0</v>
      </c>
      <c r="M359" s="469">
        <f>'8. Routing factors'!M146*'7. Network costs'!$H$317</f>
        <v>0</v>
      </c>
      <c r="N359" s="469">
        <f>'8. Routing factors'!N146*'7. Network costs'!$H$318</f>
        <v>0</v>
      </c>
      <c r="O359" s="469">
        <f>'8. Routing factors'!O146*'7. Network costs'!$H$319</f>
        <v>0</v>
      </c>
      <c r="P359" s="469">
        <f>'8. Routing factors'!P146*'7. Network costs'!$H$320</f>
        <v>0</v>
      </c>
      <c r="Q359" s="469">
        <f>'8. Routing factors'!Q146*'7. Network costs'!$H$321</f>
        <v>0</v>
      </c>
      <c r="R359" s="469">
        <f>'8. Routing factors'!R146*'7. Network costs'!$H$322</f>
        <v>0</v>
      </c>
      <c r="S359" s="469">
        <f>'8. Routing factors'!S146*'7. Network costs'!$H$323</f>
        <v>0</v>
      </c>
      <c r="T359" s="469">
        <f>'8. Routing factors'!T146*'7. Network costs'!$H$324</f>
        <v>0</v>
      </c>
      <c r="U359" s="469">
        <f>'8. Routing factors'!U146*'7. Network costs'!$H$325</f>
        <v>0</v>
      </c>
      <c r="V359" s="469">
        <f>'8. Routing factors'!V146*'7. Network costs'!$H$326</f>
        <v>0</v>
      </c>
      <c r="W359" s="469">
        <f>'8. Routing factors'!W146*'7. Network costs'!$H$327</f>
        <v>0</v>
      </c>
      <c r="X359" s="469">
        <f>'8. Routing factors'!X146*'7. Network costs'!$H$328</f>
        <v>0</v>
      </c>
      <c r="Y359" s="469">
        <f>'8. Routing factors'!Y146*'7. Network costs'!$H$329</f>
        <v>0</v>
      </c>
      <c r="Z359" s="469">
        <f>'8. Routing factors'!Z146*'7. Network costs'!$H$330</f>
        <v>0</v>
      </c>
      <c r="AA359" s="469">
        <f>'8. Routing factors'!AA146*'7. Network costs'!$H$331</f>
        <v>0</v>
      </c>
      <c r="AB359" s="469">
        <f>'8. Routing factors'!AB146*'7. Network costs'!$H$332</f>
        <v>0</v>
      </c>
      <c r="AC359" s="469">
        <f>'8. Routing factors'!AC146*'7. Network costs'!$H$333</f>
        <v>0</v>
      </c>
      <c r="AD359" s="469">
        <f>'8. Routing factors'!AD146*'7. Network costs'!$H$334</f>
        <v>0</v>
      </c>
      <c r="AE359" s="469">
        <f>'8. Routing factors'!AE146*'7. Network costs'!$H$335</f>
        <v>0</v>
      </c>
      <c r="AF359" s="469">
        <f>'8. Routing factors'!AF146*'7. Network costs'!$H$336</f>
        <v>0</v>
      </c>
      <c r="AG359" s="469">
        <f>'8. Routing factors'!AG146*'7. Network costs'!$H$337</f>
        <v>0</v>
      </c>
      <c r="AH359" s="469">
        <f>'8. Routing factors'!AH146*'7. Network costs'!$H$338</f>
        <v>0</v>
      </c>
      <c r="AI359" s="469">
        <f>'8. Routing factors'!AI146*'7. Network costs'!$H$339</f>
        <v>0</v>
      </c>
      <c r="AJ359" s="469">
        <f>'8. Routing factors'!AJ146*'7. Network costs'!$H$340</f>
        <v>0</v>
      </c>
      <c r="AK359" s="469">
        <f>'8. Routing factors'!AK146*'7. Network costs'!$H$341</f>
        <v>0</v>
      </c>
      <c r="AL359" s="469">
        <f>'8. Routing factors'!AL146*'7. Network costs'!$H$342</f>
        <v>0</v>
      </c>
      <c r="AM359" s="469">
        <f>'8. Routing factors'!AM146*'7. Network costs'!$H$343</f>
        <v>0</v>
      </c>
      <c r="AN359" s="469">
        <f>'8. Routing factors'!AN146*'7. Network costs'!$H$344</f>
        <v>0</v>
      </c>
      <c r="AO359" s="469">
        <f>'8. Routing factors'!AO146*'7. Network costs'!$H$345</f>
        <v>0</v>
      </c>
      <c r="AP359" s="469">
        <f>'8. Routing factors'!AP146*'7. Network costs'!$H$346</f>
        <v>0</v>
      </c>
      <c r="AQ359" s="469">
        <f>'8. Routing factors'!AQ146*'7. Network costs'!$H$347</f>
        <v>0</v>
      </c>
      <c r="AR359" s="469">
        <f>'8. Routing factors'!AR146*'7. Network costs'!$H$348</f>
        <v>0</v>
      </c>
      <c r="AS359" s="469">
        <f>'8. Routing factors'!AS146*'7. Network costs'!$H$349</f>
        <v>0</v>
      </c>
      <c r="AT359" s="469">
        <f>'8. Routing factors'!AT146*'7. Network costs'!$H$350</f>
        <v>0</v>
      </c>
      <c r="AU359" s="469">
        <f>'8. Routing factors'!AU146*'7. Network costs'!$H$351</f>
        <v>0</v>
      </c>
      <c r="AV359" s="469">
        <f>'8. Routing factors'!AV146*'7. Network costs'!$H$352</f>
        <v>0</v>
      </c>
      <c r="AW359" s="469">
        <f>'8. Routing factors'!AW146*'7. Network costs'!$H$353</f>
        <v>0</v>
      </c>
      <c r="AX359" s="469">
        <f>'8. Routing factors'!AX146*'7. Network costs'!$H$354</f>
        <v>0</v>
      </c>
      <c r="AY359" s="469">
        <f>'8. Routing factors'!AY146*'7. Network costs'!$H$355</f>
        <v>0</v>
      </c>
      <c r="AZ359" s="469">
        <f>'8. Routing factors'!AZ146*'7. Network costs'!$H$356</f>
        <v>0</v>
      </c>
      <c r="BA359" s="469">
        <f>'8. Routing factors'!BA146*'7. Network costs'!$H$357</f>
        <v>0</v>
      </c>
      <c r="BB359" s="469">
        <f>'8. Routing factors'!BB146*'7. Network costs'!$H$358</f>
        <v>0</v>
      </c>
      <c r="BC359" s="469">
        <f>'8. Routing factors'!BC146*'7. Network costs'!$H$359</f>
        <v>0</v>
      </c>
      <c r="BD359" s="469">
        <f>'8. Routing factors'!BD146*'7. Network costs'!$H$360</f>
        <v>0</v>
      </c>
      <c r="BE359" s="469">
        <f>'8. Routing factors'!BE146*'7. Network costs'!$H$361</f>
        <v>0</v>
      </c>
      <c r="BF359" s="469">
        <f>'8. Routing factors'!BF146*'7. Network costs'!$H$362</f>
        <v>0</v>
      </c>
      <c r="BG359" s="469">
        <f>'8. Routing factors'!BG146*'7. Network costs'!$H$363</f>
        <v>0</v>
      </c>
      <c r="BH359" s="229"/>
      <c r="BI359" s="335">
        <f t="shared" si="56"/>
        <v>0</v>
      </c>
      <c r="BJ359" s="470">
        <f>'2. Traffic'!H235</f>
        <v>0</v>
      </c>
      <c r="BK359" s="471" t="str">
        <f t="shared" si="57"/>
        <v/>
      </c>
    </row>
    <row r="360" spans="3:63">
      <c r="C360" s="240" t="str">
        <f t="shared" si="55"/>
        <v>S30</v>
      </c>
      <c r="D360" s="240" t="str">
        <f t="shared" si="55"/>
        <v>OTHER: complete as required</v>
      </c>
      <c r="E360" s="469">
        <f>'8. Routing factors'!E147*'7. Network costs'!$H$309</f>
        <v>0</v>
      </c>
      <c r="F360" s="469">
        <f>'8. Routing factors'!F147*'7. Network costs'!$H$310</f>
        <v>0</v>
      </c>
      <c r="G360" s="469">
        <f>'8. Routing factors'!G147*'7. Network costs'!$H$311</f>
        <v>0</v>
      </c>
      <c r="H360" s="469">
        <f>'8. Routing factors'!H147*'7. Network costs'!$H$312</f>
        <v>0</v>
      </c>
      <c r="I360" s="469">
        <f>'8. Routing factors'!I147*'7. Network costs'!$H$313</f>
        <v>0</v>
      </c>
      <c r="J360" s="469">
        <f>'8. Routing factors'!J147*'7. Network costs'!$H$314</f>
        <v>0</v>
      </c>
      <c r="K360" s="469">
        <f>'8. Routing factors'!K147*'7. Network costs'!$H$315</f>
        <v>0</v>
      </c>
      <c r="L360" s="469">
        <f>'8. Routing factors'!L147*'7. Network costs'!$H$316</f>
        <v>0</v>
      </c>
      <c r="M360" s="469">
        <f>'8. Routing factors'!M147*'7. Network costs'!$H$317</f>
        <v>0</v>
      </c>
      <c r="N360" s="469">
        <f>'8. Routing factors'!N147*'7. Network costs'!$H$318</f>
        <v>0</v>
      </c>
      <c r="O360" s="469">
        <f>'8. Routing factors'!O147*'7. Network costs'!$H$319</f>
        <v>0</v>
      </c>
      <c r="P360" s="469">
        <f>'8. Routing factors'!P147*'7. Network costs'!$H$320</f>
        <v>0</v>
      </c>
      <c r="Q360" s="469">
        <f>'8. Routing factors'!Q147*'7. Network costs'!$H$321</f>
        <v>0</v>
      </c>
      <c r="R360" s="469">
        <f>'8. Routing factors'!R147*'7. Network costs'!$H$322</f>
        <v>0</v>
      </c>
      <c r="S360" s="469">
        <f>'8. Routing factors'!S147*'7. Network costs'!$H$323</f>
        <v>0</v>
      </c>
      <c r="T360" s="469">
        <f>'8. Routing factors'!T147*'7. Network costs'!$H$324</f>
        <v>0</v>
      </c>
      <c r="U360" s="469">
        <f>'8. Routing factors'!U147*'7. Network costs'!$H$325</f>
        <v>0</v>
      </c>
      <c r="V360" s="469">
        <f>'8. Routing factors'!V147*'7. Network costs'!$H$326</f>
        <v>0</v>
      </c>
      <c r="W360" s="469">
        <f>'8. Routing factors'!W147*'7. Network costs'!$H$327</f>
        <v>0</v>
      </c>
      <c r="X360" s="469">
        <f>'8. Routing factors'!X147*'7. Network costs'!$H$328</f>
        <v>0</v>
      </c>
      <c r="Y360" s="469">
        <f>'8. Routing factors'!Y147*'7. Network costs'!$H$329</f>
        <v>0</v>
      </c>
      <c r="Z360" s="469">
        <f>'8. Routing factors'!Z147*'7. Network costs'!$H$330</f>
        <v>0</v>
      </c>
      <c r="AA360" s="469">
        <f>'8. Routing factors'!AA147*'7. Network costs'!$H$331</f>
        <v>0</v>
      </c>
      <c r="AB360" s="469">
        <f>'8. Routing factors'!AB147*'7. Network costs'!$H$332</f>
        <v>0</v>
      </c>
      <c r="AC360" s="469">
        <f>'8. Routing factors'!AC147*'7. Network costs'!$H$333</f>
        <v>0</v>
      </c>
      <c r="AD360" s="469">
        <f>'8. Routing factors'!AD147*'7. Network costs'!$H$334</f>
        <v>0</v>
      </c>
      <c r="AE360" s="469">
        <f>'8. Routing factors'!AE147*'7. Network costs'!$H$335</f>
        <v>0</v>
      </c>
      <c r="AF360" s="469">
        <f>'8. Routing factors'!AF147*'7. Network costs'!$H$336</f>
        <v>0</v>
      </c>
      <c r="AG360" s="469">
        <f>'8. Routing factors'!AG147*'7. Network costs'!$H$337</f>
        <v>0</v>
      </c>
      <c r="AH360" s="469">
        <f>'8. Routing factors'!AH147*'7. Network costs'!$H$338</f>
        <v>0</v>
      </c>
      <c r="AI360" s="469">
        <f>'8. Routing factors'!AI147*'7. Network costs'!$H$339</f>
        <v>0</v>
      </c>
      <c r="AJ360" s="469">
        <f>'8. Routing factors'!AJ147*'7. Network costs'!$H$340</f>
        <v>0</v>
      </c>
      <c r="AK360" s="469">
        <f>'8. Routing factors'!AK147*'7. Network costs'!$H$341</f>
        <v>0</v>
      </c>
      <c r="AL360" s="469">
        <f>'8. Routing factors'!AL147*'7. Network costs'!$H$342</f>
        <v>0</v>
      </c>
      <c r="AM360" s="469">
        <f>'8. Routing factors'!AM147*'7. Network costs'!$H$343</f>
        <v>0</v>
      </c>
      <c r="AN360" s="469">
        <f>'8. Routing factors'!AN147*'7. Network costs'!$H$344</f>
        <v>0</v>
      </c>
      <c r="AO360" s="469">
        <f>'8. Routing factors'!AO147*'7. Network costs'!$H$345</f>
        <v>0</v>
      </c>
      <c r="AP360" s="469">
        <f>'8. Routing factors'!AP147*'7. Network costs'!$H$346</f>
        <v>0</v>
      </c>
      <c r="AQ360" s="469">
        <f>'8. Routing factors'!AQ147*'7. Network costs'!$H$347</f>
        <v>0</v>
      </c>
      <c r="AR360" s="469">
        <f>'8. Routing factors'!AR147*'7. Network costs'!$H$348</f>
        <v>0</v>
      </c>
      <c r="AS360" s="469">
        <f>'8. Routing factors'!AS147*'7. Network costs'!$H$349</f>
        <v>0</v>
      </c>
      <c r="AT360" s="469">
        <f>'8. Routing factors'!AT147*'7. Network costs'!$H$350</f>
        <v>0</v>
      </c>
      <c r="AU360" s="469">
        <f>'8. Routing factors'!AU147*'7. Network costs'!$H$351</f>
        <v>0</v>
      </c>
      <c r="AV360" s="469">
        <f>'8. Routing factors'!AV147*'7. Network costs'!$H$352</f>
        <v>0</v>
      </c>
      <c r="AW360" s="469">
        <f>'8. Routing factors'!AW147*'7. Network costs'!$H$353</f>
        <v>0</v>
      </c>
      <c r="AX360" s="469">
        <f>'8. Routing factors'!AX147*'7. Network costs'!$H$354</f>
        <v>0</v>
      </c>
      <c r="AY360" s="469">
        <f>'8. Routing factors'!AY147*'7. Network costs'!$H$355</f>
        <v>0</v>
      </c>
      <c r="AZ360" s="469">
        <f>'8. Routing factors'!AZ147*'7. Network costs'!$H$356</f>
        <v>0</v>
      </c>
      <c r="BA360" s="469">
        <f>'8. Routing factors'!BA147*'7. Network costs'!$H$357</f>
        <v>0</v>
      </c>
      <c r="BB360" s="469">
        <f>'8. Routing factors'!BB147*'7. Network costs'!$H$358</f>
        <v>0</v>
      </c>
      <c r="BC360" s="469">
        <f>'8. Routing factors'!BC147*'7. Network costs'!$H$359</f>
        <v>0</v>
      </c>
      <c r="BD360" s="469">
        <f>'8. Routing factors'!BD147*'7. Network costs'!$H$360</f>
        <v>0</v>
      </c>
      <c r="BE360" s="469">
        <f>'8. Routing factors'!BE147*'7. Network costs'!$H$361</f>
        <v>0</v>
      </c>
      <c r="BF360" s="469">
        <f>'8. Routing factors'!BF147*'7. Network costs'!$H$362</f>
        <v>0</v>
      </c>
      <c r="BG360" s="469">
        <f>'8. Routing factors'!BG147*'7. Network costs'!$H$363</f>
        <v>0</v>
      </c>
      <c r="BH360" s="229"/>
      <c r="BI360" s="335">
        <f t="shared" si="56"/>
        <v>0</v>
      </c>
      <c r="BJ360" s="470">
        <f>'2. Traffic'!H236</f>
        <v>0</v>
      </c>
      <c r="BK360" s="471" t="str">
        <f t="shared" si="57"/>
        <v/>
      </c>
    </row>
    <row r="361" spans="3:63">
      <c r="C361" s="222"/>
      <c r="D361" s="222" t="s">
        <v>2</v>
      </c>
      <c r="E361" s="472">
        <f t="shared" ref="E361:AG361" si="58">SUM(E331:E360)</f>
        <v>11718904.133428095</v>
      </c>
      <c r="F361" s="472">
        <f t="shared" si="58"/>
        <v>10437958.191384107</v>
      </c>
      <c r="G361" s="472">
        <f t="shared" si="58"/>
        <v>15565817.580010509</v>
      </c>
      <c r="H361" s="472">
        <f t="shared" si="58"/>
        <v>5728945.3169465251</v>
      </c>
      <c r="I361" s="472">
        <f t="shared" si="58"/>
        <v>16311314.006492842</v>
      </c>
      <c r="J361" s="472">
        <f t="shared" si="58"/>
        <v>1276577.2249315865</v>
      </c>
      <c r="K361" s="472">
        <f t="shared" si="58"/>
        <v>509283.69272709737</v>
      </c>
      <c r="L361" s="472">
        <f t="shared" si="58"/>
        <v>67904.492363612968</v>
      </c>
      <c r="M361" s="472">
        <f t="shared" si="58"/>
        <v>2037134.7709083892</v>
      </c>
      <c r="N361" s="472">
        <f t="shared" si="58"/>
        <v>137649.94374051827</v>
      </c>
      <c r="O361" s="472">
        <f t="shared" si="58"/>
        <v>184352.60322390834</v>
      </c>
      <c r="P361" s="472">
        <f t="shared" si="58"/>
        <v>2000725.9264610207</v>
      </c>
      <c r="Q361" s="472">
        <f t="shared" si="58"/>
        <v>254641.84636354871</v>
      </c>
      <c r="R361" s="472">
        <f t="shared" si="58"/>
        <v>362157.29260593595</v>
      </c>
      <c r="S361" s="472">
        <f t="shared" si="58"/>
        <v>339522.46181806485</v>
      </c>
      <c r="T361" s="472">
        <f t="shared" si="58"/>
        <v>5432359.3890890395</v>
      </c>
      <c r="U361" s="472">
        <f t="shared" si="58"/>
        <v>1358089.8472722596</v>
      </c>
      <c r="V361" s="472">
        <f t="shared" si="58"/>
        <v>434588.75112712313</v>
      </c>
      <c r="W361" s="472">
        <f t="shared" si="58"/>
        <v>498393.68376823957</v>
      </c>
      <c r="X361" s="472">
        <f t="shared" si="58"/>
        <v>39871.494701459167</v>
      </c>
      <c r="Y361" s="472">
        <f t="shared" si="58"/>
        <v>506682.0950618533</v>
      </c>
      <c r="Z361" s="472">
        <f t="shared" si="58"/>
        <v>260162.00753437701</v>
      </c>
      <c r="AA361" s="472">
        <f t="shared" si="58"/>
        <v>397241.28032713599</v>
      </c>
      <c r="AB361" s="472">
        <f t="shared" si="58"/>
        <v>1785546.3495904643</v>
      </c>
      <c r="AC361" s="472">
        <f t="shared" si="58"/>
        <v>2331503.5847760481</v>
      </c>
      <c r="AD361" s="472">
        <f t="shared" si="58"/>
        <v>0</v>
      </c>
      <c r="AE361" s="472">
        <f t="shared" si="58"/>
        <v>0</v>
      </c>
      <c r="AF361" s="472">
        <f t="shared" si="58"/>
        <v>0</v>
      </c>
      <c r="AG361" s="472">
        <f t="shared" si="58"/>
        <v>0</v>
      </c>
      <c r="AH361" s="472">
        <f t="shared" ref="AH361:BG361" si="59">SUM(AH331:AH360)</f>
        <v>0</v>
      </c>
      <c r="AI361" s="472">
        <f t="shared" si="59"/>
        <v>6042274.4009472607</v>
      </c>
      <c r="AJ361" s="472">
        <f t="shared" si="59"/>
        <v>23631694.139971331</v>
      </c>
      <c r="AK361" s="472">
        <f t="shared" si="59"/>
        <v>6304270.7203256665</v>
      </c>
      <c r="AL361" s="472">
        <f t="shared" si="59"/>
        <v>2468423.8021550789</v>
      </c>
      <c r="AM361" s="472">
        <f t="shared" si="59"/>
        <v>2369619.4222625131</v>
      </c>
      <c r="AN361" s="472">
        <f t="shared" si="59"/>
        <v>5851.6144015504578</v>
      </c>
      <c r="AO361" s="472">
        <f t="shared" si="59"/>
        <v>1729.0755319991795</v>
      </c>
      <c r="AP361" s="472">
        <f t="shared" si="59"/>
        <v>2389.7918447151819</v>
      </c>
      <c r="AQ361" s="472">
        <f t="shared" si="59"/>
        <v>13894.138632065007</v>
      </c>
      <c r="AR361" s="472">
        <f t="shared" si="59"/>
        <v>8645.3776599958983</v>
      </c>
      <c r="AS361" s="472">
        <f t="shared" si="59"/>
        <v>9431.3210836318904</v>
      </c>
      <c r="AT361" s="472">
        <f t="shared" si="59"/>
        <v>8645.3776599958965</v>
      </c>
      <c r="AU361" s="472">
        <f t="shared" si="59"/>
        <v>754.50568669055099</v>
      </c>
      <c r="AV361" s="472">
        <f t="shared" si="59"/>
        <v>12690.770432272295</v>
      </c>
      <c r="AW361" s="472">
        <f t="shared" si="59"/>
        <v>2538.154086454459</v>
      </c>
      <c r="AX361" s="472">
        <f t="shared" si="59"/>
        <v>1768.3727031809794</v>
      </c>
      <c r="AY361" s="472">
        <f t="shared" si="59"/>
        <v>0</v>
      </c>
      <c r="AZ361" s="472">
        <f t="shared" si="59"/>
        <v>0</v>
      </c>
      <c r="BA361" s="472">
        <f t="shared" si="59"/>
        <v>0</v>
      </c>
      <c r="BB361" s="472">
        <f t="shared" si="59"/>
        <v>0</v>
      </c>
      <c r="BC361" s="472">
        <f t="shared" si="59"/>
        <v>0</v>
      </c>
      <c r="BD361" s="472">
        <f t="shared" si="59"/>
        <v>0</v>
      </c>
      <c r="BE361" s="472">
        <f t="shared" si="59"/>
        <v>0</v>
      </c>
      <c r="BF361" s="472">
        <f t="shared" si="59"/>
        <v>0</v>
      </c>
      <c r="BG361" s="472">
        <f t="shared" si="59"/>
        <v>0</v>
      </c>
      <c r="BH361" s="32"/>
      <c r="BI361" s="472">
        <f>SUM(BI331:BI360)</f>
        <v>120861948.95203814</v>
      </c>
      <c r="BJ361" s="144"/>
      <c r="BK361" s="144"/>
    </row>
    <row r="362" spans="3:63">
      <c r="C362" s="207"/>
      <c r="D362" s="207"/>
      <c r="E362" s="444" t="str">
        <f>IF(ROUND(E361,0)=ROUND('7. Network costs'!$H$309,0),"OK", "ERROR")</f>
        <v>OK</v>
      </c>
      <c r="F362" s="444" t="str">
        <f>IF(ROUND(F361,0)=ROUND('7. Network costs'!$H$310,0),"OK", "ERROR")</f>
        <v>OK</v>
      </c>
      <c r="G362" s="444" t="str">
        <f>IF(ROUND(G361,0)=ROUND('7. Network costs'!$H$311,0),"OK", "ERROR")</f>
        <v>OK</v>
      </c>
      <c r="H362" s="444" t="str">
        <f>IF(ROUND(H361,0)=ROUND('7. Network costs'!$H$312,0),"OK", "ERROR")</f>
        <v>OK</v>
      </c>
      <c r="I362" s="444" t="str">
        <f>IF(ROUND(I361,0)=ROUND('7. Network costs'!$H$313,0),"OK", "ERROR")</f>
        <v>OK</v>
      </c>
      <c r="J362" s="444" t="str">
        <f>IF(ROUND(J361,0)=ROUND('7. Network costs'!$H$314,0),"OK", "ERROR")</f>
        <v>OK</v>
      </c>
      <c r="K362" s="444" t="str">
        <f>IF(ROUND(K361,0)=ROUND('7. Network costs'!$H$315,0),"OK", "ERROR")</f>
        <v>OK</v>
      </c>
      <c r="L362" s="444" t="str">
        <f>IF(ROUND(L361,0)=ROUND('7. Network costs'!$H$316,0),"OK", "ERROR")</f>
        <v>OK</v>
      </c>
      <c r="M362" s="444" t="str">
        <f>IF(ROUND(M361,0)=ROUND('7. Network costs'!$H$317,0),"OK", "ERROR")</f>
        <v>OK</v>
      </c>
      <c r="N362" s="444" t="str">
        <f>IF(ROUND(N361,0)=ROUND('7. Network costs'!$H$318,0),"OK", "ERROR")</f>
        <v>OK</v>
      </c>
      <c r="O362" s="444" t="str">
        <f>IF(ROUND(O361,0)=ROUND('7. Network costs'!$H$319,0),"OK", "ERROR")</f>
        <v>OK</v>
      </c>
      <c r="P362" s="444" t="str">
        <f>IF(ROUND(P361,0)=ROUND('7. Network costs'!$H$320,0),"OK", "ERROR")</f>
        <v>OK</v>
      </c>
      <c r="Q362" s="444" t="str">
        <f>IF(ROUND(Q361,0)=ROUND('7. Network costs'!$H$321,0),"OK", "ERROR")</f>
        <v>OK</v>
      </c>
      <c r="R362" s="444" t="str">
        <f>IF(ROUND(R361,0)=ROUND('7. Network costs'!$H$322,0),"OK", "ERROR")</f>
        <v>OK</v>
      </c>
      <c r="S362" s="444" t="str">
        <f>IF(ROUND(S361,0)=ROUND('7. Network costs'!$H$323,0),"OK", "ERROR")</f>
        <v>OK</v>
      </c>
      <c r="T362" s="444" t="str">
        <f>IF(ROUND(T361,0)=ROUND('7. Network costs'!$H$324,0),"OK", "ERROR")</f>
        <v>OK</v>
      </c>
      <c r="U362" s="444" t="str">
        <f>IF(ROUND(U361,0)=ROUND('7. Network costs'!$H$325,0),"OK", "ERROR")</f>
        <v>OK</v>
      </c>
      <c r="V362" s="444" t="str">
        <f>IF(ROUND(V361,0)=ROUND('7. Network costs'!$H$326,0),"OK", "ERROR")</f>
        <v>OK</v>
      </c>
      <c r="W362" s="444" t="str">
        <f>IF(ROUND(W361,0)=ROUND('7. Network costs'!$H$327,0),"OK", "ERROR")</f>
        <v>OK</v>
      </c>
      <c r="X362" s="444" t="str">
        <f>IF(ROUND(X361,0)=ROUND('7. Network costs'!$H$328,0),"OK", "ERROR")</f>
        <v>OK</v>
      </c>
      <c r="Y362" s="444" t="str">
        <f>IF(ROUND(Y361,0)=ROUND('7. Network costs'!$H$329,0),"OK", "ERROR")</f>
        <v>OK</v>
      </c>
      <c r="Z362" s="444" t="str">
        <f>IF(ROUND(Z361,0)=ROUND('7. Network costs'!$H$330,0),"OK", "ERROR")</f>
        <v>OK</v>
      </c>
      <c r="AA362" s="444" t="str">
        <f>IF(ROUND(AA361,0)=ROUND('7. Network costs'!$H$331,0),"OK", "ERROR")</f>
        <v>OK</v>
      </c>
      <c r="AB362" s="444" t="str">
        <f>IF(ROUND(AB361,0)=ROUND('7. Network costs'!$H$332,0),"OK", "ERROR")</f>
        <v>OK</v>
      </c>
      <c r="AC362" s="444" t="str">
        <f>IF(ROUND(AC361,0)=ROUND('7. Network costs'!$H$333,0),"OK", "ERROR")</f>
        <v>OK</v>
      </c>
      <c r="AD362" s="444" t="str">
        <f>IF(ROUND(AD361,0)=ROUND('7. Network costs'!$H$334,0),"OK", "ERROR")</f>
        <v>OK</v>
      </c>
      <c r="AE362" s="444" t="str">
        <f>IF(ROUND(AE361,0)=ROUND('7. Network costs'!$H$335,0),"OK", "ERROR")</f>
        <v>OK</v>
      </c>
      <c r="AF362" s="444" t="str">
        <f>IF(ROUND(AH361,0)=ROUND('7. Network costs'!$H$336,0),"OK", "ERROR")</f>
        <v>OK</v>
      </c>
      <c r="AG362" s="444" t="str">
        <f>IF(ROUND(AH361,0)=ROUND('7. Network costs'!$H$337,0),"OK", "ERROR")</f>
        <v>OK</v>
      </c>
      <c r="AH362" s="444" t="str">
        <f>IF(ROUND(AH361,0)=ROUND('7. Network costs'!$H$338,0),"OK", "ERROR")</f>
        <v>OK</v>
      </c>
      <c r="AI362" s="444" t="str">
        <f>IF(ROUND(AI361,0)=ROUND('7. Network costs'!$H$339,0),"OK", "ERROR")</f>
        <v>OK</v>
      </c>
      <c r="AJ362" s="444" t="str">
        <f>IF(ROUND(AJ361,0)=ROUND('7. Network costs'!$H$340,0),"OK", "ERROR")</f>
        <v>OK</v>
      </c>
      <c r="AK362" s="444" t="str">
        <f>IF(ROUND(AK361,0)=ROUND('7. Network costs'!$H$341,0),"OK", "ERROR")</f>
        <v>OK</v>
      </c>
      <c r="AL362" s="444" t="str">
        <f>IF(ROUND(AL361,0)=ROUND('7. Network costs'!$H$342,0),"OK", "ERROR")</f>
        <v>OK</v>
      </c>
      <c r="AM362" s="444" t="str">
        <f>IF(ROUND(AM361,0)=ROUND('7. Network costs'!$H$343,0),"OK", "ERROR")</f>
        <v>OK</v>
      </c>
      <c r="AN362" s="444" t="str">
        <f>IF(ROUND(AN361,0)=ROUND('7. Network costs'!$H$344,0),"OK", "ERROR")</f>
        <v>OK</v>
      </c>
      <c r="AO362" s="444" t="str">
        <f>IF(ROUND(AO361,0)=ROUND('7. Network costs'!$H$345,0),"OK", "ERROR")</f>
        <v>OK</v>
      </c>
      <c r="AP362" s="444" t="str">
        <f>IF(ROUND(AP361,0)=ROUND('7. Network costs'!$H$346,0),"OK", "ERROR")</f>
        <v>OK</v>
      </c>
      <c r="AQ362" s="444" t="str">
        <f>IF(ROUND(AQ361,0)=ROUND('7. Network costs'!$H$347,0),"OK", "ERROR")</f>
        <v>OK</v>
      </c>
      <c r="AR362" s="444" t="str">
        <f>IF(ROUND(AR361,0)=ROUND('7. Network costs'!$H$348,0),"OK", "ERROR")</f>
        <v>OK</v>
      </c>
      <c r="AS362" s="444" t="str">
        <f>IF(ROUND(AS361,0)=ROUND('7. Network costs'!$H$349,0),"OK", "ERROR")</f>
        <v>OK</v>
      </c>
      <c r="AT362" s="444" t="str">
        <f>IF(ROUND(AT361,0)=ROUND('7. Network costs'!$H$350,0),"OK", "ERROR")</f>
        <v>OK</v>
      </c>
      <c r="AU362" s="444" t="str">
        <f>IF(ROUND(AU361,0)=ROUND('7. Network costs'!$H$351,0),"OK", "ERROR")</f>
        <v>OK</v>
      </c>
      <c r="AV362" s="444" t="str">
        <f>IF(ROUND(AV361,0)=ROUND('7. Network costs'!$H$352,0),"OK", "ERROR")</f>
        <v>OK</v>
      </c>
      <c r="AW362" s="444" t="str">
        <f>IF(ROUND(AW361,0)=ROUND('7. Network costs'!$H$353,0),"OK", "ERROR")</f>
        <v>OK</v>
      </c>
      <c r="AX362" s="444" t="str">
        <f>IF(ROUND(AX361,0)=ROUND('7. Network costs'!$H$354,0),"OK", "ERROR")</f>
        <v>OK</v>
      </c>
      <c r="AY362" s="444" t="str">
        <f>IF(ROUND(AY361,0)=ROUND('7. Network costs'!$H$355,0),"OK", "ERROR")</f>
        <v>OK</v>
      </c>
      <c r="AZ362" s="444" t="str">
        <f>IF(ROUND(AZ361,0)=ROUND('7. Network costs'!$H$356,0),"OK", "ERROR")</f>
        <v>OK</v>
      </c>
      <c r="BA362" s="444" t="str">
        <f>IF(ROUND(BA361,0)=ROUND('7. Network costs'!$H$357,0),"OK", "ERROR")</f>
        <v>OK</v>
      </c>
      <c r="BB362" s="444" t="str">
        <f>IF(ROUND(BB361,0)=ROUND('7. Network costs'!$H$358,0),"OK", "ERROR")</f>
        <v>OK</v>
      </c>
      <c r="BC362" s="444" t="str">
        <f>IF(ROUND(BC361,0)=ROUND('7. Network costs'!$H$359,0),"OK", "ERROR")</f>
        <v>OK</v>
      </c>
      <c r="BD362" s="444" t="str">
        <f>IF(ROUND(BD361,0)=ROUND('7. Network costs'!$H$360,0),"OK", "ERROR")</f>
        <v>OK</v>
      </c>
      <c r="BE362" s="444" t="str">
        <f>IF(ROUND(BE361,0)=ROUND('7. Network costs'!$H$361,0),"OK", "ERROR")</f>
        <v>OK</v>
      </c>
      <c r="BF362" s="444" t="str">
        <f>IF(ROUND(BH361,0)=ROUND('7. Network costs'!$H$362,0),"OK", "ERROR")</f>
        <v>OK</v>
      </c>
      <c r="BG362" s="444" t="str">
        <f>IF(ROUND(BH361,0)=ROUND('7. Network costs'!$H$363,0),"OK", "ERROR")</f>
        <v>OK</v>
      </c>
      <c r="BH362" s="207"/>
      <c r="BI362" s="479" t="str">
        <f>IF(ROUND(BI361,0)=ROUND('7. Network costs'!H364,0),"Ok", "Not ok")</f>
        <v>Ok</v>
      </c>
      <c r="BJ362" s="207"/>
      <c r="BK362" s="207"/>
    </row>
    <row r="363" spans="3:63">
      <c r="AH363" s="207"/>
      <c r="BG363"/>
    </row>
    <row r="364" spans="3:63" s="695" customFormat="1" ht="51">
      <c r="C364" s="687">
        <f>'C. Masterfiles'!D146</f>
        <v>2017</v>
      </c>
      <c r="D364" s="687" t="s">
        <v>284</v>
      </c>
      <c r="E364" s="687" t="str">
        <f t="shared" ref="E364:BG364" si="60">E329</f>
        <v>TRX</v>
      </c>
      <c r="F364" s="687" t="str">
        <f t="shared" si="60"/>
        <v>Radio</v>
      </c>
      <c r="G364" s="687" t="str">
        <f t="shared" si="60"/>
        <v>BTS</v>
      </c>
      <c r="H364" s="687" t="str">
        <f t="shared" si="60"/>
        <v>Node B</v>
      </c>
      <c r="I364" s="687" t="str">
        <f t="shared" si="60"/>
        <v>BSC</v>
      </c>
      <c r="J364" s="687" t="str">
        <f t="shared" si="60"/>
        <v>RNC</v>
      </c>
      <c r="K364" s="687" t="str">
        <f t="shared" si="60"/>
        <v>MSC</v>
      </c>
      <c r="L364" s="687" t="str">
        <f t="shared" si="60"/>
        <v>HLR</v>
      </c>
      <c r="M364" s="687" t="str">
        <f t="shared" si="60"/>
        <v>PPP</v>
      </c>
      <c r="N364" s="687" t="str">
        <f t="shared" si="60"/>
        <v>SMSG</v>
      </c>
      <c r="O364" s="687" t="str">
        <f t="shared" si="60"/>
        <v>SMSC</v>
      </c>
      <c r="P364" s="687" t="str">
        <f t="shared" si="60"/>
        <v>MMSC</v>
      </c>
      <c r="Q364" s="687" t="str">
        <f t="shared" si="60"/>
        <v>VMS</v>
      </c>
      <c r="R364" s="687" t="str">
        <f t="shared" si="60"/>
        <v>NMS</v>
      </c>
      <c r="S364" s="687" t="str">
        <f t="shared" si="60"/>
        <v>OSS</v>
      </c>
      <c r="T364" s="687" t="str">
        <f t="shared" si="60"/>
        <v>GPRS</v>
      </c>
      <c r="U364" s="687" t="str">
        <f t="shared" si="60"/>
        <v>BIL</v>
      </c>
      <c r="V364" s="687" t="str">
        <f t="shared" si="60"/>
        <v>IBIL</v>
      </c>
      <c r="W364" s="687" t="str">
        <f t="shared" si="60"/>
        <v>IGW</v>
      </c>
      <c r="X364" s="687" t="str">
        <f t="shared" si="60"/>
        <v>INT</v>
      </c>
      <c r="Y364" s="687" t="str">
        <f t="shared" si="60"/>
        <v>SGSN</v>
      </c>
      <c r="Z364" s="687" t="str">
        <f t="shared" si="60"/>
        <v>GGSN</v>
      </c>
      <c r="AA364" s="687" t="str">
        <f t="shared" si="60"/>
        <v>IN/NGN</v>
      </c>
      <c r="AB364" s="687" t="str">
        <f t="shared" si="60"/>
        <v>eNodeB</v>
      </c>
      <c r="AC364" s="687" t="str">
        <f t="shared" si="60"/>
        <v>eNodeB Radio</v>
      </c>
      <c r="AD364" s="687" t="str">
        <f t="shared" si="60"/>
        <v>OTHER</v>
      </c>
      <c r="AE364" s="687" t="str">
        <f t="shared" si="60"/>
        <v>OTHER</v>
      </c>
      <c r="AF364" s="687" t="str">
        <f t="shared" si="60"/>
        <v>OTHER</v>
      </c>
      <c r="AG364" s="687" t="str">
        <f t="shared" si="60"/>
        <v>OTHER</v>
      </c>
      <c r="AH364" s="687" t="str">
        <f t="shared" si="60"/>
        <v>OTHER</v>
      </c>
      <c r="AI364" s="687" t="str">
        <f t="shared" si="60"/>
        <v>BTS-BSC</v>
      </c>
      <c r="AJ364" s="687" t="str">
        <f t="shared" si="60"/>
        <v>Node B-RNC</v>
      </c>
      <c r="AK364" s="687" t="str">
        <f t="shared" si="60"/>
        <v>BSC-MSC</v>
      </c>
      <c r="AL364" s="687" t="str">
        <f t="shared" si="60"/>
        <v>RNC-MSC</v>
      </c>
      <c r="AM364" s="687" t="str">
        <f t="shared" si="60"/>
        <v>MSC-MSC</v>
      </c>
      <c r="AN364" s="687" t="str">
        <f t="shared" si="60"/>
        <v>MSC-PPP</v>
      </c>
      <c r="AO364" s="687" t="str">
        <f t="shared" si="60"/>
        <v>MSC-HLR</v>
      </c>
      <c r="AP364" s="687" t="str">
        <f t="shared" si="60"/>
        <v>MSC-SMS</v>
      </c>
      <c r="AQ364" s="687" t="str">
        <f t="shared" si="60"/>
        <v>MSC-MMS</v>
      </c>
      <c r="AR364" s="687" t="str">
        <f t="shared" si="60"/>
        <v>MSC-OSS</v>
      </c>
      <c r="AS364" s="687" t="str">
        <f t="shared" si="60"/>
        <v>MSC-GPRS</v>
      </c>
      <c r="AT364" s="687" t="str">
        <f t="shared" si="60"/>
        <v>MSC-BIL</v>
      </c>
      <c r="AU364" s="687" t="str">
        <f t="shared" si="60"/>
        <v>MSC-IBIL</v>
      </c>
      <c r="AV364" s="687" t="str">
        <f t="shared" si="60"/>
        <v>MSC-IGW</v>
      </c>
      <c r="AW364" s="687" t="str">
        <f t="shared" si="60"/>
        <v>MSC-INT</v>
      </c>
      <c r="AX364" s="687" t="str">
        <f t="shared" si="60"/>
        <v>MSC-IN/NGIN</v>
      </c>
      <c r="AY364" s="687" t="str">
        <f t="shared" si="60"/>
        <v>eNodeB-MSC</v>
      </c>
      <c r="AZ364" s="687" t="str">
        <f t="shared" si="60"/>
        <v>OTHER: complete as required</v>
      </c>
      <c r="BA364" s="687" t="str">
        <f t="shared" si="60"/>
        <v>OTHER: complete as required</v>
      </c>
      <c r="BB364" s="687" t="str">
        <f t="shared" si="60"/>
        <v>OTHER: complete as required</v>
      </c>
      <c r="BC364" s="687" t="str">
        <f t="shared" si="60"/>
        <v>OTHER: complete as required</v>
      </c>
      <c r="BD364" s="687" t="str">
        <f t="shared" si="60"/>
        <v>OTHER: complete as required</v>
      </c>
      <c r="BE364" s="687" t="str">
        <f t="shared" si="60"/>
        <v>OTHER: complete as required</v>
      </c>
      <c r="BF364" s="687" t="str">
        <f t="shared" si="60"/>
        <v>OTHER: complete as required</v>
      </c>
      <c r="BG364" s="687" t="str">
        <f t="shared" si="60"/>
        <v>OTHER: complete as required</v>
      </c>
      <c r="BH364" s="690"/>
      <c r="BI364" s="691" t="s">
        <v>427</v>
      </c>
      <c r="BJ364" s="691" t="s">
        <v>492</v>
      </c>
      <c r="BK364" s="691" t="s">
        <v>493</v>
      </c>
    </row>
    <row r="365" spans="3:63">
      <c r="C365" s="260"/>
      <c r="D365" s="260"/>
      <c r="E365" s="390" t="s">
        <v>257</v>
      </c>
      <c r="F365" s="390" t="s">
        <v>257</v>
      </c>
      <c r="G365" s="390" t="s">
        <v>257</v>
      </c>
      <c r="H365" s="390" t="s">
        <v>257</v>
      </c>
      <c r="I365" s="390" t="s">
        <v>257</v>
      </c>
      <c r="J365" s="390" t="s">
        <v>257</v>
      </c>
      <c r="K365" s="390" t="s">
        <v>257</v>
      </c>
      <c r="L365" s="390" t="s">
        <v>257</v>
      </c>
      <c r="M365" s="390" t="s">
        <v>257</v>
      </c>
      <c r="N365" s="390" t="s">
        <v>257</v>
      </c>
      <c r="O365" s="390" t="s">
        <v>257</v>
      </c>
      <c r="P365" s="390" t="s">
        <v>257</v>
      </c>
      <c r="Q365" s="390" t="s">
        <v>257</v>
      </c>
      <c r="R365" s="390" t="s">
        <v>257</v>
      </c>
      <c r="S365" s="390" t="s">
        <v>257</v>
      </c>
      <c r="T365" s="390" t="s">
        <v>257</v>
      </c>
      <c r="U365" s="390" t="s">
        <v>257</v>
      </c>
      <c r="V365" s="390" t="s">
        <v>257</v>
      </c>
      <c r="W365" s="390" t="s">
        <v>257</v>
      </c>
      <c r="X365" s="390" t="s">
        <v>257</v>
      </c>
      <c r="Y365" s="390" t="s">
        <v>257</v>
      </c>
      <c r="Z365" s="390" t="s">
        <v>257</v>
      </c>
      <c r="AA365" s="390" t="s">
        <v>257</v>
      </c>
      <c r="AB365" s="390" t="s">
        <v>257</v>
      </c>
      <c r="AC365" s="390" t="s">
        <v>257</v>
      </c>
      <c r="AD365" s="390" t="s">
        <v>257</v>
      </c>
      <c r="AE365" s="390" t="s">
        <v>257</v>
      </c>
      <c r="AF365" s="390" t="s">
        <v>257</v>
      </c>
      <c r="AG365" s="390" t="s">
        <v>257</v>
      </c>
      <c r="AH365" s="390" t="s">
        <v>257</v>
      </c>
      <c r="AI365" s="390" t="s">
        <v>257</v>
      </c>
      <c r="AJ365" s="390" t="s">
        <v>257</v>
      </c>
      <c r="AK365" s="390" t="s">
        <v>257</v>
      </c>
      <c r="AL365" s="390" t="s">
        <v>257</v>
      </c>
      <c r="AM365" s="390" t="s">
        <v>257</v>
      </c>
      <c r="AN365" s="390" t="s">
        <v>257</v>
      </c>
      <c r="AO365" s="390" t="s">
        <v>257</v>
      </c>
      <c r="AP365" s="390" t="s">
        <v>257</v>
      </c>
      <c r="AQ365" s="390" t="s">
        <v>257</v>
      </c>
      <c r="AR365" s="390" t="s">
        <v>257</v>
      </c>
      <c r="AS365" s="390" t="s">
        <v>257</v>
      </c>
      <c r="AT365" s="390" t="s">
        <v>257</v>
      </c>
      <c r="AU365" s="390" t="s">
        <v>257</v>
      </c>
      <c r="AV365" s="390" t="s">
        <v>257</v>
      </c>
      <c r="AW365" s="390" t="s">
        <v>257</v>
      </c>
      <c r="AX365" s="390" t="s">
        <v>257</v>
      </c>
      <c r="AY365" s="390" t="s">
        <v>257</v>
      </c>
      <c r="AZ365" s="390" t="s">
        <v>257</v>
      </c>
      <c r="BA365" s="390" t="s">
        <v>257</v>
      </c>
      <c r="BB365" s="390" t="s">
        <v>257</v>
      </c>
      <c r="BC365" s="390" t="s">
        <v>257</v>
      </c>
      <c r="BD365" s="390" t="s">
        <v>257</v>
      </c>
      <c r="BE365" s="390" t="s">
        <v>257</v>
      </c>
      <c r="BF365" s="390" t="s">
        <v>257</v>
      </c>
      <c r="BG365" s="390" t="s">
        <v>257</v>
      </c>
      <c r="BH365" s="305"/>
      <c r="BI365" s="391" t="str">
        <f>BI330</f>
        <v>Euro</v>
      </c>
      <c r="BJ365" s="391" t="str">
        <f>BJ330</f>
        <v>Millions</v>
      </c>
      <c r="BK365" s="391" t="str">
        <f>BK330</f>
        <v>Euro</v>
      </c>
    </row>
    <row r="366" spans="3:63">
      <c r="C366" s="240" t="str">
        <f t="shared" ref="C366:D395" si="61">C331</f>
        <v>S01</v>
      </c>
      <c r="D366" s="240" t="str">
        <f t="shared" si="61"/>
        <v>Повиквания в мрежата (On Net calls)</v>
      </c>
      <c r="E366" s="469">
        <f>'8. Routing factors'!E152*'7. Network costs'!$I$309</f>
        <v>8928037.555172585</v>
      </c>
      <c r="F366" s="469">
        <f>'8. Routing factors'!F152*'7. Network costs'!$I$310</f>
        <v>5672108.6968360096</v>
      </c>
      <c r="G366" s="469">
        <f>'8. Routing factors'!G152*'7. Network costs'!$I$311</f>
        <v>11590285.754352061</v>
      </c>
      <c r="H366" s="469">
        <f>'8. Routing factors'!H152*'7. Network costs'!$I$312</f>
        <v>3045906.2478387062</v>
      </c>
      <c r="I366" s="469">
        <f>'8. Routing factors'!I152*'7. Network costs'!$I$313</f>
        <v>12145893.313553311</v>
      </c>
      <c r="J366" s="469">
        <f>'8. Routing factors'!J152*'7. Network costs'!$I$314</f>
        <v>674426.456370953</v>
      </c>
      <c r="K366" s="469">
        <f>'8. Routing factors'!K152*'7. Network costs'!$I$315</f>
        <v>262644.01570672437</v>
      </c>
      <c r="L366" s="469">
        <f>'8. Routing factors'!L152*'7. Network costs'!$I$316</f>
        <v>26246.450489367504</v>
      </c>
      <c r="M366" s="469">
        <f>'8. Routing factors'!M152*'7. Network costs'!$I$317</f>
        <v>787393.51468102506</v>
      </c>
      <c r="N366" s="469">
        <f>'8. Routing factors'!N152*'7. Network costs'!$I$318</f>
        <v>0</v>
      </c>
      <c r="O366" s="469">
        <f>'8. Routing factors'!O152*'7. Network costs'!$I$319</f>
        <v>0</v>
      </c>
      <c r="P366" s="469">
        <f>'8. Routing factors'!P152*'7. Network costs'!$I$320</f>
        <v>0</v>
      </c>
      <c r="Q366" s="469">
        <f>'8. Routing factors'!Q152*'7. Network costs'!$I$321</f>
        <v>0</v>
      </c>
      <c r="R366" s="469">
        <f>'8. Routing factors'!R152*'7. Network costs'!$I$322</f>
        <v>139981.06927662675</v>
      </c>
      <c r="S366" s="469">
        <f>'8. Routing factors'!S152*'7. Network costs'!$I$323</f>
        <v>131232.25244683755</v>
      </c>
      <c r="T366" s="469">
        <f>'8. Routing factors'!T152*'7. Network costs'!$I$324</f>
        <v>0</v>
      </c>
      <c r="U366" s="469">
        <f>'8. Routing factors'!U152*'7. Network costs'!$I$325</f>
        <v>578695.61183295597</v>
      </c>
      <c r="V366" s="469">
        <f>'8. Routing factors'!V152*'7. Network costs'!$I$326</f>
        <v>0</v>
      </c>
      <c r="W366" s="469">
        <f>'8. Routing factors'!W152*'7. Network costs'!$I$327</f>
        <v>0</v>
      </c>
      <c r="X366" s="469">
        <f>'8. Routing factors'!X152*'7. Network costs'!$I$328</f>
        <v>0</v>
      </c>
      <c r="Y366" s="469">
        <f>'8. Routing factors'!Y152*'7. Network costs'!$I$329</f>
        <v>0</v>
      </c>
      <c r="Z366" s="469">
        <f>'8. Routing factors'!Z152*'7. Network costs'!$I$330</f>
        <v>0</v>
      </c>
      <c r="AA366" s="469">
        <f>'8. Routing factors'!AA152*'7. Network costs'!$I$331</f>
        <v>0</v>
      </c>
      <c r="AB366" s="469">
        <f>'8. Routing factors'!AB152*'7. Network costs'!$I$332</f>
        <v>1349653.10745575</v>
      </c>
      <c r="AC366" s="469">
        <f>'8. Routing factors'!AC152*'7. Network costs'!$I$333</f>
        <v>1793182.1096029703</v>
      </c>
      <c r="AD366" s="469">
        <f>'8. Routing factors'!AD152*'7. Network costs'!$I$334</f>
        <v>0</v>
      </c>
      <c r="AE366" s="469">
        <f>'8. Routing factors'!AE152*'7. Network costs'!$I$335</f>
        <v>0</v>
      </c>
      <c r="AF366" s="469">
        <f>'8. Routing factors'!AF152*'7. Network costs'!$I$336</f>
        <v>0</v>
      </c>
      <c r="AG366" s="469">
        <f>'8. Routing factors'!AG152*'7. Network costs'!$I$337</f>
        <v>0</v>
      </c>
      <c r="AH366" s="469">
        <f>'8. Routing factors'!AH152*'7. Network costs'!$I$338</f>
        <v>0</v>
      </c>
      <c r="AI366" s="469">
        <f>'8. Routing factors'!AI152*'7. Network costs'!$I$339</f>
        <v>4586732.0608707946</v>
      </c>
      <c r="AJ366" s="469">
        <f>'8. Routing factors'!AJ152*'7. Network costs'!$I$340</f>
        <v>12757455.662503766</v>
      </c>
      <c r="AK366" s="469">
        <f>'8. Routing factors'!AK152*'7. Network costs'!$I$341</f>
        <v>4755337.6201397059</v>
      </c>
      <c r="AL366" s="469">
        <f>'8. Routing factors'!AL152*'7. Network costs'!$I$342</f>
        <v>1323649.9399356232</v>
      </c>
      <c r="AM366" s="469">
        <f>'8. Routing factors'!AM152*'7. Network costs'!$I$343</f>
        <v>1831155.1645468967</v>
      </c>
      <c r="AN366" s="469">
        <f>'8. Routing factors'!AN152*'7. Network costs'!$I$344</f>
        <v>2293.1264913536957</v>
      </c>
      <c r="AO366" s="469">
        <f>'8. Routing factors'!AO152*'7. Network costs'!$I$345</f>
        <v>672.99441176903167</v>
      </c>
      <c r="AP366" s="469">
        <f>'8. Routing factors'!AP152*'7. Network costs'!$I$346</f>
        <v>0</v>
      </c>
      <c r="AQ366" s="469">
        <f>'8. Routing factors'!AQ152*'7. Network costs'!$I$347</f>
        <v>0</v>
      </c>
      <c r="AR366" s="469">
        <f>'8. Routing factors'!AR152*'7. Network costs'!$I$348</f>
        <v>3364.9720588451596</v>
      </c>
      <c r="AS366" s="469">
        <f>'8. Routing factors'!AS152*'7. Network costs'!$I$349</f>
        <v>0</v>
      </c>
      <c r="AT366" s="469">
        <f>'8. Routing factors'!AT152*'7. Network costs'!$I$350</f>
        <v>3709.6341183030709</v>
      </c>
      <c r="AU366" s="469">
        <f>'8. Routing factors'!AU152*'7. Network costs'!$I$351</f>
        <v>0</v>
      </c>
      <c r="AV366" s="469">
        <f>'8. Routing factors'!AV152*'7. Network costs'!$I$352</f>
        <v>0</v>
      </c>
      <c r="AW366" s="469">
        <f>'8. Routing factors'!AW152*'7. Network costs'!$I$353</f>
        <v>0</v>
      </c>
      <c r="AX366" s="469">
        <f>'8. Routing factors'!AX152*'7. Network costs'!$I$354</f>
        <v>0</v>
      </c>
      <c r="AY366" s="469">
        <f>'8. Routing factors'!AY152*'7. Network costs'!$I$355</f>
        <v>0</v>
      </c>
      <c r="AZ366" s="469">
        <f>'8. Routing factors'!AZ152*'7. Network costs'!$I$356</f>
        <v>0</v>
      </c>
      <c r="BA366" s="469">
        <f>'8. Routing factors'!BA152*'7. Network costs'!$I$357</f>
        <v>0</v>
      </c>
      <c r="BB366" s="469">
        <f>'8. Routing factors'!BB152*'7. Network costs'!$I$358</f>
        <v>0</v>
      </c>
      <c r="BC366" s="469">
        <f>'8. Routing factors'!BC152*'7. Network costs'!$I$359</f>
        <v>0</v>
      </c>
      <c r="BD366" s="469">
        <f>'8. Routing factors'!BD152*'7. Network costs'!$I$360</f>
        <v>0</v>
      </c>
      <c r="BE366" s="469">
        <f>'8. Routing factors'!BE152*'7. Network costs'!$I$361</f>
        <v>0</v>
      </c>
      <c r="BF366" s="469">
        <f>'8. Routing factors'!BF152*'7. Network costs'!$I$362</f>
        <v>0</v>
      </c>
      <c r="BG366" s="469">
        <f>'8. Routing factors'!BG152*'7. Network costs'!$I$363</f>
        <v>0</v>
      </c>
      <c r="BH366" s="229"/>
      <c r="BI366" s="335">
        <f>SUM(E366:BG366)</f>
        <v>72390057.330692932</v>
      </c>
      <c r="BJ366" s="470">
        <f>'2. Traffic'!I207</f>
        <v>4244.8320000000003</v>
      </c>
      <c r="BK366" s="471">
        <f>IF(BI366=0,"",BI366/BJ366/1000000)</f>
        <v>1.7053691955463236E-2</v>
      </c>
    </row>
    <row r="367" spans="3:63">
      <c r="C367" s="240" t="str">
        <f t="shared" si="61"/>
        <v>S02</v>
      </c>
      <c r="D367" s="240" t="str">
        <f t="shared" si="61"/>
        <v>Изходящи повиквания към фиксирана линия (Outgoing Calls to Fixed Line)</v>
      </c>
      <c r="E367" s="469">
        <f>'8. Routing factors'!E153*'7. Network costs'!$I$309</f>
        <v>71760.755554577889</v>
      </c>
      <c r="F367" s="469">
        <f>'8. Routing factors'!F153*'7. Network costs'!$I$310</f>
        <v>45590.624272948189</v>
      </c>
      <c r="G367" s="469">
        <f>'8. Routing factors'!G153*'7. Network costs'!$I$311</f>
        <v>93159.06857312574</v>
      </c>
      <c r="H367" s="469">
        <f>'8. Routing factors'!H153*'7. Network costs'!$I$312</f>
        <v>24482.035648100464</v>
      </c>
      <c r="I367" s="469">
        <f>'8. Routing factors'!I153*'7. Network costs'!$I$313</f>
        <v>97624.867243183602</v>
      </c>
      <c r="J367" s="469">
        <f>'8. Routing factors'!J153*'7. Network costs'!$I$314</f>
        <v>5420.8275644110017</v>
      </c>
      <c r="K367" s="469">
        <f>'8. Routing factors'!K153*'7. Network costs'!$I$315</f>
        <v>3166.5748871234382</v>
      </c>
      <c r="L367" s="469">
        <f>'8. Routing factors'!L153*'7. Network costs'!$I$316</f>
        <v>421.92141466780021</v>
      </c>
      <c r="M367" s="469">
        <f>'8. Routing factors'!M153*'7. Network costs'!$I$317</f>
        <v>12657.642440034006</v>
      </c>
      <c r="N367" s="469">
        <f>'8. Routing factors'!N153*'7. Network costs'!$I$318</f>
        <v>0</v>
      </c>
      <c r="O367" s="469">
        <f>'8. Routing factors'!O153*'7. Network costs'!$I$319</f>
        <v>0</v>
      </c>
      <c r="P367" s="469">
        <f>'8. Routing factors'!P153*'7. Network costs'!$I$320</f>
        <v>0</v>
      </c>
      <c r="Q367" s="469">
        <f>'8. Routing factors'!Q153*'7. Network costs'!$I$321</f>
        <v>0</v>
      </c>
      <c r="R367" s="469">
        <f>'8. Routing factors'!R153*'7. Network costs'!$I$322</f>
        <v>2250.2475448949353</v>
      </c>
      <c r="S367" s="469">
        <f>'8. Routing factors'!S153*'7. Network costs'!$I$323</f>
        <v>2109.6070733390015</v>
      </c>
      <c r="T367" s="469">
        <f>'8. Routing factors'!T153*'7. Network costs'!$I$324</f>
        <v>0</v>
      </c>
      <c r="U367" s="469">
        <f>'8. Routing factors'!U153*'7. Network costs'!$I$325</f>
        <v>9302.7463391867168</v>
      </c>
      <c r="V367" s="469">
        <f>'8. Routing factors'!V153*'7. Network costs'!$I$326</f>
        <v>0</v>
      </c>
      <c r="W367" s="469">
        <f>'8. Routing factors'!W153*'7. Network costs'!$I$327</f>
        <v>13901.505147463338</v>
      </c>
      <c r="X367" s="469">
        <f>'8. Routing factors'!X153*'7. Network costs'!$I$328</f>
        <v>0</v>
      </c>
      <c r="Y367" s="469">
        <f>'8. Routing factors'!Y153*'7. Network costs'!$I$329</f>
        <v>0</v>
      </c>
      <c r="Z367" s="469">
        <f>'8. Routing factors'!Z153*'7. Network costs'!$I$330</f>
        <v>0</v>
      </c>
      <c r="AA367" s="469">
        <f>'8. Routing factors'!AA153*'7. Network costs'!$I$331</f>
        <v>0</v>
      </c>
      <c r="AB367" s="469">
        <f>'8. Routing factors'!AB153*'7. Network costs'!$I$332</f>
        <v>10848.086842051405</v>
      </c>
      <c r="AC367" s="469">
        <f>'8. Routing factors'!AC153*'7. Network costs'!$I$333</f>
        <v>14413.033349922282</v>
      </c>
      <c r="AD367" s="469">
        <f>'8. Routing factors'!AD153*'7. Network costs'!$I$334</f>
        <v>0</v>
      </c>
      <c r="AE367" s="469">
        <f>'8. Routing factors'!AE153*'7. Network costs'!$I$335</f>
        <v>0</v>
      </c>
      <c r="AF367" s="469">
        <f>'8. Routing factors'!AF153*'7. Network costs'!$I$336</f>
        <v>0</v>
      </c>
      <c r="AG367" s="469">
        <f>'8. Routing factors'!AG153*'7. Network costs'!$I$337</f>
        <v>0</v>
      </c>
      <c r="AH367" s="469">
        <f>'8. Routing factors'!AH153*'7. Network costs'!$I$338</f>
        <v>0</v>
      </c>
      <c r="AI367" s="469">
        <f>'8. Routing factors'!AI153*'7. Network costs'!$I$339</f>
        <v>36866.708521381406</v>
      </c>
      <c r="AJ367" s="469">
        <f>'8. Routing factors'!AJ153*'7. Network costs'!$I$340</f>
        <v>102540.41290013384</v>
      </c>
      <c r="AK367" s="469">
        <f>'8. Routing factors'!AK153*'7. Network costs'!$I$341</f>
        <v>38221.906934142266</v>
      </c>
      <c r="AL367" s="469">
        <f>'8. Routing factors'!AL153*'7. Network costs'!$I$342</f>
        <v>10639.081566645114</v>
      </c>
      <c r="AM367" s="469">
        <f>'8. Routing factors'!AM153*'7. Network costs'!$I$343</f>
        <v>14718.248812631989</v>
      </c>
      <c r="AN367" s="469">
        <f>'8. Routing factors'!AN153*'7. Network costs'!$I$344</f>
        <v>36.86285784190531</v>
      </c>
      <c r="AO367" s="469">
        <f>'8. Routing factors'!AO153*'7. Network costs'!$I$345</f>
        <v>10.818634481342267</v>
      </c>
      <c r="AP367" s="469">
        <f>'8. Routing factors'!AP153*'7. Network costs'!$I$346</f>
        <v>0</v>
      </c>
      <c r="AQ367" s="469">
        <f>'8. Routing factors'!AQ153*'7. Network costs'!$I$347</f>
        <v>0</v>
      </c>
      <c r="AR367" s="469">
        <f>'8. Routing factors'!AR153*'7. Network costs'!$I$348</f>
        <v>54.093172406711354</v>
      </c>
      <c r="AS367" s="469">
        <f>'8. Routing factors'!AS153*'7. Network costs'!$I$349</f>
        <v>0</v>
      </c>
      <c r="AT367" s="469">
        <f>'8. Routing factors'!AT153*'7. Network costs'!$I$350</f>
        <v>59.633742693261517</v>
      </c>
      <c r="AU367" s="469">
        <f>'8. Routing factors'!AU153*'7. Network costs'!$I$351</f>
        <v>0</v>
      </c>
      <c r="AV367" s="469">
        <f>'8. Routing factors'!AV153*'7. Network costs'!$I$352</f>
        <v>356.45335292904633</v>
      </c>
      <c r="AW367" s="469">
        <f>'8. Routing factors'!AW153*'7. Network costs'!$I$353</f>
        <v>0</v>
      </c>
      <c r="AX367" s="469">
        <f>'8. Routing factors'!AX153*'7. Network costs'!$I$354</f>
        <v>0</v>
      </c>
      <c r="AY367" s="469">
        <f>'8. Routing factors'!AY153*'7. Network costs'!$I$355</f>
        <v>0</v>
      </c>
      <c r="AZ367" s="469">
        <f>'8. Routing factors'!AZ153*'7. Network costs'!$I$356</f>
        <v>0</v>
      </c>
      <c r="BA367" s="469">
        <f>'8. Routing factors'!BA153*'7. Network costs'!$I$357</f>
        <v>0</v>
      </c>
      <c r="BB367" s="469">
        <f>'8. Routing factors'!BB153*'7. Network costs'!$I$358</f>
        <v>0</v>
      </c>
      <c r="BC367" s="469">
        <f>'8. Routing factors'!BC153*'7. Network costs'!$I$359</f>
        <v>0</v>
      </c>
      <c r="BD367" s="469">
        <f>'8. Routing factors'!BD153*'7. Network costs'!$I$360</f>
        <v>0</v>
      </c>
      <c r="BE367" s="469">
        <f>'8. Routing factors'!BE153*'7. Network costs'!$I$361</f>
        <v>0</v>
      </c>
      <c r="BF367" s="469">
        <f>'8. Routing factors'!BF153*'7. Network costs'!$I$362</f>
        <v>0</v>
      </c>
      <c r="BG367" s="469">
        <f>'8. Routing factors'!BG153*'7. Network costs'!$I$363</f>
        <v>0</v>
      </c>
      <c r="BH367" s="229"/>
      <c r="BI367" s="335">
        <f t="shared" ref="BI367:BI395" si="62">SUM(E367:BG367)</f>
        <v>610613.76439031644</v>
      </c>
      <c r="BJ367" s="470">
        <f>'2. Traffic'!I208</f>
        <v>84.896640000000005</v>
      </c>
      <c r="BK367" s="471">
        <f t="shared" ref="BK367:BK395" si="63">IF(BI367=0,"",BI367/BJ367/1000000)</f>
        <v>7.192437349585524E-3</v>
      </c>
    </row>
    <row r="368" spans="3:63">
      <c r="C368" s="240" t="str">
        <f t="shared" si="61"/>
        <v>S03</v>
      </c>
      <c r="D368" s="240" t="str">
        <f t="shared" si="61"/>
        <v>Изходящи повиквания към други мобилни мрежи (Outgoing Calls to Other Mobile)</v>
      </c>
      <c r="E368" s="469">
        <f>'8. Routing factors'!E154*'7. Network costs'!$I$309</f>
        <v>739633.94772083242</v>
      </c>
      <c r="F368" s="469">
        <f>'8. Routing factors'!F154*'7. Network costs'!$I$310</f>
        <v>469899.9216140043</v>
      </c>
      <c r="G368" s="469">
        <f>'8. Routing factors'!G154*'7. Network costs'!$I$311</f>
        <v>960185.11959969322</v>
      </c>
      <c r="H368" s="469">
        <f>'8. Routing factors'!H154*'7. Network costs'!$I$312</f>
        <v>252334.92226645781</v>
      </c>
      <c r="I368" s="469">
        <f>'8. Routing factors'!I154*'7. Network costs'!$I$313</f>
        <v>1006213.8476215045</v>
      </c>
      <c r="J368" s="469">
        <f>'8. Routing factors'!J154*'7. Network costs'!$I$314</f>
        <v>55872.155475423177</v>
      </c>
      <c r="K368" s="469">
        <f>'8. Routing factors'!K154*'7. Network costs'!$I$315</f>
        <v>32637.703803654364</v>
      </c>
      <c r="L368" s="469">
        <f>'8. Routing factors'!L154*'7. Network costs'!$I$316</f>
        <v>4348.7195633184128</v>
      </c>
      <c r="M368" s="469">
        <f>'8. Routing factors'!M154*'7. Network costs'!$I$317</f>
        <v>130461.58689955239</v>
      </c>
      <c r="N368" s="469">
        <f>'8. Routing factors'!N154*'7. Network costs'!$I$318</f>
        <v>0</v>
      </c>
      <c r="O368" s="469">
        <f>'8. Routing factors'!O154*'7. Network costs'!$I$319</f>
        <v>0</v>
      </c>
      <c r="P368" s="469">
        <f>'8. Routing factors'!P154*'7. Network costs'!$I$320</f>
        <v>0</v>
      </c>
      <c r="Q368" s="469">
        <f>'8. Routing factors'!Q154*'7. Network costs'!$I$321</f>
        <v>0</v>
      </c>
      <c r="R368" s="469">
        <f>'8. Routing factors'!R154*'7. Network costs'!$I$322</f>
        <v>23193.171004364878</v>
      </c>
      <c r="S368" s="469">
        <f>'8. Routing factors'!S154*'7. Network costs'!$I$323</f>
        <v>21743.597816592071</v>
      </c>
      <c r="T368" s="469">
        <f>'8. Routing factors'!T154*'7. Network costs'!$I$324</f>
        <v>0</v>
      </c>
      <c r="U368" s="469">
        <f>'8. Routing factors'!U154*'7. Network costs'!$I$325</f>
        <v>95882.867262526357</v>
      </c>
      <c r="V368" s="469">
        <f>'8. Routing factors'!V154*'7. Network costs'!$I$326</f>
        <v>0</v>
      </c>
      <c r="W368" s="469">
        <f>'8. Routing factors'!W154*'7. Network costs'!$I$327</f>
        <v>143282.00772161258</v>
      </c>
      <c r="X368" s="469">
        <f>'8. Routing factors'!X154*'7. Network costs'!$I$328</f>
        <v>0</v>
      </c>
      <c r="Y368" s="469">
        <f>'8. Routing factors'!Y154*'7. Network costs'!$I$329</f>
        <v>0</v>
      </c>
      <c r="Z368" s="469">
        <f>'8. Routing factors'!Z154*'7. Network costs'!$I$330</f>
        <v>0</v>
      </c>
      <c r="AA368" s="469">
        <f>'8. Routing factors'!AA154*'7. Network costs'!$I$331</f>
        <v>0</v>
      </c>
      <c r="AB368" s="469">
        <f>'8. Routing factors'!AB154*'7. Network costs'!$I$332</f>
        <v>111810.60224627249</v>
      </c>
      <c r="AC368" s="469">
        <f>'8. Routing factors'!AC154*'7. Network costs'!$I$333</f>
        <v>148554.29925242704</v>
      </c>
      <c r="AD368" s="469">
        <f>'8. Routing factors'!AD154*'7. Network costs'!$I$334</f>
        <v>0</v>
      </c>
      <c r="AE368" s="469">
        <f>'8. Routing factors'!AE154*'7. Network costs'!$I$335</f>
        <v>0</v>
      </c>
      <c r="AF368" s="469">
        <f>'8. Routing factors'!AF154*'7. Network costs'!$I$336</f>
        <v>0</v>
      </c>
      <c r="AG368" s="469">
        <f>'8. Routing factors'!AG154*'7. Network costs'!$I$337</f>
        <v>0</v>
      </c>
      <c r="AH368" s="469">
        <f>'8. Routing factors'!AH154*'7. Network costs'!$I$338</f>
        <v>0</v>
      </c>
      <c r="AI368" s="469">
        <f>'8. Routing factors'!AI154*'7. Network costs'!$I$339</f>
        <v>379983.02766480646</v>
      </c>
      <c r="AJ368" s="469">
        <f>'8. Routing factors'!AJ154*'7. Network costs'!$I$340</f>
        <v>1056878.0917665781</v>
      </c>
      <c r="AK368" s="469">
        <f>'8. Routing factors'!AK154*'7. Network costs'!$I$341</f>
        <v>393950.97914788383</v>
      </c>
      <c r="AL368" s="469">
        <f>'8. Routing factors'!AL154*'7. Network costs'!$I$342</f>
        <v>109656.39698813997</v>
      </c>
      <c r="AM368" s="469">
        <f>'8. Routing factors'!AM154*'7. Network costs'!$I$343</f>
        <v>151700.13733404715</v>
      </c>
      <c r="AN368" s="469">
        <f>'8. Routing factors'!AN154*'7. Network costs'!$I$344</f>
        <v>379.94333893465989</v>
      </c>
      <c r="AO368" s="469">
        <f>'8. Routing factors'!AO154*'7. Network costs'!$I$345</f>
        <v>111.50703847171845</v>
      </c>
      <c r="AP368" s="469">
        <f>'8. Routing factors'!AP154*'7. Network costs'!$I$346</f>
        <v>0</v>
      </c>
      <c r="AQ368" s="469">
        <f>'8. Routing factors'!AQ154*'7. Network costs'!$I$347</f>
        <v>0</v>
      </c>
      <c r="AR368" s="469">
        <f>'8. Routing factors'!AR154*'7. Network costs'!$I$348</f>
        <v>557.53519235859244</v>
      </c>
      <c r="AS368" s="469">
        <f>'8. Routing factors'!AS154*'7. Network costs'!$I$349</f>
        <v>0</v>
      </c>
      <c r="AT368" s="469">
        <f>'8. Routing factors'!AT154*'7. Network costs'!$I$350</f>
        <v>614.64152912993677</v>
      </c>
      <c r="AU368" s="469">
        <f>'8. Routing factors'!AU154*'7. Network costs'!$I$351</f>
        <v>0</v>
      </c>
      <c r="AV368" s="469">
        <f>'8. Routing factors'!AV154*'7. Network costs'!$I$352</f>
        <v>3673.94404598655</v>
      </c>
      <c r="AW368" s="469">
        <f>'8. Routing factors'!AW154*'7. Network costs'!$I$353</f>
        <v>0</v>
      </c>
      <c r="AX368" s="469">
        <f>'8. Routing factors'!AX154*'7. Network costs'!$I$354</f>
        <v>0</v>
      </c>
      <c r="AY368" s="469">
        <f>'8. Routing factors'!AY154*'7. Network costs'!$I$355</f>
        <v>0</v>
      </c>
      <c r="AZ368" s="469">
        <f>'8. Routing factors'!AZ154*'7. Network costs'!$I$356</f>
        <v>0</v>
      </c>
      <c r="BA368" s="469">
        <f>'8. Routing factors'!BA154*'7. Network costs'!$I$357</f>
        <v>0</v>
      </c>
      <c r="BB368" s="469">
        <f>'8. Routing factors'!BB154*'7. Network costs'!$I$358</f>
        <v>0</v>
      </c>
      <c r="BC368" s="469">
        <f>'8. Routing factors'!BC154*'7. Network costs'!$I$359</f>
        <v>0</v>
      </c>
      <c r="BD368" s="469">
        <f>'8. Routing factors'!BD154*'7. Network costs'!$I$360</f>
        <v>0</v>
      </c>
      <c r="BE368" s="469">
        <f>'8. Routing factors'!BE154*'7. Network costs'!$I$361</f>
        <v>0</v>
      </c>
      <c r="BF368" s="469">
        <f>'8. Routing factors'!BF154*'7. Network costs'!$I$362</f>
        <v>0</v>
      </c>
      <c r="BG368" s="469">
        <f>'8. Routing factors'!BG154*'7. Network costs'!$I$363</f>
        <v>0</v>
      </c>
      <c r="BH368" s="229"/>
      <c r="BI368" s="335">
        <f t="shared" si="62"/>
        <v>6293560.6739145732</v>
      </c>
      <c r="BJ368" s="470">
        <f>'2. Traffic'!I209</f>
        <v>848.96640000000014</v>
      </c>
      <c r="BK368" s="471">
        <f t="shared" si="63"/>
        <v>7.4132034835708129E-3</v>
      </c>
    </row>
    <row r="369" spans="3:63">
      <c r="C369" s="240" t="str">
        <f t="shared" si="61"/>
        <v>S04</v>
      </c>
      <c r="D369" s="240" t="str">
        <f t="shared" si="61"/>
        <v>Изходящи международни повиквания (Outgoing Calls to International)</v>
      </c>
      <c r="E369" s="469">
        <f>'8. Routing factors'!E155*'7. Network costs'!$I$309</f>
        <v>35765.243656968829</v>
      </c>
      <c r="F369" s="469">
        <f>'8. Routing factors'!F155*'7. Network costs'!$I$310</f>
        <v>22722.165799316055</v>
      </c>
      <c r="G369" s="469">
        <f>'8. Routing factors'!G155*'7. Network costs'!$I$311</f>
        <v>46430.068365710751</v>
      </c>
      <c r="H369" s="469">
        <f>'8. Routing factors'!H155*'7. Network costs'!$I$312</f>
        <v>12201.738448907003</v>
      </c>
      <c r="I369" s="469">
        <f>'8. Routing factors'!I155*'7. Network costs'!$I$313</f>
        <v>48655.802700908927</v>
      </c>
      <c r="J369" s="469">
        <f>'8. Routing factors'!J155*'7. Network costs'!$I$314</f>
        <v>2701.7165185240888</v>
      </c>
      <c r="K369" s="469">
        <f>'8. Routing factors'!K155*'7. Network costs'!$I$315</f>
        <v>1578.2069394444031</v>
      </c>
      <c r="L369" s="469">
        <f>'8. Routing factors'!L155*'7. Network costs'!$I$316</f>
        <v>210.28376977176629</v>
      </c>
      <c r="M369" s="469">
        <f>'8. Routing factors'!M155*'7. Network costs'!$I$317</f>
        <v>6308.5130931529884</v>
      </c>
      <c r="N369" s="469">
        <f>'8. Routing factors'!N155*'7. Network costs'!$I$318</f>
        <v>0</v>
      </c>
      <c r="O369" s="469">
        <f>'8. Routing factors'!O155*'7. Network costs'!$I$319</f>
        <v>0</v>
      </c>
      <c r="P369" s="469">
        <f>'8. Routing factors'!P155*'7. Network costs'!$I$320</f>
        <v>0</v>
      </c>
      <c r="Q369" s="469">
        <f>'8. Routing factors'!Q155*'7. Network costs'!$I$321</f>
        <v>0</v>
      </c>
      <c r="R369" s="469">
        <f>'8. Routing factors'!R155*'7. Network costs'!$I$322</f>
        <v>1121.5134387827541</v>
      </c>
      <c r="S369" s="469">
        <f>'8. Routing factors'!S155*'7. Network costs'!$I$323</f>
        <v>1051.4188488588318</v>
      </c>
      <c r="T369" s="469">
        <f>'8. Routing factors'!T155*'7. Network costs'!$I$324</f>
        <v>0</v>
      </c>
      <c r="U369" s="469">
        <f>'8. Routing factors'!U155*'7. Network costs'!$I$325</f>
        <v>4636.4476924569199</v>
      </c>
      <c r="V369" s="469">
        <f>'8. Routing factors'!V155*'7. Network costs'!$I$326</f>
        <v>0</v>
      </c>
      <c r="W369" s="469">
        <f>'8. Routing factors'!W155*'7. Network costs'!$I$327</f>
        <v>0</v>
      </c>
      <c r="X369" s="469">
        <f>'8. Routing factors'!X155*'7. Network costs'!$I$328</f>
        <v>3845.0511279186749</v>
      </c>
      <c r="Y369" s="469">
        <f>'8. Routing factors'!Y155*'7. Network costs'!$I$329</f>
        <v>0</v>
      </c>
      <c r="Z369" s="469">
        <f>'8. Routing factors'!Z155*'7. Network costs'!$I$330</f>
        <v>0</v>
      </c>
      <c r="AA369" s="469">
        <f>'8. Routing factors'!AA155*'7. Network costs'!$I$331</f>
        <v>0</v>
      </c>
      <c r="AB369" s="469">
        <f>'8. Routing factors'!AB155*'7. Network costs'!$I$332</f>
        <v>5406.6385745178377</v>
      </c>
      <c r="AC369" s="469">
        <f>'8. Routing factors'!AC155*'7. Network costs'!$I$333</f>
        <v>7183.3921704452187</v>
      </c>
      <c r="AD369" s="469">
        <f>'8. Routing factors'!AD155*'7. Network costs'!$I$334</f>
        <v>0</v>
      </c>
      <c r="AE369" s="469">
        <f>'8. Routing factors'!AE155*'7. Network costs'!$I$335</f>
        <v>0</v>
      </c>
      <c r="AF369" s="469">
        <f>'8. Routing factors'!AF155*'7. Network costs'!$I$336</f>
        <v>0</v>
      </c>
      <c r="AG369" s="469">
        <f>'8. Routing factors'!AG155*'7. Network costs'!$I$337</f>
        <v>0</v>
      </c>
      <c r="AH369" s="469">
        <f>'8. Routing factors'!AH155*'7. Network costs'!$I$338</f>
        <v>0</v>
      </c>
      <c r="AI369" s="469">
        <f>'8. Routing factors'!AI155*'7. Network costs'!$I$339</f>
        <v>18374.204715484491</v>
      </c>
      <c r="AJ369" s="469">
        <f>'8. Routing factors'!AJ155*'7. Network costs'!$I$340</f>
        <v>51105.688948191681</v>
      </c>
      <c r="AK369" s="469">
        <f>'8. Routing factors'!AK155*'7. Network costs'!$I$341</f>
        <v>19049.629619547355</v>
      </c>
      <c r="AL369" s="469">
        <f>'8. Routing factors'!AL155*'7. Network costs'!$I$342</f>
        <v>5302.4712682690533</v>
      </c>
      <c r="AM369" s="469">
        <f>'8. Routing factors'!AM155*'7. Network costs'!$I$343</f>
        <v>7335.5102091604731</v>
      </c>
      <c r="AN369" s="469">
        <f>'8. Routing factors'!AN155*'7. Network costs'!$I$344</f>
        <v>18.37228555383906</v>
      </c>
      <c r="AO369" s="469">
        <f>'8. Routing factors'!AO155*'7. Network costs'!$I$345</f>
        <v>5.3919596480085685</v>
      </c>
      <c r="AP369" s="469">
        <f>'8. Routing factors'!AP155*'7. Network costs'!$I$346</f>
        <v>0</v>
      </c>
      <c r="AQ369" s="469">
        <f>'8. Routing factors'!AQ155*'7. Network costs'!$I$347</f>
        <v>0</v>
      </c>
      <c r="AR369" s="469">
        <f>'8. Routing factors'!AR155*'7. Network costs'!$I$348</f>
        <v>26.959798240042854</v>
      </c>
      <c r="AS369" s="469">
        <f>'8. Routing factors'!AS155*'7. Network costs'!$I$349</f>
        <v>0</v>
      </c>
      <c r="AT369" s="469">
        <f>'8. Routing factors'!AT155*'7. Network costs'!$I$350</f>
        <v>29.721194002470646</v>
      </c>
      <c r="AU369" s="469">
        <f>'8. Routing factors'!AU155*'7. Network costs'!$I$351</f>
        <v>0</v>
      </c>
      <c r="AV369" s="469">
        <f>'8. Routing factors'!AV155*'7. Network costs'!$I$352</f>
        <v>0</v>
      </c>
      <c r="AW369" s="469">
        <f>'8. Routing factors'!AW155*'7. Network costs'!$I$353</f>
        <v>246.48075014026779</v>
      </c>
      <c r="AX369" s="469">
        <f>'8. Routing factors'!AX155*'7. Network costs'!$I$354</f>
        <v>0</v>
      </c>
      <c r="AY369" s="469">
        <f>'8. Routing factors'!AY155*'7. Network costs'!$I$355</f>
        <v>0</v>
      </c>
      <c r="AZ369" s="469">
        <f>'8. Routing factors'!AZ155*'7. Network costs'!$I$356</f>
        <v>0</v>
      </c>
      <c r="BA369" s="469">
        <f>'8. Routing factors'!BA155*'7. Network costs'!$I$357</f>
        <v>0</v>
      </c>
      <c r="BB369" s="469">
        <f>'8. Routing factors'!BB155*'7. Network costs'!$I$358</f>
        <v>0</v>
      </c>
      <c r="BC369" s="469">
        <f>'8. Routing factors'!BC155*'7. Network costs'!$I$359</f>
        <v>0</v>
      </c>
      <c r="BD369" s="469">
        <f>'8. Routing factors'!BD155*'7. Network costs'!$I$360</f>
        <v>0</v>
      </c>
      <c r="BE369" s="469">
        <f>'8. Routing factors'!BE155*'7. Network costs'!$I$361</f>
        <v>0</v>
      </c>
      <c r="BF369" s="469">
        <f>'8. Routing factors'!BF155*'7. Network costs'!$I$362</f>
        <v>0</v>
      </c>
      <c r="BG369" s="469">
        <f>'8. Routing factors'!BG155*'7. Network costs'!$I$363</f>
        <v>0</v>
      </c>
      <c r="BH369" s="229"/>
      <c r="BI369" s="335">
        <f t="shared" si="62"/>
        <v>301312.63189392269</v>
      </c>
      <c r="BJ369" s="470">
        <f>'2. Traffic'!I210</f>
        <v>42.448320000000002</v>
      </c>
      <c r="BK369" s="471">
        <f t="shared" si="63"/>
        <v>7.0983405678698864E-3</v>
      </c>
    </row>
    <row r="370" spans="3:63">
      <c r="C370" s="240" t="str">
        <f t="shared" si="61"/>
        <v>S05</v>
      </c>
      <c r="D370" s="240" t="str">
        <f t="shared" si="61"/>
        <v>Входящи повиквания от фиксирана линия (Incoming calls from fixed)</v>
      </c>
      <c r="E370" s="469">
        <f>'8. Routing factors'!E156*'7. Network costs'!$I$309</f>
        <v>36088.541038832685</v>
      </c>
      <c r="F370" s="469">
        <f>'8. Routing factors'!F156*'7. Network costs'!$I$310</f>
        <v>22927.561204521517</v>
      </c>
      <c r="G370" s="469">
        <f>'8. Routing factors'!G156*'7. Network costs'!$I$311</f>
        <v>46849.769673672323</v>
      </c>
      <c r="H370" s="469">
        <f>'8. Routing factors'!H156*'7. Network costs'!$I$312</f>
        <v>12312.035197687868</v>
      </c>
      <c r="I370" s="469">
        <f>'8. Routing factors'!I156*'7. Network costs'!$I$313</f>
        <v>49095.623376438511</v>
      </c>
      <c r="J370" s="469">
        <f>'8. Routing factors'!J156*'7. Network costs'!$I$314</f>
        <v>2726.138493258964</v>
      </c>
      <c r="K370" s="469">
        <f>'8. Routing factors'!K156*'7. Network costs'!$I$315</f>
        <v>1592.4730290719606</v>
      </c>
      <c r="L370" s="469">
        <f>'8. Routing factors'!L156*'7. Network costs'!$I$316</f>
        <v>212.18461498528481</v>
      </c>
      <c r="M370" s="469">
        <f>'8. Routing factors'!M156*'7. Network costs'!$I$317</f>
        <v>6365.5384495585449</v>
      </c>
      <c r="N370" s="469">
        <f>'8. Routing factors'!N156*'7. Network costs'!$I$318</f>
        <v>0</v>
      </c>
      <c r="O370" s="469">
        <f>'8. Routing factors'!O156*'7. Network costs'!$I$319</f>
        <v>0</v>
      </c>
      <c r="P370" s="469">
        <f>'8. Routing factors'!P156*'7. Network costs'!$I$320</f>
        <v>0</v>
      </c>
      <c r="Q370" s="469">
        <f>'8. Routing factors'!Q156*'7. Network costs'!$I$321</f>
        <v>0</v>
      </c>
      <c r="R370" s="469">
        <f>'8. Routing factors'!R156*'7. Network costs'!$I$322</f>
        <v>1131.6512799215195</v>
      </c>
      <c r="S370" s="469">
        <f>'8. Routing factors'!S156*'7. Network costs'!$I$323</f>
        <v>1060.9230749264245</v>
      </c>
      <c r="T370" s="469">
        <f>'8. Routing factors'!T156*'7. Network costs'!$I$324</f>
        <v>0</v>
      </c>
      <c r="U370" s="469">
        <f>'8. Routing factors'!U156*'7. Network costs'!$I$325</f>
        <v>0</v>
      </c>
      <c r="V370" s="469">
        <f>'8. Routing factors'!V156*'7. Network costs'!$I$326</f>
        <v>14616.098579417374</v>
      </c>
      <c r="W370" s="469">
        <f>'8. Routing factors'!W156*'7. Network costs'!$I$327</f>
        <v>6991.0779943532816</v>
      </c>
      <c r="X370" s="469">
        <f>'8. Routing factors'!X156*'7. Network costs'!$I$328</f>
        <v>0</v>
      </c>
      <c r="Y370" s="469">
        <f>'8. Routing factors'!Y156*'7. Network costs'!$I$329</f>
        <v>0</v>
      </c>
      <c r="Z370" s="469">
        <f>'8. Routing factors'!Z156*'7. Network costs'!$I$330</f>
        <v>0</v>
      </c>
      <c r="AA370" s="469">
        <f>'8. Routing factors'!AA156*'7. Network costs'!$I$331</f>
        <v>0</v>
      </c>
      <c r="AB370" s="469">
        <f>'8. Routing factors'!AB156*'7. Network costs'!$I$332</f>
        <v>5455.5115002160564</v>
      </c>
      <c r="AC370" s="469">
        <f>'8. Routing factors'!AC156*'7. Network costs'!$I$333</f>
        <v>7248.3259341818939</v>
      </c>
      <c r="AD370" s="469">
        <f>'8. Routing factors'!AD156*'7. Network costs'!$I$334</f>
        <v>0</v>
      </c>
      <c r="AE370" s="469">
        <f>'8. Routing factors'!AE156*'7. Network costs'!$I$335</f>
        <v>0</v>
      </c>
      <c r="AF370" s="469">
        <f>'8. Routing factors'!AF156*'7. Network costs'!$I$336</f>
        <v>0</v>
      </c>
      <c r="AG370" s="469">
        <f>'8. Routing factors'!AG156*'7. Network costs'!$I$337</f>
        <v>0</v>
      </c>
      <c r="AH370" s="469">
        <f>'8. Routing factors'!AH156*'7. Network costs'!$I$338</f>
        <v>0</v>
      </c>
      <c r="AI370" s="469">
        <f>'8. Routing factors'!AI156*'7. Network costs'!$I$339</f>
        <v>18540.297035037001</v>
      </c>
      <c r="AJ370" s="469">
        <f>'8. Routing factors'!AJ156*'7. Network costs'!$I$340</f>
        <v>51567.65519659104</v>
      </c>
      <c r="AK370" s="469">
        <f>'8. Routing factors'!AK156*'7. Network costs'!$I$341</f>
        <v>19221.827394586864</v>
      </c>
      <c r="AL370" s="469">
        <f>'8. Routing factors'!AL156*'7. Network costs'!$I$342</f>
        <v>5350.4025809949399</v>
      </c>
      <c r="AM370" s="469">
        <f>'8. Routing factors'!AM156*'7. Network costs'!$I$343</f>
        <v>7401.8190331126643</v>
      </c>
      <c r="AN370" s="469">
        <f>'8. Routing factors'!AN156*'7. Network costs'!$I$344</f>
        <v>18.538360525266075</v>
      </c>
      <c r="AO370" s="469">
        <f>'8. Routing factors'!AO156*'7. Network costs'!$I$345</f>
        <v>5.4406998845923349</v>
      </c>
      <c r="AP370" s="469">
        <f>'8. Routing factors'!AP156*'7. Network costs'!$I$346</f>
        <v>0</v>
      </c>
      <c r="AQ370" s="469">
        <f>'8. Routing factors'!AQ156*'7. Network costs'!$I$347</f>
        <v>0</v>
      </c>
      <c r="AR370" s="469">
        <f>'8. Routing factors'!AR156*'7. Network costs'!$I$348</f>
        <v>27.203499422961684</v>
      </c>
      <c r="AS370" s="469">
        <f>'8. Routing factors'!AS156*'7. Network costs'!$I$349</f>
        <v>0</v>
      </c>
      <c r="AT370" s="469">
        <f>'8. Routing factors'!AT156*'7. Network costs'!$I$350</f>
        <v>0</v>
      </c>
      <c r="AU370" s="469">
        <f>'8. Routing factors'!AU156*'7. Network costs'!$I$351</f>
        <v>25.552942698596311</v>
      </c>
      <c r="AV370" s="469">
        <f>'8. Routing factors'!AV156*'7. Network costs'!$I$352</f>
        <v>179.26067467093111</v>
      </c>
      <c r="AW370" s="469">
        <f>'8. Routing factors'!AW156*'7. Network costs'!$I$353</f>
        <v>0</v>
      </c>
      <c r="AX370" s="469">
        <f>'8. Routing factors'!AX156*'7. Network costs'!$I$354</f>
        <v>0</v>
      </c>
      <c r="AY370" s="469">
        <f>'8. Routing factors'!AY156*'7. Network costs'!$I$355</f>
        <v>0</v>
      </c>
      <c r="AZ370" s="469">
        <f>'8. Routing factors'!AZ156*'7. Network costs'!$I$356</f>
        <v>0</v>
      </c>
      <c r="BA370" s="469">
        <f>'8. Routing factors'!BA156*'7. Network costs'!$I$357</f>
        <v>0</v>
      </c>
      <c r="BB370" s="469">
        <f>'8. Routing factors'!BB156*'7. Network costs'!$I$358</f>
        <v>0</v>
      </c>
      <c r="BC370" s="469">
        <f>'8. Routing factors'!BC156*'7. Network costs'!$I$359</f>
        <v>0</v>
      </c>
      <c r="BD370" s="469">
        <f>'8. Routing factors'!BD156*'7. Network costs'!$I$360</f>
        <v>0</v>
      </c>
      <c r="BE370" s="469">
        <f>'8. Routing factors'!BE156*'7. Network costs'!$I$361</f>
        <v>0</v>
      </c>
      <c r="BF370" s="469">
        <f>'8. Routing factors'!BF156*'7. Network costs'!$I$362</f>
        <v>0</v>
      </c>
      <c r="BG370" s="469">
        <f>'8. Routing factors'!BG156*'7. Network costs'!$I$363</f>
        <v>0</v>
      </c>
      <c r="BH370" s="229"/>
      <c r="BI370" s="335">
        <f t="shared" si="62"/>
        <v>317011.45085856912</v>
      </c>
      <c r="BJ370" s="470">
        <f>'2. Traffic'!I211</f>
        <v>42.448320000000002</v>
      </c>
      <c r="BK370" s="471">
        <f t="shared" si="63"/>
        <v>7.4681742612798122E-3</v>
      </c>
    </row>
    <row r="371" spans="3:63">
      <c r="C371" s="240" t="str">
        <f t="shared" si="61"/>
        <v>S06</v>
      </c>
      <c r="D371" s="240" t="str">
        <f t="shared" si="61"/>
        <v>Входящи повиквания от други мобилни мрежи (Incoming calls from other mobile)</v>
      </c>
      <c r="E371" s="469">
        <f>'8. Routing factors'!E157*'7. Network costs'!$I$309</f>
        <v>727447.42687364202</v>
      </c>
      <c r="F371" s="469">
        <f>'8. Routing factors'!F157*'7. Network costs'!$I$310</f>
        <v>462157.65233541303</v>
      </c>
      <c r="G371" s="469">
        <f>'8. Routing factors'!G157*'7. Network costs'!$I$311</f>
        <v>944364.70463196351</v>
      </c>
      <c r="H371" s="469">
        <f>'8. Routing factors'!H157*'7. Network costs'!$I$312</f>
        <v>248177.34567042656</v>
      </c>
      <c r="I371" s="469">
        <f>'8. Routing factors'!I157*'7. Network costs'!$I$313</f>
        <v>989635.04391927179</v>
      </c>
      <c r="J371" s="469">
        <f>'8. Routing factors'!J157*'7. Network costs'!$I$314</f>
        <v>54951.582278942886</v>
      </c>
      <c r="K371" s="469">
        <f>'8. Routing factors'!K157*'7. Network costs'!$I$315</f>
        <v>32099.951231543135</v>
      </c>
      <c r="L371" s="469">
        <f>'8. Routing factors'!L157*'7. Network costs'!$I$316</f>
        <v>4277.0682258152201</v>
      </c>
      <c r="M371" s="469">
        <f>'8. Routing factors'!M157*'7. Network costs'!$I$317</f>
        <v>128312.0467744566</v>
      </c>
      <c r="N371" s="469">
        <f>'8. Routing factors'!N157*'7. Network costs'!$I$318</f>
        <v>0</v>
      </c>
      <c r="O371" s="469">
        <f>'8. Routing factors'!O157*'7. Network costs'!$I$319</f>
        <v>0</v>
      </c>
      <c r="P371" s="469">
        <f>'8. Routing factors'!P157*'7. Network costs'!$I$320</f>
        <v>0</v>
      </c>
      <c r="Q371" s="469">
        <f>'8. Routing factors'!Q157*'7. Network costs'!$I$321</f>
        <v>0</v>
      </c>
      <c r="R371" s="469">
        <f>'8. Routing factors'!R157*'7. Network costs'!$I$322</f>
        <v>22811.030537681181</v>
      </c>
      <c r="S371" s="469">
        <f>'8. Routing factors'!S157*'7. Network costs'!$I$323</f>
        <v>21385.341129076107</v>
      </c>
      <c r="T371" s="469">
        <f>'8. Routing factors'!T157*'7. Network costs'!$I$324</f>
        <v>0</v>
      </c>
      <c r="U371" s="469">
        <f>'8. Routing factors'!U157*'7. Network costs'!$I$325</f>
        <v>0</v>
      </c>
      <c r="V371" s="469">
        <f>'8. Routing factors'!V157*'7. Network costs'!$I$326</f>
        <v>294621.03472367412</v>
      </c>
      <c r="W371" s="469">
        <f>'8. Routing factors'!W157*'7. Network costs'!$I$327</f>
        <v>140921.23293631867</v>
      </c>
      <c r="X371" s="469">
        <f>'8. Routing factors'!X157*'7. Network costs'!$I$328</f>
        <v>0</v>
      </c>
      <c r="Y371" s="469">
        <f>'8. Routing factors'!Y157*'7. Network costs'!$I$329</f>
        <v>0</v>
      </c>
      <c r="Z371" s="469">
        <f>'8. Routing factors'!Z157*'7. Network costs'!$I$330</f>
        <v>0</v>
      </c>
      <c r="AA371" s="469">
        <f>'8. Routing factors'!AA157*'7. Network costs'!$I$331</f>
        <v>0</v>
      </c>
      <c r="AB371" s="469">
        <f>'8. Routing factors'!AB157*'7. Network costs'!$I$332</f>
        <v>109968.36360997157</v>
      </c>
      <c r="AC371" s="469">
        <f>'8. Routing factors'!AC157*'7. Network costs'!$I$333</f>
        <v>146106.6559683971</v>
      </c>
      <c r="AD371" s="469">
        <f>'8. Routing factors'!AD157*'7. Network costs'!$I$334</f>
        <v>0</v>
      </c>
      <c r="AE371" s="469">
        <f>'8. Routing factors'!AE157*'7. Network costs'!$I$335</f>
        <v>0</v>
      </c>
      <c r="AF371" s="469">
        <f>'8. Routing factors'!AF157*'7. Network costs'!$I$336</f>
        <v>0</v>
      </c>
      <c r="AG371" s="469">
        <f>'8. Routing factors'!AG157*'7. Network costs'!$I$337</f>
        <v>0</v>
      </c>
      <c r="AH371" s="469">
        <f>'8. Routing factors'!AH157*'7. Network costs'!$I$338</f>
        <v>0</v>
      </c>
      <c r="AI371" s="469">
        <f>'8. Routing factors'!AI157*'7. Network costs'!$I$339</f>
        <v>373722.2670514179</v>
      </c>
      <c r="AJ371" s="469">
        <f>'8. Routing factors'!AJ157*'7. Network costs'!$I$340</f>
        <v>1039464.5226112675</v>
      </c>
      <c r="AK371" s="469">
        <f>'8. Routing factors'!AK157*'7. Network costs'!$I$341</f>
        <v>387460.07667518011</v>
      </c>
      <c r="AL371" s="469">
        <f>'8. Routing factors'!AL157*'7. Network costs'!$I$342</f>
        <v>107849.65194616128</v>
      </c>
      <c r="AM371" s="469">
        <f>'8. Routing factors'!AM157*'7. Network costs'!$I$343</f>
        <v>149200.66189509557</v>
      </c>
      <c r="AN371" s="469">
        <f>'8. Routing factors'!AN157*'7. Network costs'!$I$344</f>
        <v>373.68323224952712</v>
      </c>
      <c r="AO371" s="469">
        <f>'8. Routing factors'!AO157*'7. Network costs'!$I$345</f>
        <v>109.66980148018848</v>
      </c>
      <c r="AP371" s="469">
        <f>'8. Routing factors'!AP157*'7. Network costs'!$I$346</f>
        <v>0</v>
      </c>
      <c r="AQ371" s="469">
        <f>'8. Routing factors'!AQ157*'7. Network costs'!$I$347</f>
        <v>0</v>
      </c>
      <c r="AR371" s="469">
        <f>'8. Routing factors'!AR157*'7. Network costs'!$I$348</f>
        <v>548.34900740094258</v>
      </c>
      <c r="AS371" s="469">
        <f>'8. Routing factors'!AS157*'7. Network costs'!$I$349</f>
        <v>0</v>
      </c>
      <c r="AT371" s="469">
        <f>'8. Routing factors'!AT157*'7. Network costs'!$I$350</f>
        <v>0</v>
      </c>
      <c r="AU371" s="469">
        <f>'8. Routing factors'!AU157*'7. Network costs'!$I$351</f>
        <v>515.07824589366567</v>
      </c>
      <c r="AV371" s="469">
        <f>'8. Routing factors'!AV157*'7. Network costs'!$I$352</f>
        <v>3613.4105944788248</v>
      </c>
      <c r="AW371" s="469">
        <f>'8. Routing factors'!AW157*'7. Network costs'!$I$353</f>
        <v>0</v>
      </c>
      <c r="AX371" s="469">
        <f>'8. Routing factors'!AX157*'7. Network costs'!$I$354</f>
        <v>0</v>
      </c>
      <c r="AY371" s="469">
        <f>'8. Routing factors'!AY157*'7. Network costs'!$I$355</f>
        <v>0</v>
      </c>
      <c r="AZ371" s="469">
        <f>'8. Routing factors'!AZ157*'7. Network costs'!$I$356</f>
        <v>0</v>
      </c>
      <c r="BA371" s="469">
        <f>'8. Routing factors'!BA157*'7. Network costs'!$I$357</f>
        <v>0</v>
      </c>
      <c r="BB371" s="469">
        <f>'8. Routing factors'!BB157*'7. Network costs'!$I$358</f>
        <v>0</v>
      </c>
      <c r="BC371" s="469">
        <f>'8. Routing factors'!BC157*'7. Network costs'!$I$359</f>
        <v>0</v>
      </c>
      <c r="BD371" s="469">
        <f>'8. Routing factors'!BD157*'7. Network costs'!$I$360</f>
        <v>0</v>
      </c>
      <c r="BE371" s="469">
        <f>'8. Routing factors'!BE157*'7. Network costs'!$I$361</f>
        <v>0</v>
      </c>
      <c r="BF371" s="469">
        <f>'8. Routing factors'!BF157*'7. Network costs'!$I$362</f>
        <v>0</v>
      </c>
      <c r="BG371" s="469">
        <f>'8. Routing factors'!BG157*'7. Network costs'!$I$363</f>
        <v>0</v>
      </c>
      <c r="BH371" s="229"/>
      <c r="BI371" s="335">
        <f t="shared" si="62"/>
        <v>6390093.8519072197</v>
      </c>
      <c r="BJ371" s="470">
        <f>'2. Traffic'!I212</f>
        <v>848.96640000000014</v>
      </c>
      <c r="BK371" s="471">
        <f t="shared" si="63"/>
        <v>7.5269101956299085E-3</v>
      </c>
    </row>
    <row r="372" spans="3:63">
      <c r="C372" s="240" t="str">
        <f t="shared" si="61"/>
        <v>S07</v>
      </c>
      <c r="D372" s="240" t="str">
        <f t="shared" si="61"/>
        <v>Входящи международни повиквания (Incoming calls from international)</v>
      </c>
      <c r="E372" s="469">
        <f>'8. Routing factors'!E158*'7. Network costs'!$I$309</f>
        <v>211623.80928186743</v>
      </c>
      <c r="F372" s="469">
        <f>'8. Routing factors'!F158*'7. Network costs'!$I$310</f>
        <v>134447.60303341286</v>
      </c>
      <c r="G372" s="469">
        <f>'8. Routing factors'!G158*'7. Network costs'!$I$311</f>
        <v>274727.83429100749</v>
      </c>
      <c r="H372" s="469">
        <f>'8. Routing factors'!H158*'7. Network costs'!$I$312</f>
        <v>72197.980676012798</v>
      </c>
      <c r="I372" s="469">
        <f>'8. Routing factors'!I158*'7. Network costs'!$I$313</f>
        <v>287897.55803123163</v>
      </c>
      <c r="J372" s="469">
        <f>'8. Routing factors'!J158*'7. Network costs'!$I$314</f>
        <v>15986.121798401566</v>
      </c>
      <c r="K372" s="469">
        <f>'8. Routing factors'!K158*'7. Network costs'!$I$315</f>
        <v>9338.2885228918385</v>
      </c>
      <c r="L372" s="469">
        <f>'8. Routing factors'!L158*'7. Network costs'!$I$316</f>
        <v>1244.2541372308362</v>
      </c>
      <c r="M372" s="469">
        <f>'8. Routing factors'!M158*'7. Network costs'!$I$317</f>
        <v>37327.624116925086</v>
      </c>
      <c r="N372" s="469">
        <f>'8. Routing factors'!N158*'7. Network costs'!$I$318</f>
        <v>0</v>
      </c>
      <c r="O372" s="469">
        <f>'8. Routing factors'!O158*'7. Network costs'!$I$319</f>
        <v>0</v>
      </c>
      <c r="P372" s="469">
        <f>'8. Routing factors'!P158*'7. Network costs'!$I$320</f>
        <v>0</v>
      </c>
      <c r="Q372" s="469">
        <f>'8. Routing factors'!Q158*'7. Network costs'!$I$321</f>
        <v>0</v>
      </c>
      <c r="R372" s="469">
        <f>'8. Routing factors'!R158*'7. Network costs'!$I$322</f>
        <v>6636.02206523113</v>
      </c>
      <c r="S372" s="469">
        <f>'8. Routing factors'!S158*'7. Network costs'!$I$323</f>
        <v>6221.2706861541837</v>
      </c>
      <c r="T372" s="469">
        <f>'8. Routing factors'!T158*'7. Network costs'!$I$324</f>
        <v>0</v>
      </c>
      <c r="U372" s="469">
        <f>'8. Routing factors'!U158*'7. Network costs'!$I$325</f>
        <v>0</v>
      </c>
      <c r="V372" s="469">
        <f>'8. Routing factors'!V158*'7. Network costs'!$I$326</f>
        <v>85709.046948927193</v>
      </c>
      <c r="W372" s="469">
        <f>'8. Routing factors'!W158*'7. Network costs'!$I$327</f>
        <v>0</v>
      </c>
      <c r="X372" s="469">
        <f>'8. Routing factors'!X158*'7. Network costs'!$I$328</f>
        <v>22751.260256412133</v>
      </c>
      <c r="Y372" s="469">
        <f>'8. Routing factors'!Y158*'7. Network costs'!$I$329</f>
        <v>0</v>
      </c>
      <c r="Z372" s="469">
        <f>'8. Routing factors'!Z158*'7. Network costs'!$I$330</f>
        <v>0</v>
      </c>
      <c r="AA372" s="469">
        <f>'8. Routing factors'!AA158*'7. Network costs'!$I$331</f>
        <v>0</v>
      </c>
      <c r="AB372" s="469">
        <f>'8. Routing factors'!AB158*'7. Network costs'!$I$332</f>
        <v>31991.21083932024</v>
      </c>
      <c r="AC372" s="469">
        <f>'8. Routing factors'!AC158*'7. Network costs'!$I$333</f>
        <v>42504.304717044863</v>
      </c>
      <c r="AD372" s="469">
        <f>'8. Routing factors'!AD158*'7. Network costs'!$I$334</f>
        <v>0</v>
      </c>
      <c r="AE372" s="469">
        <f>'8. Routing factors'!AE158*'7. Network costs'!$I$335</f>
        <v>0</v>
      </c>
      <c r="AF372" s="469">
        <f>'8. Routing factors'!AF158*'7. Network costs'!$I$336</f>
        <v>0</v>
      </c>
      <c r="AG372" s="469">
        <f>'8. Routing factors'!AG158*'7. Network costs'!$I$337</f>
        <v>0</v>
      </c>
      <c r="AH372" s="469">
        <f>'8. Routing factors'!AH158*'7. Network costs'!$I$338</f>
        <v>0</v>
      </c>
      <c r="AI372" s="469">
        <f>'8. Routing factors'!AI158*'7. Network costs'!$I$339</f>
        <v>108720.61243899912</v>
      </c>
      <c r="AJ372" s="469">
        <f>'8. Routing factors'!AJ158*'7. Network costs'!$I$340</f>
        <v>302393.59404121462</v>
      </c>
      <c r="AK372" s="469">
        <f>'8. Routing factors'!AK158*'7. Network costs'!$I$341</f>
        <v>112717.11788581082</v>
      </c>
      <c r="AL372" s="469">
        <f>'8. Routing factors'!AL158*'7. Network costs'!$I$342</f>
        <v>31374.850376004808</v>
      </c>
      <c r="AM372" s="469">
        <f>'8. Routing factors'!AM158*'7. Network costs'!$I$343</f>
        <v>43404.390820809902</v>
      </c>
      <c r="AN372" s="469">
        <f>'8. Routing factors'!AN158*'7. Network costs'!$I$344</f>
        <v>108.70925671325797</v>
      </c>
      <c r="AO372" s="469">
        <f>'8. Routing factors'!AO158*'7. Network costs'!$I$345</f>
        <v>31.904355277147804</v>
      </c>
      <c r="AP372" s="469">
        <f>'8. Routing factors'!AP158*'7. Network costs'!$I$346</f>
        <v>0</v>
      </c>
      <c r="AQ372" s="469">
        <f>'8. Routing factors'!AQ158*'7. Network costs'!$I$347</f>
        <v>0</v>
      </c>
      <c r="AR372" s="469">
        <f>'8. Routing factors'!AR158*'7. Network costs'!$I$348</f>
        <v>159.52177638573909</v>
      </c>
      <c r="AS372" s="469">
        <f>'8. Routing factors'!AS158*'7. Network costs'!$I$349</f>
        <v>0</v>
      </c>
      <c r="AT372" s="469">
        <f>'8. Routing factors'!AT158*'7. Network costs'!$I$350</f>
        <v>0</v>
      </c>
      <c r="AU372" s="469">
        <f>'8. Routing factors'!AU158*'7. Network costs'!$I$351</f>
        <v>149.84288410050803</v>
      </c>
      <c r="AV372" s="469">
        <f>'8. Routing factors'!AV158*'7. Network costs'!$I$352</f>
        <v>0</v>
      </c>
      <c r="AW372" s="469">
        <f>'8. Routing factors'!AW158*'7. Network costs'!$I$353</f>
        <v>1458.4325430471963</v>
      </c>
      <c r="AX372" s="469">
        <f>'8. Routing factors'!AX158*'7. Network costs'!$I$354</f>
        <v>0</v>
      </c>
      <c r="AY372" s="469">
        <f>'8. Routing factors'!AY158*'7. Network costs'!$I$355</f>
        <v>0</v>
      </c>
      <c r="AZ372" s="469">
        <f>'8. Routing factors'!AZ158*'7. Network costs'!$I$356</f>
        <v>0</v>
      </c>
      <c r="BA372" s="469">
        <f>'8. Routing factors'!BA158*'7. Network costs'!$I$357</f>
        <v>0</v>
      </c>
      <c r="BB372" s="469">
        <f>'8. Routing factors'!BB158*'7. Network costs'!$I$358</f>
        <v>0</v>
      </c>
      <c r="BC372" s="469">
        <f>'8. Routing factors'!BC158*'7. Network costs'!$I$359</f>
        <v>0</v>
      </c>
      <c r="BD372" s="469">
        <f>'8. Routing factors'!BD158*'7. Network costs'!$I$360</f>
        <v>0</v>
      </c>
      <c r="BE372" s="469">
        <f>'8. Routing factors'!BE158*'7. Network costs'!$I$361</f>
        <v>0</v>
      </c>
      <c r="BF372" s="469">
        <f>'8. Routing factors'!BF158*'7. Network costs'!$I$362</f>
        <v>0</v>
      </c>
      <c r="BG372" s="469">
        <f>'8. Routing factors'!BG158*'7. Network costs'!$I$363</f>
        <v>0</v>
      </c>
      <c r="BH372" s="229"/>
      <c r="BI372" s="335">
        <f t="shared" si="62"/>
        <v>1841123.1657804344</v>
      </c>
      <c r="BJ372" s="470">
        <f>'2. Traffic'!I213</f>
        <v>254.68992000000003</v>
      </c>
      <c r="BK372" s="471">
        <f t="shared" si="63"/>
        <v>7.2288811656952669E-3</v>
      </c>
    </row>
    <row r="373" spans="3:63">
      <c r="C373" s="240" t="str">
        <f t="shared" si="61"/>
        <v>S08</v>
      </c>
      <c r="D373" s="240" t="str">
        <f t="shared" si="61"/>
        <v>Изходящи повиквания от чужди абонати в роуминг в мрежата на предприятието (Roaming Calls Outbound)</v>
      </c>
      <c r="E373" s="469">
        <f>'8. Routing factors'!E159*'7. Network costs'!$I$309</f>
        <v>66128.203264426222</v>
      </c>
      <c r="F373" s="469">
        <f>'8. Routing factors'!F159*'7. Network costs'!$I$310</f>
        <v>42012.184035334816</v>
      </c>
      <c r="G373" s="469">
        <f>'8. Routing factors'!G159*'7. Network costs'!$I$311</f>
        <v>85846.947609727067</v>
      </c>
      <c r="H373" s="469">
        <f>'8. Routing factors'!H159*'7. Network costs'!$I$312</f>
        <v>22560.423411835676</v>
      </c>
      <c r="I373" s="469">
        <f>'8. Routing factors'!I159*'7. Network costs'!$I$313</f>
        <v>89962.222594074017</v>
      </c>
      <c r="J373" s="469">
        <f>'8. Routing factors'!J159*'7. Network costs'!$I$314</f>
        <v>4995.3429875489519</v>
      </c>
      <c r="K373" s="469">
        <f>'8. Routing factors'!K159*'7. Network costs'!$I$315</f>
        <v>2918.0281920034467</v>
      </c>
      <c r="L373" s="469">
        <f>'8. Routing factors'!L159*'7. Network costs'!$I$316</f>
        <v>388.80450540332481</v>
      </c>
      <c r="M373" s="469">
        <f>'8. Routing factors'!M159*'7. Network costs'!$I$317</f>
        <v>11664.135162099745</v>
      </c>
      <c r="N373" s="469">
        <f>'8. Routing factors'!N159*'7. Network costs'!$I$318</f>
        <v>0</v>
      </c>
      <c r="O373" s="469">
        <f>'8. Routing factors'!O159*'7. Network costs'!$I$319</f>
        <v>0</v>
      </c>
      <c r="P373" s="469">
        <f>'8. Routing factors'!P159*'7. Network costs'!$I$320</f>
        <v>0</v>
      </c>
      <c r="Q373" s="469">
        <f>'8. Routing factors'!Q159*'7. Network costs'!$I$321</f>
        <v>0</v>
      </c>
      <c r="R373" s="469">
        <f>'8. Routing factors'!R159*'7. Network costs'!$I$322</f>
        <v>2073.6240288177332</v>
      </c>
      <c r="S373" s="469">
        <f>'8. Routing factors'!S159*'7. Network costs'!$I$323</f>
        <v>1944.0225270166247</v>
      </c>
      <c r="T373" s="469">
        <f>'8. Routing factors'!T159*'7. Network costs'!$I$324</f>
        <v>0</v>
      </c>
      <c r="U373" s="469">
        <f>'8. Routing factors'!U159*'7. Network costs'!$I$325</f>
        <v>0</v>
      </c>
      <c r="V373" s="469">
        <f>'8. Routing factors'!V159*'7. Network costs'!$I$326</f>
        <v>26782.361103281302</v>
      </c>
      <c r="W373" s="469">
        <f>'8. Routing factors'!W159*'7. Network costs'!$I$327</f>
        <v>0</v>
      </c>
      <c r="X373" s="469">
        <f>'8. Routing factors'!X159*'7. Network costs'!$I$328</f>
        <v>7109.3133039392515</v>
      </c>
      <c r="Y373" s="469">
        <f>'8. Routing factors'!Y159*'7. Network costs'!$I$329</f>
        <v>0</v>
      </c>
      <c r="Z373" s="469">
        <f>'8. Routing factors'!Z159*'7. Network costs'!$I$330</f>
        <v>0</v>
      </c>
      <c r="AA373" s="469">
        <f>'8. Routing factors'!AA159*'7. Network costs'!$I$331</f>
        <v>0</v>
      </c>
      <c r="AB373" s="469">
        <f>'8. Routing factors'!AB159*'7. Network costs'!$I$332</f>
        <v>9996.6128586219911</v>
      </c>
      <c r="AC373" s="469">
        <f>'8. Routing factors'!AC159*'7. Network costs'!$I$333</f>
        <v>13281.744202034286</v>
      </c>
      <c r="AD373" s="469">
        <f>'8. Routing factors'!AD159*'7. Network costs'!$I$334</f>
        <v>0</v>
      </c>
      <c r="AE373" s="469">
        <f>'8. Routing factors'!AE159*'7. Network costs'!$I$335</f>
        <v>0</v>
      </c>
      <c r="AF373" s="469">
        <f>'8. Routing factors'!AF159*'7. Network costs'!$I$336</f>
        <v>0</v>
      </c>
      <c r="AG373" s="469">
        <f>'8. Routing factors'!AG159*'7. Network costs'!$I$337</f>
        <v>0</v>
      </c>
      <c r="AH373" s="469">
        <f>'8. Routing factors'!AH159*'7. Network costs'!$I$338</f>
        <v>0</v>
      </c>
      <c r="AI373" s="469">
        <f>'8. Routing factors'!AI159*'7. Network costs'!$I$339</f>
        <v>33973.014580902629</v>
      </c>
      <c r="AJ373" s="469">
        <f>'8. Routing factors'!AJ159*'7. Network costs'!$I$340</f>
        <v>94491.943607269728</v>
      </c>
      <c r="AK373" s="469">
        <f>'8. Routing factors'!AK159*'7. Network costs'!$I$341</f>
        <v>35221.842514919008</v>
      </c>
      <c r="AL373" s="469">
        <f>'8. Routing factors'!AL159*'7. Network costs'!$I$342</f>
        <v>9804.0125546174877</v>
      </c>
      <c r="AM373" s="469">
        <f>'8. Routing factors'!AM159*'7. Network costs'!$I$343</f>
        <v>13563.003087918827</v>
      </c>
      <c r="AN373" s="469">
        <f>'8. Routing factors'!AN159*'7. Network costs'!$I$344</f>
        <v>33.969466143973087</v>
      </c>
      <c r="AO373" s="469">
        <f>'8. Routing factors'!AO159*'7. Network costs'!$I$345</f>
        <v>9.9694722344669149</v>
      </c>
      <c r="AP373" s="469">
        <f>'8. Routing factors'!AP159*'7. Network costs'!$I$346</f>
        <v>0</v>
      </c>
      <c r="AQ373" s="469">
        <f>'8. Routing factors'!AQ159*'7. Network costs'!$I$347</f>
        <v>0</v>
      </c>
      <c r="AR373" s="469">
        <f>'8. Routing factors'!AR159*'7. Network costs'!$I$348</f>
        <v>49.847361172334587</v>
      </c>
      <c r="AS373" s="469">
        <f>'8. Routing factors'!AS159*'7. Network costs'!$I$349</f>
        <v>0</v>
      </c>
      <c r="AT373" s="469">
        <f>'8. Routing factors'!AT159*'7. Network costs'!$I$350</f>
        <v>0</v>
      </c>
      <c r="AU373" s="469">
        <f>'8. Routing factors'!AU159*'7. Network costs'!$I$351</f>
        <v>46.822901124175509</v>
      </c>
      <c r="AV373" s="469">
        <f>'8. Routing factors'!AV159*'7. Network costs'!$I$352</f>
        <v>0</v>
      </c>
      <c r="AW373" s="469">
        <f>'8. Routing factors'!AW159*'7. Network costs'!$I$353</f>
        <v>455.73096893659687</v>
      </c>
      <c r="AX373" s="469">
        <f>'8. Routing factors'!AX159*'7. Network costs'!$I$354</f>
        <v>0</v>
      </c>
      <c r="AY373" s="469">
        <f>'8. Routing factors'!AY159*'7. Network costs'!$I$355</f>
        <v>0</v>
      </c>
      <c r="AZ373" s="469">
        <f>'8. Routing factors'!AZ159*'7. Network costs'!$I$356</f>
        <v>0</v>
      </c>
      <c r="BA373" s="469">
        <f>'8. Routing factors'!BA159*'7. Network costs'!$I$357</f>
        <v>0</v>
      </c>
      <c r="BB373" s="469">
        <f>'8. Routing factors'!BB159*'7. Network costs'!$I$358</f>
        <v>0</v>
      </c>
      <c r="BC373" s="469">
        <f>'8. Routing factors'!BC159*'7. Network costs'!$I$359</f>
        <v>0</v>
      </c>
      <c r="BD373" s="469">
        <f>'8. Routing factors'!BD159*'7. Network costs'!$I$360</f>
        <v>0</v>
      </c>
      <c r="BE373" s="469">
        <f>'8. Routing factors'!BE159*'7. Network costs'!$I$361</f>
        <v>0</v>
      </c>
      <c r="BF373" s="469">
        <f>'8. Routing factors'!BF159*'7. Network costs'!$I$362</f>
        <v>0</v>
      </c>
      <c r="BG373" s="469">
        <f>'8. Routing factors'!BG159*'7. Network costs'!$I$363</f>
        <v>0</v>
      </c>
      <c r="BH373" s="229"/>
      <c r="BI373" s="335">
        <f t="shared" si="62"/>
        <v>575314.12630140374</v>
      </c>
      <c r="BJ373" s="470">
        <f>'2. Traffic'!I214</f>
        <v>84.896640000000005</v>
      </c>
      <c r="BK373" s="471">
        <f t="shared" si="63"/>
        <v>6.7766418824278998E-3</v>
      </c>
    </row>
    <row r="374" spans="3:63">
      <c r="C374" s="240" t="str">
        <f t="shared" si="61"/>
        <v>S09</v>
      </c>
      <c r="D374" s="240" t="str">
        <f t="shared" si="61"/>
        <v>Входящи повиквания от чужди абонати в роуминг в мрежата на предприятието (Roaming Calls Inbound)</v>
      </c>
      <c r="E374" s="469">
        <f>'8. Routing factors'!E160*'7. Network costs'!$I$309</f>
        <v>72537.507389690145</v>
      </c>
      <c r="F374" s="469">
        <f>'8. Routing factors'!F160*'7. Network costs'!$I$310</f>
        <v>46084.105714082019</v>
      </c>
      <c r="G374" s="469">
        <f>'8. Routing factors'!G160*'7. Network costs'!$I$311</f>
        <v>94167.439749157857</v>
      </c>
      <c r="H374" s="469">
        <f>'8. Routing factors'!H160*'7. Network costs'!$I$312</f>
        <v>24747.033779321122</v>
      </c>
      <c r="I374" s="469">
        <f>'8. Routing factors'!I160*'7. Network costs'!$I$313</f>
        <v>98681.577058983414</v>
      </c>
      <c r="J374" s="469">
        <f>'8. Routing factors'!J160*'7. Network costs'!$I$314</f>
        <v>5479.5036154913287</v>
      </c>
      <c r="K374" s="469">
        <f>'8. Routing factors'!K160*'7. Network costs'!$I$315</f>
        <v>3200.8504857509192</v>
      </c>
      <c r="L374" s="469">
        <f>'8. Routing factors'!L160*'7. Network costs'!$I$316</f>
        <v>426.48837094611184</v>
      </c>
      <c r="M374" s="469">
        <f>'8. Routing factors'!M160*'7. Network costs'!$I$317</f>
        <v>12794.651128383355</v>
      </c>
      <c r="N374" s="469">
        <f>'8. Routing factors'!N160*'7. Network costs'!$I$318</f>
        <v>0</v>
      </c>
      <c r="O374" s="469">
        <f>'8. Routing factors'!O160*'7. Network costs'!$I$319</f>
        <v>0</v>
      </c>
      <c r="P374" s="469">
        <f>'8. Routing factors'!P160*'7. Network costs'!$I$320</f>
        <v>0</v>
      </c>
      <c r="Q374" s="469">
        <f>'8. Routing factors'!Q160*'7. Network costs'!$I$321</f>
        <v>0</v>
      </c>
      <c r="R374" s="469">
        <f>'8. Routing factors'!R160*'7. Network costs'!$I$322</f>
        <v>2274.6046450459307</v>
      </c>
      <c r="S374" s="469">
        <f>'8. Routing factors'!S160*'7. Network costs'!$I$323</f>
        <v>2132.44185473056</v>
      </c>
      <c r="T374" s="469">
        <f>'8. Routing factors'!T160*'7. Network costs'!$I$324</f>
        <v>0</v>
      </c>
      <c r="U374" s="469">
        <f>'8. Routing factors'!U160*'7. Network costs'!$I$325</f>
        <v>0</v>
      </c>
      <c r="V374" s="469">
        <f>'8. Routing factors'!V160*'7. Network costs'!$I$326</f>
        <v>29378.171801738787</v>
      </c>
      <c r="W374" s="469">
        <f>'8. Routing factors'!W160*'7. Network costs'!$I$327</f>
        <v>0</v>
      </c>
      <c r="X374" s="469">
        <f>'8. Routing factors'!X160*'7. Network costs'!$I$328</f>
        <v>7798.3650071063294</v>
      </c>
      <c r="Y374" s="469">
        <f>'8. Routing factors'!Y160*'7. Network costs'!$I$329</f>
        <v>0</v>
      </c>
      <c r="Z374" s="469">
        <f>'8. Routing factors'!Z160*'7. Network costs'!$I$330</f>
        <v>0</v>
      </c>
      <c r="AA374" s="469">
        <f>'8. Routing factors'!AA160*'7. Network costs'!$I$331</f>
        <v>0</v>
      </c>
      <c r="AB374" s="469">
        <f>'8. Routing factors'!AB160*'7. Network costs'!$I$332</f>
        <v>10965.508562278581</v>
      </c>
      <c r="AC374" s="469">
        <f>'8. Routing factors'!AC160*'7. Network costs'!$I$333</f>
        <v>14569.042717682791</v>
      </c>
      <c r="AD374" s="469">
        <f>'8. Routing factors'!AD160*'7. Network costs'!$I$334</f>
        <v>0</v>
      </c>
      <c r="AE374" s="469">
        <f>'8. Routing factors'!AE160*'7. Network costs'!$I$335</f>
        <v>0</v>
      </c>
      <c r="AF374" s="469">
        <f>'8. Routing factors'!AF160*'7. Network costs'!$I$336</f>
        <v>0</v>
      </c>
      <c r="AG374" s="469">
        <f>'8. Routing factors'!AG160*'7. Network costs'!$I$337</f>
        <v>0</v>
      </c>
      <c r="AH374" s="469">
        <f>'8. Routing factors'!AH160*'7. Network costs'!$I$338</f>
        <v>0</v>
      </c>
      <c r="AI374" s="469">
        <f>'8. Routing factors'!AI160*'7. Network costs'!$I$339</f>
        <v>37265.760667324219</v>
      </c>
      <c r="AJ374" s="469">
        <f>'8. Routing factors'!AJ160*'7. Network costs'!$I$340</f>
        <v>103650.32950117589</v>
      </c>
      <c r="AK374" s="469">
        <f>'8. Routing factors'!AK160*'7. Network costs'!$I$341</f>
        <v>38635.628001083998</v>
      </c>
      <c r="AL374" s="469">
        <f>'8. Routing factors'!AL160*'7. Network costs'!$I$342</f>
        <v>10754.240974693923</v>
      </c>
      <c r="AM374" s="469">
        <f>'8. Routing factors'!AM160*'7. Network costs'!$I$343</f>
        <v>14877.561889626499</v>
      </c>
      <c r="AN374" s="469">
        <f>'8. Routing factors'!AN160*'7. Network costs'!$I$344</f>
        <v>37.261868307373511</v>
      </c>
      <c r="AO374" s="469">
        <f>'8. Routing factors'!AO160*'7. Network costs'!$I$345</f>
        <v>10.935737403710469</v>
      </c>
      <c r="AP374" s="469">
        <f>'8. Routing factors'!AP160*'7. Network costs'!$I$346</f>
        <v>0</v>
      </c>
      <c r="AQ374" s="469">
        <f>'8. Routing factors'!AQ160*'7. Network costs'!$I$347</f>
        <v>0</v>
      </c>
      <c r="AR374" s="469">
        <f>'8. Routing factors'!AR160*'7. Network costs'!$I$348</f>
        <v>54.67868701855236</v>
      </c>
      <c r="AS374" s="469">
        <f>'8. Routing factors'!AS160*'7. Network costs'!$I$349</f>
        <v>0</v>
      </c>
      <c r="AT374" s="469">
        <f>'8. Routing factors'!AT160*'7. Network costs'!$I$350</f>
        <v>0</v>
      </c>
      <c r="AU374" s="469">
        <f>'8. Routing factors'!AU160*'7. Network costs'!$I$351</f>
        <v>51.36108904577965</v>
      </c>
      <c r="AV374" s="469">
        <f>'8. Routing factors'!AV160*'7. Network costs'!$I$352</f>
        <v>0</v>
      </c>
      <c r="AW374" s="469">
        <f>'8. Routing factors'!AW160*'7. Network costs'!$I$353</f>
        <v>499.90150790521221</v>
      </c>
      <c r="AX374" s="469">
        <f>'8. Routing factors'!AX160*'7. Network costs'!$I$354</f>
        <v>0</v>
      </c>
      <c r="AY374" s="469">
        <f>'8. Routing factors'!AY160*'7. Network costs'!$I$355</f>
        <v>0</v>
      </c>
      <c r="AZ374" s="469">
        <f>'8. Routing factors'!AZ160*'7. Network costs'!$I$356</f>
        <v>0</v>
      </c>
      <c r="BA374" s="469">
        <f>'8. Routing factors'!BA160*'7. Network costs'!$I$357</f>
        <v>0</v>
      </c>
      <c r="BB374" s="469">
        <f>'8. Routing factors'!BB160*'7. Network costs'!$I$358</f>
        <v>0</v>
      </c>
      <c r="BC374" s="469">
        <f>'8. Routing factors'!BC160*'7. Network costs'!$I$359</f>
        <v>0</v>
      </c>
      <c r="BD374" s="469">
        <f>'8. Routing factors'!BD160*'7. Network costs'!$I$360</f>
        <v>0</v>
      </c>
      <c r="BE374" s="469">
        <f>'8. Routing factors'!BE160*'7. Network costs'!$I$361</f>
        <v>0</v>
      </c>
      <c r="BF374" s="469">
        <f>'8. Routing factors'!BF160*'7. Network costs'!$I$362</f>
        <v>0</v>
      </c>
      <c r="BG374" s="469">
        <f>'8. Routing factors'!BG160*'7. Network costs'!$I$363</f>
        <v>0</v>
      </c>
      <c r="BH374" s="229"/>
      <c r="BI374" s="335">
        <f t="shared" si="62"/>
        <v>631074.95180397434</v>
      </c>
      <c r="BJ374" s="470">
        <f>'2. Traffic'!I215</f>
        <v>84.896640000000005</v>
      </c>
      <c r="BK374" s="471">
        <f t="shared" si="63"/>
        <v>7.4334502732260584E-3</v>
      </c>
    </row>
    <row r="375" spans="3:63">
      <c r="C375" s="240" t="str">
        <f t="shared" si="61"/>
        <v>S10</v>
      </c>
      <c r="D375" s="240" t="str">
        <f t="shared" si="61"/>
        <v>Гласова поща (Voice mail)</v>
      </c>
      <c r="E375" s="469">
        <f>'8. Routing factors'!E161*'7. Network costs'!$I$309</f>
        <v>81854.453123412313</v>
      </c>
      <c r="F375" s="469">
        <f>'8. Routing factors'!F161*'7. Network costs'!$I$310</f>
        <v>52003.293284431915</v>
      </c>
      <c r="G375" s="469">
        <f>'8. Routing factors'!G161*'7. Network costs'!$I$311</f>
        <v>106262.6020672272</v>
      </c>
      <c r="H375" s="469">
        <f>'8. Routing factors'!H161*'7. Network costs'!$I$312</f>
        <v>27925.620679941516</v>
      </c>
      <c r="I375" s="469">
        <f>'8. Routing factors'!I161*'7. Network costs'!$I$313</f>
        <v>111356.54937968033</v>
      </c>
      <c r="J375" s="469">
        <f>'8. Routing factors'!J161*'7. Network costs'!$I$314</f>
        <v>6183.3083045469002</v>
      </c>
      <c r="K375" s="469">
        <f>'8. Routing factors'!K161*'7. Network costs'!$I$315</f>
        <v>2407.985197077865</v>
      </c>
      <c r="L375" s="469">
        <f>'8. Routing factors'!L161*'7. Network costs'!$I$316</f>
        <v>481.26787952257098</v>
      </c>
      <c r="M375" s="469">
        <f>'8. Routing factors'!M161*'7. Network costs'!$I$317</f>
        <v>14438.036385677129</v>
      </c>
      <c r="N375" s="469">
        <f>'8. Routing factors'!N161*'7. Network costs'!$I$318</f>
        <v>0</v>
      </c>
      <c r="O375" s="469">
        <f>'8. Routing factors'!O161*'7. Network costs'!$I$319</f>
        <v>0</v>
      </c>
      <c r="P375" s="469">
        <f>'8. Routing factors'!P161*'7. Network costs'!$I$320</f>
        <v>0</v>
      </c>
      <c r="Q375" s="469">
        <f>'8. Routing factors'!Q161*'7. Network costs'!$I$321</f>
        <v>265103.20415605704</v>
      </c>
      <c r="R375" s="469">
        <f>'8. Routing factors'!R161*'7. Network costs'!$I$322</f>
        <v>2566.7620241203795</v>
      </c>
      <c r="S375" s="469">
        <f>'8. Routing factors'!S161*'7. Network costs'!$I$323</f>
        <v>2406.3393976128559</v>
      </c>
      <c r="T375" s="469">
        <f>'8. Routing factors'!T161*'7. Network costs'!$I$324</f>
        <v>0</v>
      </c>
      <c r="U375" s="469">
        <f>'8. Routing factors'!U161*'7. Network costs'!$I$325</f>
        <v>10611.248561350711</v>
      </c>
      <c r="V375" s="469">
        <f>'8. Routing factors'!V161*'7. Network costs'!$I$326</f>
        <v>0</v>
      </c>
      <c r="W375" s="469">
        <f>'8. Routing factors'!W161*'7. Network costs'!$I$327</f>
        <v>0</v>
      </c>
      <c r="X375" s="469">
        <f>'8. Routing factors'!X161*'7. Network costs'!$I$328</f>
        <v>0</v>
      </c>
      <c r="Y375" s="469">
        <f>'8. Routing factors'!Y161*'7. Network costs'!$I$329</f>
        <v>0</v>
      </c>
      <c r="Z375" s="469">
        <f>'8. Routing factors'!Z161*'7. Network costs'!$I$330</f>
        <v>0</v>
      </c>
      <c r="AA375" s="469">
        <f>'8. Routing factors'!AA161*'7. Network costs'!$I$331</f>
        <v>0</v>
      </c>
      <c r="AB375" s="469">
        <f>'8. Routing factors'!AB161*'7. Network costs'!$I$332</f>
        <v>12373.952991841876</v>
      </c>
      <c r="AC375" s="469">
        <f>'8. Routing factors'!AC161*'7. Network costs'!$I$333</f>
        <v>16440.336414938007</v>
      </c>
      <c r="AD375" s="469">
        <f>'8. Routing factors'!AD161*'7. Network costs'!$I$334</f>
        <v>0</v>
      </c>
      <c r="AE375" s="469">
        <f>'8. Routing factors'!AE161*'7. Network costs'!$I$335</f>
        <v>0</v>
      </c>
      <c r="AF375" s="469">
        <f>'8. Routing factors'!AF161*'7. Network costs'!$I$336</f>
        <v>0</v>
      </c>
      <c r="AG375" s="469">
        <f>'8. Routing factors'!AG161*'7. Network costs'!$I$337</f>
        <v>0</v>
      </c>
      <c r="AH375" s="469">
        <f>'8. Routing factors'!AH161*'7. Network costs'!$I$338</f>
        <v>0</v>
      </c>
      <c r="AI375" s="469">
        <f>'8. Routing factors'!AI161*'7. Network costs'!$I$339</f>
        <v>42052.292247435922</v>
      </c>
      <c r="AJ375" s="469">
        <f>'8. Routing factors'!AJ161*'7. Network costs'!$I$340</f>
        <v>116963.50402283217</v>
      </c>
      <c r="AK375" s="469">
        <f>'8. Routing factors'!AK161*'7. Network costs'!$I$341</f>
        <v>43598.109652687301</v>
      </c>
      <c r="AL375" s="469">
        <f>'8. Routing factors'!AL161*'7. Network costs'!$I$342</f>
        <v>12135.549530422373</v>
      </c>
      <c r="AM375" s="469">
        <f>'8. Routing factors'!AM161*'7. Network costs'!$I$343</f>
        <v>16788.48276027451</v>
      </c>
      <c r="AN375" s="469">
        <f>'8. Routing factors'!AN161*'7. Network costs'!$I$344</f>
        <v>42.047899940523401</v>
      </c>
      <c r="AO375" s="469">
        <f>'8. Routing factors'!AO161*'7. Network costs'!$I$345</f>
        <v>12.340357931973722</v>
      </c>
      <c r="AP375" s="469">
        <f>'8. Routing factors'!AP161*'7. Network costs'!$I$346</f>
        <v>0</v>
      </c>
      <c r="AQ375" s="469">
        <f>'8. Routing factors'!AQ161*'7. Network costs'!$I$347</f>
        <v>0</v>
      </c>
      <c r="AR375" s="469">
        <f>'8. Routing factors'!AR161*'7. Network costs'!$I$348</f>
        <v>61.701789659868638</v>
      </c>
      <c r="AS375" s="469">
        <f>'8. Routing factors'!AS161*'7. Network costs'!$I$349</f>
        <v>0</v>
      </c>
      <c r="AT375" s="469">
        <f>'8. Routing factors'!AT161*'7. Network costs'!$I$350</f>
        <v>68.02168341366928</v>
      </c>
      <c r="AU375" s="469">
        <f>'8. Routing factors'!AU161*'7. Network costs'!$I$351</f>
        <v>0</v>
      </c>
      <c r="AV375" s="469">
        <f>'8. Routing factors'!AV161*'7. Network costs'!$I$352</f>
        <v>0</v>
      </c>
      <c r="AW375" s="469">
        <f>'8. Routing factors'!AW161*'7. Network costs'!$I$353</f>
        <v>0</v>
      </c>
      <c r="AX375" s="469">
        <f>'8. Routing factors'!AX161*'7. Network costs'!$I$354</f>
        <v>0</v>
      </c>
      <c r="AY375" s="469">
        <f>'8. Routing factors'!AY161*'7. Network costs'!$I$355</f>
        <v>0</v>
      </c>
      <c r="AZ375" s="469">
        <f>'8. Routing factors'!AZ161*'7. Network costs'!$I$356</f>
        <v>0</v>
      </c>
      <c r="BA375" s="469">
        <f>'8. Routing factors'!BA161*'7. Network costs'!$I$357</f>
        <v>0</v>
      </c>
      <c r="BB375" s="469">
        <f>'8. Routing factors'!BB161*'7. Network costs'!$I$358</f>
        <v>0</v>
      </c>
      <c r="BC375" s="469">
        <f>'8. Routing factors'!BC161*'7. Network costs'!$I$359</f>
        <v>0</v>
      </c>
      <c r="BD375" s="469">
        <f>'8. Routing factors'!BD161*'7. Network costs'!$I$360</f>
        <v>0</v>
      </c>
      <c r="BE375" s="469">
        <f>'8. Routing factors'!BE161*'7. Network costs'!$I$361</f>
        <v>0</v>
      </c>
      <c r="BF375" s="469">
        <f>'8. Routing factors'!BF161*'7. Network costs'!$I$362</f>
        <v>0</v>
      </c>
      <c r="BG375" s="469">
        <f>'8. Routing factors'!BG161*'7. Network costs'!$I$363</f>
        <v>0</v>
      </c>
      <c r="BH375" s="229"/>
      <c r="BI375" s="335">
        <f t="shared" si="62"/>
        <v>944137.00979203696</v>
      </c>
      <c r="BJ375" s="470">
        <f>'2. Traffic'!I216</f>
        <v>42.448320000000002</v>
      </c>
      <c r="BK375" s="471">
        <f t="shared" si="63"/>
        <v>2.224203477998745E-2</v>
      </c>
    </row>
    <row r="376" spans="3:63">
      <c r="C376" s="240" t="str">
        <f t="shared" si="61"/>
        <v>S11</v>
      </c>
      <c r="D376" s="240" t="str">
        <f t="shared" si="61"/>
        <v>Повиквания към центъра за обслужване на клиенти (Help desk call)</v>
      </c>
      <c r="E376" s="469">
        <f>'8. Routing factors'!E162*'7. Network costs'!$I$309</f>
        <v>31189.133427151766</v>
      </c>
      <c r="F376" s="469">
        <f>'8. Routing factors'!F162*'7. Network costs'!$I$310</f>
        <v>19814.89816386715</v>
      </c>
      <c r="G376" s="469">
        <f>'8. Routing factors'!G162*'7. Network costs'!$I$311</f>
        <v>40489.409527838274</v>
      </c>
      <c r="H376" s="469">
        <f>'8. Routing factors'!H162*'7. Network costs'!$I$312</f>
        <v>10640.543992268209</v>
      </c>
      <c r="I376" s="469">
        <f>'8. Routing factors'!I162*'7. Network costs'!$I$313</f>
        <v>42430.364434218805</v>
      </c>
      <c r="J376" s="469">
        <f>'8. Routing factors'!J162*'7. Network costs'!$I$314</f>
        <v>2356.0358706564812</v>
      </c>
      <c r="K376" s="469">
        <f>'8. Routing factors'!K162*'7. Network costs'!$I$315</f>
        <v>917.51845790277025</v>
      </c>
      <c r="L376" s="469">
        <f>'8. Routing factors'!L162*'7. Network costs'!$I$316</f>
        <v>183.37827125911804</v>
      </c>
      <c r="M376" s="469">
        <f>'8. Routing factors'!M162*'7. Network costs'!$I$317</f>
        <v>5501.3481377735416</v>
      </c>
      <c r="N376" s="469">
        <f>'8. Routing factors'!N162*'7. Network costs'!$I$318</f>
        <v>0</v>
      </c>
      <c r="O376" s="469">
        <f>'8. Routing factors'!O162*'7. Network costs'!$I$319</f>
        <v>0</v>
      </c>
      <c r="P376" s="469">
        <f>'8. Routing factors'!P162*'7. Network costs'!$I$320</f>
        <v>0</v>
      </c>
      <c r="Q376" s="469">
        <f>'8. Routing factors'!Q162*'7. Network costs'!$I$321</f>
        <v>0</v>
      </c>
      <c r="R376" s="469">
        <f>'8. Routing factors'!R162*'7. Network costs'!$I$322</f>
        <v>978.01744671529661</v>
      </c>
      <c r="S376" s="469">
        <f>'8. Routing factors'!S162*'7. Network costs'!$I$323</f>
        <v>916.89135629559053</v>
      </c>
      <c r="T376" s="469">
        <f>'8. Routing factors'!T162*'7. Network costs'!$I$324</f>
        <v>0</v>
      </c>
      <c r="U376" s="469">
        <f>'8. Routing factors'!U162*'7. Network costs'!$I$325</f>
        <v>4043.2210414949113</v>
      </c>
      <c r="V376" s="469">
        <f>'8. Routing factors'!V162*'7. Network costs'!$I$326</f>
        <v>0</v>
      </c>
      <c r="W376" s="469">
        <f>'8. Routing factors'!W162*'7. Network costs'!$I$327</f>
        <v>0</v>
      </c>
      <c r="X376" s="469">
        <f>'8. Routing factors'!X162*'7. Network costs'!$I$328</f>
        <v>0</v>
      </c>
      <c r="Y376" s="469">
        <f>'8. Routing factors'!Y162*'7. Network costs'!$I$329</f>
        <v>0</v>
      </c>
      <c r="Z376" s="469">
        <f>'8. Routing factors'!Z162*'7. Network costs'!$I$330</f>
        <v>0</v>
      </c>
      <c r="AA376" s="469">
        <f>'8. Routing factors'!AA162*'7. Network costs'!$I$331</f>
        <v>0</v>
      </c>
      <c r="AB376" s="469">
        <f>'8. Routing factors'!AB162*'7. Network costs'!$I$332</f>
        <v>4714.8671349863807</v>
      </c>
      <c r="AC376" s="469">
        <f>'8. Routing factors'!AC162*'7. Network costs'!$I$333</f>
        <v>6264.28772616284</v>
      </c>
      <c r="AD376" s="469">
        <f>'8. Routing factors'!AD162*'7. Network costs'!$I$334</f>
        <v>0</v>
      </c>
      <c r="AE376" s="469">
        <f>'8. Routing factors'!AE162*'7. Network costs'!$I$335</f>
        <v>0</v>
      </c>
      <c r="AF376" s="469">
        <f>'8. Routing factors'!AF162*'7. Network costs'!$I$336</f>
        <v>0</v>
      </c>
      <c r="AG376" s="469">
        <f>'8. Routing factors'!AG162*'7. Network costs'!$I$337</f>
        <v>0</v>
      </c>
      <c r="AH376" s="469">
        <f>'8. Routing factors'!AH162*'7. Network costs'!$I$338</f>
        <v>0</v>
      </c>
      <c r="AI376" s="469">
        <f>'8. Routing factors'!AI162*'7. Network costs'!$I$339</f>
        <v>16023.252294476782</v>
      </c>
      <c r="AJ376" s="469">
        <f>'8. Routing factors'!AJ162*'7. Network costs'!$I$340</f>
        <v>44566.791345795493</v>
      </c>
      <c r="AK376" s="469">
        <f>'8. Routing factors'!AK162*'7. Network costs'!$I$341</f>
        <v>16612.257577227967</v>
      </c>
      <c r="AL376" s="469">
        <f>'8. Routing factors'!AL162*'7. Network costs'!$I$342</f>
        <v>4624.0278820932363</v>
      </c>
      <c r="AM376" s="469">
        <f>'8. Routing factors'!AM162*'7. Network costs'!$I$343</f>
        <v>6396.9424859534201</v>
      </c>
      <c r="AN376" s="469">
        <f>'8. Routing factors'!AN162*'7. Network costs'!$I$344</f>
        <v>16.021578686736213</v>
      </c>
      <c r="AO376" s="469">
        <f>'8. Routing factors'!AO162*'7. Network costs'!$I$345</f>
        <v>4.7020663554962141</v>
      </c>
      <c r="AP376" s="469">
        <f>'8. Routing factors'!AP162*'7. Network costs'!$I$346</f>
        <v>0</v>
      </c>
      <c r="AQ376" s="469">
        <f>'8. Routing factors'!AQ162*'7. Network costs'!$I$347</f>
        <v>0</v>
      </c>
      <c r="AR376" s="469">
        <f>'8. Routing factors'!AR162*'7. Network costs'!$I$348</f>
        <v>23.510331777481078</v>
      </c>
      <c r="AS376" s="469">
        <f>'8. Routing factors'!AS162*'7. Network costs'!$I$349</f>
        <v>0</v>
      </c>
      <c r="AT376" s="469">
        <f>'8. Routing factors'!AT162*'7. Network costs'!$I$350</f>
        <v>25.918411020714487</v>
      </c>
      <c r="AU376" s="469">
        <f>'8. Routing factors'!AU162*'7. Network costs'!$I$351</f>
        <v>0</v>
      </c>
      <c r="AV376" s="469">
        <f>'8. Routing factors'!AV162*'7. Network costs'!$I$352</f>
        <v>0</v>
      </c>
      <c r="AW376" s="469">
        <f>'8. Routing factors'!AW162*'7. Network costs'!$I$353</f>
        <v>0</v>
      </c>
      <c r="AX376" s="469">
        <f>'8. Routing factors'!AX162*'7. Network costs'!$I$354</f>
        <v>0</v>
      </c>
      <c r="AY376" s="469">
        <f>'8. Routing factors'!AY162*'7. Network costs'!$I$355</f>
        <v>0</v>
      </c>
      <c r="AZ376" s="469">
        <f>'8. Routing factors'!AZ162*'7. Network costs'!$I$356</f>
        <v>0</v>
      </c>
      <c r="BA376" s="469">
        <f>'8. Routing factors'!BA162*'7. Network costs'!$I$357</f>
        <v>0</v>
      </c>
      <c r="BB376" s="469">
        <f>'8. Routing factors'!BB162*'7. Network costs'!$I$358</f>
        <v>0</v>
      </c>
      <c r="BC376" s="469">
        <f>'8. Routing factors'!BC162*'7. Network costs'!$I$359</f>
        <v>0</v>
      </c>
      <c r="BD376" s="469">
        <f>'8. Routing factors'!BD162*'7. Network costs'!$I$360</f>
        <v>0</v>
      </c>
      <c r="BE376" s="469">
        <f>'8. Routing factors'!BE162*'7. Network costs'!$I$361</f>
        <v>0</v>
      </c>
      <c r="BF376" s="469">
        <f>'8. Routing factors'!BF162*'7. Network costs'!$I$362</f>
        <v>0</v>
      </c>
      <c r="BG376" s="469">
        <f>'8. Routing factors'!BG162*'7. Network costs'!$I$363</f>
        <v>0</v>
      </c>
      <c r="BH376" s="229"/>
      <c r="BI376" s="335">
        <f t="shared" si="62"/>
        <v>258733.3389619785</v>
      </c>
      <c r="BJ376" s="470">
        <f>'2. Traffic'!I217</f>
        <v>42.448320000000002</v>
      </c>
      <c r="BK376" s="471">
        <f t="shared" si="63"/>
        <v>6.0952550998950835E-3</v>
      </c>
    </row>
    <row r="377" spans="3:63">
      <c r="C377" s="240" t="str">
        <f t="shared" si="61"/>
        <v>S12</v>
      </c>
      <c r="D377" s="240" t="str">
        <f t="shared" si="61"/>
        <v>Видеоразговори (Video call)</v>
      </c>
      <c r="E377" s="469">
        <f>'8. Routing factors'!E163*'7. Network costs'!$I$309</f>
        <v>1096531.1793484665</v>
      </c>
      <c r="F377" s="469">
        <f>'8. Routing factors'!F163*'7. Network costs'!$I$310</f>
        <v>696641.78721233585</v>
      </c>
      <c r="G377" s="469">
        <f>'8. Routing factors'!G163*'7. Network costs'!$I$311</f>
        <v>1423505.4040338567</v>
      </c>
      <c r="H377" s="469">
        <f>'8. Routing factors'!H163*'7. Network costs'!$I$312</f>
        <v>374094.65960326325</v>
      </c>
      <c r="I377" s="469">
        <f>'8. Routing factors'!I163*'7. Network costs'!$I$313</f>
        <v>1491744.4776691254</v>
      </c>
      <c r="J377" s="469">
        <f>'8. Routing factors'!J163*'7. Network costs'!$I$314</f>
        <v>82832.272267917506</v>
      </c>
      <c r="K377" s="469">
        <f>'8. Routing factors'!K163*'7. Network costs'!$I$315</f>
        <v>48386.448395625797</v>
      </c>
      <c r="L377" s="469">
        <f>'8. Routing factors'!L163*'7. Network costs'!$I$316</f>
        <v>6447.1169909322689</v>
      </c>
      <c r="M377" s="469">
        <f>'8. Routing factors'!M163*'7. Network costs'!$I$317</f>
        <v>193413.50972796805</v>
      </c>
      <c r="N377" s="469">
        <f>'8. Routing factors'!N163*'7. Network costs'!$I$318</f>
        <v>0</v>
      </c>
      <c r="O377" s="469">
        <f>'8. Routing factors'!O163*'7. Network costs'!$I$319</f>
        <v>0</v>
      </c>
      <c r="P377" s="469">
        <f>'8. Routing factors'!P163*'7. Network costs'!$I$320</f>
        <v>0</v>
      </c>
      <c r="Q377" s="469">
        <f>'8. Routing factors'!Q163*'7. Network costs'!$I$321</f>
        <v>0</v>
      </c>
      <c r="R377" s="469">
        <f>'8. Routing factors'!R163*'7. Network costs'!$I$322</f>
        <v>34384.62395163878</v>
      </c>
      <c r="S377" s="469">
        <f>'8. Routing factors'!S163*'7. Network costs'!$I$323</f>
        <v>32235.584954661354</v>
      </c>
      <c r="T377" s="469">
        <f>'8. Routing factors'!T163*'7. Network costs'!$I$324</f>
        <v>0</v>
      </c>
      <c r="U377" s="469">
        <f>'8. Routing factors'!U163*'7. Network costs'!$I$325</f>
        <v>142149.44276513119</v>
      </c>
      <c r="V377" s="469">
        <f>'8. Routing factors'!V163*'7. Network costs'!$I$326</f>
        <v>0</v>
      </c>
      <c r="W377" s="469">
        <f>'8. Routing factors'!W163*'7. Network costs'!$I$327</f>
        <v>212420.19703197389</v>
      </c>
      <c r="X377" s="469">
        <f>'8. Routing factors'!X163*'7. Network costs'!$I$328</f>
        <v>0</v>
      </c>
      <c r="Y377" s="469">
        <f>'8. Routing factors'!Y163*'7. Network costs'!$I$329</f>
        <v>0</v>
      </c>
      <c r="Z377" s="469">
        <f>'8. Routing factors'!Z163*'7. Network costs'!$I$330</f>
        <v>0</v>
      </c>
      <c r="AA377" s="469">
        <f>'8. Routing factors'!AA163*'7. Network costs'!$I$331</f>
        <v>0</v>
      </c>
      <c r="AB377" s="469">
        <f>'8. Routing factors'!AB163*'7. Network costs'!$I$332</f>
        <v>165762.82351907823</v>
      </c>
      <c r="AC377" s="469">
        <f>'8. Routing factors'!AC163*'7. Network costs'!$I$333</f>
        <v>220236.5392482387</v>
      </c>
      <c r="AD377" s="469">
        <f>'8. Routing factors'!AD163*'7. Network costs'!$I$334</f>
        <v>0</v>
      </c>
      <c r="AE377" s="469">
        <f>'8. Routing factors'!AE163*'7. Network costs'!$I$335</f>
        <v>0</v>
      </c>
      <c r="AF377" s="469">
        <f>'8. Routing factors'!AF163*'7. Network costs'!$I$336</f>
        <v>0</v>
      </c>
      <c r="AG377" s="469">
        <f>'8. Routing factors'!AG163*'7. Network costs'!$I$337</f>
        <v>0</v>
      </c>
      <c r="AH377" s="469">
        <f>'8. Routing factors'!AH163*'7. Network costs'!$I$338</f>
        <v>0</v>
      </c>
      <c r="AI377" s="469">
        <f>'8. Routing factors'!AI163*'7. Network costs'!$I$339</f>
        <v>563337.09227602498</v>
      </c>
      <c r="AJ377" s="469">
        <f>'8. Routing factors'!AJ163*'7. Network costs'!$I$340</f>
        <v>1566855.8534441122</v>
      </c>
      <c r="AK377" s="469">
        <f>'8. Routing factors'!AK163*'7. Network costs'!$I$341</f>
        <v>584045.03079076973</v>
      </c>
      <c r="AL377" s="469">
        <f>'8. Routing factors'!AL163*'7. Network costs'!$I$342</f>
        <v>162569.14475468721</v>
      </c>
      <c r="AM377" s="469">
        <f>'8. Routing factors'!AM163*'7. Network costs'!$I$343</f>
        <v>224900.34565180875</v>
      </c>
      <c r="AN377" s="469">
        <f>'8. Routing factors'!AN163*'7. Network costs'!$I$344</f>
        <v>563.2782524536932</v>
      </c>
      <c r="AO377" s="469">
        <f>'8. Routing factors'!AO163*'7. Network costs'!$I$345</f>
        <v>165.31278043392112</v>
      </c>
      <c r="AP377" s="469">
        <f>'8. Routing factors'!AP163*'7. Network costs'!$I$346</f>
        <v>0</v>
      </c>
      <c r="AQ377" s="469">
        <f>'8. Routing factors'!AQ163*'7. Network costs'!$I$347</f>
        <v>0</v>
      </c>
      <c r="AR377" s="469">
        <f>'8. Routing factors'!AR163*'7. Network costs'!$I$348</f>
        <v>826.56390216960585</v>
      </c>
      <c r="AS377" s="469">
        <f>'8. Routing factors'!AS163*'7. Network costs'!$I$349</f>
        <v>0</v>
      </c>
      <c r="AT377" s="469">
        <f>'8. Routing factors'!AT163*'7. Network costs'!$I$350</f>
        <v>911.22588800883307</v>
      </c>
      <c r="AU377" s="469">
        <f>'8. Routing factors'!AU163*'7. Network costs'!$I$351</f>
        <v>0</v>
      </c>
      <c r="AV377" s="469">
        <f>'8. Routing factors'!AV163*'7. Network costs'!$I$352</f>
        <v>5446.7405262021066</v>
      </c>
      <c r="AW377" s="469">
        <f>'8. Routing factors'!AW163*'7. Network costs'!$I$353</f>
        <v>0</v>
      </c>
      <c r="AX377" s="469">
        <f>'8. Routing factors'!AX163*'7. Network costs'!$I$354</f>
        <v>0</v>
      </c>
      <c r="AY377" s="469">
        <f>'8. Routing factors'!AY163*'7. Network costs'!$I$355</f>
        <v>0</v>
      </c>
      <c r="AZ377" s="469">
        <f>'8. Routing factors'!AZ163*'7. Network costs'!$I$356</f>
        <v>0</v>
      </c>
      <c r="BA377" s="469">
        <f>'8. Routing factors'!BA163*'7. Network costs'!$I$357</f>
        <v>0</v>
      </c>
      <c r="BB377" s="469">
        <f>'8. Routing factors'!BB163*'7. Network costs'!$I$358</f>
        <v>0</v>
      </c>
      <c r="BC377" s="469">
        <f>'8. Routing factors'!BC163*'7. Network costs'!$I$359</f>
        <v>0</v>
      </c>
      <c r="BD377" s="469">
        <f>'8. Routing factors'!BD163*'7. Network costs'!$I$360</f>
        <v>0</v>
      </c>
      <c r="BE377" s="469">
        <f>'8. Routing factors'!BE163*'7. Network costs'!$I$361</f>
        <v>0</v>
      </c>
      <c r="BF377" s="469">
        <f>'8. Routing factors'!BF163*'7. Network costs'!$I$362</f>
        <v>0</v>
      </c>
      <c r="BG377" s="469">
        <f>'8. Routing factors'!BG163*'7. Network costs'!$I$363</f>
        <v>0</v>
      </c>
      <c r="BH377" s="229"/>
      <c r="BI377" s="335">
        <f t="shared" si="62"/>
        <v>9330406.6549868844</v>
      </c>
      <c r="BJ377" s="470">
        <f>'2. Traffic'!I218</f>
        <v>42.448320000000002</v>
      </c>
      <c r="BK377" s="471">
        <f t="shared" si="63"/>
        <v>0.21980626453501304</v>
      </c>
    </row>
    <row r="378" spans="3:63">
      <c r="C378" s="240" t="str">
        <f t="shared" si="61"/>
        <v>S13</v>
      </c>
      <c r="D378" s="240" t="str">
        <f t="shared" si="61"/>
        <v>MMS в мрежата (MMS on net)</v>
      </c>
      <c r="E378" s="469">
        <f>'8. Routing factors'!E164*'7. Network costs'!$I$309</f>
        <v>6538.890755699189</v>
      </c>
      <c r="F378" s="469">
        <f>'8. Routing factors'!F164*'7. Network costs'!$I$310</f>
        <v>4154.2499002564955</v>
      </c>
      <c r="G378" s="469">
        <f>'8. Routing factors'!G164*'7. Network costs'!$I$311</f>
        <v>8488.7201590159166</v>
      </c>
      <c r="H378" s="469">
        <f>'8. Routing factors'!H164*'7. Network costs'!$I$312</f>
        <v>2230.8203884267723</v>
      </c>
      <c r="I378" s="469">
        <f>'8. Routing factors'!I164*'7. Network costs'!$I$313</f>
        <v>8895.6468895775233</v>
      </c>
      <c r="J378" s="469">
        <f>'8. Routing factors'!J164*'7. Network costs'!$I$314</f>
        <v>493.9496382839464</v>
      </c>
      <c r="K378" s="469">
        <f>'8. Routing factors'!K164*'7. Network costs'!$I$315</f>
        <v>192.36036091149865</v>
      </c>
      <c r="L378" s="469">
        <f>'8. Routing factors'!L164*'7. Network costs'!$I$316</f>
        <v>19.22288872714358</v>
      </c>
      <c r="M378" s="469">
        <f>'8. Routing factors'!M164*'7. Network costs'!$I$317</f>
        <v>576.6866618143074</v>
      </c>
      <c r="N378" s="469">
        <f>'8. Routing factors'!N164*'7. Network costs'!$I$318</f>
        <v>0</v>
      </c>
      <c r="O378" s="469">
        <f>'8. Routing factors'!O164*'7. Network costs'!$I$319</f>
        <v>0</v>
      </c>
      <c r="P378" s="469">
        <f>'8. Routing factors'!P164*'7. Network costs'!$I$320</f>
        <v>677721.87561130407</v>
      </c>
      <c r="Q378" s="469">
        <f>'8. Routing factors'!Q164*'7. Network costs'!$I$321</f>
        <v>0</v>
      </c>
      <c r="R378" s="469">
        <f>'8. Routing factors'!R164*'7. Network costs'!$I$322</f>
        <v>102.52207321143247</v>
      </c>
      <c r="S378" s="469">
        <f>'8. Routing factors'!S164*'7. Network costs'!$I$323</f>
        <v>96.114443635717933</v>
      </c>
      <c r="T378" s="469">
        <f>'8. Routing factors'!T164*'7. Network costs'!$I$324</f>
        <v>4212.7671533400744</v>
      </c>
      <c r="U378" s="469">
        <f>'8. Routing factors'!U164*'7. Network costs'!$I$325</f>
        <v>423.83641009505749</v>
      </c>
      <c r="V378" s="469">
        <f>'8. Routing factors'!V164*'7. Network costs'!$I$326</f>
        <v>0</v>
      </c>
      <c r="W378" s="469">
        <f>'8. Routing factors'!W164*'7. Network costs'!$I$327</f>
        <v>0</v>
      </c>
      <c r="X378" s="469">
        <f>'8. Routing factors'!X164*'7. Network costs'!$I$328</f>
        <v>0</v>
      </c>
      <c r="Y378" s="469">
        <f>'8. Routing factors'!Y164*'7. Network costs'!$I$329</f>
        <v>0</v>
      </c>
      <c r="Z378" s="469">
        <f>'8. Routing factors'!Z164*'7. Network costs'!$I$330</f>
        <v>0</v>
      </c>
      <c r="AA378" s="469">
        <f>'8. Routing factors'!AA164*'7. Network costs'!$I$331</f>
        <v>0</v>
      </c>
      <c r="AB378" s="469">
        <f>'8. Routing factors'!AB164*'7. Network costs'!$I$332</f>
        <v>988.48533882231072</v>
      </c>
      <c r="AC378" s="469">
        <f>'8. Routing factors'!AC164*'7. Network costs'!$I$333</f>
        <v>1313.3257837804169</v>
      </c>
      <c r="AD378" s="469">
        <f>'8. Routing factors'!AD164*'7. Network costs'!$I$334</f>
        <v>0</v>
      </c>
      <c r="AE378" s="469">
        <f>'8. Routing factors'!AE164*'7. Network costs'!$I$335</f>
        <v>0</v>
      </c>
      <c r="AF378" s="469">
        <f>'8. Routing factors'!AF164*'7. Network costs'!$I$336</f>
        <v>0</v>
      </c>
      <c r="AG378" s="469">
        <f>'8. Routing factors'!AG164*'7. Network costs'!$I$337</f>
        <v>0</v>
      </c>
      <c r="AH378" s="469">
        <f>'8. Routing factors'!AH164*'7. Network costs'!$I$338</f>
        <v>0</v>
      </c>
      <c r="AI378" s="469">
        <f>'8. Routing factors'!AI164*'7. Network costs'!$I$339</f>
        <v>3359.3205322395579</v>
      </c>
      <c r="AJ378" s="469">
        <f>'8. Routing factors'!AJ164*'7. Network costs'!$I$340</f>
        <v>9343.5548833973953</v>
      </c>
      <c r="AK378" s="469">
        <f>'8. Routing factors'!AK164*'7. Network costs'!$I$341</f>
        <v>3482.8071692580397</v>
      </c>
      <c r="AL378" s="469">
        <f>'8. Routing factors'!AL164*'7. Network costs'!$I$342</f>
        <v>969.44063043421215</v>
      </c>
      <c r="AM378" s="469">
        <f>'8. Routing factors'!AM164*'7. Network costs'!$I$343</f>
        <v>1341.1372324223014</v>
      </c>
      <c r="AN378" s="469">
        <f>'8. Routing factors'!AN164*'7. Network costs'!$I$344</f>
        <v>1.6794848278023111</v>
      </c>
      <c r="AO378" s="469">
        <f>'8. Routing factors'!AO164*'7. Network costs'!$I$345</f>
        <v>0.49290080945102693</v>
      </c>
      <c r="AP378" s="469">
        <f>'8. Routing factors'!AP164*'7. Network costs'!$I$346</f>
        <v>0</v>
      </c>
      <c r="AQ378" s="469">
        <f>'8. Routing factors'!AQ164*'7. Network costs'!$I$347</f>
        <v>4739.3736868929045</v>
      </c>
      <c r="AR378" s="469">
        <f>'8. Routing factors'!AR164*'7. Network costs'!$I$348</f>
        <v>2.4645040472551356</v>
      </c>
      <c r="AS378" s="469">
        <f>'8. Routing factors'!AS164*'7. Network costs'!$I$349</f>
        <v>7.3650705820649067</v>
      </c>
      <c r="AT378" s="469">
        <f>'8. Routing factors'!AT164*'7. Network costs'!$I$350</f>
        <v>2.7169343871257228</v>
      </c>
      <c r="AU378" s="469">
        <f>'8. Routing factors'!AU164*'7. Network costs'!$I$351</f>
        <v>0</v>
      </c>
      <c r="AV378" s="469">
        <f>'8. Routing factors'!AV164*'7. Network costs'!$I$352</f>
        <v>0</v>
      </c>
      <c r="AW378" s="469">
        <f>'8. Routing factors'!AW164*'7. Network costs'!$I$353</f>
        <v>0</v>
      </c>
      <c r="AX378" s="469">
        <f>'8. Routing factors'!AX164*'7. Network costs'!$I$354</f>
        <v>0</v>
      </c>
      <c r="AY378" s="469">
        <f>'8. Routing factors'!AY164*'7. Network costs'!$I$355</f>
        <v>0</v>
      </c>
      <c r="AZ378" s="469">
        <f>'8. Routing factors'!AZ164*'7. Network costs'!$I$356</f>
        <v>0</v>
      </c>
      <c r="BA378" s="469">
        <f>'8. Routing factors'!BA164*'7. Network costs'!$I$357</f>
        <v>0</v>
      </c>
      <c r="BB378" s="469">
        <f>'8. Routing factors'!BB164*'7. Network costs'!$I$358</f>
        <v>0</v>
      </c>
      <c r="BC378" s="469">
        <f>'8. Routing factors'!BC164*'7. Network costs'!$I$359</f>
        <v>0</v>
      </c>
      <c r="BD378" s="469">
        <f>'8. Routing factors'!BD164*'7. Network costs'!$I$360</f>
        <v>0</v>
      </c>
      <c r="BE378" s="469">
        <f>'8. Routing factors'!BE164*'7. Network costs'!$I$361</f>
        <v>0</v>
      </c>
      <c r="BF378" s="469">
        <f>'8. Routing factors'!BF164*'7. Network costs'!$I$362</f>
        <v>0</v>
      </c>
      <c r="BG378" s="469">
        <f>'8. Routing factors'!BG164*'7. Network costs'!$I$363</f>
        <v>0</v>
      </c>
      <c r="BH378" s="229"/>
      <c r="BI378" s="335">
        <f t="shared" si="62"/>
        <v>739699.82748619991</v>
      </c>
      <c r="BJ378" s="470">
        <f>'2. Traffic'!I219</f>
        <v>8.4896640000000012</v>
      </c>
      <c r="BK378" s="471">
        <f t="shared" si="63"/>
        <v>8.7129458537605231E-2</v>
      </c>
    </row>
    <row r="379" spans="3:63">
      <c r="C379" s="240" t="str">
        <f t="shared" si="61"/>
        <v>S14</v>
      </c>
      <c r="D379" s="240" t="str">
        <f t="shared" si="61"/>
        <v>Изходящи MMS към други мрежи (MMS outgoing to other network)</v>
      </c>
      <c r="E379" s="469">
        <f>'8. Routing factors'!E165*'7. Network costs'!$I$309</f>
        <v>3269.4453778495945</v>
      </c>
      <c r="F379" s="469">
        <f>'8. Routing factors'!F165*'7. Network costs'!$I$310</f>
        <v>2077.1249501282477</v>
      </c>
      <c r="G379" s="469">
        <f>'8. Routing factors'!G165*'7. Network costs'!$I$311</f>
        <v>4244.3600795079583</v>
      </c>
      <c r="H379" s="469">
        <f>'8. Routing factors'!H165*'7. Network costs'!$I$312</f>
        <v>1115.4101942133861</v>
      </c>
      <c r="I379" s="469">
        <f>'8. Routing factors'!I165*'7. Network costs'!$I$313</f>
        <v>4447.8234447887617</v>
      </c>
      <c r="J379" s="469">
        <f>'8. Routing factors'!J165*'7. Network costs'!$I$314</f>
        <v>246.9748191419732</v>
      </c>
      <c r="K379" s="469">
        <f>'8. Routing factors'!K165*'7. Network costs'!$I$315</f>
        <v>144.27027068362398</v>
      </c>
      <c r="L379" s="469">
        <f>'8. Routing factors'!L165*'7. Network costs'!$I$316</f>
        <v>19.22288872714358</v>
      </c>
      <c r="M379" s="469">
        <f>'8. Routing factors'!M165*'7. Network costs'!$I$317</f>
        <v>576.6866618143074</v>
      </c>
      <c r="N379" s="469">
        <f>'8. Routing factors'!N165*'7. Network costs'!$I$318</f>
        <v>0</v>
      </c>
      <c r="O379" s="469">
        <f>'8. Routing factors'!O165*'7. Network costs'!$I$319</f>
        <v>0</v>
      </c>
      <c r="P379" s="469">
        <f>'8. Routing factors'!P165*'7. Network costs'!$I$320</f>
        <v>677721.87561130407</v>
      </c>
      <c r="Q379" s="469">
        <f>'8. Routing factors'!Q165*'7. Network costs'!$I$321</f>
        <v>0</v>
      </c>
      <c r="R379" s="469">
        <f>'8. Routing factors'!R165*'7. Network costs'!$I$322</f>
        <v>102.52207321143247</v>
      </c>
      <c r="S379" s="469">
        <f>'8. Routing factors'!S165*'7. Network costs'!$I$323</f>
        <v>96.114443635717933</v>
      </c>
      <c r="T379" s="469">
        <f>'8. Routing factors'!T165*'7. Network costs'!$I$324</f>
        <v>4212.7671533400744</v>
      </c>
      <c r="U379" s="469">
        <f>'8. Routing factors'!U165*'7. Network costs'!$I$325</f>
        <v>423.83641009505749</v>
      </c>
      <c r="V379" s="469">
        <f>'8. Routing factors'!V165*'7. Network costs'!$I$326</f>
        <v>0</v>
      </c>
      <c r="W379" s="469">
        <f>'8. Routing factors'!W165*'7. Network costs'!$I$327</f>
        <v>633.35748625108954</v>
      </c>
      <c r="X379" s="469">
        <f>'8. Routing factors'!X165*'7. Network costs'!$I$328</f>
        <v>0</v>
      </c>
      <c r="Y379" s="469">
        <f>'8. Routing factors'!Y165*'7. Network costs'!$I$329</f>
        <v>0</v>
      </c>
      <c r="Z379" s="469">
        <f>'8. Routing factors'!Z165*'7. Network costs'!$I$330</f>
        <v>0</v>
      </c>
      <c r="AA379" s="469">
        <f>'8. Routing factors'!AA165*'7. Network costs'!$I$331</f>
        <v>0</v>
      </c>
      <c r="AB379" s="469">
        <f>'8. Routing factors'!AB165*'7. Network costs'!$I$332</f>
        <v>494.24266941115536</v>
      </c>
      <c r="AC379" s="469">
        <f>'8. Routing factors'!AC165*'7. Network costs'!$I$333</f>
        <v>656.66289189020847</v>
      </c>
      <c r="AD379" s="469">
        <f>'8. Routing factors'!AD165*'7. Network costs'!$I$334</f>
        <v>0</v>
      </c>
      <c r="AE379" s="469">
        <f>'8. Routing factors'!AE165*'7. Network costs'!$I$335</f>
        <v>0</v>
      </c>
      <c r="AF379" s="469">
        <f>'8. Routing factors'!AF165*'7. Network costs'!$I$336</f>
        <v>0</v>
      </c>
      <c r="AG379" s="469">
        <f>'8. Routing factors'!AG165*'7. Network costs'!$I$337</f>
        <v>0</v>
      </c>
      <c r="AH379" s="469">
        <f>'8. Routing factors'!AH165*'7. Network costs'!$I$338</f>
        <v>0</v>
      </c>
      <c r="AI379" s="469">
        <f>'8. Routing factors'!AI165*'7. Network costs'!$I$339</f>
        <v>1679.660266119779</v>
      </c>
      <c r="AJ379" s="469">
        <f>'8. Routing factors'!AJ165*'7. Network costs'!$I$340</f>
        <v>4671.7774416986977</v>
      </c>
      <c r="AK379" s="469">
        <f>'8. Routing factors'!AK165*'7. Network costs'!$I$341</f>
        <v>1741.4035846290199</v>
      </c>
      <c r="AL379" s="469">
        <f>'8. Routing factors'!AL165*'7. Network costs'!$I$342</f>
        <v>484.72031521710608</v>
      </c>
      <c r="AM379" s="469">
        <f>'8. Routing factors'!AM165*'7. Network costs'!$I$343</f>
        <v>670.5686162111507</v>
      </c>
      <c r="AN379" s="469">
        <f>'8. Routing factors'!AN165*'7. Network costs'!$I$344</f>
        <v>1.6794848278023111</v>
      </c>
      <c r="AO379" s="469">
        <f>'8. Routing factors'!AO165*'7. Network costs'!$I$345</f>
        <v>0.49290080945102693</v>
      </c>
      <c r="AP379" s="469">
        <f>'8. Routing factors'!AP165*'7. Network costs'!$I$346</f>
        <v>0</v>
      </c>
      <c r="AQ379" s="469">
        <f>'8. Routing factors'!AQ165*'7. Network costs'!$I$347</f>
        <v>4739.3736868929045</v>
      </c>
      <c r="AR379" s="469">
        <f>'8. Routing factors'!AR165*'7. Network costs'!$I$348</f>
        <v>2.4645040472551356</v>
      </c>
      <c r="AS379" s="469">
        <f>'8. Routing factors'!AS165*'7. Network costs'!$I$349</f>
        <v>7.3650705820649067</v>
      </c>
      <c r="AT379" s="469">
        <f>'8. Routing factors'!AT165*'7. Network costs'!$I$350</f>
        <v>2.7169343871257228</v>
      </c>
      <c r="AU379" s="469">
        <f>'8. Routing factors'!AU165*'7. Network costs'!$I$351</f>
        <v>0</v>
      </c>
      <c r="AV379" s="469">
        <f>'8. Routing factors'!AV165*'7. Network costs'!$I$352</f>
        <v>16.240140702901439</v>
      </c>
      <c r="AW379" s="469">
        <f>'8. Routing factors'!AW165*'7. Network costs'!$I$353</f>
        <v>0</v>
      </c>
      <c r="AX379" s="469">
        <f>'8. Routing factors'!AX165*'7. Network costs'!$I$354</f>
        <v>0</v>
      </c>
      <c r="AY379" s="469">
        <f>'8. Routing factors'!AY165*'7. Network costs'!$I$355</f>
        <v>0</v>
      </c>
      <c r="AZ379" s="469">
        <f>'8. Routing factors'!AZ165*'7. Network costs'!$I$356</f>
        <v>0</v>
      </c>
      <c r="BA379" s="469">
        <f>'8. Routing factors'!BA165*'7. Network costs'!$I$357</f>
        <v>0</v>
      </c>
      <c r="BB379" s="469">
        <f>'8. Routing factors'!BB165*'7. Network costs'!$I$358</f>
        <v>0</v>
      </c>
      <c r="BC379" s="469">
        <f>'8. Routing factors'!BC165*'7. Network costs'!$I$359</f>
        <v>0</v>
      </c>
      <c r="BD379" s="469">
        <f>'8. Routing factors'!BD165*'7. Network costs'!$I$360</f>
        <v>0</v>
      </c>
      <c r="BE379" s="469">
        <f>'8. Routing factors'!BE165*'7. Network costs'!$I$361</f>
        <v>0</v>
      </c>
      <c r="BF379" s="469">
        <f>'8. Routing factors'!BF165*'7. Network costs'!$I$362</f>
        <v>0</v>
      </c>
      <c r="BG379" s="469">
        <f>'8. Routing factors'!BG165*'7. Network costs'!$I$363</f>
        <v>0</v>
      </c>
      <c r="BH379" s="229"/>
      <c r="BI379" s="335">
        <f t="shared" si="62"/>
        <v>714501.16037211905</v>
      </c>
      <c r="BJ379" s="470">
        <f>'2. Traffic'!I220</f>
        <v>8.4896640000000012</v>
      </c>
      <c r="BK379" s="471">
        <f t="shared" si="63"/>
        <v>8.4161300184803417E-2</v>
      </c>
    </row>
    <row r="380" spans="3:63">
      <c r="C380" s="240" t="str">
        <f t="shared" si="61"/>
        <v>S15</v>
      </c>
      <c r="D380" s="240" t="str">
        <f t="shared" si="61"/>
        <v>Входящи MMS от други мрежи (MMS incoming from other network)</v>
      </c>
      <c r="E380" s="469">
        <f>'8. Routing factors'!E166*'7. Network costs'!$I$309</f>
        <v>3269.4453778495945</v>
      </c>
      <c r="F380" s="469">
        <f>'8. Routing factors'!F166*'7. Network costs'!$I$310</f>
        <v>2077.1249501282477</v>
      </c>
      <c r="G380" s="469">
        <f>'8. Routing factors'!G166*'7. Network costs'!$I$311</f>
        <v>4244.3600795079583</v>
      </c>
      <c r="H380" s="469">
        <f>'8. Routing factors'!H166*'7. Network costs'!$I$312</f>
        <v>1115.4101942133861</v>
      </c>
      <c r="I380" s="469">
        <f>'8. Routing factors'!I166*'7. Network costs'!$I$313</f>
        <v>4447.8234447887617</v>
      </c>
      <c r="J380" s="469">
        <f>'8. Routing factors'!J166*'7. Network costs'!$I$314</f>
        <v>246.9748191419732</v>
      </c>
      <c r="K380" s="469">
        <f>'8. Routing factors'!K166*'7. Network costs'!$I$315</f>
        <v>144.27027068362398</v>
      </c>
      <c r="L380" s="469">
        <f>'8. Routing factors'!L166*'7. Network costs'!$I$316</f>
        <v>19.22288872714358</v>
      </c>
      <c r="M380" s="469">
        <f>'8. Routing factors'!M166*'7. Network costs'!$I$317</f>
        <v>576.6866618143074</v>
      </c>
      <c r="N380" s="469">
        <f>'8. Routing factors'!N166*'7. Network costs'!$I$318</f>
        <v>0</v>
      </c>
      <c r="O380" s="469">
        <f>'8. Routing factors'!O166*'7. Network costs'!$I$319</f>
        <v>0</v>
      </c>
      <c r="P380" s="469">
        <f>'8. Routing factors'!P166*'7. Network costs'!$I$320</f>
        <v>677721.87561130407</v>
      </c>
      <c r="Q380" s="469">
        <f>'8. Routing factors'!Q166*'7. Network costs'!$I$321</f>
        <v>0</v>
      </c>
      <c r="R380" s="469">
        <f>'8. Routing factors'!R166*'7. Network costs'!$I$322</f>
        <v>102.52207321143247</v>
      </c>
      <c r="S380" s="469">
        <f>'8. Routing factors'!S166*'7. Network costs'!$I$323</f>
        <v>96.114443635717933</v>
      </c>
      <c r="T380" s="469">
        <f>'8. Routing factors'!T166*'7. Network costs'!$I$324</f>
        <v>4212.7671533400744</v>
      </c>
      <c r="U380" s="469">
        <f>'8. Routing factors'!U166*'7. Network costs'!$I$325</f>
        <v>0</v>
      </c>
      <c r="V380" s="469">
        <f>'8. Routing factors'!V166*'7. Network costs'!$I$326</f>
        <v>1324.1470718156763</v>
      </c>
      <c r="W380" s="469">
        <f>'8. Routing factors'!W166*'7. Network costs'!$I$327</f>
        <v>633.35748625108954</v>
      </c>
      <c r="X380" s="469">
        <f>'8. Routing factors'!X166*'7. Network costs'!$I$328</f>
        <v>0</v>
      </c>
      <c r="Y380" s="469">
        <f>'8. Routing factors'!Y166*'7. Network costs'!$I$329</f>
        <v>0</v>
      </c>
      <c r="Z380" s="469">
        <f>'8. Routing factors'!Z166*'7. Network costs'!$I$330</f>
        <v>0</v>
      </c>
      <c r="AA380" s="469">
        <f>'8. Routing factors'!AA166*'7. Network costs'!$I$331</f>
        <v>0</v>
      </c>
      <c r="AB380" s="469">
        <f>'8. Routing factors'!AB166*'7. Network costs'!$I$332</f>
        <v>494.24266941115536</v>
      </c>
      <c r="AC380" s="469">
        <f>'8. Routing factors'!AC166*'7. Network costs'!$I$333</f>
        <v>656.66289189020847</v>
      </c>
      <c r="AD380" s="469">
        <f>'8. Routing factors'!AD166*'7. Network costs'!$I$334</f>
        <v>0</v>
      </c>
      <c r="AE380" s="469">
        <f>'8. Routing factors'!AE166*'7. Network costs'!$I$335</f>
        <v>0</v>
      </c>
      <c r="AF380" s="469">
        <f>'8. Routing factors'!AF166*'7. Network costs'!$I$336</f>
        <v>0</v>
      </c>
      <c r="AG380" s="469">
        <f>'8. Routing factors'!AG166*'7. Network costs'!$I$337</f>
        <v>0</v>
      </c>
      <c r="AH380" s="469">
        <f>'8. Routing factors'!AH166*'7. Network costs'!$I$338</f>
        <v>0</v>
      </c>
      <c r="AI380" s="469">
        <f>'8. Routing factors'!AI166*'7. Network costs'!$I$339</f>
        <v>1679.660266119779</v>
      </c>
      <c r="AJ380" s="469">
        <f>'8. Routing factors'!AJ166*'7. Network costs'!$I$340</f>
        <v>4671.7774416986977</v>
      </c>
      <c r="AK380" s="469">
        <f>'8. Routing factors'!AK166*'7. Network costs'!$I$341</f>
        <v>1741.4035846290199</v>
      </c>
      <c r="AL380" s="469">
        <f>'8. Routing factors'!AL166*'7. Network costs'!$I$342</f>
        <v>484.72031521710608</v>
      </c>
      <c r="AM380" s="469">
        <f>'8. Routing factors'!AM166*'7. Network costs'!$I$343</f>
        <v>670.5686162111507</v>
      </c>
      <c r="AN380" s="469">
        <f>'8. Routing factors'!AN166*'7. Network costs'!$I$344</f>
        <v>1.6794848278023111</v>
      </c>
      <c r="AO380" s="469">
        <f>'8. Routing factors'!AO166*'7. Network costs'!$I$345</f>
        <v>0.49290080945102693</v>
      </c>
      <c r="AP380" s="469">
        <f>'8. Routing factors'!AP166*'7. Network costs'!$I$346</f>
        <v>0</v>
      </c>
      <c r="AQ380" s="469">
        <f>'8. Routing factors'!AQ166*'7. Network costs'!$I$347</f>
        <v>4739.3736868929045</v>
      </c>
      <c r="AR380" s="469">
        <f>'8. Routing factors'!AR166*'7. Network costs'!$I$348</f>
        <v>2.4645040472551356</v>
      </c>
      <c r="AS380" s="469">
        <f>'8. Routing factors'!AS166*'7. Network costs'!$I$349</f>
        <v>7.3650705820649067</v>
      </c>
      <c r="AT380" s="469">
        <f>'8. Routing factors'!AT166*'7. Network costs'!$I$350</f>
        <v>0</v>
      </c>
      <c r="AU380" s="469">
        <f>'8. Routing factors'!AU166*'7. Network costs'!$I$351</f>
        <v>2.3149716777545732</v>
      </c>
      <c r="AV380" s="469">
        <f>'8. Routing factors'!AV166*'7. Network costs'!$I$352</f>
        <v>16.240140702901439</v>
      </c>
      <c r="AW380" s="469">
        <f>'8. Routing factors'!AW166*'7. Network costs'!$I$353</f>
        <v>0</v>
      </c>
      <c r="AX380" s="469">
        <f>'8. Routing factors'!AX166*'7. Network costs'!$I$354</f>
        <v>0</v>
      </c>
      <c r="AY380" s="469">
        <f>'8. Routing factors'!AY166*'7. Network costs'!$I$355</f>
        <v>0</v>
      </c>
      <c r="AZ380" s="469">
        <f>'8. Routing factors'!AZ166*'7. Network costs'!$I$356</f>
        <v>0</v>
      </c>
      <c r="BA380" s="469">
        <f>'8. Routing factors'!BA166*'7. Network costs'!$I$357</f>
        <v>0</v>
      </c>
      <c r="BB380" s="469">
        <f>'8. Routing factors'!BB166*'7. Network costs'!$I$358</f>
        <v>0</v>
      </c>
      <c r="BC380" s="469">
        <f>'8. Routing factors'!BC166*'7. Network costs'!$I$359</f>
        <v>0</v>
      </c>
      <c r="BD380" s="469">
        <f>'8. Routing factors'!BD166*'7. Network costs'!$I$360</f>
        <v>0</v>
      </c>
      <c r="BE380" s="469">
        <f>'8. Routing factors'!BE166*'7. Network costs'!$I$361</f>
        <v>0</v>
      </c>
      <c r="BF380" s="469">
        <f>'8. Routing factors'!BF166*'7. Network costs'!$I$362</f>
        <v>0</v>
      </c>
      <c r="BG380" s="469">
        <f>'8. Routing factors'!BG166*'7. Network costs'!$I$363</f>
        <v>0</v>
      </c>
      <c r="BH380" s="229"/>
      <c r="BI380" s="335">
        <f t="shared" si="62"/>
        <v>715401.06907113024</v>
      </c>
      <c r="BJ380" s="470">
        <f>'2. Traffic'!I221</f>
        <v>8.4896640000000012</v>
      </c>
      <c r="BK380" s="471">
        <f t="shared" si="63"/>
        <v>8.4267300693069841E-2</v>
      </c>
    </row>
    <row r="381" spans="3:63">
      <c r="C381" s="240" t="str">
        <f t="shared" si="61"/>
        <v>S16</v>
      </c>
      <c r="D381" s="240" t="str">
        <f t="shared" si="61"/>
        <v>SMS в мрежата (SMS on net)</v>
      </c>
      <c r="E381" s="469">
        <f>'8. Routing factors'!E167*'7. Network costs'!$I$309</f>
        <v>353.8173385360634</v>
      </c>
      <c r="F381" s="469">
        <f>'8. Routing factors'!F167*'7. Network costs'!$I$310</f>
        <v>224.78516590009809</v>
      </c>
      <c r="G381" s="469">
        <f>'8. Routing factors'!G167*'7. Network costs'!$I$311</f>
        <v>459.32199916670533</v>
      </c>
      <c r="H381" s="469">
        <f>'8. Routing factors'!H167*'7. Network costs'!$I$312</f>
        <v>120.70899516056365</v>
      </c>
      <c r="I381" s="469">
        <f>'8. Routing factors'!I167*'7. Network costs'!$I$313</f>
        <v>481.34067758872993</v>
      </c>
      <c r="J381" s="469">
        <f>'8. Routing factors'!J167*'7. Network costs'!$I$314</f>
        <v>26.727460806124075</v>
      </c>
      <c r="K381" s="469">
        <f>'8. Routing factors'!K167*'7. Network costs'!$I$315</f>
        <v>10.408559108931847</v>
      </c>
      <c r="L381" s="469">
        <f>'8. Routing factors'!L167*'7. Network costs'!$I$316</f>
        <v>1.0401445111290255</v>
      </c>
      <c r="M381" s="469">
        <f>'8. Routing factors'!M167*'7. Network costs'!$I$317</f>
        <v>31.204335333870763</v>
      </c>
      <c r="N381" s="469">
        <f>'8. Routing factors'!N167*'7. Network costs'!$I$318</f>
        <v>93254.530084115424</v>
      </c>
      <c r="O381" s="469">
        <f>'8. Routing factors'!O167*'7. Network costs'!$I$319</f>
        <v>124894.45993408318</v>
      </c>
      <c r="P381" s="469">
        <f>'8. Routing factors'!P167*'7. Network costs'!$I$320</f>
        <v>0</v>
      </c>
      <c r="Q381" s="469">
        <f>'8. Routing factors'!Q167*'7. Network costs'!$I$321</f>
        <v>0</v>
      </c>
      <c r="R381" s="469">
        <f>'8. Routing factors'!R167*'7. Network costs'!$I$322</f>
        <v>5.5474373926881375</v>
      </c>
      <c r="S381" s="469">
        <f>'8. Routing factors'!S167*'7. Network costs'!$I$323</f>
        <v>5.2007225556451289</v>
      </c>
      <c r="T381" s="469">
        <f>'8. Routing factors'!T167*'7. Network costs'!$I$324</f>
        <v>227.95151620598563</v>
      </c>
      <c r="U381" s="469">
        <f>'8. Routing factors'!U167*'7. Network costs'!$I$325</f>
        <v>22.933655905446887</v>
      </c>
      <c r="V381" s="469">
        <f>'8. Routing factors'!V167*'7. Network costs'!$I$326</f>
        <v>0</v>
      </c>
      <c r="W381" s="469">
        <f>'8. Routing factors'!W167*'7. Network costs'!$I$327</f>
        <v>0</v>
      </c>
      <c r="X381" s="469">
        <f>'8. Routing factors'!X167*'7. Network costs'!$I$328</f>
        <v>0</v>
      </c>
      <c r="Y381" s="469">
        <f>'8. Routing factors'!Y167*'7. Network costs'!$I$329</f>
        <v>0</v>
      </c>
      <c r="Z381" s="469">
        <f>'8. Routing factors'!Z167*'7. Network costs'!$I$330</f>
        <v>0</v>
      </c>
      <c r="AA381" s="469">
        <f>'8. Routing factors'!AA167*'7. Network costs'!$I$331</f>
        <v>0</v>
      </c>
      <c r="AB381" s="469">
        <f>'8. Routing factors'!AB167*'7. Network costs'!$I$332</f>
        <v>53.486633257972443</v>
      </c>
      <c r="AC381" s="469">
        <f>'8. Routing factors'!AC167*'7. Network costs'!$I$333</f>
        <v>71.063648378430457</v>
      </c>
      <c r="AD381" s="469">
        <f>'8. Routing factors'!AD167*'7. Network costs'!$I$334</f>
        <v>0</v>
      </c>
      <c r="AE381" s="469">
        <f>'8. Routing factors'!AE167*'7. Network costs'!$I$335</f>
        <v>0</v>
      </c>
      <c r="AF381" s="469">
        <f>'8. Routing factors'!AF167*'7. Network costs'!$I$336</f>
        <v>0</v>
      </c>
      <c r="AG381" s="469">
        <f>'8. Routing factors'!AG167*'7. Network costs'!$I$337</f>
        <v>0</v>
      </c>
      <c r="AH381" s="469">
        <f>'8. Routing factors'!AH167*'7. Network costs'!$I$338</f>
        <v>0</v>
      </c>
      <c r="AI381" s="469">
        <f>'8. Routing factors'!AI167*'7. Network costs'!$I$339</f>
        <v>181.77178582936264</v>
      </c>
      <c r="AJ381" s="469">
        <f>'8. Routing factors'!AJ167*'7. Network costs'!$I$340</f>
        <v>505.57683937874725</v>
      </c>
      <c r="AK381" s="469">
        <f>'8. Routing factors'!AK167*'7. Network costs'!$I$341</f>
        <v>188.4536092283187</v>
      </c>
      <c r="AL381" s="469">
        <f>'8. Routing factors'!AL167*'7. Network costs'!$I$342</f>
        <v>52.456130029393584</v>
      </c>
      <c r="AM381" s="469">
        <f>'8. Routing factors'!AM167*'7. Network costs'!$I$343</f>
        <v>72.568517186756608</v>
      </c>
      <c r="AN381" s="469">
        <f>'8. Routing factors'!AN167*'7. Network costs'!$I$344</f>
        <v>9.0876400002063137E-2</v>
      </c>
      <c r="AO381" s="469">
        <f>'8. Routing factors'!AO167*'7. Network costs'!$I$345</f>
        <v>2.667070900522879E-2</v>
      </c>
      <c r="AP381" s="469">
        <f>'8. Routing factors'!AP167*'7. Network costs'!$I$346</f>
        <v>1630.3445482911593</v>
      </c>
      <c r="AQ381" s="469">
        <f>'8. Routing factors'!AQ167*'7. Network costs'!$I$347</f>
        <v>0</v>
      </c>
      <c r="AR381" s="469">
        <f>'8. Routing factors'!AR167*'7. Network costs'!$I$348</f>
        <v>0.13335354502614399</v>
      </c>
      <c r="AS381" s="469">
        <f>'8. Routing factors'!AS167*'7. Network costs'!$I$349</f>
        <v>0.3985216711573305</v>
      </c>
      <c r="AT381" s="469">
        <f>'8. Routing factors'!AT167*'7. Network costs'!$I$350</f>
        <v>0.14701247195360803</v>
      </c>
      <c r="AU381" s="469">
        <f>'8. Routing factors'!AU167*'7. Network costs'!$I$351</f>
        <v>0</v>
      </c>
      <c r="AV381" s="469">
        <f>'8. Routing factors'!AV167*'7. Network costs'!$I$352</f>
        <v>0</v>
      </c>
      <c r="AW381" s="469">
        <f>'8. Routing factors'!AW167*'7. Network costs'!$I$353</f>
        <v>0</v>
      </c>
      <c r="AX381" s="469">
        <f>'8. Routing factors'!AX167*'7. Network costs'!$I$354</f>
        <v>0</v>
      </c>
      <c r="AY381" s="469">
        <f>'8. Routing factors'!AY167*'7. Network costs'!$I$355</f>
        <v>0</v>
      </c>
      <c r="AZ381" s="469">
        <f>'8. Routing factors'!AZ167*'7. Network costs'!$I$356</f>
        <v>0</v>
      </c>
      <c r="BA381" s="469">
        <f>'8. Routing factors'!BA167*'7. Network costs'!$I$357</f>
        <v>0</v>
      </c>
      <c r="BB381" s="469">
        <f>'8. Routing factors'!BB167*'7. Network costs'!$I$358</f>
        <v>0</v>
      </c>
      <c r="BC381" s="469">
        <f>'8. Routing factors'!BC167*'7. Network costs'!$I$359</f>
        <v>0</v>
      </c>
      <c r="BD381" s="469">
        <f>'8. Routing factors'!BD167*'7. Network costs'!$I$360</f>
        <v>0</v>
      </c>
      <c r="BE381" s="469">
        <f>'8. Routing factors'!BE167*'7. Network costs'!$I$361</f>
        <v>0</v>
      </c>
      <c r="BF381" s="469">
        <f>'8. Routing factors'!BF167*'7. Network costs'!$I$362</f>
        <v>0</v>
      </c>
      <c r="BG381" s="469">
        <f>'8. Routing factors'!BG167*'7. Network costs'!$I$363</f>
        <v>0</v>
      </c>
      <c r="BH381" s="229"/>
      <c r="BI381" s="335">
        <f t="shared" si="62"/>
        <v>222876.49617274789</v>
      </c>
      <c r="BJ381" s="470">
        <f>'2. Traffic'!I222</f>
        <v>254.68992000000003</v>
      </c>
      <c r="BK381" s="471">
        <f t="shared" si="63"/>
        <v>8.7508958412153837E-4</v>
      </c>
    </row>
    <row r="382" spans="3:63">
      <c r="C382" s="240" t="str">
        <f t="shared" si="61"/>
        <v>S17</v>
      </c>
      <c r="D382" s="240" t="str">
        <f t="shared" si="61"/>
        <v>Изходящи SMS към други мрежи (SMS outgoing to other network)</v>
      </c>
      <c r="E382" s="469">
        <f>'8. Routing factors'!E168*'7. Network costs'!$I$309</f>
        <v>58.969556422677236</v>
      </c>
      <c r="F382" s="469">
        <f>'8. Routing factors'!F168*'7. Network costs'!$I$310</f>
        <v>37.46419431668302</v>
      </c>
      <c r="G382" s="469">
        <f>'8. Routing factors'!G168*'7. Network costs'!$I$311</f>
        <v>76.55366652778423</v>
      </c>
      <c r="H382" s="469">
        <f>'8. Routing factors'!H168*'7. Network costs'!$I$312</f>
        <v>20.118165860093942</v>
      </c>
      <c r="I382" s="469">
        <f>'8. Routing factors'!I168*'7. Network costs'!$I$313</f>
        <v>80.223446264788322</v>
      </c>
      <c r="J382" s="469">
        <f>'8. Routing factors'!J168*'7. Network costs'!$I$314</f>
        <v>4.4545768010206794</v>
      </c>
      <c r="K382" s="469">
        <f>'8. Routing factors'!K168*'7. Network costs'!$I$315</f>
        <v>2.6021397772329617</v>
      </c>
      <c r="L382" s="469">
        <f>'8. Routing factors'!L168*'7. Network costs'!$I$316</f>
        <v>0.34671483704300854</v>
      </c>
      <c r="M382" s="469">
        <f>'8. Routing factors'!M168*'7. Network costs'!$I$317</f>
        <v>10.401445111290256</v>
      </c>
      <c r="N382" s="469">
        <f>'8. Routing factors'!N168*'7. Network costs'!$I$318</f>
        <v>31084.843361371812</v>
      </c>
      <c r="O382" s="469">
        <f>'8. Routing factors'!O168*'7. Network costs'!$I$319</f>
        <v>41631.4866446944</v>
      </c>
      <c r="P382" s="469">
        <f>'8. Routing factors'!P168*'7. Network costs'!$I$320</f>
        <v>0</v>
      </c>
      <c r="Q382" s="469">
        <f>'8. Routing factors'!Q168*'7. Network costs'!$I$321</f>
        <v>0</v>
      </c>
      <c r="R382" s="469">
        <f>'8. Routing factors'!R168*'7. Network costs'!$I$322</f>
        <v>1.8491457975627128</v>
      </c>
      <c r="S382" s="469">
        <f>'8. Routing factors'!S168*'7. Network costs'!$I$323</f>
        <v>1.733574185215043</v>
      </c>
      <c r="T382" s="469">
        <f>'8. Routing factors'!T168*'7. Network costs'!$I$324</f>
        <v>75.983838735328533</v>
      </c>
      <c r="U382" s="469">
        <f>'8. Routing factors'!U168*'7. Network costs'!$I$325</f>
        <v>7.644551968482296</v>
      </c>
      <c r="V382" s="469">
        <f>'8. Routing factors'!V168*'7. Network costs'!$I$326</f>
        <v>0</v>
      </c>
      <c r="W382" s="469">
        <f>'8. Routing factors'!W168*'7. Network costs'!$I$327</f>
        <v>11.42359198726666</v>
      </c>
      <c r="X382" s="469">
        <f>'8. Routing factors'!X168*'7. Network costs'!$I$328</f>
        <v>0</v>
      </c>
      <c r="Y382" s="469">
        <f>'8. Routing factors'!Y168*'7. Network costs'!$I$329</f>
        <v>0</v>
      </c>
      <c r="Z382" s="469">
        <f>'8. Routing factors'!Z168*'7. Network costs'!$I$330</f>
        <v>0</v>
      </c>
      <c r="AA382" s="469">
        <f>'8. Routing factors'!AA168*'7. Network costs'!$I$331</f>
        <v>0</v>
      </c>
      <c r="AB382" s="469">
        <f>'8. Routing factors'!AB168*'7. Network costs'!$I$332</f>
        <v>8.9144388763287417</v>
      </c>
      <c r="AC382" s="469">
        <f>'8. Routing factors'!AC168*'7. Network costs'!$I$333</f>
        <v>11.843941396405077</v>
      </c>
      <c r="AD382" s="469">
        <f>'8. Routing factors'!AD168*'7. Network costs'!$I$334</f>
        <v>0</v>
      </c>
      <c r="AE382" s="469">
        <f>'8. Routing factors'!AE168*'7. Network costs'!$I$335</f>
        <v>0</v>
      </c>
      <c r="AF382" s="469">
        <f>'8. Routing factors'!AF168*'7. Network costs'!$I$336</f>
        <v>0</v>
      </c>
      <c r="AG382" s="469">
        <f>'8. Routing factors'!AG168*'7. Network costs'!$I$337</f>
        <v>0</v>
      </c>
      <c r="AH382" s="469">
        <f>'8. Routing factors'!AH168*'7. Network costs'!$I$338</f>
        <v>0</v>
      </c>
      <c r="AI382" s="469">
        <f>'8. Routing factors'!AI168*'7. Network costs'!$I$339</f>
        <v>30.295297638227112</v>
      </c>
      <c r="AJ382" s="469">
        <f>'8. Routing factors'!AJ168*'7. Network costs'!$I$340</f>
        <v>84.262806563124556</v>
      </c>
      <c r="AK382" s="469">
        <f>'8. Routing factors'!AK168*'7. Network costs'!$I$341</f>
        <v>31.408934871386453</v>
      </c>
      <c r="AL382" s="469">
        <f>'8. Routing factors'!AL168*'7. Network costs'!$I$342</f>
        <v>8.7426883382322647</v>
      </c>
      <c r="AM382" s="469">
        <f>'8. Routing factors'!AM168*'7. Network costs'!$I$343</f>
        <v>12.094752864459435</v>
      </c>
      <c r="AN382" s="469">
        <f>'8. Routing factors'!AN168*'7. Network costs'!$I$344</f>
        <v>3.0292133334021049E-2</v>
      </c>
      <c r="AO382" s="469">
        <f>'8. Routing factors'!AO168*'7. Network costs'!$I$345</f>
        <v>8.8902363350762646E-3</v>
      </c>
      <c r="AP382" s="469">
        <f>'8. Routing factors'!AP168*'7. Network costs'!$I$346</f>
        <v>543.44818276371984</v>
      </c>
      <c r="AQ382" s="469">
        <f>'8. Routing factors'!AQ168*'7. Network costs'!$I$347</f>
        <v>0</v>
      </c>
      <c r="AR382" s="469">
        <f>'8. Routing factors'!AR168*'7. Network costs'!$I$348</f>
        <v>4.445118167538134E-2</v>
      </c>
      <c r="AS382" s="469">
        <f>'8. Routing factors'!AS168*'7. Network costs'!$I$349</f>
        <v>0.13284055705244352</v>
      </c>
      <c r="AT382" s="469">
        <f>'8. Routing factors'!AT168*'7. Network costs'!$I$350</f>
        <v>4.9004157317869342E-2</v>
      </c>
      <c r="AU382" s="469">
        <f>'8. Routing factors'!AU168*'7. Network costs'!$I$351</f>
        <v>0</v>
      </c>
      <c r="AV382" s="469">
        <f>'8. Routing factors'!AV168*'7. Network costs'!$I$352</f>
        <v>0.29291631540327256</v>
      </c>
      <c r="AW382" s="469">
        <f>'8. Routing factors'!AW168*'7. Network costs'!$I$353</f>
        <v>0</v>
      </c>
      <c r="AX382" s="469">
        <f>'8. Routing factors'!AX168*'7. Network costs'!$I$354</f>
        <v>0</v>
      </c>
      <c r="AY382" s="469">
        <f>'8. Routing factors'!AY168*'7. Network costs'!$I$355</f>
        <v>0</v>
      </c>
      <c r="AZ382" s="469">
        <f>'8. Routing factors'!AZ168*'7. Network costs'!$I$356</f>
        <v>0</v>
      </c>
      <c r="BA382" s="469">
        <f>'8. Routing factors'!BA168*'7. Network costs'!$I$357</f>
        <v>0</v>
      </c>
      <c r="BB382" s="469">
        <f>'8. Routing factors'!BB168*'7. Network costs'!$I$358</f>
        <v>0</v>
      </c>
      <c r="BC382" s="469">
        <f>'8. Routing factors'!BC168*'7. Network costs'!$I$359</f>
        <v>0</v>
      </c>
      <c r="BD382" s="469">
        <f>'8. Routing factors'!BD168*'7. Network costs'!$I$360</f>
        <v>0</v>
      </c>
      <c r="BE382" s="469">
        <f>'8. Routing factors'!BE168*'7. Network costs'!$I$361</f>
        <v>0</v>
      </c>
      <c r="BF382" s="469">
        <f>'8. Routing factors'!BF168*'7. Network costs'!$I$362</f>
        <v>0</v>
      </c>
      <c r="BG382" s="469">
        <f>'8. Routing factors'!BG168*'7. Network costs'!$I$363</f>
        <v>0</v>
      </c>
      <c r="BH382" s="229"/>
      <c r="BI382" s="335">
        <f t="shared" si="62"/>
        <v>73837.668052551686</v>
      </c>
      <c r="BJ382" s="470">
        <f>'2. Traffic'!I223</f>
        <v>84.896640000000005</v>
      </c>
      <c r="BK382" s="471">
        <f t="shared" si="63"/>
        <v>8.697360467098778E-4</v>
      </c>
    </row>
    <row r="383" spans="3:63">
      <c r="C383" s="240" t="str">
        <f t="shared" si="61"/>
        <v>S18</v>
      </c>
      <c r="D383" s="240" t="str">
        <f t="shared" si="61"/>
        <v>Входящи SMS от други мрежи (SMS incoming from other network)</v>
      </c>
      <c r="E383" s="469">
        <f>'8. Routing factors'!E169*'7. Network costs'!$I$309</f>
        <v>29.484778211338618</v>
      </c>
      <c r="F383" s="469">
        <f>'8. Routing factors'!F169*'7. Network costs'!$I$310</f>
        <v>18.73209715834151</v>
      </c>
      <c r="G383" s="469">
        <f>'8. Routing factors'!G169*'7. Network costs'!$I$311</f>
        <v>38.276833263892115</v>
      </c>
      <c r="H383" s="469">
        <f>'8. Routing factors'!H169*'7. Network costs'!$I$312</f>
        <v>10.059082930046971</v>
      </c>
      <c r="I383" s="469">
        <f>'8. Routing factors'!I169*'7. Network costs'!$I$313</f>
        <v>40.111723132394161</v>
      </c>
      <c r="J383" s="469">
        <f>'8. Routing factors'!J169*'7. Network costs'!$I$314</f>
        <v>2.2272884005103397</v>
      </c>
      <c r="K383" s="469">
        <f>'8. Routing factors'!K169*'7. Network costs'!$I$315</f>
        <v>1.3010698886164809</v>
      </c>
      <c r="L383" s="469">
        <f>'8. Routing factors'!L169*'7. Network costs'!$I$316</f>
        <v>0.17335741852150427</v>
      </c>
      <c r="M383" s="469">
        <f>'8. Routing factors'!M169*'7. Network costs'!$I$317</f>
        <v>5.200722555645128</v>
      </c>
      <c r="N383" s="469">
        <f>'8. Routing factors'!N169*'7. Network costs'!$I$318</f>
        <v>15542.421680685906</v>
      </c>
      <c r="O383" s="469">
        <f>'8. Routing factors'!O169*'7. Network costs'!$I$319</f>
        <v>20815.7433223472</v>
      </c>
      <c r="P383" s="469">
        <f>'8. Routing factors'!P169*'7. Network costs'!$I$320</f>
        <v>0</v>
      </c>
      <c r="Q383" s="469">
        <f>'8. Routing factors'!Q169*'7. Network costs'!$I$321</f>
        <v>0</v>
      </c>
      <c r="R383" s="469">
        <f>'8. Routing factors'!R169*'7. Network costs'!$I$322</f>
        <v>0.9245728987813564</v>
      </c>
      <c r="S383" s="469">
        <f>'8. Routing factors'!S169*'7. Network costs'!$I$323</f>
        <v>0.86678709260752151</v>
      </c>
      <c r="T383" s="469">
        <f>'8. Routing factors'!T169*'7. Network costs'!$I$324</f>
        <v>37.991919367664266</v>
      </c>
      <c r="U383" s="469">
        <f>'8. Routing factors'!U169*'7. Network costs'!$I$325</f>
        <v>0</v>
      </c>
      <c r="V383" s="469">
        <f>'8. Routing factors'!V169*'7. Network costs'!$I$326</f>
        <v>11.94153081626273</v>
      </c>
      <c r="W383" s="469">
        <f>'8. Routing factors'!W169*'7. Network costs'!$I$327</f>
        <v>5.7117959936333298</v>
      </c>
      <c r="X383" s="469">
        <f>'8. Routing factors'!X169*'7. Network costs'!$I$328</f>
        <v>0</v>
      </c>
      <c r="Y383" s="469">
        <f>'8. Routing factors'!Y169*'7. Network costs'!$I$329</f>
        <v>0</v>
      </c>
      <c r="Z383" s="469">
        <f>'8. Routing factors'!Z169*'7. Network costs'!$I$330</f>
        <v>0</v>
      </c>
      <c r="AA383" s="469">
        <f>'8. Routing factors'!AA169*'7. Network costs'!$I$331</f>
        <v>0</v>
      </c>
      <c r="AB383" s="469">
        <f>'8. Routing factors'!AB169*'7. Network costs'!$I$332</f>
        <v>4.4572194381643708</v>
      </c>
      <c r="AC383" s="469">
        <f>'8. Routing factors'!AC169*'7. Network costs'!$I$333</f>
        <v>5.9219706982025384</v>
      </c>
      <c r="AD383" s="469">
        <f>'8. Routing factors'!AD169*'7. Network costs'!$I$334</f>
        <v>0</v>
      </c>
      <c r="AE383" s="469">
        <f>'8. Routing factors'!AE169*'7. Network costs'!$I$335</f>
        <v>0</v>
      </c>
      <c r="AF383" s="469">
        <f>'8. Routing factors'!AF169*'7. Network costs'!$I$336</f>
        <v>0</v>
      </c>
      <c r="AG383" s="469">
        <f>'8. Routing factors'!AG169*'7. Network costs'!$I$337</f>
        <v>0</v>
      </c>
      <c r="AH383" s="469">
        <f>'8. Routing factors'!AH169*'7. Network costs'!$I$338</f>
        <v>0</v>
      </c>
      <c r="AI383" s="469">
        <f>'8. Routing factors'!AI169*'7. Network costs'!$I$339</f>
        <v>15.147648819113556</v>
      </c>
      <c r="AJ383" s="469">
        <f>'8. Routing factors'!AJ169*'7. Network costs'!$I$340</f>
        <v>42.131403281562278</v>
      </c>
      <c r="AK383" s="469">
        <f>'8. Routing factors'!AK169*'7. Network costs'!$I$341</f>
        <v>15.704467435693227</v>
      </c>
      <c r="AL383" s="469">
        <f>'8. Routing factors'!AL169*'7. Network costs'!$I$342</f>
        <v>4.3713441691161323</v>
      </c>
      <c r="AM383" s="469">
        <f>'8. Routing factors'!AM169*'7. Network costs'!$I$343</f>
        <v>6.0473764322297177</v>
      </c>
      <c r="AN383" s="469">
        <f>'8. Routing factors'!AN169*'7. Network costs'!$I$344</f>
        <v>1.5146066667010525E-2</v>
      </c>
      <c r="AO383" s="469">
        <f>'8. Routing factors'!AO169*'7. Network costs'!$I$345</f>
        <v>4.4451181675381323E-3</v>
      </c>
      <c r="AP383" s="469">
        <f>'8. Routing factors'!AP169*'7. Network costs'!$I$346</f>
        <v>271.72409138185992</v>
      </c>
      <c r="AQ383" s="469">
        <f>'8. Routing factors'!AQ169*'7. Network costs'!$I$347</f>
        <v>0</v>
      </c>
      <c r="AR383" s="469">
        <f>'8. Routing factors'!AR169*'7. Network costs'!$I$348</f>
        <v>2.222559083769067E-2</v>
      </c>
      <c r="AS383" s="469">
        <f>'8. Routing factors'!AS169*'7. Network costs'!$I$349</f>
        <v>6.642027852622176E-2</v>
      </c>
      <c r="AT383" s="469">
        <f>'8. Routing factors'!AT169*'7. Network costs'!$I$350</f>
        <v>0</v>
      </c>
      <c r="AU383" s="469">
        <f>'8. Routing factors'!AU169*'7. Network costs'!$I$351</f>
        <v>2.0877065861555452E-2</v>
      </c>
      <c r="AV383" s="469">
        <f>'8. Routing factors'!AV169*'7. Network costs'!$I$352</f>
        <v>0.14645815770163628</v>
      </c>
      <c r="AW383" s="469">
        <f>'8. Routing factors'!AW169*'7. Network costs'!$I$353</f>
        <v>0</v>
      </c>
      <c r="AX383" s="469">
        <f>'8. Routing factors'!AX169*'7. Network costs'!$I$354</f>
        <v>0</v>
      </c>
      <c r="AY383" s="469">
        <f>'8. Routing factors'!AY169*'7. Network costs'!$I$355</f>
        <v>0</v>
      </c>
      <c r="AZ383" s="469">
        <f>'8. Routing factors'!AZ169*'7. Network costs'!$I$356</f>
        <v>0</v>
      </c>
      <c r="BA383" s="469">
        <f>'8. Routing factors'!BA169*'7. Network costs'!$I$357</f>
        <v>0</v>
      </c>
      <c r="BB383" s="469">
        <f>'8. Routing factors'!BB169*'7. Network costs'!$I$358</f>
        <v>0</v>
      </c>
      <c r="BC383" s="469">
        <f>'8. Routing factors'!BC169*'7. Network costs'!$I$359</f>
        <v>0</v>
      </c>
      <c r="BD383" s="469">
        <f>'8. Routing factors'!BD169*'7. Network costs'!$I$360</f>
        <v>0</v>
      </c>
      <c r="BE383" s="469">
        <f>'8. Routing factors'!BE169*'7. Network costs'!$I$361</f>
        <v>0</v>
      </c>
      <c r="BF383" s="469">
        <f>'8. Routing factors'!BF169*'7. Network costs'!$I$362</f>
        <v>0</v>
      </c>
      <c r="BG383" s="469">
        <f>'8. Routing factors'!BG169*'7. Network costs'!$I$363</f>
        <v>0</v>
      </c>
      <c r="BH383" s="229"/>
      <c r="BI383" s="335">
        <f t="shared" si="62"/>
        <v>36926.949656095072</v>
      </c>
      <c r="BJ383" s="470">
        <f>'2. Traffic'!I224</f>
        <v>42.448320000000002</v>
      </c>
      <c r="BK383" s="471">
        <f t="shared" si="63"/>
        <v>8.6992723519081717E-4</v>
      </c>
    </row>
    <row r="384" spans="3:63">
      <c r="C384" s="240" t="str">
        <f t="shared" si="61"/>
        <v>S19</v>
      </c>
      <c r="D384" s="240" t="str">
        <f t="shared" si="61"/>
        <v>Пренос на данни (Data services)</v>
      </c>
      <c r="E384" s="469">
        <f>'8. Routing factors'!E170*'7. Network costs'!$I$309</f>
        <v>0</v>
      </c>
      <c r="F384" s="469">
        <f>'8. Routing factors'!F170*'7. Network costs'!$I$310</f>
        <v>2782088.5695657148</v>
      </c>
      <c r="G384" s="469">
        <f>'8. Routing factors'!G170*'7. Network costs'!$I$311</f>
        <v>0</v>
      </c>
      <c r="H384" s="469">
        <f>'8. Routing factors'!H170*'7. Network costs'!$I$312</f>
        <v>1493973.6540676269</v>
      </c>
      <c r="I384" s="469">
        <f>'8. Routing factors'!I170*'7. Network costs'!$I$313</f>
        <v>0</v>
      </c>
      <c r="J384" s="469">
        <f>'8. Routing factors'!J170*'7. Network costs'!$I$314</f>
        <v>330796.57594167325</v>
      </c>
      <c r="K384" s="469">
        <f>'8. Routing factors'!K170*'7. Network costs'!$I$315</f>
        <v>128823.15079224612</v>
      </c>
      <c r="L384" s="469">
        <f>'8. Routing factors'!L170*'7. Network costs'!$I$316</f>
        <v>25747.020658780199</v>
      </c>
      <c r="M384" s="469">
        <f>'8. Routing factors'!M170*'7. Network costs'!$I$317</f>
        <v>772410.61976340588</v>
      </c>
      <c r="N384" s="469">
        <f>'8. Routing factors'!N170*'7. Network costs'!$I$318</f>
        <v>0</v>
      </c>
      <c r="O384" s="469">
        <f>'8. Routing factors'!O170*'7. Network costs'!$I$319</f>
        <v>0</v>
      </c>
      <c r="P384" s="469">
        <f>'8. Routing factors'!P170*'7. Network costs'!$I$320</f>
        <v>0</v>
      </c>
      <c r="Q384" s="469">
        <f>'8. Routing factors'!Q170*'7. Network costs'!$I$321</f>
        <v>0</v>
      </c>
      <c r="R384" s="469">
        <f>'8. Routing factors'!R170*'7. Network costs'!$I$322</f>
        <v>137317.44351349445</v>
      </c>
      <c r="S384" s="469">
        <f>'8. Routing factors'!S170*'7. Network costs'!$I$323</f>
        <v>128735.10329390103</v>
      </c>
      <c r="T384" s="469">
        <f>'8. Routing factors'!T170*'7. Network costs'!$I$324</f>
        <v>5642554.793261556</v>
      </c>
      <c r="U384" s="469">
        <f>'8. Routing factors'!U170*'7. Network costs'!$I$325</f>
        <v>567683.91897580447</v>
      </c>
      <c r="V384" s="469">
        <f>'8. Routing factors'!V170*'7. Network costs'!$I$326</f>
        <v>0</v>
      </c>
      <c r="W384" s="469">
        <f>'8. Routing factors'!W170*'7. Network costs'!$I$327</f>
        <v>0</v>
      </c>
      <c r="X384" s="469">
        <f>'8. Routing factors'!X170*'7. Network costs'!$I$328</f>
        <v>0</v>
      </c>
      <c r="Y384" s="469">
        <f>'8. Routing factors'!Y170*'7. Network costs'!$I$329</f>
        <v>504801.39301442576</v>
      </c>
      <c r="Z384" s="469">
        <f>'8. Routing factors'!Z170*'7. Network costs'!$I$330</f>
        <v>270065.75773518212</v>
      </c>
      <c r="AA384" s="469">
        <f>'8. Routing factors'!AA170*'7. Network costs'!$I$331</f>
        <v>413560.99848344893</v>
      </c>
      <c r="AB384" s="469">
        <f>'8. Routing factors'!AB170*'7. Network costs'!$I$332</f>
        <v>661985.63599918399</v>
      </c>
      <c r="AC384" s="469">
        <f>'8. Routing factors'!AC170*'7. Network costs'!$I$333</f>
        <v>879530.29762264318</v>
      </c>
      <c r="AD384" s="469">
        <f>'8. Routing factors'!AD170*'7. Network costs'!$I$334</f>
        <v>0</v>
      </c>
      <c r="AE384" s="469">
        <f>'8. Routing factors'!AE170*'7. Network costs'!$I$335</f>
        <v>0</v>
      </c>
      <c r="AF384" s="469">
        <f>'8. Routing factors'!AF170*'7. Network costs'!$I$336</f>
        <v>0</v>
      </c>
      <c r="AG384" s="469">
        <f>'8. Routing factors'!AG170*'7. Network costs'!$I$337</f>
        <v>0</v>
      </c>
      <c r="AH384" s="469">
        <f>'8. Routing factors'!AH170*'7. Network costs'!$I$338</f>
        <v>0</v>
      </c>
      <c r="AI384" s="469">
        <f>'8. Routing factors'!AI170*'7. Network costs'!$I$339</f>
        <v>0</v>
      </c>
      <c r="AJ384" s="469">
        <f>'8. Routing factors'!AJ170*'7. Network costs'!$I$340</f>
        <v>6257350.3916085605</v>
      </c>
      <c r="AK384" s="469">
        <f>'8. Routing factors'!AK170*'7. Network costs'!$I$341</f>
        <v>0</v>
      </c>
      <c r="AL384" s="469">
        <f>'8. Routing factors'!AL170*'7. Network costs'!$I$342</f>
        <v>649231.45250291191</v>
      </c>
      <c r="AM384" s="469">
        <f>'8. Routing factors'!AM170*'7. Network costs'!$I$343</f>
        <v>0</v>
      </c>
      <c r="AN384" s="469">
        <f>'8. Routing factors'!AN170*'7. Network costs'!$I$344</f>
        <v>2249.4917996624899</v>
      </c>
      <c r="AO384" s="469">
        <f>'8. Routing factors'!AO170*'7. Network costs'!$I$345</f>
        <v>660.18835690107267</v>
      </c>
      <c r="AP384" s="469">
        <f>'8. Routing factors'!AP170*'7. Network costs'!$I$346</f>
        <v>0</v>
      </c>
      <c r="AQ384" s="469">
        <f>'8. Routing factors'!AQ170*'7. Network costs'!$I$347</f>
        <v>0</v>
      </c>
      <c r="AR384" s="469">
        <f>'8. Routing factors'!AR170*'7. Network costs'!$I$348</f>
        <v>3300.941784505364</v>
      </c>
      <c r="AS384" s="469">
        <f>'8. Routing factors'!AS170*'7. Network costs'!$I$349</f>
        <v>9864.7309008263328</v>
      </c>
      <c r="AT384" s="469">
        <f>'8. Routing factors'!AT170*'7. Network costs'!$I$350</f>
        <v>3639.0454518471815</v>
      </c>
      <c r="AU384" s="469">
        <f>'8. Routing factors'!AU170*'7. Network costs'!$I$351</f>
        <v>0</v>
      </c>
      <c r="AV384" s="469">
        <f>'8. Routing factors'!AV170*'7. Network costs'!$I$352</f>
        <v>0</v>
      </c>
      <c r="AW384" s="469">
        <f>'8. Routing factors'!AW170*'7. Network costs'!$I$353</f>
        <v>0</v>
      </c>
      <c r="AX384" s="469">
        <f>'8. Routing factors'!AX170*'7. Network costs'!$I$354</f>
        <v>1853.8919803273616</v>
      </c>
      <c r="AY384" s="469">
        <f>'8. Routing factors'!AY170*'7. Network costs'!$I$355</f>
        <v>0</v>
      </c>
      <c r="AZ384" s="469">
        <f>'8. Routing factors'!AZ170*'7. Network costs'!$I$356</f>
        <v>0</v>
      </c>
      <c r="BA384" s="469">
        <f>'8. Routing factors'!BA170*'7. Network costs'!$I$357</f>
        <v>0</v>
      </c>
      <c r="BB384" s="469">
        <f>'8. Routing factors'!BB170*'7. Network costs'!$I$358</f>
        <v>0</v>
      </c>
      <c r="BC384" s="469">
        <f>'8. Routing factors'!BC170*'7. Network costs'!$I$359</f>
        <v>0</v>
      </c>
      <c r="BD384" s="469">
        <f>'8. Routing factors'!BD170*'7. Network costs'!$I$360</f>
        <v>0</v>
      </c>
      <c r="BE384" s="469">
        <f>'8. Routing factors'!BE170*'7. Network costs'!$I$361</f>
        <v>0</v>
      </c>
      <c r="BF384" s="469">
        <f>'8. Routing factors'!BF170*'7. Network costs'!$I$362</f>
        <v>0</v>
      </c>
      <c r="BG384" s="469">
        <f>'8. Routing factors'!BG170*'7. Network costs'!$I$363</f>
        <v>0</v>
      </c>
      <c r="BH384" s="229"/>
      <c r="BI384" s="335">
        <f t="shared" si="62"/>
        <v>21668225.06707463</v>
      </c>
      <c r="BJ384" s="470">
        <f>'2. Traffic'!I225</f>
        <v>4244.8320000000003</v>
      </c>
      <c r="BK384" s="471">
        <f t="shared" si="63"/>
        <v>5.1046131076741387E-3</v>
      </c>
    </row>
    <row r="385" spans="3:63">
      <c r="C385" s="240" t="str">
        <f t="shared" si="61"/>
        <v>S20</v>
      </c>
      <c r="D385" s="240" t="str">
        <f t="shared" si="61"/>
        <v>Subscribers</v>
      </c>
      <c r="E385" s="469">
        <f>'8. Routing factors'!E171*'7. Network costs'!$I$309</f>
        <v>0</v>
      </c>
      <c r="F385" s="469">
        <f>'8. Routing factors'!F171*'7. Network costs'!$I$310</f>
        <v>0</v>
      </c>
      <c r="G385" s="469">
        <f>'8. Routing factors'!G171*'7. Network costs'!$I$311</f>
        <v>0</v>
      </c>
      <c r="H385" s="469">
        <f>'8. Routing factors'!H171*'7. Network costs'!$I$312</f>
        <v>0</v>
      </c>
      <c r="I385" s="469">
        <f>'8. Routing factors'!I171*'7. Network costs'!$I$313</f>
        <v>0</v>
      </c>
      <c r="J385" s="469">
        <f>'8. Routing factors'!J171*'7. Network costs'!$I$314</f>
        <v>0</v>
      </c>
      <c r="K385" s="469">
        <f>'8. Routing factors'!K171*'7. Network costs'!$I$315</f>
        <v>0</v>
      </c>
      <c r="L385" s="469">
        <f>'8. Routing factors'!L171*'7. Network costs'!$I$316</f>
        <v>0</v>
      </c>
      <c r="M385" s="469">
        <f>'8. Routing factors'!M171*'7. Network costs'!$I$317</f>
        <v>0</v>
      </c>
      <c r="N385" s="469">
        <f>'8. Routing factors'!N171*'7. Network costs'!$I$318</f>
        <v>0</v>
      </c>
      <c r="O385" s="469">
        <f>'8. Routing factors'!O171*'7. Network costs'!$I$319</f>
        <v>0</v>
      </c>
      <c r="P385" s="469">
        <f>'8. Routing factors'!P171*'7. Network costs'!$I$320</f>
        <v>0</v>
      </c>
      <c r="Q385" s="469">
        <f>'8. Routing factors'!Q171*'7. Network costs'!$I$321</f>
        <v>0</v>
      </c>
      <c r="R385" s="469">
        <f>'8. Routing factors'!R171*'7. Network costs'!$I$322</f>
        <v>0</v>
      </c>
      <c r="S385" s="469">
        <f>'8. Routing factors'!S171*'7. Network costs'!$I$323</f>
        <v>0</v>
      </c>
      <c r="T385" s="469">
        <f>'8. Routing factors'!T171*'7. Network costs'!$I$324</f>
        <v>0</v>
      </c>
      <c r="U385" s="469">
        <f>'8. Routing factors'!U171*'7. Network costs'!$I$325</f>
        <v>0</v>
      </c>
      <c r="V385" s="469">
        <f>'8. Routing factors'!V171*'7. Network costs'!$I$326</f>
        <v>0</v>
      </c>
      <c r="W385" s="469">
        <f>'8. Routing factors'!W171*'7. Network costs'!$I$327</f>
        <v>0</v>
      </c>
      <c r="X385" s="469">
        <f>'8. Routing factors'!X171*'7. Network costs'!$I$328</f>
        <v>0</v>
      </c>
      <c r="Y385" s="469">
        <f>'8. Routing factors'!Y171*'7. Network costs'!$I$329</f>
        <v>0</v>
      </c>
      <c r="Z385" s="469">
        <f>'8. Routing factors'!Z171*'7. Network costs'!$I$330</f>
        <v>0</v>
      </c>
      <c r="AA385" s="469">
        <f>'8. Routing factors'!AA171*'7. Network costs'!$I$331</f>
        <v>0</v>
      </c>
      <c r="AB385" s="469">
        <f>'8. Routing factors'!AB171*'7. Network costs'!$I$332</f>
        <v>0</v>
      </c>
      <c r="AC385" s="469">
        <f>'8. Routing factors'!AC171*'7. Network costs'!$I$333</f>
        <v>0</v>
      </c>
      <c r="AD385" s="469">
        <f>'8. Routing factors'!AD171*'7. Network costs'!$I$334</f>
        <v>0</v>
      </c>
      <c r="AE385" s="469">
        <f>'8. Routing factors'!AE171*'7. Network costs'!$I$335</f>
        <v>0</v>
      </c>
      <c r="AF385" s="469">
        <f>'8. Routing factors'!AF171*'7. Network costs'!$I$336</f>
        <v>0</v>
      </c>
      <c r="AG385" s="469">
        <f>'8. Routing factors'!AG171*'7. Network costs'!$I$337</f>
        <v>0</v>
      </c>
      <c r="AH385" s="469">
        <f>'8. Routing factors'!AH171*'7. Network costs'!$I$338</f>
        <v>0</v>
      </c>
      <c r="AI385" s="469">
        <f>'8. Routing factors'!AI171*'7. Network costs'!$I$339</f>
        <v>0</v>
      </c>
      <c r="AJ385" s="469">
        <f>'8. Routing factors'!AJ171*'7. Network costs'!$I$340</f>
        <v>0</v>
      </c>
      <c r="AK385" s="469">
        <f>'8. Routing factors'!AK171*'7. Network costs'!$I$341</f>
        <v>0</v>
      </c>
      <c r="AL385" s="469">
        <f>'8. Routing factors'!AL171*'7. Network costs'!$I$342</f>
        <v>0</v>
      </c>
      <c r="AM385" s="469">
        <f>'8. Routing factors'!AM171*'7. Network costs'!$I$343</f>
        <v>0</v>
      </c>
      <c r="AN385" s="469">
        <f>'8. Routing factors'!AN171*'7. Network costs'!$I$344</f>
        <v>0</v>
      </c>
      <c r="AO385" s="469">
        <f>'8. Routing factors'!AO171*'7. Network costs'!$I$345</f>
        <v>0</v>
      </c>
      <c r="AP385" s="469">
        <f>'8. Routing factors'!AP171*'7. Network costs'!$I$346</f>
        <v>0</v>
      </c>
      <c r="AQ385" s="469">
        <f>'8. Routing factors'!AQ171*'7. Network costs'!$I$347</f>
        <v>0</v>
      </c>
      <c r="AR385" s="469">
        <f>'8. Routing factors'!AR171*'7. Network costs'!$I$348</f>
        <v>0</v>
      </c>
      <c r="AS385" s="469">
        <f>'8. Routing factors'!AS171*'7. Network costs'!$I$349</f>
        <v>0</v>
      </c>
      <c r="AT385" s="469">
        <f>'8. Routing factors'!AT171*'7. Network costs'!$I$350</f>
        <v>0</v>
      </c>
      <c r="AU385" s="469">
        <f>'8. Routing factors'!AU171*'7. Network costs'!$I$351</f>
        <v>0</v>
      </c>
      <c r="AV385" s="469">
        <f>'8. Routing factors'!AV171*'7. Network costs'!$I$352</f>
        <v>0</v>
      </c>
      <c r="AW385" s="469">
        <f>'8. Routing factors'!AW171*'7. Network costs'!$I$353</f>
        <v>0</v>
      </c>
      <c r="AX385" s="469">
        <f>'8. Routing factors'!AX171*'7. Network costs'!$I$354</f>
        <v>0</v>
      </c>
      <c r="AY385" s="469">
        <f>'8. Routing factors'!AY171*'7. Network costs'!$I$355</f>
        <v>0</v>
      </c>
      <c r="AZ385" s="469">
        <f>'8. Routing factors'!AZ171*'7. Network costs'!$I$356</f>
        <v>0</v>
      </c>
      <c r="BA385" s="469">
        <f>'8. Routing factors'!BA171*'7. Network costs'!$I$357</f>
        <v>0</v>
      </c>
      <c r="BB385" s="469">
        <f>'8. Routing factors'!BB171*'7. Network costs'!$I$358</f>
        <v>0</v>
      </c>
      <c r="BC385" s="469">
        <f>'8. Routing factors'!BC171*'7. Network costs'!$I$359</f>
        <v>0</v>
      </c>
      <c r="BD385" s="469">
        <f>'8. Routing factors'!BD171*'7. Network costs'!$I$360</f>
        <v>0</v>
      </c>
      <c r="BE385" s="469">
        <f>'8. Routing factors'!BE171*'7. Network costs'!$I$361</f>
        <v>0</v>
      </c>
      <c r="BF385" s="469">
        <f>'8. Routing factors'!BF171*'7. Network costs'!$I$362</f>
        <v>0</v>
      </c>
      <c r="BG385" s="469">
        <f>'8. Routing factors'!BG171*'7. Network costs'!$I$363</f>
        <v>0</v>
      </c>
      <c r="BH385" s="229"/>
      <c r="BI385" s="335">
        <f t="shared" si="62"/>
        <v>0</v>
      </c>
      <c r="BJ385" s="470">
        <f>'2. Traffic'!I226</f>
        <v>0</v>
      </c>
      <c r="BK385" s="471" t="str">
        <f t="shared" si="63"/>
        <v/>
      </c>
    </row>
    <row r="386" spans="3:63">
      <c r="C386" s="240" t="str">
        <f t="shared" si="61"/>
        <v>S21</v>
      </c>
      <c r="D386" s="240" t="str">
        <f t="shared" si="61"/>
        <v>OTHER: complete as required</v>
      </c>
      <c r="E386" s="469">
        <f>'8. Routing factors'!E172*'7. Network costs'!$I$309</f>
        <v>0</v>
      </c>
      <c r="F386" s="469">
        <f>'8. Routing factors'!F172*'7. Network costs'!$I$310</f>
        <v>0</v>
      </c>
      <c r="G386" s="469">
        <f>'8. Routing factors'!G172*'7. Network costs'!$I$311</f>
        <v>0</v>
      </c>
      <c r="H386" s="469">
        <f>'8. Routing factors'!H172*'7. Network costs'!$I$312</f>
        <v>0</v>
      </c>
      <c r="I386" s="469">
        <f>'8. Routing factors'!I172*'7. Network costs'!$I$313</f>
        <v>0</v>
      </c>
      <c r="J386" s="469">
        <f>'8. Routing factors'!J172*'7. Network costs'!$I$314</f>
        <v>0</v>
      </c>
      <c r="K386" s="469">
        <f>'8. Routing factors'!K172*'7. Network costs'!$I$315</f>
        <v>0</v>
      </c>
      <c r="L386" s="469">
        <f>'8. Routing factors'!L172*'7. Network costs'!$I$316</f>
        <v>0</v>
      </c>
      <c r="M386" s="469">
        <f>'8. Routing factors'!M172*'7. Network costs'!$I$317</f>
        <v>0</v>
      </c>
      <c r="N386" s="469">
        <f>'8. Routing factors'!N172*'7. Network costs'!$I$318</f>
        <v>0</v>
      </c>
      <c r="O386" s="469">
        <f>'8. Routing factors'!O172*'7. Network costs'!$I$319</f>
        <v>0</v>
      </c>
      <c r="P386" s="469">
        <f>'8. Routing factors'!P172*'7. Network costs'!$I$320</f>
        <v>0</v>
      </c>
      <c r="Q386" s="469">
        <f>'8. Routing factors'!Q172*'7. Network costs'!$I$321</f>
        <v>0</v>
      </c>
      <c r="R386" s="469">
        <f>'8. Routing factors'!R172*'7. Network costs'!$I$322</f>
        <v>0</v>
      </c>
      <c r="S386" s="469">
        <f>'8. Routing factors'!S172*'7. Network costs'!$I$323</f>
        <v>0</v>
      </c>
      <c r="T386" s="469">
        <f>'8. Routing factors'!T172*'7. Network costs'!$I$324</f>
        <v>0</v>
      </c>
      <c r="U386" s="469">
        <f>'8. Routing factors'!U172*'7. Network costs'!$I$325</f>
        <v>0</v>
      </c>
      <c r="V386" s="469">
        <f>'8. Routing factors'!V172*'7. Network costs'!$I$326</f>
        <v>0</v>
      </c>
      <c r="W386" s="469">
        <f>'8. Routing factors'!W172*'7. Network costs'!$I$327</f>
        <v>0</v>
      </c>
      <c r="X386" s="469">
        <f>'8. Routing factors'!X172*'7. Network costs'!$I$328</f>
        <v>0</v>
      </c>
      <c r="Y386" s="469">
        <f>'8. Routing factors'!Y172*'7. Network costs'!$I$329</f>
        <v>0</v>
      </c>
      <c r="Z386" s="469">
        <f>'8. Routing factors'!Z172*'7. Network costs'!$I$330</f>
        <v>0</v>
      </c>
      <c r="AA386" s="469">
        <f>'8. Routing factors'!AA172*'7. Network costs'!$I$331</f>
        <v>0</v>
      </c>
      <c r="AB386" s="469">
        <f>'8. Routing factors'!AB172*'7. Network costs'!$I$332</f>
        <v>0</v>
      </c>
      <c r="AC386" s="469">
        <f>'8. Routing factors'!AC172*'7. Network costs'!$I$333</f>
        <v>0</v>
      </c>
      <c r="AD386" s="469">
        <f>'8. Routing factors'!AD172*'7. Network costs'!$I$334</f>
        <v>0</v>
      </c>
      <c r="AE386" s="469">
        <f>'8. Routing factors'!AE172*'7. Network costs'!$I$335</f>
        <v>0</v>
      </c>
      <c r="AF386" s="469">
        <f>'8. Routing factors'!AF172*'7. Network costs'!$I$336</f>
        <v>0</v>
      </c>
      <c r="AG386" s="469">
        <f>'8. Routing factors'!AG172*'7. Network costs'!$I$337</f>
        <v>0</v>
      </c>
      <c r="AH386" s="469">
        <f>'8. Routing factors'!AH172*'7. Network costs'!$I$338</f>
        <v>0</v>
      </c>
      <c r="AI386" s="469">
        <f>'8. Routing factors'!AI172*'7. Network costs'!$I$339</f>
        <v>0</v>
      </c>
      <c r="AJ386" s="469">
        <f>'8. Routing factors'!AJ172*'7. Network costs'!$I$340</f>
        <v>0</v>
      </c>
      <c r="AK386" s="469">
        <f>'8. Routing factors'!AK172*'7. Network costs'!$I$341</f>
        <v>0</v>
      </c>
      <c r="AL386" s="469">
        <f>'8. Routing factors'!AL172*'7. Network costs'!$I$342</f>
        <v>0</v>
      </c>
      <c r="AM386" s="469">
        <f>'8. Routing factors'!AM172*'7. Network costs'!$I$343</f>
        <v>0</v>
      </c>
      <c r="AN386" s="469">
        <f>'8. Routing factors'!AN172*'7. Network costs'!$I$344</f>
        <v>0</v>
      </c>
      <c r="AO386" s="469">
        <f>'8. Routing factors'!AO172*'7. Network costs'!$I$345</f>
        <v>0</v>
      </c>
      <c r="AP386" s="469">
        <f>'8. Routing factors'!AP172*'7. Network costs'!$I$346</f>
        <v>0</v>
      </c>
      <c r="AQ386" s="469">
        <f>'8. Routing factors'!AQ172*'7. Network costs'!$I$347</f>
        <v>0</v>
      </c>
      <c r="AR386" s="469">
        <f>'8. Routing factors'!AR172*'7. Network costs'!$I$348</f>
        <v>0</v>
      </c>
      <c r="AS386" s="469">
        <f>'8. Routing factors'!AS172*'7. Network costs'!$I$349</f>
        <v>0</v>
      </c>
      <c r="AT386" s="469">
        <f>'8. Routing factors'!AT172*'7. Network costs'!$I$350</f>
        <v>0</v>
      </c>
      <c r="AU386" s="469">
        <f>'8. Routing factors'!AU172*'7. Network costs'!$I$351</f>
        <v>0</v>
      </c>
      <c r="AV386" s="469">
        <f>'8. Routing factors'!AV172*'7. Network costs'!$I$352</f>
        <v>0</v>
      </c>
      <c r="AW386" s="469">
        <f>'8. Routing factors'!AW172*'7. Network costs'!$I$353</f>
        <v>0</v>
      </c>
      <c r="AX386" s="469">
        <f>'8. Routing factors'!AX172*'7. Network costs'!$I$354</f>
        <v>0</v>
      </c>
      <c r="AY386" s="469">
        <f>'8. Routing factors'!AY172*'7. Network costs'!$I$355</f>
        <v>0</v>
      </c>
      <c r="AZ386" s="469">
        <f>'8. Routing factors'!AZ172*'7. Network costs'!$I$356</f>
        <v>0</v>
      </c>
      <c r="BA386" s="469">
        <f>'8. Routing factors'!BA172*'7. Network costs'!$I$357</f>
        <v>0</v>
      </c>
      <c r="BB386" s="469">
        <f>'8. Routing factors'!BB172*'7. Network costs'!$I$358</f>
        <v>0</v>
      </c>
      <c r="BC386" s="469">
        <f>'8. Routing factors'!BC172*'7. Network costs'!$I$359</f>
        <v>0</v>
      </c>
      <c r="BD386" s="469">
        <f>'8. Routing factors'!BD172*'7. Network costs'!$I$360</f>
        <v>0</v>
      </c>
      <c r="BE386" s="469">
        <f>'8. Routing factors'!BE172*'7. Network costs'!$I$361</f>
        <v>0</v>
      </c>
      <c r="BF386" s="469">
        <f>'8. Routing factors'!BF172*'7. Network costs'!$I$362</f>
        <v>0</v>
      </c>
      <c r="BG386" s="469">
        <f>'8. Routing factors'!BG172*'7. Network costs'!$I$363</f>
        <v>0</v>
      </c>
      <c r="BH386" s="229"/>
      <c r="BI386" s="335">
        <f t="shared" si="62"/>
        <v>0</v>
      </c>
      <c r="BJ386" s="470">
        <f>'2. Traffic'!I227</f>
        <v>0</v>
      </c>
      <c r="BK386" s="471" t="str">
        <f t="shared" si="63"/>
        <v/>
      </c>
    </row>
    <row r="387" spans="3:63">
      <c r="C387" s="240" t="str">
        <f t="shared" si="61"/>
        <v>S22</v>
      </c>
      <c r="D387" s="240" t="str">
        <f t="shared" si="61"/>
        <v>OTHER: complete as required</v>
      </c>
      <c r="E387" s="469">
        <f>'8. Routing factors'!E173*'7. Network costs'!$I$309</f>
        <v>0</v>
      </c>
      <c r="F387" s="469">
        <f>'8. Routing factors'!F173*'7. Network costs'!$I$310</f>
        <v>0</v>
      </c>
      <c r="G387" s="469">
        <f>'8. Routing factors'!G173*'7. Network costs'!$I$311</f>
        <v>0</v>
      </c>
      <c r="H387" s="469">
        <f>'8. Routing factors'!H173*'7. Network costs'!$I$312</f>
        <v>0</v>
      </c>
      <c r="I387" s="469">
        <f>'8. Routing factors'!I173*'7. Network costs'!$I$313</f>
        <v>0</v>
      </c>
      <c r="J387" s="469">
        <f>'8. Routing factors'!J173*'7. Network costs'!$I$314</f>
        <v>0</v>
      </c>
      <c r="K387" s="469">
        <f>'8. Routing factors'!K173*'7. Network costs'!$I$315</f>
        <v>0</v>
      </c>
      <c r="L387" s="469">
        <f>'8. Routing factors'!L173*'7. Network costs'!$I$316</f>
        <v>0</v>
      </c>
      <c r="M387" s="469">
        <f>'8. Routing factors'!M173*'7. Network costs'!$I$317</f>
        <v>0</v>
      </c>
      <c r="N387" s="469">
        <f>'8. Routing factors'!N173*'7. Network costs'!$I$318</f>
        <v>0</v>
      </c>
      <c r="O387" s="469">
        <f>'8. Routing factors'!O173*'7. Network costs'!$I$319</f>
        <v>0</v>
      </c>
      <c r="P387" s="469">
        <f>'8. Routing factors'!P173*'7. Network costs'!$I$320</f>
        <v>0</v>
      </c>
      <c r="Q387" s="469">
        <f>'8. Routing factors'!Q173*'7. Network costs'!$I$321</f>
        <v>0</v>
      </c>
      <c r="R387" s="469">
        <f>'8. Routing factors'!R173*'7. Network costs'!$I$322</f>
        <v>0</v>
      </c>
      <c r="S387" s="469">
        <f>'8. Routing factors'!S173*'7. Network costs'!$I$323</f>
        <v>0</v>
      </c>
      <c r="T387" s="469">
        <f>'8. Routing factors'!T173*'7. Network costs'!$I$324</f>
        <v>0</v>
      </c>
      <c r="U387" s="469">
        <f>'8. Routing factors'!U173*'7. Network costs'!$I$325</f>
        <v>0</v>
      </c>
      <c r="V387" s="469">
        <f>'8. Routing factors'!V173*'7. Network costs'!$I$326</f>
        <v>0</v>
      </c>
      <c r="W387" s="469">
        <f>'8. Routing factors'!W173*'7. Network costs'!$I$327</f>
        <v>0</v>
      </c>
      <c r="X387" s="469">
        <f>'8. Routing factors'!X173*'7. Network costs'!$I$328</f>
        <v>0</v>
      </c>
      <c r="Y387" s="469">
        <f>'8. Routing factors'!Y173*'7. Network costs'!$I$329</f>
        <v>0</v>
      </c>
      <c r="Z387" s="469">
        <f>'8. Routing factors'!Z173*'7. Network costs'!$I$330</f>
        <v>0</v>
      </c>
      <c r="AA387" s="469">
        <f>'8. Routing factors'!AA173*'7. Network costs'!$I$331</f>
        <v>0</v>
      </c>
      <c r="AB387" s="469">
        <f>'8. Routing factors'!AB173*'7. Network costs'!$I$332</f>
        <v>0</v>
      </c>
      <c r="AC387" s="469">
        <f>'8. Routing factors'!AC173*'7. Network costs'!$I$333</f>
        <v>0</v>
      </c>
      <c r="AD387" s="469">
        <f>'8. Routing factors'!AD173*'7. Network costs'!$I$334</f>
        <v>0</v>
      </c>
      <c r="AE387" s="469">
        <f>'8. Routing factors'!AE173*'7. Network costs'!$I$335</f>
        <v>0</v>
      </c>
      <c r="AF387" s="469">
        <f>'8. Routing factors'!AF173*'7. Network costs'!$I$336</f>
        <v>0</v>
      </c>
      <c r="AG387" s="469">
        <f>'8. Routing factors'!AG173*'7. Network costs'!$I$337</f>
        <v>0</v>
      </c>
      <c r="AH387" s="469">
        <f>'8. Routing factors'!AH173*'7. Network costs'!$I$338</f>
        <v>0</v>
      </c>
      <c r="AI387" s="469">
        <f>'8. Routing factors'!AI173*'7. Network costs'!$I$339</f>
        <v>0</v>
      </c>
      <c r="AJ387" s="469">
        <f>'8. Routing factors'!AJ173*'7. Network costs'!$I$340</f>
        <v>0</v>
      </c>
      <c r="AK387" s="469">
        <f>'8. Routing factors'!AK173*'7. Network costs'!$I$341</f>
        <v>0</v>
      </c>
      <c r="AL387" s="469">
        <f>'8. Routing factors'!AL173*'7. Network costs'!$I$342</f>
        <v>0</v>
      </c>
      <c r="AM387" s="469">
        <f>'8. Routing factors'!AM173*'7. Network costs'!$I$343</f>
        <v>0</v>
      </c>
      <c r="AN387" s="469">
        <f>'8. Routing factors'!AN173*'7. Network costs'!$I$344</f>
        <v>0</v>
      </c>
      <c r="AO387" s="469">
        <f>'8. Routing factors'!AO173*'7. Network costs'!$I$345</f>
        <v>0</v>
      </c>
      <c r="AP387" s="469">
        <f>'8. Routing factors'!AP173*'7. Network costs'!$I$346</f>
        <v>0</v>
      </c>
      <c r="AQ387" s="469">
        <f>'8. Routing factors'!AQ173*'7. Network costs'!$I$347</f>
        <v>0</v>
      </c>
      <c r="AR387" s="469">
        <f>'8. Routing factors'!AR173*'7. Network costs'!$I$348</f>
        <v>0</v>
      </c>
      <c r="AS387" s="469">
        <f>'8. Routing factors'!AS173*'7. Network costs'!$I$349</f>
        <v>0</v>
      </c>
      <c r="AT387" s="469">
        <f>'8. Routing factors'!AT173*'7. Network costs'!$I$350</f>
        <v>0</v>
      </c>
      <c r="AU387" s="469">
        <f>'8. Routing factors'!AU173*'7. Network costs'!$I$351</f>
        <v>0</v>
      </c>
      <c r="AV387" s="469">
        <f>'8. Routing factors'!AV173*'7. Network costs'!$I$352</f>
        <v>0</v>
      </c>
      <c r="AW387" s="469">
        <f>'8. Routing factors'!AW173*'7. Network costs'!$I$353</f>
        <v>0</v>
      </c>
      <c r="AX387" s="469">
        <f>'8. Routing factors'!AX173*'7. Network costs'!$I$354</f>
        <v>0</v>
      </c>
      <c r="AY387" s="469">
        <f>'8. Routing factors'!AY173*'7. Network costs'!$I$355</f>
        <v>0</v>
      </c>
      <c r="AZ387" s="469">
        <f>'8. Routing factors'!AZ173*'7. Network costs'!$I$356</f>
        <v>0</v>
      </c>
      <c r="BA387" s="469">
        <f>'8. Routing factors'!BA173*'7. Network costs'!$I$357</f>
        <v>0</v>
      </c>
      <c r="BB387" s="469">
        <f>'8. Routing factors'!BB173*'7. Network costs'!$I$358</f>
        <v>0</v>
      </c>
      <c r="BC387" s="469">
        <f>'8. Routing factors'!BC173*'7. Network costs'!$I$359</f>
        <v>0</v>
      </c>
      <c r="BD387" s="469">
        <f>'8. Routing factors'!BD173*'7. Network costs'!$I$360</f>
        <v>0</v>
      </c>
      <c r="BE387" s="469">
        <f>'8. Routing factors'!BE173*'7. Network costs'!$I$361</f>
        <v>0</v>
      </c>
      <c r="BF387" s="469">
        <f>'8. Routing factors'!BF173*'7. Network costs'!$I$362</f>
        <v>0</v>
      </c>
      <c r="BG387" s="469">
        <f>'8. Routing factors'!BG173*'7. Network costs'!$I$363</f>
        <v>0</v>
      </c>
      <c r="BH387" s="229"/>
      <c r="BI387" s="335">
        <f t="shared" si="62"/>
        <v>0</v>
      </c>
      <c r="BJ387" s="470">
        <f>'2. Traffic'!I228</f>
        <v>0</v>
      </c>
      <c r="BK387" s="471" t="str">
        <f t="shared" si="63"/>
        <v/>
      </c>
    </row>
    <row r="388" spans="3:63">
      <c r="C388" s="240" t="str">
        <f t="shared" si="61"/>
        <v>S23</v>
      </c>
      <c r="D388" s="240" t="str">
        <f t="shared" si="61"/>
        <v>OTHER: complete as required</v>
      </c>
      <c r="E388" s="469">
        <f>'8. Routing factors'!E174*'7. Network costs'!$I$309</f>
        <v>0</v>
      </c>
      <c r="F388" s="469">
        <f>'8. Routing factors'!F174*'7. Network costs'!$I$310</f>
        <v>0</v>
      </c>
      <c r="G388" s="469">
        <f>'8. Routing factors'!G174*'7. Network costs'!$I$311</f>
        <v>0</v>
      </c>
      <c r="H388" s="469">
        <f>'8. Routing factors'!H174*'7. Network costs'!$I$312</f>
        <v>0</v>
      </c>
      <c r="I388" s="469">
        <f>'8. Routing factors'!I174*'7. Network costs'!$I$313</f>
        <v>0</v>
      </c>
      <c r="J388" s="469">
        <f>'8. Routing factors'!J174*'7. Network costs'!$I$314</f>
        <v>0</v>
      </c>
      <c r="K388" s="469">
        <f>'8. Routing factors'!K174*'7. Network costs'!$I$315</f>
        <v>0</v>
      </c>
      <c r="L388" s="469">
        <f>'8. Routing factors'!L174*'7. Network costs'!$I$316</f>
        <v>0</v>
      </c>
      <c r="M388" s="469">
        <f>'8. Routing factors'!M174*'7. Network costs'!$I$317</f>
        <v>0</v>
      </c>
      <c r="N388" s="469">
        <f>'8. Routing factors'!N174*'7. Network costs'!$I$318</f>
        <v>0</v>
      </c>
      <c r="O388" s="469">
        <f>'8. Routing factors'!O174*'7. Network costs'!$I$319</f>
        <v>0</v>
      </c>
      <c r="P388" s="469">
        <f>'8. Routing factors'!P174*'7. Network costs'!$I$320</f>
        <v>0</v>
      </c>
      <c r="Q388" s="469">
        <f>'8. Routing factors'!Q174*'7. Network costs'!$I$321</f>
        <v>0</v>
      </c>
      <c r="R388" s="469">
        <f>'8. Routing factors'!R174*'7. Network costs'!$I$322</f>
        <v>0</v>
      </c>
      <c r="S388" s="469">
        <f>'8. Routing factors'!S174*'7. Network costs'!$I$323</f>
        <v>0</v>
      </c>
      <c r="T388" s="469">
        <f>'8. Routing factors'!T174*'7. Network costs'!$I$324</f>
        <v>0</v>
      </c>
      <c r="U388" s="469">
        <f>'8. Routing factors'!U174*'7. Network costs'!$I$325</f>
        <v>0</v>
      </c>
      <c r="V388" s="469">
        <f>'8. Routing factors'!V174*'7. Network costs'!$I$326</f>
        <v>0</v>
      </c>
      <c r="W388" s="469">
        <f>'8. Routing factors'!W174*'7. Network costs'!$I$327</f>
        <v>0</v>
      </c>
      <c r="X388" s="469">
        <f>'8. Routing factors'!X174*'7. Network costs'!$I$328</f>
        <v>0</v>
      </c>
      <c r="Y388" s="469">
        <f>'8. Routing factors'!Y174*'7. Network costs'!$I$329</f>
        <v>0</v>
      </c>
      <c r="Z388" s="469">
        <f>'8. Routing factors'!Z174*'7. Network costs'!$I$330</f>
        <v>0</v>
      </c>
      <c r="AA388" s="469">
        <f>'8. Routing factors'!AA174*'7. Network costs'!$I$331</f>
        <v>0</v>
      </c>
      <c r="AB388" s="469">
        <f>'8. Routing factors'!AB174*'7. Network costs'!$I$332</f>
        <v>0</v>
      </c>
      <c r="AC388" s="469">
        <f>'8. Routing factors'!AC174*'7. Network costs'!$I$333</f>
        <v>0</v>
      </c>
      <c r="AD388" s="469">
        <f>'8. Routing factors'!AD174*'7. Network costs'!$I$334</f>
        <v>0</v>
      </c>
      <c r="AE388" s="469">
        <f>'8. Routing factors'!AE174*'7. Network costs'!$I$335</f>
        <v>0</v>
      </c>
      <c r="AF388" s="469">
        <f>'8. Routing factors'!AF174*'7. Network costs'!$I$336</f>
        <v>0</v>
      </c>
      <c r="AG388" s="469">
        <f>'8. Routing factors'!AG174*'7. Network costs'!$I$337</f>
        <v>0</v>
      </c>
      <c r="AH388" s="469">
        <f>'8. Routing factors'!AH174*'7. Network costs'!$I$338</f>
        <v>0</v>
      </c>
      <c r="AI388" s="469">
        <f>'8. Routing factors'!AI174*'7. Network costs'!$I$339</f>
        <v>0</v>
      </c>
      <c r="AJ388" s="469">
        <f>'8. Routing factors'!AJ174*'7. Network costs'!$I$340</f>
        <v>0</v>
      </c>
      <c r="AK388" s="469">
        <f>'8. Routing factors'!AK174*'7. Network costs'!$I$341</f>
        <v>0</v>
      </c>
      <c r="AL388" s="469">
        <f>'8. Routing factors'!AL174*'7. Network costs'!$I$342</f>
        <v>0</v>
      </c>
      <c r="AM388" s="469">
        <f>'8. Routing factors'!AM174*'7. Network costs'!$I$343</f>
        <v>0</v>
      </c>
      <c r="AN388" s="469">
        <f>'8. Routing factors'!AN174*'7. Network costs'!$I$344</f>
        <v>0</v>
      </c>
      <c r="AO388" s="469">
        <f>'8. Routing factors'!AO174*'7. Network costs'!$I$345</f>
        <v>0</v>
      </c>
      <c r="AP388" s="469">
        <f>'8. Routing factors'!AP174*'7. Network costs'!$I$346</f>
        <v>0</v>
      </c>
      <c r="AQ388" s="469">
        <f>'8. Routing factors'!AQ174*'7. Network costs'!$I$347</f>
        <v>0</v>
      </c>
      <c r="AR388" s="469">
        <f>'8. Routing factors'!AR174*'7. Network costs'!$I$348</f>
        <v>0</v>
      </c>
      <c r="AS388" s="469">
        <f>'8. Routing factors'!AS174*'7. Network costs'!$I$349</f>
        <v>0</v>
      </c>
      <c r="AT388" s="469">
        <f>'8. Routing factors'!AT174*'7. Network costs'!$I$350</f>
        <v>0</v>
      </c>
      <c r="AU388" s="469">
        <f>'8. Routing factors'!AU174*'7. Network costs'!$I$351</f>
        <v>0</v>
      </c>
      <c r="AV388" s="469">
        <f>'8. Routing factors'!AV174*'7. Network costs'!$I$352</f>
        <v>0</v>
      </c>
      <c r="AW388" s="469">
        <f>'8. Routing factors'!AW174*'7. Network costs'!$I$353</f>
        <v>0</v>
      </c>
      <c r="AX388" s="469">
        <f>'8. Routing factors'!AX174*'7. Network costs'!$I$354</f>
        <v>0</v>
      </c>
      <c r="AY388" s="469">
        <f>'8. Routing factors'!AY174*'7. Network costs'!$I$355</f>
        <v>0</v>
      </c>
      <c r="AZ388" s="469">
        <f>'8. Routing factors'!AZ174*'7. Network costs'!$I$356</f>
        <v>0</v>
      </c>
      <c r="BA388" s="469">
        <f>'8. Routing factors'!BA174*'7. Network costs'!$I$357</f>
        <v>0</v>
      </c>
      <c r="BB388" s="469">
        <f>'8. Routing factors'!BB174*'7. Network costs'!$I$358</f>
        <v>0</v>
      </c>
      <c r="BC388" s="469">
        <f>'8. Routing factors'!BC174*'7. Network costs'!$I$359</f>
        <v>0</v>
      </c>
      <c r="BD388" s="469">
        <f>'8. Routing factors'!BD174*'7. Network costs'!$I$360</f>
        <v>0</v>
      </c>
      <c r="BE388" s="469">
        <f>'8. Routing factors'!BE174*'7. Network costs'!$I$361</f>
        <v>0</v>
      </c>
      <c r="BF388" s="469">
        <f>'8. Routing factors'!BF174*'7. Network costs'!$I$362</f>
        <v>0</v>
      </c>
      <c r="BG388" s="469">
        <f>'8. Routing factors'!BG174*'7. Network costs'!$I$363</f>
        <v>0</v>
      </c>
      <c r="BH388" s="229"/>
      <c r="BI388" s="335">
        <f t="shared" si="62"/>
        <v>0</v>
      </c>
      <c r="BJ388" s="470">
        <f>'2. Traffic'!I229</f>
        <v>0</v>
      </c>
      <c r="BK388" s="471" t="str">
        <f t="shared" si="63"/>
        <v/>
      </c>
    </row>
    <row r="389" spans="3:63">
      <c r="C389" s="240" t="str">
        <f t="shared" si="61"/>
        <v>S24</v>
      </c>
      <c r="D389" s="240" t="str">
        <f t="shared" si="61"/>
        <v>OTHER: complete as required</v>
      </c>
      <c r="E389" s="469">
        <f>'8. Routing factors'!E175*'7. Network costs'!$I$309</f>
        <v>0</v>
      </c>
      <c r="F389" s="469">
        <f>'8. Routing factors'!F175*'7. Network costs'!$I$310</f>
        <v>0</v>
      </c>
      <c r="G389" s="469">
        <f>'8. Routing factors'!G175*'7. Network costs'!$I$311</f>
        <v>0</v>
      </c>
      <c r="H389" s="469">
        <f>'8. Routing factors'!H175*'7. Network costs'!$I$312</f>
        <v>0</v>
      </c>
      <c r="I389" s="469">
        <f>'8. Routing factors'!I175*'7. Network costs'!$I$313</f>
        <v>0</v>
      </c>
      <c r="J389" s="469">
        <f>'8. Routing factors'!J175*'7. Network costs'!$I$314</f>
        <v>0</v>
      </c>
      <c r="K389" s="469">
        <f>'8. Routing factors'!K175*'7. Network costs'!$I$315</f>
        <v>0</v>
      </c>
      <c r="L389" s="469">
        <f>'8. Routing factors'!L175*'7. Network costs'!$I$316</f>
        <v>0</v>
      </c>
      <c r="M389" s="469">
        <f>'8. Routing factors'!M175*'7. Network costs'!$I$317</f>
        <v>0</v>
      </c>
      <c r="N389" s="469">
        <f>'8. Routing factors'!N175*'7. Network costs'!$I$318</f>
        <v>0</v>
      </c>
      <c r="O389" s="469">
        <f>'8. Routing factors'!O175*'7. Network costs'!$I$319</f>
        <v>0</v>
      </c>
      <c r="P389" s="469">
        <f>'8. Routing factors'!P175*'7. Network costs'!$I$320</f>
        <v>0</v>
      </c>
      <c r="Q389" s="469">
        <f>'8. Routing factors'!Q175*'7. Network costs'!$I$321</f>
        <v>0</v>
      </c>
      <c r="R389" s="469">
        <f>'8. Routing factors'!R175*'7. Network costs'!$I$322</f>
        <v>0</v>
      </c>
      <c r="S389" s="469">
        <f>'8. Routing factors'!S175*'7. Network costs'!$I$323</f>
        <v>0</v>
      </c>
      <c r="T389" s="469">
        <f>'8. Routing factors'!T175*'7. Network costs'!$I$324</f>
        <v>0</v>
      </c>
      <c r="U389" s="469">
        <f>'8. Routing factors'!U175*'7. Network costs'!$I$325</f>
        <v>0</v>
      </c>
      <c r="V389" s="469">
        <f>'8. Routing factors'!V175*'7. Network costs'!$I$326</f>
        <v>0</v>
      </c>
      <c r="W389" s="469">
        <f>'8. Routing factors'!W175*'7. Network costs'!$I$327</f>
        <v>0</v>
      </c>
      <c r="X389" s="469">
        <f>'8. Routing factors'!X175*'7. Network costs'!$I$328</f>
        <v>0</v>
      </c>
      <c r="Y389" s="469">
        <f>'8. Routing factors'!Y175*'7. Network costs'!$I$329</f>
        <v>0</v>
      </c>
      <c r="Z389" s="469">
        <f>'8. Routing factors'!Z175*'7. Network costs'!$I$330</f>
        <v>0</v>
      </c>
      <c r="AA389" s="469">
        <f>'8. Routing factors'!AA175*'7. Network costs'!$I$331</f>
        <v>0</v>
      </c>
      <c r="AB389" s="469">
        <f>'8. Routing factors'!AB175*'7. Network costs'!$I$332</f>
        <v>0</v>
      </c>
      <c r="AC389" s="469">
        <f>'8. Routing factors'!AC175*'7. Network costs'!$I$333</f>
        <v>0</v>
      </c>
      <c r="AD389" s="469">
        <f>'8. Routing factors'!AD175*'7. Network costs'!$I$334</f>
        <v>0</v>
      </c>
      <c r="AE389" s="469">
        <f>'8. Routing factors'!AE175*'7. Network costs'!$I$335</f>
        <v>0</v>
      </c>
      <c r="AF389" s="469">
        <f>'8. Routing factors'!AF175*'7. Network costs'!$I$336</f>
        <v>0</v>
      </c>
      <c r="AG389" s="469">
        <f>'8. Routing factors'!AG175*'7. Network costs'!$I$337</f>
        <v>0</v>
      </c>
      <c r="AH389" s="469">
        <f>'8. Routing factors'!AH175*'7. Network costs'!$I$338</f>
        <v>0</v>
      </c>
      <c r="AI389" s="469">
        <f>'8. Routing factors'!AI175*'7. Network costs'!$I$339</f>
        <v>0</v>
      </c>
      <c r="AJ389" s="469">
        <f>'8. Routing factors'!AJ175*'7. Network costs'!$I$340</f>
        <v>0</v>
      </c>
      <c r="AK389" s="469">
        <f>'8. Routing factors'!AK175*'7. Network costs'!$I$341</f>
        <v>0</v>
      </c>
      <c r="AL389" s="469">
        <f>'8. Routing factors'!AL175*'7. Network costs'!$I$342</f>
        <v>0</v>
      </c>
      <c r="AM389" s="469">
        <f>'8. Routing factors'!AM175*'7. Network costs'!$I$343</f>
        <v>0</v>
      </c>
      <c r="AN389" s="469">
        <f>'8. Routing factors'!AN175*'7. Network costs'!$I$344</f>
        <v>0</v>
      </c>
      <c r="AO389" s="469">
        <f>'8. Routing factors'!AO175*'7. Network costs'!$I$345</f>
        <v>0</v>
      </c>
      <c r="AP389" s="469">
        <f>'8. Routing factors'!AP175*'7. Network costs'!$I$346</f>
        <v>0</v>
      </c>
      <c r="AQ389" s="469">
        <f>'8. Routing factors'!AQ175*'7. Network costs'!$I$347</f>
        <v>0</v>
      </c>
      <c r="AR389" s="469">
        <f>'8. Routing factors'!AR175*'7. Network costs'!$I$348</f>
        <v>0</v>
      </c>
      <c r="AS389" s="469">
        <f>'8. Routing factors'!AS175*'7. Network costs'!$I$349</f>
        <v>0</v>
      </c>
      <c r="AT389" s="469">
        <f>'8. Routing factors'!AT175*'7. Network costs'!$I$350</f>
        <v>0</v>
      </c>
      <c r="AU389" s="469">
        <f>'8. Routing factors'!AU175*'7. Network costs'!$I$351</f>
        <v>0</v>
      </c>
      <c r="AV389" s="469">
        <f>'8. Routing factors'!AV175*'7. Network costs'!$I$352</f>
        <v>0</v>
      </c>
      <c r="AW389" s="469">
        <f>'8. Routing factors'!AW175*'7. Network costs'!$I$353</f>
        <v>0</v>
      </c>
      <c r="AX389" s="469">
        <f>'8. Routing factors'!AX175*'7. Network costs'!$I$354</f>
        <v>0</v>
      </c>
      <c r="AY389" s="469">
        <f>'8. Routing factors'!AY175*'7. Network costs'!$I$355</f>
        <v>0</v>
      </c>
      <c r="AZ389" s="469">
        <f>'8. Routing factors'!AZ175*'7. Network costs'!$I$356</f>
        <v>0</v>
      </c>
      <c r="BA389" s="469">
        <f>'8. Routing factors'!BA175*'7. Network costs'!$I$357</f>
        <v>0</v>
      </c>
      <c r="BB389" s="469">
        <f>'8. Routing factors'!BB175*'7. Network costs'!$I$358</f>
        <v>0</v>
      </c>
      <c r="BC389" s="469">
        <f>'8. Routing factors'!BC175*'7. Network costs'!$I$359</f>
        <v>0</v>
      </c>
      <c r="BD389" s="469">
        <f>'8. Routing factors'!BD175*'7. Network costs'!$I$360</f>
        <v>0</v>
      </c>
      <c r="BE389" s="469">
        <f>'8. Routing factors'!BE175*'7. Network costs'!$I$361</f>
        <v>0</v>
      </c>
      <c r="BF389" s="469">
        <f>'8. Routing factors'!BF175*'7. Network costs'!$I$362</f>
        <v>0</v>
      </c>
      <c r="BG389" s="469">
        <f>'8. Routing factors'!BG175*'7. Network costs'!$I$363</f>
        <v>0</v>
      </c>
      <c r="BH389" s="229"/>
      <c r="BI389" s="335">
        <f t="shared" si="62"/>
        <v>0</v>
      </c>
      <c r="BJ389" s="470">
        <f>'2. Traffic'!I230</f>
        <v>0</v>
      </c>
      <c r="BK389" s="471" t="str">
        <f t="shared" si="63"/>
        <v/>
      </c>
    </row>
    <row r="390" spans="3:63">
      <c r="C390" s="240" t="str">
        <f t="shared" si="61"/>
        <v>S25</v>
      </c>
      <c r="D390" s="240" t="str">
        <f t="shared" si="61"/>
        <v>OTHER: complete as required</v>
      </c>
      <c r="E390" s="469">
        <f>'8. Routing factors'!E176*'7. Network costs'!$I$309</f>
        <v>0</v>
      </c>
      <c r="F390" s="469">
        <f>'8. Routing factors'!F176*'7. Network costs'!$I$310</f>
        <v>0</v>
      </c>
      <c r="G390" s="469">
        <f>'8. Routing factors'!G176*'7. Network costs'!$I$311</f>
        <v>0</v>
      </c>
      <c r="H390" s="469">
        <f>'8. Routing factors'!H176*'7. Network costs'!$I$312</f>
        <v>0</v>
      </c>
      <c r="I390" s="469">
        <f>'8. Routing factors'!I176*'7. Network costs'!$I$313</f>
        <v>0</v>
      </c>
      <c r="J390" s="469">
        <f>'8. Routing factors'!J176*'7. Network costs'!$I$314</f>
        <v>0</v>
      </c>
      <c r="K390" s="469">
        <f>'8. Routing factors'!K176*'7. Network costs'!$I$315</f>
        <v>0</v>
      </c>
      <c r="L390" s="469">
        <f>'8. Routing factors'!L176*'7. Network costs'!$I$316</f>
        <v>0</v>
      </c>
      <c r="M390" s="469">
        <f>'8. Routing factors'!M176*'7. Network costs'!$I$317</f>
        <v>0</v>
      </c>
      <c r="N390" s="469">
        <f>'8. Routing factors'!N176*'7. Network costs'!$I$318</f>
        <v>0</v>
      </c>
      <c r="O390" s="469">
        <f>'8. Routing factors'!O176*'7. Network costs'!$I$319</f>
        <v>0</v>
      </c>
      <c r="P390" s="469">
        <f>'8. Routing factors'!P176*'7. Network costs'!$I$320</f>
        <v>0</v>
      </c>
      <c r="Q390" s="469">
        <f>'8. Routing factors'!Q176*'7. Network costs'!$I$321</f>
        <v>0</v>
      </c>
      <c r="R390" s="469">
        <f>'8. Routing factors'!R176*'7. Network costs'!$I$322</f>
        <v>0</v>
      </c>
      <c r="S390" s="469">
        <f>'8. Routing factors'!S176*'7. Network costs'!$I$323</f>
        <v>0</v>
      </c>
      <c r="T390" s="469">
        <f>'8. Routing factors'!T176*'7. Network costs'!$I$324</f>
        <v>0</v>
      </c>
      <c r="U390" s="469">
        <f>'8. Routing factors'!U176*'7. Network costs'!$I$325</f>
        <v>0</v>
      </c>
      <c r="V390" s="469">
        <f>'8. Routing factors'!V176*'7. Network costs'!$I$326</f>
        <v>0</v>
      </c>
      <c r="W390" s="469">
        <f>'8. Routing factors'!W176*'7. Network costs'!$I$327</f>
        <v>0</v>
      </c>
      <c r="X390" s="469">
        <f>'8. Routing factors'!X176*'7. Network costs'!$I$328</f>
        <v>0</v>
      </c>
      <c r="Y390" s="469">
        <f>'8. Routing factors'!Y176*'7. Network costs'!$I$329</f>
        <v>0</v>
      </c>
      <c r="Z390" s="469">
        <f>'8. Routing factors'!Z176*'7. Network costs'!$I$330</f>
        <v>0</v>
      </c>
      <c r="AA390" s="469">
        <f>'8. Routing factors'!AA176*'7. Network costs'!$I$331</f>
        <v>0</v>
      </c>
      <c r="AB390" s="469">
        <f>'8. Routing factors'!AB176*'7. Network costs'!$I$332</f>
        <v>0</v>
      </c>
      <c r="AC390" s="469">
        <f>'8. Routing factors'!AC176*'7. Network costs'!$I$333</f>
        <v>0</v>
      </c>
      <c r="AD390" s="469">
        <f>'8. Routing factors'!AD176*'7. Network costs'!$I$334</f>
        <v>0</v>
      </c>
      <c r="AE390" s="469">
        <f>'8. Routing factors'!AE176*'7. Network costs'!$I$335</f>
        <v>0</v>
      </c>
      <c r="AF390" s="469">
        <f>'8. Routing factors'!AF176*'7. Network costs'!$I$336</f>
        <v>0</v>
      </c>
      <c r="AG390" s="469">
        <f>'8. Routing factors'!AG176*'7. Network costs'!$I$337</f>
        <v>0</v>
      </c>
      <c r="AH390" s="469">
        <f>'8. Routing factors'!AH176*'7. Network costs'!$I$338</f>
        <v>0</v>
      </c>
      <c r="AI390" s="469">
        <f>'8. Routing factors'!AI176*'7. Network costs'!$I$339</f>
        <v>0</v>
      </c>
      <c r="AJ390" s="469">
        <f>'8. Routing factors'!AJ176*'7. Network costs'!$I$340</f>
        <v>0</v>
      </c>
      <c r="AK390" s="469">
        <f>'8. Routing factors'!AK176*'7. Network costs'!$I$341</f>
        <v>0</v>
      </c>
      <c r="AL390" s="469">
        <f>'8. Routing factors'!AL176*'7. Network costs'!$I$342</f>
        <v>0</v>
      </c>
      <c r="AM390" s="469">
        <f>'8. Routing factors'!AM176*'7. Network costs'!$I$343</f>
        <v>0</v>
      </c>
      <c r="AN390" s="469">
        <f>'8. Routing factors'!AN176*'7. Network costs'!$I$344</f>
        <v>0</v>
      </c>
      <c r="AO390" s="469">
        <f>'8. Routing factors'!AO176*'7. Network costs'!$I$345</f>
        <v>0</v>
      </c>
      <c r="AP390" s="469">
        <f>'8. Routing factors'!AP176*'7. Network costs'!$I$346</f>
        <v>0</v>
      </c>
      <c r="AQ390" s="469">
        <f>'8. Routing factors'!AQ176*'7. Network costs'!$I$347</f>
        <v>0</v>
      </c>
      <c r="AR390" s="469">
        <f>'8. Routing factors'!AR176*'7. Network costs'!$I$348</f>
        <v>0</v>
      </c>
      <c r="AS390" s="469">
        <f>'8. Routing factors'!AS176*'7. Network costs'!$I$349</f>
        <v>0</v>
      </c>
      <c r="AT390" s="469">
        <f>'8. Routing factors'!AT176*'7. Network costs'!$I$350</f>
        <v>0</v>
      </c>
      <c r="AU390" s="469">
        <f>'8. Routing factors'!AU176*'7. Network costs'!$I$351</f>
        <v>0</v>
      </c>
      <c r="AV390" s="469">
        <f>'8. Routing factors'!AV176*'7. Network costs'!$I$352</f>
        <v>0</v>
      </c>
      <c r="AW390" s="469">
        <f>'8. Routing factors'!AW176*'7. Network costs'!$I$353</f>
        <v>0</v>
      </c>
      <c r="AX390" s="469">
        <f>'8. Routing factors'!AX176*'7. Network costs'!$I$354</f>
        <v>0</v>
      </c>
      <c r="AY390" s="469">
        <f>'8. Routing factors'!AY176*'7. Network costs'!$I$355</f>
        <v>0</v>
      </c>
      <c r="AZ390" s="469">
        <f>'8. Routing factors'!AZ176*'7. Network costs'!$I$356</f>
        <v>0</v>
      </c>
      <c r="BA390" s="469">
        <f>'8. Routing factors'!BA176*'7. Network costs'!$I$357</f>
        <v>0</v>
      </c>
      <c r="BB390" s="469">
        <f>'8. Routing factors'!BB176*'7. Network costs'!$I$358</f>
        <v>0</v>
      </c>
      <c r="BC390" s="469">
        <f>'8. Routing factors'!BC176*'7. Network costs'!$I$359</f>
        <v>0</v>
      </c>
      <c r="BD390" s="469">
        <f>'8. Routing factors'!BD176*'7. Network costs'!$I$360</f>
        <v>0</v>
      </c>
      <c r="BE390" s="469">
        <f>'8. Routing factors'!BE176*'7. Network costs'!$I$361</f>
        <v>0</v>
      </c>
      <c r="BF390" s="469">
        <f>'8. Routing factors'!BF176*'7. Network costs'!$I$362</f>
        <v>0</v>
      </c>
      <c r="BG390" s="469">
        <f>'8. Routing factors'!BG176*'7. Network costs'!$I$363</f>
        <v>0</v>
      </c>
      <c r="BH390" s="229"/>
      <c r="BI390" s="335">
        <f t="shared" si="62"/>
        <v>0</v>
      </c>
      <c r="BJ390" s="470">
        <f>'2. Traffic'!I231</f>
        <v>0</v>
      </c>
      <c r="BK390" s="471" t="str">
        <f t="shared" si="63"/>
        <v/>
      </c>
    </row>
    <row r="391" spans="3:63">
      <c r="C391" s="240" t="str">
        <f t="shared" si="61"/>
        <v>S26</v>
      </c>
      <c r="D391" s="240" t="str">
        <f t="shared" si="61"/>
        <v>OTHER: complete as required</v>
      </c>
      <c r="E391" s="469">
        <f>'8. Routing factors'!E177*'7. Network costs'!$I$309</f>
        <v>0</v>
      </c>
      <c r="F391" s="469">
        <f>'8. Routing factors'!F177*'7. Network costs'!$I$310</f>
        <v>0</v>
      </c>
      <c r="G391" s="469">
        <f>'8. Routing factors'!G177*'7. Network costs'!$I$311</f>
        <v>0</v>
      </c>
      <c r="H391" s="469">
        <f>'8. Routing factors'!H177*'7. Network costs'!$I$312</f>
        <v>0</v>
      </c>
      <c r="I391" s="469">
        <f>'8. Routing factors'!I177*'7. Network costs'!$I$313</f>
        <v>0</v>
      </c>
      <c r="J391" s="469">
        <f>'8. Routing factors'!J177*'7. Network costs'!$I$314</f>
        <v>0</v>
      </c>
      <c r="K391" s="469">
        <f>'8. Routing factors'!K177*'7. Network costs'!$I$315</f>
        <v>0</v>
      </c>
      <c r="L391" s="469">
        <f>'8. Routing factors'!L177*'7. Network costs'!$I$316</f>
        <v>0</v>
      </c>
      <c r="M391" s="469">
        <f>'8. Routing factors'!M177*'7. Network costs'!$I$317</f>
        <v>0</v>
      </c>
      <c r="N391" s="469">
        <f>'8. Routing factors'!N177*'7. Network costs'!$I$318</f>
        <v>0</v>
      </c>
      <c r="O391" s="469">
        <f>'8. Routing factors'!O177*'7. Network costs'!$I$319</f>
        <v>0</v>
      </c>
      <c r="P391" s="469">
        <f>'8. Routing factors'!P177*'7. Network costs'!$I$320</f>
        <v>0</v>
      </c>
      <c r="Q391" s="469">
        <f>'8. Routing factors'!Q177*'7. Network costs'!$I$321</f>
        <v>0</v>
      </c>
      <c r="R391" s="469">
        <f>'8. Routing factors'!R177*'7. Network costs'!$I$322</f>
        <v>0</v>
      </c>
      <c r="S391" s="469">
        <f>'8. Routing factors'!S177*'7. Network costs'!$I$323</f>
        <v>0</v>
      </c>
      <c r="T391" s="469">
        <f>'8. Routing factors'!T177*'7. Network costs'!$I$324</f>
        <v>0</v>
      </c>
      <c r="U391" s="469">
        <f>'8. Routing factors'!U177*'7. Network costs'!$I$325</f>
        <v>0</v>
      </c>
      <c r="V391" s="469">
        <f>'8. Routing factors'!V177*'7. Network costs'!$I$326</f>
        <v>0</v>
      </c>
      <c r="W391" s="469">
        <f>'8. Routing factors'!W177*'7. Network costs'!$I$327</f>
        <v>0</v>
      </c>
      <c r="X391" s="469">
        <f>'8. Routing factors'!X177*'7. Network costs'!$I$328</f>
        <v>0</v>
      </c>
      <c r="Y391" s="469">
        <f>'8. Routing factors'!Y177*'7. Network costs'!$I$329</f>
        <v>0</v>
      </c>
      <c r="Z391" s="469">
        <f>'8. Routing factors'!Z177*'7. Network costs'!$I$330</f>
        <v>0</v>
      </c>
      <c r="AA391" s="469">
        <f>'8. Routing factors'!AA177*'7. Network costs'!$I$331</f>
        <v>0</v>
      </c>
      <c r="AB391" s="469">
        <f>'8. Routing factors'!AB177*'7. Network costs'!$I$332</f>
        <v>0</v>
      </c>
      <c r="AC391" s="469">
        <f>'8. Routing factors'!AC177*'7. Network costs'!$I$333</f>
        <v>0</v>
      </c>
      <c r="AD391" s="469">
        <f>'8. Routing factors'!AD177*'7. Network costs'!$I$334</f>
        <v>0</v>
      </c>
      <c r="AE391" s="469">
        <f>'8. Routing factors'!AE177*'7. Network costs'!$I$335</f>
        <v>0</v>
      </c>
      <c r="AF391" s="469">
        <f>'8. Routing factors'!AF177*'7. Network costs'!$I$336</f>
        <v>0</v>
      </c>
      <c r="AG391" s="469">
        <f>'8. Routing factors'!AG177*'7. Network costs'!$I$337</f>
        <v>0</v>
      </c>
      <c r="AH391" s="469">
        <f>'8. Routing factors'!AH177*'7. Network costs'!$I$338</f>
        <v>0</v>
      </c>
      <c r="AI391" s="469">
        <f>'8. Routing factors'!AI177*'7. Network costs'!$I$339</f>
        <v>0</v>
      </c>
      <c r="AJ391" s="469">
        <f>'8. Routing factors'!AJ177*'7. Network costs'!$I$340</f>
        <v>0</v>
      </c>
      <c r="AK391" s="469">
        <f>'8. Routing factors'!AK177*'7. Network costs'!$I$341</f>
        <v>0</v>
      </c>
      <c r="AL391" s="469">
        <f>'8. Routing factors'!AL177*'7. Network costs'!$I$342</f>
        <v>0</v>
      </c>
      <c r="AM391" s="469">
        <f>'8. Routing factors'!AM177*'7. Network costs'!$I$343</f>
        <v>0</v>
      </c>
      <c r="AN391" s="469">
        <f>'8. Routing factors'!AN177*'7. Network costs'!$I$344</f>
        <v>0</v>
      </c>
      <c r="AO391" s="469">
        <f>'8. Routing factors'!AO177*'7. Network costs'!$I$345</f>
        <v>0</v>
      </c>
      <c r="AP391" s="469">
        <f>'8. Routing factors'!AP177*'7. Network costs'!$I$346</f>
        <v>0</v>
      </c>
      <c r="AQ391" s="469">
        <f>'8. Routing factors'!AQ177*'7. Network costs'!$I$347</f>
        <v>0</v>
      </c>
      <c r="AR391" s="469">
        <f>'8. Routing factors'!AR177*'7. Network costs'!$I$348</f>
        <v>0</v>
      </c>
      <c r="AS391" s="469">
        <f>'8. Routing factors'!AS177*'7. Network costs'!$I$349</f>
        <v>0</v>
      </c>
      <c r="AT391" s="469">
        <f>'8. Routing factors'!AT177*'7. Network costs'!$I$350</f>
        <v>0</v>
      </c>
      <c r="AU391" s="469">
        <f>'8. Routing factors'!AU177*'7. Network costs'!$I$351</f>
        <v>0</v>
      </c>
      <c r="AV391" s="469">
        <f>'8. Routing factors'!AV177*'7. Network costs'!$I$352</f>
        <v>0</v>
      </c>
      <c r="AW391" s="469">
        <f>'8. Routing factors'!AW177*'7. Network costs'!$I$353</f>
        <v>0</v>
      </c>
      <c r="AX391" s="469">
        <f>'8. Routing factors'!AX177*'7. Network costs'!$I$354</f>
        <v>0</v>
      </c>
      <c r="AY391" s="469">
        <f>'8. Routing factors'!AY177*'7. Network costs'!$I$355</f>
        <v>0</v>
      </c>
      <c r="AZ391" s="469">
        <f>'8. Routing factors'!AZ177*'7. Network costs'!$I$356</f>
        <v>0</v>
      </c>
      <c r="BA391" s="469">
        <f>'8. Routing factors'!BA177*'7. Network costs'!$I$357</f>
        <v>0</v>
      </c>
      <c r="BB391" s="469">
        <f>'8. Routing factors'!BB177*'7. Network costs'!$I$358</f>
        <v>0</v>
      </c>
      <c r="BC391" s="469">
        <f>'8. Routing factors'!BC177*'7. Network costs'!$I$359</f>
        <v>0</v>
      </c>
      <c r="BD391" s="469">
        <f>'8. Routing factors'!BD177*'7. Network costs'!$I$360</f>
        <v>0</v>
      </c>
      <c r="BE391" s="469">
        <f>'8. Routing factors'!BE177*'7. Network costs'!$I$361</f>
        <v>0</v>
      </c>
      <c r="BF391" s="469">
        <f>'8. Routing factors'!BF177*'7. Network costs'!$I$362</f>
        <v>0</v>
      </c>
      <c r="BG391" s="469">
        <f>'8. Routing factors'!BG177*'7. Network costs'!$I$363</f>
        <v>0</v>
      </c>
      <c r="BH391" s="229"/>
      <c r="BI391" s="335">
        <f t="shared" si="62"/>
        <v>0</v>
      </c>
      <c r="BJ391" s="470">
        <f>'2. Traffic'!I232</f>
        <v>0</v>
      </c>
      <c r="BK391" s="471" t="str">
        <f t="shared" si="63"/>
        <v/>
      </c>
    </row>
    <row r="392" spans="3:63">
      <c r="C392" s="240" t="str">
        <f t="shared" si="61"/>
        <v>S27</v>
      </c>
      <c r="D392" s="240" t="str">
        <f t="shared" si="61"/>
        <v>OTHER: complete as required</v>
      </c>
      <c r="E392" s="469">
        <f>'8. Routing factors'!E178*'7. Network costs'!$I$309</f>
        <v>0</v>
      </c>
      <c r="F392" s="469">
        <f>'8. Routing factors'!F178*'7. Network costs'!$I$310</f>
        <v>0</v>
      </c>
      <c r="G392" s="469">
        <f>'8. Routing factors'!G178*'7. Network costs'!$I$311</f>
        <v>0</v>
      </c>
      <c r="H392" s="469">
        <f>'8. Routing factors'!H178*'7. Network costs'!$I$312</f>
        <v>0</v>
      </c>
      <c r="I392" s="469">
        <f>'8. Routing factors'!I178*'7. Network costs'!$I$313</f>
        <v>0</v>
      </c>
      <c r="J392" s="469">
        <f>'8. Routing factors'!J178*'7. Network costs'!$I$314</f>
        <v>0</v>
      </c>
      <c r="K392" s="469">
        <f>'8. Routing factors'!K178*'7. Network costs'!$I$315</f>
        <v>0</v>
      </c>
      <c r="L392" s="469">
        <f>'8. Routing factors'!L178*'7. Network costs'!$I$316</f>
        <v>0</v>
      </c>
      <c r="M392" s="469">
        <f>'8. Routing factors'!M178*'7. Network costs'!$I$317</f>
        <v>0</v>
      </c>
      <c r="N392" s="469">
        <f>'8. Routing factors'!N178*'7. Network costs'!$I$318</f>
        <v>0</v>
      </c>
      <c r="O392" s="469">
        <f>'8. Routing factors'!O178*'7. Network costs'!$I$319</f>
        <v>0</v>
      </c>
      <c r="P392" s="469">
        <f>'8. Routing factors'!P178*'7. Network costs'!$I$320</f>
        <v>0</v>
      </c>
      <c r="Q392" s="469">
        <f>'8. Routing factors'!Q178*'7. Network costs'!$I$321</f>
        <v>0</v>
      </c>
      <c r="R392" s="469">
        <f>'8. Routing factors'!R178*'7. Network costs'!$I$322</f>
        <v>0</v>
      </c>
      <c r="S392" s="469">
        <f>'8. Routing factors'!S178*'7. Network costs'!$I$323</f>
        <v>0</v>
      </c>
      <c r="T392" s="469">
        <f>'8. Routing factors'!T178*'7. Network costs'!$I$324</f>
        <v>0</v>
      </c>
      <c r="U392" s="469">
        <f>'8. Routing factors'!U178*'7. Network costs'!$I$325</f>
        <v>0</v>
      </c>
      <c r="V392" s="469">
        <f>'8. Routing factors'!V178*'7. Network costs'!$I$326</f>
        <v>0</v>
      </c>
      <c r="W392" s="469">
        <f>'8. Routing factors'!W178*'7. Network costs'!$I$327</f>
        <v>0</v>
      </c>
      <c r="X392" s="469">
        <f>'8. Routing factors'!X178*'7. Network costs'!$I$328</f>
        <v>0</v>
      </c>
      <c r="Y392" s="469">
        <f>'8. Routing factors'!Y178*'7. Network costs'!$I$329</f>
        <v>0</v>
      </c>
      <c r="Z392" s="469">
        <f>'8. Routing factors'!Z178*'7. Network costs'!$I$330</f>
        <v>0</v>
      </c>
      <c r="AA392" s="469">
        <f>'8. Routing factors'!AA178*'7. Network costs'!$I$331</f>
        <v>0</v>
      </c>
      <c r="AB392" s="469">
        <f>'8. Routing factors'!AB178*'7. Network costs'!$I$332</f>
        <v>0</v>
      </c>
      <c r="AC392" s="469">
        <f>'8. Routing factors'!AC178*'7. Network costs'!$I$333</f>
        <v>0</v>
      </c>
      <c r="AD392" s="469">
        <f>'8. Routing factors'!AD178*'7. Network costs'!$I$334</f>
        <v>0</v>
      </c>
      <c r="AE392" s="469">
        <f>'8. Routing factors'!AE178*'7. Network costs'!$I$335</f>
        <v>0</v>
      </c>
      <c r="AF392" s="469">
        <f>'8. Routing factors'!AF178*'7. Network costs'!$I$336</f>
        <v>0</v>
      </c>
      <c r="AG392" s="469">
        <f>'8. Routing factors'!AG178*'7. Network costs'!$I$337</f>
        <v>0</v>
      </c>
      <c r="AH392" s="469">
        <f>'8. Routing factors'!AH178*'7. Network costs'!$I$338</f>
        <v>0</v>
      </c>
      <c r="AI392" s="469">
        <f>'8. Routing factors'!AI178*'7. Network costs'!$I$339</f>
        <v>0</v>
      </c>
      <c r="AJ392" s="469">
        <f>'8. Routing factors'!AJ178*'7. Network costs'!$I$340</f>
        <v>0</v>
      </c>
      <c r="AK392" s="469">
        <f>'8. Routing factors'!AK178*'7. Network costs'!$I$341</f>
        <v>0</v>
      </c>
      <c r="AL392" s="469">
        <f>'8. Routing factors'!AL178*'7. Network costs'!$I$342</f>
        <v>0</v>
      </c>
      <c r="AM392" s="469">
        <f>'8. Routing factors'!AM178*'7. Network costs'!$I$343</f>
        <v>0</v>
      </c>
      <c r="AN392" s="469">
        <f>'8. Routing factors'!AN178*'7. Network costs'!$I$344</f>
        <v>0</v>
      </c>
      <c r="AO392" s="469">
        <f>'8. Routing factors'!AO178*'7. Network costs'!$I$345</f>
        <v>0</v>
      </c>
      <c r="AP392" s="469">
        <f>'8. Routing factors'!AP178*'7. Network costs'!$I$346</f>
        <v>0</v>
      </c>
      <c r="AQ392" s="469">
        <f>'8. Routing factors'!AQ178*'7. Network costs'!$I$347</f>
        <v>0</v>
      </c>
      <c r="AR392" s="469">
        <f>'8. Routing factors'!AR178*'7. Network costs'!$I$348</f>
        <v>0</v>
      </c>
      <c r="AS392" s="469">
        <f>'8. Routing factors'!AS178*'7. Network costs'!$I$349</f>
        <v>0</v>
      </c>
      <c r="AT392" s="469">
        <f>'8. Routing factors'!AT178*'7. Network costs'!$I$350</f>
        <v>0</v>
      </c>
      <c r="AU392" s="469">
        <f>'8. Routing factors'!AU178*'7. Network costs'!$I$351</f>
        <v>0</v>
      </c>
      <c r="AV392" s="469">
        <f>'8. Routing factors'!AV178*'7. Network costs'!$I$352</f>
        <v>0</v>
      </c>
      <c r="AW392" s="469">
        <f>'8. Routing factors'!AW178*'7. Network costs'!$I$353</f>
        <v>0</v>
      </c>
      <c r="AX392" s="469">
        <f>'8. Routing factors'!AX178*'7. Network costs'!$I$354</f>
        <v>0</v>
      </c>
      <c r="AY392" s="469">
        <f>'8. Routing factors'!AY178*'7. Network costs'!$I$355</f>
        <v>0</v>
      </c>
      <c r="AZ392" s="469">
        <f>'8. Routing factors'!AZ178*'7. Network costs'!$I$356</f>
        <v>0</v>
      </c>
      <c r="BA392" s="469">
        <f>'8. Routing factors'!BA178*'7. Network costs'!$I$357</f>
        <v>0</v>
      </c>
      <c r="BB392" s="469">
        <f>'8. Routing factors'!BB178*'7. Network costs'!$I$358</f>
        <v>0</v>
      </c>
      <c r="BC392" s="469">
        <f>'8. Routing factors'!BC178*'7. Network costs'!$I$359</f>
        <v>0</v>
      </c>
      <c r="BD392" s="469">
        <f>'8. Routing factors'!BD178*'7. Network costs'!$I$360</f>
        <v>0</v>
      </c>
      <c r="BE392" s="469">
        <f>'8. Routing factors'!BE178*'7. Network costs'!$I$361</f>
        <v>0</v>
      </c>
      <c r="BF392" s="469">
        <f>'8. Routing factors'!BF178*'7. Network costs'!$I$362</f>
        <v>0</v>
      </c>
      <c r="BG392" s="469">
        <f>'8. Routing factors'!BG178*'7. Network costs'!$I$363</f>
        <v>0</v>
      </c>
      <c r="BH392" s="229"/>
      <c r="BI392" s="335">
        <f t="shared" si="62"/>
        <v>0</v>
      </c>
      <c r="BJ392" s="470">
        <f>'2. Traffic'!I233</f>
        <v>0</v>
      </c>
      <c r="BK392" s="471" t="str">
        <f t="shared" si="63"/>
        <v/>
      </c>
    </row>
    <row r="393" spans="3:63">
      <c r="C393" s="240" t="str">
        <f t="shared" si="61"/>
        <v>S28</v>
      </c>
      <c r="D393" s="240" t="str">
        <f t="shared" si="61"/>
        <v>OTHER: complete as required</v>
      </c>
      <c r="E393" s="469">
        <f>'8. Routing factors'!E179*'7. Network costs'!$I$309</f>
        <v>0</v>
      </c>
      <c r="F393" s="469">
        <f>'8. Routing factors'!F179*'7. Network costs'!$I$310</f>
        <v>0</v>
      </c>
      <c r="G393" s="469">
        <f>'8. Routing factors'!G179*'7. Network costs'!$I$311</f>
        <v>0</v>
      </c>
      <c r="H393" s="469">
        <f>'8. Routing factors'!H179*'7. Network costs'!$I$312</f>
        <v>0</v>
      </c>
      <c r="I393" s="469">
        <f>'8. Routing factors'!I179*'7. Network costs'!$I$313</f>
        <v>0</v>
      </c>
      <c r="J393" s="469">
        <f>'8. Routing factors'!J179*'7. Network costs'!$I$314</f>
        <v>0</v>
      </c>
      <c r="K393" s="469">
        <f>'8. Routing factors'!K179*'7. Network costs'!$I$315</f>
        <v>0</v>
      </c>
      <c r="L393" s="469">
        <f>'8. Routing factors'!L179*'7. Network costs'!$I$316</f>
        <v>0</v>
      </c>
      <c r="M393" s="469">
        <f>'8. Routing factors'!M179*'7. Network costs'!$I$317</f>
        <v>0</v>
      </c>
      <c r="N393" s="469">
        <f>'8. Routing factors'!N179*'7. Network costs'!$I$318</f>
        <v>0</v>
      </c>
      <c r="O393" s="469">
        <f>'8. Routing factors'!O179*'7. Network costs'!$I$319</f>
        <v>0</v>
      </c>
      <c r="P393" s="469">
        <f>'8. Routing factors'!P179*'7. Network costs'!$I$320</f>
        <v>0</v>
      </c>
      <c r="Q393" s="469">
        <f>'8. Routing factors'!Q179*'7. Network costs'!$I$321</f>
        <v>0</v>
      </c>
      <c r="R393" s="469">
        <f>'8. Routing factors'!R179*'7. Network costs'!$I$322</f>
        <v>0</v>
      </c>
      <c r="S393" s="469">
        <f>'8. Routing factors'!S179*'7. Network costs'!$I$323</f>
        <v>0</v>
      </c>
      <c r="T393" s="469">
        <f>'8. Routing factors'!T179*'7. Network costs'!$I$324</f>
        <v>0</v>
      </c>
      <c r="U393" s="469">
        <f>'8. Routing factors'!U179*'7. Network costs'!$I$325</f>
        <v>0</v>
      </c>
      <c r="V393" s="469">
        <f>'8. Routing factors'!V179*'7. Network costs'!$I$326</f>
        <v>0</v>
      </c>
      <c r="W393" s="469">
        <f>'8. Routing factors'!W179*'7. Network costs'!$I$327</f>
        <v>0</v>
      </c>
      <c r="X393" s="469">
        <f>'8. Routing factors'!X179*'7. Network costs'!$I$328</f>
        <v>0</v>
      </c>
      <c r="Y393" s="469">
        <f>'8. Routing factors'!Y179*'7. Network costs'!$I$329</f>
        <v>0</v>
      </c>
      <c r="Z393" s="469">
        <f>'8. Routing factors'!Z179*'7. Network costs'!$I$330</f>
        <v>0</v>
      </c>
      <c r="AA393" s="469">
        <f>'8. Routing factors'!AA179*'7. Network costs'!$I$331</f>
        <v>0</v>
      </c>
      <c r="AB393" s="469">
        <f>'8. Routing factors'!AB179*'7. Network costs'!$I$332</f>
        <v>0</v>
      </c>
      <c r="AC393" s="469">
        <f>'8. Routing factors'!AC179*'7. Network costs'!$I$333</f>
        <v>0</v>
      </c>
      <c r="AD393" s="469">
        <f>'8. Routing factors'!AD179*'7. Network costs'!$I$334</f>
        <v>0</v>
      </c>
      <c r="AE393" s="469">
        <f>'8. Routing factors'!AE179*'7. Network costs'!$I$335</f>
        <v>0</v>
      </c>
      <c r="AF393" s="469">
        <f>'8. Routing factors'!AF179*'7. Network costs'!$I$336</f>
        <v>0</v>
      </c>
      <c r="AG393" s="469">
        <f>'8. Routing factors'!AG179*'7. Network costs'!$I$337</f>
        <v>0</v>
      </c>
      <c r="AH393" s="469">
        <f>'8. Routing factors'!AH179*'7. Network costs'!$I$338</f>
        <v>0</v>
      </c>
      <c r="AI393" s="469">
        <f>'8. Routing factors'!AI179*'7. Network costs'!$I$339</f>
        <v>0</v>
      </c>
      <c r="AJ393" s="469">
        <f>'8. Routing factors'!AJ179*'7. Network costs'!$I$340</f>
        <v>0</v>
      </c>
      <c r="AK393" s="469">
        <f>'8. Routing factors'!AK179*'7. Network costs'!$I$341</f>
        <v>0</v>
      </c>
      <c r="AL393" s="469">
        <f>'8. Routing factors'!AL179*'7. Network costs'!$I$342</f>
        <v>0</v>
      </c>
      <c r="AM393" s="469">
        <f>'8. Routing factors'!AM179*'7. Network costs'!$I$343</f>
        <v>0</v>
      </c>
      <c r="AN393" s="469">
        <f>'8. Routing factors'!AN179*'7. Network costs'!$I$344</f>
        <v>0</v>
      </c>
      <c r="AO393" s="469">
        <f>'8. Routing factors'!AO179*'7. Network costs'!$I$345</f>
        <v>0</v>
      </c>
      <c r="AP393" s="469">
        <f>'8. Routing factors'!AP179*'7. Network costs'!$I$346</f>
        <v>0</v>
      </c>
      <c r="AQ393" s="469">
        <f>'8. Routing factors'!AQ179*'7. Network costs'!$I$347</f>
        <v>0</v>
      </c>
      <c r="AR393" s="469">
        <f>'8. Routing factors'!AR179*'7. Network costs'!$I$348</f>
        <v>0</v>
      </c>
      <c r="AS393" s="469">
        <f>'8. Routing factors'!AS179*'7. Network costs'!$I$349</f>
        <v>0</v>
      </c>
      <c r="AT393" s="469">
        <f>'8. Routing factors'!AT179*'7. Network costs'!$I$350</f>
        <v>0</v>
      </c>
      <c r="AU393" s="469">
        <f>'8. Routing factors'!AU179*'7. Network costs'!$I$351</f>
        <v>0</v>
      </c>
      <c r="AV393" s="469">
        <f>'8. Routing factors'!AV179*'7. Network costs'!$I$352</f>
        <v>0</v>
      </c>
      <c r="AW393" s="469">
        <f>'8. Routing factors'!AW179*'7. Network costs'!$I$353</f>
        <v>0</v>
      </c>
      <c r="AX393" s="469">
        <f>'8. Routing factors'!AX179*'7. Network costs'!$I$354</f>
        <v>0</v>
      </c>
      <c r="AY393" s="469">
        <f>'8. Routing factors'!AY179*'7. Network costs'!$I$355</f>
        <v>0</v>
      </c>
      <c r="AZ393" s="469">
        <f>'8. Routing factors'!AZ179*'7. Network costs'!$I$356</f>
        <v>0</v>
      </c>
      <c r="BA393" s="469">
        <f>'8. Routing factors'!BA179*'7. Network costs'!$I$357</f>
        <v>0</v>
      </c>
      <c r="BB393" s="469">
        <f>'8. Routing factors'!BB179*'7. Network costs'!$I$358</f>
        <v>0</v>
      </c>
      <c r="BC393" s="469">
        <f>'8. Routing factors'!BC179*'7. Network costs'!$I$359</f>
        <v>0</v>
      </c>
      <c r="BD393" s="469">
        <f>'8. Routing factors'!BD179*'7. Network costs'!$I$360</f>
        <v>0</v>
      </c>
      <c r="BE393" s="469">
        <f>'8. Routing factors'!BE179*'7. Network costs'!$I$361</f>
        <v>0</v>
      </c>
      <c r="BF393" s="469">
        <f>'8. Routing factors'!BF179*'7. Network costs'!$I$362</f>
        <v>0</v>
      </c>
      <c r="BG393" s="469">
        <f>'8. Routing factors'!BG179*'7. Network costs'!$I$363</f>
        <v>0</v>
      </c>
      <c r="BH393" s="229"/>
      <c r="BI393" s="335">
        <f t="shared" si="62"/>
        <v>0</v>
      </c>
      <c r="BJ393" s="470">
        <f>'2. Traffic'!I234</f>
        <v>0</v>
      </c>
      <c r="BK393" s="471" t="str">
        <f t="shared" si="63"/>
        <v/>
      </c>
    </row>
    <row r="394" spans="3:63">
      <c r="C394" s="240" t="str">
        <f t="shared" si="61"/>
        <v>S29</v>
      </c>
      <c r="D394" s="240" t="str">
        <f t="shared" si="61"/>
        <v>OTHER: complete as required</v>
      </c>
      <c r="E394" s="469">
        <f>'8. Routing factors'!E180*'7. Network costs'!$I$309</f>
        <v>0</v>
      </c>
      <c r="F394" s="469">
        <f>'8. Routing factors'!F180*'7. Network costs'!$I$310</f>
        <v>0</v>
      </c>
      <c r="G394" s="469">
        <f>'8. Routing factors'!G180*'7. Network costs'!$I$311</f>
        <v>0</v>
      </c>
      <c r="H394" s="469">
        <f>'8. Routing factors'!H180*'7. Network costs'!$I$312</f>
        <v>0</v>
      </c>
      <c r="I394" s="469">
        <f>'8. Routing factors'!I180*'7. Network costs'!$I$313</f>
        <v>0</v>
      </c>
      <c r="J394" s="469">
        <f>'8. Routing factors'!J180*'7. Network costs'!$I$314</f>
        <v>0</v>
      </c>
      <c r="K394" s="469">
        <f>'8. Routing factors'!K180*'7. Network costs'!$I$315</f>
        <v>0</v>
      </c>
      <c r="L394" s="469">
        <f>'8. Routing factors'!L180*'7. Network costs'!$I$316</f>
        <v>0</v>
      </c>
      <c r="M394" s="469">
        <f>'8. Routing factors'!M180*'7. Network costs'!$I$317</f>
        <v>0</v>
      </c>
      <c r="N394" s="469">
        <f>'8. Routing factors'!N180*'7. Network costs'!$I$318</f>
        <v>0</v>
      </c>
      <c r="O394" s="469">
        <f>'8. Routing factors'!O180*'7. Network costs'!$I$319</f>
        <v>0</v>
      </c>
      <c r="P394" s="469">
        <f>'8. Routing factors'!P180*'7. Network costs'!$I$320</f>
        <v>0</v>
      </c>
      <c r="Q394" s="469">
        <f>'8. Routing factors'!Q180*'7. Network costs'!$I$321</f>
        <v>0</v>
      </c>
      <c r="R394" s="469">
        <f>'8. Routing factors'!R180*'7. Network costs'!$I$322</f>
        <v>0</v>
      </c>
      <c r="S394" s="469">
        <f>'8. Routing factors'!S180*'7. Network costs'!$I$323</f>
        <v>0</v>
      </c>
      <c r="T394" s="469">
        <f>'8. Routing factors'!T180*'7. Network costs'!$I$324</f>
        <v>0</v>
      </c>
      <c r="U394" s="469">
        <f>'8. Routing factors'!U180*'7. Network costs'!$I$325</f>
        <v>0</v>
      </c>
      <c r="V394" s="469">
        <f>'8. Routing factors'!V180*'7. Network costs'!$I$326</f>
        <v>0</v>
      </c>
      <c r="W394" s="469">
        <f>'8. Routing factors'!W180*'7. Network costs'!$I$327</f>
        <v>0</v>
      </c>
      <c r="X394" s="469">
        <f>'8. Routing factors'!X180*'7. Network costs'!$I$328</f>
        <v>0</v>
      </c>
      <c r="Y394" s="469">
        <f>'8. Routing factors'!Y180*'7. Network costs'!$I$329</f>
        <v>0</v>
      </c>
      <c r="Z394" s="469">
        <f>'8. Routing factors'!Z180*'7. Network costs'!$I$330</f>
        <v>0</v>
      </c>
      <c r="AA394" s="469">
        <f>'8. Routing factors'!AA180*'7. Network costs'!$I$331</f>
        <v>0</v>
      </c>
      <c r="AB394" s="469">
        <f>'8. Routing factors'!AB180*'7. Network costs'!$I$332</f>
        <v>0</v>
      </c>
      <c r="AC394" s="469">
        <f>'8. Routing factors'!AC180*'7. Network costs'!$I$333</f>
        <v>0</v>
      </c>
      <c r="AD394" s="469">
        <f>'8. Routing factors'!AD180*'7. Network costs'!$I$334</f>
        <v>0</v>
      </c>
      <c r="AE394" s="469">
        <f>'8. Routing factors'!AE180*'7. Network costs'!$I$335</f>
        <v>0</v>
      </c>
      <c r="AF394" s="469">
        <f>'8. Routing factors'!AF180*'7. Network costs'!$I$336</f>
        <v>0</v>
      </c>
      <c r="AG394" s="469">
        <f>'8. Routing factors'!AG180*'7. Network costs'!$I$337</f>
        <v>0</v>
      </c>
      <c r="AH394" s="469">
        <f>'8. Routing factors'!AH180*'7. Network costs'!$I$338</f>
        <v>0</v>
      </c>
      <c r="AI394" s="469">
        <f>'8. Routing factors'!AI180*'7. Network costs'!$I$339</f>
        <v>0</v>
      </c>
      <c r="AJ394" s="469">
        <f>'8. Routing factors'!AJ180*'7. Network costs'!$I$340</f>
        <v>0</v>
      </c>
      <c r="AK394" s="469">
        <f>'8. Routing factors'!AK180*'7. Network costs'!$I$341</f>
        <v>0</v>
      </c>
      <c r="AL394" s="469">
        <f>'8. Routing factors'!AL180*'7. Network costs'!$I$342</f>
        <v>0</v>
      </c>
      <c r="AM394" s="469">
        <f>'8. Routing factors'!AM180*'7. Network costs'!$I$343</f>
        <v>0</v>
      </c>
      <c r="AN394" s="469">
        <f>'8. Routing factors'!AN180*'7. Network costs'!$I$344</f>
        <v>0</v>
      </c>
      <c r="AO394" s="469">
        <f>'8. Routing factors'!AO180*'7. Network costs'!$I$345</f>
        <v>0</v>
      </c>
      <c r="AP394" s="469">
        <f>'8. Routing factors'!AP180*'7. Network costs'!$I$346</f>
        <v>0</v>
      </c>
      <c r="AQ394" s="469">
        <f>'8. Routing factors'!AQ180*'7. Network costs'!$I$347</f>
        <v>0</v>
      </c>
      <c r="AR394" s="469">
        <f>'8. Routing factors'!AR180*'7. Network costs'!$I$348</f>
        <v>0</v>
      </c>
      <c r="AS394" s="469">
        <f>'8. Routing factors'!AS180*'7. Network costs'!$I$349</f>
        <v>0</v>
      </c>
      <c r="AT394" s="469">
        <f>'8. Routing factors'!AT180*'7. Network costs'!$I$350</f>
        <v>0</v>
      </c>
      <c r="AU394" s="469">
        <f>'8. Routing factors'!AU180*'7. Network costs'!$I$351</f>
        <v>0</v>
      </c>
      <c r="AV394" s="469">
        <f>'8. Routing factors'!AV180*'7. Network costs'!$I$352</f>
        <v>0</v>
      </c>
      <c r="AW394" s="469">
        <f>'8. Routing factors'!AW180*'7. Network costs'!$I$353</f>
        <v>0</v>
      </c>
      <c r="AX394" s="469">
        <f>'8. Routing factors'!AX180*'7. Network costs'!$I$354</f>
        <v>0</v>
      </c>
      <c r="AY394" s="469">
        <f>'8. Routing factors'!AY180*'7. Network costs'!$I$355</f>
        <v>0</v>
      </c>
      <c r="AZ394" s="469">
        <f>'8. Routing factors'!AZ180*'7. Network costs'!$I$356</f>
        <v>0</v>
      </c>
      <c r="BA394" s="469">
        <f>'8. Routing factors'!BA180*'7. Network costs'!$I$357</f>
        <v>0</v>
      </c>
      <c r="BB394" s="469">
        <f>'8. Routing factors'!BB180*'7. Network costs'!$I$358</f>
        <v>0</v>
      </c>
      <c r="BC394" s="469">
        <f>'8. Routing factors'!BC180*'7. Network costs'!$I$359</f>
        <v>0</v>
      </c>
      <c r="BD394" s="469">
        <f>'8. Routing factors'!BD180*'7. Network costs'!$I$360</f>
        <v>0</v>
      </c>
      <c r="BE394" s="469">
        <f>'8. Routing factors'!BE180*'7. Network costs'!$I$361</f>
        <v>0</v>
      </c>
      <c r="BF394" s="469">
        <f>'8. Routing factors'!BF180*'7. Network costs'!$I$362</f>
        <v>0</v>
      </c>
      <c r="BG394" s="469">
        <f>'8. Routing factors'!BG180*'7. Network costs'!$I$363</f>
        <v>0</v>
      </c>
      <c r="BH394" s="229"/>
      <c r="BI394" s="335">
        <f t="shared" si="62"/>
        <v>0</v>
      </c>
      <c r="BJ394" s="470">
        <f>'2. Traffic'!I235</f>
        <v>0</v>
      </c>
      <c r="BK394" s="471" t="str">
        <f t="shared" si="63"/>
        <v/>
      </c>
    </row>
    <row r="395" spans="3:63">
      <c r="C395" s="240" t="str">
        <f t="shared" si="61"/>
        <v>S30</v>
      </c>
      <c r="D395" s="240" t="str">
        <f t="shared" si="61"/>
        <v>OTHER: complete as required</v>
      </c>
      <c r="E395" s="469">
        <f>'8. Routing factors'!E181*'7. Network costs'!$I$309</f>
        <v>0</v>
      </c>
      <c r="F395" s="469">
        <f>'8. Routing factors'!F181*'7. Network costs'!$I$310</f>
        <v>0</v>
      </c>
      <c r="G395" s="469">
        <f>'8. Routing factors'!G181*'7. Network costs'!$I$311</f>
        <v>0</v>
      </c>
      <c r="H395" s="469">
        <f>'8. Routing factors'!H181*'7. Network costs'!$I$312</f>
        <v>0</v>
      </c>
      <c r="I395" s="469">
        <f>'8. Routing factors'!I181*'7. Network costs'!$I$313</f>
        <v>0</v>
      </c>
      <c r="J395" s="469">
        <f>'8. Routing factors'!J181*'7. Network costs'!$I$314</f>
        <v>0</v>
      </c>
      <c r="K395" s="469">
        <f>'8. Routing factors'!K181*'7. Network costs'!$I$315</f>
        <v>0</v>
      </c>
      <c r="L395" s="469">
        <f>'8. Routing factors'!L181*'7. Network costs'!$I$316</f>
        <v>0</v>
      </c>
      <c r="M395" s="469">
        <f>'8. Routing factors'!M181*'7. Network costs'!$I$317</f>
        <v>0</v>
      </c>
      <c r="N395" s="469">
        <f>'8. Routing factors'!N181*'7. Network costs'!$I$318</f>
        <v>0</v>
      </c>
      <c r="O395" s="469">
        <f>'8. Routing factors'!O181*'7. Network costs'!$I$319</f>
        <v>0</v>
      </c>
      <c r="P395" s="469">
        <f>'8. Routing factors'!P181*'7. Network costs'!$I$320</f>
        <v>0</v>
      </c>
      <c r="Q395" s="469">
        <f>'8. Routing factors'!Q181*'7. Network costs'!$I$321</f>
        <v>0</v>
      </c>
      <c r="R395" s="469">
        <f>'8. Routing factors'!R181*'7. Network costs'!$I$322</f>
        <v>0</v>
      </c>
      <c r="S395" s="469">
        <f>'8. Routing factors'!S181*'7. Network costs'!$I$323</f>
        <v>0</v>
      </c>
      <c r="T395" s="469">
        <f>'8. Routing factors'!T181*'7. Network costs'!$I$324</f>
        <v>0</v>
      </c>
      <c r="U395" s="469">
        <f>'8. Routing factors'!U181*'7. Network costs'!$I$325</f>
        <v>0</v>
      </c>
      <c r="V395" s="469">
        <f>'8. Routing factors'!V181*'7. Network costs'!$I$326</f>
        <v>0</v>
      </c>
      <c r="W395" s="469">
        <f>'8. Routing factors'!W181*'7. Network costs'!$I$327</f>
        <v>0</v>
      </c>
      <c r="X395" s="469">
        <f>'8. Routing factors'!X181*'7. Network costs'!$I$328</f>
        <v>0</v>
      </c>
      <c r="Y395" s="469">
        <f>'8. Routing factors'!Y181*'7. Network costs'!$I$329</f>
        <v>0</v>
      </c>
      <c r="Z395" s="469">
        <f>'8. Routing factors'!Z181*'7. Network costs'!$I$330</f>
        <v>0</v>
      </c>
      <c r="AA395" s="469">
        <f>'8. Routing factors'!AA181*'7. Network costs'!$I$331</f>
        <v>0</v>
      </c>
      <c r="AB395" s="469">
        <f>'8. Routing factors'!AB181*'7. Network costs'!$I$332</f>
        <v>0</v>
      </c>
      <c r="AC395" s="469">
        <f>'8. Routing factors'!AC181*'7. Network costs'!$I$333</f>
        <v>0</v>
      </c>
      <c r="AD395" s="469">
        <f>'8. Routing factors'!AD181*'7. Network costs'!$I$334</f>
        <v>0</v>
      </c>
      <c r="AE395" s="469">
        <f>'8. Routing factors'!AE181*'7. Network costs'!$I$335</f>
        <v>0</v>
      </c>
      <c r="AF395" s="469">
        <f>'8. Routing factors'!AF181*'7. Network costs'!$I$336</f>
        <v>0</v>
      </c>
      <c r="AG395" s="469">
        <f>'8. Routing factors'!AG181*'7. Network costs'!$I$337</f>
        <v>0</v>
      </c>
      <c r="AH395" s="469">
        <f>'8. Routing factors'!AH181*'7. Network costs'!$I$338</f>
        <v>0</v>
      </c>
      <c r="AI395" s="469">
        <f>'8. Routing factors'!AI181*'7. Network costs'!$I$339</f>
        <v>0</v>
      </c>
      <c r="AJ395" s="469">
        <f>'8. Routing factors'!AJ181*'7. Network costs'!$I$340</f>
        <v>0</v>
      </c>
      <c r="AK395" s="469">
        <f>'8. Routing factors'!AK181*'7. Network costs'!$I$341</f>
        <v>0</v>
      </c>
      <c r="AL395" s="469">
        <f>'8. Routing factors'!AL181*'7. Network costs'!$I$342</f>
        <v>0</v>
      </c>
      <c r="AM395" s="469">
        <f>'8. Routing factors'!AM181*'7. Network costs'!$I$343</f>
        <v>0</v>
      </c>
      <c r="AN395" s="469">
        <f>'8. Routing factors'!AN181*'7. Network costs'!$I$344</f>
        <v>0</v>
      </c>
      <c r="AO395" s="469">
        <f>'8. Routing factors'!AO181*'7. Network costs'!$I$345</f>
        <v>0</v>
      </c>
      <c r="AP395" s="469">
        <f>'8. Routing factors'!AP181*'7. Network costs'!$I$346</f>
        <v>0</v>
      </c>
      <c r="AQ395" s="469">
        <f>'8. Routing factors'!AQ181*'7. Network costs'!$I$347</f>
        <v>0</v>
      </c>
      <c r="AR395" s="469">
        <f>'8. Routing factors'!AR181*'7. Network costs'!$I$348</f>
        <v>0</v>
      </c>
      <c r="AS395" s="469">
        <f>'8. Routing factors'!AS181*'7. Network costs'!$I$349</f>
        <v>0</v>
      </c>
      <c r="AT395" s="469">
        <f>'8. Routing factors'!AT181*'7. Network costs'!$I$350</f>
        <v>0</v>
      </c>
      <c r="AU395" s="469">
        <f>'8. Routing factors'!AU181*'7. Network costs'!$I$351</f>
        <v>0</v>
      </c>
      <c r="AV395" s="469">
        <f>'8. Routing factors'!AV181*'7. Network costs'!$I$352</f>
        <v>0</v>
      </c>
      <c r="AW395" s="469">
        <f>'8. Routing factors'!AW181*'7. Network costs'!$I$353</f>
        <v>0</v>
      </c>
      <c r="AX395" s="469">
        <f>'8. Routing factors'!AX181*'7. Network costs'!$I$354</f>
        <v>0</v>
      </c>
      <c r="AY395" s="469">
        <f>'8. Routing factors'!AY181*'7. Network costs'!$I$355</f>
        <v>0</v>
      </c>
      <c r="AZ395" s="469">
        <f>'8. Routing factors'!AZ181*'7. Network costs'!$I$356</f>
        <v>0</v>
      </c>
      <c r="BA395" s="469">
        <f>'8. Routing factors'!BA181*'7. Network costs'!$I$357</f>
        <v>0</v>
      </c>
      <c r="BB395" s="469">
        <f>'8. Routing factors'!BB181*'7. Network costs'!$I$358</f>
        <v>0</v>
      </c>
      <c r="BC395" s="469">
        <f>'8. Routing factors'!BC181*'7. Network costs'!$I$359</f>
        <v>0</v>
      </c>
      <c r="BD395" s="469">
        <f>'8. Routing factors'!BD181*'7. Network costs'!$I$360</f>
        <v>0</v>
      </c>
      <c r="BE395" s="469">
        <f>'8. Routing factors'!BE181*'7. Network costs'!$I$361</f>
        <v>0</v>
      </c>
      <c r="BF395" s="469">
        <f>'8. Routing factors'!BF181*'7. Network costs'!$I$362</f>
        <v>0</v>
      </c>
      <c r="BG395" s="469">
        <f>'8. Routing factors'!BG181*'7. Network costs'!$I$363</f>
        <v>0</v>
      </c>
      <c r="BH395" s="229"/>
      <c r="BI395" s="335">
        <f t="shared" si="62"/>
        <v>0</v>
      </c>
      <c r="BJ395" s="470">
        <f>'2. Traffic'!I236</f>
        <v>0</v>
      </c>
      <c r="BK395" s="471" t="str">
        <f t="shared" si="63"/>
        <v/>
      </c>
    </row>
    <row r="396" spans="3:63">
      <c r="C396" s="222"/>
      <c r="D396" s="222" t="s">
        <v>2</v>
      </c>
      <c r="E396" s="472">
        <f t="shared" ref="E396:AG396" si="64">SUM(E366:E395)</f>
        <v>12112117.809037024</v>
      </c>
      <c r="F396" s="472">
        <f t="shared" si="64"/>
        <v>10477088.54432928</v>
      </c>
      <c r="G396" s="472">
        <f t="shared" si="64"/>
        <v>15723825.715292029</v>
      </c>
      <c r="H396" s="472">
        <f t="shared" si="64"/>
        <v>5626166.7683013603</v>
      </c>
      <c r="I396" s="472">
        <f t="shared" si="64"/>
        <v>16477584.217208073</v>
      </c>
      <c r="J396" s="472">
        <f t="shared" si="64"/>
        <v>1245749.3460903247</v>
      </c>
      <c r="K396" s="472">
        <f t="shared" si="64"/>
        <v>530206.40831211396</v>
      </c>
      <c r="L396" s="472">
        <f t="shared" si="64"/>
        <v>70694.187774948543</v>
      </c>
      <c r="M396" s="472">
        <f t="shared" si="64"/>
        <v>2120825.6332484558</v>
      </c>
      <c r="N396" s="472">
        <f t="shared" si="64"/>
        <v>139881.79512617315</v>
      </c>
      <c r="O396" s="472">
        <f t="shared" si="64"/>
        <v>187341.68990112477</v>
      </c>
      <c r="P396" s="472">
        <f t="shared" si="64"/>
        <v>2033165.6268339122</v>
      </c>
      <c r="Q396" s="472">
        <f t="shared" si="64"/>
        <v>265103.20415605704</v>
      </c>
      <c r="R396" s="472">
        <f t="shared" si="64"/>
        <v>377035.66813305905</v>
      </c>
      <c r="S396" s="472">
        <f t="shared" si="64"/>
        <v>353470.93887474283</v>
      </c>
      <c r="T396" s="472">
        <f t="shared" si="64"/>
        <v>5655535.0219958853</v>
      </c>
      <c r="U396" s="472">
        <f t="shared" si="64"/>
        <v>1413883.7554989713</v>
      </c>
      <c r="V396" s="472">
        <f t="shared" si="64"/>
        <v>452442.80175967078</v>
      </c>
      <c r="W396" s="472">
        <f t="shared" si="64"/>
        <v>518799.87119220482</v>
      </c>
      <c r="X396" s="472">
        <f t="shared" si="64"/>
        <v>41503.989695376389</v>
      </c>
      <c r="Y396" s="472">
        <f t="shared" si="64"/>
        <v>504801.39301442576</v>
      </c>
      <c r="Z396" s="472">
        <f t="shared" si="64"/>
        <v>270065.75773518212</v>
      </c>
      <c r="AA396" s="472">
        <f t="shared" si="64"/>
        <v>413560.99848344893</v>
      </c>
      <c r="AB396" s="472">
        <f t="shared" si="64"/>
        <v>2492976.7511033081</v>
      </c>
      <c r="AC396" s="472">
        <f t="shared" si="64"/>
        <v>3312229.8500551227</v>
      </c>
      <c r="AD396" s="472">
        <f t="shared" si="64"/>
        <v>0</v>
      </c>
      <c r="AE396" s="472">
        <f t="shared" si="64"/>
        <v>0</v>
      </c>
      <c r="AF396" s="472">
        <f t="shared" si="64"/>
        <v>0</v>
      </c>
      <c r="AG396" s="472">
        <f t="shared" si="64"/>
        <v>0</v>
      </c>
      <c r="AH396" s="472">
        <f t="shared" ref="AH396:BG396" si="65">SUM(AH366:AH395)</f>
        <v>0</v>
      </c>
      <c r="AI396" s="472">
        <f t="shared" si="65"/>
        <v>6222536.446160852</v>
      </c>
      <c r="AJ396" s="472">
        <f t="shared" si="65"/>
        <v>23564603.522313513</v>
      </c>
      <c r="AK396" s="472">
        <f t="shared" si="65"/>
        <v>6451273.2076835968</v>
      </c>
      <c r="AL396" s="472">
        <f t="shared" si="65"/>
        <v>2444945.6742846696</v>
      </c>
      <c r="AM396" s="472">
        <f t="shared" si="65"/>
        <v>2484215.2536386638</v>
      </c>
      <c r="AN396" s="472">
        <f t="shared" si="65"/>
        <v>6176.4814574503507</v>
      </c>
      <c r="AO396" s="472">
        <f t="shared" si="65"/>
        <v>1812.6943807645314</v>
      </c>
      <c r="AP396" s="472">
        <f t="shared" si="65"/>
        <v>2445.5168224367394</v>
      </c>
      <c r="AQ396" s="472">
        <f t="shared" si="65"/>
        <v>14218.121060678714</v>
      </c>
      <c r="AR396" s="472">
        <f t="shared" si="65"/>
        <v>9063.4719038226613</v>
      </c>
      <c r="AS396" s="472">
        <f t="shared" si="65"/>
        <v>9887.4238950792642</v>
      </c>
      <c r="AT396" s="472">
        <f t="shared" si="65"/>
        <v>9063.4719038226613</v>
      </c>
      <c r="AU396" s="472">
        <f t="shared" si="65"/>
        <v>790.99391160634127</v>
      </c>
      <c r="AV396" s="472">
        <f t="shared" si="65"/>
        <v>13302.728850146366</v>
      </c>
      <c r="AW396" s="472">
        <f t="shared" si="65"/>
        <v>2660.5457700292736</v>
      </c>
      <c r="AX396" s="472">
        <f t="shared" si="65"/>
        <v>1853.8919803273616</v>
      </c>
      <c r="AY396" s="472">
        <f t="shared" si="65"/>
        <v>0</v>
      </c>
      <c r="AZ396" s="472">
        <f t="shared" si="65"/>
        <v>0</v>
      </c>
      <c r="BA396" s="472">
        <f t="shared" si="65"/>
        <v>0</v>
      </c>
      <c r="BB396" s="472">
        <f t="shared" si="65"/>
        <v>0</v>
      </c>
      <c r="BC396" s="472">
        <f t="shared" si="65"/>
        <v>0</v>
      </c>
      <c r="BD396" s="472">
        <f t="shared" si="65"/>
        <v>0</v>
      </c>
      <c r="BE396" s="472">
        <f t="shared" si="65"/>
        <v>0</v>
      </c>
      <c r="BF396" s="472">
        <f t="shared" si="65"/>
        <v>0</v>
      </c>
      <c r="BG396" s="472">
        <f t="shared" si="65"/>
        <v>0</v>
      </c>
      <c r="BH396" s="32"/>
      <c r="BI396" s="472">
        <f>SUM(BI366:BI395)</f>
        <v>124054907.1891697</v>
      </c>
      <c r="BJ396" s="144"/>
      <c r="BK396" s="144"/>
    </row>
    <row r="397" spans="3:63">
      <c r="C397" s="207"/>
      <c r="D397" s="207"/>
      <c r="E397" s="444" t="str">
        <f>IF(ROUND(E396,0)=ROUND('7. Network costs'!$I$309,0),"OK", "ERROR")</f>
        <v>OK</v>
      </c>
      <c r="F397" s="444" t="str">
        <f>IF(ROUND(F396,0)=ROUND('7. Network costs'!$I$310,0),"OK", "ERROR")</f>
        <v>OK</v>
      </c>
      <c r="G397" s="444" t="str">
        <f>IF(ROUND(G396,0)=ROUND('7. Network costs'!$I$311,0),"OK", "ERROR")</f>
        <v>OK</v>
      </c>
      <c r="H397" s="444" t="str">
        <f>IF(ROUND(H396,0)=ROUND('7. Network costs'!$I$312,0),"OK", "ERROR")</f>
        <v>OK</v>
      </c>
      <c r="I397" s="444" t="str">
        <f>IF(ROUND(I396,0)=ROUND('7. Network costs'!$I$313,0),"OK", "ERROR")</f>
        <v>OK</v>
      </c>
      <c r="J397" s="444" t="str">
        <f>IF(ROUND(J396,0)=ROUND('7. Network costs'!$I$314,0),"OK", "ERROR")</f>
        <v>OK</v>
      </c>
      <c r="K397" s="444" t="str">
        <f>IF(ROUND(K396,0)=ROUND('7. Network costs'!$I$315,0),"OK", "ERROR")</f>
        <v>OK</v>
      </c>
      <c r="L397" s="444" t="str">
        <f>IF(ROUND(L396,0)=ROUND('7. Network costs'!$I$316,0),"OK", "ERROR")</f>
        <v>OK</v>
      </c>
      <c r="M397" s="444" t="str">
        <f>IF(ROUND(M396,0)=ROUND('7. Network costs'!$I$317,0),"OK", "ERROR")</f>
        <v>OK</v>
      </c>
      <c r="N397" s="444" t="str">
        <f>IF(ROUND(N396,0)=ROUND('7. Network costs'!$I$318,0),"OK", "ERROR")</f>
        <v>OK</v>
      </c>
      <c r="O397" s="444" t="str">
        <f>IF(ROUND(O396,0)=ROUND('7. Network costs'!$I$319,0),"OK", "ERROR")</f>
        <v>OK</v>
      </c>
      <c r="P397" s="444" t="str">
        <f>IF(ROUND(P396,0)=ROUND('7. Network costs'!$I$320,0),"OK", "ERROR")</f>
        <v>OK</v>
      </c>
      <c r="Q397" s="444" t="str">
        <f>IF(ROUND(Q396,0)=ROUND('7. Network costs'!$I$321,0),"OK", "ERROR")</f>
        <v>OK</v>
      </c>
      <c r="R397" s="444" t="str">
        <f>IF(ROUND(R396,0)=ROUND('7. Network costs'!$I$322,0),"OK", "ERROR")</f>
        <v>OK</v>
      </c>
      <c r="S397" s="444" t="str">
        <f>IF(ROUND(S396,0)=ROUND('7. Network costs'!$I$323,0),"OK", "ERROR")</f>
        <v>OK</v>
      </c>
      <c r="T397" s="444" t="str">
        <f>IF(ROUND(T396,0)=ROUND('7. Network costs'!$I$324,0),"OK", "ERROR")</f>
        <v>OK</v>
      </c>
      <c r="U397" s="444" t="str">
        <f>IF(ROUND(U396,0)=ROUND('7. Network costs'!$I$325,0),"OK", "ERROR")</f>
        <v>OK</v>
      </c>
      <c r="V397" s="444" t="str">
        <f>IF(ROUND(V396,0)=ROUND('7. Network costs'!$I$326,0),"OK", "ERROR")</f>
        <v>OK</v>
      </c>
      <c r="W397" s="444" t="str">
        <f>IF(ROUND(W396,0)=ROUND('7. Network costs'!$I$327,0),"OK", "ERROR")</f>
        <v>OK</v>
      </c>
      <c r="X397" s="444" t="str">
        <f>IF(ROUND(X396,0)=ROUND('7. Network costs'!$I$328,0),"OK", "ERROR")</f>
        <v>OK</v>
      </c>
      <c r="Y397" s="444" t="str">
        <f>IF(ROUND(Y396,0)=ROUND('7. Network costs'!$I$329,0),"OK", "ERROR")</f>
        <v>OK</v>
      </c>
      <c r="Z397" s="444" t="str">
        <f>IF(ROUND(Z396,0)=ROUND('7. Network costs'!$I$330,0),"OK", "ERROR")</f>
        <v>OK</v>
      </c>
      <c r="AA397" s="444" t="str">
        <f>IF(ROUND(AA396,0)=ROUND('7. Network costs'!$I$331,0),"OK", "ERROR")</f>
        <v>OK</v>
      </c>
      <c r="AB397" s="444" t="str">
        <f>IF(ROUND(AB396,0)=ROUND('7. Network costs'!$I$332,0),"OK", "ERROR")</f>
        <v>OK</v>
      </c>
      <c r="AC397" s="444" t="str">
        <f>IF(ROUND(AC396,0)=ROUND('7. Network costs'!$I$333,0),"OK", "ERROR")</f>
        <v>OK</v>
      </c>
      <c r="AD397" s="444" t="str">
        <f>IF(ROUND(AD396,0)=ROUND('7. Network costs'!$I$334,0),"OK", "ERROR")</f>
        <v>OK</v>
      </c>
      <c r="AE397" s="444" t="str">
        <f>IF(ROUND(AE396,0)=ROUND('7. Network costs'!$I$335,0),"OK", "ERROR")</f>
        <v>OK</v>
      </c>
      <c r="AF397" s="444" t="str">
        <f>IF(ROUND(AF396,0)=ROUND('7. Network costs'!$I$336,0),"OK", "ERROR")</f>
        <v>OK</v>
      </c>
      <c r="AG397" s="444" t="str">
        <f>IF(ROUND(AG396,0)=ROUND('7. Network costs'!$I$337,0),"OK", "ERROR")</f>
        <v>OK</v>
      </c>
      <c r="AH397" s="444" t="str">
        <f>IF(ROUND(AH396,0)=ROUND('7. Network costs'!$I$338,0),"OK", "ERROR")</f>
        <v>OK</v>
      </c>
      <c r="AI397" s="444" t="str">
        <f>IF(ROUND(AI396,0)=ROUND('7. Network costs'!$I$339,0),"OK", "ERROR")</f>
        <v>OK</v>
      </c>
      <c r="AJ397" s="444" t="str">
        <f>IF(ROUND(AJ396,0)=ROUND('7. Network costs'!$I$340,0),"OK", "ERROR")</f>
        <v>OK</v>
      </c>
      <c r="AK397" s="444" t="str">
        <f>IF(ROUND(AK396,0)=ROUND('7. Network costs'!$I$341,0),"OK", "ERROR")</f>
        <v>OK</v>
      </c>
      <c r="AL397" s="444" t="str">
        <f>IF(ROUND(AL396,0)=ROUND('7. Network costs'!$I$342,0),"OK", "ERROR")</f>
        <v>OK</v>
      </c>
      <c r="AM397" s="444" t="str">
        <f>IF(ROUND(AM396,0)=ROUND('7. Network costs'!$I$343,0),"OK", "ERROR")</f>
        <v>OK</v>
      </c>
      <c r="AN397" s="444" t="str">
        <f>IF(ROUND(AN396,0)=ROUND('7. Network costs'!$I$344,0),"OK", "ERROR")</f>
        <v>OK</v>
      </c>
      <c r="AO397" s="444" t="str">
        <f>IF(ROUND(AO396,0)=ROUND('7. Network costs'!$I$345,0),"OK", "ERROR")</f>
        <v>OK</v>
      </c>
      <c r="AP397" s="444" t="str">
        <f>IF(ROUND(AP396,0)=ROUND('7. Network costs'!$I$346,0),"OK", "ERROR")</f>
        <v>OK</v>
      </c>
      <c r="AQ397" s="444" t="str">
        <f>IF(ROUND(AQ396,0)=ROUND('7. Network costs'!$I$347,0),"OK", "ERROR")</f>
        <v>OK</v>
      </c>
      <c r="AR397" s="444" t="str">
        <f>IF(ROUND(AR396,0)=ROUND('7. Network costs'!$I$348,0),"OK", "ERROR")</f>
        <v>OK</v>
      </c>
      <c r="AS397" s="444" t="str">
        <f>IF(ROUND(AS396,0)=ROUND('7. Network costs'!$I$349,0),"OK", "ERROR")</f>
        <v>OK</v>
      </c>
      <c r="AT397" s="444" t="str">
        <f>IF(ROUND(AT396,0)=ROUND('7. Network costs'!$I$350,0),"OK", "ERROR")</f>
        <v>OK</v>
      </c>
      <c r="AU397" s="444" t="str">
        <f>IF(ROUND(AU396,0)=ROUND('7. Network costs'!$I$351,0),"OK", "ERROR")</f>
        <v>OK</v>
      </c>
      <c r="AV397" s="444" t="str">
        <f>IF(ROUND(AV396,0)=ROUND('7. Network costs'!$I$352,0),"OK", "ERROR")</f>
        <v>OK</v>
      </c>
      <c r="AW397" s="444" t="str">
        <f>IF(ROUND(AW396,0)=ROUND('7. Network costs'!$I$353,0),"OK", "ERROR")</f>
        <v>OK</v>
      </c>
      <c r="AX397" s="444" t="str">
        <f>IF(ROUND(AX396,0)=ROUND('7. Network costs'!$I$354,0),"OK", "ERROR")</f>
        <v>OK</v>
      </c>
      <c r="AY397" s="444" t="str">
        <f>IF(ROUND(AY396,0)=ROUND('7. Network costs'!$I$355,0),"OK", "ERROR")</f>
        <v>OK</v>
      </c>
      <c r="AZ397" s="444" t="str">
        <f>IF(ROUND(AZ396,0)=ROUND('7. Network costs'!$I$356,0),"OK", "ERROR")</f>
        <v>OK</v>
      </c>
      <c r="BA397" s="444" t="str">
        <f>IF(ROUND(BA396,0)=ROUND('7. Network costs'!$I$357,0),"OK", "ERROR")</f>
        <v>OK</v>
      </c>
      <c r="BB397" s="444" t="str">
        <f>IF(ROUND(BB396,0)=ROUND('7. Network costs'!$I$358,0),"OK", "ERROR")</f>
        <v>OK</v>
      </c>
      <c r="BC397" s="444" t="str">
        <f>IF(ROUND(BC396,0)=ROUND('7. Network costs'!$I$359,0),"OK", "ERROR")</f>
        <v>OK</v>
      </c>
      <c r="BD397" s="444" t="str">
        <f>IF(ROUND(BD396,0)=ROUND('7. Network costs'!$I$360,0),"OK", "ERROR")</f>
        <v>OK</v>
      </c>
      <c r="BE397" s="444" t="str">
        <f>IF(ROUND(BE396,0)=ROUND('7. Network costs'!$I$361,0),"OK", "ERROR")</f>
        <v>OK</v>
      </c>
      <c r="BF397" s="444" t="str">
        <f>IF(ROUND(BF396,0)=ROUND('7. Network costs'!$I$362,0),"OK", "ERROR")</f>
        <v>OK</v>
      </c>
      <c r="BG397" s="444" t="str">
        <f>IF(ROUND(BF396,0)=ROUND('7. Network costs'!$I$363,0),"OK", "ERROR")</f>
        <v>OK</v>
      </c>
      <c r="BH397" s="207"/>
      <c r="BI397" s="479" t="str">
        <f>IF(ROUND(BI396,0)=ROUND('7. Network costs'!I364,0),"Ok", "Not ok")</f>
        <v>Ok</v>
      </c>
      <c r="BJ397" s="207"/>
      <c r="BK397" s="207"/>
    </row>
    <row r="398" spans="3:63">
      <c r="AH398" s="207"/>
      <c r="BG398"/>
    </row>
    <row r="399" spans="3:63" s="695" customFormat="1" ht="51">
      <c r="C399" s="687">
        <f>'C. Masterfiles'!D147</f>
        <v>2018</v>
      </c>
      <c r="D399" s="687" t="s">
        <v>284</v>
      </c>
      <c r="E399" s="687" t="str">
        <f t="shared" ref="E399:BG399" si="66">E364</f>
        <v>TRX</v>
      </c>
      <c r="F399" s="687" t="str">
        <f t="shared" si="66"/>
        <v>Radio</v>
      </c>
      <c r="G399" s="687" t="str">
        <f t="shared" si="66"/>
        <v>BTS</v>
      </c>
      <c r="H399" s="687" t="str">
        <f t="shared" si="66"/>
        <v>Node B</v>
      </c>
      <c r="I399" s="687" t="str">
        <f t="shared" si="66"/>
        <v>BSC</v>
      </c>
      <c r="J399" s="687" t="str">
        <f t="shared" si="66"/>
        <v>RNC</v>
      </c>
      <c r="K399" s="687" t="str">
        <f t="shared" si="66"/>
        <v>MSC</v>
      </c>
      <c r="L399" s="687" t="str">
        <f t="shared" si="66"/>
        <v>HLR</v>
      </c>
      <c r="M399" s="687" t="str">
        <f t="shared" si="66"/>
        <v>PPP</v>
      </c>
      <c r="N399" s="687" t="str">
        <f t="shared" si="66"/>
        <v>SMSG</v>
      </c>
      <c r="O399" s="687" t="str">
        <f t="shared" si="66"/>
        <v>SMSC</v>
      </c>
      <c r="P399" s="687" t="str">
        <f t="shared" si="66"/>
        <v>MMSC</v>
      </c>
      <c r="Q399" s="687" t="str">
        <f t="shared" si="66"/>
        <v>VMS</v>
      </c>
      <c r="R399" s="687" t="str">
        <f t="shared" si="66"/>
        <v>NMS</v>
      </c>
      <c r="S399" s="687" t="str">
        <f t="shared" si="66"/>
        <v>OSS</v>
      </c>
      <c r="T399" s="687" t="str">
        <f t="shared" si="66"/>
        <v>GPRS</v>
      </c>
      <c r="U399" s="687" t="str">
        <f t="shared" si="66"/>
        <v>BIL</v>
      </c>
      <c r="V399" s="687" t="str">
        <f t="shared" si="66"/>
        <v>IBIL</v>
      </c>
      <c r="W399" s="687" t="str">
        <f t="shared" si="66"/>
        <v>IGW</v>
      </c>
      <c r="X399" s="687" t="str">
        <f t="shared" si="66"/>
        <v>INT</v>
      </c>
      <c r="Y399" s="687" t="str">
        <f t="shared" si="66"/>
        <v>SGSN</v>
      </c>
      <c r="Z399" s="687" t="str">
        <f t="shared" si="66"/>
        <v>GGSN</v>
      </c>
      <c r="AA399" s="687" t="str">
        <f t="shared" si="66"/>
        <v>IN/NGN</v>
      </c>
      <c r="AB399" s="687" t="str">
        <f t="shared" si="66"/>
        <v>eNodeB</v>
      </c>
      <c r="AC399" s="687" t="str">
        <f t="shared" si="66"/>
        <v>eNodeB Radio</v>
      </c>
      <c r="AD399" s="687" t="str">
        <f t="shared" si="66"/>
        <v>OTHER</v>
      </c>
      <c r="AE399" s="687" t="str">
        <f t="shared" si="66"/>
        <v>OTHER</v>
      </c>
      <c r="AF399" s="687" t="str">
        <f t="shared" si="66"/>
        <v>OTHER</v>
      </c>
      <c r="AG399" s="687" t="str">
        <f t="shared" si="66"/>
        <v>OTHER</v>
      </c>
      <c r="AH399" s="687" t="str">
        <f t="shared" si="66"/>
        <v>OTHER</v>
      </c>
      <c r="AI399" s="687" t="str">
        <f t="shared" si="66"/>
        <v>BTS-BSC</v>
      </c>
      <c r="AJ399" s="687" t="str">
        <f t="shared" si="66"/>
        <v>Node B-RNC</v>
      </c>
      <c r="AK399" s="687" t="str">
        <f t="shared" si="66"/>
        <v>BSC-MSC</v>
      </c>
      <c r="AL399" s="687" t="str">
        <f t="shared" si="66"/>
        <v>RNC-MSC</v>
      </c>
      <c r="AM399" s="687" t="str">
        <f t="shared" si="66"/>
        <v>MSC-MSC</v>
      </c>
      <c r="AN399" s="687" t="str">
        <f t="shared" si="66"/>
        <v>MSC-PPP</v>
      </c>
      <c r="AO399" s="687" t="str">
        <f t="shared" si="66"/>
        <v>MSC-HLR</v>
      </c>
      <c r="AP399" s="687" t="str">
        <f t="shared" si="66"/>
        <v>MSC-SMS</v>
      </c>
      <c r="AQ399" s="687" t="str">
        <f t="shared" si="66"/>
        <v>MSC-MMS</v>
      </c>
      <c r="AR399" s="687" t="str">
        <f t="shared" si="66"/>
        <v>MSC-OSS</v>
      </c>
      <c r="AS399" s="687" t="str">
        <f t="shared" si="66"/>
        <v>MSC-GPRS</v>
      </c>
      <c r="AT399" s="687" t="str">
        <f t="shared" si="66"/>
        <v>MSC-BIL</v>
      </c>
      <c r="AU399" s="687" t="str">
        <f t="shared" si="66"/>
        <v>MSC-IBIL</v>
      </c>
      <c r="AV399" s="687" t="str">
        <f t="shared" si="66"/>
        <v>MSC-IGW</v>
      </c>
      <c r="AW399" s="687" t="str">
        <f t="shared" si="66"/>
        <v>MSC-INT</v>
      </c>
      <c r="AX399" s="687" t="str">
        <f t="shared" si="66"/>
        <v>MSC-IN/NGIN</v>
      </c>
      <c r="AY399" s="687" t="str">
        <f t="shared" si="66"/>
        <v>eNodeB-MSC</v>
      </c>
      <c r="AZ399" s="687" t="str">
        <f t="shared" si="66"/>
        <v>OTHER: complete as required</v>
      </c>
      <c r="BA399" s="687" t="str">
        <f t="shared" si="66"/>
        <v>OTHER: complete as required</v>
      </c>
      <c r="BB399" s="687" t="str">
        <f t="shared" si="66"/>
        <v>OTHER: complete as required</v>
      </c>
      <c r="BC399" s="687" t="str">
        <f t="shared" si="66"/>
        <v>OTHER: complete as required</v>
      </c>
      <c r="BD399" s="687" t="str">
        <f t="shared" si="66"/>
        <v>OTHER: complete as required</v>
      </c>
      <c r="BE399" s="687" t="str">
        <f t="shared" si="66"/>
        <v>OTHER: complete as required</v>
      </c>
      <c r="BF399" s="687" t="str">
        <f t="shared" si="66"/>
        <v>OTHER: complete as required</v>
      </c>
      <c r="BG399" s="687" t="str">
        <f t="shared" si="66"/>
        <v>OTHER: complete as required</v>
      </c>
      <c r="BH399" s="690"/>
      <c r="BI399" s="691" t="s">
        <v>427</v>
      </c>
      <c r="BJ399" s="691" t="s">
        <v>492</v>
      </c>
      <c r="BK399" s="691" t="s">
        <v>493</v>
      </c>
    </row>
    <row r="400" spans="3:63">
      <c r="C400" s="260"/>
      <c r="D400" s="260"/>
      <c r="E400" s="390" t="s">
        <v>257</v>
      </c>
      <c r="F400" s="390" t="s">
        <v>257</v>
      </c>
      <c r="G400" s="390" t="s">
        <v>257</v>
      </c>
      <c r="H400" s="390" t="s">
        <v>257</v>
      </c>
      <c r="I400" s="390" t="s">
        <v>257</v>
      </c>
      <c r="J400" s="390" t="s">
        <v>257</v>
      </c>
      <c r="K400" s="390" t="s">
        <v>257</v>
      </c>
      <c r="L400" s="390" t="s">
        <v>257</v>
      </c>
      <c r="M400" s="390" t="s">
        <v>257</v>
      </c>
      <c r="N400" s="390" t="s">
        <v>257</v>
      </c>
      <c r="O400" s="390" t="s">
        <v>257</v>
      </c>
      <c r="P400" s="390" t="s">
        <v>257</v>
      </c>
      <c r="Q400" s="390" t="s">
        <v>257</v>
      </c>
      <c r="R400" s="390" t="s">
        <v>257</v>
      </c>
      <c r="S400" s="390" t="s">
        <v>257</v>
      </c>
      <c r="T400" s="390" t="s">
        <v>257</v>
      </c>
      <c r="U400" s="390" t="s">
        <v>257</v>
      </c>
      <c r="V400" s="390" t="s">
        <v>257</v>
      </c>
      <c r="W400" s="390" t="s">
        <v>257</v>
      </c>
      <c r="X400" s="390" t="s">
        <v>257</v>
      </c>
      <c r="Y400" s="390" t="s">
        <v>257</v>
      </c>
      <c r="Z400" s="390" t="s">
        <v>257</v>
      </c>
      <c r="AA400" s="390" t="s">
        <v>257</v>
      </c>
      <c r="AB400" s="390" t="s">
        <v>257</v>
      </c>
      <c r="AC400" s="390" t="s">
        <v>257</v>
      </c>
      <c r="AD400" s="390" t="s">
        <v>257</v>
      </c>
      <c r="AE400" s="390" t="s">
        <v>257</v>
      </c>
      <c r="AF400" s="390" t="s">
        <v>257</v>
      </c>
      <c r="AG400" s="390" t="s">
        <v>257</v>
      </c>
      <c r="AH400" s="390" t="s">
        <v>257</v>
      </c>
      <c r="AI400" s="390" t="s">
        <v>257</v>
      </c>
      <c r="AJ400" s="390" t="s">
        <v>257</v>
      </c>
      <c r="AK400" s="390" t="s">
        <v>257</v>
      </c>
      <c r="AL400" s="390" t="s">
        <v>257</v>
      </c>
      <c r="AM400" s="390" t="s">
        <v>257</v>
      </c>
      <c r="AN400" s="390" t="s">
        <v>257</v>
      </c>
      <c r="AO400" s="390" t="s">
        <v>257</v>
      </c>
      <c r="AP400" s="390" t="s">
        <v>257</v>
      </c>
      <c r="AQ400" s="390" t="s">
        <v>257</v>
      </c>
      <c r="AR400" s="390" t="s">
        <v>257</v>
      </c>
      <c r="AS400" s="390" t="s">
        <v>257</v>
      </c>
      <c r="AT400" s="390" t="s">
        <v>257</v>
      </c>
      <c r="AU400" s="390" t="s">
        <v>257</v>
      </c>
      <c r="AV400" s="390" t="s">
        <v>257</v>
      </c>
      <c r="AW400" s="390" t="s">
        <v>257</v>
      </c>
      <c r="AX400" s="390" t="s">
        <v>257</v>
      </c>
      <c r="AY400" s="390" t="s">
        <v>257</v>
      </c>
      <c r="AZ400" s="390" t="s">
        <v>257</v>
      </c>
      <c r="BA400" s="390" t="s">
        <v>257</v>
      </c>
      <c r="BB400" s="390" t="s">
        <v>257</v>
      </c>
      <c r="BC400" s="390" t="s">
        <v>257</v>
      </c>
      <c r="BD400" s="390" t="s">
        <v>257</v>
      </c>
      <c r="BE400" s="390" t="s">
        <v>257</v>
      </c>
      <c r="BF400" s="390" t="s">
        <v>257</v>
      </c>
      <c r="BG400" s="390" t="s">
        <v>257</v>
      </c>
      <c r="BH400" s="305"/>
      <c r="BI400" s="391" t="str">
        <f>BI365</f>
        <v>Euro</v>
      </c>
      <c r="BJ400" s="391" t="str">
        <f>BJ365</f>
        <v>Millions</v>
      </c>
      <c r="BK400" s="391" t="str">
        <f>BK365</f>
        <v>Euro</v>
      </c>
    </row>
    <row r="401" spans="3:63">
      <c r="C401" s="240" t="str">
        <f t="shared" ref="C401:D430" si="67">C366</f>
        <v>S01</v>
      </c>
      <c r="D401" s="240" t="str">
        <f t="shared" si="67"/>
        <v>Повиквания в мрежата (On Net calls)</v>
      </c>
      <c r="E401" s="469">
        <f>'8. Routing factors'!E186*'7. Network costs'!$J$309</f>
        <v>9238911.2962676678</v>
      </c>
      <c r="F401" s="469">
        <f>'8. Routing factors'!F186*'7. Network costs'!$J$310</f>
        <v>5697347.1941874623</v>
      </c>
      <c r="G401" s="469">
        <f>'8. Routing factors'!G186*'7. Network costs'!$J$311</f>
        <v>11724651.365148475</v>
      </c>
      <c r="H401" s="469">
        <f>'8. Routing factors'!H186*'7. Network costs'!$J$312</f>
        <v>2995275.6825830541</v>
      </c>
      <c r="I401" s="469">
        <f>'8. Routing factors'!I186*'7. Network costs'!$J$313</f>
        <v>12288908.124526173</v>
      </c>
      <c r="J401" s="469">
        <f>'8. Routing factors'!J186*'7. Network costs'!$J$314</f>
        <v>653930.37334304978</v>
      </c>
      <c r="K401" s="469">
        <f>'8. Routing factors'!K186*'7. Network costs'!$J$315</f>
        <v>272978.34865137551</v>
      </c>
      <c r="L401" s="469">
        <f>'8. Routing factors'!L186*'7. Network costs'!$J$316</f>
        <v>27279.177457246707</v>
      </c>
      <c r="M401" s="469">
        <f>'8. Routing factors'!M186*'7. Network costs'!$J$317</f>
        <v>818375.32371740101</v>
      </c>
      <c r="N401" s="469">
        <f>'8. Routing factors'!N186*'7. Network costs'!$J$318</f>
        <v>0</v>
      </c>
      <c r="O401" s="469">
        <f>'8. Routing factors'!O186*'7. Network costs'!$J$319</f>
        <v>0</v>
      </c>
      <c r="P401" s="469">
        <f>'8. Routing factors'!P186*'7. Network costs'!$J$320</f>
        <v>0</v>
      </c>
      <c r="Q401" s="469">
        <f>'8. Routing factors'!Q186*'7. Network costs'!$J$321</f>
        <v>0</v>
      </c>
      <c r="R401" s="469">
        <f>'8. Routing factors'!R186*'7. Network costs'!$J$322</f>
        <v>145488.94643864903</v>
      </c>
      <c r="S401" s="469">
        <f>'8. Routing factors'!S186*'7. Network costs'!$J$323</f>
        <v>136395.88728623345</v>
      </c>
      <c r="T401" s="469">
        <f>'8. Routing factors'!T186*'7. Network costs'!$J$324</f>
        <v>0</v>
      </c>
      <c r="U401" s="469">
        <f>'8. Routing factors'!U186*'7. Network costs'!$J$325</f>
        <v>601465.72182460397</v>
      </c>
      <c r="V401" s="469">
        <f>'8. Routing factors'!V186*'7. Network costs'!$J$326</f>
        <v>0</v>
      </c>
      <c r="W401" s="469">
        <f>'8. Routing factors'!W186*'7. Network costs'!$J$327</f>
        <v>0</v>
      </c>
      <c r="X401" s="469">
        <f>'8. Routing factors'!X186*'7. Network costs'!$J$328</f>
        <v>0</v>
      </c>
      <c r="Y401" s="469">
        <f>'8. Routing factors'!Y186*'7. Network costs'!$J$329</f>
        <v>0</v>
      </c>
      <c r="Z401" s="469">
        <f>'8. Routing factors'!Z186*'7. Network costs'!$J$330</f>
        <v>0</v>
      </c>
      <c r="AA401" s="469">
        <f>'8. Routing factors'!AA186*'7. Network costs'!$J$331</f>
        <v>0</v>
      </c>
      <c r="AB401" s="469">
        <f>'8. Routing factors'!AB186*'7. Network costs'!$J$332</f>
        <v>1347253.5684779179</v>
      </c>
      <c r="AC401" s="469">
        <f>'8. Routing factors'!AC186*'7. Network costs'!$J$333</f>
        <v>1820576.0909937988</v>
      </c>
      <c r="AD401" s="469">
        <f>'8. Routing factors'!AD186*'7. Network costs'!$J$334</f>
        <v>0</v>
      </c>
      <c r="AE401" s="469">
        <f>'8. Routing factors'!AE186*'7. Network costs'!$J$335</f>
        <v>0</v>
      </c>
      <c r="AF401" s="469">
        <f>'8. Routing factors'!AF186*'7. Network costs'!$J$336</f>
        <v>0</v>
      </c>
      <c r="AG401" s="469">
        <f>'8. Routing factors'!AG186*'7. Network costs'!$J$337</f>
        <v>0</v>
      </c>
      <c r="AH401" s="469">
        <f>'8. Routing factors'!AH186*'7. Network costs'!$J$338</f>
        <v>0</v>
      </c>
      <c r="AI401" s="469">
        <f>'8. Routing factors'!AI186*'7. Network costs'!$J$339</f>
        <v>4728633.9781373227</v>
      </c>
      <c r="AJ401" s="469">
        <f>'8. Routing factors'!AJ186*'7. Network costs'!$J$340</f>
        <v>12731846.775197951</v>
      </c>
      <c r="AK401" s="469">
        <f>'8. Routing factors'!AK186*'7. Network costs'!$J$341</f>
        <v>4872458.9804022638</v>
      </c>
      <c r="AL401" s="469">
        <f>'8. Routing factors'!AL186*'7. Network costs'!$J$342</f>
        <v>1302359.3972374471</v>
      </c>
      <c r="AM401" s="469">
        <f>'8. Routing factors'!AM186*'7. Network costs'!$J$343</f>
        <v>1915823.9010735252</v>
      </c>
      <c r="AN401" s="469">
        <f>'8. Routing factors'!AN186*'7. Network costs'!$J$344</f>
        <v>2415.6098362809371</v>
      </c>
      <c r="AO401" s="469">
        <f>'8. Routing factors'!AO186*'7. Network costs'!$J$345</f>
        <v>704.11224800551736</v>
      </c>
      <c r="AP401" s="469">
        <f>'8. Routing factors'!AP186*'7. Network costs'!$J$346</f>
        <v>0</v>
      </c>
      <c r="AQ401" s="469">
        <f>'8. Routing factors'!AQ186*'7. Network costs'!$J$347</f>
        <v>0</v>
      </c>
      <c r="AR401" s="469">
        <f>'8. Routing factors'!AR186*'7. Network costs'!$J$348</f>
        <v>3520.561240027585</v>
      </c>
      <c r="AS401" s="469">
        <f>'8. Routing factors'!AS186*'7. Network costs'!$J$349</f>
        <v>0</v>
      </c>
      <c r="AT401" s="469">
        <f>'8. Routing factors'!AT186*'7. Network costs'!$J$350</f>
        <v>3881.1597431402811</v>
      </c>
      <c r="AU401" s="469">
        <f>'8. Routing factors'!AU186*'7. Network costs'!$J$351</f>
        <v>0</v>
      </c>
      <c r="AV401" s="469">
        <f>'8. Routing factors'!AV186*'7. Network costs'!$J$352</f>
        <v>0</v>
      </c>
      <c r="AW401" s="469">
        <f>'8. Routing factors'!AW186*'7. Network costs'!$J$353</f>
        <v>0</v>
      </c>
      <c r="AX401" s="469">
        <f>'8. Routing factors'!AX186*'7. Network costs'!$J$354</f>
        <v>0</v>
      </c>
      <c r="AY401" s="469">
        <f>'8. Routing factors'!AY186*'7. Network costs'!$J$355</f>
        <v>0</v>
      </c>
      <c r="AZ401" s="469">
        <f>'8. Routing factors'!AZ186*'7. Network costs'!$J$356</f>
        <v>0</v>
      </c>
      <c r="BA401" s="469">
        <f>'8. Routing factors'!BA186*'7. Network costs'!$J$357</f>
        <v>0</v>
      </c>
      <c r="BB401" s="469">
        <f>'8. Routing factors'!BB186*'7. Network costs'!$J$358</f>
        <v>0</v>
      </c>
      <c r="BC401" s="469">
        <f>'8. Routing factors'!BC186*'7. Network costs'!$J$359</f>
        <v>0</v>
      </c>
      <c r="BD401" s="469">
        <f>'8. Routing factors'!BD186*'7. Network costs'!$J$360</f>
        <v>0</v>
      </c>
      <c r="BE401" s="469">
        <f>'8. Routing factors'!BE186*'7. Network costs'!$J$361</f>
        <v>0</v>
      </c>
      <c r="BF401" s="469">
        <f>'8. Routing factors'!BF186*'7. Network costs'!$J$362</f>
        <v>0</v>
      </c>
      <c r="BG401" s="469">
        <f>'8. Routing factors'!BG186*'7. Network costs'!$J$363</f>
        <v>0</v>
      </c>
      <c r="BH401" s="229"/>
      <c r="BI401" s="335">
        <f>SUM(E401:BG401)</f>
        <v>73330481.576019078</v>
      </c>
      <c r="BJ401" s="470">
        <f>'2. Traffic'!J207</f>
        <v>4329.7286400000003</v>
      </c>
      <c r="BK401" s="471">
        <f>IF(BI401=0,"",BI401/BJ401/1000000)</f>
        <v>1.6936507498081697E-2</v>
      </c>
    </row>
    <row r="402" spans="3:63">
      <c r="C402" s="240" t="str">
        <f t="shared" si="67"/>
        <v>S02</v>
      </c>
      <c r="D402" s="240" t="str">
        <f t="shared" si="67"/>
        <v>Изходящи повиквания към фиксирана линия (Outgoing Calls to Fixed Line)</v>
      </c>
      <c r="E402" s="469">
        <f>'8. Routing factors'!E187*'7. Network costs'!$J$309</f>
        <v>74259.460830535943</v>
      </c>
      <c r="F402" s="469">
        <f>'8. Routing factors'!F187*'7. Network costs'!$J$310</f>
        <v>45793.483370236943</v>
      </c>
      <c r="G402" s="469">
        <f>'8. Routing factors'!G187*'7. Network costs'!$J$311</f>
        <v>94239.057057909449</v>
      </c>
      <c r="H402" s="469">
        <f>'8. Routing factors'!H187*'7. Network costs'!$J$312</f>
        <v>24075.083101759974</v>
      </c>
      <c r="I402" s="469">
        <f>'8. Routing factors'!I187*'7. Network costs'!$J$313</f>
        <v>98774.375276442472</v>
      </c>
      <c r="J402" s="469">
        <f>'8. Routing factors'!J187*'7. Network costs'!$J$314</f>
        <v>5256.0865006663071</v>
      </c>
      <c r="K402" s="469">
        <f>'8. Routing factors'!K187*'7. Network costs'!$J$315</f>
        <v>3291.1710599684557</v>
      </c>
      <c r="L402" s="469">
        <f>'8. Routing factors'!L187*'7. Network costs'!$J$316</f>
        <v>438.52288325227391</v>
      </c>
      <c r="M402" s="469">
        <f>'8. Routing factors'!M187*'7. Network costs'!$J$317</f>
        <v>13155.686497568215</v>
      </c>
      <c r="N402" s="469">
        <f>'8. Routing factors'!N187*'7. Network costs'!$J$318</f>
        <v>0</v>
      </c>
      <c r="O402" s="469">
        <f>'8. Routing factors'!O187*'7. Network costs'!$J$319</f>
        <v>0</v>
      </c>
      <c r="P402" s="469">
        <f>'8. Routing factors'!P187*'7. Network costs'!$J$320</f>
        <v>0</v>
      </c>
      <c r="Q402" s="469">
        <f>'8. Routing factors'!Q187*'7. Network costs'!$J$321</f>
        <v>0</v>
      </c>
      <c r="R402" s="469">
        <f>'8. Routing factors'!R187*'7. Network costs'!$J$322</f>
        <v>2338.7887106787934</v>
      </c>
      <c r="S402" s="469">
        <f>'8. Routing factors'!S187*'7. Network costs'!$J$323</f>
        <v>2192.6144162613687</v>
      </c>
      <c r="T402" s="469">
        <f>'8. Routing factors'!T187*'7. Network costs'!$J$324</f>
        <v>0</v>
      </c>
      <c r="U402" s="469">
        <f>'8. Routing factors'!U187*'7. Network costs'!$J$325</f>
        <v>9668.7842925362329</v>
      </c>
      <c r="V402" s="469">
        <f>'8. Routing factors'!V187*'7. Network costs'!$J$326</f>
        <v>0</v>
      </c>
      <c r="W402" s="469">
        <f>'8. Routing factors'!W187*'7. Network costs'!$J$327</f>
        <v>14471.899521648862</v>
      </c>
      <c r="X402" s="469">
        <f>'8. Routing factors'!X187*'7. Network costs'!$J$328</f>
        <v>0</v>
      </c>
      <c r="Y402" s="469">
        <f>'8. Routing factors'!Y187*'7. Network costs'!$J$329</f>
        <v>0</v>
      </c>
      <c r="Z402" s="469">
        <f>'8. Routing factors'!Z187*'7. Network costs'!$J$330</f>
        <v>0</v>
      </c>
      <c r="AA402" s="469">
        <f>'8. Routing factors'!AA187*'7. Network costs'!$J$331</f>
        <v>0</v>
      </c>
      <c r="AB402" s="469">
        <f>'8. Routing factors'!AB187*'7. Network costs'!$J$332</f>
        <v>10828.800103060021</v>
      </c>
      <c r="AC402" s="469">
        <f>'8. Routing factors'!AC187*'7. Network costs'!$J$333</f>
        <v>14633.217549429255</v>
      </c>
      <c r="AD402" s="469">
        <f>'8. Routing factors'!AD187*'7. Network costs'!$J$334</f>
        <v>0</v>
      </c>
      <c r="AE402" s="469">
        <f>'8. Routing factors'!AE187*'7. Network costs'!$J$335</f>
        <v>0</v>
      </c>
      <c r="AF402" s="469">
        <f>'8. Routing factors'!AF187*'7. Network costs'!$J$336</f>
        <v>0</v>
      </c>
      <c r="AG402" s="469">
        <f>'8. Routing factors'!AG187*'7. Network costs'!$J$337</f>
        <v>0</v>
      </c>
      <c r="AH402" s="469">
        <f>'8. Routing factors'!AH187*'7. Network costs'!$J$338</f>
        <v>0</v>
      </c>
      <c r="AI402" s="469">
        <f>'8. Routing factors'!AI187*'7. Network costs'!$J$339</f>
        <v>38007.271465338737</v>
      </c>
      <c r="AJ402" s="469">
        <f>'8. Routing factors'!AJ187*'7. Network costs'!$J$340</f>
        <v>102334.57672498102</v>
      </c>
      <c r="AK402" s="469">
        <f>'8. Routing factors'!AK187*'7. Network costs'!$J$341</f>
        <v>39163.2915611762</v>
      </c>
      <c r="AL402" s="469">
        <f>'8. Routing factors'!AL187*'7. Network costs'!$J$342</f>
        <v>10467.954886145999</v>
      </c>
      <c r="AM402" s="469">
        <f>'8. Routing factors'!AM187*'7. Network costs'!$J$343</f>
        <v>15398.789465317997</v>
      </c>
      <c r="AN402" s="469">
        <f>'8. Routing factors'!AN187*'7. Network costs'!$J$344</f>
        <v>38.831822985816132</v>
      </c>
      <c r="AO402" s="469">
        <f>'8. Routing factors'!AO187*'7. Network costs'!$J$345</f>
        <v>11.318865226509795</v>
      </c>
      <c r="AP402" s="469">
        <f>'8. Routing factors'!AP187*'7. Network costs'!$J$346</f>
        <v>0</v>
      </c>
      <c r="AQ402" s="469">
        <f>'8. Routing factors'!AQ187*'7. Network costs'!$J$347</f>
        <v>0</v>
      </c>
      <c r="AR402" s="469">
        <f>'8. Routing factors'!AR187*'7. Network costs'!$J$348</f>
        <v>56.59432613254895</v>
      </c>
      <c r="AS402" s="469">
        <f>'8. Routing factors'!AS187*'7. Network costs'!$J$349</f>
        <v>0</v>
      </c>
      <c r="AT402" s="469">
        <f>'8. Routing factors'!AT187*'7. Network costs'!$J$350</f>
        <v>62.39108065453788</v>
      </c>
      <c r="AU402" s="469">
        <f>'8. Routing factors'!AU187*'7. Network costs'!$J$351</f>
        <v>0</v>
      </c>
      <c r="AV402" s="469">
        <f>'8. Routing factors'!AV187*'7. Network costs'!$J$352</f>
        <v>373.53918464250557</v>
      </c>
      <c r="AW402" s="469">
        <f>'8. Routing factors'!AW187*'7. Network costs'!$J$353</f>
        <v>0</v>
      </c>
      <c r="AX402" s="469">
        <f>'8. Routing factors'!AX187*'7. Network costs'!$J$354</f>
        <v>0</v>
      </c>
      <c r="AY402" s="469">
        <f>'8. Routing factors'!AY187*'7. Network costs'!$J$355</f>
        <v>0</v>
      </c>
      <c r="AZ402" s="469">
        <f>'8. Routing factors'!AZ187*'7. Network costs'!$J$356</f>
        <v>0</v>
      </c>
      <c r="BA402" s="469">
        <f>'8. Routing factors'!BA187*'7. Network costs'!$J$357</f>
        <v>0</v>
      </c>
      <c r="BB402" s="469">
        <f>'8. Routing factors'!BB187*'7. Network costs'!$J$358</f>
        <v>0</v>
      </c>
      <c r="BC402" s="469">
        <f>'8. Routing factors'!BC187*'7. Network costs'!$J$359</f>
        <v>0</v>
      </c>
      <c r="BD402" s="469">
        <f>'8. Routing factors'!BD187*'7. Network costs'!$J$360</f>
        <v>0</v>
      </c>
      <c r="BE402" s="469">
        <f>'8. Routing factors'!BE187*'7. Network costs'!$J$361</f>
        <v>0</v>
      </c>
      <c r="BF402" s="469">
        <f>'8. Routing factors'!BF187*'7. Network costs'!$J$362</f>
        <v>0</v>
      </c>
      <c r="BG402" s="469">
        <f>'8. Routing factors'!BG187*'7. Network costs'!$J$363</f>
        <v>0</v>
      </c>
      <c r="BH402" s="229"/>
      <c r="BI402" s="335">
        <f t="shared" ref="BI402:BI430" si="68">SUM(E402:BG402)</f>
        <v>619331.59055455646</v>
      </c>
      <c r="BJ402" s="470">
        <f>'2. Traffic'!J208</f>
        <v>86.594572800000009</v>
      </c>
      <c r="BK402" s="471">
        <f t="shared" ref="BK402:BK430" si="69">IF(BI402=0,"",BI402/BJ402/1000000)</f>
        <v>7.1520832140944107E-3</v>
      </c>
    </row>
    <row r="403" spans="3:63">
      <c r="C403" s="240" t="str">
        <f t="shared" si="67"/>
        <v>S03</v>
      </c>
      <c r="D403" s="240" t="str">
        <f t="shared" si="67"/>
        <v>Изходящи повиквания към други мобилни мрежи (Outgoing Calls to Other Mobile)</v>
      </c>
      <c r="E403" s="469">
        <f>'8. Routing factors'!E188*'7. Network costs'!$J$309</f>
        <v>765387.95815683075</v>
      </c>
      <c r="F403" s="469">
        <f>'8. Routing factors'!F188*'7. Network costs'!$J$310</f>
        <v>471990.77857055695</v>
      </c>
      <c r="G403" s="469">
        <f>'8. Routing factors'!G188*'7. Network costs'!$J$311</f>
        <v>971316.49830829806</v>
      </c>
      <c r="H403" s="469">
        <f>'8. Routing factors'!H188*'7. Network costs'!$J$312</f>
        <v>248140.48596128353</v>
      </c>
      <c r="I403" s="469">
        <f>'8. Routing factors'!I188*'7. Network costs'!$J$313</f>
        <v>1018061.7602863793</v>
      </c>
      <c r="J403" s="469">
        <f>'8. Routing factors'!J188*'7. Network costs'!$J$314</f>
        <v>54174.178881008083</v>
      </c>
      <c r="K403" s="469">
        <f>'8. Routing factors'!K188*'7. Network costs'!$J$315</f>
        <v>33921.909334659096</v>
      </c>
      <c r="L403" s="469">
        <f>'8. Routing factors'!L188*'7. Network costs'!$J$316</f>
        <v>4519.8299376755913</v>
      </c>
      <c r="M403" s="469">
        <f>'8. Routing factors'!M188*'7. Network costs'!$J$317</f>
        <v>135594.89813026771</v>
      </c>
      <c r="N403" s="469">
        <f>'8. Routing factors'!N188*'7. Network costs'!$J$318</f>
        <v>0</v>
      </c>
      <c r="O403" s="469">
        <f>'8. Routing factors'!O188*'7. Network costs'!$J$319</f>
        <v>0</v>
      </c>
      <c r="P403" s="469">
        <f>'8. Routing factors'!P188*'7. Network costs'!$J$320</f>
        <v>0</v>
      </c>
      <c r="Q403" s="469">
        <f>'8. Routing factors'!Q188*'7. Network costs'!$J$321</f>
        <v>0</v>
      </c>
      <c r="R403" s="469">
        <f>'8. Routing factors'!R188*'7. Network costs'!$J$322</f>
        <v>24105.759667603143</v>
      </c>
      <c r="S403" s="469">
        <f>'8. Routing factors'!S188*'7. Network costs'!$J$323</f>
        <v>22599.149688377944</v>
      </c>
      <c r="T403" s="469">
        <f>'8. Routing factors'!T188*'7. Network costs'!$J$324</f>
        <v>0</v>
      </c>
      <c r="U403" s="469">
        <f>'8. Routing factors'!U188*'7. Network costs'!$J$325</f>
        <v>99655.599229452913</v>
      </c>
      <c r="V403" s="469">
        <f>'8. Routing factors'!V188*'7. Network costs'!$J$326</f>
        <v>0</v>
      </c>
      <c r="W403" s="469">
        <f>'8. Routing factors'!W188*'7. Network costs'!$J$327</f>
        <v>149161.02947209749</v>
      </c>
      <c r="X403" s="469">
        <f>'8. Routing factors'!X188*'7. Network costs'!$J$328</f>
        <v>0</v>
      </c>
      <c r="Y403" s="469">
        <f>'8. Routing factors'!Y188*'7. Network costs'!$J$329</f>
        <v>0</v>
      </c>
      <c r="Z403" s="469">
        <f>'8. Routing factors'!Z188*'7. Network costs'!$J$330</f>
        <v>0</v>
      </c>
      <c r="AA403" s="469">
        <f>'8. Routing factors'!AA188*'7. Network costs'!$J$331</f>
        <v>0</v>
      </c>
      <c r="AB403" s="469">
        <f>'8. Routing factors'!AB188*'7. Network costs'!$J$332</f>
        <v>111611.8149454893</v>
      </c>
      <c r="AC403" s="469">
        <f>'8. Routing factors'!AC188*'7. Network costs'!$J$333</f>
        <v>150823.72503325282</v>
      </c>
      <c r="AD403" s="469">
        <f>'8. Routing factors'!AD188*'7. Network costs'!$J$334</f>
        <v>0</v>
      </c>
      <c r="AE403" s="469">
        <f>'8. Routing factors'!AE188*'7. Network costs'!$J$335</f>
        <v>0</v>
      </c>
      <c r="AF403" s="469">
        <f>'8. Routing factors'!AF188*'7. Network costs'!$J$336</f>
        <v>0</v>
      </c>
      <c r="AG403" s="469">
        <f>'8. Routing factors'!AG188*'7. Network costs'!$J$337</f>
        <v>0</v>
      </c>
      <c r="AH403" s="469">
        <f>'8. Routing factors'!AH188*'7. Network costs'!$J$338</f>
        <v>0</v>
      </c>
      <c r="AI403" s="469">
        <f>'8. Routing factors'!AI188*'7. Network costs'!$J$339</f>
        <v>391738.74381277332</v>
      </c>
      <c r="AJ403" s="469">
        <f>'8. Routing factors'!AJ188*'7. Network costs'!$J$340</f>
        <v>1054756.550241054</v>
      </c>
      <c r="AK403" s="469">
        <f>'8. Routing factors'!AK188*'7. Network costs'!$J$341</f>
        <v>403653.77592915867</v>
      </c>
      <c r="AL403" s="469">
        <f>'8. Routing factors'!AL188*'7. Network costs'!$J$342</f>
        <v>107892.60421199427</v>
      </c>
      <c r="AM403" s="469">
        <f>'8. Routing factors'!AM188*'7. Network costs'!$J$343</f>
        <v>158714.4303921496</v>
      </c>
      <c r="AN403" s="469">
        <f>'8. Routing factors'!AN188*'7. Network costs'!$J$344</f>
        <v>400.23734853727456</v>
      </c>
      <c r="AO403" s="469">
        <f>'8. Routing factors'!AO188*'7. Network costs'!$J$345</f>
        <v>116.66288776511391</v>
      </c>
      <c r="AP403" s="469">
        <f>'8. Routing factors'!AP188*'7. Network costs'!$J$346</f>
        <v>0</v>
      </c>
      <c r="AQ403" s="469">
        <f>'8. Routing factors'!AQ188*'7. Network costs'!$J$347</f>
        <v>0</v>
      </c>
      <c r="AR403" s="469">
        <f>'8. Routing factors'!AR188*'7. Network costs'!$J$348</f>
        <v>583.31443882556925</v>
      </c>
      <c r="AS403" s="469">
        <f>'8. Routing factors'!AS188*'7. Network costs'!$J$349</f>
        <v>0</v>
      </c>
      <c r="AT403" s="469">
        <f>'8. Routing factors'!AT188*'7. Network costs'!$J$350</f>
        <v>643.06125166126196</v>
      </c>
      <c r="AU403" s="469">
        <f>'8. Routing factors'!AU188*'7. Network costs'!$J$351</f>
        <v>0</v>
      </c>
      <c r="AV403" s="469">
        <f>'8. Routing factors'!AV188*'7. Network costs'!$J$352</f>
        <v>3850.0467230369381</v>
      </c>
      <c r="AW403" s="469">
        <f>'8. Routing factors'!AW188*'7. Network costs'!$J$353</f>
        <v>0</v>
      </c>
      <c r="AX403" s="469">
        <f>'8. Routing factors'!AX188*'7. Network costs'!$J$354</f>
        <v>0</v>
      </c>
      <c r="AY403" s="469">
        <f>'8. Routing factors'!AY188*'7. Network costs'!$J$355</f>
        <v>0</v>
      </c>
      <c r="AZ403" s="469">
        <f>'8. Routing factors'!AZ188*'7. Network costs'!$J$356</f>
        <v>0</v>
      </c>
      <c r="BA403" s="469">
        <f>'8. Routing factors'!BA188*'7. Network costs'!$J$357</f>
        <v>0</v>
      </c>
      <c r="BB403" s="469">
        <f>'8. Routing factors'!BB188*'7. Network costs'!$J$358</f>
        <v>0</v>
      </c>
      <c r="BC403" s="469">
        <f>'8. Routing factors'!BC188*'7. Network costs'!$J$359</f>
        <v>0</v>
      </c>
      <c r="BD403" s="469">
        <f>'8. Routing factors'!BD188*'7. Network costs'!$J$360</f>
        <v>0</v>
      </c>
      <c r="BE403" s="469">
        <f>'8. Routing factors'!BE188*'7. Network costs'!$J$361</f>
        <v>0</v>
      </c>
      <c r="BF403" s="469">
        <f>'8. Routing factors'!BF188*'7. Network costs'!$J$362</f>
        <v>0</v>
      </c>
      <c r="BG403" s="469">
        <f>'8. Routing factors'!BG188*'7. Network costs'!$J$363</f>
        <v>0</v>
      </c>
      <c r="BH403" s="229"/>
      <c r="BI403" s="335">
        <f t="shared" si="68"/>
        <v>6383414.8028401881</v>
      </c>
      <c r="BJ403" s="470">
        <f>'2. Traffic'!J209</f>
        <v>865.94572800000014</v>
      </c>
      <c r="BK403" s="471">
        <f t="shared" si="69"/>
        <v>7.3716107100423121E-3</v>
      </c>
    </row>
    <row r="404" spans="3:63">
      <c r="C404" s="240" t="str">
        <f t="shared" si="67"/>
        <v>S04</v>
      </c>
      <c r="D404" s="240" t="str">
        <f t="shared" si="67"/>
        <v>Изходящи международни повиквания (Outgoing Calls to International)</v>
      </c>
      <c r="E404" s="469">
        <f>'8. Routing factors'!E189*'7. Network costs'!$J$309</f>
        <v>37010.587331668925</v>
      </c>
      <c r="F404" s="469">
        <f>'8. Routing factors'!F189*'7. Network costs'!$J$310</f>
        <v>22823.269877533945</v>
      </c>
      <c r="G404" s="469">
        <f>'8. Routing factors'!G189*'7. Network costs'!$J$311</f>
        <v>46968.329857057972</v>
      </c>
      <c r="H404" s="469">
        <f>'8. Routing factors'!H189*'7. Network costs'!$J$312</f>
        <v>11998.915097003723</v>
      </c>
      <c r="I404" s="469">
        <f>'8. Routing factors'!I189*'7. Network costs'!$J$313</f>
        <v>49228.712428202394</v>
      </c>
      <c r="J404" s="469">
        <f>'8. Routing factors'!J189*'7. Network costs'!$J$314</f>
        <v>2619.610299886856</v>
      </c>
      <c r="K404" s="469">
        <f>'8. Routing factors'!K189*'7. Network costs'!$J$315</f>
        <v>1640.3051217459911</v>
      </c>
      <c r="L404" s="469">
        <f>'8. Routing factors'!L189*'7. Network costs'!$J$316</f>
        <v>218.55786839849594</v>
      </c>
      <c r="M404" s="469">
        <f>'8. Routing factors'!M189*'7. Network costs'!$J$317</f>
        <v>6556.7360519548774</v>
      </c>
      <c r="N404" s="469">
        <f>'8. Routing factors'!N189*'7. Network costs'!$J$318</f>
        <v>0</v>
      </c>
      <c r="O404" s="469">
        <f>'8. Routing factors'!O189*'7. Network costs'!$J$319</f>
        <v>0</v>
      </c>
      <c r="P404" s="469">
        <f>'8. Routing factors'!P189*'7. Network costs'!$J$320</f>
        <v>0</v>
      </c>
      <c r="Q404" s="469">
        <f>'8. Routing factors'!Q189*'7. Network costs'!$J$321</f>
        <v>0</v>
      </c>
      <c r="R404" s="469">
        <f>'8. Routing factors'!R189*'7. Network costs'!$J$322</f>
        <v>1165.6419647919779</v>
      </c>
      <c r="S404" s="469">
        <f>'8. Routing factors'!S189*'7. Network costs'!$J$323</f>
        <v>1092.7893419924792</v>
      </c>
      <c r="T404" s="469">
        <f>'8. Routing factors'!T189*'7. Network costs'!$J$324</f>
        <v>0</v>
      </c>
      <c r="U404" s="469">
        <f>'8. Routing factors'!U189*'7. Network costs'!$J$325</f>
        <v>4818.8793919014288</v>
      </c>
      <c r="V404" s="469">
        <f>'8. Routing factors'!V189*'7. Network costs'!$J$326</f>
        <v>0</v>
      </c>
      <c r="W404" s="469">
        <f>'8. Routing factors'!W189*'7. Network costs'!$J$327</f>
        <v>0</v>
      </c>
      <c r="X404" s="469">
        <f>'8. Routing factors'!X189*'7. Network costs'!$J$328</f>
        <v>4002.8178955136709</v>
      </c>
      <c r="Y404" s="469">
        <f>'8. Routing factors'!Y189*'7. Network costs'!$J$329</f>
        <v>0</v>
      </c>
      <c r="Z404" s="469">
        <f>'8. Routing factors'!Z189*'7. Network costs'!$J$330</f>
        <v>0</v>
      </c>
      <c r="AA404" s="469">
        <f>'8. Routing factors'!AA189*'7. Network costs'!$J$331</f>
        <v>0</v>
      </c>
      <c r="AB404" s="469">
        <f>'8. Routing factors'!AB189*'7. Network costs'!$J$332</f>
        <v>5397.0261489790555</v>
      </c>
      <c r="AC404" s="469">
        <f>'8. Routing factors'!AC189*'7. Network costs'!$J$333</f>
        <v>7293.1310030971727</v>
      </c>
      <c r="AD404" s="469">
        <f>'8. Routing factors'!AD189*'7. Network costs'!$J$334</f>
        <v>0</v>
      </c>
      <c r="AE404" s="469">
        <f>'8. Routing factors'!AE189*'7. Network costs'!$J$335</f>
        <v>0</v>
      </c>
      <c r="AF404" s="469">
        <f>'8. Routing factors'!AF189*'7. Network costs'!$J$336</f>
        <v>0</v>
      </c>
      <c r="AG404" s="469">
        <f>'8. Routing factors'!AG189*'7. Network costs'!$J$337</f>
        <v>0</v>
      </c>
      <c r="AH404" s="469">
        <f>'8. Routing factors'!AH189*'7. Network costs'!$J$338</f>
        <v>0</v>
      </c>
      <c r="AI404" s="469">
        <f>'8. Routing factors'!AI189*'7. Network costs'!$J$339</f>
        <v>18942.656249773572</v>
      </c>
      <c r="AJ404" s="469">
        <f>'8. Routing factors'!AJ189*'7. Network costs'!$J$340</f>
        <v>51003.101107513787</v>
      </c>
      <c r="AK404" s="469">
        <f>'8. Routing factors'!AK189*'7. Network costs'!$J$341</f>
        <v>19518.811560297498</v>
      </c>
      <c r="AL404" s="469">
        <f>'8. Routing factors'!AL189*'7. Network costs'!$J$342</f>
        <v>5217.1824864417185</v>
      </c>
      <c r="AM404" s="469">
        <f>'8. Routing factors'!AM189*'7. Network costs'!$J$343</f>
        <v>7674.6886650405258</v>
      </c>
      <c r="AN404" s="469">
        <f>'8. Routing factors'!AN189*'7. Network costs'!$J$344</f>
        <v>19.353609086176881</v>
      </c>
      <c r="AO404" s="469">
        <f>'8. Routing factors'!AO189*'7. Network costs'!$J$345</f>
        <v>5.6412724422700053</v>
      </c>
      <c r="AP404" s="469">
        <f>'8. Routing factors'!AP189*'7. Network costs'!$J$346</f>
        <v>0</v>
      </c>
      <c r="AQ404" s="469">
        <f>'8. Routing factors'!AQ189*'7. Network costs'!$J$347</f>
        <v>0</v>
      </c>
      <c r="AR404" s="469">
        <f>'8. Routing factors'!AR189*'7. Network costs'!$J$348</f>
        <v>28.206362211350015</v>
      </c>
      <c r="AS404" s="469">
        <f>'8. Routing factors'!AS189*'7. Network costs'!$J$349</f>
        <v>0</v>
      </c>
      <c r="AT404" s="469">
        <f>'8. Routing factors'!AT189*'7. Network costs'!$J$350</f>
        <v>31.095439065354018</v>
      </c>
      <c r="AU404" s="469">
        <f>'8. Routing factors'!AU189*'7. Network costs'!$J$351</f>
        <v>0</v>
      </c>
      <c r="AV404" s="469">
        <f>'8. Routing factors'!AV189*'7. Network costs'!$J$352</f>
        <v>0</v>
      </c>
      <c r="AW404" s="469">
        <f>'8. Routing factors'!AW189*'7. Network costs'!$J$353</f>
        <v>258.29527953913146</v>
      </c>
      <c r="AX404" s="469">
        <f>'8. Routing factors'!AX189*'7. Network costs'!$J$354</f>
        <v>0</v>
      </c>
      <c r="AY404" s="469">
        <f>'8. Routing factors'!AY189*'7. Network costs'!$J$355</f>
        <v>0</v>
      </c>
      <c r="AZ404" s="469">
        <f>'8. Routing factors'!AZ189*'7. Network costs'!$J$356</f>
        <v>0</v>
      </c>
      <c r="BA404" s="469">
        <f>'8. Routing factors'!BA189*'7. Network costs'!$J$357</f>
        <v>0</v>
      </c>
      <c r="BB404" s="469">
        <f>'8. Routing factors'!BB189*'7. Network costs'!$J$358</f>
        <v>0</v>
      </c>
      <c r="BC404" s="469">
        <f>'8. Routing factors'!BC189*'7. Network costs'!$J$359</f>
        <v>0</v>
      </c>
      <c r="BD404" s="469">
        <f>'8. Routing factors'!BD189*'7. Network costs'!$J$360</f>
        <v>0</v>
      </c>
      <c r="BE404" s="469">
        <f>'8. Routing factors'!BE189*'7. Network costs'!$J$361</f>
        <v>0</v>
      </c>
      <c r="BF404" s="469">
        <f>'8. Routing factors'!BF189*'7. Network costs'!$J$362</f>
        <v>0</v>
      </c>
      <c r="BG404" s="469">
        <f>'8. Routing factors'!BG189*'7. Network costs'!$J$363</f>
        <v>0</v>
      </c>
      <c r="BH404" s="229"/>
      <c r="BI404" s="335">
        <f t="shared" si="68"/>
        <v>305534.34171114041</v>
      </c>
      <c r="BJ404" s="470">
        <f>'2. Traffic'!J210</f>
        <v>43.297286400000004</v>
      </c>
      <c r="BK404" s="471">
        <f t="shared" si="69"/>
        <v>7.0566626020964768E-3</v>
      </c>
    </row>
    <row r="405" spans="3:63">
      <c r="C405" s="240" t="str">
        <f t="shared" si="67"/>
        <v>S05</v>
      </c>
      <c r="D405" s="240" t="str">
        <f t="shared" si="67"/>
        <v>Входящи повиквания от фиксирана линия (Incoming calls from fixed)</v>
      </c>
      <c r="E405" s="469">
        <f>'8. Routing factors'!E190*'7. Network costs'!$J$309</f>
        <v>37345.141909301186</v>
      </c>
      <c r="F405" s="469">
        <f>'8. Routing factors'!F190*'7. Network costs'!$J$310</f>
        <v>23029.579205879352</v>
      </c>
      <c r="G405" s="469">
        <f>'8. Routing factors'!G190*'7. Network costs'!$J$311</f>
        <v>47392.896741571465</v>
      </c>
      <c r="H405" s="469">
        <f>'8. Routing factors'!H190*'7. Network costs'!$J$312</f>
        <v>12107.378438488948</v>
      </c>
      <c r="I405" s="469">
        <f>'8. Routing factors'!I190*'7. Network costs'!$J$313</f>
        <v>49673.711880553834</v>
      </c>
      <c r="J405" s="469">
        <f>'8. Routing factors'!J190*'7. Network costs'!$J$314</f>
        <v>2643.2900812852417</v>
      </c>
      <c r="K405" s="469">
        <f>'8. Routing factors'!K190*'7. Network costs'!$J$315</f>
        <v>1655.1325434855053</v>
      </c>
      <c r="L405" s="469">
        <f>'8. Routing factors'!L190*'7. Network costs'!$J$316</f>
        <v>220.53350673935799</v>
      </c>
      <c r="M405" s="469">
        <f>'8. Routing factors'!M190*'7. Network costs'!$J$317</f>
        <v>6616.0052021807387</v>
      </c>
      <c r="N405" s="469">
        <f>'8. Routing factors'!N190*'7. Network costs'!$J$318</f>
        <v>0</v>
      </c>
      <c r="O405" s="469">
        <f>'8. Routing factors'!O190*'7. Network costs'!$J$319</f>
        <v>0</v>
      </c>
      <c r="P405" s="469">
        <f>'8. Routing factors'!P190*'7. Network costs'!$J$320</f>
        <v>0</v>
      </c>
      <c r="Q405" s="469">
        <f>'8. Routing factors'!Q190*'7. Network costs'!$J$321</f>
        <v>0</v>
      </c>
      <c r="R405" s="469">
        <f>'8. Routing factors'!R190*'7. Network costs'!$J$322</f>
        <v>1176.1787026099089</v>
      </c>
      <c r="S405" s="469">
        <f>'8. Routing factors'!S190*'7. Network costs'!$J$323</f>
        <v>1102.6675336967894</v>
      </c>
      <c r="T405" s="469">
        <f>'8. Routing factors'!T190*'7. Network costs'!$J$324</f>
        <v>0</v>
      </c>
      <c r="U405" s="469">
        <f>'8. Routing factors'!U190*'7. Network costs'!$J$325</f>
        <v>0</v>
      </c>
      <c r="V405" s="469">
        <f>'8. Routing factors'!V190*'7. Network costs'!$J$326</f>
        <v>15191.20259869266</v>
      </c>
      <c r="W405" s="469">
        <f>'8. Routing factors'!W190*'7. Network costs'!$J$327</f>
        <v>7277.9297787587266</v>
      </c>
      <c r="X405" s="469">
        <f>'8. Routing factors'!X190*'7. Network costs'!$J$328</f>
        <v>0</v>
      </c>
      <c r="Y405" s="469">
        <f>'8. Routing factors'!Y190*'7. Network costs'!$J$329</f>
        <v>0</v>
      </c>
      <c r="Z405" s="469">
        <f>'8. Routing factors'!Z190*'7. Network costs'!$J$330</f>
        <v>0</v>
      </c>
      <c r="AA405" s="469">
        <f>'8. Routing factors'!AA190*'7. Network costs'!$J$331</f>
        <v>0</v>
      </c>
      <c r="AB405" s="469">
        <f>'8. Routing factors'!AB190*'7. Network costs'!$J$332</f>
        <v>5445.8121838387879</v>
      </c>
      <c r="AC405" s="469">
        <f>'8. Routing factors'!AC190*'7. Network costs'!$J$333</f>
        <v>7359.0567432237058</v>
      </c>
      <c r="AD405" s="469">
        <f>'8. Routing factors'!AD190*'7. Network costs'!$J$334</f>
        <v>0</v>
      </c>
      <c r="AE405" s="469">
        <f>'8. Routing factors'!AE190*'7. Network costs'!$J$335</f>
        <v>0</v>
      </c>
      <c r="AF405" s="469">
        <f>'8. Routing factors'!AF190*'7. Network costs'!$J$336</f>
        <v>0</v>
      </c>
      <c r="AG405" s="469">
        <f>'8. Routing factors'!AG190*'7. Network costs'!$J$337</f>
        <v>0</v>
      </c>
      <c r="AH405" s="469">
        <f>'8. Routing factors'!AH190*'7. Network costs'!$J$338</f>
        <v>0</v>
      </c>
      <c r="AI405" s="469">
        <f>'8. Routing factors'!AI190*'7. Network costs'!$J$339</f>
        <v>19113.887046628653</v>
      </c>
      <c r="AJ405" s="469">
        <f>'8. Routing factors'!AJ190*'7. Network costs'!$J$340</f>
        <v>51464.140020407758</v>
      </c>
      <c r="AK405" s="469">
        <f>'8. Routing factors'!AK190*'7. Network costs'!$J$341</f>
        <v>19695.250472193704</v>
      </c>
      <c r="AL405" s="469">
        <f>'8. Routing factors'!AL190*'7. Network costs'!$J$342</f>
        <v>5264.3428372770177</v>
      </c>
      <c r="AM405" s="469">
        <f>'8. Routing factors'!AM190*'7. Network costs'!$J$343</f>
        <v>7744.0634685739669</v>
      </c>
      <c r="AN405" s="469">
        <f>'8. Routing factors'!AN190*'7. Network costs'!$J$344</f>
        <v>19.528554662032299</v>
      </c>
      <c r="AO405" s="469">
        <f>'8. Routing factors'!AO190*'7. Network costs'!$J$345</f>
        <v>5.6922663241643709</v>
      </c>
      <c r="AP405" s="469">
        <f>'8. Routing factors'!AP190*'7. Network costs'!$J$346</f>
        <v>0</v>
      </c>
      <c r="AQ405" s="469">
        <f>'8. Routing factors'!AQ190*'7. Network costs'!$J$347</f>
        <v>0</v>
      </c>
      <c r="AR405" s="469">
        <f>'8. Routing factors'!AR190*'7. Network costs'!$J$348</f>
        <v>28.461331620821841</v>
      </c>
      <c r="AS405" s="469">
        <f>'8. Routing factors'!AS190*'7. Network costs'!$J$349</f>
        <v>0</v>
      </c>
      <c r="AT405" s="469">
        <f>'8. Routing factors'!AT190*'7. Network costs'!$J$350</f>
        <v>0</v>
      </c>
      <c r="AU405" s="469">
        <f>'8. Routing factors'!AU190*'7. Network costs'!$J$351</f>
        <v>26.734456649306662</v>
      </c>
      <c r="AV405" s="469">
        <f>'8. Routing factors'!AV190*'7. Network costs'!$J$352</f>
        <v>187.85315302777903</v>
      </c>
      <c r="AW405" s="469">
        <f>'8. Routing factors'!AW190*'7. Network costs'!$J$353</f>
        <v>0</v>
      </c>
      <c r="AX405" s="469">
        <f>'8. Routing factors'!AX190*'7. Network costs'!$J$354</f>
        <v>0</v>
      </c>
      <c r="AY405" s="469">
        <f>'8. Routing factors'!AY190*'7. Network costs'!$J$355</f>
        <v>0</v>
      </c>
      <c r="AZ405" s="469">
        <f>'8. Routing factors'!AZ190*'7. Network costs'!$J$356</f>
        <v>0</v>
      </c>
      <c r="BA405" s="469">
        <f>'8. Routing factors'!BA190*'7. Network costs'!$J$357</f>
        <v>0</v>
      </c>
      <c r="BB405" s="469">
        <f>'8. Routing factors'!BB190*'7. Network costs'!$J$358</f>
        <v>0</v>
      </c>
      <c r="BC405" s="469">
        <f>'8. Routing factors'!BC190*'7. Network costs'!$J$359</f>
        <v>0</v>
      </c>
      <c r="BD405" s="469">
        <f>'8. Routing factors'!BD190*'7. Network costs'!$J$360</f>
        <v>0</v>
      </c>
      <c r="BE405" s="469">
        <f>'8. Routing factors'!BE190*'7. Network costs'!$J$361</f>
        <v>0</v>
      </c>
      <c r="BF405" s="469">
        <f>'8. Routing factors'!BF190*'7. Network costs'!$J$362</f>
        <v>0</v>
      </c>
      <c r="BG405" s="469">
        <f>'8. Routing factors'!BG190*'7. Network costs'!$J$363</f>
        <v>0</v>
      </c>
      <c r="BH405" s="229"/>
      <c r="BI405" s="335">
        <f t="shared" si="68"/>
        <v>321786.47065767139</v>
      </c>
      <c r="BJ405" s="470">
        <f>'2. Traffic'!J211</f>
        <v>43.297286400000004</v>
      </c>
      <c r="BK405" s="471">
        <f t="shared" si="69"/>
        <v>7.4320239768576202E-3</v>
      </c>
    </row>
    <row r="406" spans="3:63">
      <c r="C406" s="240" t="str">
        <f t="shared" si="67"/>
        <v>S06</v>
      </c>
      <c r="D406" s="240" t="str">
        <f t="shared" si="67"/>
        <v>Входящи повиквания от други мобилни мрежи (Incoming calls from other mobile)</v>
      </c>
      <c r="E406" s="469">
        <f>'8. Routing factors'!E191*'7. Network costs'!$J$309</f>
        <v>752777.10337250284</v>
      </c>
      <c r="F406" s="469">
        <f>'8. Routing factors'!F191*'7. Network costs'!$J$310</f>
        <v>464214.05945097608</v>
      </c>
      <c r="G406" s="469">
        <f>'8. Routing factors'!G191*'7. Network costs'!$J$311</f>
        <v>955312.67805054842</v>
      </c>
      <c r="H406" s="469">
        <f>'8. Routing factors'!H191*'7. Network costs'!$J$312</f>
        <v>244052.01866672866</v>
      </c>
      <c r="I406" s="469">
        <f>'8. Routing factors'!I191*'7. Network costs'!$J$313</f>
        <v>1001287.7453784806</v>
      </c>
      <c r="J406" s="469">
        <f>'8. Routing factors'!J191*'7. Network costs'!$J$314</f>
        <v>53281.582262982098</v>
      </c>
      <c r="K406" s="469">
        <f>'8. Routing factors'!K191*'7. Network costs'!$J$315</f>
        <v>33362.997650633268</v>
      </c>
      <c r="L406" s="469">
        <f>'8. Routing factors'!L191*'7. Network costs'!$J$316</f>
        <v>4445.3593134824077</v>
      </c>
      <c r="M406" s="469">
        <f>'8. Routing factors'!M191*'7. Network costs'!$J$317</f>
        <v>133360.77940447221</v>
      </c>
      <c r="N406" s="469">
        <f>'8. Routing factors'!N191*'7. Network costs'!$J$318</f>
        <v>0</v>
      </c>
      <c r="O406" s="469">
        <f>'8. Routing factors'!O191*'7. Network costs'!$J$319</f>
        <v>0</v>
      </c>
      <c r="P406" s="469">
        <f>'8. Routing factors'!P191*'7. Network costs'!$J$320</f>
        <v>0</v>
      </c>
      <c r="Q406" s="469">
        <f>'8. Routing factors'!Q191*'7. Network costs'!$J$321</f>
        <v>0</v>
      </c>
      <c r="R406" s="469">
        <f>'8. Routing factors'!R191*'7. Network costs'!$J$322</f>
        <v>23708.583005239499</v>
      </c>
      <c r="S406" s="469">
        <f>'8. Routing factors'!S191*'7. Network costs'!$J$323</f>
        <v>22226.796567412028</v>
      </c>
      <c r="T406" s="469">
        <f>'8. Routing factors'!T191*'7. Network costs'!$J$324</f>
        <v>0</v>
      </c>
      <c r="U406" s="469">
        <f>'8. Routing factors'!U191*'7. Network costs'!$J$325</f>
        <v>0</v>
      </c>
      <c r="V406" s="469">
        <f>'8. Routing factors'!V191*'7. Network costs'!$J$326</f>
        <v>306213.57703665731</v>
      </c>
      <c r="W406" s="469">
        <f>'8. Routing factors'!W191*'7. Network costs'!$J$327</f>
        <v>146703.38944509294</v>
      </c>
      <c r="X406" s="469">
        <f>'8. Routing factors'!X191*'7. Network costs'!$J$328</f>
        <v>0</v>
      </c>
      <c r="Y406" s="469">
        <f>'8. Routing factors'!Y191*'7. Network costs'!$J$329</f>
        <v>0</v>
      </c>
      <c r="Z406" s="469">
        <f>'8. Routing factors'!Z191*'7. Network costs'!$J$330</f>
        <v>0</v>
      </c>
      <c r="AA406" s="469">
        <f>'8. Routing factors'!AA191*'7. Network costs'!$J$331</f>
        <v>0</v>
      </c>
      <c r="AB406" s="469">
        <f>'8. Routing factors'!AB191*'7. Network costs'!$J$332</f>
        <v>109772.8516125903</v>
      </c>
      <c r="AC406" s="469">
        <f>'8. Routing factors'!AC191*'7. Network costs'!$J$333</f>
        <v>148338.68973297699</v>
      </c>
      <c r="AD406" s="469">
        <f>'8. Routing factors'!AD191*'7. Network costs'!$J$334</f>
        <v>0</v>
      </c>
      <c r="AE406" s="469">
        <f>'8. Routing factors'!AE191*'7. Network costs'!$J$335</f>
        <v>0</v>
      </c>
      <c r="AF406" s="469">
        <f>'8. Routing factors'!AF191*'7. Network costs'!$J$336</f>
        <v>0</v>
      </c>
      <c r="AG406" s="469">
        <f>'8. Routing factors'!AG191*'7. Network costs'!$J$337</f>
        <v>0</v>
      </c>
      <c r="AH406" s="469">
        <f>'8. Routing factors'!AH191*'7. Network costs'!$J$338</f>
        <v>0</v>
      </c>
      <c r="AI406" s="469">
        <f>'8. Routing factors'!AI191*'7. Network costs'!$J$339</f>
        <v>385284.29106241307</v>
      </c>
      <c r="AJ406" s="469">
        <f>'8. Routing factors'!AJ191*'7. Network costs'!$J$340</f>
        <v>1037377.936498632</v>
      </c>
      <c r="AK406" s="469">
        <f>'8. Routing factors'!AK191*'7. Network costs'!$J$341</f>
        <v>397003.00608474307</v>
      </c>
      <c r="AL406" s="469">
        <f>'8. Routing factors'!AL191*'7. Network costs'!$J$342</f>
        <v>106114.92016363662</v>
      </c>
      <c r="AM406" s="469">
        <f>'8. Routing factors'!AM191*'7. Network costs'!$J$343</f>
        <v>156099.38450264712</v>
      </c>
      <c r="AN406" s="469">
        <f>'8. Routing factors'!AN191*'7. Network costs'!$J$344</f>
        <v>393.64286919137163</v>
      </c>
      <c r="AO406" s="469">
        <f>'8. Routing factors'!AO191*'7. Network costs'!$J$345</f>
        <v>114.74070082625859</v>
      </c>
      <c r="AP406" s="469">
        <f>'8. Routing factors'!AP191*'7. Network costs'!$J$346</f>
        <v>0</v>
      </c>
      <c r="AQ406" s="469">
        <f>'8. Routing factors'!AQ191*'7. Network costs'!$J$347</f>
        <v>0</v>
      </c>
      <c r="AR406" s="469">
        <f>'8. Routing factors'!AR191*'7. Network costs'!$J$348</f>
        <v>573.70350413129268</v>
      </c>
      <c r="AS406" s="469">
        <f>'8. Routing factors'!AS191*'7. Network costs'!$J$349</f>
        <v>0</v>
      </c>
      <c r="AT406" s="469">
        <f>'8. Routing factors'!AT191*'7. Network costs'!$J$350</f>
        <v>0</v>
      </c>
      <c r="AU406" s="469">
        <f>'8. Routing factors'!AU191*'7. Network costs'!$J$351</f>
        <v>538.89437307749142</v>
      </c>
      <c r="AV406" s="469">
        <f>'8. Routing factors'!AV191*'7. Network costs'!$J$352</f>
        <v>3786.6117295546546</v>
      </c>
      <c r="AW406" s="469">
        <f>'8. Routing factors'!AW191*'7. Network costs'!$J$353</f>
        <v>0</v>
      </c>
      <c r="AX406" s="469">
        <f>'8. Routing factors'!AX191*'7. Network costs'!$J$354</f>
        <v>0</v>
      </c>
      <c r="AY406" s="469">
        <f>'8. Routing factors'!AY191*'7. Network costs'!$J$355</f>
        <v>0</v>
      </c>
      <c r="AZ406" s="469">
        <f>'8. Routing factors'!AZ191*'7. Network costs'!$J$356</f>
        <v>0</v>
      </c>
      <c r="BA406" s="469">
        <f>'8. Routing factors'!BA191*'7. Network costs'!$J$357</f>
        <v>0</v>
      </c>
      <c r="BB406" s="469">
        <f>'8. Routing factors'!BB191*'7. Network costs'!$J$358</f>
        <v>0</v>
      </c>
      <c r="BC406" s="469">
        <f>'8. Routing factors'!BC191*'7. Network costs'!$J$359</f>
        <v>0</v>
      </c>
      <c r="BD406" s="469">
        <f>'8. Routing factors'!BD191*'7. Network costs'!$J$360</f>
        <v>0</v>
      </c>
      <c r="BE406" s="469">
        <f>'8. Routing factors'!BE191*'7. Network costs'!$J$361</f>
        <v>0</v>
      </c>
      <c r="BF406" s="469">
        <f>'8. Routing factors'!BF191*'7. Network costs'!$J$362</f>
        <v>0</v>
      </c>
      <c r="BG406" s="469">
        <f>'8. Routing factors'!BG191*'7. Network costs'!$J$363</f>
        <v>0</v>
      </c>
      <c r="BH406" s="229"/>
      <c r="BI406" s="335">
        <f t="shared" si="68"/>
        <v>6486345.3424396301</v>
      </c>
      <c r="BJ406" s="470">
        <f>'2. Traffic'!J212</f>
        <v>865.94572800000014</v>
      </c>
      <c r="BK406" s="471">
        <f t="shared" si="69"/>
        <v>7.4904755953015441E-3</v>
      </c>
    </row>
    <row r="407" spans="3:63">
      <c r="C407" s="240" t="str">
        <f t="shared" si="67"/>
        <v>S07</v>
      </c>
      <c r="D407" s="240" t="str">
        <f t="shared" si="67"/>
        <v>Входящи международни повиквания (Incoming calls from international)</v>
      </c>
      <c r="E407" s="469">
        <f>'8. Routing factors'!E192*'7. Network costs'!$J$309</f>
        <v>218992.53783948103</v>
      </c>
      <c r="F407" s="469">
        <f>'8. Routing factors'!F192*'7. Network costs'!$J$310</f>
        <v>135045.83830259251</v>
      </c>
      <c r="G407" s="469">
        <f>'8. Routing factors'!G192*'7. Network costs'!$J$311</f>
        <v>277912.7405167601</v>
      </c>
      <c r="H407" s="469">
        <f>'8. Routing factors'!H192*'7. Network costs'!$J$312</f>
        <v>70997.870011235456</v>
      </c>
      <c r="I407" s="469">
        <f>'8. Routing factors'!I192*'7. Network costs'!$J$313</f>
        <v>291287.47870470252</v>
      </c>
      <c r="J407" s="469">
        <f>'8. Routing factors'!J192*'7. Network costs'!$J$314</f>
        <v>15500.297322539078</v>
      </c>
      <c r="K407" s="469">
        <f>'8. Routing factors'!K192*'7. Network costs'!$J$315</f>
        <v>9705.7249652151204</v>
      </c>
      <c r="L407" s="469">
        <f>'8. Routing factors'!L192*'7. Network costs'!$J$316</f>
        <v>1293.2121783546868</v>
      </c>
      <c r="M407" s="469">
        <f>'8. Routing factors'!M192*'7. Network costs'!$J$317</f>
        <v>38796.365350640597</v>
      </c>
      <c r="N407" s="469">
        <f>'8. Routing factors'!N192*'7. Network costs'!$J$318</f>
        <v>0</v>
      </c>
      <c r="O407" s="469">
        <f>'8. Routing factors'!O192*'7. Network costs'!$J$319</f>
        <v>0</v>
      </c>
      <c r="P407" s="469">
        <f>'8. Routing factors'!P192*'7. Network costs'!$J$320</f>
        <v>0</v>
      </c>
      <c r="Q407" s="469">
        <f>'8. Routing factors'!Q192*'7. Network costs'!$J$321</f>
        <v>0</v>
      </c>
      <c r="R407" s="469">
        <f>'8. Routing factors'!R192*'7. Network costs'!$J$322</f>
        <v>6897.1316178916604</v>
      </c>
      <c r="S407" s="469">
        <f>'8. Routing factors'!S192*'7. Network costs'!$J$323</f>
        <v>6466.0608917734307</v>
      </c>
      <c r="T407" s="469">
        <f>'8. Routing factors'!T192*'7. Network costs'!$J$324</f>
        <v>0</v>
      </c>
      <c r="U407" s="469">
        <f>'8. Routing factors'!U192*'7. Network costs'!$J$325</f>
        <v>0</v>
      </c>
      <c r="V407" s="469">
        <f>'8. Routing factors'!V192*'7. Network costs'!$J$326</f>
        <v>89081.466553293809</v>
      </c>
      <c r="W407" s="469">
        <f>'8. Routing factors'!W192*'7. Network costs'!$J$327</f>
        <v>0</v>
      </c>
      <c r="X407" s="469">
        <f>'8. Routing factors'!X192*'7. Network costs'!$J$328</f>
        <v>23684.770025191094</v>
      </c>
      <c r="Y407" s="469">
        <f>'8. Routing factors'!Y192*'7. Network costs'!$J$329</f>
        <v>0</v>
      </c>
      <c r="Z407" s="469">
        <f>'8. Routing factors'!Z192*'7. Network costs'!$J$330</f>
        <v>0</v>
      </c>
      <c r="AA407" s="469">
        <f>'8. Routing factors'!AA192*'7. Network costs'!$J$331</f>
        <v>0</v>
      </c>
      <c r="AB407" s="469">
        <f>'8. Routing factors'!AB192*'7. Network costs'!$J$332</f>
        <v>31934.333885580851</v>
      </c>
      <c r="AC407" s="469">
        <f>'8. Routing factors'!AC192*'7. Network costs'!$J$333</f>
        <v>43153.632036458403</v>
      </c>
      <c r="AD407" s="469">
        <f>'8. Routing factors'!AD192*'7. Network costs'!$J$334</f>
        <v>0</v>
      </c>
      <c r="AE407" s="469">
        <f>'8. Routing factors'!AE192*'7. Network costs'!$J$335</f>
        <v>0</v>
      </c>
      <c r="AF407" s="469">
        <f>'8. Routing factors'!AF192*'7. Network costs'!$J$336</f>
        <v>0</v>
      </c>
      <c r="AG407" s="469">
        <f>'8. Routing factors'!AG192*'7. Network costs'!$J$337</f>
        <v>0</v>
      </c>
      <c r="AH407" s="469">
        <f>'8. Routing factors'!AH192*'7. Network costs'!$J$338</f>
        <v>0</v>
      </c>
      <c r="AI407" s="469">
        <f>'8. Routing factors'!AI192*'7. Network costs'!$J$339</f>
        <v>112084.15387694312</v>
      </c>
      <c r="AJ407" s="469">
        <f>'8. Routing factors'!AJ192*'7. Network costs'!$J$340</f>
        <v>301786.57931377471</v>
      </c>
      <c r="AK407" s="469">
        <f>'8. Routing factors'!AK192*'7. Network costs'!$J$341</f>
        <v>115493.27874466348</v>
      </c>
      <c r="AL407" s="469">
        <f>'8. Routing factors'!AL192*'7. Network costs'!$J$342</f>
        <v>30870.194596991438</v>
      </c>
      <c r="AM407" s="469">
        <f>'8. Routing factors'!AM192*'7. Network costs'!$J$343</f>
        <v>45411.317924344206</v>
      </c>
      <c r="AN407" s="469">
        <f>'8. Routing factors'!AN192*'7. Network costs'!$J$344</f>
        <v>114.51577172104275</v>
      </c>
      <c r="AO407" s="469">
        <f>'8. Routing factors'!AO192*'7. Network costs'!$J$345</f>
        <v>33.379545093561418</v>
      </c>
      <c r="AP407" s="469">
        <f>'8. Routing factors'!AP192*'7. Network costs'!$J$346</f>
        <v>0</v>
      </c>
      <c r="AQ407" s="469">
        <f>'8. Routing factors'!AQ192*'7. Network costs'!$J$347</f>
        <v>0</v>
      </c>
      <c r="AR407" s="469">
        <f>'8. Routing factors'!AR192*'7. Network costs'!$J$348</f>
        <v>166.89772546780702</v>
      </c>
      <c r="AS407" s="469">
        <f>'8. Routing factors'!AS192*'7. Network costs'!$J$349</f>
        <v>0</v>
      </c>
      <c r="AT407" s="469">
        <f>'8. Routing factors'!AT192*'7. Network costs'!$J$350</f>
        <v>0</v>
      </c>
      <c r="AU407" s="469">
        <f>'8. Routing factors'!AU192*'7. Network costs'!$J$351</f>
        <v>156.77130170264783</v>
      </c>
      <c r="AV407" s="469">
        <f>'8. Routing factors'!AV192*'7. Network costs'!$J$352</f>
        <v>0</v>
      </c>
      <c r="AW407" s="469">
        <f>'8. Routing factors'!AW192*'7. Network costs'!$J$353</f>
        <v>1528.3393984356394</v>
      </c>
      <c r="AX407" s="469">
        <f>'8. Routing factors'!AX192*'7. Network costs'!$J$354</f>
        <v>0</v>
      </c>
      <c r="AY407" s="469">
        <f>'8. Routing factors'!AY192*'7. Network costs'!$J$355</f>
        <v>0</v>
      </c>
      <c r="AZ407" s="469">
        <f>'8. Routing factors'!AZ192*'7. Network costs'!$J$356</f>
        <v>0</v>
      </c>
      <c r="BA407" s="469">
        <f>'8. Routing factors'!BA192*'7. Network costs'!$J$357</f>
        <v>0</v>
      </c>
      <c r="BB407" s="469">
        <f>'8. Routing factors'!BB192*'7. Network costs'!$J$358</f>
        <v>0</v>
      </c>
      <c r="BC407" s="469">
        <f>'8. Routing factors'!BC192*'7. Network costs'!$J$359</f>
        <v>0</v>
      </c>
      <c r="BD407" s="469">
        <f>'8. Routing factors'!BD192*'7. Network costs'!$J$360</f>
        <v>0</v>
      </c>
      <c r="BE407" s="469">
        <f>'8. Routing factors'!BE192*'7. Network costs'!$J$361</f>
        <v>0</v>
      </c>
      <c r="BF407" s="469">
        <f>'8. Routing factors'!BF192*'7. Network costs'!$J$362</f>
        <v>0</v>
      </c>
      <c r="BG407" s="469">
        <f>'8. Routing factors'!BG192*'7. Network costs'!$J$363</f>
        <v>0</v>
      </c>
      <c r="BH407" s="229"/>
      <c r="BI407" s="335">
        <f t="shared" si="68"/>
        <v>1868394.8884008473</v>
      </c>
      <c r="BJ407" s="470">
        <f>'2. Traffic'!J213</f>
        <v>259.78371840000005</v>
      </c>
      <c r="BK407" s="471">
        <f t="shared" si="69"/>
        <v>7.1921169652518413E-3</v>
      </c>
    </row>
    <row r="408" spans="3:63">
      <c r="C408" s="240" t="str">
        <f t="shared" si="67"/>
        <v>S08</v>
      </c>
      <c r="D408" s="240" t="str">
        <f t="shared" si="67"/>
        <v>Изходящи повиквания от чужди абонати в роуминг в мрежата на предприятието (Roaming Calls Outbound)</v>
      </c>
      <c r="E408" s="469">
        <f>'8. Routing factors'!E193*'7. Network costs'!$J$309</f>
        <v>68430.783401849374</v>
      </c>
      <c r="F408" s="469">
        <f>'8. Routing factors'!F193*'7. Network costs'!$J$310</f>
        <v>42199.120579074901</v>
      </c>
      <c r="G408" s="469">
        <f>'8. Routing factors'!G193*'7. Network costs'!$J$311</f>
        <v>86842.1670370184</v>
      </c>
      <c r="H408" s="469">
        <f>'8. Routing factors'!H193*'7. Network costs'!$J$312</f>
        <v>22185.412857732579</v>
      </c>
      <c r="I408" s="469">
        <f>'8. Routing factors'!I193*'7. Network costs'!$J$313</f>
        <v>91021.504931473915</v>
      </c>
      <c r="J408" s="469">
        <f>'8. Routing factors'!J193*'7. Network costs'!$J$314</f>
        <v>4843.5325660293338</v>
      </c>
      <c r="K408" s="469">
        <f>'8. Routing factors'!K193*'7. Network costs'!$J$315</f>
        <v>3032.8447234096489</v>
      </c>
      <c r="L408" s="469">
        <f>'8. Routing factors'!L193*'7. Network costs'!$J$316</f>
        <v>404.10291301564604</v>
      </c>
      <c r="M408" s="469">
        <f>'8. Routing factors'!M193*'7. Network costs'!$J$317</f>
        <v>12123.08739046938</v>
      </c>
      <c r="N408" s="469">
        <f>'8. Routing factors'!N193*'7. Network costs'!$J$318</f>
        <v>0</v>
      </c>
      <c r="O408" s="469">
        <f>'8. Routing factors'!O193*'7. Network costs'!$J$319</f>
        <v>0</v>
      </c>
      <c r="P408" s="469">
        <f>'8. Routing factors'!P193*'7. Network costs'!$J$320</f>
        <v>0</v>
      </c>
      <c r="Q408" s="469">
        <f>'8. Routing factors'!Q193*'7. Network costs'!$J$321</f>
        <v>0</v>
      </c>
      <c r="R408" s="469">
        <f>'8. Routing factors'!R193*'7. Network costs'!$J$322</f>
        <v>2155.2155360834449</v>
      </c>
      <c r="S408" s="469">
        <f>'8. Routing factors'!S193*'7. Network costs'!$J$323</f>
        <v>2020.5145650782292</v>
      </c>
      <c r="T408" s="469">
        <f>'8. Routing factors'!T193*'7. Network costs'!$J$324</f>
        <v>0</v>
      </c>
      <c r="U408" s="469">
        <f>'8. Routing factors'!U193*'7. Network costs'!$J$325</f>
        <v>0</v>
      </c>
      <c r="V408" s="469">
        <f>'8. Routing factors'!V193*'7. Network costs'!$J$326</f>
        <v>27836.174706992864</v>
      </c>
      <c r="W408" s="469">
        <f>'8. Routing factors'!W193*'7. Network costs'!$J$327</f>
        <v>0</v>
      </c>
      <c r="X408" s="469">
        <f>'8. Routing factors'!X193*'7. Network costs'!$J$328</f>
        <v>7401.0164159313508</v>
      </c>
      <c r="Y408" s="469">
        <f>'8. Routing factors'!Y193*'7. Network costs'!$J$329</f>
        <v>0</v>
      </c>
      <c r="Z408" s="469">
        <f>'8. Routing factors'!Z193*'7. Network costs'!$J$330</f>
        <v>0</v>
      </c>
      <c r="AA408" s="469">
        <f>'8. Routing factors'!AA193*'7. Network costs'!$J$331</f>
        <v>0</v>
      </c>
      <c r="AB408" s="469">
        <f>'8. Routing factors'!AB193*'7. Network costs'!$J$332</f>
        <v>9978.8399493699435</v>
      </c>
      <c r="AC408" s="469">
        <f>'8. Routing factors'!AC193*'7. Network costs'!$J$333</f>
        <v>13484.645988506398</v>
      </c>
      <c r="AD408" s="469">
        <f>'8. Routing factors'!AD193*'7. Network costs'!$J$334</f>
        <v>0</v>
      </c>
      <c r="AE408" s="469">
        <f>'8. Routing factors'!AE193*'7. Network costs'!$J$335</f>
        <v>0</v>
      </c>
      <c r="AF408" s="469">
        <f>'8. Routing factors'!AF193*'7. Network costs'!$J$336</f>
        <v>0</v>
      </c>
      <c r="AG408" s="469">
        <f>'8. Routing factors'!AG193*'7. Network costs'!$J$337</f>
        <v>0</v>
      </c>
      <c r="AH408" s="469">
        <f>'8. Routing factors'!AH193*'7. Network costs'!$J$338</f>
        <v>0</v>
      </c>
      <c r="AI408" s="469">
        <f>'8. Routing factors'!AI193*'7. Network costs'!$J$339</f>
        <v>35024.053935365941</v>
      </c>
      <c r="AJ408" s="469">
        <f>'8. Routing factors'!AJ193*'7. Network costs'!$J$340</f>
        <v>94302.263658605836</v>
      </c>
      <c r="AK408" s="469">
        <f>'8. Routing factors'!AK193*'7. Network costs'!$J$341</f>
        <v>36089.337198962021</v>
      </c>
      <c r="AL408" s="469">
        <f>'8. Routing factors'!AL193*'7. Network costs'!$J$342</f>
        <v>9646.3177279039483</v>
      </c>
      <c r="AM408" s="469">
        <f>'8. Routing factors'!AM193*'7. Network costs'!$J$343</f>
        <v>14190.127625038545</v>
      </c>
      <c r="AN408" s="469">
        <f>'8. Routing factors'!AN193*'7. Network costs'!$J$344</f>
        <v>35.783885825745791</v>
      </c>
      <c r="AO408" s="469">
        <f>'8. Routing factors'!AO193*'7. Network costs'!$J$345</f>
        <v>10.430439515816055</v>
      </c>
      <c r="AP408" s="469">
        <f>'8. Routing factors'!AP193*'7. Network costs'!$J$346</f>
        <v>0</v>
      </c>
      <c r="AQ408" s="469">
        <f>'8. Routing factors'!AQ193*'7. Network costs'!$J$347</f>
        <v>0</v>
      </c>
      <c r="AR408" s="469">
        <f>'8. Routing factors'!AR193*'7. Network costs'!$J$348</f>
        <v>52.152197579080251</v>
      </c>
      <c r="AS408" s="469">
        <f>'8. Routing factors'!AS193*'7. Network costs'!$J$349</f>
        <v>0</v>
      </c>
      <c r="AT408" s="469">
        <f>'8. Routing factors'!AT193*'7. Network costs'!$J$350</f>
        <v>0</v>
      </c>
      <c r="AU408" s="469">
        <f>'8. Routing factors'!AU193*'7. Network costs'!$J$351</f>
        <v>48.9878929039279</v>
      </c>
      <c r="AV408" s="469">
        <f>'8. Routing factors'!AV193*'7. Network costs'!$J$352</f>
        <v>0</v>
      </c>
      <c r="AW408" s="469">
        <f>'8. Routing factors'!AW193*'7. Network costs'!$J$353</f>
        <v>477.57546156902367</v>
      </c>
      <c r="AX408" s="469">
        <f>'8. Routing factors'!AX193*'7. Network costs'!$J$354</f>
        <v>0</v>
      </c>
      <c r="AY408" s="469">
        <f>'8. Routing factors'!AY193*'7. Network costs'!$J$355</f>
        <v>0</v>
      </c>
      <c r="AZ408" s="469">
        <f>'8. Routing factors'!AZ193*'7. Network costs'!$J$356</f>
        <v>0</v>
      </c>
      <c r="BA408" s="469">
        <f>'8. Routing factors'!BA193*'7. Network costs'!$J$357</f>
        <v>0</v>
      </c>
      <c r="BB408" s="469">
        <f>'8. Routing factors'!BB193*'7. Network costs'!$J$358</f>
        <v>0</v>
      </c>
      <c r="BC408" s="469">
        <f>'8. Routing factors'!BC193*'7. Network costs'!$J$359</f>
        <v>0</v>
      </c>
      <c r="BD408" s="469">
        <f>'8. Routing factors'!BD193*'7. Network costs'!$J$360</f>
        <v>0</v>
      </c>
      <c r="BE408" s="469">
        <f>'8. Routing factors'!BE193*'7. Network costs'!$J$361</f>
        <v>0</v>
      </c>
      <c r="BF408" s="469">
        <f>'8. Routing factors'!BF193*'7. Network costs'!$J$362</f>
        <v>0</v>
      </c>
      <c r="BG408" s="469">
        <f>'8. Routing factors'!BG193*'7. Network costs'!$J$363</f>
        <v>0</v>
      </c>
      <c r="BH408" s="229"/>
      <c r="BI408" s="335">
        <f t="shared" si="68"/>
        <v>583835.99358530529</v>
      </c>
      <c r="BJ408" s="470">
        <f>'2. Traffic'!J214</f>
        <v>86.594572800000009</v>
      </c>
      <c r="BK408" s="471">
        <f t="shared" si="69"/>
        <v>6.7421776527928686E-3</v>
      </c>
    </row>
    <row r="409" spans="3:63">
      <c r="C409" s="240" t="str">
        <f t="shared" si="67"/>
        <v>S09</v>
      </c>
      <c r="D409" s="240" t="str">
        <f t="shared" si="67"/>
        <v>Входящи повиквания от чужди абонати в роуминг в мрежата на предприятието (Roaming Calls Inbound)</v>
      </c>
      <c r="E409" s="469">
        <f>'8. Routing factors'!E194*'7. Network costs'!$J$309</f>
        <v>75063.259118733928</v>
      </c>
      <c r="F409" s="469">
        <f>'8. Routing factors'!F194*'7. Network costs'!$J$310</f>
        <v>46289.160596168047</v>
      </c>
      <c r="G409" s="469">
        <f>'8. Routing factors'!G194*'7. Network costs'!$J$311</f>
        <v>95259.118231224522</v>
      </c>
      <c r="H409" s="469">
        <f>'8. Routing factors'!H194*'7. Network costs'!$J$312</f>
        <v>24335.676302531796</v>
      </c>
      <c r="I409" s="469">
        <f>'8. Routing factors'!I194*'7. Network costs'!$J$313</f>
        <v>99843.527582115872</v>
      </c>
      <c r="J409" s="469">
        <f>'8. Routing factors'!J194*'7. Network costs'!$J$314</f>
        <v>5312.9793636712984</v>
      </c>
      <c r="K409" s="469">
        <f>'8. Routing factors'!K194*'7. Network costs'!$J$315</f>
        <v>3326.795310866351</v>
      </c>
      <c r="L409" s="469">
        <f>'8. Routing factors'!L194*'7. Network costs'!$J$316</f>
        <v>443.26953693049302</v>
      </c>
      <c r="M409" s="469">
        <f>'8. Routing factors'!M194*'7. Network costs'!$J$317</f>
        <v>13298.086107914787</v>
      </c>
      <c r="N409" s="469">
        <f>'8. Routing factors'!N194*'7. Network costs'!$J$318</f>
        <v>0</v>
      </c>
      <c r="O409" s="469">
        <f>'8. Routing factors'!O194*'7. Network costs'!$J$319</f>
        <v>0</v>
      </c>
      <c r="P409" s="469">
        <f>'8. Routing factors'!P194*'7. Network costs'!$J$320</f>
        <v>0</v>
      </c>
      <c r="Q409" s="469">
        <f>'8. Routing factors'!Q194*'7. Network costs'!$J$321</f>
        <v>0</v>
      </c>
      <c r="R409" s="469">
        <f>'8. Routing factors'!R194*'7. Network costs'!$J$322</f>
        <v>2364.1041969626285</v>
      </c>
      <c r="S409" s="469">
        <f>'8. Routing factors'!S194*'7. Network costs'!$J$323</f>
        <v>2216.3476846524636</v>
      </c>
      <c r="T409" s="469">
        <f>'8. Routing factors'!T194*'7. Network costs'!$J$324</f>
        <v>0</v>
      </c>
      <c r="U409" s="469">
        <f>'8. Routing factors'!U194*'7. Network costs'!$J$325</f>
        <v>0</v>
      </c>
      <c r="V409" s="469">
        <f>'8. Routing factors'!V194*'7. Network costs'!$J$326</f>
        <v>30534.123548392461</v>
      </c>
      <c r="W409" s="469">
        <f>'8. Routing factors'!W194*'7. Network costs'!$J$327</f>
        <v>0</v>
      </c>
      <c r="X409" s="469">
        <f>'8. Routing factors'!X194*'7. Network costs'!$J$328</f>
        <v>8118.3406846113148</v>
      </c>
      <c r="Y409" s="469">
        <f>'8. Routing factors'!Y194*'7. Network costs'!$J$329</f>
        <v>0</v>
      </c>
      <c r="Z409" s="469">
        <f>'8. Routing factors'!Z194*'7. Network costs'!$J$330</f>
        <v>0</v>
      </c>
      <c r="AA409" s="469">
        <f>'8. Routing factors'!AA194*'7. Network costs'!$J$331</f>
        <v>0</v>
      </c>
      <c r="AB409" s="469">
        <f>'8. Routing factors'!AB194*'7. Network costs'!$J$332</f>
        <v>10946.013060018346</v>
      </c>
      <c r="AC409" s="469">
        <f>'8. Routing factors'!AC194*'7. Network costs'!$J$333</f>
        <v>14791.610232132702</v>
      </c>
      <c r="AD409" s="469">
        <f>'8. Routing factors'!AD194*'7. Network costs'!$J$334</f>
        <v>0</v>
      </c>
      <c r="AE409" s="469">
        <f>'8. Routing factors'!AE194*'7. Network costs'!$J$335</f>
        <v>0</v>
      </c>
      <c r="AF409" s="469">
        <f>'8. Routing factors'!AF194*'7. Network costs'!$J$336</f>
        <v>0</v>
      </c>
      <c r="AG409" s="469">
        <f>'8. Routing factors'!AG194*'7. Network costs'!$J$337</f>
        <v>0</v>
      </c>
      <c r="AH409" s="469">
        <f>'8. Routing factors'!AH194*'7. Network costs'!$J$338</f>
        <v>0</v>
      </c>
      <c r="AI409" s="469">
        <f>'8. Routing factors'!AI194*'7. Network costs'!$J$339</f>
        <v>38418.669277836096</v>
      </c>
      <c r="AJ409" s="469">
        <f>'8. Routing factors'!AJ194*'7. Network costs'!$J$340</f>
        <v>103442.26531677836</v>
      </c>
      <c r="AK409" s="469">
        <f>'8. Routing factors'!AK194*'7. Network costs'!$J$341</f>
        <v>39587.202351330059</v>
      </c>
      <c r="AL409" s="469">
        <f>'8. Routing factors'!AL194*'7. Network costs'!$J$342</f>
        <v>10581.261987009813</v>
      </c>
      <c r="AM409" s="469">
        <f>'8. Routing factors'!AM194*'7. Network costs'!$J$343</f>
        <v>15565.468841576734</v>
      </c>
      <c r="AN409" s="469">
        <f>'8. Routing factors'!AN194*'7. Network costs'!$J$344</f>
        <v>39.252145898136177</v>
      </c>
      <c r="AO409" s="469">
        <f>'8. Routing factors'!AO194*'7. Network costs'!$J$345</f>
        <v>11.441382739991003</v>
      </c>
      <c r="AP409" s="469">
        <f>'8. Routing factors'!AP194*'7. Network costs'!$J$346</f>
        <v>0</v>
      </c>
      <c r="AQ409" s="469">
        <f>'8. Routing factors'!AQ194*'7. Network costs'!$J$347</f>
        <v>0</v>
      </c>
      <c r="AR409" s="469">
        <f>'8. Routing factors'!AR194*'7. Network costs'!$J$348</f>
        <v>57.206913699954988</v>
      </c>
      <c r="AS409" s="469">
        <f>'8. Routing factors'!AS194*'7. Network costs'!$J$349</f>
        <v>0</v>
      </c>
      <c r="AT409" s="469">
        <f>'8. Routing factors'!AT194*'7. Network costs'!$J$350</f>
        <v>0</v>
      </c>
      <c r="AU409" s="469">
        <f>'8. Routing factors'!AU194*'7. Network costs'!$J$351</f>
        <v>53.735917023404255</v>
      </c>
      <c r="AV409" s="469">
        <f>'8. Routing factors'!AV194*'7. Network costs'!$J$352</f>
        <v>0</v>
      </c>
      <c r="AW409" s="469">
        <f>'8. Routing factors'!AW194*'7. Network costs'!$J$353</f>
        <v>523.86322117621353</v>
      </c>
      <c r="AX409" s="469">
        <f>'8. Routing factors'!AX194*'7. Network costs'!$J$354</f>
        <v>0</v>
      </c>
      <c r="AY409" s="469">
        <f>'8. Routing factors'!AY194*'7. Network costs'!$J$355</f>
        <v>0</v>
      </c>
      <c r="AZ409" s="469">
        <f>'8. Routing factors'!AZ194*'7. Network costs'!$J$356</f>
        <v>0</v>
      </c>
      <c r="BA409" s="469">
        <f>'8. Routing factors'!BA194*'7. Network costs'!$J$357</f>
        <v>0</v>
      </c>
      <c r="BB409" s="469">
        <f>'8. Routing factors'!BB194*'7. Network costs'!$J$358</f>
        <v>0</v>
      </c>
      <c r="BC409" s="469">
        <f>'8. Routing factors'!BC194*'7. Network costs'!$J$359</f>
        <v>0</v>
      </c>
      <c r="BD409" s="469">
        <f>'8. Routing factors'!BD194*'7. Network costs'!$J$360</f>
        <v>0</v>
      </c>
      <c r="BE409" s="469">
        <f>'8. Routing factors'!BE194*'7. Network costs'!$J$361</f>
        <v>0</v>
      </c>
      <c r="BF409" s="469">
        <f>'8. Routing factors'!BF194*'7. Network costs'!$J$362</f>
        <v>0</v>
      </c>
      <c r="BG409" s="469">
        <f>'8. Routing factors'!BG194*'7. Network costs'!$J$363</f>
        <v>0</v>
      </c>
      <c r="BH409" s="229"/>
      <c r="BI409" s="335">
        <f t="shared" si="68"/>
        <v>640422.77891199582</v>
      </c>
      <c r="BJ409" s="470">
        <f>'2. Traffic'!J215</f>
        <v>86.594572800000009</v>
      </c>
      <c r="BK409" s="471">
        <f t="shared" si="69"/>
        <v>7.3956456877629605E-3</v>
      </c>
    </row>
    <row r="410" spans="3:63">
      <c r="C410" s="240" t="str">
        <f t="shared" si="67"/>
        <v>S10</v>
      </c>
      <c r="D410" s="240" t="str">
        <f t="shared" si="67"/>
        <v>Гласова поща (Voice mail)</v>
      </c>
      <c r="E410" s="469">
        <f>'8. Routing factors'!E195*'7. Network costs'!$J$309</f>
        <v>84704.620353390492</v>
      </c>
      <c r="F410" s="469">
        <f>'8. Routing factors'!F195*'7. Network costs'!$J$310</f>
        <v>52234.68606090641</v>
      </c>
      <c r="G410" s="469">
        <f>'8. Routing factors'!G195*'7. Network costs'!$J$311</f>
        <v>107494.49916917898</v>
      </c>
      <c r="H410" s="469">
        <f>'8. Routing factors'!H195*'7. Network costs'!$J$312</f>
        <v>27461.427154240057</v>
      </c>
      <c r="I410" s="469">
        <f>'8. Routing factors'!I195*'7. Network costs'!$J$313</f>
        <v>112667.74448480731</v>
      </c>
      <c r="J410" s="469">
        <f>'8. Routing factors'!J195*'7. Network costs'!$J$314</f>
        <v>5995.3951537505009</v>
      </c>
      <c r="K410" s="469">
        <f>'8. Routing factors'!K195*'7. Network costs'!$J$315</f>
        <v>2502.7329136227613</v>
      </c>
      <c r="L410" s="469">
        <f>'8. Routing factors'!L195*'7. Network costs'!$J$316</f>
        <v>500.20447127841027</v>
      </c>
      <c r="M410" s="469">
        <f>'8. Routing factors'!M195*'7. Network costs'!$J$317</f>
        <v>15006.134138352305</v>
      </c>
      <c r="N410" s="469">
        <f>'8. Routing factors'!N195*'7. Network costs'!$J$318</f>
        <v>0</v>
      </c>
      <c r="O410" s="469">
        <f>'8. Routing factors'!O195*'7. Network costs'!$J$319</f>
        <v>0</v>
      </c>
      <c r="P410" s="469">
        <f>'8. Routing factors'!P195*'7. Network costs'!$J$320</f>
        <v>0</v>
      </c>
      <c r="Q410" s="469">
        <f>'8. Routing factors'!Q195*'7. Network costs'!$J$321</f>
        <v>275534.29952699319</v>
      </c>
      <c r="R410" s="469">
        <f>'8. Routing factors'!R195*'7. Network costs'!$J$322</f>
        <v>2667.7571801515205</v>
      </c>
      <c r="S410" s="469">
        <f>'8. Routing factors'!S195*'7. Network costs'!$J$323</f>
        <v>2501.0223563920499</v>
      </c>
      <c r="T410" s="469">
        <f>'8. Routing factors'!T195*'7. Network costs'!$J$324</f>
        <v>0</v>
      </c>
      <c r="U410" s="469">
        <f>'8. Routing factors'!U195*'7. Network costs'!$J$325</f>
        <v>11028.772544512376</v>
      </c>
      <c r="V410" s="469">
        <f>'8. Routing factors'!V195*'7. Network costs'!$J$326</f>
        <v>0</v>
      </c>
      <c r="W410" s="469">
        <f>'8. Routing factors'!W195*'7. Network costs'!$J$327</f>
        <v>0</v>
      </c>
      <c r="X410" s="469">
        <f>'8. Routing factors'!X195*'7. Network costs'!$J$328</f>
        <v>0</v>
      </c>
      <c r="Y410" s="469">
        <f>'8. Routing factors'!Y195*'7. Network costs'!$J$329</f>
        <v>0</v>
      </c>
      <c r="Z410" s="469">
        <f>'8. Routing factors'!Z195*'7. Network costs'!$J$330</f>
        <v>0</v>
      </c>
      <c r="AA410" s="469">
        <f>'8. Routing factors'!AA195*'7. Network costs'!$J$331</f>
        <v>0</v>
      </c>
      <c r="AB410" s="469">
        <f>'8. Routing factors'!AB195*'7. Network costs'!$J$332</f>
        <v>12351.953425916559</v>
      </c>
      <c r="AC410" s="469">
        <f>'8. Routing factors'!AC195*'7. Network costs'!$J$333</f>
        <v>16691.491201391618</v>
      </c>
      <c r="AD410" s="469">
        <f>'8. Routing factors'!AD195*'7. Network costs'!$J$334</f>
        <v>0</v>
      </c>
      <c r="AE410" s="469">
        <f>'8. Routing factors'!AE195*'7. Network costs'!$J$335</f>
        <v>0</v>
      </c>
      <c r="AF410" s="469">
        <f>'8. Routing factors'!AF195*'7. Network costs'!$J$336</f>
        <v>0</v>
      </c>
      <c r="AG410" s="469">
        <f>'8. Routing factors'!AG195*'7. Network costs'!$J$337</f>
        <v>0</v>
      </c>
      <c r="AH410" s="469">
        <f>'8. Routing factors'!AH195*'7. Network costs'!$J$338</f>
        <v>0</v>
      </c>
      <c r="AI410" s="469">
        <f>'8. Routing factors'!AI195*'7. Network costs'!$J$339</f>
        <v>43353.284068229266</v>
      </c>
      <c r="AJ410" s="469">
        <f>'8. Routing factors'!AJ195*'7. Network costs'!$J$340</f>
        <v>116728.71541978672</v>
      </c>
      <c r="AK410" s="469">
        <f>'8. Routing factors'!AK195*'7. Network costs'!$J$341</f>
        <v>44671.907207202246</v>
      </c>
      <c r="AL410" s="469">
        <f>'8. Routing factors'!AL195*'7. Network costs'!$J$342</f>
        <v>11940.352577173653</v>
      </c>
      <c r="AM410" s="469">
        <f>'8. Routing factors'!AM195*'7. Network costs'!$J$343</f>
        <v>17564.746646062285</v>
      </c>
      <c r="AN410" s="469">
        <f>'8. Routing factors'!AN195*'7. Network costs'!$J$344</f>
        <v>44.293815048695656</v>
      </c>
      <c r="AO410" s="469">
        <f>'8. Routing factors'!AO195*'7. Network costs'!$J$345</f>
        <v>12.910949946575125</v>
      </c>
      <c r="AP410" s="469">
        <f>'8. Routing factors'!AP195*'7. Network costs'!$J$346</f>
        <v>0</v>
      </c>
      <c r="AQ410" s="469">
        <f>'8. Routing factors'!AQ195*'7. Network costs'!$J$347</f>
        <v>0</v>
      </c>
      <c r="AR410" s="469">
        <f>'8. Routing factors'!AR195*'7. Network costs'!$J$348</f>
        <v>64.554749732875592</v>
      </c>
      <c r="AS410" s="469">
        <f>'8. Routing factors'!AS195*'7. Network costs'!$J$349</f>
        <v>0</v>
      </c>
      <c r="AT410" s="469">
        <f>'8. Routing factors'!AT195*'7. Network costs'!$J$350</f>
        <v>71.166861988678079</v>
      </c>
      <c r="AU410" s="469">
        <f>'8. Routing factors'!AU195*'7. Network costs'!$J$351</f>
        <v>0</v>
      </c>
      <c r="AV410" s="469">
        <f>'8. Routing factors'!AV195*'7. Network costs'!$J$352</f>
        <v>0</v>
      </c>
      <c r="AW410" s="469">
        <f>'8. Routing factors'!AW195*'7. Network costs'!$J$353</f>
        <v>0</v>
      </c>
      <c r="AX410" s="469">
        <f>'8. Routing factors'!AX195*'7. Network costs'!$J$354</f>
        <v>0</v>
      </c>
      <c r="AY410" s="469">
        <f>'8. Routing factors'!AY195*'7. Network costs'!$J$355</f>
        <v>0</v>
      </c>
      <c r="AZ410" s="469">
        <f>'8. Routing factors'!AZ195*'7. Network costs'!$J$356</f>
        <v>0</v>
      </c>
      <c r="BA410" s="469">
        <f>'8. Routing factors'!BA195*'7. Network costs'!$J$357</f>
        <v>0</v>
      </c>
      <c r="BB410" s="469">
        <f>'8. Routing factors'!BB195*'7. Network costs'!$J$358</f>
        <v>0</v>
      </c>
      <c r="BC410" s="469">
        <f>'8. Routing factors'!BC195*'7. Network costs'!$J$359</f>
        <v>0</v>
      </c>
      <c r="BD410" s="469">
        <f>'8. Routing factors'!BD195*'7. Network costs'!$J$360</f>
        <v>0</v>
      </c>
      <c r="BE410" s="469">
        <f>'8. Routing factors'!BE195*'7. Network costs'!$J$361</f>
        <v>0</v>
      </c>
      <c r="BF410" s="469">
        <f>'8. Routing factors'!BF195*'7. Network costs'!$J$362</f>
        <v>0</v>
      </c>
      <c r="BG410" s="469">
        <f>'8. Routing factors'!BG195*'7. Network costs'!$J$363</f>
        <v>0</v>
      </c>
      <c r="BH410" s="229"/>
      <c r="BI410" s="335">
        <f t="shared" si="68"/>
        <v>963794.67243005557</v>
      </c>
      <c r="BJ410" s="470">
        <f>'2. Traffic'!J216</f>
        <v>43.297286400000004</v>
      </c>
      <c r="BK410" s="471">
        <f t="shared" si="69"/>
        <v>2.2259932493830733E-2</v>
      </c>
    </row>
    <row r="411" spans="3:63">
      <c r="C411" s="240" t="str">
        <f t="shared" si="67"/>
        <v>S11</v>
      </c>
      <c r="D411" s="240" t="str">
        <f t="shared" si="67"/>
        <v>Повиквания към центъра за обслужване на клиенти (Help desk call)</v>
      </c>
      <c r="E411" s="469">
        <f>'8. Routing factors'!E196*'7. Network costs'!$J$309</f>
        <v>32275.137213548795</v>
      </c>
      <c r="F411" s="469">
        <f>'8. Routing factors'!F196*'7. Network costs'!$J$310</f>
        <v>19903.066124242632</v>
      </c>
      <c r="G411" s="469">
        <f>'8. Routing factors'!G196*'7. Network costs'!$J$311</f>
        <v>40958.801254435799</v>
      </c>
      <c r="H411" s="469">
        <f>'8. Routing factors'!H196*'7. Network costs'!$J$312</f>
        <v>10463.671589403397</v>
      </c>
      <c r="I411" s="469">
        <f>'8. Routing factors'!I196*'7. Network costs'!$J$313</f>
        <v>42929.971206023562</v>
      </c>
      <c r="J411" s="469">
        <f>'8. Routing factors'!J196*'7. Network costs'!$J$314</f>
        <v>2284.4350217195392</v>
      </c>
      <c r="K411" s="469">
        <f>'8. Routing factors'!K196*'7. Network costs'!$J$315</f>
        <v>953.62033214999428</v>
      </c>
      <c r="L411" s="469">
        <f>'8. Routing factors'!L196*'7. Network costs'!$J$316</f>
        <v>190.59371115751793</v>
      </c>
      <c r="M411" s="469">
        <f>'8. Routing factors'!M196*'7. Network costs'!$J$317</f>
        <v>5717.8113347255367</v>
      </c>
      <c r="N411" s="469">
        <f>'8. Routing factors'!N196*'7. Network costs'!$J$318</f>
        <v>0</v>
      </c>
      <c r="O411" s="469">
        <f>'8. Routing factors'!O196*'7. Network costs'!$J$319</f>
        <v>0</v>
      </c>
      <c r="P411" s="469">
        <f>'8. Routing factors'!P196*'7. Network costs'!$J$320</f>
        <v>0</v>
      </c>
      <c r="Q411" s="469">
        <f>'8. Routing factors'!Q196*'7. Network costs'!$J$321</f>
        <v>0</v>
      </c>
      <c r="R411" s="469">
        <f>'8. Routing factors'!R196*'7. Network costs'!$J$322</f>
        <v>1016.4997928400951</v>
      </c>
      <c r="S411" s="469">
        <f>'8. Routing factors'!S196*'7. Network costs'!$J$323</f>
        <v>952.96855578758903</v>
      </c>
      <c r="T411" s="469">
        <f>'8. Routing factors'!T196*'7. Network costs'!$J$324</f>
        <v>0</v>
      </c>
      <c r="U411" s="469">
        <f>'8. Routing factors'!U196*'7. Network costs'!$J$325</f>
        <v>4202.3108737882294</v>
      </c>
      <c r="V411" s="469">
        <f>'8. Routing factors'!V196*'7. Network costs'!$J$326</f>
        <v>0</v>
      </c>
      <c r="W411" s="469">
        <f>'8. Routing factors'!W196*'7. Network costs'!$J$327</f>
        <v>0</v>
      </c>
      <c r="X411" s="469">
        <f>'8. Routing factors'!X196*'7. Network costs'!$J$328</f>
        <v>0</v>
      </c>
      <c r="Y411" s="469">
        <f>'8. Routing factors'!Y196*'7. Network costs'!$J$329</f>
        <v>0</v>
      </c>
      <c r="Z411" s="469">
        <f>'8. Routing factors'!Z196*'7. Network costs'!$J$330</f>
        <v>0</v>
      </c>
      <c r="AA411" s="469">
        <f>'8. Routing factors'!AA196*'7. Network costs'!$J$331</f>
        <v>0</v>
      </c>
      <c r="AB411" s="469">
        <f>'8. Routing factors'!AB196*'7. Network costs'!$J$332</f>
        <v>4706.4846051324503</v>
      </c>
      <c r="AC411" s="469">
        <f>'8. Routing factors'!AC196*'7. Network costs'!$J$333</f>
        <v>6359.9856368648907</v>
      </c>
      <c r="AD411" s="469">
        <f>'8. Routing factors'!AD196*'7. Network costs'!$J$334</f>
        <v>0</v>
      </c>
      <c r="AE411" s="469">
        <f>'8. Routing factors'!AE196*'7. Network costs'!$J$335</f>
        <v>0</v>
      </c>
      <c r="AF411" s="469">
        <f>'8. Routing factors'!AF196*'7. Network costs'!$J$336</f>
        <v>0</v>
      </c>
      <c r="AG411" s="469">
        <f>'8. Routing factors'!AG196*'7. Network costs'!$J$337</f>
        <v>0</v>
      </c>
      <c r="AH411" s="469">
        <f>'8. Routing factors'!AH196*'7. Network costs'!$J$338</f>
        <v>0</v>
      </c>
      <c r="AI411" s="469">
        <f>'8. Routing factors'!AI196*'7. Network costs'!$J$339</f>
        <v>16518.971292503422</v>
      </c>
      <c r="AJ411" s="469">
        <f>'8. Routing factors'!AJ196*'7. Network costs'!$J$340</f>
        <v>44477.329468180607</v>
      </c>
      <c r="AK411" s="469">
        <f>'8. Routing factors'!AK196*'7. Network costs'!$J$341</f>
        <v>17021.408379946311</v>
      </c>
      <c r="AL411" s="469">
        <f>'8. Routing factors'!AL196*'7. Network costs'!$J$342</f>
        <v>4549.651674237215</v>
      </c>
      <c r="AM411" s="469">
        <f>'8. Routing factors'!AM196*'7. Network costs'!$J$343</f>
        <v>6692.7235581451923</v>
      </c>
      <c r="AN411" s="469">
        <f>'8. Routing factors'!AN196*'7. Network costs'!$J$344</f>
        <v>16.877343318982039</v>
      </c>
      <c r="AO411" s="469">
        <f>'8. Routing factors'!AO196*'7. Network costs'!$J$345</f>
        <v>4.9194799450664579</v>
      </c>
      <c r="AP411" s="469">
        <f>'8. Routing factors'!AP196*'7. Network costs'!$J$346</f>
        <v>0</v>
      </c>
      <c r="AQ411" s="469">
        <f>'8. Routing factors'!AQ196*'7. Network costs'!$J$347</f>
        <v>0</v>
      </c>
      <c r="AR411" s="469">
        <f>'8. Routing factors'!AR196*'7. Network costs'!$J$348</f>
        <v>24.597399725332281</v>
      </c>
      <c r="AS411" s="469">
        <f>'8. Routing factors'!AS196*'7. Network costs'!$J$349</f>
        <v>0</v>
      </c>
      <c r="AT411" s="469">
        <f>'8. Routing factors'!AT196*'7. Network costs'!$J$350</f>
        <v>27.116823452598549</v>
      </c>
      <c r="AU411" s="469">
        <f>'8. Routing factors'!AU196*'7. Network costs'!$J$351</f>
        <v>0</v>
      </c>
      <c r="AV411" s="469">
        <f>'8. Routing factors'!AV196*'7. Network costs'!$J$352</f>
        <v>0</v>
      </c>
      <c r="AW411" s="469">
        <f>'8. Routing factors'!AW196*'7. Network costs'!$J$353</f>
        <v>0</v>
      </c>
      <c r="AX411" s="469">
        <f>'8. Routing factors'!AX196*'7. Network costs'!$J$354</f>
        <v>0</v>
      </c>
      <c r="AY411" s="469">
        <f>'8. Routing factors'!AY196*'7. Network costs'!$J$355</f>
        <v>0</v>
      </c>
      <c r="AZ411" s="469">
        <f>'8. Routing factors'!AZ196*'7. Network costs'!$J$356</f>
        <v>0</v>
      </c>
      <c r="BA411" s="469">
        <f>'8. Routing factors'!BA196*'7. Network costs'!$J$357</f>
        <v>0</v>
      </c>
      <c r="BB411" s="469">
        <f>'8. Routing factors'!BB196*'7. Network costs'!$J$358</f>
        <v>0</v>
      </c>
      <c r="BC411" s="469">
        <f>'8. Routing factors'!BC196*'7. Network costs'!$J$359</f>
        <v>0</v>
      </c>
      <c r="BD411" s="469">
        <f>'8. Routing factors'!BD196*'7. Network costs'!$J$360</f>
        <v>0</v>
      </c>
      <c r="BE411" s="469">
        <f>'8. Routing factors'!BE196*'7. Network costs'!$J$361</f>
        <v>0</v>
      </c>
      <c r="BF411" s="469">
        <f>'8. Routing factors'!BF196*'7. Network costs'!$J$362</f>
        <v>0</v>
      </c>
      <c r="BG411" s="469">
        <f>'8. Routing factors'!BG196*'7. Network costs'!$J$363</f>
        <v>0</v>
      </c>
      <c r="BH411" s="229"/>
      <c r="BI411" s="335">
        <f t="shared" si="68"/>
        <v>262248.95267127472</v>
      </c>
      <c r="BJ411" s="470">
        <f>'2. Traffic'!J217</f>
        <v>43.297286400000004</v>
      </c>
      <c r="BK411" s="471">
        <f t="shared" si="69"/>
        <v>6.0569373851400233E-3</v>
      </c>
    </row>
    <row r="412" spans="3:63">
      <c r="C412" s="240" t="str">
        <f t="shared" si="67"/>
        <v>S12</v>
      </c>
      <c r="D412" s="240" t="str">
        <f t="shared" si="67"/>
        <v>Видеоразговори (Video call)</v>
      </c>
      <c r="E412" s="469">
        <f>'8. Routing factors'!E197*'7. Network costs'!$J$309</f>
        <v>1134712.3303399254</v>
      </c>
      <c r="F412" s="469">
        <f>'8. Routing factors'!F197*'7. Network costs'!$J$310</f>
        <v>699741.55007676699</v>
      </c>
      <c r="G412" s="469">
        <f>'8. Routing factors'!G197*'7. Network costs'!$J$311</f>
        <v>1440008.0319361223</v>
      </c>
      <c r="H412" s="469">
        <f>'8. Routing factors'!H197*'7. Network costs'!$J$312</f>
        <v>367876.27251788467</v>
      </c>
      <c r="I412" s="469">
        <f>'8. Routing factors'!I197*'7. Network costs'!$J$313</f>
        <v>1509309.3902684809</v>
      </c>
      <c r="J412" s="469">
        <f>'8. Routing factors'!J197*'7. Network costs'!$J$314</f>
        <v>80314.967210033894</v>
      </c>
      <c r="K412" s="469">
        <f>'8. Routing factors'!K197*'7. Network costs'!$J$315</f>
        <v>50290.324508637786</v>
      </c>
      <c r="L412" s="469">
        <f>'8. Routing factors'!L197*'7. Network costs'!$J$316</f>
        <v>6700.7936389157803</v>
      </c>
      <c r="M412" s="469">
        <f>'8. Routing factors'!M197*'7. Network costs'!$J$317</f>
        <v>201023.80916747337</v>
      </c>
      <c r="N412" s="469">
        <f>'8. Routing factors'!N197*'7. Network costs'!$J$318</f>
        <v>0</v>
      </c>
      <c r="O412" s="469">
        <f>'8. Routing factors'!O197*'7. Network costs'!$J$319</f>
        <v>0</v>
      </c>
      <c r="P412" s="469">
        <f>'8. Routing factors'!P197*'7. Network costs'!$J$320</f>
        <v>0</v>
      </c>
      <c r="Q412" s="469">
        <f>'8. Routing factors'!Q197*'7. Network costs'!$J$321</f>
        <v>0</v>
      </c>
      <c r="R412" s="469">
        <f>'8. Routing factors'!R197*'7. Network costs'!$J$322</f>
        <v>35737.56607421748</v>
      </c>
      <c r="S412" s="469">
        <f>'8. Routing factors'!S197*'7. Network costs'!$J$323</f>
        <v>33503.968194578883</v>
      </c>
      <c r="T412" s="469">
        <f>'8. Routing factors'!T197*'7. Network costs'!$J$324</f>
        <v>0</v>
      </c>
      <c r="U412" s="469">
        <f>'8. Routing factors'!U197*'7. Network costs'!$J$325</f>
        <v>147742.63956985797</v>
      </c>
      <c r="V412" s="469">
        <f>'8. Routing factors'!V197*'7. Network costs'!$J$326</f>
        <v>0</v>
      </c>
      <c r="W412" s="469">
        <f>'8. Routing factors'!W197*'7. Network costs'!$J$327</f>
        <v>221136.03636484841</v>
      </c>
      <c r="X412" s="469">
        <f>'8. Routing factors'!X197*'7. Network costs'!$J$328</f>
        <v>0</v>
      </c>
      <c r="Y412" s="469">
        <f>'8. Routing factors'!Y197*'7. Network costs'!$J$329</f>
        <v>0</v>
      </c>
      <c r="Z412" s="469">
        <f>'8. Routing factors'!Z197*'7. Network costs'!$J$330</f>
        <v>0</v>
      </c>
      <c r="AA412" s="469">
        <f>'8. Routing factors'!AA197*'7. Network costs'!$J$331</f>
        <v>0</v>
      </c>
      <c r="AB412" s="469">
        <f>'8. Routing factors'!AB197*'7. Network costs'!$J$332</f>
        <v>165468.11493513751</v>
      </c>
      <c r="AC412" s="469">
        <f>'8. Routing factors'!AC197*'7. Network costs'!$J$333</f>
        <v>223601.0361531752</v>
      </c>
      <c r="AD412" s="469">
        <f>'8. Routing factors'!AD197*'7. Network costs'!$J$334</f>
        <v>0</v>
      </c>
      <c r="AE412" s="469">
        <f>'8. Routing factors'!AE197*'7. Network costs'!$J$335</f>
        <v>0</v>
      </c>
      <c r="AF412" s="469">
        <f>'8. Routing factors'!AF197*'7. Network costs'!$J$336</f>
        <v>0</v>
      </c>
      <c r="AG412" s="469">
        <f>'8. Routing factors'!AG197*'7. Network costs'!$J$337</f>
        <v>0</v>
      </c>
      <c r="AH412" s="469">
        <f>'8. Routing factors'!AH197*'7. Network costs'!$J$338</f>
        <v>0</v>
      </c>
      <c r="AI412" s="469">
        <f>'8. Routing factors'!AI197*'7. Network costs'!$J$339</f>
        <v>580765.32056589413</v>
      </c>
      <c r="AJ412" s="469">
        <f>'8. Routing factors'!AJ197*'7. Network costs'!$J$340</f>
        <v>1563710.5997166592</v>
      </c>
      <c r="AK412" s="469">
        <f>'8. Routing factors'!AK197*'7. Network costs'!$J$341</f>
        <v>598429.7399165947</v>
      </c>
      <c r="AL412" s="469">
        <f>'8. Routing factors'!AL197*'7. Network costs'!$J$342</f>
        <v>159954.26508493556</v>
      </c>
      <c r="AM412" s="469">
        <f>'8. Routing factors'!AM197*'7. Network costs'!$J$343</f>
        <v>235299.26130866536</v>
      </c>
      <c r="AN412" s="469">
        <f>'8. Routing factors'!AN197*'7. Network costs'!$J$344</f>
        <v>593.36477613454417</v>
      </c>
      <c r="AO412" s="469">
        <f>'8. Routing factors'!AO197*'7. Network costs'!$J$345</f>
        <v>172.95649327816136</v>
      </c>
      <c r="AP412" s="469">
        <f>'8. Routing factors'!AP197*'7. Network costs'!$J$346</f>
        <v>0</v>
      </c>
      <c r="AQ412" s="469">
        <f>'8. Routing factors'!AQ197*'7. Network costs'!$J$347</f>
        <v>0</v>
      </c>
      <c r="AR412" s="469">
        <f>'8. Routing factors'!AR197*'7. Network costs'!$J$348</f>
        <v>864.78246639080646</v>
      </c>
      <c r="AS412" s="469">
        <f>'8. Routing factors'!AS197*'7. Network costs'!$J$349</f>
        <v>0</v>
      </c>
      <c r="AT412" s="469">
        <f>'8. Routing factors'!AT197*'7. Network costs'!$J$350</f>
        <v>953.35904314599077</v>
      </c>
      <c r="AU412" s="469">
        <f>'8. Routing factors'!AU197*'7. Network costs'!$J$351</f>
        <v>0</v>
      </c>
      <c r="AV412" s="469">
        <f>'8. Routing factors'!AV197*'7. Network costs'!$J$352</f>
        <v>5707.8184239210041</v>
      </c>
      <c r="AW412" s="469">
        <f>'8. Routing factors'!AW197*'7. Network costs'!$J$353</f>
        <v>0</v>
      </c>
      <c r="AX412" s="469">
        <f>'8. Routing factors'!AX197*'7. Network costs'!$J$354</f>
        <v>0</v>
      </c>
      <c r="AY412" s="469">
        <f>'8. Routing factors'!AY197*'7. Network costs'!$J$355</f>
        <v>0</v>
      </c>
      <c r="AZ412" s="469">
        <f>'8. Routing factors'!AZ197*'7. Network costs'!$J$356</f>
        <v>0</v>
      </c>
      <c r="BA412" s="469">
        <f>'8. Routing factors'!BA197*'7. Network costs'!$J$357</f>
        <v>0</v>
      </c>
      <c r="BB412" s="469">
        <f>'8. Routing factors'!BB197*'7. Network costs'!$J$358</f>
        <v>0</v>
      </c>
      <c r="BC412" s="469">
        <f>'8. Routing factors'!BC197*'7. Network costs'!$J$359</f>
        <v>0</v>
      </c>
      <c r="BD412" s="469">
        <f>'8. Routing factors'!BD197*'7. Network costs'!$J$360</f>
        <v>0</v>
      </c>
      <c r="BE412" s="469">
        <f>'8. Routing factors'!BE197*'7. Network costs'!$J$361</f>
        <v>0</v>
      </c>
      <c r="BF412" s="469">
        <f>'8. Routing factors'!BF197*'7. Network costs'!$J$362</f>
        <v>0</v>
      </c>
      <c r="BG412" s="469">
        <f>'8. Routing factors'!BG197*'7. Network costs'!$J$363</f>
        <v>0</v>
      </c>
      <c r="BH412" s="229"/>
      <c r="BI412" s="335">
        <f t="shared" si="68"/>
        <v>9463618.2987516765</v>
      </c>
      <c r="BJ412" s="470">
        <f>'2. Traffic'!J218</f>
        <v>43.297286400000004</v>
      </c>
      <c r="BK412" s="471">
        <f t="shared" si="69"/>
        <v>0.21857301197406392</v>
      </c>
    </row>
    <row r="413" spans="3:63">
      <c r="C413" s="240" t="str">
        <f t="shared" si="67"/>
        <v>S13</v>
      </c>
      <c r="D413" s="240" t="str">
        <f t="shared" si="67"/>
        <v>MMS в мрежата (MMS on net)</v>
      </c>
      <c r="E413" s="469">
        <f>'8. Routing factors'!E198*'7. Network costs'!$J$309</f>
        <v>6766.5745461485858</v>
      </c>
      <c r="F413" s="469">
        <f>'8. Routing factors'!F198*'7. Network costs'!$J$310</f>
        <v>4172.7345645513424</v>
      </c>
      <c r="G413" s="469">
        <f>'8. Routing factors'!G198*'7. Network costs'!$J$311</f>
        <v>8587.1294729206857</v>
      </c>
      <c r="H413" s="469">
        <f>'8. Routing factors'!H198*'7. Network costs'!$J$312</f>
        <v>2193.7385848321851</v>
      </c>
      <c r="I413" s="469">
        <f>'8. Routing factors'!I198*'7. Network costs'!$J$313</f>
        <v>9000.3908738651717</v>
      </c>
      <c r="J413" s="469">
        <f>'8. Routing factors'!J198*'7. Network costs'!$J$314</f>
        <v>478.9383161416518</v>
      </c>
      <c r="K413" s="469">
        <f>'8. Routing factors'!K198*'7. Network costs'!$J$315</f>
        <v>199.92922178831546</v>
      </c>
      <c r="L413" s="469">
        <f>'8. Routing factors'!L198*'7. Network costs'!$J$316</f>
        <v>19.979257501546215</v>
      </c>
      <c r="M413" s="469">
        <f>'8. Routing factors'!M198*'7. Network costs'!$J$317</f>
        <v>599.37772504638633</v>
      </c>
      <c r="N413" s="469">
        <f>'8. Routing factors'!N198*'7. Network costs'!$J$318</f>
        <v>0</v>
      </c>
      <c r="O413" s="469">
        <f>'8. Routing factors'!O198*'7. Network costs'!$J$319</f>
        <v>0</v>
      </c>
      <c r="P413" s="469">
        <f>'8. Routing factors'!P198*'7. Network costs'!$J$320</f>
        <v>689840.345616829</v>
      </c>
      <c r="Q413" s="469">
        <f>'8. Routing factors'!Q198*'7. Network costs'!$J$321</f>
        <v>0</v>
      </c>
      <c r="R413" s="469">
        <f>'8. Routing factors'!R198*'7. Network costs'!$J$322</f>
        <v>106.55604000824643</v>
      </c>
      <c r="S413" s="469">
        <f>'8. Routing factors'!S198*'7. Network costs'!$J$323</f>
        <v>99.896287507731017</v>
      </c>
      <c r="T413" s="469">
        <f>'8. Routing factors'!T198*'7. Network costs'!$J$324</f>
        <v>4378.5281674022381</v>
      </c>
      <c r="U413" s="469">
        <f>'8. Routing factors'!U198*'7. Network costs'!$J$325</f>
        <v>440.51322857958309</v>
      </c>
      <c r="V413" s="469">
        <f>'8. Routing factors'!V198*'7. Network costs'!$J$326</f>
        <v>0</v>
      </c>
      <c r="W413" s="469">
        <f>'8. Routing factors'!W198*'7. Network costs'!$J$327</f>
        <v>0</v>
      </c>
      <c r="X413" s="469">
        <f>'8. Routing factors'!X198*'7. Network costs'!$J$328</f>
        <v>0</v>
      </c>
      <c r="Y413" s="469">
        <f>'8. Routing factors'!Y198*'7. Network costs'!$J$329</f>
        <v>0</v>
      </c>
      <c r="Z413" s="469">
        <f>'8. Routing factors'!Z198*'7. Network costs'!$J$330</f>
        <v>0</v>
      </c>
      <c r="AA413" s="469">
        <f>'8. Routing factors'!AA198*'7. Network costs'!$J$331</f>
        <v>0</v>
      </c>
      <c r="AB413" s="469">
        <f>'8. Routing factors'!AB198*'7. Network costs'!$J$332</f>
        <v>986.72791753648801</v>
      </c>
      <c r="AC413" s="469">
        <f>'8. Routing factors'!AC198*'7. Network costs'!$J$333</f>
        <v>1333.3891236321299</v>
      </c>
      <c r="AD413" s="469">
        <f>'8. Routing factors'!AD198*'7. Network costs'!$J$334</f>
        <v>0</v>
      </c>
      <c r="AE413" s="469">
        <f>'8. Routing factors'!AE198*'7. Network costs'!$J$335</f>
        <v>0</v>
      </c>
      <c r="AF413" s="469">
        <f>'8. Routing factors'!AF198*'7. Network costs'!$J$336</f>
        <v>0</v>
      </c>
      <c r="AG413" s="469">
        <f>'8. Routing factors'!AG198*'7. Network costs'!$J$337</f>
        <v>0</v>
      </c>
      <c r="AH413" s="469">
        <f>'8. Routing factors'!AH198*'7. Network costs'!$J$338</f>
        <v>0</v>
      </c>
      <c r="AI413" s="469">
        <f>'8. Routing factors'!AI198*'7. Network costs'!$J$339</f>
        <v>3463.2494336690224</v>
      </c>
      <c r="AJ413" s="469">
        <f>'8. Routing factors'!AJ198*'7. Network costs'!$J$340</f>
        <v>9324.7989456638315</v>
      </c>
      <c r="AK413" s="469">
        <f>'8. Routing factors'!AK198*'7. Network costs'!$J$341</f>
        <v>3568.5868017005641</v>
      </c>
      <c r="AL413" s="469">
        <f>'8. Routing factors'!AL198*'7. Network costs'!$J$342</f>
        <v>953.84744638087386</v>
      </c>
      <c r="AM413" s="469">
        <f>'8. Routing factors'!AM198*'7. Network costs'!$J$343</f>
        <v>1403.1485775974727</v>
      </c>
      <c r="AN413" s="469">
        <f>'8. Routing factors'!AN198*'7. Network costs'!$J$344</f>
        <v>1.7691915754411403</v>
      </c>
      <c r="AO413" s="469">
        <f>'8. Routing factors'!AO198*'7. Network costs'!$J$345</f>
        <v>0.51569149894428856</v>
      </c>
      <c r="AP413" s="469">
        <f>'8. Routing factors'!AP198*'7. Network costs'!$J$346</f>
        <v>0</v>
      </c>
      <c r="AQ413" s="469">
        <f>'8. Routing factors'!AQ198*'7. Network costs'!$J$347</f>
        <v>4856.1018642258068</v>
      </c>
      <c r="AR413" s="469">
        <f>'8. Routing factors'!AR198*'7. Network costs'!$J$348</f>
        <v>2.5784574947214418</v>
      </c>
      <c r="AS413" s="469">
        <f>'8. Routing factors'!AS198*'7. Network costs'!$J$349</f>
        <v>7.7056158469808791</v>
      </c>
      <c r="AT413" s="469">
        <f>'8. Routing factors'!AT198*'7. Network costs'!$J$350</f>
        <v>2.8425596788746081</v>
      </c>
      <c r="AU413" s="469">
        <f>'8. Routing factors'!AU198*'7. Network costs'!$J$351</f>
        <v>0</v>
      </c>
      <c r="AV413" s="469">
        <f>'8. Routing factors'!AV198*'7. Network costs'!$J$352</f>
        <v>0</v>
      </c>
      <c r="AW413" s="469">
        <f>'8. Routing factors'!AW198*'7. Network costs'!$J$353</f>
        <v>0</v>
      </c>
      <c r="AX413" s="469">
        <f>'8. Routing factors'!AX198*'7. Network costs'!$J$354</f>
        <v>0</v>
      </c>
      <c r="AY413" s="469">
        <f>'8. Routing factors'!AY198*'7. Network costs'!$J$355</f>
        <v>0</v>
      </c>
      <c r="AZ413" s="469">
        <f>'8. Routing factors'!AZ198*'7. Network costs'!$J$356</f>
        <v>0</v>
      </c>
      <c r="BA413" s="469">
        <f>'8. Routing factors'!BA198*'7. Network costs'!$J$357</f>
        <v>0</v>
      </c>
      <c r="BB413" s="469">
        <f>'8. Routing factors'!BB198*'7. Network costs'!$J$358</f>
        <v>0</v>
      </c>
      <c r="BC413" s="469">
        <f>'8. Routing factors'!BC198*'7. Network costs'!$J$359</f>
        <v>0</v>
      </c>
      <c r="BD413" s="469">
        <f>'8. Routing factors'!BD198*'7. Network costs'!$J$360</f>
        <v>0</v>
      </c>
      <c r="BE413" s="469">
        <f>'8. Routing factors'!BE198*'7. Network costs'!$J$361</f>
        <v>0</v>
      </c>
      <c r="BF413" s="469">
        <f>'8. Routing factors'!BF198*'7. Network costs'!$J$362</f>
        <v>0</v>
      </c>
      <c r="BG413" s="469">
        <f>'8. Routing factors'!BG198*'7. Network costs'!$J$363</f>
        <v>0</v>
      </c>
      <c r="BH413" s="229"/>
      <c r="BI413" s="335">
        <f t="shared" si="68"/>
        <v>752789.89352962386</v>
      </c>
      <c r="BJ413" s="470">
        <f>'2. Traffic'!J219</f>
        <v>8.6594572800000016</v>
      </c>
      <c r="BK413" s="471">
        <f t="shared" si="69"/>
        <v>8.693268748704118E-2</v>
      </c>
    </row>
    <row r="414" spans="3:63">
      <c r="C414" s="240" t="str">
        <f t="shared" si="67"/>
        <v>S14</v>
      </c>
      <c r="D414" s="240" t="str">
        <f t="shared" si="67"/>
        <v>Изходящи MMS към други мрежи (MMS outgoing to other network)</v>
      </c>
      <c r="E414" s="469">
        <f>'8. Routing factors'!E199*'7. Network costs'!$J$309</f>
        <v>3383.2872730742929</v>
      </c>
      <c r="F414" s="469">
        <f>'8. Routing factors'!F199*'7. Network costs'!$J$310</f>
        <v>2086.3672822756712</v>
      </c>
      <c r="G414" s="469">
        <f>'8. Routing factors'!G199*'7. Network costs'!$J$311</f>
        <v>4293.5647364603428</v>
      </c>
      <c r="H414" s="469">
        <f>'8. Routing factors'!H199*'7. Network costs'!$J$312</f>
        <v>1096.8692924160925</v>
      </c>
      <c r="I414" s="469">
        <f>'8. Routing factors'!I199*'7. Network costs'!$J$313</f>
        <v>4500.1954369325858</v>
      </c>
      <c r="J414" s="469">
        <f>'8. Routing factors'!J199*'7. Network costs'!$J$314</f>
        <v>239.4691580708259</v>
      </c>
      <c r="K414" s="469">
        <f>'8. Routing factors'!K199*'7. Network costs'!$J$315</f>
        <v>149.9469163412366</v>
      </c>
      <c r="L414" s="469">
        <f>'8. Routing factors'!L199*'7. Network costs'!$J$316</f>
        <v>19.979257501546215</v>
      </c>
      <c r="M414" s="469">
        <f>'8. Routing factors'!M199*'7. Network costs'!$J$317</f>
        <v>599.37772504638633</v>
      </c>
      <c r="N414" s="469">
        <f>'8. Routing factors'!N199*'7. Network costs'!$J$318</f>
        <v>0</v>
      </c>
      <c r="O414" s="469">
        <f>'8. Routing factors'!O199*'7. Network costs'!$J$319</f>
        <v>0</v>
      </c>
      <c r="P414" s="469">
        <f>'8. Routing factors'!P199*'7. Network costs'!$J$320</f>
        <v>689840.345616829</v>
      </c>
      <c r="Q414" s="469">
        <f>'8. Routing factors'!Q199*'7. Network costs'!$J$321</f>
        <v>0</v>
      </c>
      <c r="R414" s="469">
        <f>'8. Routing factors'!R199*'7. Network costs'!$J$322</f>
        <v>106.55604000824643</v>
      </c>
      <c r="S414" s="469">
        <f>'8. Routing factors'!S199*'7. Network costs'!$J$323</f>
        <v>99.896287507731017</v>
      </c>
      <c r="T414" s="469">
        <f>'8. Routing factors'!T199*'7. Network costs'!$J$324</f>
        <v>4378.5281674022381</v>
      </c>
      <c r="U414" s="469">
        <f>'8. Routing factors'!U199*'7. Network costs'!$J$325</f>
        <v>440.51322857958309</v>
      </c>
      <c r="V414" s="469">
        <f>'8. Routing factors'!V199*'7. Network costs'!$J$326</f>
        <v>0</v>
      </c>
      <c r="W414" s="469">
        <f>'8. Routing factors'!W199*'7. Network costs'!$J$327</f>
        <v>659.34485547289125</v>
      </c>
      <c r="X414" s="469">
        <f>'8. Routing factors'!X199*'7. Network costs'!$J$328</f>
        <v>0</v>
      </c>
      <c r="Y414" s="469">
        <f>'8. Routing factors'!Y199*'7. Network costs'!$J$329</f>
        <v>0</v>
      </c>
      <c r="Z414" s="469">
        <f>'8. Routing factors'!Z199*'7. Network costs'!$J$330</f>
        <v>0</v>
      </c>
      <c r="AA414" s="469">
        <f>'8. Routing factors'!AA199*'7. Network costs'!$J$331</f>
        <v>0</v>
      </c>
      <c r="AB414" s="469">
        <f>'8. Routing factors'!AB199*'7. Network costs'!$J$332</f>
        <v>493.363958768244</v>
      </c>
      <c r="AC414" s="469">
        <f>'8. Routing factors'!AC199*'7. Network costs'!$J$333</f>
        <v>666.69456181606495</v>
      </c>
      <c r="AD414" s="469">
        <f>'8. Routing factors'!AD199*'7. Network costs'!$J$334</f>
        <v>0</v>
      </c>
      <c r="AE414" s="469">
        <f>'8. Routing factors'!AE199*'7. Network costs'!$J$335</f>
        <v>0</v>
      </c>
      <c r="AF414" s="469">
        <f>'8. Routing factors'!AF199*'7. Network costs'!$J$336</f>
        <v>0</v>
      </c>
      <c r="AG414" s="469">
        <f>'8. Routing factors'!AG199*'7. Network costs'!$J$337</f>
        <v>0</v>
      </c>
      <c r="AH414" s="469">
        <f>'8. Routing factors'!AH199*'7. Network costs'!$J$338</f>
        <v>0</v>
      </c>
      <c r="AI414" s="469">
        <f>'8. Routing factors'!AI199*'7. Network costs'!$J$339</f>
        <v>1731.6247168345112</v>
      </c>
      <c r="AJ414" s="469">
        <f>'8. Routing factors'!AJ199*'7. Network costs'!$J$340</f>
        <v>4662.3994728319158</v>
      </c>
      <c r="AK414" s="469">
        <f>'8. Routing factors'!AK199*'7. Network costs'!$J$341</f>
        <v>1784.2934008502821</v>
      </c>
      <c r="AL414" s="469">
        <f>'8. Routing factors'!AL199*'7. Network costs'!$J$342</f>
        <v>476.92372319043693</v>
      </c>
      <c r="AM414" s="469">
        <f>'8. Routing factors'!AM199*'7. Network costs'!$J$343</f>
        <v>701.57428879873635</v>
      </c>
      <c r="AN414" s="469">
        <f>'8. Routing factors'!AN199*'7. Network costs'!$J$344</f>
        <v>1.7691915754411403</v>
      </c>
      <c r="AO414" s="469">
        <f>'8. Routing factors'!AO199*'7. Network costs'!$J$345</f>
        <v>0.51569149894428856</v>
      </c>
      <c r="AP414" s="469">
        <f>'8. Routing factors'!AP199*'7. Network costs'!$J$346</f>
        <v>0</v>
      </c>
      <c r="AQ414" s="469">
        <f>'8. Routing factors'!AQ199*'7. Network costs'!$J$347</f>
        <v>4856.1018642258068</v>
      </c>
      <c r="AR414" s="469">
        <f>'8. Routing factors'!AR199*'7. Network costs'!$J$348</f>
        <v>2.5784574947214418</v>
      </c>
      <c r="AS414" s="469">
        <f>'8. Routing factors'!AS199*'7. Network costs'!$J$349</f>
        <v>7.7056158469808791</v>
      </c>
      <c r="AT414" s="469">
        <f>'8. Routing factors'!AT199*'7. Network costs'!$J$350</f>
        <v>2.8425596788746081</v>
      </c>
      <c r="AU414" s="469">
        <f>'8. Routing factors'!AU199*'7. Network costs'!$J$351</f>
        <v>0</v>
      </c>
      <c r="AV414" s="469">
        <f>'8. Routing factors'!AV199*'7. Network costs'!$J$352</f>
        <v>17.018577232597671</v>
      </c>
      <c r="AW414" s="469">
        <f>'8. Routing factors'!AW199*'7. Network costs'!$J$353</f>
        <v>0</v>
      </c>
      <c r="AX414" s="469">
        <f>'8. Routing factors'!AX199*'7. Network costs'!$J$354</f>
        <v>0</v>
      </c>
      <c r="AY414" s="469">
        <f>'8. Routing factors'!AY199*'7. Network costs'!$J$355</f>
        <v>0</v>
      </c>
      <c r="AZ414" s="469">
        <f>'8. Routing factors'!AZ199*'7. Network costs'!$J$356</f>
        <v>0</v>
      </c>
      <c r="BA414" s="469">
        <f>'8. Routing factors'!BA199*'7. Network costs'!$J$357</f>
        <v>0</v>
      </c>
      <c r="BB414" s="469">
        <f>'8. Routing factors'!BB199*'7. Network costs'!$J$358</f>
        <v>0</v>
      </c>
      <c r="BC414" s="469">
        <f>'8. Routing factors'!BC199*'7. Network costs'!$J$359</f>
        <v>0</v>
      </c>
      <c r="BD414" s="469">
        <f>'8. Routing factors'!BD199*'7. Network costs'!$J$360</f>
        <v>0</v>
      </c>
      <c r="BE414" s="469">
        <f>'8. Routing factors'!BE199*'7. Network costs'!$J$361</f>
        <v>0</v>
      </c>
      <c r="BF414" s="469">
        <f>'8. Routing factors'!BF199*'7. Network costs'!$J$362</f>
        <v>0</v>
      </c>
      <c r="BG414" s="469">
        <f>'8. Routing factors'!BG199*'7. Network costs'!$J$363</f>
        <v>0</v>
      </c>
      <c r="BH414" s="229"/>
      <c r="BI414" s="335">
        <f t="shared" si="68"/>
        <v>727299.64735456218</v>
      </c>
      <c r="BJ414" s="470">
        <f>'2. Traffic'!J220</f>
        <v>8.6594572800000016</v>
      </c>
      <c r="BK414" s="471">
        <f t="shared" si="69"/>
        <v>8.3989056569901119E-2</v>
      </c>
    </row>
    <row r="415" spans="3:63">
      <c r="C415" s="240" t="str">
        <f t="shared" si="67"/>
        <v>S15</v>
      </c>
      <c r="D415" s="240" t="str">
        <f t="shared" si="67"/>
        <v>Входящи MMS от други мрежи (MMS incoming from other network)</v>
      </c>
      <c r="E415" s="469">
        <f>'8. Routing factors'!E200*'7. Network costs'!$J$309</f>
        <v>3383.2872730742929</v>
      </c>
      <c r="F415" s="469">
        <f>'8. Routing factors'!F200*'7. Network costs'!$J$310</f>
        <v>2086.3672822756712</v>
      </c>
      <c r="G415" s="469">
        <f>'8. Routing factors'!G200*'7. Network costs'!$J$311</f>
        <v>4293.5647364603428</v>
      </c>
      <c r="H415" s="469">
        <f>'8. Routing factors'!H200*'7. Network costs'!$J$312</f>
        <v>1096.8692924160925</v>
      </c>
      <c r="I415" s="469">
        <f>'8. Routing factors'!I200*'7. Network costs'!$J$313</f>
        <v>4500.1954369325858</v>
      </c>
      <c r="J415" s="469">
        <f>'8. Routing factors'!J200*'7. Network costs'!$J$314</f>
        <v>239.4691580708259</v>
      </c>
      <c r="K415" s="469">
        <f>'8. Routing factors'!K200*'7. Network costs'!$J$315</f>
        <v>149.9469163412366</v>
      </c>
      <c r="L415" s="469">
        <f>'8. Routing factors'!L200*'7. Network costs'!$J$316</f>
        <v>19.979257501546215</v>
      </c>
      <c r="M415" s="469">
        <f>'8. Routing factors'!M200*'7. Network costs'!$J$317</f>
        <v>599.37772504638633</v>
      </c>
      <c r="N415" s="469">
        <f>'8. Routing factors'!N200*'7. Network costs'!$J$318</f>
        <v>0</v>
      </c>
      <c r="O415" s="469">
        <f>'8. Routing factors'!O200*'7. Network costs'!$J$319</f>
        <v>0</v>
      </c>
      <c r="P415" s="469">
        <f>'8. Routing factors'!P200*'7. Network costs'!$J$320</f>
        <v>689840.345616829</v>
      </c>
      <c r="Q415" s="469">
        <f>'8. Routing factors'!Q200*'7. Network costs'!$J$321</f>
        <v>0</v>
      </c>
      <c r="R415" s="469">
        <f>'8. Routing factors'!R200*'7. Network costs'!$J$322</f>
        <v>106.55604000824643</v>
      </c>
      <c r="S415" s="469">
        <f>'8. Routing factors'!S200*'7. Network costs'!$J$323</f>
        <v>99.896287507731017</v>
      </c>
      <c r="T415" s="469">
        <f>'8. Routing factors'!T200*'7. Network costs'!$J$324</f>
        <v>4378.5281674022381</v>
      </c>
      <c r="U415" s="469">
        <f>'8. Routing factors'!U200*'7. Network costs'!$J$325</f>
        <v>0</v>
      </c>
      <c r="V415" s="469">
        <f>'8. Routing factors'!V200*'7. Network costs'!$J$326</f>
        <v>1376.24868422442</v>
      </c>
      <c r="W415" s="469">
        <f>'8. Routing factors'!W200*'7. Network costs'!$J$327</f>
        <v>659.34485547289125</v>
      </c>
      <c r="X415" s="469">
        <f>'8. Routing factors'!X200*'7. Network costs'!$J$328</f>
        <v>0</v>
      </c>
      <c r="Y415" s="469">
        <f>'8. Routing factors'!Y200*'7. Network costs'!$J$329</f>
        <v>0</v>
      </c>
      <c r="Z415" s="469">
        <f>'8. Routing factors'!Z200*'7. Network costs'!$J$330</f>
        <v>0</v>
      </c>
      <c r="AA415" s="469">
        <f>'8. Routing factors'!AA200*'7. Network costs'!$J$331</f>
        <v>0</v>
      </c>
      <c r="AB415" s="469">
        <f>'8. Routing factors'!AB200*'7. Network costs'!$J$332</f>
        <v>493.363958768244</v>
      </c>
      <c r="AC415" s="469">
        <f>'8. Routing factors'!AC200*'7. Network costs'!$J$333</f>
        <v>666.69456181606495</v>
      </c>
      <c r="AD415" s="469">
        <f>'8. Routing factors'!AD200*'7. Network costs'!$J$334</f>
        <v>0</v>
      </c>
      <c r="AE415" s="469">
        <f>'8. Routing factors'!AE200*'7. Network costs'!$J$335</f>
        <v>0</v>
      </c>
      <c r="AF415" s="469">
        <f>'8. Routing factors'!AF200*'7. Network costs'!$J$336</f>
        <v>0</v>
      </c>
      <c r="AG415" s="469">
        <f>'8. Routing factors'!AG200*'7. Network costs'!$J$337</f>
        <v>0</v>
      </c>
      <c r="AH415" s="469">
        <f>'8. Routing factors'!AH200*'7. Network costs'!$J$338</f>
        <v>0</v>
      </c>
      <c r="AI415" s="469">
        <f>'8. Routing factors'!AI200*'7. Network costs'!$J$339</f>
        <v>1731.6247168345112</v>
      </c>
      <c r="AJ415" s="469">
        <f>'8. Routing factors'!AJ200*'7. Network costs'!$J$340</f>
        <v>4662.3994728319158</v>
      </c>
      <c r="AK415" s="469">
        <f>'8. Routing factors'!AK200*'7. Network costs'!$J$341</f>
        <v>1784.2934008502821</v>
      </c>
      <c r="AL415" s="469">
        <f>'8. Routing factors'!AL200*'7. Network costs'!$J$342</f>
        <v>476.92372319043693</v>
      </c>
      <c r="AM415" s="469">
        <f>'8. Routing factors'!AM200*'7. Network costs'!$J$343</f>
        <v>701.57428879873635</v>
      </c>
      <c r="AN415" s="469">
        <f>'8. Routing factors'!AN200*'7. Network costs'!$J$344</f>
        <v>1.7691915754411403</v>
      </c>
      <c r="AO415" s="469">
        <f>'8. Routing factors'!AO200*'7. Network costs'!$J$345</f>
        <v>0.51569149894428856</v>
      </c>
      <c r="AP415" s="469">
        <f>'8. Routing factors'!AP200*'7. Network costs'!$J$346</f>
        <v>0</v>
      </c>
      <c r="AQ415" s="469">
        <f>'8. Routing factors'!AQ200*'7. Network costs'!$J$347</f>
        <v>4856.1018642258068</v>
      </c>
      <c r="AR415" s="469">
        <f>'8. Routing factors'!AR200*'7. Network costs'!$J$348</f>
        <v>2.5784574947214418</v>
      </c>
      <c r="AS415" s="469">
        <f>'8. Routing factors'!AS200*'7. Network costs'!$J$349</f>
        <v>7.7056158469808791</v>
      </c>
      <c r="AT415" s="469">
        <f>'8. Routing factors'!AT200*'7. Network costs'!$J$350</f>
        <v>0</v>
      </c>
      <c r="AU415" s="469">
        <f>'8. Routing factors'!AU200*'7. Network costs'!$J$351</f>
        <v>2.4220110651561901</v>
      </c>
      <c r="AV415" s="469">
        <f>'8. Routing factors'!AV200*'7. Network costs'!$J$352</f>
        <v>17.018577232597671</v>
      </c>
      <c r="AW415" s="469">
        <f>'8. Routing factors'!AW200*'7. Network costs'!$J$353</f>
        <v>0</v>
      </c>
      <c r="AX415" s="469">
        <f>'8. Routing factors'!AX200*'7. Network costs'!$J$354</f>
        <v>0</v>
      </c>
      <c r="AY415" s="469">
        <f>'8. Routing factors'!AY200*'7. Network costs'!$J$355</f>
        <v>0</v>
      </c>
      <c r="AZ415" s="469">
        <f>'8. Routing factors'!AZ200*'7. Network costs'!$J$356</f>
        <v>0</v>
      </c>
      <c r="BA415" s="469">
        <f>'8. Routing factors'!BA200*'7. Network costs'!$J$357</f>
        <v>0</v>
      </c>
      <c r="BB415" s="469">
        <f>'8. Routing factors'!BB200*'7. Network costs'!$J$358</f>
        <v>0</v>
      </c>
      <c r="BC415" s="469">
        <f>'8. Routing factors'!BC200*'7. Network costs'!$J$359</f>
        <v>0</v>
      </c>
      <c r="BD415" s="469">
        <f>'8. Routing factors'!BD200*'7. Network costs'!$J$360</f>
        <v>0</v>
      </c>
      <c r="BE415" s="469">
        <f>'8. Routing factors'!BE200*'7. Network costs'!$J$361</f>
        <v>0</v>
      </c>
      <c r="BF415" s="469">
        <f>'8. Routing factors'!BF200*'7. Network costs'!$J$362</f>
        <v>0</v>
      </c>
      <c r="BG415" s="469">
        <f>'8. Routing factors'!BG200*'7. Network costs'!$J$363</f>
        <v>0</v>
      </c>
      <c r="BH415" s="229"/>
      <c r="BI415" s="335">
        <f t="shared" si="68"/>
        <v>728234.96226159343</v>
      </c>
      <c r="BJ415" s="470">
        <f>'2. Traffic'!J221</f>
        <v>8.6594572800000016</v>
      </c>
      <c r="BK415" s="471">
        <f t="shared" si="69"/>
        <v>8.4097067369745523E-2</v>
      </c>
    </row>
    <row r="416" spans="3:63">
      <c r="C416" s="240" t="str">
        <f t="shared" si="67"/>
        <v>S16</v>
      </c>
      <c r="D416" s="240" t="str">
        <f t="shared" si="67"/>
        <v>SMS в мрежата (SMS on net)</v>
      </c>
      <c r="E416" s="469">
        <f>'8. Routing factors'!E201*'7. Network costs'!$J$309</f>
        <v>366.13723739572777</v>
      </c>
      <c r="F416" s="469">
        <f>'8. Routing factors'!F201*'7. Network costs'!$J$310</f>
        <v>225.78536531753522</v>
      </c>
      <c r="G416" s="469">
        <f>'8. Routing factors'!G201*'7. Network costs'!$J$311</f>
        <v>464.64689643656686</v>
      </c>
      <c r="H416" s="469">
        <f>'8. Routing factors'!H201*'7. Network costs'!$J$312</f>
        <v>118.70251033826888</v>
      </c>
      <c r="I416" s="469">
        <f>'8. Routing factors'!I201*'7. Network costs'!$J$313</f>
        <v>487.00834189647475</v>
      </c>
      <c r="J416" s="469">
        <f>'8. Routing factors'!J201*'7. Network costs'!$J$314</f>
        <v>25.91520284881458</v>
      </c>
      <c r="K416" s="469">
        <f>'8. Routing factors'!K201*'7. Network costs'!$J$315</f>
        <v>10.818107809351863</v>
      </c>
      <c r="L416" s="469">
        <f>'8. Routing factors'!L201*'7. Network costs'!$J$316</f>
        <v>1.0810713895109092</v>
      </c>
      <c r="M416" s="469">
        <f>'8. Routing factors'!M201*'7. Network costs'!$J$317</f>
        <v>32.432141685327267</v>
      </c>
      <c r="N416" s="469">
        <f>'8. Routing factors'!N201*'7. Network costs'!$J$318</f>
        <v>94922.031556875663</v>
      </c>
      <c r="O416" s="469">
        <f>'8. Routing factors'!O201*'7. Network costs'!$J$319</f>
        <v>127127.72083510133</v>
      </c>
      <c r="P416" s="469">
        <f>'8. Routing factors'!P201*'7. Network costs'!$J$320</f>
        <v>0</v>
      </c>
      <c r="Q416" s="469">
        <f>'8. Routing factors'!Q201*'7. Network costs'!$J$321</f>
        <v>0</v>
      </c>
      <c r="R416" s="469">
        <f>'8. Routing factors'!R201*'7. Network costs'!$J$322</f>
        <v>5.7657140773915128</v>
      </c>
      <c r="S416" s="469">
        <f>'8. Routing factors'!S201*'7. Network costs'!$J$323</f>
        <v>5.4053569475545427</v>
      </c>
      <c r="T416" s="469">
        <f>'8. Routing factors'!T201*'7. Network costs'!$J$324</f>
        <v>236.92079295638797</v>
      </c>
      <c r="U416" s="469">
        <f>'8. Routing factors'!U201*'7. Network costs'!$J$325</f>
        <v>23.83603335016884</v>
      </c>
      <c r="V416" s="469">
        <f>'8. Routing factors'!V201*'7. Network costs'!$J$326</f>
        <v>0</v>
      </c>
      <c r="W416" s="469">
        <f>'8. Routing factors'!W201*'7. Network costs'!$J$327</f>
        <v>0</v>
      </c>
      <c r="X416" s="469">
        <f>'8. Routing factors'!X201*'7. Network costs'!$J$328</f>
        <v>0</v>
      </c>
      <c r="Y416" s="469">
        <f>'8. Routing factors'!Y201*'7. Network costs'!$J$329</f>
        <v>0</v>
      </c>
      <c r="Z416" s="469">
        <f>'8. Routing factors'!Z201*'7. Network costs'!$J$330</f>
        <v>0</v>
      </c>
      <c r="AA416" s="469">
        <f>'8. Routing factors'!AA201*'7. Network costs'!$J$331</f>
        <v>0</v>
      </c>
      <c r="AB416" s="469">
        <f>'8. Routing factors'!AB201*'7. Network costs'!$J$332</f>
        <v>53.391539740544516</v>
      </c>
      <c r="AC416" s="469">
        <f>'8. Routing factors'!AC201*'7. Network costs'!$J$333</f>
        <v>72.149269437673624</v>
      </c>
      <c r="AD416" s="469">
        <f>'8. Routing factors'!AD201*'7. Network costs'!$J$334</f>
        <v>0</v>
      </c>
      <c r="AE416" s="469">
        <f>'8. Routing factors'!AE201*'7. Network costs'!$J$335</f>
        <v>0</v>
      </c>
      <c r="AF416" s="469">
        <f>'8. Routing factors'!AF201*'7. Network costs'!$J$336</f>
        <v>0</v>
      </c>
      <c r="AG416" s="469">
        <f>'8. Routing factors'!AG201*'7. Network costs'!$J$337</f>
        <v>0</v>
      </c>
      <c r="AH416" s="469">
        <f>'8. Routing factors'!AH201*'7. Network costs'!$J$338</f>
        <v>0</v>
      </c>
      <c r="AI416" s="469">
        <f>'8. Routing factors'!AI201*'7. Network costs'!$J$339</f>
        <v>187.39534625797208</v>
      </c>
      <c r="AJ416" s="469">
        <f>'8. Routing factors'!AJ201*'7. Network costs'!$J$340</f>
        <v>504.5619614401835</v>
      </c>
      <c r="AK416" s="469">
        <f>'8. Routing factors'!AK201*'7. Network costs'!$J$341</f>
        <v>193.09511837495228</v>
      </c>
      <c r="AL416" s="469">
        <f>'8. Routing factors'!AL201*'7. Network costs'!$J$342</f>
        <v>51.612387705629196</v>
      </c>
      <c r="AM416" s="469">
        <f>'8. Routing factors'!AM201*'7. Network costs'!$J$343</f>
        <v>75.923931725498846</v>
      </c>
      <c r="AN416" s="469">
        <f>'8. Routing factors'!AN201*'7. Network costs'!$J$344</f>
        <v>9.5730404126636248E-2</v>
      </c>
      <c r="AO416" s="469">
        <f>'8. Routing factors'!AO201*'7. Network costs'!$J$345</f>
        <v>2.7903906102592659E-2</v>
      </c>
      <c r="AP416" s="469">
        <f>'8. Routing factors'!AP201*'7. Network costs'!$J$346</f>
        <v>1670.4990412936775</v>
      </c>
      <c r="AQ416" s="469">
        <f>'8. Routing factors'!AQ201*'7. Network costs'!$J$347</f>
        <v>0</v>
      </c>
      <c r="AR416" s="469">
        <f>'8. Routing factors'!AR201*'7. Network costs'!$J$348</f>
        <v>0.13951953051296323</v>
      </c>
      <c r="AS416" s="469">
        <f>'8. Routing factors'!AS201*'7. Network costs'!$J$349</f>
        <v>0.41694846918551437</v>
      </c>
      <c r="AT416" s="469">
        <f>'8. Routing factors'!AT201*'7. Network costs'!$J$350</f>
        <v>0.15381001729272634</v>
      </c>
      <c r="AU416" s="469">
        <f>'8. Routing factors'!AU201*'7. Network costs'!$J$351</f>
        <v>0</v>
      </c>
      <c r="AV416" s="469">
        <f>'8. Routing factors'!AV201*'7. Network costs'!$J$352</f>
        <v>0</v>
      </c>
      <c r="AW416" s="469">
        <f>'8. Routing factors'!AW201*'7. Network costs'!$J$353</f>
        <v>0</v>
      </c>
      <c r="AX416" s="469">
        <f>'8. Routing factors'!AX201*'7. Network costs'!$J$354</f>
        <v>0</v>
      </c>
      <c r="AY416" s="469">
        <f>'8. Routing factors'!AY201*'7. Network costs'!$J$355</f>
        <v>0</v>
      </c>
      <c r="AZ416" s="469">
        <f>'8. Routing factors'!AZ201*'7. Network costs'!$J$356</f>
        <v>0</v>
      </c>
      <c r="BA416" s="469">
        <f>'8. Routing factors'!BA201*'7. Network costs'!$J$357</f>
        <v>0</v>
      </c>
      <c r="BB416" s="469">
        <f>'8. Routing factors'!BB201*'7. Network costs'!$J$358</f>
        <v>0</v>
      </c>
      <c r="BC416" s="469">
        <f>'8. Routing factors'!BC201*'7. Network costs'!$J$359</f>
        <v>0</v>
      </c>
      <c r="BD416" s="469">
        <f>'8. Routing factors'!BD201*'7. Network costs'!$J$360</f>
        <v>0</v>
      </c>
      <c r="BE416" s="469">
        <f>'8. Routing factors'!BE201*'7. Network costs'!$J$361</f>
        <v>0</v>
      </c>
      <c r="BF416" s="469">
        <f>'8. Routing factors'!BF201*'7. Network costs'!$J$362</f>
        <v>0</v>
      </c>
      <c r="BG416" s="469">
        <f>'8. Routing factors'!BG201*'7. Network costs'!$J$363</f>
        <v>0</v>
      </c>
      <c r="BH416" s="229"/>
      <c r="BI416" s="335">
        <f t="shared" si="68"/>
        <v>226863.66967272951</v>
      </c>
      <c r="BJ416" s="470">
        <f>'2. Traffic'!J222</f>
        <v>259.78371840000005</v>
      </c>
      <c r="BK416" s="471">
        <f t="shared" si="69"/>
        <v>8.7327901482808811E-4</v>
      </c>
    </row>
    <row r="417" spans="3:63">
      <c r="C417" s="240" t="str">
        <f t="shared" si="67"/>
        <v>S17</v>
      </c>
      <c r="D417" s="240" t="str">
        <f t="shared" si="67"/>
        <v>Изходящи SMS към други мрежи (SMS outgoing to other network)</v>
      </c>
      <c r="E417" s="469">
        <f>'8. Routing factors'!E202*'7. Network costs'!$J$309</f>
        <v>61.022872899287954</v>
      </c>
      <c r="F417" s="469">
        <f>'8. Routing factors'!F202*'7. Network costs'!$J$310</f>
        <v>37.630894219589202</v>
      </c>
      <c r="G417" s="469">
        <f>'8. Routing factors'!G202*'7. Network costs'!$J$311</f>
        <v>77.441149406094468</v>
      </c>
      <c r="H417" s="469">
        <f>'8. Routing factors'!H202*'7. Network costs'!$J$312</f>
        <v>19.783751723044812</v>
      </c>
      <c r="I417" s="469">
        <f>'8. Routing factors'!I202*'7. Network costs'!$J$313</f>
        <v>81.168056982745782</v>
      </c>
      <c r="J417" s="469">
        <f>'8. Routing factors'!J202*'7. Network costs'!$J$314</f>
        <v>4.3192004748024297</v>
      </c>
      <c r="K417" s="469">
        <f>'8. Routing factors'!K202*'7. Network costs'!$J$315</f>
        <v>2.7045269523379654</v>
      </c>
      <c r="L417" s="469">
        <f>'8. Routing factors'!L202*'7. Network costs'!$J$316</f>
        <v>0.36035712983696966</v>
      </c>
      <c r="M417" s="469">
        <f>'8. Routing factors'!M202*'7. Network costs'!$J$317</f>
        <v>10.810713895109089</v>
      </c>
      <c r="N417" s="469">
        <f>'8. Routing factors'!N202*'7. Network costs'!$J$318</f>
        <v>31640.67718562522</v>
      </c>
      <c r="O417" s="469">
        <f>'8. Routing factors'!O202*'7. Network costs'!$J$319</f>
        <v>42375.90694503377</v>
      </c>
      <c r="P417" s="469">
        <f>'8. Routing factors'!P202*'7. Network costs'!$J$320</f>
        <v>0</v>
      </c>
      <c r="Q417" s="469">
        <f>'8. Routing factors'!Q202*'7. Network costs'!$J$321</f>
        <v>0</v>
      </c>
      <c r="R417" s="469">
        <f>'8. Routing factors'!R202*'7. Network costs'!$J$322</f>
        <v>1.9219046924638374</v>
      </c>
      <c r="S417" s="469">
        <f>'8. Routing factors'!S202*'7. Network costs'!$J$323</f>
        <v>1.8017856491848474</v>
      </c>
      <c r="T417" s="469">
        <f>'8. Routing factors'!T202*'7. Network costs'!$J$324</f>
        <v>78.973597652129314</v>
      </c>
      <c r="U417" s="469">
        <f>'8. Routing factors'!U202*'7. Network costs'!$J$325</f>
        <v>7.9453444500562789</v>
      </c>
      <c r="V417" s="469">
        <f>'8. Routing factors'!V202*'7. Network costs'!$J$326</f>
        <v>0</v>
      </c>
      <c r="W417" s="469">
        <f>'8. Routing factors'!W202*'7. Network costs'!$J$327</f>
        <v>11.892314800617319</v>
      </c>
      <c r="X417" s="469">
        <f>'8. Routing factors'!X202*'7. Network costs'!$J$328</f>
        <v>0</v>
      </c>
      <c r="Y417" s="469">
        <f>'8. Routing factors'!Y202*'7. Network costs'!$J$329</f>
        <v>0</v>
      </c>
      <c r="Z417" s="469">
        <f>'8. Routing factors'!Z202*'7. Network costs'!$J$330</f>
        <v>0</v>
      </c>
      <c r="AA417" s="469">
        <f>'8. Routing factors'!AA202*'7. Network costs'!$J$331</f>
        <v>0</v>
      </c>
      <c r="AB417" s="469">
        <f>'8. Routing factors'!AB202*'7. Network costs'!$J$332</f>
        <v>8.8985899567574176</v>
      </c>
      <c r="AC417" s="469">
        <f>'8. Routing factors'!AC202*'7. Network costs'!$J$333</f>
        <v>12.024878239612271</v>
      </c>
      <c r="AD417" s="469">
        <f>'8. Routing factors'!AD202*'7. Network costs'!$J$334</f>
        <v>0</v>
      </c>
      <c r="AE417" s="469">
        <f>'8. Routing factors'!AE202*'7. Network costs'!$J$335</f>
        <v>0</v>
      </c>
      <c r="AF417" s="469">
        <f>'8. Routing factors'!AF202*'7. Network costs'!$J$336</f>
        <v>0</v>
      </c>
      <c r="AG417" s="469">
        <f>'8. Routing factors'!AG202*'7. Network costs'!$J$337</f>
        <v>0</v>
      </c>
      <c r="AH417" s="469">
        <f>'8. Routing factors'!AH202*'7. Network costs'!$J$338</f>
        <v>0</v>
      </c>
      <c r="AI417" s="469">
        <f>'8. Routing factors'!AI202*'7. Network costs'!$J$339</f>
        <v>31.232557709662011</v>
      </c>
      <c r="AJ417" s="469">
        <f>'8. Routing factors'!AJ202*'7. Network costs'!$J$340</f>
        <v>84.093660240030573</v>
      </c>
      <c r="AK417" s="469">
        <f>'8. Routing factors'!AK202*'7. Network costs'!$J$341</f>
        <v>32.182519729158713</v>
      </c>
      <c r="AL417" s="469">
        <f>'8. Routing factors'!AL202*'7. Network costs'!$J$342</f>
        <v>8.6020646176048654</v>
      </c>
      <c r="AM417" s="469">
        <f>'8. Routing factors'!AM202*'7. Network costs'!$J$343</f>
        <v>12.653988620916474</v>
      </c>
      <c r="AN417" s="469">
        <f>'8. Routing factors'!AN202*'7. Network costs'!$J$344</f>
        <v>3.1910134708878747E-2</v>
      </c>
      <c r="AO417" s="469">
        <f>'8. Routing factors'!AO202*'7. Network costs'!$J$345</f>
        <v>9.3013020341975519E-3</v>
      </c>
      <c r="AP417" s="469">
        <f>'8. Routing factors'!AP202*'7. Network costs'!$J$346</f>
        <v>556.83301376455915</v>
      </c>
      <c r="AQ417" s="469">
        <f>'8. Routing factors'!AQ202*'7. Network costs'!$J$347</f>
        <v>0</v>
      </c>
      <c r="AR417" s="469">
        <f>'8. Routing factors'!AR202*'7. Network costs'!$J$348</f>
        <v>4.6506510170987739E-2</v>
      </c>
      <c r="AS417" s="469">
        <f>'8. Routing factors'!AS202*'7. Network costs'!$J$349</f>
        <v>0.1389828230618381</v>
      </c>
      <c r="AT417" s="469">
        <f>'8. Routing factors'!AT202*'7. Network costs'!$J$350</f>
        <v>5.1270005764242108E-2</v>
      </c>
      <c r="AU417" s="469">
        <f>'8. Routing factors'!AU202*'7. Network costs'!$J$351</f>
        <v>0</v>
      </c>
      <c r="AV417" s="469">
        <f>'8. Routing factors'!AV202*'7. Network costs'!$J$352</f>
        <v>0.30695663464836337</v>
      </c>
      <c r="AW417" s="469">
        <f>'8. Routing factors'!AW202*'7. Network costs'!$J$353</f>
        <v>0</v>
      </c>
      <c r="AX417" s="469">
        <f>'8. Routing factors'!AX202*'7. Network costs'!$J$354</f>
        <v>0</v>
      </c>
      <c r="AY417" s="469">
        <f>'8. Routing factors'!AY202*'7. Network costs'!$J$355</f>
        <v>0</v>
      </c>
      <c r="AZ417" s="469">
        <f>'8. Routing factors'!AZ202*'7. Network costs'!$J$356</f>
        <v>0</v>
      </c>
      <c r="BA417" s="469">
        <f>'8. Routing factors'!BA202*'7. Network costs'!$J$357</f>
        <v>0</v>
      </c>
      <c r="BB417" s="469">
        <f>'8. Routing factors'!BB202*'7. Network costs'!$J$358</f>
        <v>0</v>
      </c>
      <c r="BC417" s="469">
        <f>'8. Routing factors'!BC202*'7. Network costs'!$J$359</f>
        <v>0</v>
      </c>
      <c r="BD417" s="469">
        <f>'8. Routing factors'!BD202*'7. Network costs'!$J$360</f>
        <v>0</v>
      </c>
      <c r="BE417" s="469">
        <f>'8. Routing factors'!BE202*'7. Network costs'!$J$361</f>
        <v>0</v>
      </c>
      <c r="BF417" s="469">
        <f>'8. Routing factors'!BF202*'7. Network costs'!$J$362</f>
        <v>0</v>
      </c>
      <c r="BG417" s="469">
        <f>'8. Routing factors'!BG202*'7. Network costs'!$J$363</f>
        <v>0</v>
      </c>
      <c r="BH417" s="229"/>
      <c r="BI417" s="335">
        <f t="shared" si="68"/>
        <v>75161.466801874994</v>
      </c>
      <c r="BJ417" s="470">
        <f>'2. Traffic'!J223</f>
        <v>86.594572800000009</v>
      </c>
      <c r="BK417" s="471">
        <f t="shared" si="69"/>
        <v>8.679697164794487E-4</v>
      </c>
    </row>
    <row r="418" spans="3:63">
      <c r="C418" s="240" t="str">
        <f t="shared" si="67"/>
        <v>S18</v>
      </c>
      <c r="D418" s="240" t="str">
        <f t="shared" si="67"/>
        <v>Входящи SMS от други мрежи (SMS incoming from other network)</v>
      </c>
      <c r="E418" s="469">
        <f>'8. Routing factors'!E203*'7. Network costs'!$J$309</f>
        <v>30.511436449643977</v>
      </c>
      <c r="F418" s="469">
        <f>'8. Routing factors'!F203*'7. Network costs'!$J$310</f>
        <v>18.815447109794601</v>
      </c>
      <c r="G418" s="469">
        <f>'8. Routing factors'!G203*'7. Network costs'!$J$311</f>
        <v>38.720574703047234</v>
      </c>
      <c r="H418" s="469">
        <f>'8. Routing factors'!H203*'7. Network costs'!$J$312</f>
        <v>9.8918758615224061</v>
      </c>
      <c r="I418" s="469">
        <f>'8. Routing factors'!I203*'7. Network costs'!$J$313</f>
        <v>40.584028491372891</v>
      </c>
      <c r="J418" s="469">
        <f>'8. Routing factors'!J203*'7. Network costs'!$J$314</f>
        <v>2.1596002374012149</v>
      </c>
      <c r="K418" s="469">
        <f>'8. Routing factors'!K203*'7. Network costs'!$J$315</f>
        <v>1.3522634761689827</v>
      </c>
      <c r="L418" s="469">
        <f>'8. Routing factors'!L203*'7. Network costs'!$J$316</f>
        <v>0.18017856491848483</v>
      </c>
      <c r="M418" s="469">
        <f>'8. Routing factors'!M203*'7. Network costs'!$J$317</f>
        <v>5.4053569475545444</v>
      </c>
      <c r="N418" s="469">
        <f>'8. Routing factors'!N203*'7. Network costs'!$J$318</f>
        <v>15820.33859281261</v>
      </c>
      <c r="O418" s="469">
        <f>'8. Routing factors'!O203*'7. Network costs'!$J$319</f>
        <v>21187.953472516885</v>
      </c>
      <c r="P418" s="469">
        <f>'8. Routing factors'!P203*'7. Network costs'!$J$320</f>
        <v>0</v>
      </c>
      <c r="Q418" s="469">
        <f>'8. Routing factors'!Q203*'7. Network costs'!$J$321</f>
        <v>0</v>
      </c>
      <c r="R418" s="469">
        <f>'8. Routing factors'!R203*'7. Network costs'!$J$322</f>
        <v>0.96095234623191872</v>
      </c>
      <c r="S418" s="469">
        <f>'8. Routing factors'!S203*'7. Network costs'!$J$323</f>
        <v>0.9008928245924237</v>
      </c>
      <c r="T418" s="469">
        <f>'8. Routing factors'!T203*'7. Network costs'!$J$324</f>
        <v>39.486798826064657</v>
      </c>
      <c r="U418" s="469">
        <f>'8. Routing factors'!U203*'7. Network costs'!$J$325</f>
        <v>0</v>
      </c>
      <c r="V418" s="469">
        <f>'8. Routing factors'!V203*'7. Network costs'!$J$326</f>
        <v>12.411397814724511</v>
      </c>
      <c r="W418" s="469">
        <f>'8. Routing factors'!W203*'7. Network costs'!$J$327</f>
        <v>5.9461574003086595</v>
      </c>
      <c r="X418" s="469">
        <f>'8. Routing factors'!X203*'7. Network costs'!$J$328</f>
        <v>0</v>
      </c>
      <c r="Y418" s="469">
        <f>'8. Routing factors'!Y203*'7. Network costs'!$J$329</f>
        <v>0</v>
      </c>
      <c r="Z418" s="469">
        <f>'8. Routing factors'!Z203*'7. Network costs'!$J$330</f>
        <v>0</v>
      </c>
      <c r="AA418" s="469">
        <f>'8. Routing factors'!AA203*'7. Network costs'!$J$331</f>
        <v>0</v>
      </c>
      <c r="AB418" s="469">
        <f>'8. Routing factors'!AB203*'7. Network costs'!$J$332</f>
        <v>4.4492949783787088</v>
      </c>
      <c r="AC418" s="469">
        <f>'8. Routing factors'!AC203*'7. Network costs'!$J$333</f>
        <v>6.0124391198061353</v>
      </c>
      <c r="AD418" s="469">
        <f>'8. Routing factors'!AD203*'7. Network costs'!$J$334</f>
        <v>0</v>
      </c>
      <c r="AE418" s="469">
        <f>'8. Routing factors'!AE203*'7. Network costs'!$J$335</f>
        <v>0</v>
      </c>
      <c r="AF418" s="469">
        <f>'8. Routing factors'!AF203*'7. Network costs'!$J$336</f>
        <v>0</v>
      </c>
      <c r="AG418" s="469">
        <f>'8. Routing factors'!AG203*'7. Network costs'!$J$337</f>
        <v>0</v>
      </c>
      <c r="AH418" s="469">
        <f>'8. Routing factors'!AH203*'7. Network costs'!$J$338</f>
        <v>0</v>
      </c>
      <c r="AI418" s="469">
        <f>'8. Routing factors'!AI203*'7. Network costs'!$J$339</f>
        <v>15.616278854831005</v>
      </c>
      <c r="AJ418" s="469">
        <f>'8. Routing factors'!AJ203*'7. Network costs'!$J$340</f>
        <v>42.046830120015287</v>
      </c>
      <c r="AK418" s="469">
        <f>'8. Routing factors'!AK203*'7. Network costs'!$J$341</f>
        <v>16.091259864579357</v>
      </c>
      <c r="AL418" s="469">
        <f>'8. Routing factors'!AL203*'7. Network costs'!$J$342</f>
        <v>4.3010323088024327</v>
      </c>
      <c r="AM418" s="469">
        <f>'8. Routing factors'!AM203*'7. Network costs'!$J$343</f>
        <v>6.3269943104582369</v>
      </c>
      <c r="AN418" s="469">
        <f>'8. Routing factors'!AN203*'7. Network costs'!$J$344</f>
        <v>1.5955067354439374E-2</v>
      </c>
      <c r="AO418" s="469">
        <f>'8. Routing factors'!AO203*'7. Network costs'!$J$345</f>
        <v>4.650651017098776E-3</v>
      </c>
      <c r="AP418" s="469">
        <f>'8. Routing factors'!AP203*'7. Network costs'!$J$346</f>
        <v>278.41650688227958</v>
      </c>
      <c r="AQ418" s="469">
        <f>'8. Routing factors'!AQ203*'7. Network costs'!$J$347</f>
        <v>0</v>
      </c>
      <c r="AR418" s="469">
        <f>'8. Routing factors'!AR203*'7. Network costs'!$J$348</f>
        <v>2.3253255085493869E-2</v>
      </c>
      <c r="AS418" s="469">
        <f>'8. Routing factors'!AS203*'7. Network costs'!$J$349</f>
        <v>6.9491411530919048E-2</v>
      </c>
      <c r="AT418" s="469">
        <f>'8. Routing factors'!AT203*'7. Network costs'!$J$350</f>
        <v>0</v>
      </c>
      <c r="AU418" s="469">
        <f>'8. Routing factors'!AU203*'7. Network costs'!$J$351</f>
        <v>2.1842377170561023E-2</v>
      </c>
      <c r="AV418" s="469">
        <f>'8. Routing factors'!AV203*'7. Network costs'!$J$352</f>
        <v>0.15347831732418168</v>
      </c>
      <c r="AW418" s="469">
        <f>'8. Routing factors'!AW203*'7. Network costs'!$J$353</f>
        <v>0</v>
      </c>
      <c r="AX418" s="469">
        <f>'8. Routing factors'!AX203*'7. Network costs'!$J$354</f>
        <v>0</v>
      </c>
      <c r="AY418" s="469">
        <f>'8. Routing factors'!AY203*'7. Network costs'!$J$355</f>
        <v>0</v>
      </c>
      <c r="AZ418" s="469">
        <f>'8. Routing factors'!AZ203*'7. Network costs'!$J$356</f>
        <v>0</v>
      </c>
      <c r="BA418" s="469">
        <f>'8. Routing factors'!BA203*'7. Network costs'!$J$357</f>
        <v>0</v>
      </c>
      <c r="BB418" s="469">
        <f>'8. Routing factors'!BB203*'7. Network costs'!$J$358</f>
        <v>0</v>
      </c>
      <c r="BC418" s="469">
        <f>'8. Routing factors'!BC203*'7. Network costs'!$J$359</f>
        <v>0</v>
      </c>
      <c r="BD418" s="469">
        <f>'8. Routing factors'!BD203*'7. Network costs'!$J$360</f>
        <v>0</v>
      </c>
      <c r="BE418" s="469">
        <f>'8. Routing factors'!BE203*'7. Network costs'!$J$361</f>
        <v>0</v>
      </c>
      <c r="BF418" s="469">
        <f>'8. Routing factors'!BF203*'7. Network costs'!$J$362</f>
        <v>0</v>
      </c>
      <c r="BG418" s="469">
        <f>'8. Routing factors'!BG203*'7. Network costs'!$J$363</f>
        <v>0</v>
      </c>
      <c r="BH418" s="229"/>
      <c r="BI418" s="335">
        <f t="shared" si="68"/>
        <v>37589.168333901485</v>
      </c>
      <c r="BJ418" s="470">
        <f>'2. Traffic'!J224</f>
        <v>43.297286400000004</v>
      </c>
      <c r="BK418" s="471">
        <f t="shared" si="69"/>
        <v>8.6816453083538936E-4</v>
      </c>
    </row>
    <row r="419" spans="3:63">
      <c r="C419" s="240" t="str">
        <f t="shared" si="67"/>
        <v>S19</v>
      </c>
      <c r="D419" s="240" t="str">
        <f t="shared" si="67"/>
        <v>Пренос на данни (Data services)</v>
      </c>
      <c r="E419" s="469">
        <f>'8. Routing factors'!E204*'7. Network costs'!$J$309</f>
        <v>0</v>
      </c>
      <c r="F419" s="469">
        <f>'8. Routing factors'!F204*'7. Network costs'!$J$310</f>
        <v>2794467.6932298392</v>
      </c>
      <c r="G419" s="469">
        <f>'8. Routing factors'!G204*'7. Network costs'!$J$311</f>
        <v>0</v>
      </c>
      <c r="H419" s="469">
        <f>'8. Routing factors'!H204*'7. Network costs'!$J$312</f>
        <v>1469140.0825694336</v>
      </c>
      <c r="I419" s="469">
        <f>'8. Routing factors'!I204*'7. Network costs'!$J$313</f>
        <v>0</v>
      </c>
      <c r="J419" s="469">
        <f>'8. Routing factors'!J204*'7. Network costs'!$J$314</f>
        <v>320743.53899183357</v>
      </c>
      <c r="K419" s="469">
        <f>'8. Routing factors'!K204*'7. Network costs'!$J$315</f>
        <v>133891.99398550825</v>
      </c>
      <c r="L419" s="469">
        <f>'8. Routing factors'!L204*'7. Network costs'!$J$316</f>
        <v>26760.096411161903</v>
      </c>
      <c r="M419" s="469">
        <f>'8. Routing factors'!M204*'7. Network costs'!$J$317</f>
        <v>802802.89233485702</v>
      </c>
      <c r="N419" s="469">
        <f>'8. Routing factors'!N204*'7. Network costs'!$J$318</f>
        <v>0</v>
      </c>
      <c r="O419" s="469">
        <f>'8. Routing factors'!O204*'7. Network costs'!$J$319</f>
        <v>0</v>
      </c>
      <c r="P419" s="469">
        <f>'8. Routing factors'!P204*'7. Network costs'!$J$320</f>
        <v>0</v>
      </c>
      <c r="Q419" s="469">
        <f>'8. Routing factors'!Q204*'7. Network costs'!$J$321</f>
        <v>0</v>
      </c>
      <c r="R419" s="469">
        <f>'8. Routing factors'!R204*'7. Network costs'!$J$322</f>
        <v>142720.51419286343</v>
      </c>
      <c r="S419" s="469">
        <f>'8. Routing factors'!S204*'7. Network costs'!$J$323</f>
        <v>133800.48205580944</v>
      </c>
      <c r="T419" s="469">
        <f>'8. Routing factors'!T204*'7. Network costs'!$J$324</f>
        <v>5864574.0908842105</v>
      </c>
      <c r="U419" s="469">
        <f>'8. Routing factors'!U204*'7. Network costs'!$J$325</f>
        <v>590020.74858235067</v>
      </c>
      <c r="V419" s="469">
        <f>'8. Routing factors'!V204*'7. Network costs'!$J$326</f>
        <v>0</v>
      </c>
      <c r="W419" s="469">
        <f>'8. Routing factors'!W204*'7. Network costs'!$J$327</f>
        <v>0</v>
      </c>
      <c r="X419" s="469">
        <f>'8. Routing factors'!X204*'7. Network costs'!$J$328</f>
        <v>0</v>
      </c>
      <c r="Y419" s="469">
        <f>'8. Routing factors'!Y204*'7. Network costs'!$J$329</f>
        <v>503752.78425415902</v>
      </c>
      <c r="Z419" s="469">
        <f>'8. Routing factors'!Z204*'7. Network costs'!$J$330</f>
        <v>278732.15270036855</v>
      </c>
      <c r="AA419" s="469">
        <f>'8. Routing factors'!AA204*'7. Network costs'!$J$331</f>
        <v>429833.50726210943</v>
      </c>
      <c r="AB419" s="469">
        <f>'8. Routing factors'!AB204*'7. Network costs'!$J$332</f>
        <v>660808.69628958765</v>
      </c>
      <c r="AC419" s="469">
        <f>'8. Routing factors'!AC204*'7. Network costs'!$J$333</f>
        <v>892966.65552333568</v>
      </c>
      <c r="AD419" s="469">
        <f>'8. Routing factors'!AD204*'7. Network costs'!$J$334</f>
        <v>0</v>
      </c>
      <c r="AE419" s="469">
        <f>'8. Routing factors'!AE204*'7. Network costs'!$J$335</f>
        <v>0</v>
      </c>
      <c r="AF419" s="469">
        <f>'8. Routing factors'!AF204*'7. Network costs'!$J$336</f>
        <v>0</v>
      </c>
      <c r="AG419" s="469">
        <f>'8. Routing factors'!AG204*'7. Network costs'!$J$337</f>
        <v>0</v>
      </c>
      <c r="AH419" s="469">
        <f>'8. Routing factors'!AH204*'7. Network costs'!$J$338</f>
        <v>0</v>
      </c>
      <c r="AI419" s="469">
        <f>'8. Routing factors'!AI204*'7. Network costs'!$J$339</f>
        <v>0</v>
      </c>
      <c r="AJ419" s="469">
        <f>'8. Routing factors'!AJ204*'7. Network costs'!$J$340</f>
        <v>6244789.5969445677</v>
      </c>
      <c r="AK419" s="469">
        <f>'8. Routing factors'!AK204*'7. Network costs'!$J$341</f>
        <v>0</v>
      </c>
      <c r="AL419" s="469">
        <f>'8. Routing factors'!AL204*'7. Network costs'!$J$342</f>
        <v>638788.74439446419</v>
      </c>
      <c r="AM419" s="469">
        <f>'8. Routing factors'!AM204*'7. Network costs'!$J$343</f>
        <v>0</v>
      </c>
      <c r="AN419" s="469">
        <f>'8. Routing factors'!AN204*'7. Network costs'!$J$344</f>
        <v>2369.6444737726792</v>
      </c>
      <c r="AO419" s="469">
        <f>'8. Routing factors'!AO204*'7. Network costs'!$J$345</f>
        <v>690.71406828295642</v>
      </c>
      <c r="AP419" s="469">
        <f>'8. Routing factors'!AP204*'7. Network costs'!$J$346</f>
        <v>0</v>
      </c>
      <c r="AQ419" s="469">
        <f>'8. Routing factors'!AQ204*'7. Network costs'!$J$347</f>
        <v>0</v>
      </c>
      <c r="AR419" s="469">
        <f>'8. Routing factors'!AR204*'7. Network costs'!$J$348</f>
        <v>3453.5703414147802</v>
      </c>
      <c r="AS419" s="469">
        <f>'8. Routing factors'!AS204*'7. Network costs'!$J$349</f>
        <v>10320.855164744087</v>
      </c>
      <c r="AT419" s="469">
        <f>'8. Routing factors'!AT204*'7. Network costs'!$J$350</f>
        <v>3807.3072062502329</v>
      </c>
      <c r="AU419" s="469">
        <f>'8. Routing factors'!AU204*'7. Network costs'!$J$351</f>
        <v>0</v>
      </c>
      <c r="AV419" s="469">
        <f>'8. Routing factors'!AV204*'7. Network costs'!$J$352</f>
        <v>0</v>
      </c>
      <c r="AW419" s="469">
        <f>'8. Routing factors'!AW204*'7. Network costs'!$J$353</f>
        <v>0</v>
      </c>
      <c r="AX419" s="469">
        <f>'8. Routing factors'!AX204*'7. Network costs'!$J$354</f>
        <v>1939.6120190604022</v>
      </c>
      <c r="AY419" s="469">
        <f>'8. Routing factors'!AY204*'7. Network costs'!$J$355</f>
        <v>0</v>
      </c>
      <c r="AZ419" s="469">
        <f>'8. Routing factors'!AZ204*'7. Network costs'!$J$356</f>
        <v>0</v>
      </c>
      <c r="BA419" s="469">
        <f>'8. Routing factors'!BA204*'7. Network costs'!$J$357</f>
        <v>0</v>
      </c>
      <c r="BB419" s="469">
        <f>'8. Routing factors'!BB204*'7. Network costs'!$J$358</f>
        <v>0</v>
      </c>
      <c r="BC419" s="469">
        <f>'8. Routing factors'!BC204*'7. Network costs'!$J$359</f>
        <v>0</v>
      </c>
      <c r="BD419" s="469">
        <f>'8. Routing factors'!BD204*'7. Network costs'!$J$360</f>
        <v>0</v>
      </c>
      <c r="BE419" s="469">
        <f>'8. Routing factors'!BE204*'7. Network costs'!$J$361</f>
        <v>0</v>
      </c>
      <c r="BF419" s="469">
        <f>'8. Routing factors'!BF204*'7. Network costs'!$J$362</f>
        <v>0</v>
      </c>
      <c r="BG419" s="469">
        <f>'8. Routing factors'!BG204*'7. Network costs'!$J$363</f>
        <v>0</v>
      </c>
      <c r="BH419" s="229"/>
      <c r="BI419" s="335">
        <f t="shared" si="68"/>
        <v>21951175.973879986</v>
      </c>
      <c r="BJ419" s="470">
        <f>'2. Traffic'!J225</f>
        <v>4329.7286400000003</v>
      </c>
      <c r="BK419" s="471">
        <f t="shared" si="69"/>
        <v>5.0698733798430337E-3</v>
      </c>
    </row>
    <row r="420" spans="3:63">
      <c r="C420" s="240" t="str">
        <f t="shared" si="67"/>
        <v>S20</v>
      </c>
      <c r="D420" s="240" t="str">
        <f t="shared" si="67"/>
        <v>Subscribers</v>
      </c>
      <c r="E420" s="469">
        <f>'8. Routing factors'!E205*'7. Network costs'!$J$309</f>
        <v>0</v>
      </c>
      <c r="F420" s="469">
        <f>'8. Routing factors'!F205*'7. Network costs'!$J$310</f>
        <v>0</v>
      </c>
      <c r="G420" s="469">
        <f>'8. Routing factors'!G205*'7. Network costs'!$J$311</f>
        <v>0</v>
      </c>
      <c r="H420" s="469">
        <f>'8. Routing factors'!H205*'7. Network costs'!$J$312</f>
        <v>0</v>
      </c>
      <c r="I420" s="469">
        <f>'8. Routing factors'!I205*'7. Network costs'!$J$313</f>
        <v>0</v>
      </c>
      <c r="J420" s="469">
        <f>'8. Routing factors'!J205*'7. Network costs'!$J$314</f>
        <v>0</v>
      </c>
      <c r="K420" s="469">
        <f>'8. Routing factors'!K205*'7. Network costs'!$J$315</f>
        <v>0</v>
      </c>
      <c r="L420" s="469">
        <f>'8. Routing factors'!L205*'7. Network costs'!$J$316</f>
        <v>0</v>
      </c>
      <c r="M420" s="469">
        <f>'8. Routing factors'!M205*'7. Network costs'!$J$317</f>
        <v>0</v>
      </c>
      <c r="N420" s="469">
        <f>'8. Routing factors'!N205*'7. Network costs'!$J$318</f>
        <v>0</v>
      </c>
      <c r="O420" s="469">
        <f>'8. Routing factors'!O205*'7. Network costs'!$J$319</f>
        <v>0</v>
      </c>
      <c r="P420" s="469">
        <f>'8. Routing factors'!P205*'7. Network costs'!$J$320</f>
        <v>0</v>
      </c>
      <c r="Q420" s="469">
        <f>'8. Routing factors'!Q205*'7. Network costs'!$J$321</f>
        <v>0</v>
      </c>
      <c r="R420" s="469">
        <f>'8. Routing factors'!R205*'7. Network costs'!$J$322</f>
        <v>0</v>
      </c>
      <c r="S420" s="469">
        <f>'8. Routing factors'!S205*'7. Network costs'!$J$323</f>
        <v>0</v>
      </c>
      <c r="T420" s="469">
        <f>'8. Routing factors'!T205*'7. Network costs'!$J$324</f>
        <v>0</v>
      </c>
      <c r="U420" s="469">
        <f>'8. Routing factors'!U205*'7. Network costs'!$J$325</f>
        <v>0</v>
      </c>
      <c r="V420" s="469">
        <f>'8. Routing factors'!V205*'7. Network costs'!$J$326</f>
        <v>0</v>
      </c>
      <c r="W420" s="469">
        <f>'8. Routing factors'!W205*'7. Network costs'!$J$327</f>
        <v>0</v>
      </c>
      <c r="X420" s="469">
        <f>'8. Routing factors'!X205*'7. Network costs'!$J$328</f>
        <v>0</v>
      </c>
      <c r="Y420" s="469">
        <f>'8. Routing factors'!Y205*'7. Network costs'!$J$329</f>
        <v>0</v>
      </c>
      <c r="Z420" s="469">
        <f>'8. Routing factors'!Z205*'7. Network costs'!$J$330</f>
        <v>0</v>
      </c>
      <c r="AA420" s="469">
        <f>'8. Routing factors'!AA205*'7. Network costs'!$J$331</f>
        <v>0</v>
      </c>
      <c r="AB420" s="469">
        <f>'8. Routing factors'!AB205*'7. Network costs'!$J$332</f>
        <v>0</v>
      </c>
      <c r="AC420" s="469">
        <f>'8. Routing factors'!AC205*'7. Network costs'!$J$333</f>
        <v>0</v>
      </c>
      <c r="AD420" s="469">
        <f>'8. Routing factors'!AD205*'7. Network costs'!$J$334</f>
        <v>0</v>
      </c>
      <c r="AE420" s="469">
        <f>'8. Routing factors'!AE205*'7. Network costs'!$J$335</f>
        <v>0</v>
      </c>
      <c r="AF420" s="469">
        <f>'8. Routing factors'!AF205*'7. Network costs'!$J$336</f>
        <v>0</v>
      </c>
      <c r="AG420" s="469">
        <f>'8. Routing factors'!AG205*'7. Network costs'!$J$337</f>
        <v>0</v>
      </c>
      <c r="AH420" s="469">
        <f>'8. Routing factors'!AH205*'7. Network costs'!$J$338</f>
        <v>0</v>
      </c>
      <c r="AI420" s="469">
        <f>'8. Routing factors'!AI205*'7. Network costs'!$J$339</f>
        <v>0</v>
      </c>
      <c r="AJ420" s="469">
        <f>'8. Routing factors'!AJ205*'7. Network costs'!$J$340</f>
        <v>0</v>
      </c>
      <c r="AK420" s="469">
        <f>'8. Routing factors'!AK205*'7. Network costs'!$J$341</f>
        <v>0</v>
      </c>
      <c r="AL420" s="469">
        <f>'8. Routing factors'!AL205*'7. Network costs'!$J$342</f>
        <v>0</v>
      </c>
      <c r="AM420" s="469">
        <f>'8. Routing factors'!AM205*'7. Network costs'!$J$343</f>
        <v>0</v>
      </c>
      <c r="AN420" s="469">
        <f>'8. Routing factors'!AN205*'7. Network costs'!$J$344</f>
        <v>0</v>
      </c>
      <c r="AO420" s="469">
        <f>'8. Routing factors'!AO205*'7. Network costs'!$J$345</f>
        <v>0</v>
      </c>
      <c r="AP420" s="469">
        <f>'8. Routing factors'!AP205*'7. Network costs'!$J$346</f>
        <v>0</v>
      </c>
      <c r="AQ420" s="469">
        <f>'8. Routing factors'!AQ205*'7. Network costs'!$J$347</f>
        <v>0</v>
      </c>
      <c r="AR420" s="469">
        <f>'8. Routing factors'!AR205*'7. Network costs'!$J$348</f>
        <v>0</v>
      </c>
      <c r="AS420" s="469">
        <f>'8. Routing factors'!AS205*'7. Network costs'!$J$349</f>
        <v>0</v>
      </c>
      <c r="AT420" s="469">
        <f>'8. Routing factors'!AT205*'7. Network costs'!$J$350</f>
        <v>0</v>
      </c>
      <c r="AU420" s="469">
        <f>'8. Routing factors'!AU205*'7. Network costs'!$J$351</f>
        <v>0</v>
      </c>
      <c r="AV420" s="469">
        <f>'8. Routing factors'!AV205*'7. Network costs'!$J$352</f>
        <v>0</v>
      </c>
      <c r="AW420" s="469">
        <f>'8. Routing factors'!AW205*'7. Network costs'!$J$353</f>
        <v>0</v>
      </c>
      <c r="AX420" s="469">
        <f>'8. Routing factors'!AX205*'7. Network costs'!$J$354</f>
        <v>0</v>
      </c>
      <c r="AY420" s="469">
        <f>'8. Routing factors'!AY205*'7. Network costs'!$J$355</f>
        <v>0</v>
      </c>
      <c r="AZ420" s="469">
        <f>'8. Routing factors'!AZ205*'7. Network costs'!$J$356</f>
        <v>0</v>
      </c>
      <c r="BA420" s="469">
        <f>'8. Routing factors'!BA205*'7. Network costs'!$J$357</f>
        <v>0</v>
      </c>
      <c r="BB420" s="469">
        <f>'8. Routing factors'!BB205*'7. Network costs'!$J$358</f>
        <v>0</v>
      </c>
      <c r="BC420" s="469">
        <f>'8. Routing factors'!BC205*'7. Network costs'!$J$359</f>
        <v>0</v>
      </c>
      <c r="BD420" s="469">
        <f>'8. Routing factors'!BD205*'7. Network costs'!$J$360</f>
        <v>0</v>
      </c>
      <c r="BE420" s="469">
        <f>'8. Routing factors'!BE205*'7. Network costs'!$J$361</f>
        <v>0</v>
      </c>
      <c r="BF420" s="469">
        <f>'8. Routing factors'!BF205*'7. Network costs'!$J$362</f>
        <v>0</v>
      </c>
      <c r="BG420" s="469">
        <f>'8. Routing factors'!BG205*'7. Network costs'!$J$363</f>
        <v>0</v>
      </c>
      <c r="BH420" s="229"/>
      <c r="BI420" s="335">
        <f t="shared" si="68"/>
        <v>0</v>
      </c>
      <c r="BJ420" s="470">
        <f>'2. Traffic'!J226</f>
        <v>0</v>
      </c>
      <c r="BK420" s="471" t="str">
        <f t="shared" si="69"/>
        <v/>
      </c>
    </row>
    <row r="421" spans="3:63">
      <c r="C421" s="240" t="str">
        <f t="shared" si="67"/>
        <v>S21</v>
      </c>
      <c r="D421" s="240" t="str">
        <f t="shared" si="67"/>
        <v>OTHER: complete as required</v>
      </c>
      <c r="E421" s="469">
        <f>'8. Routing factors'!E206*'7. Network costs'!$J$309</f>
        <v>0</v>
      </c>
      <c r="F421" s="469">
        <f>'8. Routing factors'!F206*'7. Network costs'!$J$310</f>
        <v>0</v>
      </c>
      <c r="G421" s="469">
        <f>'8. Routing factors'!G206*'7. Network costs'!$J$311</f>
        <v>0</v>
      </c>
      <c r="H421" s="469">
        <f>'8. Routing factors'!H206*'7. Network costs'!$J$312</f>
        <v>0</v>
      </c>
      <c r="I421" s="469">
        <f>'8. Routing factors'!I206*'7. Network costs'!$J$313</f>
        <v>0</v>
      </c>
      <c r="J421" s="469">
        <f>'8. Routing factors'!J206*'7. Network costs'!$J$314</f>
        <v>0</v>
      </c>
      <c r="K421" s="469">
        <f>'8. Routing factors'!K206*'7. Network costs'!$J$315</f>
        <v>0</v>
      </c>
      <c r="L421" s="469">
        <f>'8. Routing factors'!L206*'7. Network costs'!$J$316</f>
        <v>0</v>
      </c>
      <c r="M421" s="469">
        <f>'8. Routing factors'!M206*'7. Network costs'!$J$317</f>
        <v>0</v>
      </c>
      <c r="N421" s="469">
        <f>'8. Routing factors'!N206*'7. Network costs'!$J$318</f>
        <v>0</v>
      </c>
      <c r="O421" s="469">
        <f>'8. Routing factors'!O206*'7. Network costs'!$J$319</f>
        <v>0</v>
      </c>
      <c r="P421" s="469">
        <f>'8. Routing factors'!P206*'7. Network costs'!$J$320</f>
        <v>0</v>
      </c>
      <c r="Q421" s="469">
        <f>'8. Routing factors'!Q206*'7. Network costs'!$J$321</f>
        <v>0</v>
      </c>
      <c r="R421" s="469">
        <f>'8. Routing factors'!R206*'7. Network costs'!$J$322</f>
        <v>0</v>
      </c>
      <c r="S421" s="469">
        <f>'8. Routing factors'!S206*'7. Network costs'!$J$323</f>
        <v>0</v>
      </c>
      <c r="T421" s="469">
        <f>'8. Routing factors'!T206*'7. Network costs'!$J$324</f>
        <v>0</v>
      </c>
      <c r="U421" s="469">
        <f>'8. Routing factors'!U206*'7. Network costs'!$J$325</f>
        <v>0</v>
      </c>
      <c r="V421" s="469">
        <f>'8. Routing factors'!V206*'7. Network costs'!$J$326</f>
        <v>0</v>
      </c>
      <c r="W421" s="469">
        <f>'8. Routing factors'!W206*'7. Network costs'!$J$327</f>
        <v>0</v>
      </c>
      <c r="X421" s="469">
        <f>'8. Routing factors'!X206*'7. Network costs'!$J$328</f>
        <v>0</v>
      </c>
      <c r="Y421" s="469">
        <f>'8. Routing factors'!Y206*'7. Network costs'!$J$329</f>
        <v>0</v>
      </c>
      <c r="Z421" s="469">
        <f>'8. Routing factors'!Z206*'7. Network costs'!$J$330</f>
        <v>0</v>
      </c>
      <c r="AA421" s="469">
        <f>'8. Routing factors'!AA206*'7. Network costs'!$J$331</f>
        <v>0</v>
      </c>
      <c r="AB421" s="469">
        <f>'8. Routing factors'!AB206*'7. Network costs'!$J$332</f>
        <v>0</v>
      </c>
      <c r="AC421" s="469">
        <f>'8. Routing factors'!AC206*'7. Network costs'!$J$333</f>
        <v>0</v>
      </c>
      <c r="AD421" s="469">
        <f>'8. Routing factors'!AD206*'7. Network costs'!$J$334</f>
        <v>0</v>
      </c>
      <c r="AE421" s="469">
        <f>'8. Routing factors'!AE206*'7. Network costs'!$J$335</f>
        <v>0</v>
      </c>
      <c r="AF421" s="469">
        <f>'8. Routing factors'!AF206*'7. Network costs'!$J$336</f>
        <v>0</v>
      </c>
      <c r="AG421" s="469">
        <f>'8. Routing factors'!AG206*'7. Network costs'!$J$337</f>
        <v>0</v>
      </c>
      <c r="AH421" s="469">
        <f>'8. Routing factors'!AH206*'7. Network costs'!$J$338</f>
        <v>0</v>
      </c>
      <c r="AI421" s="469">
        <f>'8. Routing factors'!AI206*'7. Network costs'!$J$339</f>
        <v>0</v>
      </c>
      <c r="AJ421" s="469">
        <f>'8. Routing factors'!AJ206*'7. Network costs'!$J$340</f>
        <v>0</v>
      </c>
      <c r="AK421" s="469">
        <f>'8. Routing factors'!AK206*'7. Network costs'!$J$341</f>
        <v>0</v>
      </c>
      <c r="AL421" s="469">
        <f>'8. Routing factors'!AL206*'7. Network costs'!$J$342</f>
        <v>0</v>
      </c>
      <c r="AM421" s="469">
        <f>'8. Routing factors'!AM206*'7. Network costs'!$J$343</f>
        <v>0</v>
      </c>
      <c r="AN421" s="469">
        <f>'8. Routing factors'!AN206*'7. Network costs'!$J$344</f>
        <v>0</v>
      </c>
      <c r="AO421" s="469">
        <f>'8. Routing factors'!AO206*'7. Network costs'!$J$345</f>
        <v>0</v>
      </c>
      <c r="AP421" s="469">
        <f>'8. Routing factors'!AP206*'7. Network costs'!$J$346</f>
        <v>0</v>
      </c>
      <c r="AQ421" s="469">
        <f>'8. Routing factors'!AQ206*'7. Network costs'!$J$347</f>
        <v>0</v>
      </c>
      <c r="AR421" s="469">
        <f>'8. Routing factors'!AR206*'7. Network costs'!$J$348</f>
        <v>0</v>
      </c>
      <c r="AS421" s="469">
        <f>'8. Routing factors'!AS206*'7. Network costs'!$J$349</f>
        <v>0</v>
      </c>
      <c r="AT421" s="469">
        <f>'8. Routing factors'!AT206*'7. Network costs'!$J$350</f>
        <v>0</v>
      </c>
      <c r="AU421" s="469">
        <f>'8. Routing factors'!AU206*'7. Network costs'!$J$351</f>
        <v>0</v>
      </c>
      <c r="AV421" s="469">
        <f>'8. Routing factors'!AV206*'7. Network costs'!$J$352</f>
        <v>0</v>
      </c>
      <c r="AW421" s="469">
        <f>'8. Routing factors'!AW206*'7. Network costs'!$J$353</f>
        <v>0</v>
      </c>
      <c r="AX421" s="469">
        <f>'8. Routing factors'!AX206*'7. Network costs'!$J$354</f>
        <v>0</v>
      </c>
      <c r="AY421" s="469">
        <f>'8. Routing factors'!AY206*'7. Network costs'!$J$355</f>
        <v>0</v>
      </c>
      <c r="AZ421" s="469">
        <f>'8. Routing factors'!AZ206*'7. Network costs'!$J$356</f>
        <v>0</v>
      </c>
      <c r="BA421" s="469">
        <f>'8. Routing factors'!BA206*'7. Network costs'!$J$357</f>
        <v>0</v>
      </c>
      <c r="BB421" s="469">
        <f>'8. Routing factors'!BB206*'7. Network costs'!$J$358</f>
        <v>0</v>
      </c>
      <c r="BC421" s="469">
        <f>'8. Routing factors'!BC206*'7. Network costs'!$J$359</f>
        <v>0</v>
      </c>
      <c r="BD421" s="469">
        <f>'8. Routing factors'!BD206*'7. Network costs'!$J$360</f>
        <v>0</v>
      </c>
      <c r="BE421" s="469">
        <f>'8. Routing factors'!BE206*'7. Network costs'!$J$361</f>
        <v>0</v>
      </c>
      <c r="BF421" s="469">
        <f>'8. Routing factors'!BF206*'7. Network costs'!$J$362</f>
        <v>0</v>
      </c>
      <c r="BG421" s="469">
        <f>'8. Routing factors'!BG206*'7. Network costs'!$J$363</f>
        <v>0</v>
      </c>
      <c r="BH421" s="229"/>
      <c r="BI421" s="335">
        <f t="shared" si="68"/>
        <v>0</v>
      </c>
      <c r="BJ421" s="470">
        <f>'2. Traffic'!J227</f>
        <v>0</v>
      </c>
      <c r="BK421" s="471" t="str">
        <f t="shared" si="69"/>
        <v/>
      </c>
    </row>
    <row r="422" spans="3:63">
      <c r="C422" s="240" t="str">
        <f t="shared" si="67"/>
        <v>S22</v>
      </c>
      <c r="D422" s="240" t="str">
        <f t="shared" si="67"/>
        <v>OTHER: complete as required</v>
      </c>
      <c r="E422" s="469">
        <f>'8. Routing factors'!E207*'7. Network costs'!$J$309</f>
        <v>0</v>
      </c>
      <c r="F422" s="469">
        <f>'8. Routing factors'!F207*'7. Network costs'!$J$310</f>
        <v>0</v>
      </c>
      <c r="G422" s="469">
        <f>'8. Routing factors'!G207*'7. Network costs'!$J$311</f>
        <v>0</v>
      </c>
      <c r="H422" s="469">
        <f>'8. Routing factors'!H207*'7. Network costs'!$J$312</f>
        <v>0</v>
      </c>
      <c r="I422" s="469">
        <f>'8. Routing factors'!I207*'7. Network costs'!$J$313</f>
        <v>0</v>
      </c>
      <c r="J422" s="469">
        <f>'8. Routing factors'!J207*'7. Network costs'!$J$314</f>
        <v>0</v>
      </c>
      <c r="K422" s="469">
        <f>'8. Routing factors'!K207*'7. Network costs'!$J$315</f>
        <v>0</v>
      </c>
      <c r="L422" s="469">
        <f>'8. Routing factors'!L207*'7. Network costs'!$J$316</f>
        <v>0</v>
      </c>
      <c r="M422" s="469">
        <f>'8. Routing factors'!M207*'7. Network costs'!$J$317</f>
        <v>0</v>
      </c>
      <c r="N422" s="469">
        <f>'8. Routing factors'!N207*'7. Network costs'!$J$318</f>
        <v>0</v>
      </c>
      <c r="O422" s="469">
        <f>'8. Routing factors'!O207*'7. Network costs'!$J$319</f>
        <v>0</v>
      </c>
      <c r="P422" s="469">
        <f>'8. Routing factors'!P207*'7. Network costs'!$J$320</f>
        <v>0</v>
      </c>
      <c r="Q422" s="469">
        <f>'8. Routing factors'!Q207*'7. Network costs'!$J$321</f>
        <v>0</v>
      </c>
      <c r="R422" s="469">
        <f>'8. Routing factors'!R207*'7. Network costs'!$J$322</f>
        <v>0</v>
      </c>
      <c r="S422" s="469">
        <f>'8. Routing factors'!S207*'7. Network costs'!$J$323</f>
        <v>0</v>
      </c>
      <c r="T422" s="469">
        <f>'8. Routing factors'!T207*'7. Network costs'!$J$324</f>
        <v>0</v>
      </c>
      <c r="U422" s="469">
        <f>'8. Routing factors'!U207*'7. Network costs'!$J$325</f>
        <v>0</v>
      </c>
      <c r="V422" s="469">
        <f>'8. Routing factors'!V207*'7. Network costs'!$J$326</f>
        <v>0</v>
      </c>
      <c r="W422" s="469">
        <f>'8. Routing factors'!W207*'7. Network costs'!$J$327</f>
        <v>0</v>
      </c>
      <c r="X422" s="469">
        <f>'8. Routing factors'!X207*'7. Network costs'!$J$328</f>
        <v>0</v>
      </c>
      <c r="Y422" s="469">
        <f>'8. Routing factors'!Y207*'7. Network costs'!$J$329</f>
        <v>0</v>
      </c>
      <c r="Z422" s="469">
        <f>'8. Routing factors'!Z207*'7. Network costs'!$J$330</f>
        <v>0</v>
      </c>
      <c r="AA422" s="469">
        <f>'8. Routing factors'!AA207*'7. Network costs'!$J$331</f>
        <v>0</v>
      </c>
      <c r="AB422" s="469">
        <f>'8. Routing factors'!AB207*'7. Network costs'!$J$332</f>
        <v>0</v>
      </c>
      <c r="AC422" s="469">
        <f>'8. Routing factors'!AC207*'7. Network costs'!$J$333</f>
        <v>0</v>
      </c>
      <c r="AD422" s="469">
        <f>'8. Routing factors'!AD207*'7. Network costs'!$J$334</f>
        <v>0</v>
      </c>
      <c r="AE422" s="469">
        <f>'8. Routing factors'!AE207*'7. Network costs'!$J$335</f>
        <v>0</v>
      </c>
      <c r="AF422" s="469">
        <f>'8. Routing factors'!AF207*'7. Network costs'!$J$336</f>
        <v>0</v>
      </c>
      <c r="AG422" s="469">
        <f>'8. Routing factors'!AG207*'7. Network costs'!$J$337</f>
        <v>0</v>
      </c>
      <c r="AH422" s="469">
        <f>'8. Routing factors'!AH207*'7. Network costs'!$J$338</f>
        <v>0</v>
      </c>
      <c r="AI422" s="469">
        <f>'8. Routing factors'!AI207*'7. Network costs'!$J$339</f>
        <v>0</v>
      </c>
      <c r="AJ422" s="469">
        <f>'8. Routing factors'!AJ207*'7. Network costs'!$J$340</f>
        <v>0</v>
      </c>
      <c r="AK422" s="469">
        <f>'8. Routing factors'!AK207*'7. Network costs'!$J$341</f>
        <v>0</v>
      </c>
      <c r="AL422" s="469">
        <f>'8. Routing factors'!AL207*'7. Network costs'!$J$342</f>
        <v>0</v>
      </c>
      <c r="AM422" s="469">
        <f>'8. Routing factors'!AM207*'7. Network costs'!$J$343</f>
        <v>0</v>
      </c>
      <c r="AN422" s="469">
        <f>'8. Routing factors'!AN207*'7. Network costs'!$J$344</f>
        <v>0</v>
      </c>
      <c r="AO422" s="469">
        <f>'8. Routing factors'!AO207*'7. Network costs'!$J$345</f>
        <v>0</v>
      </c>
      <c r="AP422" s="469">
        <f>'8. Routing factors'!AP207*'7. Network costs'!$J$346</f>
        <v>0</v>
      </c>
      <c r="AQ422" s="469">
        <f>'8. Routing factors'!AQ207*'7. Network costs'!$J$347</f>
        <v>0</v>
      </c>
      <c r="AR422" s="469">
        <f>'8. Routing factors'!AR207*'7. Network costs'!$J$348</f>
        <v>0</v>
      </c>
      <c r="AS422" s="469">
        <f>'8. Routing factors'!AS207*'7. Network costs'!$J$349</f>
        <v>0</v>
      </c>
      <c r="AT422" s="469">
        <f>'8. Routing factors'!AT207*'7. Network costs'!$J$350</f>
        <v>0</v>
      </c>
      <c r="AU422" s="469">
        <f>'8. Routing factors'!AU207*'7. Network costs'!$J$351</f>
        <v>0</v>
      </c>
      <c r="AV422" s="469">
        <f>'8. Routing factors'!AV207*'7. Network costs'!$J$352</f>
        <v>0</v>
      </c>
      <c r="AW422" s="469">
        <f>'8. Routing factors'!AW207*'7. Network costs'!$J$353</f>
        <v>0</v>
      </c>
      <c r="AX422" s="469">
        <f>'8. Routing factors'!AX207*'7. Network costs'!$J$354</f>
        <v>0</v>
      </c>
      <c r="AY422" s="469">
        <f>'8. Routing factors'!AY207*'7. Network costs'!$J$355</f>
        <v>0</v>
      </c>
      <c r="AZ422" s="469">
        <f>'8. Routing factors'!AZ207*'7. Network costs'!$J$356</f>
        <v>0</v>
      </c>
      <c r="BA422" s="469">
        <f>'8. Routing factors'!BA207*'7. Network costs'!$J$357</f>
        <v>0</v>
      </c>
      <c r="BB422" s="469">
        <f>'8. Routing factors'!BB207*'7. Network costs'!$J$358</f>
        <v>0</v>
      </c>
      <c r="BC422" s="469">
        <f>'8. Routing factors'!BC207*'7. Network costs'!$J$359</f>
        <v>0</v>
      </c>
      <c r="BD422" s="469">
        <f>'8. Routing factors'!BD207*'7. Network costs'!$J$360</f>
        <v>0</v>
      </c>
      <c r="BE422" s="469">
        <f>'8. Routing factors'!BE207*'7. Network costs'!$J$361</f>
        <v>0</v>
      </c>
      <c r="BF422" s="469">
        <f>'8. Routing factors'!BF207*'7. Network costs'!$J$362</f>
        <v>0</v>
      </c>
      <c r="BG422" s="469">
        <f>'8. Routing factors'!BG207*'7. Network costs'!$J$363</f>
        <v>0</v>
      </c>
      <c r="BH422" s="229"/>
      <c r="BI422" s="335">
        <f t="shared" si="68"/>
        <v>0</v>
      </c>
      <c r="BJ422" s="470">
        <f>'2. Traffic'!J228</f>
        <v>0</v>
      </c>
      <c r="BK422" s="471" t="str">
        <f t="shared" si="69"/>
        <v/>
      </c>
    </row>
    <row r="423" spans="3:63">
      <c r="C423" s="240" t="str">
        <f t="shared" si="67"/>
        <v>S23</v>
      </c>
      <c r="D423" s="240" t="str">
        <f t="shared" si="67"/>
        <v>OTHER: complete as required</v>
      </c>
      <c r="E423" s="469">
        <f>'8. Routing factors'!E208*'7. Network costs'!$J$309</f>
        <v>0</v>
      </c>
      <c r="F423" s="469">
        <f>'8. Routing factors'!F208*'7. Network costs'!$J$310</f>
        <v>0</v>
      </c>
      <c r="G423" s="469">
        <f>'8. Routing factors'!G208*'7. Network costs'!$J$311</f>
        <v>0</v>
      </c>
      <c r="H423" s="469">
        <f>'8. Routing factors'!H208*'7. Network costs'!$J$312</f>
        <v>0</v>
      </c>
      <c r="I423" s="469">
        <f>'8. Routing factors'!I208*'7. Network costs'!$J$313</f>
        <v>0</v>
      </c>
      <c r="J423" s="469">
        <f>'8. Routing factors'!J208*'7. Network costs'!$J$314</f>
        <v>0</v>
      </c>
      <c r="K423" s="469">
        <f>'8. Routing factors'!K208*'7. Network costs'!$J$315</f>
        <v>0</v>
      </c>
      <c r="L423" s="469">
        <f>'8. Routing factors'!L208*'7. Network costs'!$J$316</f>
        <v>0</v>
      </c>
      <c r="M423" s="469">
        <f>'8. Routing factors'!M208*'7. Network costs'!$J$317</f>
        <v>0</v>
      </c>
      <c r="N423" s="469">
        <f>'8. Routing factors'!N208*'7. Network costs'!$J$318</f>
        <v>0</v>
      </c>
      <c r="O423" s="469">
        <f>'8. Routing factors'!O208*'7. Network costs'!$J$319</f>
        <v>0</v>
      </c>
      <c r="P423" s="469">
        <f>'8. Routing factors'!P208*'7. Network costs'!$J$320</f>
        <v>0</v>
      </c>
      <c r="Q423" s="469">
        <f>'8. Routing factors'!Q208*'7. Network costs'!$J$321</f>
        <v>0</v>
      </c>
      <c r="R423" s="469">
        <f>'8. Routing factors'!R208*'7. Network costs'!$J$322</f>
        <v>0</v>
      </c>
      <c r="S423" s="469">
        <f>'8. Routing factors'!S208*'7. Network costs'!$J$323</f>
        <v>0</v>
      </c>
      <c r="T423" s="469">
        <f>'8. Routing factors'!T208*'7. Network costs'!$J$324</f>
        <v>0</v>
      </c>
      <c r="U423" s="469">
        <f>'8. Routing factors'!U208*'7. Network costs'!$J$325</f>
        <v>0</v>
      </c>
      <c r="V423" s="469">
        <f>'8. Routing factors'!V208*'7. Network costs'!$J$326</f>
        <v>0</v>
      </c>
      <c r="W423" s="469">
        <f>'8. Routing factors'!W208*'7. Network costs'!$J$327</f>
        <v>0</v>
      </c>
      <c r="X423" s="469">
        <f>'8. Routing factors'!X208*'7. Network costs'!$J$328</f>
        <v>0</v>
      </c>
      <c r="Y423" s="469">
        <f>'8. Routing factors'!Y208*'7. Network costs'!$J$329</f>
        <v>0</v>
      </c>
      <c r="Z423" s="469">
        <f>'8. Routing factors'!Z208*'7. Network costs'!$J$330</f>
        <v>0</v>
      </c>
      <c r="AA423" s="469">
        <f>'8. Routing factors'!AA208*'7. Network costs'!$J$331</f>
        <v>0</v>
      </c>
      <c r="AB423" s="469">
        <f>'8. Routing factors'!AB208*'7. Network costs'!$J$332</f>
        <v>0</v>
      </c>
      <c r="AC423" s="469">
        <f>'8. Routing factors'!AC208*'7. Network costs'!$J$333</f>
        <v>0</v>
      </c>
      <c r="AD423" s="469">
        <f>'8. Routing factors'!AD208*'7. Network costs'!$J$334</f>
        <v>0</v>
      </c>
      <c r="AE423" s="469">
        <f>'8. Routing factors'!AE208*'7. Network costs'!$J$335</f>
        <v>0</v>
      </c>
      <c r="AF423" s="469">
        <f>'8. Routing factors'!AF208*'7. Network costs'!$J$336</f>
        <v>0</v>
      </c>
      <c r="AG423" s="469">
        <f>'8. Routing factors'!AG208*'7. Network costs'!$J$337</f>
        <v>0</v>
      </c>
      <c r="AH423" s="469">
        <f>'8. Routing factors'!AH208*'7. Network costs'!$J$338</f>
        <v>0</v>
      </c>
      <c r="AI423" s="469">
        <f>'8. Routing factors'!AI208*'7. Network costs'!$J$339</f>
        <v>0</v>
      </c>
      <c r="AJ423" s="469">
        <f>'8. Routing factors'!AJ208*'7. Network costs'!$J$340</f>
        <v>0</v>
      </c>
      <c r="AK423" s="469">
        <f>'8. Routing factors'!AK208*'7. Network costs'!$J$341</f>
        <v>0</v>
      </c>
      <c r="AL423" s="469">
        <f>'8. Routing factors'!AL208*'7. Network costs'!$J$342</f>
        <v>0</v>
      </c>
      <c r="AM423" s="469">
        <f>'8. Routing factors'!AM208*'7. Network costs'!$J$343</f>
        <v>0</v>
      </c>
      <c r="AN423" s="469">
        <f>'8. Routing factors'!AN208*'7. Network costs'!$J$344</f>
        <v>0</v>
      </c>
      <c r="AO423" s="469">
        <f>'8. Routing factors'!AO208*'7. Network costs'!$J$345</f>
        <v>0</v>
      </c>
      <c r="AP423" s="469">
        <f>'8. Routing factors'!AP208*'7. Network costs'!$J$346</f>
        <v>0</v>
      </c>
      <c r="AQ423" s="469">
        <f>'8. Routing factors'!AQ208*'7. Network costs'!$J$347</f>
        <v>0</v>
      </c>
      <c r="AR423" s="469">
        <f>'8. Routing factors'!AR208*'7. Network costs'!$J$348</f>
        <v>0</v>
      </c>
      <c r="AS423" s="469">
        <f>'8. Routing factors'!AS208*'7. Network costs'!$J$349</f>
        <v>0</v>
      </c>
      <c r="AT423" s="469">
        <f>'8. Routing factors'!AT208*'7. Network costs'!$J$350</f>
        <v>0</v>
      </c>
      <c r="AU423" s="469">
        <f>'8. Routing factors'!AU208*'7. Network costs'!$J$351</f>
        <v>0</v>
      </c>
      <c r="AV423" s="469">
        <f>'8. Routing factors'!AV208*'7. Network costs'!$J$352</f>
        <v>0</v>
      </c>
      <c r="AW423" s="469">
        <f>'8. Routing factors'!AW208*'7. Network costs'!$J$353</f>
        <v>0</v>
      </c>
      <c r="AX423" s="469">
        <f>'8. Routing factors'!AX208*'7. Network costs'!$J$354</f>
        <v>0</v>
      </c>
      <c r="AY423" s="469">
        <f>'8. Routing factors'!AY208*'7. Network costs'!$J$355</f>
        <v>0</v>
      </c>
      <c r="AZ423" s="469">
        <f>'8. Routing factors'!AZ208*'7. Network costs'!$J$356</f>
        <v>0</v>
      </c>
      <c r="BA423" s="469">
        <f>'8. Routing factors'!BA208*'7. Network costs'!$J$357</f>
        <v>0</v>
      </c>
      <c r="BB423" s="469">
        <f>'8. Routing factors'!BB208*'7. Network costs'!$J$358</f>
        <v>0</v>
      </c>
      <c r="BC423" s="469">
        <f>'8. Routing factors'!BC208*'7. Network costs'!$J$359</f>
        <v>0</v>
      </c>
      <c r="BD423" s="469">
        <f>'8. Routing factors'!BD208*'7. Network costs'!$J$360</f>
        <v>0</v>
      </c>
      <c r="BE423" s="469">
        <f>'8. Routing factors'!BE208*'7. Network costs'!$J$361</f>
        <v>0</v>
      </c>
      <c r="BF423" s="469">
        <f>'8. Routing factors'!BF208*'7. Network costs'!$J$362</f>
        <v>0</v>
      </c>
      <c r="BG423" s="469">
        <f>'8. Routing factors'!BG208*'7. Network costs'!$J$363</f>
        <v>0</v>
      </c>
      <c r="BH423" s="229"/>
      <c r="BI423" s="335">
        <f t="shared" si="68"/>
        <v>0</v>
      </c>
      <c r="BJ423" s="470">
        <f>'2. Traffic'!J229</f>
        <v>0</v>
      </c>
      <c r="BK423" s="471" t="str">
        <f t="shared" si="69"/>
        <v/>
      </c>
    </row>
    <row r="424" spans="3:63">
      <c r="C424" s="240" t="str">
        <f t="shared" si="67"/>
        <v>S24</v>
      </c>
      <c r="D424" s="240" t="str">
        <f t="shared" si="67"/>
        <v>OTHER: complete as required</v>
      </c>
      <c r="E424" s="469">
        <f>'8. Routing factors'!E209*'7. Network costs'!$J$309</f>
        <v>0</v>
      </c>
      <c r="F424" s="469">
        <f>'8. Routing factors'!F209*'7. Network costs'!$J$310</f>
        <v>0</v>
      </c>
      <c r="G424" s="469">
        <f>'8. Routing factors'!G209*'7. Network costs'!$J$311</f>
        <v>0</v>
      </c>
      <c r="H424" s="469">
        <f>'8. Routing factors'!H209*'7. Network costs'!$J$312</f>
        <v>0</v>
      </c>
      <c r="I424" s="469">
        <f>'8. Routing factors'!I209*'7. Network costs'!$J$313</f>
        <v>0</v>
      </c>
      <c r="J424" s="469">
        <f>'8. Routing factors'!J209*'7. Network costs'!$J$314</f>
        <v>0</v>
      </c>
      <c r="K424" s="469">
        <f>'8. Routing factors'!K209*'7. Network costs'!$J$315</f>
        <v>0</v>
      </c>
      <c r="L424" s="469">
        <f>'8. Routing factors'!L209*'7. Network costs'!$J$316</f>
        <v>0</v>
      </c>
      <c r="M424" s="469">
        <f>'8. Routing factors'!M209*'7. Network costs'!$J$317</f>
        <v>0</v>
      </c>
      <c r="N424" s="469">
        <f>'8. Routing factors'!N209*'7. Network costs'!$J$318</f>
        <v>0</v>
      </c>
      <c r="O424" s="469">
        <f>'8. Routing factors'!O209*'7. Network costs'!$J$319</f>
        <v>0</v>
      </c>
      <c r="P424" s="469">
        <f>'8. Routing factors'!P209*'7. Network costs'!$J$320</f>
        <v>0</v>
      </c>
      <c r="Q424" s="469">
        <f>'8. Routing factors'!Q209*'7. Network costs'!$J$321</f>
        <v>0</v>
      </c>
      <c r="R424" s="469">
        <f>'8. Routing factors'!R209*'7. Network costs'!$J$322</f>
        <v>0</v>
      </c>
      <c r="S424" s="469">
        <f>'8. Routing factors'!S209*'7. Network costs'!$J$323</f>
        <v>0</v>
      </c>
      <c r="T424" s="469">
        <f>'8. Routing factors'!T209*'7. Network costs'!$J$324</f>
        <v>0</v>
      </c>
      <c r="U424" s="469">
        <f>'8. Routing factors'!U209*'7. Network costs'!$J$325</f>
        <v>0</v>
      </c>
      <c r="V424" s="469">
        <f>'8. Routing factors'!V209*'7. Network costs'!$J$326</f>
        <v>0</v>
      </c>
      <c r="W424" s="469">
        <f>'8. Routing factors'!W209*'7. Network costs'!$J$327</f>
        <v>0</v>
      </c>
      <c r="X424" s="469">
        <f>'8. Routing factors'!X209*'7. Network costs'!$J$328</f>
        <v>0</v>
      </c>
      <c r="Y424" s="469">
        <f>'8. Routing factors'!Y209*'7. Network costs'!$J$329</f>
        <v>0</v>
      </c>
      <c r="Z424" s="469">
        <f>'8. Routing factors'!Z209*'7. Network costs'!$J$330</f>
        <v>0</v>
      </c>
      <c r="AA424" s="469">
        <f>'8. Routing factors'!AA209*'7. Network costs'!$J$331</f>
        <v>0</v>
      </c>
      <c r="AB424" s="469">
        <f>'8. Routing factors'!AB209*'7. Network costs'!$J$332</f>
        <v>0</v>
      </c>
      <c r="AC424" s="469">
        <f>'8. Routing factors'!AC209*'7. Network costs'!$J$333</f>
        <v>0</v>
      </c>
      <c r="AD424" s="469">
        <f>'8. Routing factors'!AD209*'7. Network costs'!$J$334</f>
        <v>0</v>
      </c>
      <c r="AE424" s="469">
        <f>'8. Routing factors'!AE209*'7. Network costs'!$J$335</f>
        <v>0</v>
      </c>
      <c r="AF424" s="469">
        <f>'8. Routing factors'!AF209*'7. Network costs'!$J$336</f>
        <v>0</v>
      </c>
      <c r="AG424" s="469">
        <f>'8. Routing factors'!AG209*'7. Network costs'!$J$337</f>
        <v>0</v>
      </c>
      <c r="AH424" s="469">
        <f>'8. Routing factors'!AH209*'7. Network costs'!$J$338</f>
        <v>0</v>
      </c>
      <c r="AI424" s="469">
        <f>'8. Routing factors'!AI209*'7. Network costs'!$J$339</f>
        <v>0</v>
      </c>
      <c r="AJ424" s="469">
        <f>'8. Routing factors'!AJ209*'7. Network costs'!$J$340</f>
        <v>0</v>
      </c>
      <c r="AK424" s="469">
        <f>'8. Routing factors'!AK209*'7. Network costs'!$J$341</f>
        <v>0</v>
      </c>
      <c r="AL424" s="469">
        <f>'8. Routing factors'!AL209*'7. Network costs'!$J$342</f>
        <v>0</v>
      </c>
      <c r="AM424" s="469">
        <f>'8. Routing factors'!AM209*'7. Network costs'!$J$343</f>
        <v>0</v>
      </c>
      <c r="AN424" s="469">
        <f>'8. Routing factors'!AN209*'7. Network costs'!$J$344</f>
        <v>0</v>
      </c>
      <c r="AO424" s="469">
        <f>'8. Routing factors'!AO209*'7. Network costs'!$J$345</f>
        <v>0</v>
      </c>
      <c r="AP424" s="469">
        <f>'8. Routing factors'!AP209*'7. Network costs'!$J$346</f>
        <v>0</v>
      </c>
      <c r="AQ424" s="469">
        <f>'8. Routing factors'!AQ209*'7. Network costs'!$J$347</f>
        <v>0</v>
      </c>
      <c r="AR424" s="469">
        <f>'8. Routing factors'!AR209*'7. Network costs'!$J$348</f>
        <v>0</v>
      </c>
      <c r="AS424" s="469">
        <f>'8. Routing factors'!AS209*'7. Network costs'!$J$349</f>
        <v>0</v>
      </c>
      <c r="AT424" s="469">
        <f>'8. Routing factors'!AT209*'7. Network costs'!$J$350</f>
        <v>0</v>
      </c>
      <c r="AU424" s="469">
        <f>'8. Routing factors'!AU209*'7. Network costs'!$J$351</f>
        <v>0</v>
      </c>
      <c r="AV424" s="469">
        <f>'8. Routing factors'!AV209*'7. Network costs'!$J$352</f>
        <v>0</v>
      </c>
      <c r="AW424" s="469">
        <f>'8. Routing factors'!AW209*'7. Network costs'!$J$353</f>
        <v>0</v>
      </c>
      <c r="AX424" s="469">
        <f>'8. Routing factors'!AX209*'7. Network costs'!$J$354</f>
        <v>0</v>
      </c>
      <c r="AY424" s="469">
        <f>'8. Routing factors'!AY209*'7. Network costs'!$J$355</f>
        <v>0</v>
      </c>
      <c r="AZ424" s="469">
        <f>'8. Routing factors'!AZ209*'7. Network costs'!$J$356</f>
        <v>0</v>
      </c>
      <c r="BA424" s="469">
        <f>'8. Routing factors'!BA209*'7. Network costs'!$J$357</f>
        <v>0</v>
      </c>
      <c r="BB424" s="469">
        <f>'8. Routing factors'!BB209*'7. Network costs'!$J$358</f>
        <v>0</v>
      </c>
      <c r="BC424" s="469">
        <f>'8. Routing factors'!BC209*'7. Network costs'!$J$359</f>
        <v>0</v>
      </c>
      <c r="BD424" s="469">
        <f>'8. Routing factors'!BD209*'7. Network costs'!$J$360</f>
        <v>0</v>
      </c>
      <c r="BE424" s="469">
        <f>'8. Routing factors'!BE209*'7. Network costs'!$J$361</f>
        <v>0</v>
      </c>
      <c r="BF424" s="469">
        <f>'8. Routing factors'!BF209*'7. Network costs'!$J$362</f>
        <v>0</v>
      </c>
      <c r="BG424" s="469">
        <f>'8. Routing factors'!BG209*'7. Network costs'!$J$363</f>
        <v>0</v>
      </c>
      <c r="BH424" s="229"/>
      <c r="BI424" s="335">
        <f t="shared" si="68"/>
        <v>0</v>
      </c>
      <c r="BJ424" s="470">
        <f>'2. Traffic'!J230</f>
        <v>0</v>
      </c>
      <c r="BK424" s="471" t="str">
        <f t="shared" si="69"/>
        <v/>
      </c>
    </row>
    <row r="425" spans="3:63">
      <c r="C425" s="240" t="str">
        <f t="shared" si="67"/>
        <v>S25</v>
      </c>
      <c r="D425" s="240" t="str">
        <f t="shared" si="67"/>
        <v>OTHER: complete as required</v>
      </c>
      <c r="E425" s="469">
        <f>'8. Routing factors'!E210*'7. Network costs'!$J$309</f>
        <v>0</v>
      </c>
      <c r="F425" s="469">
        <f>'8. Routing factors'!F210*'7. Network costs'!$J$310</f>
        <v>0</v>
      </c>
      <c r="G425" s="469">
        <f>'8. Routing factors'!G210*'7. Network costs'!$J$311</f>
        <v>0</v>
      </c>
      <c r="H425" s="469">
        <f>'8. Routing factors'!H210*'7. Network costs'!$J$312</f>
        <v>0</v>
      </c>
      <c r="I425" s="469">
        <f>'8. Routing factors'!I210*'7. Network costs'!$J$313</f>
        <v>0</v>
      </c>
      <c r="J425" s="469">
        <f>'8. Routing factors'!J210*'7. Network costs'!$J$314</f>
        <v>0</v>
      </c>
      <c r="K425" s="469">
        <f>'8. Routing factors'!K210*'7. Network costs'!$J$315</f>
        <v>0</v>
      </c>
      <c r="L425" s="469">
        <f>'8. Routing factors'!L210*'7. Network costs'!$J$316</f>
        <v>0</v>
      </c>
      <c r="M425" s="469">
        <f>'8. Routing factors'!M210*'7. Network costs'!$J$317</f>
        <v>0</v>
      </c>
      <c r="N425" s="469">
        <f>'8. Routing factors'!N210*'7. Network costs'!$J$318</f>
        <v>0</v>
      </c>
      <c r="O425" s="469">
        <f>'8. Routing factors'!O210*'7. Network costs'!$J$319</f>
        <v>0</v>
      </c>
      <c r="P425" s="469">
        <f>'8. Routing factors'!P210*'7. Network costs'!$J$320</f>
        <v>0</v>
      </c>
      <c r="Q425" s="469">
        <f>'8. Routing factors'!Q210*'7. Network costs'!$J$321</f>
        <v>0</v>
      </c>
      <c r="R425" s="469">
        <f>'8. Routing factors'!R210*'7. Network costs'!$J$322</f>
        <v>0</v>
      </c>
      <c r="S425" s="469">
        <f>'8. Routing factors'!S210*'7. Network costs'!$J$323</f>
        <v>0</v>
      </c>
      <c r="T425" s="469">
        <f>'8. Routing factors'!T210*'7. Network costs'!$J$324</f>
        <v>0</v>
      </c>
      <c r="U425" s="469">
        <f>'8. Routing factors'!U210*'7. Network costs'!$J$325</f>
        <v>0</v>
      </c>
      <c r="V425" s="469">
        <f>'8. Routing factors'!V210*'7. Network costs'!$J$326</f>
        <v>0</v>
      </c>
      <c r="W425" s="469">
        <f>'8. Routing factors'!W210*'7. Network costs'!$J$327</f>
        <v>0</v>
      </c>
      <c r="X425" s="469">
        <f>'8. Routing factors'!X210*'7. Network costs'!$J$328</f>
        <v>0</v>
      </c>
      <c r="Y425" s="469">
        <f>'8. Routing factors'!Y210*'7. Network costs'!$J$329</f>
        <v>0</v>
      </c>
      <c r="Z425" s="469">
        <f>'8. Routing factors'!Z210*'7. Network costs'!$J$330</f>
        <v>0</v>
      </c>
      <c r="AA425" s="469">
        <f>'8. Routing factors'!AA210*'7. Network costs'!$J$331</f>
        <v>0</v>
      </c>
      <c r="AB425" s="469">
        <f>'8. Routing factors'!AB210*'7. Network costs'!$J$332</f>
        <v>0</v>
      </c>
      <c r="AC425" s="469">
        <f>'8. Routing factors'!AC210*'7. Network costs'!$J$333</f>
        <v>0</v>
      </c>
      <c r="AD425" s="469">
        <f>'8. Routing factors'!AD210*'7. Network costs'!$J$334</f>
        <v>0</v>
      </c>
      <c r="AE425" s="469">
        <f>'8. Routing factors'!AE210*'7. Network costs'!$J$335</f>
        <v>0</v>
      </c>
      <c r="AF425" s="469">
        <f>'8. Routing factors'!AF210*'7. Network costs'!$J$336</f>
        <v>0</v>
      </c>
      <c r="AG425" s="469">
        <f>'8. Routing factors'!AG210*'7. Network costs'!$J$337</f>
        <v>0</v>
      </c>
      <c r="AH425" s="469">
        <f>'8. Routing factors'!AH210*'7. Network costs'!$J$338</f>
        <v>0</v>
      </c>
      <c r="AI425" s="469">
        <f>'8. Routing factors'!AI210*'7. Network costs'!$J$339</f>
        <v>0</v>
      </c>
      <c r="AJ425" s="469">
        <f>'8. Routing factors'!AJ210*'7. Network costs'!$J$340</f>
        <v>0</v>
      </c>
      <c r="AK425" s="469">
        <f>'8. Routing factors'!AK210*'7. Network costs'!$J$341</f>
        <v>0</v>
      </c>
      <c r="AL425" s="469">
        <f>'8. Routing factors'!AL210*'7. Network costs'!$J$342</f>
        <v>0</v>
      </c>
      <c r="AM425" s="469">
        <f>'8. Routing factors'!AM210*'7. Network costs'!$J$343</f>
        <v>0</v>
      </c>
      <c r="AN425" s="469">
        <f>'8. Routing factors'!AN210*'7. Network costs'!$J$344</f>
        <v>0</v>
      </c>
      <c r="AO425" s="469">
        <f>'8. Routing factors'!AO210*'7. Network costs'!$J$345</f>
        <v>0</v>
      </c>
      <c r="AP425" s="469">
        <f>'8. Routing factors'!AP210*'7. Network costs'!$J$346</f>
        <v>0</v>
      </c>
      <c r="AQ425" s="469">
        <f>'8. Routing factors'!AQ210*'7. Network costs'!$J$347</f>
        <v>0</v>
      </c>
      <c r="AR425" s="469">
        <f>'8. Routing factors'!AR210*'7. Network costs'!$J$348</f>
        <v>0</v>
      </c>
      <c r="AS425" s="469">
        <f>'8. Routing factors'!AS210*'7. Network costs'!$J$349</f>
        <v>0</v>
      </c>
      <c r="AT425" s="469">
        <f>'8. Routing factors'!AT210*'7. Network costs'!$J$350</f>
        <v>0</v>
      </c>
      <c r="AU425" s="469">
        <f>'8. Routing factors'!AU210*'7. Network costs'!$J$351</f>
        <v>0</v>
      </c>
      <c r="AV425" s="469">
        <f>'8. Routing factors'!AV210*'7. Network costs'!$J$352</f>
        <v>0</v>
      </c>
      <c r="AW425" s="469">
        <f>'8. Routing factors'!AW210*'7. Network costs'!$J$353</f>
        <v>0</v>
      </c>
      <c r="AX425" s="469">
        <f>'8. Routing factors'!AX210*'7. Network costs'!$J$354</f>
        <v>0</v>
      </c>
      <c r="AY425" s="469">
        <f>'8. Routing factors'!AY210*'7. Network costs'!$J$355</f>
        <v>0</v>
      </c>
      <c r="AZ425" s="469">
        <f>'8. Routing factors'!AZ210*'7. Network costs'!$J$356</f>
        <v>0</v>
      </c>
      <c r="BA425" s="469">
        <f>'8. Routing factors'!BA210*'7. Network costs'!$J$357</f>
        <v>0</v>
      </c>
      <c r="BB425" s="469">
        <f>'8. Routing factors'!BB210*'7. Network costs'!$J$358</f>
        <v>0</v>
      </c>
      <c r="BC425" s="469">
        <f>'8. Routing factors'!BC210*'7. Network costs'!$J$359</f>
        <v>0</v>
      </c>
      <c r="BD425" s="469">
        <f>'8. Routing factors'!BD210*'7. Network costs'!$J$360</f>
        <v>0</v>
      </c>
      <c r="BE425" s="469">
        <f>'8. Routing factors'!BE210*'7. Network costs'!$J$361</f>
        <v>0</v>
      </c>
      <c r="BF425" s="469">
        <f>'8. Routing factors'!BF210*'7. Network costs'!$J$362</f>
        <v>0</v>
      </c>
      <c r="BG425" s="469">
        <f>'8. Routing factors'!BG210*'7. Network costs'!$J$363</f>
        <v>0</v>
      </c>
      <c r="BH425" s="229"/>
      <c r="BI425" s="335">
        <f t="shared" si="68"/>
        <v>0</v>
      </c>
      <c r="BJ425" s="470">
        <f>'2. Traffic'!J231</f>
        <v>0</v>
      </c>
      <c r="BK425" s="471" t="str">
        <f t="shared" si="69"/>
        <v/>
      </c>
    </row>
    <row r="426" spans="3:63">
      <c r="C426" s="240" t="str">
        <f t="shared" si="67"/>
        <v>S26</v>
      </c>
      <c r="D426" s="240" t="str">
        <f t="shared" si="67"/>
        <v>OTHER: complete as required</v>
      </c>
      <c r="E426" s="469">
        <f>'8. Routing factors'!E211*'7. Network costs'!$J$309</f>
        <v>0</v>
      </c>
      <c r="F426" s="469">
        <f>'8. Routing factors'!F211*'7. Network costs'!$J$310</f>
        <v>0</v>
      </c>
      <c r="G426" s="469">
        <f>'8. Routing factors'!G211*'7. Network costs'!$J$311</f>
        <v>0</v>
      </c>
      <c r="H426" s="469">
        <f>'8. Routing factors'!H211*'7. Network costs'!$J$312</f>
        <v>0</v>
      </c>
      <c r="I426" s="469">
        <f>'8. Routing factors'!I211*'7. Network costs'!$J$313</f>
        <v>0</v>
      </c>
      <c r="J426" s="469">
        <f>'8. Routing factors'!J211*'7. Network costs'!$J$314</f>
        <v>0</v>
      </c>
      <c r="K426" s="469">
        <f>'8. Routing factors'!K211*'7. Network costs'!$J$315</f>
        <v>0</v>
      </c>
      <c r="L426" s="469">
        <f>'8. Routing factors'!L211*'7. Network costs'!$J$316</f>
        <v>0</v>
      </c>
      <c r="M426" s="469">
        <f>'8. Routing factors'!M211*'7. Network costs'!$J$317</f>
        <v>0</v>
      </c>
      <c r="N426" s="469">
        <f>'8. Routing factors'!N211*'7. Network costs'!$J$318</f>
        <v>0</v>
      </c>
      <c r="O426" s="469">
        <f>'8. Routing factors'!O211*'7. Network costs'!$J$319</f>
        <v>0</v>
      </c>
      <c r="P426" s="469">
        <f>'8. Routing factors'!P211*'7. Network costs'!$J$320</f>
        <v>0</v>
      </c>
      <c r="Q426" s="469">
        <f>'8. Routing factors'!Q211*'7. Network costs'!$J$321</f>
        <v>0</v>
      </c>
      <c r="R426" s="469">
        <f>'8. Routing factors'!R211*'7. Network costs'!$J$322</f>
        <v>0</v>
      </c>
      <c r="S426" s="469">
        <f>'8. Routing factors'!S211*'7. Network costs'!$J$323</f>
        <v>0</v>
      </c>
      <c r="T426" s="469">
        <f>'8. Routing factors'!T211*'7. Network costs'!$J$324</f>
        <v>0</v>
      </c>
      <c r="U426" s="469">
        <f>'8. Routing factors'!U211*'7. Network costs'!$J$325</f>
        <v>0</v>
      </c>
      <c r="V426" s="469">
        <f>'8. Routing factors'!V211*'7. Network costs'!$J$326</f>
        <v>0</v>
      </c>
      <c r="W426" s="469">
        <f>'8. Routing factors'!W211*'7. Network costs'!$J$327</f>
        <v>0</v>
      </c>
      <c r="X426" s="469">
        <f>'8. Routing factors'!X211*'7. Network costs'!$J$328</f>
        <v>0</v>
      </c>
      <c r="Y426" s="469">
        <f>'8. Routing factors'!Y211*'7. Network costs'!$J$329</f>
        <v>0</v>
      </c>
      <c r="Z426" s="469">
        <f>'8. Routing factors'!Z211*'7. Network costs'!$J$330</f>
        <v>0</v>
      </c>
      <c r="AA426" s="469">
        <f>'8. Routing factors'!AA211*'7. Network costs'!$J$331</f>
        <v>0</v>
      </c>
      <c r="AB426" s="469">
        <f>'8. Routing factors'!AB211*'7. Network costs'!$J$332</f>
        <v>0</v>
      </c>
      <c r="AC426" s="469">
        <f>'8. Routing factors'!AC211*'7. Network costs'!$J$333</f>
        <v>0</v>
      </c>
      <c r="AD426" s="469">
        <f>'8. Routing factors'!AD211*'7. Network costs'!$J$334</f>
        <v>0</v>
      </c>
      <c r="AE426" s="469">
        <f>'8. Routing factors'!AE211*'7. Network costs'!$J$335</f>
        <v>0</v>
      </c>
      <c r="AF426" s="469">
        <f>'8. Routing factors'!AF211*'7. Network costs'!$J$336</f>
        <v>0</v>
      </c>
      <c r="AG426" s="469">
        <f>'8. Routing factors'!AG211*'7. Network costs'!$J$337</f>
        <v>0</v>
      </c>
      <c r="AH426" s="469">
        <f>'8. Routing factors'!AH211*'7. Network costs'!$J$338</f>
        <v>0</v>
      </c>
      <c r="AI426" s="469">
        <f>'8. Routing factors'!AI211*'7. Network costs'!$J$339</f>
        <v>0</v>
      </c>
      <c r="AJ426" s="469">
        <f>'8. Routing factors'!AJ211*'7. Network costs'!$J$340</f>
        <v>0</v>
      </c>
      <c r="AK426" s="469">
        <f>'8. Routing factors'!AK211*'7. Network costs'!$J$341</f>
        <v>0</v>
      </c>
      <c r="AL426" s="469">
        <f>'8. Routing factors'!AL211*'7. Network costs'!$J$342</f>
        <v>0</v>
      </c>
      <c r="AM426" s="469">
        <f>'8. Routing factors'!AM211*'7. Network costs'!$J$343</f>
        <v>0</v>
      </c>
      <c r="AN426" s="469">
        <f>'8. Routing factors'!AN211*'7. Network costs'!$J$344</f>
        <v>0</v>
      </c>
      <c r="AO426" s="469">
        <f>'8. Routing factors'!AO211*'7. Network costs'!$J$345</f>
        <v>0</v>
      </c>
      <c r="AP426" s="469">
        <f>'8. Routing factors'!AP211*'7. Network costs'!$J$346</f>
        <v>0</v>
      </c>
      <c r="AQ426" s="469">
        <f>'8. Routing factors'!AQ211*'7. Network costs'!$J$347</f>
        <v>0</v>
      </c>
      <c r="AR426" s="469">
        <f>'8. Routing factors'!AR211*'7. Network costs'!$J$348</f>
        <v>0</v>
      </c>
      <c r="AS426" s="469">
        <f>'8. Routing factors'!AS211*'7. Network costs'!$J$349</f>
        <v>0</v>
      </c>
      <c r="AT426" s="469">
        <f>'8. Routing factors'!AT211*'7. Network costs'!$J$350</f>
        <v>0</v>
      </c>
      <c r="AU426" s="469">
        <f>'8. Routing factors'!AU211*'7. Network costs'!$J$351</f>
        <v>0</v>
      </c>
      <c r="AV426" s="469">
        <f>'8. Routing factors'!AV211*'7. Network costs'!$J$352</f>
        <v>0</v>
      </c>
      <c r="AW426" s="469">
        <f>'8. Routing factors'!AW211*'7. Network costs'!$J$353</f>
        <v>0</v>
      </c>
      <c r="AX426" s="469">
        <f>'8. Routing factors'!AX211*'7. Network costs'!$J$354</f>
        <v>0</v>
      </c>
      <c r="AY426" s="469">
        <f>'8. Routing factors'!AY211*'7. Network costs'!$J$355</f>
        <v>0</v>
      </c>
      <c r="AZ426" s="469">
        <f>'8. Routing factors'!AZ211*'7. Network costs'!$J$356</f>
        <v>0</v>
      </c>
      <c r="BA426" s="469">
        <f>'8. Routing factors'!BA211*'7. Network costs'!$J$357</f>
        <v>0</v>
      </c>
      <c r="BB426" s="469">
        <f>'8. Routing factors'!BB211*'7. Network costs'!$J$358</f>
        <v>0</v>
      </c>
      <c r="BC426" s="469">
        <f>'8. Routing factors'!BC211*'7. Network costs'!$J$359</f>
        <v>0</v>
      </c>
      <c r="BD426" s="469">
        <f>'8. Routing factors'!BD211*'7. Network costs'!$J$360</f>
        <v>0</v>
      </c>
      <c r="BE426" s="469">
        <f>'8. Routing factors'!BE211*'7. Network costs'!$J$361</f>
        <v>0</v>
      </c>
      <c r="BF426" s="469">
        <f>'8. Routing factors'!BF211*'7. Network costs'!$J$362</f>
        <v>0</v>
      </c>
      <c r="BG426" s="469">
        <f>'8. Routing factors'!BG211*'7. Network costs'!$J$363</f>
        <v>0</v>
      </c>
      <c r="BH426" s="229"/>
      <c r="BI426" s="335">
        <f t="shared" si="68"/>
        <v>0</v>
      </c>
      <c r="BJ426" s="470">
        <f>'2. Traffic'!J232</f>
        <v>0</v>
      </c>
      <c r="BK426" s="471" t="str">
        <f t="shared" si="69"/>
        <v/>
      </c>
    </row>
    <row r="427" spans="3:63">
      <c r="C427" s="240" t="str">
        <f t="shared" si="67"/>
        <v>S27</v>
      </c>
      <c r="D427" s="240" t="str">
        <f t="shared" si="67"/>
        <v>OTHER: complete as required</v>
      </c>
      <c r="E427" s="469">
        <f>'8. Routing factors'!E212*'7. Network costs'!$J$309</f>
        <v>0</v>
      </c>
      <c r="F427" s="469">
        <f>'8. Routing factors'!F212*'7. Network costs'!$J$310</f>
        <v>0</v>
      </c>
      <c r="G427" s="469">
        <f>'8. Routing factors'!G212*'7. Network costs'!$J$311</f>
        <v>0</v>
      </c>
      <c r="H427" s="469">
        <f>'8. Routing factors'!H212*'7. Network costs'!$J$312</f>
        <v>0</v>
      </c>
      <c r="I427" s="469">
        <f>'8. Routing factors'!I212*'7. Network costs'!$J$313</f>
        <v>0</v>
      </c>
      <c r="J427" s="469">
        <f>'8. Routing factors'!J212*'7. Network costs'!$J$314</f>
        <v>0</v>
      </c>
      <c r="K427" s="469">
        <f>'8. Routing factors'!K212*'7. Network costs'!$J$315</f>
        <v>0</v>
      </c>
      <c r="L427" s="469">
        <f>'8. Routing factors'!L212*'7. Network costs'!$J$316</f>
        <v>0</v>
      </c>
      <c r="M427" s="469">
        <f>'8. Routing factors'!M212*'7. Network costs'!$J$317</f>
        <v>0</v>
      </c>
      <c r="N427" s="469">
        <f>'8. Routing factors'!N212*'7. Network costs'!$J$318</f>
        <v>0</v>
      </c>
      <c r="O427" s="469">
        <f>'8. Routing factors'!O212*'7. Network costs'!$J$319</f>
        <v>0</v>
      </c>
      <c r="P427" s="469">
        <f>'8. Routing factors'!P212*'7. Network costs'!$J$320</f>
        <v>0</v>
      </c>
      <c r="Q427" s="469">
        <f>'8. Routing factors'!Q212*'7. Network costs'!$J$321</f>
        <v>0</v>
      </c>
      <c r="R427" s="469">
        <f>'8. Routing factors'!R212*'7. Network costs'!$J$322</f>
        <v>0</v>
      </c>
      <c r="S427" s="469">
        <f>'8. Routing factors'!S212*'7. Network costs'!$J$323</f>
        <v>0</v>
      </c>
      <c r="T427" s="469">
        <f>'8. Routing factors'!T212*'7. Network costs'!$J$324</f>
        <v>0</v>
      </c>
      <c r="U427" s="469">
        <f>'8. Routing factors'!U212*'7. Network costs'!$J$325</f>
        <v>0</v>
      </c>
      <c r="V427" s="469">
        <f>'8. Routing factors'!V212*'7. Network costs'!$J$326</f>
        <v>0</v>
      </c>
      <c r="W427" s="469">
        <f>'8. Routing factors'!W212*'7. Network costs'!$J$327</f>
        <v>0</v>
      </c>
      <c r="X427" s="469">
        <f>'8. Routing factors'!X212*'7. Network costs'!$J$328</f>
        <v>0</v>
      </c>
      <c r="Y427" s="469">
        <f>'8. Routing factors'!Y212*'7. Network costs'!$J$329</f>
        <v>0</v>
      </c>
      <c r="Z427" s="469">
        <f>'8. Routing factors'!Z212*'7. Network costs'!$J$330</f>
        <v>0</v>
      </c>
      <c r="AA427" s="469">
        <f>'8. Routing factors'!AA212*'7. Network costs'!$J$331</f>
        <v>0</v>
      </c>
      <c r="AB427" s="469">
        <f>'8. Routing factors'!AB212*'7. Network costs'!$J$332</f>
        <v>0</v>
      </c>
      <c r="AC427" s="469">
        <f>'8. Routing factors'!AC212*'7. Network costs'!$J$333</f>
        <v>0</v>
      </c>
      <c r="AD427" s="469">
        <f>'8. Routing factors'!AD212*'7. Network costs'!$J$334</f>
        <v>0</v>
      </c>
      <c r="AE427" s="469">
        <f>'8. Routing factors'!AE212*'7. Network costs'!$J$335</f>
        <v>0</v>
      </c>
      <c r="AF427" s="469">
        <f>'8. Routing factors'!AF212*'7. Network costs'!$J$336</f>
        <v>0</v>
      </c>
      <c r="AG427" s="469">
        <f>'8. Routing factors'!AG212*'7. Network costs'!$J$337</f>
        <v>0</v>
      </c>
      <c r="AH427" s="469">
        <f>'8. Routing factors'!AH212*'7. Network costs'!$J$338</f>
        <v>0</v>
      </c>
      <c r="AI427" s="469">
        <f>'8. Routing factors'!AI212*'7. Network costs'!$J$339</f>
        <v>0</v>
      </c>
      <c r="AJ427" s="469">
        <f>'8. Routing factors'!AJ212*'7. Network costs'!$J$340</f>
        <v>0</v>
      </c>
      <c r="AK427" s="469">
        <f>'8. Routing factors'!AK212*'7. Network costs'!$J$341</f>
        <v>0</v>
      </c>
      <c r="AL427" s="469">
        <f>'8. Routing factors'!AL212*'7. Network costs'!$J$342</f>
        <v>0</v>
      </c>
      <c r="AM427" s="469">
        <f>'8. Routing factors'!AM212*'7. Network costs'!$J$343</f>
        <v>0</v>
      </c>
      <c r="AN427" s="469">
        <f>'8. Routing factors'!AN212*'7. Network costs'!$J$344</f>
        <v>0</v>
      </c>
      <c r="AO427" s="469">
        <f>'8. Routing factors'!AO212*'7. Network costs'!$J$345</f>
        <v>0</v>
      </c>
      <c r="AP427" s="469">
        <f>'8. Routing factors'!AP212*'7. Network costs'!$J$346</f>
        <v>0</v>
      </c>
      <c r="AQ427" s="469">
        <f>'8. Routing factors'!AQ212*'7. Network costs'!$J$347</f>
        <v>0</v>
      </c>
      <c r="AR427" s="469">
        <f>'8. Routing factors'!AR212*'7. Network costs'!$J$348</f>
        <v>0</v>
      </c>
      <c r="AS427" s="469">
        <f>'8. Routing factors'!AS212*'7. Network costs'!$J$349</f>
        <v>0</v>
      </c>
      <c r="AT427" s="469">
        <f>'8. Routing factors'!AT212*'7. Network costs'!$J$350</f>
        <v>0</v>
      </c>
      <c r="AU427" s="469">
        <f>'8. Routing factors'!AU212*'7. Network costs'!$J$351</f>
        <v>0</v>
      </c>
      <c r="AV427" s="469">
        <f>'8. Routing factors'!AV212*'7. Network costs'!$J$352</f>
        <v>0</v>
      </c>
      <c r="AW427" s="469">
        <f>'8. Routing factors'!AW212*'7. Network costs'!$J$353</f>
        <v>0</v>
      </c>
      <c r="AX427" s="469">
        <f>'8. Routing factors'!AX212*'7. Network costs'!$J$354</f>
        <v>0</v>
      </c>
      <c r="AY427" s="469">
        <f>'8. Routing factors'!AY212*'7. Network costs'!$J$355</f>
        <v>0</v>
      </c>
      <c r="AZ427" s="469">
        <f>'8. Routing factors'!AZ212*'7. Network costs'!$J$356</f>
        <v>0</v>
      </c>
      <c r="BA427" s="469">
        <f>'8. Routing factors'!BA212*'7. Network costs'!$J$357</f>
        <v>0</v>
      </c>
      <c r="BB427" s="469">
        <f>'8. Routing factors'!BB212*'7. Network costs'!$J$358</f>
        <v>0</v>
      </c>
      <c r="BC427" s="469">
        <f>'8. Routing factors'!BC212*'7. Network costs'!$J$359</f>
        <v>0</v>
      </c>
      <c r="BD427" s="469">
        <f>'8. Routing factors'!BD212*'7. Network costs'!$J$360</f>
        <v>0</v>
      </c>
      <c r="BE427" s="469">
        <f>'8. Routing factors'!BE212*'7. Network costs'!$J$361</f>
        <v>0</v>
      </c>
      <c r="BF427" s="469">
        <f>'8. Routing factors'!BF212*'7. Network costs'!$J$362</f>
        <v>0</v>
      </c>
      <c r="BG427" s="469">
        <f>'8. Routing factors'!BG212*'7. Network costs'!$J$363</f>
        <v>0</v>
      </c>
      <c r="BH427" s="229"/>
      <c r="BI427" s="335">
        <f t="shared" si="68"/>
        <v>0</v>
      </c>
      <c r="BJ427" s="470">
        <f>'2. Traffic'!J233</f>
        <v>0</v>
      </c>
      <c r="BK427" s="471" t="str">
        <f t="shared" si="69"/>
        <v/>
      </c>
    </row>
    <row r="428" spans="3:63">
      <c r="C428" s="240" t="str">
        <f t="shared" si="67"/>
        <v>S28</v>
      </c>
      <c r="D428" s="240" t="str">
        <f t="shared" si="67"/>
        <v>OTHER: complete as required</v>
      </c>
      <c r="E428" s="469">
        <f>'8. Routing factors'!E213*'7. Network costs'!$J$309</f>
        <v>0</v>
      </c>
      <c r="F428" s="469">
        <f>'8. Routing factors'!F213*'7. Network costs'!$J$310</f>
        <v>0</v>
      </c>
      <c r="G428" s="469">
        <f>'8. Routing factors'!G213*'7. Network costs'!$J$311</f>
        <v>0</v>
      </c>
      <c r="H428" s="469">
        <f>'8. Routing factors'!H213*'7. Network costs'!$J$312</f>
        <v>0</v>
      </c>
      <c r="I428" s="469">
        <f>'8. Routing factors'!I213*'7. Network costs'!$J$313</f>
        <v>0</v>
      </c>
      <c r="J428" s="469">
        <f>'8. Routing factors'!J213*'7. Network costs'!$J$314</f>
        <v>0</v>
      </c>
      <c r="K428" s="469">
        <f>'8. Routing factors'!K213*'7. Network costs'!$J$315</f>
        <v>0</v>
      </c>
      <c r="L428" s="469">
        <f>'8. Routing factors'!L213*'7. Network costs'!$J$316</f>
        <v>0</v>
      </c>
      <c r="M428" s="469">
        <f>'8. Routing factors'!M213*'7. Network costs'!$J$317</f>
        <v>0</v>
      </c>
      <c r="N428" s="469">
        <f>'8. Routing factors'!N213*'7. Network costs'!$J$318</f>
        <v>0</v>
      </c>
      <c r="O428" s="469">
        <f>'8. Routing factors'!O213*'7. Network costs'!$J$319</f>
        <v>0</v>
      </c>
      <c r="P428" s="469">
        <f>'8. Routing factors'!P213*'7. Network costs'!$J$320</f>
        <v>0</v>
      </c>
      <c r="Q428" s="469">
        <f>'8. Routing factors'!Q213*'7. Network costs'!$J$321</f>
        <v>0</v>
      </c>
      <c r="R428" s="469">
        <f>'8. Routing factors'!R213*'7. Network costs'!$J$322</f>
        <v>0</v>
      </c>
      <c r="S428" s="469">
        <f>'8. Routing factors'!S213*'7. Network costs'!$J$323</f>
        <v>0</v>
      </c>
      <c r="T428" s="469">
        <f>'8. Routing factors'!T213*'7. Network costs'!$J$324</f>
        <v>0</v>
      </c>
      <c r="U428" s="469">
        <f>'8. Routing factors'!U213*'7. Network costs'!$J$325</f>
        <v>0</v>
      </c>
      <c r="V428" s="469">
        <f>'8. Routing factors'!V213*'7. Network costs'!$J$326</f>
        <v>0</v>
      </c>
      <c r="W428" s="469">
        <f>'8. Routing factors'!W213*'7. Network costs'!$J$327</f>
        <v>0</v>
      </c>
      <c r="X428" s="469">
        <f>'8. Routing factors'!X213*'7. Network costs'!$J$328</f>
        <v>0</v>
      </c>
      <c r="Y428" s="469">
        <f>'8. Routing factors'!Y213*'7. Network costs'!$J$329</f>
        <v>0</v>
      </c>
      <c r="Z428" s="469">
        <f>'8. Routing factors'!Z213*'7. Network costs'!$J$330</f>
        <v>0</v>
      </c>
      <c r="AA428" s="469">
        <f>'8. Routing factors'!AA213*'7. Network costs'!$J$331</f>
        <v>0</v>
      </c>
      <c r="AB428" s="469">
        <f>'8. Routing factors'!AB213*'7. Network costs'!$J$332</f>
        <v>0</v>
      </c>
      <c r="AC428" s="469">
        <f>'8. Routing factors'!AC213*'7. Network costs'!$J$333</f>
        <v>0</v>
      </c>
      <c r="AD428" s="469">
        <f>'8. Routing factors'!AD213*'7. Network costs'!$J$334</f>
        <v>0</v>
      </c>
      <c r="AE428" s="469">
        <f>'8. Routing factors'!AE213*'7. Network costs'!$J$335</f>
        <v>0</v>
      </c>
      <c r="AF428" s="469">
        <f>'8. Routing factors'!AF213*'7. Network costs'!$J$336</f>
        <v>0</v>
      </c>
      <c r="AG428" s="469">
        <f>'8. Routing factors'!AG213*'7. Network costs'!$J$337</f>
        <v>0</v>
      </c>
      <c r="AH428" s="469">
        <f>'8. Routing factors'!AH213*'7. Network costs'!$J$338</f>
        <v>0</v>
      </c>
      <c r="AI428" s="469">
        <f>'8. Routing factors'!AI213*'7. Network costs'!$J$339</f>
        <v>0</v>
      </c>
      <c r="AJ428" s="469">
        <f>'8. Routing factors'!AJ213*'7. Network costs'!$J$340</f>
        <v>0</v>
      </c>
      <c r="AK428" s="469">
        <f>'8. Routing factors'!AK213*'7. Network costs'!$J$341</f>
        <v>0</v>
      </c>
      <c r="AL428" s="469">
        <f>'8. Routing factors'!AL213*'7. Network costs'!$J$342</f>
        <v>0</v>
      </c>
      <c r="AM428" s="469">
        <f>'8. Routing factors'!AM213*'7. Network costs'!$J$343</f>
        <v>0</v>
      </c>
      <c r="AN428" s="469">
        <f>'8. Routing factors'!AN213*'7. Network costs'!$J$344</f>
        <v>0</v>
      </c>
      <c r="AO428" s="469">
        <f>'8. Routing factors'!AO213*'7. Network costs'!$J$345</f>
        <v>0</v>
      </c>
      <c r="AP428" s="469">
        <f>'8. Routing factors'!AP213*'7. Network costs'!$J$346</f>
        <v>0</v>
      </c>
      <c r="AQ428" s="469">
        <f>'8. Routing factors'!AQ213*'7. Network costs'!$J$347</f>
        <v>0</v>
      </c>
      <c r="AR428" s="469">
        <f>'8. Routing factors'!AR213*'7. Network costs'!$J$348</f>
        <v>0</v>
      </c>
      <c r="AS428" s="469">
        <f>'8. Routing factors'!AS213*'7. Network costs'!$J$349</f>
        <v>0</v>
      </c>
      <c r="AT428" s="469">
        <f>'8. Routing factors'!AT213*'7. Network costs'!$J$350</f>
        <v>0</v>
      </c>
      <c r="AU428" s="469">
        <f>'8. Routing factors'!AU213*'7. Network costs'!$J$351</f>
        <v>0</v>
      </c>
      <c r="AV428" s="469">
        <f>'8. Routing factors'!AV213*'7. Network costs'!$J$352</f>
        <v>0</v>
      </c>
      <c r="AW428" s="469">
        <f>'8. Routing factors'!AW213*'7. Network costs'!$J$353</f>
        <v>0</v>
      </c>
      <c r="AX428" s="469">
        <f>'8. Routing factors'!AX213*'7. Network costs'!$J$354</f>
        <v>0</v>
      </c>
      <c r="AY428" s="469">
        <f>'8. Routing factors'!AY213*'7. Network costs'!$J$355</f>
        <v>0</v>
      </c>
      <c r="AZ428" s="469">
        <f>'8. Routing factors'!AZ213*'7. Network costs'!$J$356</f>
        <v>0</v>
      </c>
      <c r="BA428" s="469">
        <f>'8. Routing factors'!BA213*'7. Network costs'!$J$357</f>
        <v>0</v>
      </c>
      <c r="BB428" s="469">
        <f>'8. Routing factors'!BB213*'7. Network costs'!$J$358</f>
        <v>0</v>
      </c>
      <c r="BC428" s="469">
        <f>'8. Routing factors'!BC213*'7. Network costs'!$J$359</f>
        <v>0</v>
      </c>
      <c r="BD428" s="469">
        <f>'8. Routing factors'!BD213*'7. Network costs'!$J$360</f>
        <v>0</v>
      </c>
      <c r="BE428" s="469">
        <f>'8. Routing factors'!BE213*'7. Network costs'!$J$361</f>
        <v>0</v>
      </c>
      <c r="BF428" s="469">
        <f>'8. Routing factors'!BF213*'7. Network costs'!$J$362</f>
        <v>0</v>
      </c>
      <c r="BG428" s="469">
        <f>'8. Routing factors'!BG213*'7. Network costs'!$J$363</f>
        <v>0</v>
      </c>
      <c r="BH428" s="229"/>
      <c r="BI428" s="335">
        <f t="shared" si="68"/>
        <v>0</v>
      </c>
      <c r="BJ428" s="470">
        <f>'2. Traffic'!J234</f>
        <v>0</v>
      </c>
      <c r="BK428" s="471" t="str">
        <f t="shared" si="69"/>
        <v/>
      </c>
    </row>
    <row r="429" spans="3:63">
      <c r="C429" s="240" t="str">
        <f t="shared" si="67"/>
        <v>S29</v>
      </c>
      <c r="D429" s="240" t="str">
        <f t="shared" si="67"/>
        <v>OTHER: complete as required</v>
      </c>
      <c r="E429" s="469">
        <f>'8. Routing factors'!E214*'7. Network costs'!$J$309</f>
        <v>0</v>
      </c>
      <c r="F429" s="469">
        <f>'8. Routing factors'!F214*'7. Network costs'!$J$310</f>
        <v>0</v>
      </c>
      <c r="G429" s="469">
        <f>'8. Routing factors'!G214*'7. Network costs'!$J$311</f>
        <v>0</v>
      </c>
      <c r="H429" s="469">
        <f>'8. Routing factors'!H214*'7. Network costs'!$J$312</f>
        <v>0</v>
      </c>
      <c r="I429" s="469">
        <f>'8. Routing factors'!I214*'7. Network costs'!$J$313</f>
        <v>0</v>
      </c>
      <c r="J429" s="469">
        <f>'8. Routing factors'!J214*'7. Network costs'!$J$314</f>
        <v>0</v>
      </c>
      <c r="K429" s="469">
        <f>'8. Routing factors'!K214*'7. Network costs'!$J$315</f>
        <v>0</v>
      </c>
      <c r="L429" s="469">
        <f>'8. Routing factors'!L214*'7. Network costs'!$J$316</f>
        <v>0</v>
      </c>
      <c r="M429" s="469">
        <f>'8. Routing factors'!M214*'7. Network costs'!$J$317</f>
        <v>0</v>
      </c>
      <c r="N429" s="469">
        <f>'8. Routing factors'!N214*'7. Network costs'!$J$318</f>
        <v>0</v>
      </c>
      <c r="O429" s="469">
        <f>'8. Routing factors'!O214*'7. Network costs'!$J$319</f>
        <v>0</v>
      </c>
      <c r="P429" s="469">
        <f>'8. Routing factors'!P214*'7. Network costs'!$J$320</f>
        <v>0</v>
      </c>
      <c r="Q429" s="469">
        <f>'8. Routing factors'!Q214*'7. Network costs'!$J$321</f>
        <v>0</v>
      </c>
      <c r="R429" s="469">
        <f>'8. Routing factors'!R214*'7. Network costs'!$J$322</f>
        <v>0</v>
      </c>
      <c r="S429" s="469">
        <f>'8. Routing factors'!S214*'7. Network costs'!$J$323</f>
        <v>0</v>
      </c>
      <c r="T429" s="469">
        <f>'8. Routing factors'!T214*'7. Network costs'!$J$324</f>
        <v>0</v>
      </c>
      <c r="U429" s="469">
        <f>'8. Routing factors'!U214*'7. Network costs'!$J$325</f>
        <v>0</v>
      </c>
      <c r="V429" s="469">
        <f>'8. Routing factors'!V214*'7. Network costs'!$J$326</f>
        <v>0</v>
      </c>
      <c r="W429" s="469">
        <f>'8. Routing factors'!W214*'7. Network costs'!$J$327</f>
        <v>0</v>
      </c>
      <c r="X429" s="469">
        <f>'8. Routing factors'!X214*'7. Network costs'!$J$328</f>
        <v>0</v>
      </c>
      <c r="Y429" s="469">
        <f>'8. Routing factors'!Y214*'7. Network costs'!$J$329</f>
        <v>0</v>
      </c>
      <c r="Z429" s="469">
        <f>'8. Routing factors'!Z214*'7. Network costs'!$J$330</f>
        <v>0</v>
      </c>
      <c r="AA429" s="469">
        <f>'8. Routing factors'!AA214*'7. Network costs'!$J$331</f>
        <v>0</v>
      </c>
      <c r="AB429" s="469">
        <f>'8. Routing factors'!AB214*'7. Network costs'!$J$332</f>
        <v>0</v>
      </c>
      <c r="AC429" s="469">
        <f>'8. Routing factors'!AC214*'7. Network costs'!$J$333</f>
        <v>0</v>
      </c>
      <c r="AD429" s="469">
        <f>'8. Routing factors'!AD214*'7. Network costs'!$J$334</f>
        <v>0</v>
      </c>
      <c r="AE429" s="469">
        <f>'8. Routing factors'!AE214*'7. Network costs'!$J$335</f>
        <v>0</v>
      </c>
      <c r="AF429" s="469">
        <f>'8. Routing factors'!AF214*'7. Network costs'!$J$336</f>
        <v>0</v>
      </c>
      <c r="AG429" s="469">
        <f>'8. Routing factors'!AG214*'7. Network costs'!$J$337</f>
        <v>0</v>
      </c>
      <c r="AH429" s="469">
        <f>'8. Routing factors'!AH214*'7. Network costs'!$J$338</f>
        <v>0</v>
      </c>
      <c r="AI429" s="469">
        <f>'8. Routing factors'!AI214*'7. Network costs'!$J$339</f>
        <v>0</v>
      </c>
      <c r="AJ429" s="469">
        <f>'8. Routing factors'!AJ214*'7. Network costs'!$J$340</f>
        <v>0</v>
      </c>
      <c r="AK429" s="469">
        <f>'8. Routing factors'!AK214*'7. Network costs'!$J$341</f>
        <v>0</v>
      </c>
      <c r="AL429" s="469">
        <f>'8. Routing factors'!AL214*'7. Network costs'!$J$342</f>
        <v>0</v>
      </c>
      <c r="AM429" s="469">
        <f>'8. Routing factors'!AM214*'7. Network costs'!$J$343</f>
        <v>0</v>
      </c>
      <c r="AN429" s="469">
        <f>'8. Routing factors'!AN214*'7. Network costs'!$J$344</f>
        <v>0</v>
      </c>
      <c r="AO429" s="469">
        <f>'8. Routing factors'!AO214*'7. Network costs'!$J$345</f>
        <v>0</v>
      </c>
      <c r="AP429" s="469">
        <f>'8. Routing factors'!AP214*'7. Network costs'!$J$346</f>
        <v>0</v>
      </c>
      <c r="AQ429" s="469">
        <f>'8. Routing factors'!AQ214*'7. Network costs'!$J$347</f>
        <v>0</v>
      </c>
      <c r="AR429" s="469">
        <f>'8. Routing factors'!AR214*'7. Network costs'!$J$348</f>
        <v>0</v>
      </c>
      <c r="AS429" s="469">
        <f>'8. Routing factors'!AS214*'7. Network costs'!$J$349</f>
        <v>0</v>
      </c>
      <c r="AT429" s="469">
        <f>'8. Routing factors'!AT214*'7. Network costs'!$J$350</f>
        <v>0</v>
      </c>
      <c r="AU429" s="469">
        <f>'8. Routing factors'!AU214*'7. Network costs'!$J$351</f>
        <v>0</v>
      </c>
      <c r="AV429" s="469">
        <f>'8. Routing factors'!AV214*'7. Network costs'!$J$352</f>
        <v>0</v>
      </c>
      <c r="AW429" s="469">
        <f>'8. Routing factors'!AW214*'7. Network costs'!$J$353</f>
        <v>0</v>
      </c>
      <c r="AX429" s="469">
        <f>'8. Routing factors'!AX214*'7. Network costs'!$J$354</f>
        <v>0</v>
      </c>
      <c r="AY429" s="469">
        <f>'8. Routing factors'!AY214*'7. Network costs'!$J$355</f>
        <v>0</v>
      </c>
      <c r="AZ429" s="469">
        <f>'8. Routing factors'!AZ214*'7. Network costs'!$J$356</f>
        <v>0</v>
      </c>
      <c r="BA429" s="469">
        <f>'8. Routing factors'!BA214*'7. Network costs'!$J$357</f>
        <v>0</v>
      </c>
      <c r="BB429" s="469">
        <f>'8. Routing factors'!BB214*'7. Network costs'!$J$358</f>
        <v>0</v>
      </c>
      <c r="BC429" s="469">
        <f>'8. Routing factors'!BC214*'7. Network costs'!$J$359</f>
        <v>0</v>
      </c>
      <c r="BD429" s="469">
        <f>'8. Routing factors'!BD214*'7. Network costs'!$J$360</f>
        <v>0</v>
      </c>
      <c r="BE429" s="469">
        <f>'8. Routing factors'!BE214*'7. Network costs'!$J$361</f>
        <v>0</v>
      </c>
      <c r="BF429" s="469">
        <f>'8. Routing factors'!BF214*'7. Network costs'!$J$362</f>
        <v>0</v>
      </c>
      <c r="BG429" s="469">
        <f>'8. Routing factors'!BG214*'7. Network costs'!$J$363</f>
        <v>0</v>
      </c>
      <c r="BH429" s="229"/>
      <c r="BI429" s="335">
        <f t="shared" si="68"/>
        <v>0</v>
      </c>
      <c r="BJ429" s="470">
        <f>'2. Traffic'!J235</f>
        <v>0</v>
      </c>
      <c r="BK429" s="471" t="str">
        <f t="shared" si="69"/>
        <v/>
      </c>
    </row>
    <row r="430" spans="3:63">
      <c r="C430" s="240" t="str">
        <f t="shared" si="67"/>
        <v>S30</v>
      </c>
      <c r="D430" s="240" t="str">
        <f t="shared" si="67"/>
        <v>OTHER: complete as required</v>
      </c>
      <c r="E430" s="469">
        <f>'8. Routing factors'!E215*'7. Network costs'!$J$309</f>
        <v>0</v>
      </c>
      <c r="F430" s="469">
        <f>'8. Routing factors'!F215*'7. Network costs'!$J$310</f>
        <v>0</v>
      </c>
      <c r="G430" s="469">
        <f>'8. Routing factors'!G215*'7. Network costs'!$J$311</f>
        <v>0</v>
      </c>
      <c r="H430" s="469">
        <f>'8. Routing factors'!H215*'7. Network costs'!$J$312</f>
        <v>0</v>
      </c>
      <c r="I430" s="469">
        <f>'8. Routing factors'!I215*'7. Network costs'!$J$313</f>
        <v>0</v>
      </c>
      <c r="J430" s="469">
        <f>'8. Routing factors'!J215*'7. Network costs'!$J$314</f>
        <v>0</v>
      </c>
      <c r="K430" s="469">
        <f>'8. Routing factors'!K215*'7. Network costs'!$J$315</f>
        <v>0</v>
      </c>
      <c r="L430" s="469">
        <f>'8. Routing factors'!L215*'7. Network costs'!$J$316</f>
        <v>0</v>
      </c>
      <c r="M430" s="469">
        <f>'8. Routing factors'!M215*'7. Network costs'!$J$317</f>
        <v>0</v>
      </c>
      <c r="N430" s="469">
        <f>'8. Routing factors'!N215*'7. Network costs'!$J$318</f>
        <v>0</v>
      </c>
      <c r="O430" s="469">
        <f>'8. Routing factors'!O215*'7. Network costs'!$J$319</f>
        <v>0</v>
      </c>
      <c r="P430" s="469">
        <f>'8. Routing factors'!P215*'7. Network costs'!$J$320</f>
        <v>0</v>
      </c>
      <c r="Q430" s="469">
        <f>'8. Routing factors'!Q215*'7. Network costs'!$J$321</f>
        <v>0</v>
      </c>
      <c r="R430" s="469">
        <f>'8. Routing factors'!R215*'7. Network costs'!$J$322</f>
        <v>0</v>
      </c>
      <c r="S430" s="469">
        <f>'8. Routing factors'!S215*'7. Network costs'!$J$323</f>
        <v>0</v>
      </c>
      <c r="T430" s="469">
        <f>'8. Routing factors'!T215*'7. Network costs'!$J$324</f>
        <v>0</v>
      </c>
      <c r="U430" s="469">
        <f>'8. Routing factors'!U215*'7. Network costs'!$J$325</f>
        <v>0</v>
      </c>
      <c r="V430" s="469">
        <f>'8. Routing factors'!V215*'7. Network costs'!$J$326</f>
        <v>0</v>
      </c>
      <c r="W430" s="469">
        <f>'8. Routing factors'!W215*'7. Network costs'!$J$327</f>
        <v>0</v>
      </c>
      <c r="X430" s="469">
        <f>'8. Routing factors'!X215*'7. Network costs'!$J$328</f>
        <v>0</v>
      </c>
      <c r="Y430" s="469">
        <f>'8. Routing factors'!Y215*'7. Network costs'!$J$329</f>
        <v>0</v>
      </c>
      <c r="Z430" s="469">
        <f>'8. Routing factors'!Z215*'7. Network costs'!$J$330</f>
        <v>0</v>
      </c>
      <c r="AA430" s="469">
        <f>'8. Routing factors'!AA215*'7. Network costs'!$J$331</f>
        <v>0</v>
      </c>
      <c r="AB430" s="469">
        <f>'8. Routing factors'!AB215*'7. Network costs'!$J$332</f>
        <v>0</v>
      </c>
      <c r="AC430" s="469">
        <f>'8. Routing factors'!AC215*'7. Network costs'!$J$333</f>
        <v>0</v>
      </c>
      <c r="AD430" s="469">
        <f>'8. Routing factors'!AD215*'7. Network costs'!$J$334</f>
        <v>0</v>
      </c>
      <c r="AE430" s="469">
        <f>'8. Routing factors'!AE215*'7. Network costs'!$J$335</f>
        <v>0</v>
      </c>
      <c r="AF430" s="469">
        <f>'8. Routing factors'!AF215*'7. Network costs'!$J$336</f>
        <v>0</v>
      </c>
      <c r="AG430" s="469">
        <f>'8. Routing factors'!AG215*'7. Network costs'!$J$337</f>
        <v>0</v>
      </c>
      <c r="AH430" s="469">
        <f>'8. Routing factors'!AH215*'7. Network costs'!$J$338</f>
        <v>0</v>
      </c>
      <c r="AI430" s="469">
        <f>'8. Routing factors'!AI215*'7. Network costs'!$J$339</f>
        <v>0</v>
      </c>
      <c r="AJ430" s="469">
        <f>'8. Routing factors'!AJ215*'7. Network costs'!$J$340</f>
        <v>0</v>
      </c>
      <c r="AK430" s="469">
        <f>'8. Routing factors'!AK215*'7. Network costs'!$J$341</f>
        <v>0</v>
      </c>
      <c r="AL430" s="469">
        <f>'8. Routing factors'!AL215*'7. Network costs'!$J$342</f>
        <v>0</v>
      </c>
      <c r="AM430" s="469">
        <f>'8. Routing factors'!AM215*'7. Network costs'!$J$343</f>
        <v>0</v>
      </c>
      <c r="AN430" s="469">
        <f>'8. Routing factors'!AN215*'7. Network costs'!$J$344</f>
        <v>0</v>
      </c>
      <c r="AO430" s="469">
        <f>'8. Routing factors'!AO215*'7. Network costs'!$J$345</f>
        <v>0</v>
      </c>
      <c r="AP430" s="469">
        <f>'8. Routing factors'!AP215*'7. Network costs'!$J$346</f>
        <v>0</v>
      </c>
      <c r="AQ430" s="469">
        <f>'8. Routing factors'!AQ215*'7. Network costs'!$J$347</f>
        <v>0</v>
      </c>
      <c r="AR430" s="469">
        <f>'8. Routing factors'!AR215*'7. Network costs'!$J$348</f>
        <v>0</v>
      </c>
      <c r="AS430" s="469">
        <f>'8. Routing factors'!AS215*'7. Network costs'!$J$349</f>
        <v>0</v>
      </c>
      <c r="AT430" s="469">
        <f>'8. Routing factors'!AT215*'7. Network costs'!$J$350</f>
        <v>0</v>
      </c>
      <c r="AU430" s="469">
        <f>'8. Routing factors'!AU215*'7. Network costs'!$J$351</f>
        <v>0</v>
      </c>
      <c r="AV430" s="469">
        <f>'8. Routing factors'!AV215*'7. Network costs'!$J$352</f>
        <v>0</v>
      </c>
      <c r="AW430" s="469">
        <f>'8. Routing factors'!AW215*'7. Network costs'!$J$353</f>
        <v>0</v>
      </c>
      <c r="AX430" s="469">
        <f>'8. Routing factors'!AX215*'7. Network costs'!$J$354</f>
        <v>0</v>
      </c>
      <c r="AY430" s="469">
        <f>'8. Routing factors'!AY215*'7. Network costs'!$J$355</f>
        <v>0</v>
      </c>
      <c r="AZ430" s="469">
        <f>'8. Routing factors'!AZ215*'7. Network costs'!$J$356</f>
        <v>0</v>
      </c>
      <c r="BA430" s="469">
        <f>'8. Routing factors'!BA215*'7. Network costs'!$J$357</f>
        <v>0</v>
      </c>
      <c r="BB430" s="469">
        <f>'8. Routing factors'!BB215*'7. Network costs'!$J$358</f>
        <v>0</v>
      </c>
      <c r="BC430" s="469">
        <f>'8. Routing factors'!BC215*'7. Network costs'!$J$359</f>
        <v>0</v>
      </c>
      <c r="BD430" s="469">
        <f>'8. Routing factors'!BD215*'7. Network costs'!$J$360</f>
        <v>0</v>
      </c>
      <c r="BE430" s="469">
        <f>'8. Routing factors'!BE215*'7. Network costs'!$J$361</f>
        <v>0</v>
      </c>
      <c r="BF430" s="469">
        <f>'8. Routing factors'!BF215*'7. Network costs'!$J$362</f>
        <v>0</v>
      </c>
      <c r="BG430" s="469">
        <f>'8. Routing factors'!BG215*'7. Network costs'!$J$363</f>
        <v>0</v>
      </c>
      <c r="BH430" s="229"/>
      <c r="BI430" s="335">
        <f t="shared" si="68"/>
        <v>0</v>
      </c>
      <c r="BJ430" s="470">
        <f>'2. Traffic'!J236</f>
        <v>0</v>
      </c>
      <c r="BK430" s="471" t="str">
        <f t="shared" si="69"/>
        <v/>
      </c>
    </row>
    <row r="431" spans="3:63">
      <c r="C431" s="222"/>
      <c r="D431" s="222" t="s">
        <v>2</v>
      </c>
      <c r="E431" s="472">
        <f t="shared" ref="E431:AG431" si="70">SUM(E401:E430)</f>
        <v>12533861.036774479</v>
      </c>
      <c r="F431" s="472">
        <f t="shared" si="70"/>
        <v>10523707.180467986</v>
      </c>
      <c r="G431" s="472">
        <f t="shared" si="70"/>
        <v>15906111.250874987</v>
      </c>
      <c r="H431" s="472">
        <f t="shared" si="70"/>
        <v>5532645.832158369</v>
      </c>
      <c r="I431" s="472">
        <f t="shared" si="70"/>
        <v>16671603.589128938</v>
      </c>
      <c r="J431" s="472">
        <f t="shared" si="70"/>
        <v>1207890.5376343001</v>
      </c>
      <c r="K431" s="472">
        <f t="shared" si="70"/>
        <v>551068.59905398649</v>
      </c>
      <c r="L431" s="472">
        <f t="shared" si="70"/>
        <v>73475.813207198167</v>
      </c>
      <c r="M431" s="472">
        <f t="shared" si="70"/>
        <v>2204274.396215945</v>
      </c>
      <c r="N431" s="472">
        <f t="shared" si="70"/>
        <v>142383.04733531349</v>
      </c>
      <c r="O431" s="472">
        <f t="shared" si="70"/>
        <v>190691.58125265196</v>
      </c>
      <c r="P431" s="472">
        <f t="shared" si="70"/>
        <v>2069521.0368504869</v>
      </c>
      <c r="Q431" s="472">
        <f t="shared" si="70"/>
        <v>275534.29952699319</v>
      </c>
      <c r="R431" s="472">
        <f t="shared" si="70"/>
        <v>391871.00377172336</v>
      </c>
      <c r="S431" s="472">
        <f t="shared" si="70"/>
        <v>367379.06603599072</v>
      </c>
      <c r="T431" s="472">
        <f t="shared" si="70"/>
        <v>5878065.0565758515</v>
      </c>
      <c r="U431" s="472">
        <f t="shared" si="70"/>
        <v>1469516.2641439631</v>
      </c>
      <c r="V431" s="472">
        <f t="shared" si="70"/>
        <v>470245.20452606829</v>
      </c>
      <c r="W431" s="472">
        <f t="shared" si="70"/>
        <v>540086.81276559317</v>
      </c>
      <c r="X431" s="472">
        <f t="shared" si="70"/>
        <v>43206.945021247433</v>
      </c>
      <c r="Y431" s="472">
        <f t="shared" si="70"/>
        <v>503752.78425415902</v>
      </c>
      <c r="Z431" s="472">
        <f t="shared" si="70"/>
        <v>278732.15270036855</v>
      </c>
      <c r="AA431" s="472">
        <f t="shared" si="70"/>
        <v>429833.50726210943</v>
      </c>
      <c r="AB431" s="472">
        <f t="shared" si="70"/>
        <v>2488544.5048823673</v>
      </c>
      <c r="AC431" s="472">
        <f t="shared" si="70"/>
        <v>3362829.9326617047</v>
      </c>
      <c r="AD431" s="472">
        <f t="shared" si="70"/>
        <v>0</v>
      </c>
      <c r="AE431" s="472">
        <f t="shared" si="70"/>
        <v>0</v>
      </c>
      <c r="AF431" s="472">
        <f t="shared" si="70"/>
        <v>0</v>
      </c>
      <c r="AG431" s="472">
        <f t="shared" si="70"/>
        <v>0</v>
      </c>
      <c r="AH431" s="472">
        <f t="shared" ref="AH431:BG431" si="71">SUM(AH401:AH430)</f>
        <v>0</v>
      </c>
      <c r="AI431" s="472">
        <f t="shared" si="71"/>
        <v>6415046.0238411818</v>
      </c>
      <c r="AJ431" s="472">
        <f t="shared" si="71"/>
        <v>23517300.729972024</v>
      </c>
      <c r="AK431" s="472">
        <f t="shared" si="71"/>
        <v>6610164.5323098991</v>
      </c>
      <c r="AL431" s="472">
        <f t="shared" si="71"/>
        <v>2405619.4002430514</v>
      </c>
      <c r="AM431" s="472">
        <f t="shared" si="71"/>
        <v>2599080.1055409387</v>
      </c>
      <c r="AN431" s="472">
        <f t="shared" si="71"/>
        <v>6506.3874227959477</v>
      </c>
      <c r="AO431" s="472">
        <f t="shared" si="71"/>
        <v>1896.5095297479488</v>
      </c>
      <c r="AP431" s="472">
        <f t="shared" si="71"/>
        <v>2505.7485619405161</v>
      </c>
      <c r="AQ431" s="472">
        <f t="shared" si="71"/>
        <v>14568.305592677421</v>
      </c>
      <c r="AR431" s="472">
        <f t="shared" si="71"/>
        <v>9482.5476487397355</v>
      </c>
      <c r="AS431" s="472">
        <f t="shared" si="71"/>
        <v>10344.597434988807</v>
      </c>
      <c r="AT431" s="472">
        <f t="shared" si="71"/>
        <v>9482.5476487397409</v>
      </c>
      <c r="AU431" s="472">
        <f t="shared" si="71"/>
        <v>827.56779479910483</v>
      </c>
      <c r="AV431" s="472">
        <f t="shared" si="71"/>
        <v>13940.366803600051</v>
      </c>
      <c r="AW431" s="472">
        <f t="shared" si="71"/>
        <v>2788.0733607200082</v>
      </c>
      <c r="AX431" s="472">
        <f t="shared" si="71"/>
        <v>1939.6120190604022</v>
      </c>
      <c r="AY431" s="472">
        <f t="shared" si="71"/>
        <v>0</v>
      </c>
      <c r="AZ431" s="472">
        <f t="shared" si="71"/>
        <v>0</v>
      </c>
      <c r="BA431" s="472">
        <f t="shared" si="71"/>
        <v>0</v>
      </c>
      <c r="BB431" s="472">
        <f t="shared" si="71"/>
        <v>0</v>
      </c>
      <c r="BC431" s="472">
        <f t="shared" si="71"/>
        <v>0</v>
      </c>
      <c r="BD431" s="472">
        <f t="shared" si="71"/>
        <v>0</v>
      </c>
      <c r="BE431" s="472">
        <f t="shared" si="71"/>
        <v>0</v>
      </c>
      <c r="BF431" s="472">
        <f t="shared" si="71"/>
        <v>0</v>
      </c>
      <c r="BG431" s="472">
        <f t="shared" si="71"/>
        <v>0</v>
      </c>
      <c r="BH431" s="32"/>
      <c r="BI431" s="472">
        <f>SUM(BI401:BI430)</f>
        <v>125728324.49080768</v>
      </c>
      <c r="BJ431" s="144"/>
      <c r="BK431" s="144"/>
    </row>
    <row r="432" spans="3:63">
      <c r="C432" s="207"/>
      <c r="D432" s="207"/>
      <c r="E432" s="444" t="str">
        <f>IF(ROUND(E431,0)=ROUND('7. Network costs'!$J$309,0),"OK", "ERROR")</f>
        <v>OK</v>
      </c>
      <c r="F432" s="444" t="str">
        <f>IF(ROUND(F431,0)=ROUND('7. Network costs'!$J$310,0),"OK", "ERROR")</f>
        <v>OK</v>
      </c>
      <c r="G432" s="444" t="str">
        <f>IF(ROUND(G431,0)=ROUND('7. Network costs'!$J$311,0),"OK", "ERROR")</f>
        <v>OK</v>
      </c>
      <c r="H432" s="444" t="str">
        <f>IF(ROUND(H431,0)=ROUND('7. Network costs'!$J$312,0),"OK", "ERROR")</f>
        <v>OK</v>
      </c>
      <c r="I432" s="444" t="str">
        <f>IF(ROUND(I431,0)=ROUND('7. Network costs'!$J$313,0),"OK", "ERROR")</f>
        <v>OK</v>
      </c>
      <c r="J432" s="444" t="str">
        <f>IF(ROUND(J431,0)=ROUND('7. Network costs'!$J$314,0),"OK", "ERROR")</f>
        <v>OK</v>
      </c>
      <c r="K432" s="444" t="str">
        <f>IF(ROUND(K431,0)=ROUND('7. Network costs'!$J$315,0),"OK", "ERROR")</f>
        <v>OK</v>
      </c>
      <c r="L432" s="444" t="str">
        <f>IF(ROUND(L431,0)=ROUND('7. Network costs'!$J$316,0),"OK", "ERROR")</f>
        <v>OK</v>
      </c>
      <c r="M432" s="444" t="str">
        <f>IF(ROUND(M431,0)=ROUND('7. Network costs'!$J$317,0),"OK", "ERROR")</f>
        <v>OK</v>
      </c>
      <c r="N432" s="444" t="str">
        <f>IF(ROUND(N431,0)=ROUND('7. Network costs'!$J$318,0),"OK", "ERROR")</f>
        <v>OK</v>
      </c>
      <c r="O432" s="444" t="str">
        <f>IF(ROUND(O431,0)=ROUND('7. Network costs'!$J$319,0),"OK", "ERROR")</f>
        <v>OK</v>
      </c>
      <c r="P432" s="444" t="str">
        <f>IF(ROUND(P431,0)=ROUND('7. Network costs'!$J$320,0),"OK", "ERROR")</f>
        <v>OK</v>
      </c>
      <c r="Q432" s="444" t="str">
        <f>IF(ROUND(Q431,0)=ROUND('7. Network costs'!$J$321,0),"OK", "ERROR")</f>
        <v>OK</v>
      </c>
      <c r="R432" s="444" t="str">
        <f>IF(ROUND(R431,0)=ROUND('7. Network costs'!$J$322,0),"OK", "ERROR")</f>
        <v>OK</v>
      </c>
      <c r="S432" s="444" t="str">
        <f>IF(ROUND(S431,0)=ROUND('7. Network costs'!$J$323,0),"OK", "ERROR")</f>
        <v>OK</v>
      </c>
      <c r="T432" s="444" t="str">
        <f>IF(ROUND(T431,0)=ROUND('7. Network costs'!$J$324,0),"OK", "ERROR")</f>
        <v>OK</v>
      </c>
      <c r="U432" s="444" t="str">
        <f>IF(ROUND(U431,0)=ROUND('7. Network costs'!$J$325,0),"OK", "ERROR")</f>
        <v>OK</v>
      </c>
      <c r="V432" s="444" t="str">
        <f>IF(ROUND(V431,0)=ROUND('7. Network costs'!$J$326,0),"OK", "ERROR")</f>
        <v>OK</v>
      </c>
      <c r="W432" s="444" t="str">
        <f>IF(ROUND(W431,0)=ROUND('7. Network costs'!$J$327,0),"OK", "ERROR")</f>
        <v>OK</v>
      </c>
      <c r="X432" s="444" t="str">
        <f>IF(ROUND(X431,0)=ROUND('7. Network costs'!$J$328,0),"OK", "ERROR")</f>
        <v>OK</v>
      </c>
      <c r="Y432" s="444" t="str">
        <f>IF(ROUND(Y431,0)=ROUND('7. Network costs'!$J$329,0),"OK", "ERROR")</f>
        <v>OK</v>
      </c>
      <c r="Z432" s="444" t="str">
        <f>IF(ROUND(Z431,0)=ROUND('7. Network costs'!$J$330,0),"OK", "ERROR")</f>
        <v>OK</v>
      </c>
      <c r="AA432" s="444" t="str">
        <f>IF(ROUND(AA431,0)=ROUND('7. Network costs'!$J$331,0),"OK", "ERROR")</f>
        <v>OK</v>
      </c>
      <c r="AB432" s="444" t="str">
        <f>IF(ROUND(AB431,0)=ROUND('7. Network costs'!$J$332,0),"OK", "ERROR")</f>
        <v>OK</v>
      </c>
      <c r="AC432" s="444" t="str">
        <f>IF(ROUND(AC431,0)=ROUND('7. Network costs'!$J$333,0),"OK", "ERROR")</f>
        <v>OK</v>
      </c>
      <c r="AD432" s="444" t="str">
        <f>IF(ROUND(AD431,0)=ROUND('7. Network costs'!$J$334,0),"OK", "ERROR")</f>
        <v>OK</v>
      </c>
      <c r="AE432" s="444" t="str">
        <f>IF(ROUND(AE431,0)=ROUND('7. Network costs'!$J$335,0),"OK", "ERROR")</f>
        <v>OK</v>
      </c>
      <c r="AF432" s="444" t="str">
        <f>IF(ROUND(AF431,0)=ROUND('7. Network costs'!$J$336,0),"OK", "ERROR")</f>
        <v>OK</v>
      </c>
      <c r="AG432" s="444" t="str">
        <f>IF(ROUND(AG431,0)=ROUND('7. Network costs'!$J$337,0),"OK", "ERROR")</f>
        <v>OK</v>
      </c>
      <c r="AH432" s="444" t="str">
        <f>IF(ROUND(AH431,0)=ROUND('7. Network costs'!$J$338,0),"OK", "ERROR")</f>
        <v>OK</v>
      </c>
      <c r="AI432" s="444" t="str">
        <f>IF(ROUND(AI431,0)=ROUND('7. Network costs'!$J$339,0),"OK", "ERROR")</f>
        <v>OK</v>
      </c>
      <c r="AJ432" s="444" t="str">
        <f>IF(ROUND(AJ431,0)=ROUND('7. Network costs'!$J$340,0),"OK", "ERROR")</f>
        <v>OK</v>
      </c>
      <c r="AK432" s="444" t="str">
        <f>IF(ROUND(AK431,0)=ROUND('7. Network costs'!$J$341,0),"OK", "ERROR")</f>
        <v>OK</v>
      </c>
      <c r="AL432" s="444" t="str">
        <f>IF(ROUND(AL431,0)=ROUND('7. Network costs'!$J$342,0),"OK", "ERROR")</f>
        <v>OK</v>
      </c>
      <c r="AM432" s="444" t="str">
        <f>IF(ROUND(AM431,0)=ROUND('7. Network costs'!$J$343,0),"OK", "ERROR")</f>
        <v>OK</v>
      </c>
      <c r="AN432" s="444" t="str">
        <f>IF(ROUND(AN431,0)=ROUND('7. Network costs'!$J$344,0),"OK", "ERROR")</f>
        <v>OK</v>
      </c>
      <c r="AO432" s="444" t="str">
        <f>IF(ROUND(AO431,0)=ROUND('7. Network costs'!$J$345,0),"OK", "ERROR")</f>
        <v>OK</v>
      </c>
      <c r="AP432" s="444" t="str">
        <f>IF(ROUND(AP431,0)=ROUND('7. Network costs'!$J$346,0),"OK", "ERROR")</f>
        <v>OK</v>
      </c>
      <c r="AQ432" s="444" t="str">
        <f>IF(ROUND(AQ431,0)=ROUND('7. Network costs'!$J$347,0),"OK", "ERROR")</f>
        <v>OK</v>
      </c>
      <c r="AR432" s="444" t="str">
        <f>IF(ROUND(AR431,0)=ROUND('7. Network costs'!$J$348,0),"OK", "ERROR")</f>
        <v>OK</v>
      </c>
      <c r="AS432" s="444" t="str">
        <f>IF(ROUND(AS431,0)=ROUND('7. Network costs'!$J$349,0),"OK", "ERROR")</f>
        <v>OK</v>
      </c>
      <c r="AT432" s="444" t="str">
        <f>IF(ROUND(AT431,0)=ROUND('7. Network costs'!$J$350,0),"OK", "ERROR")</f>
        <v>OK</v>
      </c>
      <c r="AU432" s="444" t="str">
        <f>IF(ROUND(AU431,0)=ROUND('7. Network costs'!$J$351,0),"OK", "ERROR")</f>
        <v>OK</v>
      </c>
      <c r="AV432" s="444" t="str">
        <f>IF(ROUND(AV431,0)=ROUND('7. Network costs'!$J$352,0),"OK", "ERROR")</f>
        <v>OK</v>
      </c>
      <c r="AW432" s="444" t="str">
        <f>IF(ROUND(AW431,0)=ROUND('7. Network costs'!$J$353,0),"OK", "ERROR")</f>
        <v>OK</v>
      </c>
      <c r="AX432" s="444" t="str">
        <f>IF(ROUND(AX431,0)=ROUND('7. Network costs'!$J$354,0),"OK", "ERROR")</f>
        <v>OK</v>
      </c>
      <c r="AY432" s="444" t="str">
        <f>IF(ROUND(AY431,0)=ROUND('7. Network costs'!$J$355,0),"OK", "ERROR")</f>
        <v>OK</v>
      </c>
      <c r="AZ432" s="444" t="str">
        <f>IF(ROUND(AZ431,0)=ROUND('7. Network costs'!$J$356,0),"OK", "ERROR")</f>
        <v>OK</v>
      </c>
      <c r="BA432" s="444" t="str">
        <f>IF(ROUND(BA431,0)=ROUND('7. Network costs'!$J$357,0),"OK", "ERROR")</f>
        <v>OK</v>
      </c>
      <c r="BB432" s="444" t="str">
        <f>IF(ROUND(BB431,0)=ROUND('7. Network costs'!$J$358,0),"OK", "ERROR")</f>
        <v>OK</v>
      </c>
      <c r="BC432" s="444" t="str">
        <f>IF(ROUND(BC431,0)=ROUND('7. Network costs'!$J$359,0),"OK", "ERROR")</f>
        <v>OK</v>
      </c>
      <c r="BD432" s="444" t="str">
        <f>IF(ROUND(BD431,0)=ROUND('7. Network costs'!$J$360,0),"OK", "ERROR")</f>
        <v>OK</v>
      </c>
      <c r="BE432" s="444" t="str">
        <f>IF(ROUND(BE431,0)=ROUND('7. Network costs'!$J$361,0),"OK", "ERROR")</f>
        <v>OK</v>
      </c>
      <c r="BF432" s="444" t="str">
        <f>IF(ROUND(BJ431,0)=ROUND('7. Network costs'!$J$362,0),"OK", "ERROR")</f>
        <v>OK</v>
      </c>
      <c r="BG432" s="444" t="str">
        <f>IF(ROUND(BJ431,0)=ROUND('7. Network costs'!$J$363,0),"OK", "ERROR")</f>
        <v>OK</v>
      </c>
      <c r="BH432" s="207"/>
      <c r="BI432" s="479" t="str">
        <f>IF(ROUND(BI431,0)=ROUND('7. Network costs'!J364,0),"Ok", "Not ok")</f>
        <v>Ok</v>
      </c>
      <c r="BJ432" s="207"/>
      <c r="BK432" s="207"/>
    </row>
    <row r="433" spans="3:63">
      <c r="AH433" s="207"/>
      <c r="BG433"/>
    </row>
    <row r="434" spans="3:63" s="695" customFormat="1" ht="51">
      <c r="C434" s="687">
        <f>'C. Masterfiles'!D148</f>
        <v>2019</v>
      </c>
      <c r="D434" s="687" t="s">
        <v>284</v>
      </c>
      <c r="E434" s="687" t="str">
        <f t="shared" ref="E434:BG434" si="72">E399</f>
        <v>TRX</v>
      </c>
      <c r="F434" s="687" t="str">
        <f t="shared" si="72"/>
        <v>Radio</v>
      </c>
      <c r="G434" s="687" t="str">
        <f t="shared" si="72"/>
        <v>BTS</v>
      </c>
      <c r="H434" s="687" t="str">
        <f t="shared" si="72"/>
        <v>Node B</v>
      </c>
      <c r="I434" s="687" t="str">
        <f t="shared" si="72"/>
        <v>BSC</v>
      </c>
      <c r="J434" s="687" t="str">
        <f t="shared" si="72"/>
        <v>RNC</v>
      </c>
      <c r="K434" s="687" t="str">
        <f t="shared" si="72"/>
        <v>MSC</v>
      </c>
      <c r="L434" s="687" t="str">
        <f t="shared" si="72"/>
        <v>HLR</v>
      </c>
      <c r="M434" s="687" t="str">
        <f t="shared" si="72"/>
        <v>PPP</v>
      </c>
      <c r="N434" s="687" t="str">
        <f t="shared" si="72"/>
        <v>SMSG</v>
      </c>
      <c r="O434" s="687" t="str">
        <f t="shared" si="72"/>
        <v>SMSC</v>
      </c>
      <c r="P434" s="687" t="str">
        <f t="shared" si="72"/>
        <v>MMSC</v>
      </c>
      <c r="Q434" s="687" t="str">
        <f t="shared" si="72"/>
        <v>VMS</v>
      </c>
      <c r="R434" s="687" t="str">
        <f t="shared" si="72"/>
        <v>NMS</v>
      </c>
      <c r="S434" s="687" t="str">
        <f t="shared" si="72"/>
        <v>OSS</v>
      </c>
      <c r="T434" s="687" t="str">
        <f t="shared" si="72"/>
        <v>GPRS</v>
      </c>
      <c r="U434" s="687" t="str">
        <f t="shared" si="72"/>
        <v>BIL</v>
      </c>
      <c r="V434" s="687" t="str">
        <f t="shared" si="72"/>
        <v>IBIL</v>
      </c>
      <c r="W434" s="687" t="str">
        <f t="shared" si="72"/>
        <v>IGW</v>
      </c>
      <c r="X434" s="687" t="str">
        <f t="shared" si="72"/>
        <v>INT</v>
      </c>
      <c r="Y434" s="687" t="str">
        <f t="shared" si="72"/>
        <v>SGSN</v>
      </c>
      <c r="Z434" s="687" t="str">
        <f t="shared" si="72"/>
        <v>GGSN</v>
      </c>
      <c r="AA434" s="687" t="str">
        <f t="shared" si="72"/>
        <v>IN/NGN</v>
      </c>
      <c r="AB434" s="687" t="str">
        <f t="shared" si="72"/>
        <v>eNodeB</v>
      </c>
      <c r="AC434" s="687" t="str">
        <f t="shared" si="72"/>
        <v>eNodeB Radio</v>
      </c>
      <c r="AD434" s="687" t="str">
        <f t="shared" si="72"/>
        <v>OTHER</v>
      </c>
      <c r="AE434" s="687" t="str">
        <f t="shared" si="72"/>
        <v>OTHER</v>
      </c>
      <c r="AF434" s="687" t="str">
        <f t="shared" si="72"/>
        <v>OTHER</v>
      </c>
      <c r="AG434" s="687" t="str">
        <f t="shared" si="72"/>
        <v>OTHER</v>
      </c>
      <c r="AH434" s="687" t="str">
        <f t="shared" si="72"/>
        <v>OTHER</v>
      </c>
      <c r="AI434" s="687" t="str">
        <f t="shared" si="72"/>
        <v>BTS-BSC</v>
      </c>
      <c r="AJ434" s="687" t="str">
        <f t="shared" si="72"/>
        <v>Node B-RNC</v>
      </c>
      <c r="AK434" s="687" t="str">
        <f t="shared" si="72"/>
        <v>BSC-MSC</v>
      </c>
      <c r="AL434" s="687" t="str">
        <f t="shared" si="72"/>
        <v>RNC-MSC</v>
      </c>
      <c r="AM434" s="687" t="str">
        <f t="shared" si="72"/>
        <v>MSC-MSC</v>
      </c>
      <c r="AN434" s="687" t="str">
        <f t="shared" si="72"/>
        <v>MSC-PPP</v>
      </c>
      <c r="AO434" s="687" t="str">
        <f t="shared" si="72"/>
        <v>MSC-HLR</v>
      </c>
      <c r="AP434" s="687" t="str">
        <f t="shared" si="72"/>
        <v>MSC-SMS</v>
      </c>
      <c r="AQ434" s="687" t="str">
        <f t="shared" si="72"/>
        <v>MSC-MMS</v>
      </c>
      <c r="AR434" s="687" t="str">
        <f t="shared" si="72"/>
        <v>MSC-OSS</v>
      </c>
      <c r="AS434" s="687" t="str">
        <f t="shared" si="72"/>
        <v>MSC-GPRS</v>
      </c>
      <c r="AT434" s="687" t="str">
        <f t="shared" si="72"/>
        <v>MSC-BIL</v>
      </c>
      <c r="AU434" s="687" t="str">
        <f t="shared" si="72"/>
        <v>MSC-IBIL</v>
      </c>
      <c r="AV434" s="687" t="str">
        <f t="shared" si="72"/>
        <v>MSC-IGW</v>
      </c>
      <c r="AW434" s="687" t="str">
        <f t="shared" si="72"/>
        <v>MSC-INT</v>
      </c>
      <c r="AX434" s="687" t="str">
        <f t="shared" si="72"/>
        <v>MSC-IN/NGIN</v>
      </c>
      <c r="AY434" s="687" t="str">
        <f t="shared" si="72"/>
        <v>eNodeB-MSC</v>
      </c>
      <c r="AZ434" s="687" t="str">
        <f t="shared" si="72"/>
        <v>OTHER: complete as required</v>
      </c>
      <c r="BA434" s="687" t="str">
        <f t="shared" si="72"/>
        <v>OTHER: complete as required</v>
      </c>
      <c r="BB434" s="687" t="str">
        <f t="shared" si="72"/>
        <v>OTHER: complete as required</v>
      </c>
      <c r="BC434" s="687" t="str">
        <f t="shared" si="72"/>
        <v>OTHER: complete as required</v>
      </c>
      <c r="BD434" s="687" t="str">
        <f t="shared" si="72"/>
        <v>OTHER: complete as required</v>
      </c>
      <c r="BE434" s="687" t="str">
        <f t="shared" si="72"/>
        <v>OTHER: complete as required</v>
      </c>
      <c r="BF434" s="687" t="str">
        <f t="shared" si="72"/>
        <v>OTHER: complete as required</v>
      </c>
      <c r="BG434" s="687" t="str">
        <f t="shared" si="72"/>
        <v>OTHER: complete as required</v>
      </c>
      <c r="BH434" s="690"/>
      <c r="BI434" s="691" t="s">
        <v>427</v>
      </c>
      <c r="BJ434" s="691" t="s">
        <v>492</v>
      </c>
      <c r="BK434" s="691" t="s">
        <v>493</v>
      </c>
    </row>
    <row r="435" spans="3:63">
      <c r="C435" s="260"/>
      <c r="D435" s="260"/>
      <c r="E435" s="390" t="s">
        <v>257</v>
      </c>
      <c r="F435" s="390" t="s">
        <v>257</v>
      </c>
      <c r="G435" s="390" t="s">
        <v>257</v>
      </c>
      <c r="H435" s="390" t="s">
        <v>257</v>
      </c>
      <c r="I435" s="390" t="s">
        <v>257</v>
      </c>
      <c r="J435" s="390" t="s">
        <v>257</v>
      </c>
      <c r="K435" s="390" t="s">
        <v>257</v>
      </c>
      <c r="L435" s="390" t="s">
        <v>257</v>
      </c>
      <c r="M435" s="390" t="s">
        <v>257</v>
      </c>
      <c r="N435" s="390" t="s">
        <v>257</v>
      </c>
      <c r="O435" s="390" t="s">
        <v>257</v>
      </c>
      <c r="P435" s="390" t="s">
        <v>257</v>
      </c>
      <c r="Q435" s="390" t="s">
        <v>257</v>
      </c>
      <c r="R435" s="390" t="s">
        <v>257</v>
      </c>
      <c r="S435" s="390" t="s">
        <v>257</v>
      </c>
      <c r="T435" s="390" t="s">
        <v>257</v>
      </c>
      <c r="U435" s="390" t="s">
        <v>257</v>
      </c>
      <c r="V435" s="390" t="s">
        <v>257</v>
      </c>
      <c r="W435" s="390" t="s">
        <v>257</v>
      </c>
      <c r="X435" s="390" t="s">
        <v>257</v>
      </c>
      <c r="Y435" s="390" t="s">
        <v>257</v>
      </c>
      <c r="Z435" s="390" t="s">
        <v>257</v>
      </c>
      <c r="AA435" s="390" t="s">
        <v>257</v>
      </c>
      <c r="AB435" s="390" t="s">
        <v>257</v>
      </c>
      <c r="AC435" s="390" t="s">
        <v>257</v>
      </c>
      <c r="AD435" s="390" t="s">
        <v>257</v>
      </c>
      <c r="AE435" s="390" t="s">
        <v>257</v>
      </c>
      <c r="AF435" s="390" t="s">
        <v>257</v>
      </c>
      <c r="AG435" s="390" t="s">
        <v>257</v>
      </c>
      <c r="AH435" s="390" t="s">
        <v>257</v>
      </c>
      <c r="AI435" s="390" t="s">
        <v>257</v>
      </c>
      <c r="AJ435" s="390" t="s">
        <v>257</v>
      </c>
      <c r="AK435" s="390" t="s">
        <v>257</v>
      </c>
      <c r="AL435" s="390" t="s">
        <v>257</v>
      </c>
      <c r="AM435" s="390" t="s">
        <v>257</v>
      </c>
      <c r="AN435" s="390" t="s">
        <v>257</v>
      </c>
      <c r="AO435" s="390" t="s">
        <v>257</v>
      </c>
      <c r="AP435" s="390" t="s">
        <v>257</v>
      </c>
      <c r="AQ435" s="390" t="s">
        <v>257</v>
      </c>
      <c r="AR435" s="390" t="s">
        <v>257</v>
      </c>
      <c r="AS435" s="390" t="s">
        <v>257</v>
      </c>
      <c r="AT435" s="390" t="s">
        <v>257</v>
      </c>
      <c r="AU435" s="390" t="s">
        <v>257</v>
      </c>
      <c r="AV435" s="390" t="s">
        <v>257</v>
      </c>
      <c r="AW435" s="390" t="s">
        <v>257</v>
      </c>
      <c r="AX435" s="390" t="s">
        <v>257</v>
      </c>
      <c r="AY435" s="390" t="s">
        <v>257</v>
      </c>
      <c r="AZ435" s="390" t="s">
        <v>257</v>
      </c>
      <c r="BA435" s="390" t="s">
        <v>257</v>
      </c>
      <c r="BB435" s="390" t="s">
        <v>257</v>
      </c>
      <c r="BC435" s="390" t="s">
        <v>257</v>
      </c>
      <c r="BD435" s="390" t="s">
        <v>257</v>
      </c>
      <c r="BE435" s="390" t="s">
        <v>257</v>
      </c>
      <c r="BF435" s="390" t="s">
        <v>257</v>
      </c>
      <c r="BG435" s="390" t="s">
        <v>257</v>
      </c>
      <c r="BH435" s="305"/>
      <c r="BI435" s="391" t="str">
        <f>BI400</f>
        <v>Euro</v>
      </c>
      <c r="BJ435" s="391" t="str">
        <f>BJ400</f>
        <v>Millions</v>
      </c>
      <c r="BK435" s="391" t="str">
        <f>BK400</f>
        <v>Euro</v>
      </c>
    </row>
    <row r="436" spans="3:63">
      <c r="C436" s="240" t="str">
        <f t="shared" ref="C436:D465" si="73">C401</f>
        <v>S01</v>
      </c>
      <c r="D436" s="240" t="str">
        <f t="shared" si="73"/>
        <v>Повиквания в мрежата (On Net calls)</v>
      </c>
      <c r="E436" s="469">
        <f>'8. Routing factors'!E220*'7. Network costs'!$K$309</f>
        <v>9628595.2097147238</v>
      </c>
      <c r="F436" s="469">
        <f>'8. Routing factors'!F220*'7. Network costs'!$K$310</f>
        <v>5738862.2466927413</v>
      </c>
      <c r="G436" s="469">
        <f>'8. Routing factors'!G220*'7. Network costs'!$K$311</f>
        <v>11949808.14395144</v>
      </c>
      <c r="H436" s="469">
        <f>'8. Routing factors'!H220*'7. Network costs'!$K$312</f>
        <v>2955198.7994742002</v>
      </c>
      <c r="I436" s="469">
        <f>'8. Routing factors'!I220*'7. Network costs'!$K$313</f>
        <v>12526355.047113789</v>
      </c>
      <c r="J436" s="469">
        <f>'8. Routing factors'!J220*'7. Network costs'!$K$314</f>
        <v>645668.02701891738</v>
      </c>
      <c r="K436" s="469">
        <f>'8. Routing factors'!K220*'7. Network costs'!$K$315</f>
        <v>281543.74714556453</v>
      </c>
      <c r="L436" s="469">
        <f>'8. Routing factors'!L220*'7. Network costs'!$K$316</f>
        <v>28134.997548925789</v>
      </c>
      <c r="M436" s="469">
        <f>'8. Routing factors'!M220*'7. Network costs'!$K$317</f>
        <v>844049.92646777374</v>
      </c>
      <c r="N436" s="469">
        <f>'8. Routing factors'!N220*'7. Network costs'!$K$318</f>
        <v>0</v>
      </c>
      <c r="O436" s="469">
        <f>'8. Routing factors'!O220*'7. Network costs'!$K$319</f>
        <v>0</v>
      </c>
      <c r="P436" s="469">
        <f>'8. Routing factors'!P220*'7. Network costs'!$K$320</f>
        <v>0</v>
      </c>
      <c r="Q436" s="469">
        <f>'8. Routing factors'!Q220*'7. Network costs'!$K$321</f>
        <v>0</v>
      </c>
      <c r="R436" s="469">
        <f>'8. Routing factors'!R220*'7. Network costs'!$K$322</f>
        <v>150053.32026093756</v>
      </c>
      <c r="S436" s="469">
        <f>'8. Routing factors'!S220*'7. Network costs'!$K$323</f>
        <v>140674.98774462898</v>
      </c>
      <c r="T436" s="469">
        <f>'8. Routing factors'!T220*'7. Network costs'!$K$324</f>
        <v>0</v>
      </c>
      <c r="U436" s="469">
        <f>'8. Routing factors'!U220*'7. Network costs'!$K$325</f>
        <v>620779.17451357585</v>
      </c>
      <c r="V436" s="469">
        <f>'8. Routing factors'!V220*'7. Network costs'!$K$326</f>
        <v>0</v>
      </c>
      <c r="W436" s="469">
        <f>'8. Routing factors'!W220*'7. Network costs'!$K$327</f>
        <v>0</v>
      </c>
      <c r="X436" s="469">
        <f>'8. Routing factors'!X220*'7. Network costs'!$K$328</f>
        <v>0</v>
      </c>
      <c r="Y436" s="469">
        <f>'8. Routing factors'!Y220*'7. Network costs'!$K$329</f>
        <v>0</v>
      </c>
      <c r="Z436" s="469">
        <f>'8. Routing factors'!Z220*'7. Network costs'!$K$330</f>
        <v>0</v>
      </c>
      <c r="AA436" s="469">
        <f>'8. Routing factors'!AA220*'7. Network costs'!$K$331</f>
        <v>0</v>
      </c>
      <c r="AB436" s="469">
        <f>'8. Routing factors'!AB220*'7. Network costs'!$K$332</f>
        <v>1352489.6348000423</v>
      </c>
      <c r="AC436" s="469">
        <f>'8. Routing factors'!AC220*'7. Network costs'!$K$333</f>
        <v>1858106.6689360053</v>
      </c>
      <c r="AD436" s="469">
        <f>'8. Routing factors'!AD220*'7. Network costs'!$K$334</f>
        <v>0</v>
      </c>
      <c r="AE436" s="469">
        <f>'8. Routing factors'!AE220*'7. Network costs'!$K$335</f>
        <v>0</v>
      </c>
      <c r="AF436" s="469">
        <f>'8. Routing factors'!AF220*'7. Network costs'!$K$336</f>
        <v>0</v>
      </c>
      <c r="AG436" s="469">
        <f>'8. Routing factors'!AG220*'7. Network costs'!$K$337</f>
        <v>0</v>
      </c>
      <c r="AH436" s="469">
        <f>'8. Routing factors'!AH220*'7. Network costs'!$K$338</f>
        <v>0</v>
      </c>
      <c r="AI436" s="469">
        <f>'8. Routing factors'!AI220*'7. Network costs'!$K$339</f>
        <v>4911063.7784803575</v>
      </c>
      <c r="AJ436" s="469">
        <f>'8. Routing factors'!AJ220*'7. Network costs'!$K$340</f>
        <v>12754575.185582357</v>
      </c>
      <c r="AK436" s="469">
        <f>'8. Routing factors'!AK220*'7. Network costs'!$K$341</f>
        <v>5028255.9110933552</v>
      </c>
      <c r="AL436" s="469">
        <f>'8. Routing factors'!AL220*'7. Network costs'!$K$342</f>
        <v>1304553.036026696</v>
      </c>
      <c r="AM436" s="469">
        <f>'8. Routing factors'!AM220*'7. Network costs'!$K$343</f>
        <v>1988212.3859339606</v>
      </c>
      <c r="AN436" s="469">
        <f>'8. Routing factors'!AN220*'7. Network costs'!$K$344</f>
        <v>2524.2789588680371</v>
      </c>
      <c r="AO436" s="469">
        <f>'8. Routing factors'!AO220*'7. Network costs'!$K$345</f>
        <v>730.75401673970862</v>
      </c>
      <c r="AP436" s="469">
        <f>'8. Routing factors'!AP220*'7. Network costs'!$K$346</f>
        <v>0</v>
      </c>
      <c r="AQ436" s="469">
        <f>'8. Routing factors'!AQ220*'7. Network costs'!$K$347</f>
        <v>0</v>
      </c>
      <c r="AR436" s="469">
        <f>'8. Routing factors'!AR220*'7. Network costs'!$K$348</f>
        <v>3653.7700836985432</v>
      </c>
      <c r="AS436" s="469">
        <f>'8. Routing factors'!AS220*'7. Network costs'!$K$349</f>
        <v>0</v>
      </c>
      <c r="AT436" s="469">
        <f>'8. Routing factors'!AT220*'7. Network costs'!$K$350</f>
        <v>4030.8949245090316</v>
      </c>
      <c r="AU436" s="469">
        <f>'8. Routing factors'!AU220*'7. Network costs'!$K$351</f>
        <v>0</v>
      </c>
      <c r="AV436" s="469">
        <f>'8. Routing factors'!AV220*'7. Network costs'!$K$352</f>
        <v>0</v>
      </c>
      <c r="AW436" s="469">
        <f>'8. Routing factors'!AW220*'7. Network costs'!$K$353</f>
        <v>0</v>
      </c>
      <c r="AX436" s="469">
        <f>'8. Routing factors'!AX220*'7. Network costs'!$K$354</f>
        <v>0</v>
      </c>
      <c r="AY436" s="469">
        <f>'8. Routing factors'!AY220*'7. Network costs'!$K$355</f>
        <v>0</v>
      </c>
      <c r="AZ436" s="469">
        <f>'8. Routing factors'!AZ220*'7. Network costs'!$K$356</f>
        <v>0</v>
      </c>
      <c r="BA436" s="469">
        <f>'8. Routing factors'!BA220*'7. Network costs'!$K$357</f>
        <v>0</v>
      </c>
      <c r="BB436" s="469">
        <f>'8. Routing factors'!BB220*'7. Network costs'!$K$358</f>
        <v>0</v>
      </c>
      <c r="BC436" s="469">
        <f>'8. Routing factors'!BC220*'7. Network costs'!$K$359</f>
        <v>0</v>
      </c>
      <c r="BD436" s="469">
        <f>'8. Routing factors'!BD220*'7. Network costs'!$K$360</f>
        <v>0</v>
      </c>
      <c r="BE436" s="469">
        <f>'8. Routing factors'!BE220*'7. Network costs'!$K$361</f>
        <v>0</v>
      </c>
      <c r="BF436" s="469">
        <f>'8. Routing factors'!BF220*'7. Network costs'!$K$362</f>
        <v>0</v>
      </c>
      <c r="BG436" s="469">
        <f>'8. Routing factors'!BG220*'7. Network costs'!$K$363</f>
        <v>0</v>
      </c>
      <c r="BH436" s="229"/>
      <c r="BI436" s="335">
        <f>SUM(E436:BG436)</f>
        <v>74717919.926483825</v>
      </c>
      <c r="BJ436" s="470">
        <f>'2. Traffic'!K207</f>
        <v>4416.3232128</v>
      </c>
      <c r="BK436" s="471">
        <f>IF(BI436=0,"",BI436/BJ436/1000000)</f>
        <v>1.6918580530955251E-2</v>
      </c>
    </row>
    <row r="437" spans="3:63">
      <c r="C437" s="240" t="str">
        <f t="shared" si="73"/>
        <v>S02</v>
      </c>
      <c r="D437" s="240" t="str">
        <f t="shared" si="73"/>
        <v>Изходящи повиквания към фиксирана линия (Outgoing Calls to Fixed Line)</v>
      </c>
      <c r="E437" s="469">
        <f>'8. Routing factors'!E221*'7. Network costs'!$K$309</f>
        <v>77391.617464467708</v>
      </c>
      <c r="F437" s="469">
        <f>'8. Routing factors'!F221*'7. Network costs'!$K$310</f>
        <v>46127.168294416158</v>
      </c>
      <c r="G437" s="469">
        <f>'8. Routing factors'!G221*'7. Network costs'!$K$311</f>
        <v>96048.796372432713</v>
      </c>
      <c r="H437" s="469">
        <f>'8. Routing factors'!H221*'7. Network costs'!$K$312</f>
        <v>23752.957730490954</v>
      </c>
      <c r="I437" s="469">
        <f>'8. Routing factors'!I221*'7. Network costs'!$K$313</f>
        <v>100682.89889808932</v>
      </c>
      <c r="J437" s="469">
        <f>'8. Routing factors'!J221*'7. Network costs'!$K$314</f>
        <v>5189.6763616845565</v>
      </c>
      <c r="K437" s="469">
        <f>'8. Routing factors'!K221*'7. Network costs'!$K$315</f>
        <v>3394.4400253660556</v>
      </c>
      <c r="L437" s="469">
        <f>'8. Routing factors'!L221*'7. Network costs'!$K$316</f>
        <v>452.28050826631721</v>
      </c>
      <c r="M437" s="469">
        <f>'8. Routing factors'!M221*'7. Network costs'!$K$317</f>
        <v>13568.415247989518</v>
      </c>
      <c r="N437" s="469">
        <f>'8. Routing factors'!N221*'7. Network costs'!$K$318</f>
        <v>0</v>
      </c>
      <c r="O437" s="469">
        <f>'8. Routing factors'!O221*'7. Network costs'!$K$319</f>
        <v>0</v>
      </c>
      <c r="P437" s="469">
        <f>'8. Routing factors'!P221*'7. Network costs'!$K$320</f>
        <v>0</v>
      </c>
      <c r="Q437" s="469">
        <f>'8. Routing factors'!Q221*'7. Network costs'!$K$321</f>
        <v>0</v>
      </c>
      <c r="R437" s="469">
        <f>'8. Routing factors'!R221*'7. Network costs'!$K$322</f>
        <v>2412.1627107536924</v>
      </c>
      <c r="S437" s="469">
        <f>'8. Routing factors'!S221*'7. Network costs'!$K$323</f>
        <v>2261.4025413315867</v>
      </c>
      <c r="T437" s="469">
        <f>'8. Routing factors'!T221*'7. Network costs'!$K$324</f>
        <v>0</v>
      </c>
      <c r="U437" s="469">
        <f>'8. Routing factors'!U221*'7. Network costs'!$K$325</f>
        <v>9979.2551992194767</v>
      </c>
      <c r="V437" s="469">
        <f>'8. Routing factors'!V221*'7. Network costs'!$K$326</f>
        <v>0</v>
      </c>
      <c r="W437" s="469">
        <f>'8. Routing factors'!W221*'7. Network costs'!$K$327</f>
        <v>15413.816127100366</v>
      </c>
      <c r="X437" s="469">
        <f>'8. Routing factors'!X221*'7. Network costs'!$K$328</f>
        <v>0</v>
      </c>
      <c r="Y437" s="469">
        <f>'8. Routing factors'!Y221*'7. Network costs'!$K$329</f>
        <v>0</v>
      </c>
      <c r="Z437" s="469">
        <f>'8. Routing factors'!Z221*'7. Network costs'!$K$330</f>
        <v>0</v>
      </c>
      <c r="AA437" s="469">
        <f>'8. Routing factors'!AA221*'7. Network costs'!$K$331</f>
        <v>0</v>
      </c>
      <c r="AB437" s="469">
        <f>'8. Routing factors'!AB221*'7. Network costs'!$K$332</f>
        <v>10870.885955979835</v>
      </c>
      <c r="AC437" s="469">
        <f>'8. Routing factors'!AC221*'7. Network costs'!$K$333</f>
        <v>14934.876521279393</v>
      </c>
      <c r="AD437" s="469">
        <f>'8. Routing factors'!AD221*'7. Network costs'!$K$334</f>
        <v>0</v>
      </c>
      <c r="AE437" s="469">
        <f>'8. Routing factors'!AE221*'7. Network costs'!$K$335</f>
        <v>0</v>
      </c>
      <c r="AF437" s="469">
        <f>'8. Routing factors'!AF221*'7. Network costs'!$K$336</f>
        <v>0</v>
      </c>
      <c r="AG437" s="469">
        <f>'8. Routing factors'!AG221*'7. Network costs'!$K$337</f>
        <v>0</v>
      </c>
      <c r="AH437" s="469">
        <f>'8. Routing factors'!AH221*'7. Network costs'!$K$338</f>
        <v>0</v>
      </c>
      <c r="AI437" s="469">
        <f>'8. Routing factors'!AI221*'7. Network costs'!$K$339</f>
        <v>39473.584776342053</v>
      </c>
      <c r="AJ437" s="469">
        <f>'8. Routing factors'!AJ221*'7. Network costs'!$K$340</f>
        <v>102517.26053333876</v>
      </c>
      <c r="AK437" s="469">
        <f>'8. Routing factors'!AK221*'7. Network costs'!$K$341</f>
        <v>40415.538249251527</v>
      </c>
      <c r="AL437" s="469">
        <f>'8. Routing factors'!AL221*'7. Network costs'!$K$342</f>
        <v>10485.586664233577</v>
      </c>
      <c r="AM437" s="469">
        <f>'8. Routing factors'!AM221*'7. Network costs'!$K$343</f>
        <v>15980.625320614821</v>
      </c>
      <c r="AN437" s="469">
        <f>'8. Routing factors'!AN221*'7. Network costs'!$K$344</f>
        <v>40.578719388102314</v>
      </c>
      <c r="AO437" s="469">
        <f>'8. Routing factors'!AO221*'7. Network costs'!$K$345</f>
        <v>11.747141528409594</v>
      </c>
      <c r="AP437" s="469">
        <f>'8. Routing factors'!AP221*'7. Network costs'!$K$346</f>
        <v>0</v>
      </c>
      <c r="AQ437" s="469">
        <f>'8. Routing factors'!AQ221*'7. Network costs'!$K$347</f>
        <v>0</v>
      </c>
      <c r="AR437" s="469">
        <f>'8. Routing factors'!AR221*'7. Network costs'!$K$348</f>
        <v>58.735707642047977</v>
      </c>
      <c r="AS437" s="469">
        <f>'8. Routing factors'!AS221*'7. Network costs'!$K$349</f>
        <v>0</v>
      </c>
      <c r="AT437" s="469">
        <f>'8. Routing factors'!AT221*'7. Network costs'!$K$350</f>
        <v>64.798129164744495</v>
      </c>
      <c r="AU437" s="469">
        <f>'8. Routing factors'!AU221*'7. Network costs'!$K$351</f>
        <v>0</v>
      </c>
      <c r="AV437" s="469">
        <f>'8. Routing factors'!AV221*'7. Network costs'!$K$352</f>
        <v>400.34508723800991</v>
      </c>
      <c r="AW437" s="469">
        <f>'8. Routing factors'!AW221*'7. Network costs'!$K$353</f>
        <v>0</v>
      </c>
      <c r="AX437" s="469">
        <f>'8. Routing factors'!AX221*'7. Network costs'!$K$354</f>
        <v>0</v>
      </c>
      <c r="AY437" s="469">
        <f>'8. Routing factors'!AY221*'7. Network costs'!$K$355</f>
        <v>0</v>
      </c>
      <c r="AZ437" s="469">
        <f>'8. Routing factors'!AZ221*'7. Network costs'!$K$356</f>
        <v>0</v>
      </c>
      <c r="BA437" s="469">
        <f>'8. Routing factors'!BA221*'7. Network costs'!$K$357</f>
        <v>0</v>
      </c>
      <c r="BB437" s="469">
        <f>'8. Routing factors'!BB221*'7. Network costs'!$K$358</f>
        <v>0</v>
      </c>
      <c r="BC437" s="469">
        <f>'8. Routing factors'!BC221*'7. Network costs'!$K$359</f>
        <v>0</v>
      </c>
      <c r="BD437" s="469">
        <f>'8. Routing factors'!BD221*'7. Network costs'!$K$360</f>
        <v>0</v>
      </c>
      <c r="BE437" s="469">
        <f>'8. Routing factors'!BE221*'7. Network costs'!$K$361</f>
        <v>0</v>
      </c>
      <c r="BF437" s="469">
        <f>'8. Routing factors'!BF221*'7. Network costs'!$K$362</f>
        <v>0</v>
      </c>
      <c r="BG437" s="469">
        <f>'8. Routing factors'!BG221*'7. Network costs'!$K$363</f>
        <v>0</v>
      </c>
      <c r="BH437" s="229"/>
      <c r="BI437" s="335">
        <f t="shared" ref="BI437:BI465" si="74">SUM(E437:BG437)</f>
        <v>631929.45028760959</v>
      </c>
      <c r="BJ437" s="470">
        <f>'2. Traffic'!K208</f>
        <v>88.326464256000008</v>
      </c>
      <c r="BK437" s="471">
        <f t="shared" ref="BK437:BK465" si="75">IF(BI437=0,"",BI437/BJ437/1000000)</f>
        <v>7.1544746595546263E-3</v>
      </c>
    </row>
    <row r="438" spans="3:63">
      <c r="C438" s="240" t="str">
        <f t="shared" si="73"/>
        <v>S03</v>
      </c>
      <c r="D438" s="240" t="str">
        <f t="shared" si="73"/>
        <v>Изходящи повиквания към други мобилни мрежи (Outgoing Calls to Other Mobile)</v>
      </c>
      <c r="E438" s="469">
        <f>'8. Routing factors'!E222*'7. Network costs'!$K$309</f>
        <v>797670.91501997295</v>
      </c>
      <c r="F438" s="469">
        <f>'8. Routing factors'!F222*'7. Network costs'!$K$310</f>
        <v>475430.04974124423</v>
      </c>
      <c r="G438" s="469">
        <f>'8. Routing factors'!G222*'7. Network costs'!$K$311</f>
        <v>989969.37651731272</v>
      </c>
      <c r="H438" s="469">
        <f>'8. Routing factors'!H222*'7. Network costs'!$K$312</f>
        <v>244820.35843236494</v>
      </c>
      <c r="I438" s="469">
        <f>'8. Routing factors'!I222*'7. Network costs'!$K$313</f>
        <v>1037732.8026226531</v>
      </c>
      <c r="J438" s="469">
        <f>'8. Routing factors'!J222*'7. Network costs'!$K$314</f>
        <v>53489.693428142346</v>
      </c>
      <c r="K438" s="469">
        <f>'8. Routing factors'!K222*'7. Network costs'!$K$315</f>
        <v>34986.296574784799</v>
      </c>
      <c r="L438" s="469">
        <f>'8. Routing factors'!L222*'7. Network costs'!$K$316</f>
        <v>4661.6289812023906</v>
      </c>
      <c r="M438" s="469">
        <f>'8. Routing factors'!M222*'7. Network costs'!$K$317</f>
        <v>139848.86943607172</v>
      </c>
      <c r="N438" s="469">
        <f>'8. Routing factors'!N222*'7. Network costs'!$K$318</f>
        <v>0</v>
      </c>
      <c r="O438" s="469">
        <f>'8. Routing factors'!O222*'7. Network costs'!$K$319</f>
        <v>0</v>
      </c>
      <c r="P438" s="469">
        <f>'8. Routing factors'!P222*'7. Network costs'!$K$320</f>
        <v>0</v>
      </c>
      <c r="Q438" s="469">
        <f>'8. Routing factors'!Q222*'7. Network costs'!$K$321</f>
        <v>0</v>
      </c>
      <c r="R438" s="469">
        <f>'8. Routing factors'!R222*'7. Network costs'!$K$322</f>
        <v>24862.021233079417</v>
      </c>
      <c r="S438" s="469">
        <f>'8. Routing factors'!S222*'7. Network costs'!$K$323</f>
        <v>23308.144906011956</v>
      </c>
      <c r="T438" s="469">
        <f>'8. Routing factors'!T222*'7. Network costs'!$K$324</f>
        <v>0</v>
      </c>
      <c r="U438" s="469">
        <f>'8. Routing factors'!U222*'7. Network costs'!$K$325</f>
        <v>102855.60486746408</v>
      </c>
      <c r="V438" s="469">
        <f>'8. Routing factors'!V222*'7. Network costs'!$K$326</f>
        <v>0</v>
      </c>
      <c r="W438" s="469">
        <f>'8. Routing factors'!W222*'7. Network costs'!$K$327</f>
        <v>158869.30932408484</v>
      </c>
      <c r="X438" s="469">
        <f>'8. Routing factors'!X222*'7. Network costs'!$K$328</f>
        <v>0</v>
      </c>
      <c r="Y438" s="469">
        <f>'8. Routing factors'!Y222*'7. Network costs'!$K$329</f>
        <v>0</v>
      </c>
      <c r="Z438" s="469">
        <f>'8. Routing factors'!Z222*'7. Network costs'!$K$330</f>
        <v>0</v>
      </c>
      <c r="AA438" s="469">
        <f>'8. Routing factors'!AA222*'7. Network costs'!$K$331</f>
        <v>0</v>
      </c>
      <c r="AB438" s="469">
        <f>'8. Routing factors'!AB222*'7. Network costs'!$K$332</f>
        <v>112045.5913919288</v>
      </c>
      <c r="AC438" s="469">
        <f>'8. Routing factors'!AC222*'7. Network costs'!$K$333</f>
        <v>153932.90656974359</v>
      </c>
      <c r="AD438" s="469">
        <f>'8. Routing factors'!AD222*'7. Network costs'!$K$334</f>
        <v>0</v>
      </c>
      <c r="AE438" s="469">
        <f>'8. Routing factors'!AE222*'7. Network costs'!$K$335</f>
        <v>0</v>
      </c>
      <c r="AF438" s="469">
        <f>'8. Routing factors'!AF222*'7. Network costs'!$K$336</f>
        <v>0</v>
      </c>
      <c r="AG438" s="469">
        <f>'8. Routing factors'!AG222*'7. Network costs'!$K$337</f>
        <v>0</v>
      </c>
      <c r="AH438" s="469">
        <f>'8. Routing factors'!AH222*'7. Network costs'!$K$338</f>
        <v>0</v>
      </c>
      <c r="AI438" s="469">
        <f>'8. Routing factors'!AI222*'7. Network costs'!$K$339</f>
        <v>406851.95011100039</v>
      </c>
      <c r="AJ438" s="469">
        <f>'8. Routing factors'!AJ222*'7. Network costs'!$K$340</f>
        <v>1056639.4616641023</v>
      </c>
      <c r="AK438" s="469">
        <f>'8. Routing factors'!AK222*'7. Network costs'!$K$341</f>
        <v>416560.60995373997</v>
      </c>
      <c r="AL438" s="469">
        <f>'8. Routing factors'!AL222*'7. Network costs'!$K$342</f>
        <v>108074.33392667562</v>
      </c>
      <c r="AM438" s="469">
        <f>'8. Routing factors'!AM222*'7. Network costs'!$K$343</f>
        <v>164711.37882521641</v>
      </c>
      <c r="AN438" s="469">
        <f>'8. Routing factors'!AN222*'7. Network costs'!$K$344</f>
        <v>418.24250849269822</v>
      </c>
      <c r="AO438" s="469">
        <f>'8. Routing factors'!AO222*'7. Network costs'!$K$345</f>
        <v>121.07710678275657</v>
      </c>
      <c r="AP438" s="469">
        <f>'8. Routing factors'!AP222*'7. Network costs'!$K$346</f>
        <v>0</v>
      </c>
      <c r="AQ438" s="469">
        <f>'8. Routing factors'!AQ222*'7. Network costs'!$K$347</f>
        <v>0</v>
      </c>
      <c r="AR438" s="469">
        <f>'8. Routing factors'!AR222*'7. Network costs'!$K$348</f>
        <v>605.38553391378287</v>
      </c>
      <c r="AS438" s="469">
        <f>'8. Routing factors'!AS222*'7. Network costs'!$K$349</f>
        <v>0</v>
      </c>
      <c r="AT438" s="469">
        <f>'8. Routing factors'!AT222*'7. Network costs'!$K$350</f>
        <v>667.87056112575908</v>
      </c>
      <c r="AU438" s="469">
        <f>'8. Routing factors'!AU222*'7. Network costs'!$K$351</f>
        <v>0</v>
      </c>
      <c r="AV438" s="469">
        <f>'8. Routing factors'!AV222*'7. Network costs'!$K$352</f>
        <v>4126.3336072218981</v>
      </c>
      <c r="AW438" s="469">
        <f>'8. Routing factors'!AW222*'7. Network costs'!$K$353</f>
        <v>0</v>
      </c>
      <c r="AX438" s="469">
        <f>'8. Routing factors'!AX222*'7. Network costs'!$K$354</f>
        <v>0</v>
      </c>
      <c r="AY438" s="469">
        <f>'8. Routing factors'!AY222*'7. Network costs'!$K$355</f>
        <v>0</v>
      </c>
      <c r="AZ438" s="469">
        <f>'8. Routing factors'!AZ222*'7. Network costs'!$K$356</f>
        <v>0</v>
      </c>
      <c r="BA438" s="469">
        <f>'8. Routing factors'!BA222*'7. Network costs'!$K$357</f>
        <v>0</v>
      </c>
      <c r="BB438" s="469">
        <f>'8. Routing factors'!BB222*'7. Network costs'!$K$358</f>
        <v>0</v>
      </c>
      <c r="BC438" s="469">
        <f>'8. Routing factors'!BC222*'7. Network costs'!$K$359</f>
        <v>0</v>
      </c>
      <c r="BD438" s="469">
        <f>'8. Routing factors'!BD222*'7. Network costs'!$K$360</f>
        <v>0</v>
      </c>
      <c r="BE438" s="469">
        <f>'8. Routing factors'!BE222*'7. Network costs'!$K$361</f>
        <v>0</v>
      </c>
      <c r="BF438" s="469">
        <f>'8. Routing factors'!BF222*'7. Network costs'!$K$362</f>
        <v>0</v>
      </c>
      <c r="BG438" s="469">
        <f>'8. Routing factors'!BG222*'7. Network costs'!$K$363</f>
        <v>0</v>
      </c>
      <c r="BH438" s="229"/>
      <c r="BI438" s="335">
        <f t="shared" si="74"/>
        <v>6513260.2128443336</v>
      </c>
      <c r="BJ438" s="470">
        <f>'2. Traffic'!K209</f>
        <v>883.26464256000008</v>
      </c>
      <c r="BK438" s="471">
        <f t="shared" si="75"/>
        <v>7.3740755590155846E-3</v>
      </c>
    </row>
    <row r="439" spans="3:63">
      <c r="C439" s="240" t="str">
        <f t="shared" si="73"/>
        <v>S04</v>
      </c>
      <c r="D439" s="240" t="str">
        <f t="shared" si="73"/>
        <v>Изходящи международни повиквания (Outgoing Calls to International)</v>
      </c>
      <c r="E439" s="469">
        <f>'8. Routing factors'!E223*'7. Network costs'!$K$309</f>
        <v>38571.640365721243</v>
      </c>
      <c r="F439" s="469">
        <f>'8. Routing factors'!F223*'7. Network costs'!$K$310</f>
        <v>22989.576970118138</v>
      </c>
      <c r="G439" s="469">
        <f>'8. Routing factors'!G223*'7. Network costs'!$K$311</f>
        <v>47870.295939205651</v>
      </c>
      <c r="H439" s="469">
        <f>'8. Routing factors'!H223*'7. Network costs'!$K$312</f>
        <v>11838.369234540416</v>
      </c>
      <c r="I439" s="469">
        <f>'8. Routing factors'!I223*'7. Network costs'!$K$313</f>
        <v>50179.912172767035</v>
      </c>
      <c r="J439" s="469">
        <f>'8. Routing factors'!J223*'7. Network costs'!$K$314</f>
        <v>2586.5117799002728</v>
      </c>
      <c r="K439" s="469">
        <f>'8. Routing factors'!K223*'7. Network costs'!$K$315</f>
        <v>1691.7739180414699</v>
      </c>
      <c r="L439" s="469">
        <f>'8. Routing factors'!L223*'7. Network costs'!$K$316</f>
        <v>225.41460794876784</v>
      </c>
      <c r="M439" s="469">
        <f>'8. Routing factors'!M223*'7. Network costs'!$K$317</f>
        <v>6762.4382384630353</v>
      </c>
      <c r="N439" s="469">
        <f>'8. Routing factors'!N223*'7. Network costs'!$K$318</f>
        <v>0</v>
      </c>
      <c r="O439" s="469">
        <f>'8. Routing factors'!O223*'7. Network costs'!$K$319</f>
        <v>0</v>
      </c>
      <c r="P439" s="469">
        <f>'8. Routing factors'!P223*'7. Network costs'!$K$320</f>
        <v>0</v>
      </c>
      <c r="Q439" s="469">
        <f>'8. Routing factors'!Q223*'7. Network costs'!$K$321</f>
        <v>0</v>
      </c>
      <c r="R439" s="469">
        <f>'8. Routing factors'!R223*'7. Network costs'!$K$322</f>
        <v>1202.2112423934286</v>
      </c>
      <c r="S439" s="469">
        <f>'8. Routing factors'!S223*'7. Network costs'!$K$323</f>
        <v>1127.0730397438394</v>
      </c>
      <c r="T439" s="469">
        <f>'8. Routing factors'!T223*'7. Network costs'!$K$324</f>
        <v>0</v>
      </c>
      <c r="U439" s="469">
        <f>'8. Routing factors'!U223*'7. Network costs'!$K$325</f>
        <v>4973.6167206838845</v>
      </c>
      <c r="V439" s="469">
        <f>'8. Routing factors'!V223*'7. Network costs'!$K$326</f>
        <v>0</v>
      </c>
      <c r="W439" s="469">
        <f>'8. Routing factors'!W223*'7. Network costs'!$K$327</f>
        <v>0</v>
      </c>
      <c r="X439" s="469">
        <f>'8. Routing factors'!X223*'7. Network costs'!$K$328</f>
        <v>4130.6486182146436</v>
      </c>
      <c r="Y439" s="469">
        <f>'8. Routing factors'!Y223*'7. Network costs'!$K$329</f>
        <v>0</v>
      </c>
      <c r="Z439" s="469">
        <f>'8. Routing factors'!Z223*'7. Network costs'!$K$330</f>
        <v>0</v>
      </c>
      <c r="AA439" s="469">
        <f>'8. Routing factors'!AA223*'7. Network costs'!$K$331</f>
        <v>0</v>
      </c>
      <c r="AB439" s="469">
        <f>'8. Routing factors'!AB223*'7. Network costs'!$K$332</f>
        <v>5418.0015522138174</v>
      </c>
      <c r="AC439" s="469">
        <f>'8. Routing factors'!AC223*'7. Network costs'!$K$333</f>
        <v>7443.4765024742692</v>
      </c>
      <c r="AD439" s="469">
        <f>'8. Routing factors'!AD223*'7. Network costs'!$K$334</f>
        <v>0</v>
      </c>
      <c r="AE439" s="469">
        <f>'8. Routing factors'!AE223*'7. Network costs'!$K$335</f>
        <v>0</v>
      </c>
      <c r="AF439" s="469">
        <f>'8. Routing factors'!AF223*'7. Network costs'!$K$336</f>
        <v>0</v>
      </c>
      <c r="AG439" s="469">
        <f>'8. Routing factors'!AG223*'7. Network costs'!$K$337</f>
        <v>0</v>
      </c>
      <c r="AH439" s="469">
        <f>'8. Routing factors'!AH223*'7. Network costs'!$K$338</f>
        <v>0</v>
      </c>
      <c r="AI439" s="469">
        <f>'8. Routing factors'!AI223*'7. Network costs'!$K$339</f>
        <v>19673.460328412417</v>
      </c>
      <c r="AJ439" s="469">
        <f>'8. Routing factors'!AJ223*'7. Network costs'!$K$340</f>
        <v>51094.149910827007</v>
      </c>
      <c r="AK439" s="469">
        <f>'8. Routing factors'!AK223*'7. Network costs'!$K$341</f>
        <v>20142.925779434776</v>
      </c>
      <c r="AL439" s="469">
        <f>'8. Routing factors'!AL223*'7. Network costs'!$K$342</f>
        <v>5225.9700867747197</v>
      </c>
      <c r="AM439" s="469">
        <f>'8. Routing factors'!AM223*'7. Network costs'!$K$343</f>
        <v>7964.6730858041155</v>
      </c>
      <c r="AN439" s="469">
        <f>'8. Routing factors'!AN223*'7. Network costs'!$K$344</f>
        <v>20.224254538393858</v>
      </c>
      <c r="AO439" s="469">
        <f>'8. Routing factors'!AO223*'7. Network costs'!$K$345</f>
        <v>5.8547234597736066</v>
      </c>
      <c r="AP439" s="469">
        <f>'8. Routing factors'!AP223*'7. Network costs'!$K$346</f>
        <v>0</v>
      </c>
      <c r="AQ439" s="469">
        <f>'8. Routing factors'!AQ223*'7. Network costs'!$K$347</f>
        <v>0</v>
      </c>
      <c r="AR439" s="469">
        <f>'8. Routing factors'!AR223*'7. Network costs'!$K$348</f>
        <v>29.273617298868036</v>
      </c>
      <c r="AS439" s="469">
        <f>'8. Routing factors'!AS223*'7. Network costs'!$K$349</f>
        <v>0</v>
      </c>
      <c r="AT439" s="469">
        <f>'8. Routing factors'!AT223*'7. Network costs'!$K$350</f>
        <v>32.295101412780227</v>
      </c>
      <c r="AU439" s="469">
        <f>'8. Routing factors'!AU223*'7. Network costs'!$K$351</f>
        <v>0</v>
      </c>
      <c r="AV439" s="469">
        <f>'8. Routing factors'!AV223*'7. Network costs'!$K$352</f>
        <v>0</v>
      </c>
      <c r="AW439" s="469">
        <f>'8. Routing factors'!AW223*'7. Network costs'!$K$353</f>
        <v>268.21470876722412</v>
      </c>
      <c r="AX439" s="469">
        <f>'8. Routing factors'!AX223*'7. Network costs'!$K$354</f>
        <v>0</v>
      </c>
      <c r="AY439" s="469">
        <f>'8. Routing factors'!AY223*'7. Network costs'!$K$355</f>
        <v>0</v>
      </c>
      <c r="AZ439" s="469">
        <f>'8. Routing factors'!AZ223*'7. Network costs'!$K$356</f>
        <v>0</v>
      </c>
      <c r="BA439" s="469">
        <f>'8. Routing factors'!BA223*'7. Network costs'!$K$357</f>
        <v>0</v>
      </c>
      <c r="BB439" s="469">
        <f>'8. Routing factors'!BB223*'7. Network costs'!$K$358</f>
        <v>0</v>
      </c>
      <c r="BC439" s="469">
        <f>'8. Routing factors'!BC223*'7. Network costs'!$K$359</f>
        <v>0</v>
      </c>
      <c r="BD439" s="469">
        <f>'8. Routing factors'!BD223*'7. Network costs'!$K$360</f>
        <v>0</v>
      </c>
      <c r="BE439" s="469">
        <f>'8. Routing factors'!BE223*'7. Network costs'!$K$361</f>
        <v>0</v>
      </c>
      <c r="BF439" s="469">
        <f>'8. Routing factors'!BF223*'7. Network costs'!$K$362</f>
        <v>0</v>
      </c>
      <c r="BG439" s="469">
        <f>'8. Routing factors'!BG223*'7. Network costs'!$K$363</f>
        <v>0</v>
      </c>
      <c r="BH439" s="229"/>
      <c r="BI439" s="335">
        <f t="shared" si="74"/>
        <v>311468.00249916007</v>
      </c>
      <c r="BJ439" s="470">
        <f>'2. Traffic'!K210</f>
        <v>44.163232128000004</v>
      </c>
      <c r="BK439" s="471">
        <f t="shared" si="75"/>
        <v>7.052654153491762E-3</v>
      </c>
    </row>
    <row r="440" spans="3:63">
      <c r="C440" s="240" t="str">
        <f t="shared" si="73"/>
        <v>S05</v>
      </c>
      <c r="D440" s="240" t="str">
        <f t="shared" si="73"/>
        <v>Входящи повиквания от фиксирана линия (Incoming calls from fixed)</v>
      </c>
      <c r="E440" s="469">
        <f>'8. Routing factors'!E224*'7. Network costs'!$K$309</f>
        <v>38920.30597147064</v>
      </c>
      <c r="F440" s="469">
        <f>'8. Routing factors'!F224*'7. Network costs'!$K$310</f>
        <v>23197.389619624544</v>
      </c>
      <c r="G440" s="469">
        <f>'8. Routing factors'!G224*'7. Network costs'!$K$311</f>
        <v>48303.016082108348</v>
      </c>
      <c r="H440" s="469">
        <f>'8. Routing factors'!H224*'7. Network costs'!$K$312</f>
        <v>11945.381333095456</v>
      </c>
      <c r="I440" s="469">
        <f>'8. Routing factors'!I224*'7. Network costs'!$K$313</f>
        <v>50633.509927705098</v>
      </c>
      <c r="J440" s="469">
        <f>'8. Routing factors'!J224*'7. Network costs'!$K$314</f>
        <v>2609.8923695761619</v>
      </c>
      <c r="K440" s="469">
        <f>'8. Routing factors'!K224*'7. Network costs'!$K$315</f>
        <v>1707.0665883124802</v>
      </c>
      <c r="L440" s="469">
        <f>'8. Routing factors'!L224*'7. Network costs'!$K$316</f>
        <v>227.45222730018818</v>
      </c>
      <c r="M440" s="469">
        <f>'8. Routing factors'!M224*'7. Network costs'!$K$317</f>
        <v>6823.5668190056458</v>
      </c>
      <c r="N440" s="469">
        <f>'8. Routing factors'!N224*'7. Network costs'!$K$318</f>
        <v>0</v>
      </c>
      <c r="O440" s="469">
        <f>'8. Routing factors'!O224*'7. Network costs'!$K$319</f>
        <v>0</v>
      </c>
      <c r="P440" s="469">
        <f>'8. Routing factors'!P224*'7. Network costs'!$K$320</f>
        <v>0</v>
      </c>
      <c r="Q440" s="469">
        <f>'8. Routing factors'!Q224*'7. Network costs'!$K$321</f>
        <v>0</v>
      </c>
      <c r="R440" s="469">
        <f>'8. Routing factors'!R224*'7. Network costs'!$K$322</f>
        <v>1213.0785456010037</v>
      </c>
      <c r="S440" s="469">
        <f>'8. Routing factors'!S224*'7. Network costs'!$K$323</f>
        <v>1137.2611365009411</v>
      </c>
      <c r="T440" s="469">
        <f>'8. Routing factors'!T224*'7. Network costs'!$K$324</f>
        <v>0</v>
      </c>
      <c r="U440" s="469">
        <f>'8. Routing factors'!U224*'7. Network costs'!$K$325</f>
        <v>0</v>
      </c>
      <c r="V440" s="469">
        <f>'8. Routing factors'!V224*'7. Network costs'!$K$326</f>
        <v>15559.172846800897</v>
      </c>
      <c r="W440" s="469">
        <f>'8. Routing factors'!W224*'7. Network costs'!$K$327</f>
        <v>7751.6203887348365</v>
      </c>
      <c r="X440" s="469">
        <f>'8. Routing factors'!X224*'7. Network costs'!$K$328</f>
        <v>0</v>
      </c>
      <c r="Y440" s="469">
        <f>'8. Routing factors'!Y224*'7. Network costs'!$K$329</f>
        <v>0</v>
      </c>
      <c r="Z440" s="469">
        <f>'8. Routing factors'!Z224*'7. Network costs'!$K$330</f>
        <v>0</v>
      </c>
      <c r="AA440" s="469">
        <f>'8. Routing factors'!AA224*'7. Network costs'!$K$331</f>
        <v>0</v>
      </c>
      <c r="AB440" s="469">
        <f>'8. Routing factors'!AB224*'7. Network costs'!$K$332</f>
        <v>5466.9771927425163</v>
      </c>
      <c r="AC440" s="469">
        <f>'8. Routing factors'!AC224*'7. Network costs'!$K$333</f>
        <v>7510.7612800727629</v>
      </c>
      <c r="AD440" s="469">
        <f>'8. Routing factors'!AD224*'7. Network costs'!$K$334</f>
        <v>0</v>
      </c>
      <c r="AE440" s="469">
        <f>'8. Routing factors'!AE224*'7. Network costs'!$K$335</f>
        <v>0</v>
      </c>
      <c r="AF440" s="469">
        <f>'8. Routing factors'!AF224*'7. Network costs'!$K$336</f>
        <v>0</v>
      </c>
      <c r="AG440" s="469">
        <f>'8. Routing factors'!AG224*'7. Network costs'!$K$337</f>
        <v>0</v>
      </c>
      <c r="AH440" s="469">
        <f>'8. Routing factors'!AH224*'7. Network costs'!$K$338</f>
        <v>0</v>
      </c>
      <c r="AI440" s="469">
        <f>'8. Routing factors'!AI224*'7. Network costs'!$K$339</f>
        <v>19851.29717687294</v>
      </c>
      <c r="AJ440" s="469">
        <f>'8. Routing factors'!AJ224*'7. Network costs'!$K$340</f>
        <v>51556.011852917014</v>
      </c>
      <c r="AK440" s="469">
        <f>'8. Routing factors'!AK224*'7. Network costs'!$K$341</f>
        <v>20325.006327522984</v>
      </c>
      <c r="AL440" s="469">
        <f>'8. Routing factors'!AL224*'7. Network costs'!$K$342</f>
        <v>5273.2098724995931</v>
      </c>
      <c r="AM440" s="469">
        <f>'8. Routing factors'!AM224*'7. Network costs'!$K$343</f>
        <v>8036.6691829295505</v>
      </c>
      <c r="AN440" s="469">
        <f>'8. Routing factors'!AN224*'7. Network costs'!$K$344</f>
        <v>20.407070252026969</v>
      </c>
      <c r="AO440" s="469">
        <f>'8. Routing factors'!AO224*'7. Network costs'!$K$345</f>
        <v>5.9076468169925889</v>
      </c>
      <c r="AP440" s="469">
        <f>'8. Routing factors'!AP224*'7. Network costs'!$K$346</f>
        <v>0</v>
      </c>
      <c r="AQ440" s="469">
        <f>'8. Routing factors'!AQ224*'7. Network costs'!$K$347</f>
        <v>0</v>
      </c>
      <c r="AR440" s="469">
        <f>'8. Routing factors'!AR224*'7. Network costs'!$K$348</f>
        <v>29.538234084962944</v>
      </c>
      <c r="AS440" s="469">
        <f>'8. Routing factors'!AS224*'7. Network costs'!$K$349</f>
        <v>0</v>
      </c>
      <c r="AT440" s="469">
        <f>'8. Routing factors'!AT224*'7. Network costs'!$K$350</f>
        <v>0</v>
      </c>
      <c r="AU440" s="469">
        <f>'8. Routing factors'!AU224*'7. Network costs'!$K$351</f>
        <v>27.553667493116926</v>
      </c>
      <c r="AV440" s="469">
        <f>'8. Routing factors'!AV224*'7. Network costs'!$K$352</f>
        <v>201.33386276145873</v>
      </c>
      <c r="AW440" s="469">
        <f>'8. Routing factors'!AW224*'7. Network costs'!$K$353</f>
        <v>0</v>
      </c>
      <c r="AX440" s="469">
        <f>'8. Routing factors'!AX224*'7. Network costs'!$K$354</f>
        <v>0</v>
      </c>
      <c r="AY440" s="469">
        <f>'8. Routing factors'!AY224*'7. Network costs'!$K$355</f>
        <v>0</v>
      </c>
      <c r="AZ440" s="469">
        <f>'8. Routing factors'!AZ224*'7. Network costs'!$K$356</f>
        <v>0</v>
      </c>
      <c r="BA440" s="469">
        <f>'8. Routing factors'!BA224*'7. Network costs'!$K$357</f>
        <v>0</v>
      </c>
      <c r="BB440" s="469">
        <f>'8. Routing factors'!BB224*'7. Network costs'!$K$358</f>
        <v>0</v>
      </c>
      <c r="BC440" s="469">
        <f>'8. Routing factors'!BC224*'7. Network costs'!$K$359</f>
        <v>0</v>
      </c>
      <c r="BD440" s="469">
        <f>'8. Routing factors'!BD224*'7. Network costs'!$K$360</f>
        <v>0</v>
      </c>
      <c r="BE440" s="469">
        <f>'8. Routing factors'!BE224*'7. Network costs'!$K$361</f>
        <v>0</v>
      </c>
      <c r="BF440" s="469">
        <f>'8. Routing factors'!BF224*'7. Network costs'!$K$362</f>
        <v>0</v>
      </c>
      <c r="BG440" s="469">
        <f>'8. Routing factors'!BG224*'7. Network costs'!$K$363</f>
        <v>0</v>
      </c>
      <c r="BH440" s="229"/>
      <c r="BI440" s="335">
        <f t="shared" si="74"/>
        <v>328333.38722280209</v>
      </c>
      <c r="BJ440" s="470">
        <f>'2. Traffic'!K211</f>
        <v>44.163232128000004</v>
      </c>
      <c r="BK440" s="471">
        <f t="shared" si="75"/>
        <v>7.4345416175876974E-3</v>
      </c>
    </row>
    <row r="441" spans="3:63">
      <c r="C441" s="240" t="str">
        <f t="shared" si="73"/>
        <v>S06</v>
      </c>
      <c r="D441" s="240" t="str">
        <f t="shared" si="73"/>
        <v>Входящи повиквания от други мобилни мрежи (Incoming calls from other mobile)</v>
      </c>
      <c r="E441" s="469">
        <f>'8. Routing factors'!E225*'7. Network costs'!$K$309</f>
        <v>784528.15262373234</v>
      </c>
      <c r="F441" s="469">
        <f>'8. Routing factors'!F225*'7. Network costs'!$K$310</f>
        <v>467596.66373941721</v>
      </c>
      <c r="G441" s="469">
        <f>'8. Routing factors'!G225*'7. Network costs'!$K$311</f>
        <v>973658.22357174533</v>
      </c>
      <c r="H441" s="469">
        <f>'8. Routing factors'!H225*'7. Network costs'!$K$312</f>
        <v>240786.59495916817</v>
      </c>
      <c r="I441" s="469">
        <f>'8. Routing factors'!I225*'7. Network costs'!$K$313</f>
        <v>1020634.6793253872</v>
      </c>
      <c r="J441" s="469">
        <f>'8. Routing factors'!J225*'7. Network costs'!$K$314</f>
        <v>52608.374681104637</v>
      </c>
      <c r="K441" s="469">
        <f>'8. Routing factors'!K225*'7. Network costs'!$K$315</f>
        <v>34409.847597708467</v>
      </c>
      <c r="L441" s="469">
        <f>'8. Routing factors'!L225*'7. Network costs'!$K$316</f>
        <v>4584.8220161673944</v>
      </c>
      <c r="M441" s="469">
        <f>'8. Routing factors'!M225*'7. Network costs'!$K$317</f>
        <v>137544.66048502186</v>
      </c>
      <c r="N441" s="469">
        <f>'8. Routing factors'!N225*'7. Network costs'!$K$318</f>
        <v>0</v>
      </c>
      <c r="O441" s="469">
        <f>'8. Routing factors'!O225*'7. Network costs'!$K$319</f>
        <v>0</v>
      </c>
      <c r="P441" s="469">
        <f>'8. Routing factors'!P225*'7. Network costs'!$K$320</f>
        <v>0</v>
      </c>
      <c r="Q441" s="469">
        <f>'8. Routing factors'!Q225*'7. Network costs'!$K$321</f>
        <v>0</v>
      </c>
      <c r="R441" s="469">
        <f>'8. Routing factors'!R225*'7. Network costs'!$K$322</f>
        <v>24452.38408622611</v>
      </c>
      <c r="S441" s="469">
        <f>'8. Routing factors'!S225*'7. Network costs'!$K$323</f>
        <v>22924.110080836977</v>
      </c>
      <c r="T441" s="469">
        <f>'8. Routing factors'!T225*'7. Network costs'!$K$324</f>
        <v>0</v>
      </c>
      <c r="U441" s="469">
        <f>'8. Routing factors'!U225*'7. Network costs'!$K$325</f>
        <v>0</v>
      </c>
      <c r="V441" s="469">
        <f>'8. Routing factors'!V225*'7. Network costs'!$K$326</f>
        <v>313630.86248093052</v>
      </c>
      <c r="W441" s="469">
        <f>'8. Routing factors'!W225*'7. Network costs'!$K$327</f>
        <v>156251.71158398295</v>
      </c>
      <c r="X441" s="469">
        <f>'8. Routing factors'!X225*'7. Network costs'!$K$328</f>
        <v>0</v>
      </c>
      <c r="Y441" s="469">
        <f>'8. Routing factors'!Y225*'7. Network costs'!$K$329</f>
        <v>0</v>
      </c>
      <c r="Z441" s="469">
        <f>'8. Routing factors'!Z225*'7. Network costs'!$K$330</f>
        <v>0</v>
      </c>
      <c r="AA441" s="469">
        <f>'8. Routing factors'!AA225*'7. Network costs'!$K$331</f>
        <v>0</v>
      </c>
      <c r="AB441" s="469">
        <f>'8. Routing factors'!AB225*'7. Network costs'!$K$332</f>
        <v>110199.48097536246</v>
      </c>
      <c r="AC441" s="469">
        <f>'8. Routing factors'!AC225*'7. Network costs'!$K$333</f>
        <v>151396.64308324279</v>
      </c>
      <c r="AD441" s="469">
        <f>'8. Routing factors'!AD225*'7. Network costs'!$K$334</f>
        <v>0</v>
      </c>
      <c r="AE441" s="469">
        <f>'8. Routing factors'!AE225*'7. Network costs'!$K$335</f>
        <v>0</v>
      </c>
      <c r="AF441" s="469">
        <f>'8. Routing factors'!AF225*'7. Network costs'!$K$336</f>
        <v>0</v>
      </c>
      <c r="AG441" s="469">
        <f>'8. Routing factors'!AG225*'7. Network costs'!$K$337</f>
        <v>0</v>
      </c>
      <c r="AH441" s="469">
        <f>'8. Routing factors'!AH225*'7. Network costs'!$K$338</f>
        <v>0</v>
      </c>
      <c r="AI441" s="469">
        <f>'8. Routing factors'!AI225*'7. Network costs'!$K$339</f>
        <v>400148.48580000427</v>
      </c>
      <c r="AJ441" s="469">
        <f>'8. Routing factors'!AJ225*'7. Network costs'!$K$340</f>
        <v>1039229.824278997</v>
      </c>
      <c r="AK441" s="469">
        <f>'8. Routing factors'!AK225*'7. Network costs'!$K$341</f>
        <v>409697.18166875863</v>
      </c>
      <c r="AL441" s="469">
        <f>'8. Routing factors'!AL225*'7. Network costs'!$K$342</f>
        <v>106293.65562289831</v>
      </c>
      <c r="AM441" s="469">
        <f>'8. Routing factors'!AM225*'7. Network costs'!$K$343</f>
        <v>161997.52468424803</v>
      </c>
      <c r="AN441" s="469">
        <f>'8. Routing factors'!AN225*'7. Network costs'!$K$344</f>
        <v>411.35136853808484</v>
      </c>
      <c r="AO441" s="469">
        <f>'8. Routing factors'!AO225*'7. Network costs'!$K$345</f>
        <v>119.08218930976562</v>
      </c>
      <c r="AP441" s="469">
        <f>'8. Routing factors'!AP225*'7. Network costs'!$K$346</f>
        <v>0</v>
      </c>
      <c r="AQ441" s="469">
        <f>'8. Routing factors'!AQ225*'7. Network costs'!$K$347</f>
        <v>0</v>
      </c>
      <c r="AR441" s="469">
        <f>'8. Routing factors'!AR225*'7. Network costs'!$K$348</f>
        <v>595.41094654882818</v>
      </c>
      <c r="AS441" s="469">
        <f>'8. Routing factors'!AS225*'7. Network costs'!$K$349</f>
        <v>0</v>
      </c>
      <c r="AT441" s="469">
        <f>'8. Routing factors'!AT225*'7. Network costs'!$K$350</f>
        <v>0</v>
      </c>
      <c r="AU441" s="469">
        <f>'8. Routing factors'!AU225*'7. Network costs'!$K$351</f>
        <v>555.40744906345356</v>
      </c>
      <c r="AV441" s="469">
        <f>'8. Routing factors'!AV225*'7. Network costs'!$K$352</f>
        <v>4058.346394517795</v>
      </c>
      <c r="AW441" s="469">
        <f>'8. Routing factors'!AW225*'7. Network costs'!$K$353</f>
        <v>0</v>
      </c>
      <c r="AX441" s="469">
        <f>'8. Routing factors'!AX225*'7. Network costs'!$K$354</f>
        <v>0</v>
      </c>
      <c r="AY441" s="469">
        <f>'8. Routing factors'!AY225*'7. Network costs'!$K$355</f>
        <v>0</v>
      </c>
      <c r="AZ441" s="469">
        <f>'8. Routing factors'!AZ225*'7. Network costs'!$K$356</f>
        <v>0</v>
      </c>
      <c r="BA441" s="469">
        <f>'8. Routing factors'!BA225*'7. Network costs'!$K$357</f>
        <v>0</v>
      </c>
      <c r="BB441" s="469">
        <f>'8. Routing factors'!BB225*'7. Network costs'!$K$358</f>
        <v>0</v>
      </c>
      <c r="BC441" s="469">
        <f>'8. Routing factors'!BC225*'7. Network costs'!$K$359</f>
        <v>0</v>
      </c>
      <c r="BD441" s="469">
        <f>'8. Routing factors'!BD225*'7. Network costs'!$K$360</f>
        <v>0</v>
      </c>
      <c r="BE441" s="469">
        <f>'8. Routing factors'!BE225*'7. Network costs'!$K$361</f>
        <v>0</v>
      </c>
      <c r="BF441" s="469">
        <f>'8. Routing factors'!BF225*'7. Network costs'!$K$362</f>
        <v>0</v>
      </c>
      <c r="BG441" s="469">
        <f>'8. Routing factors'!BG225*'7. Network costs'!$K$363</f>
        <v>0</v>
      </c>
      <c r="BH441" s="229"/>
      <c r="BI441" s="335">
        <f t="shared" si="74"/>
        <v>6618313.4816929186</v>
      </c>
      <c r="BJ441" s="470">
        <f>'2. Traffic'!K212</f>
        <v>883.26464256000008</v>
      </c>
      <c r="BK441" s="471">
        <f t="shared" si="75"/>
        <v>7.4930130368524714E-3</v>
      </c>
    </row>
    <row r="442" spans="3:63">
      <c r="C442" s="240" t="str">
        <f t="shared" si="73"/>
        <v>S07</v>
      </c>
      <c r="D442" s="240" t="str">
        <f t="shared" si="73"/>
        <v>Входящи международни повиквания (Incoming calls from international)</v>
      </c>
      <c r="E442" s="469">
        <f>'8. Routing factors'!E226*'7. Network costs'!$K$309</f>
        <v>228229.32629046091</v>
      </c>
      <c r="F442" s="469">
        <f>'8. Routing factors'!F226*'7. Network costs'!$K$310</f>
        <v>136029.88138030277</v>
      </c>
      <c r="G442" s="469">
        <f>'8. Routing factors'!G226*'7. Network costs'!$K$311</f>
        <v>283249.69557787693</v>
      </c>
      <c r="H442" s="469">
        <f>'8. Routing factors'!H226*'7. Network costs'!$K$312</f>
        <v>70047.91627109627</v>
      </c>
      <c r="I442" s="469">
        <f>'8. Routing factors'!I226*'7. Network costs'!$K$313</f>
        <v>296915.75053372688</v>
      </c>
      <c r="J442" s="469">
        <f>'8. Routing factors'!J226*'7. Network costs'!$K$314</f>
        <v>15304.452581529247</v>
      </c>
      <c r="K442" s="469">
        <f>'8. Routing factors'!K226*'7. Network costs'!$K$315</f>
        <v>10010.267074187428</v>
      </c>
      <c r="L442" s="469">
        <f>'8. Routing factors'!L226*'7. Network costs'!$K$316</f>
        <v>1333.7836716401646</v>
      </c>
      <c r="M442" s="469">
        <f>'8. Routing factors'!M226*'7. Network costs'!$K$317</f>
        <v>40013.510149204936</v>
      </c>
      <c r="N442" s="469">
        <f>'8. Routing factors'!N226*'7. Network costs'!$K$318</f>
        <v>0</v>
      </c>
      <c r="O442" s="469">
        <f>'8. Routing factors'!O226*'7. Network costs'!$K$319</f>
        <v>0</v>
      </c>
      <c r="P442" s="469">
        <f>'8. Routing factors'!P226*'7. Network costs'!$K$320</f>
        <v>0</v>
      </c>
      <c r="Q442" s="469">
        <f>'8. Routing factors'!Q226*'7. Network costs'!$K$321</f>
        <v>0</v>
      </c>
      <c r="R442" s="469">
        <f>'8. Routing factors'!R226*'7. Network costs'!$K$322</f>
        <v>7113.5129154142114</v>
      </c>
      <c r="S442" s="469">
        <f>'8. Routing factors'!S226*'7. Network costs'!$K$323</f>
        <v>6668.9183582008236</v>
      </c>
      <c r="T442" s="469">
        <f>'8. Routing factors'!T226*'7. Network costs'!$K$324</f>
        <v>0</v>
      </c>
      <c r="U442" s="469">
        <f>'8. Routing factors'!U226*'7. Network costs'!$K$325</f>
        <v>0</v>
      </c>
      <c r="V442" s="469">
        <f>'8. Routing factors'!V226*'7. Network costs'!$K$326</f>
        <v>91239.250253201986</v>
      </c>
      <c r="W442" s="469">
        <f>'8. Routing factors'!W226*'7. Network costs'!$K$327</f>
        <v>0</v>
      </c>
      <c r="X442" s="469">
        <f>'8. Routing factors'!X226*'7. Network costs'!$K$328</f>
        <v>24441.147494353485</v>
      </c>
      <c r="Y442" s="469">
        <f>'8. Routing factors'!Y226*'7. Network costs'!$K$329</f>
        <v>0</v>
      </c>
      <c r="Z442" s="469">
        <f>'8. Routing factors'!Z226*'7. Network costs'!$K$330</f>
        <v>0</v>
      </c>
      <c r="AA442" s="469">
        <f>'8. Routing factors'!AA226*'7. Network costs'!$K$331</f>
        <v>0</v>
      </c>
      <c r="AB442" s="469">
        <f>'8. Routing factors'!AB226*'7. Network costs'!$K$332</f>
        <v>32058.445852392491</v>
      </c>
      <c r="AC442" s="469">
        <f>'8. Routing factors'!AC226*'7. Network costs'!$K$333</f>
        <v>44043.229982210614</v>
      </c>
      <c r="AD442" s="469">
        <f>'8. Routing factors'!AD226*'7. Network costs'!$K$334</f>
        <v>0</v>
      </c>
      <c r="AE442" s="469">
        <f>'8. Routing factors'!AE226*'7. Network costs'!$K$335</f>
        <v>0</v>
      </c>
      <c r="AF442" s="469">
        <f>'8. Routing factors'!AF226*'7. Network costs'!$K$336</f>
        <v>0</v>
      </c>
      <c r="AG442" s="469">
        <f>'8. Routing factors'!AG226*'7. Network costs'!$K$337</f>
        <v>0</v>
      </c>
      <c r="AH442" s="469">
        <f>'8. Routing factors'!AH226*'7. Network costs'!$K$338</f>
        <v>0</v>
      </c>
      <c r="AI442" s="469">
        <f>'8. Routing factors'!AI226*'7. Network costs'!$K$339</f>
        <v>116408.33923532089</v>
      </c>
      <c r="AJ442" s="469">
        <f>'8. Routing factors'!AJ226*'7. Network costs'!$K$340</f>
        <v>302325.3172788368</v>
      </c>
      <c r="AK442" s="469">
        <f>'8. Routing factors'!AK226*'7. Network costs'!$K$341</f>
        <v>119186.17763129178</v>
      </c>
      <c r="AL442" s="469">
        <f>'8. Routing factors'!AL226*'7. Network costs'!$K$342</f>
        <v>30922.191040095615</v>
      </c>
      <c r="AM442" s="469">
        <f>'8. Routing factors'!AM226*'7. Network costs'!$K$343</f>
        <v>47127.162735663689</v>
      </c>
      <c r="AN442" s="469">
        <f>'8. Routing factors'!AN226*'7. Network costs'!$K$344</f>
        <v>119.66740185948835</v>
      </c>
      <c r="AO442" s="469">
        <f>'8. Routing factors'!AO226*'7. Network costs'!$K$345</f>
        <v>34.642539912007209</v>
      </c>
      <c r="AP442" s="469">
        <f>'8. Routing factors'!AP226*'7. Network costs'!$K$346</f>
        <v>0</v>
      </c>
      <c r="AQ442" s="469">
        <f>'8. Routing factors'!AQ226*'7. Network costs'!$K$347</f>
        <v>0</v>
      </c>
      <c r="AR442" s="469">
        <f>'8. Routing factors'!AR226*'7. Network costs'!$K$348</f>
        <v>173.21269956003607</v>
      </c>
      <c r="AS442" s="469">
        <f>'8. Routing factors'!AS226*'7. Network costs'!$K$349</f>
        <v>0</v>
      </c>
      <c r="AT442" s="469">
        <f>'8. Routing factors'!AT226*'7. Network costs'!$K$350</f>
        <v>0</v>
      </c>
      <c r="AU442" s="469">
        <f>'8. Routing factors'!AU226*'7. Network costs'!$K$351</f>
        <v>161.57516781587185</v>
      </c>
      <c r="AV442" s="469">
        <f>'8. Routing factors'!AV226*'7. Network costs'!$K$352</f>
        <v>0</v>
      </c>
      <c r="AW442" s="469">
        <f>'8. Routing factors'!AW226*'7. Network costs'!$K$353</f>
        <v>1587.0329004088003</v>
      </c>
      <c r="AX442" s="469">
        <f>'8. Routing factors'!AX226*'7. Network costs'!$K$354</f>
        <v>0</v>
      </c>
      <c r="AY442" s="469">
        <f>'8. Routing factors'!AY226*'7. Network costs'!$K$355</f>
        <v>0</v>
      </c>
      <c r="AZ442" s="469">
        <f>'8. Routing factors'!AZ226*'7. Network costs'!$K$356</f>
        <v>0</v>
      </c>
      <c r="BA442" s="469">
        <f>'8. Routing factors'!BA226*'7. Network costs'!$K$357</f>
        <v>0</v>
      </c>
      <c r="BB442" s="469">
        <f>'8. Routing factors'!BB226*'7. Network costs'!$K$358</f>
        <v>0</v>
      </c>
      <c r="BC442" s="469">
        <f>'8. Routing factors'!BC226*'7. Network costs'!$K$359</f>
        <v>0</v>
      </c>
      <c r="BD442" s="469">
        <f>'8. Routing factors'!BD226*'7. Network costs'!$K$360</f>
        <v>0</v>
      </c>
      <c r="BE442" s="469">
        <f>'8. Routing factors'!BE226*'7. Network costs'!$K$361</f>
        <v>0</v>
      </c>
      <c r="BF442" s="469">
        <f>'8. Routing factors'!BF226*'7. Network costs'!$K$362</f>
        <v>0</v>
      </c>
      <c r="BG442" s="469">
        <f>'8. Routing factors'!BG226*'7. Network costs'!$K$363</f>
        <v>0</v>
      </c>
      <c r="BH442" s="229"/>
      <c r="BI442" s="335">
        <f t="shared" si="74"/>
        <v>1904744.4070165646</v>
      </c>
      <c r="BJ442" s="470">
        <f>'2. Traffic'!K213</f>
        <v>264.97939276800008</v>
      </c>
      <c r="BK442" s="471">
        <f t="shared" si="75"/>
        <v>7.1882737261921474E-3</v>
      </c>
    </row>
    <row r="443" spans="3:63">
      <c r="C443" s="240" t="str">
        <f t="shared" si="73"/>
        <v>S08</v>
      </c>
      <c r="D443" s="240" t="str">
        <f t="shared" si="73"/>
        <v>Изходящи повиквания от чужди абонати в роуминг в мрежата на предприятието (Roaming Calls Outbound)</v>
      </c>
      <c r="E443" s="469">
        <f>'8. Routing factors'!E227*'7. Network costs'!$K$309</f>
        <v>71317.094853616785</v>
      </c>
      <c r="F443" s="469">
        <f>'8. Routing factors'!F227*'7. Network costs'!$K$310</f>
        <v>42506.614338329076</v>
      </c>
      <c r="G443" s="469">
        <f>'8. Routing factors'!G227*'7. Network costs'!$K$311</f>
        <v>88509.858636995996</v>
      </c>
      <c r="H443" s="469">
        <f>'8. Routing factors'!H227*'7. Network costs'!$K$312</f>
        <v>21888.571333931926</v>
      </c>
      <c r="I443" s="469">
        <f>'8. Routing factors'!I227*'7. Network costs'!$K$313</f>
        <v>92780.227188672448</v>
      </c>
      <c r="J443" s="469">
        <f>'8. Routing factors'!J227*'7. Network costs'!$K$314</f>
        <v>4782.3350056710951</v>
      </c>
      <c r="K443" s="469">
        <f>'8. Routing factors'!K227*'7. Network costs'!$K$315</f>
        <v>3128.0080349152754</v>
      </c>
      <c r="L443" s="469">
        <f>'8. Routing factors'!L227*'7. Network costs'!$K$316</f>
        <v>416.78069234410464</v>
      </c>
      <c r="M443" s="469">
        <f>'8. Routing factors'!M227*'7. Network costs'!$K$317</f>
        <v>12503.42077032314</v>
      </c>
      <c r="N443" s="469">
        <f>'8. Routing factors'!N227*'7. Network costs'!$K$318</f>
        <v>0</v>
      </c>
      <c r="O443" s="469">
        <f>'8. Routing factors'!O227*'7. Network costs'!$K$319</f>
        <v>0</v>
      </c>
      <c r="P443" s="469">
        <f>'8. Routing factors'!P227*'7. Network costs'!$K$320</f>
        <v>0</v>
      </c>
      <c r="Q443" s="469">
        <f>'8. Routing factors'!Q227*'7. Network costs'!$K$321</f>
        <v>0</v>
      </c>
      <c r="R443" s="469">
        <f>'8. Routing factors'!R227*'7. Network costs'!$K$322</f>
        <v>2222.8303591685585</v>
      </c>
      <c r="S443" s="469">
        <f>'8. Routing factors'!S227*'7. Network costs'!$K$323</f>
        <v>2083.9034617205239</v>
      </c>
      <c r="T443" s="469">
        <f>'8. Routing factors'!T227*'7. Network costs'!$K$324</f>
        <v>0</v>
      </c>
      <c r="U443" s="469">
        <f>'8. Routing factors'!U227*'7. Network costs'!$K$325</f>
        <v>0</v>
      </c>
      <c r="V443" s="469">
        <f>'8. Routing factors'!V227*'7. Network costs'!$K$326</f>
        <v>28510.438910025598</v>
      </c>
      <c r="W443" s="469">
        <f>'8. Routing factors'!W227*'7. Network costs'!$K$327</f>
        <v>0</v>
      </c>
      <c r="X443" s="469">
        <f>'8. Routing factors'!X227*'7. Network costs'!$K$328</f>
        <v>7637.3692308397221</v>
      </c>
      <c r="Y443" s="469">
        <f>'8. Routing factors'!Y227*'7. Network costs'!$K$329</f>
        <v>0</v>
      </c>
      <c r="Z443" s="469">
        <f>'8. Routing factors'!Z227*'7. Network costs'!$K$330</f>
        <v>0</v>
      </c>
      <c r="AA443" s="469">
        <f>'8. Routing factors'!AA227*'7. Network costs'!$K$331</f>
        <v>0</v>
      </c>
      <c r="AB443" s="469">
        <f>'8. Routing factors'!AB227*'7. Network costs'!$K$332</f>
        <v>10017.622454026285</v>
      </c>
      <c r="AC443" s="469">
        <f>'8. Routing factors'!AC227*'7. Network costs'!$K$333</f>
        <v>13762.62753500603</v>
      </c>
      <c r="AD443" s="469">
        <f>'8. Routing factors'!AD227*'7. Network costs'!$K$334</f>
        <v>0</v>
      </c>
      <c r="AE443" s="469">
        <f>'8. Routing factors'!AE227*'7. Network costs'!$K$335</f>
        <v>0</v>
      </c>
      <c r="AF443" s="469">
        <f>'8. Routing factors'!AF227*'7. Network costs'!$K$336</f>
        <v>0</v>
      </c>
      <c r="AG443" s="469">
        <f>'8. Routing factors'!AG227*'7. Network costs'!$K$337</f>
        <v>0</v>
      </c>
      <c r="AH443" s="469">
        <f>'8. Routing factors'!AH227*'7. Network costs'!$K$338</f>
        <v>0</v>
      </c>
      <c r="AI443" s="469">
        <f>'8. Routing factors'!AI227*'7. Network costs'!$K$339</f>
        <v>36375.275280932932</v>
      </c>
      <c r="AJ443" s="469">
        <f>'8. Routing factors'!AJ227*'7. Network costs'!$K$340</f>
        <v>94470.608486065335</v>
      </c>
      <c r="AK443" s="469">
        <f>'8. Routing factors'!AK227*'7. Network costs'!$K$341</f>
        <v>37243.294161737715</v>
      </c>
      <c r="AL443" s="469">
        <f>'8. Routing factors'!AL227*'7. Network costs'!$K$342</f>
        <v>9662.565575300172</v>
      </c>
      <c r="AM443" s="469">
        <f>'8. Routing factors'!AM227*'7. Network costs'!$K$343</f>
        <v>14726.294773896621</v>
      </c>
      <c r="AN443" s="469">
        <f>'8. Routing factors'!AN227*'7. Network costs'!$K$344</f>
        <v>37.393667097967985</v>
      </c>
      <c r="AO443" s="469">
        <f>'8. Routing factors'!AO227*'7. Network costs'!$K$345</f>
        <v>10.825100108872753</v>
      </c>
      <c r="AP443" s="469">
        <f>'8. Routing factors'!AP227*'7. Network costs'!$K$346</f>
        <v>0</v>
      </c>
      <c r="AQ443" s="469">
        <f>'8. Routing factors'!AQ227*'7. Network costs'!$K$347</f>
        <v>0</v>
      </c>
      <c r="AR443" s="469">
        <f>'8. Routing factors'!AR227*'7. Network costs'!$K$348</f>
        <v>54.125500544363767</v>
      </c>
      <c r="AS443" s="469">
        <f>'8. Routing factors'!AS227*'7. Network costs'!$K$349</f>
        <v>0</v>
      </c>
      <c r="AT443" s="469">
        <f>'8. Routing factors'!AT227*'7. Network costs'!$K$350</f>
        <v>0</v>
      </c>
      <c r="AU443" s="469">
        <f>'8. Routing factors'!AU227*'7. Network costs'!$K$351</f>
        <v>50.48900488120664</v>
      </c>
      <c r="AV443" s="469">
        <f>'8. Routing factors'!AV227*'7. Network costs'!$K$352</f>
        <v>0</v>
      </c>
      <c r="AW443" s="469">
        <f>'8. Routing factors'!AW227*'7. Network costs'!$K$353</f>
        <v>495.91600577316143</v>
      </c>
      <c r="AX443" s="469">
        <f>'8. Routing factors'!AX227*'7. Network costs'!$K$354</f>
        <v>0</v>
      </c>
      <c r="AY443" s="469">
        <f>'8. Routing factors'!AY227*'7. Network costs'!$K$355</f>
        <v>0</v>
      </c>
      <c r="AZ443" s="469">
        <f>'8. Routing factors'!AZ227*'7. Network costs'!$K$356</f>
        <v>0</v>
      </c>
      <c r="BA443" s="469">
        <f>'8. Routing factors'!BA227*'7. Network costs'!$K$357</f>
        <v>0</v>
      </c>
      <c r="BB443" s="469">
        <f>'8. Routing factors'!BB227*'7. Network costs'!$K$358</f>
        <v>0</v>
      </c>
      <c r="BC443" s="469">
        <f>'8. Routing factors'!BC227*'7. Network costs'!$K$359</f>
        <v>0</v>
      </c>
      <c r="BD443" s="469">
        <f>'8. Routing factors'!BD227*'7. Network costs'!$K$360</f>
        <v>0</v>
      </c>
      <c r="BE443" s="469">
        <f>'8. Routing factors'!BE227*'7. Network costs'!$K$361</f>
        <v>0</v>
      </c>
      <c r="BF443" s="469">
        <f>'8. Routing factors'!BF227*'7. Network costs'!$K$362</f>
        <v>0</v>
      </c>
      <c r="BG443" s="469">
        <f>'8. Routing factors'!BG227*'7. Network costs'!$K$363</f>
        <v>0</v>
      </c>
      <c r="BH443" s="229"/>
      <c r="BI443" s="335">
        <f t="shared" si="74"/>
        <v>595194.49036192475</v>
      </c>
      <c r="BJ443" s="470">
        <f>'2. Traffic'!K214</f>
        <v>88.326464256000008</v>
      </c>
      <c r="BK443" s="471">
        <f t="shared" si="75"/>
        <v>6.7385748470226263E-3</v>
      </c>
    </row>
    <row r="444" spans="3:63">
      <c r="C444" s="240" t="str">
        <f t="shared" si="73"/>
        <v>S09</v>
      </c>
      <c r="D444" s="240" t="str">
        <f t="shared" si="73"/>
        <v>Входящи повиквания от чужди абонати в роуминг в мрежата на предприятието (Roaming Calls Inbound)</v>
      </c>
      <c r="E444" s="469">
        <f>'8. Routing factors'!E228*'7. Network costs'!$K$309</f>
        <v>78229.318801685498</v>
      </c>
      <c r="F444" s="469">
        <f>'8. Routing factors'!F228*'7. Network costs'!$K$310</f>
        <v>46626.457388355098</v>
      </c>
      <c r="G444" s="469">
        <f>'8. Routing factors'!G228*'7. Network costs'!$K$311</f>
        <v>97088.446502452134</v>
      </c>
      <c r="H444" s="469">
        <f>'8. Routing factors'!H228*'7. Network costs'!$K$312</f>
        <v>24010.064186016909</v>
      </c>
      <c r="I444" s="469">
        <f>'8. Routing factors'!I228*'7. Network costs'!$K$313</f>
        <v>101772.70942027692</v>
      </c>
      <c r="J444" s="469">
        <f>'8. Routing factors'!J228*'7. Network costs'!$K$314</f>
        <v>5245.8503889286148</v>
      </c>
      <c r="K444" s="469">
        <f>'8. Routing factors'!K228*'7. Network costs'!$K$315</f>
        <v>3431.1820788534419</v>
      </c>
      <c r="L444" s="469">
        <f>'8. Routing factors'!L228*'7. Network costs'!$K$316</f>
        <v>457.17607704992861</v>
      </c>
      <c r="M444" s="469">
        <f>'8. Routing factors'!M228*'7. Network costs'!$K$317</f>
        <v>13715.282311497858</v>
      </c>
      <c r="N444" s="469">
        <f>'8. Routing factors'!N228*'7. Network costs'!$K$318</f>
        <v>0</v>
      </c>
      <c r="O444" s="469">
        <f>'8. Routing factors'!O228*'7. Network costs'!$K$319</f>
        <v>0</v>
      </c>
      <c r="P444" s="469">
        <f>'8. Routing factors'!P228*'7. Network costs'!$K$320</f>
        <v>0</v>
      </c>
      <c r="Q444" s="469">
        <f>'8. Routing factors'!Q228*'7. Network costs'!$K$321</f>
        <v>0</v>
      </c>
      <c r="R444" s="469">
        <f>'8. Routing factors'!R228*'7. Network costs'!$K$322</f>
        <v>2438.2724109329529</v>
      </c>
      <c r="S444" s="469">
        <f>'8. Routing factors'!S228*'7. Network costs'!$K$323</f>
        <v>2285.8803852496435</v>
      </c>
      <c r="T444" s="469">
        <f>'8. Routing factors'!T228*'7. Network costs'!$K$324</f>
        <v>0</v>
      </c>
      <c r="U444" s="469">
        <f>'8. Routing factors'!U228*'7. Network costs'!$K$325</f>
        <v>0</v>
      </c>
      <c r="V444" s="469">
        <f>'8. Routing factors'!V228*'7. Network costs'!$K$326</f>
        <v>31273.739055780698</v>
      </c>
      <c r="W444" s="469">
        <f>'8. Routing factors'!W228*'7. Network costs'!$K$327</f>
        <v>0</v>
      </c>
      <c r="X444" s="469">
        <f>'8. Routing factors'!X228*'7. Network costs'!$K$328</f>
        <v>8377.6013814343478</v>
      </c>
      <c r="Y444" s="469">
        <f>'8. Routing factors'!Y228*'7. Network costs'!$K$329</f>
        <v>0</v>
      </c>
      <c r="Z444" s="469">
        <f>'8. Routing factors'!Z228*'7. Network costs'!$K$330</f>
        <v>0</v>
      </c>
      <c r="AA444" s="469">
        <f>'8. Routing factors'!AA228*'7. Network costs'!$K$331</f>
        <v>0</v>
      </c>
      <c r="AB444" s="469">
        <f>'8. Routing factors'!AB228*'7. Network costs'!$K$332</f>
        <v>10988.554458078885</v>
      </c>
      <c r="AC444" s="469">
        <f>'8. Routing factors'!AC228*'7. Network costs'!$K$333</f>
        <v>15096.534417094821</v>
      </c>
      <c r="AD444" s="469">
        <f>'8. Routing factors'!AD228*'7. Network costs'!$K$334</f>
        <v>0</v>
      </c>
      <c r="AE444" s="469">
        <f>'8. Routing factors'!AE228*'7. Network costs'!$K$335</f>
        <v>0</v>
      </c>
      <c r="AF444" s="469">
        <f>'8. Routing factors'!AF228*'7. Network costs'!$K$336</f>
        <v>0</v>
      </c>
      <c r="AG444" s="469">
        <f>'8. Routing factors'!AG228*'7. Network costs'!$K$337</f>
        <v>0</v>
      </c>
      <c r="AH444" s="469">
        <f>'8. Routing factors'!AH228*'7. Network costs'!$K$338</f>
        <v>0</v>
      </c>
      <c r="AI444" s="469">
        <f>'8. Routing factors'!AI228*'7. Network costs'!$K$339</f>
        <v>39900.854238271881</v>
      </c>
      <c r="AJ444" s="469">
        <f>'8. Routing factors'!AJ228*'7. Network costs'!$K$340</f>
        <v>103626.92652883385</v>
      </c>
      <c r="AK444" s="469">
        <f>'8. Routing factors'!AK228*'7. Network costs'!$K$341</f>
        <v>40853.003591687608</v>
      </c>
      <c r="AL444" s="469">
        <f>'8. Routing factors'!AL228*'7. Network costs'!$K$342</f>
        <v>10599.084614759995</v>
      </c>
      <c r="AM444" s="469">
        <f>'8. Routing factors'!AM228*'7. Network costs'!$K$343</f>
        <v>16153.602596956176</v>
      </c>
      <c r="AN444" s="469">
        <f>'8. Routing factors'!AN228*'7. Network costs'!$K$344</f>
        <v>41.017951033695013</v>
      </c>
      <c r="AO444" s="469">
        <f>'8. Routing factors'!AO228*'7. Network costs'!$K$345</f>
        <v>11.874294784656675</v>
      </c>
      <c r="AP444" s="469">
        <f>'8. Routing factors'!AP228*'7. Network costs'!$K$346</f>
        <v>0</v>
      </c>
      <c r="AQ444" s="469">
        <f>'8. Routing factors'!AQ228*'7. Network costs'!$K$347</f>
        <v>0</v>
      </c>
      <c r="AR444" s="469">
        <f>'8. Routing factors'!AR228*'7. Network costs'!$K$348</f>
        <v>59.371473923283375</v>
      </c>
      <c r="AS444" s="469">
        <f>'8. Routing factors'!AS228*'7. Network costs'!$K$349</f>
        <v>0</v>
      </c>
      <c r="AT444" s="469">
        <f>'8. Routing factors'!AT228*'7. Network costs'!$K$350</f>
        <v>0</v>
      </c>
      <c r="AU444" s="469">
        <f>'8. Routing factors'!AU228*'7. Network costs'!$K$351</f>
        <v>55.38252037521778</v>
      </c>
      <c r="AV444" s="469">
        <f>'8. Routing factors'!AV228*'7. Network costs'!$K$352</f>
        <v>0</v>
      </c>
      <c r="AW444" s="469">
        <f>'8. Routing factors'!AW228*'7. Network costs'!$K$353</f>
        <v>543.98137493004879</v>
      </c>
      <c r="AX444" s="469">
        <f>'8. Routing factors'!AX228*'7. Network costs'!$K$354</f>
        <v>0</v>
      </c>
      <c r="AY444" s="469">
        <f>'8. Routing factors'!AY228*'7. Network costs'!$K$355</f>
        <v>0</v>
      </c>
      <c r="AZ444" s="469">
        <f>'8. Routing factors'!AZ228*'7. Network costs'!$K$356</f>
        <v>0</v>
      </c>
      <c r="BA444" s="469">
        <f>'8. Routing factors'!BA228*'7. Network costs'!$K$357</f>
        <v>0</v>
      </c>
      <c r="BB444" s="469">
        <f>'8. Routing factors'!BB228*'7. Network costs'!$K$358</f>
        <v>0</v>
      </c>
      <c r="BC444" s="469">
        <f>'8. Routing factors'!BC228*'7. Network costs'!$K$359</f>
        <v>0</v>
      </c>
      <c r="BD444" s="469">
        <f>'8. Routing factors'!BD228*'7. Network costs'!$K$360</f>
        <v>0</v>
      </c>
      <c r="BE444" s="469">
        <f>'8. Routing factors'!BE228*'7. Network costs'!$K$361</f>
        <v>0</v>
      </c>
      <c r="BF444" s="469">
        <f>'8. Routing factors'!BF228*'7. Network costs'!$K$362</f>
        <v>0</v>
      </c>
      <c r="BG444" s="469">
        <f>'8. Routing factors'!BG228*'7. Network costs'!$K$363</f>
        <v>0</v>
      </c>
      <c r="BH444" s="229"/>
      <c r="BI444" s="335">
        <f t="shared" si="74"/>
        <v>652882.16844924411</v>
      </c>
      <c r="BJ444" s="470">
        <f>'2. Traffic'!K215</f>
        <v>88.326464256000008</v>
      </c>
      <c r="BK444" s="471">
        <f t="shared" si="75"/>
        <v>7.3916936894130678E-3</v>
      </c>
    </row>
    <row r="445" spans="3:63">
      <c r="C445" s="240" t="str">
        <f t="shared" si="73"/>
        <v>S10</v>
      </c>
      <c r="D445" s="240" t="str">
        <f t="shared" si="73"/>
        <v>Гласова поща (Voice mail)</v>
      </c>
      <c r="E445" s="469">
        <f>'8. Routing factors'!E229*'7. Network costs'!$K$309</f>
        <v>88277.338706005365</v>
      </c>
      <c r="F445" s="469">
        <f>'8. Routing factors'!F229*'7. Network costs'!$K$310</f>
        <v>52615.306314597059</v>
      </c>
      <c r="G445" s="469">
        <f>'8. Routing factors'!G229*'7. Network costs'!$K$311</f>
        <v>109558.79212068746</v>
      </c>
      <c r="H445" s="469">
        <f>'8. Routing factors'!H229*'7. Network costs'!$K$312</f>
        <v>27093.992392738015</v>
      </c>
      <c r="I445" s="469">
        <f>'8. Routing factors'!I229*'7. Network costs'!$K$313</f>
        <v>114844.71650963779</v>
      </c>
      <c r="J445" s="469">
        <f>'8. Routing factors'!J229*'7. Network costs'!$K$314</f>
        <v>5919.6439222286026</v>
      </c>
      <c r="K445" s="469">
        <f>'8. Routing factors'!K229*'7. Network costs'!$K$315</f>
        <v>2581.2626022797886</v>
      </c>
      <c r="L445" s="469">
        <f>'8. Routing factors'!L229*'7. Network costs'!$K$316</f>
        <v>515.89721117640374</v>
      </c>
      <c r="M445" s="469">
        <f>'8. Routing factors'!M229*'7. Network costs'!$K$317</f>
        <v>15476.916335292111</v>
      </c>
      <c r="N445" s="469">
        <f>'8. Routing factors'!N229*'7. Network costs'!$K$318</f>
        <v>0</v>
      </c>
      <c r="O445" s="469">
        <f>'8. Routing factors'!O229*'7. Network costs'!$K$319</f>
        <v>0</v>
      </c>
      <c r="P445" s="469">
        <f>'8. Routing factors'!P229*'7. Network costs'!$K$320</f>
        <v>0</v>
      </c>
      <c r="Q445" s="469">
        <f>'8. Routing factors'!Q229*'7. Network costs'!$K$321</f>
        <v>282208.4534592171</v>
      </c>
      <c r="R445" s="469">
        <f>'8. Routing factors'!R229*'7. Network costs'!$K$322</f>
        <v>2751.4517929408203</v>
      </c>
      <c r="S445" s="469">
        <f>'8. Routing factors'!S229*'7. Network costs'!$K$323</f>
        <v>2579.4860558820187</v>
      </c>
      <c r="T445" s="469">
        <f>'8. Routing factors'!T229*'7. Network costs'!$K$324</f>
        <v>0</v>
      </c>
      <c r="U445" s="469">
        <f>'8. Routing factors'!U229*'7. Network costs'!$K$325</f>
        <v>11382.913552099151</v>
      </c>
      <c r="V445" s="469">
        <f>'8. Routing factors'!V229*'7. Network costs'!$K$326</f>
        <v>0</v>
      </c>
      <c r="W445" s="469">
        <f>'8. Routing factors'!W229*'7. Network costs'!$K$327</f>
        <v>0</v>
      </c>
      <c r="X445" s="469">
        <f>'8. Routing factors'!X229*'7. Network costs'!$K$328</f>
        <v>0</v>
      </c>
      <c r="Y445" s="469">
        <f>'8. Routing factors'!Y229*'7. Network costs'!$K$329</f>
        <v>0</v>
      </c>
      <c r="Z445" s="469">
        <f>'8. Routing factors'!Z229*'7. Network costs'!$K$330</f>
        <v>0</v>
      </c>
      <c r="AA445" s="469">
        <f>'8. Routing factors'!AA229*'7. Network costs'!$K$331</f>
        <v>0</v>
      </c>
      <c r="AB445" s="469">
        <f>'8. Routing factors'!AB229*'7. Network costs'!$K$332</f>
        <v>12399.958975027082</v>
      </c>
      <c r="AC445" s="469">
        <f>'8. Routing factors'!AC229*'7. Network costs'!$K$333</f>
        <v>17035.580808304745</v>
      </c>
      <c r="AD445" s="469">
        <f>'8. Routing factors'!AD229*'7. Network costs'!$K$334</f>
        <v>0</v>
      </c>
      <c r="AE445" s="469">
        <f>'8. Routing factors'!AE229*'7. Network costs'!$K$335</f>
        <v>0</v>
      </c>
      <c r="AF445" s="469">
        <f>'8. Routing factors'!AF229*'7. Network costs'!$K$336</f>
        <v>0</v>
      </c>
      <c r="AG445" s="469">
        <f>'8. Routing factors'!AG229*'7. Network costs'!$K$337</f>
        <v>0</v>
      </c>
      <c r="AH445" s="469">
        <f>'8. Routing factors'!AH229*'7. Network costs'!$K$338</f>
        <v>0</v>
      </c>
      <c r="AI445" s="469">
        <f>'8. Routing factors'!AI229*'7. Network costs'!$K$339</f>
        <v>45025.845529604499</v>
      </c>
      <c r="AJ445" s="469">
        <f>'8. Routing factors'!AJ229*'7. Network costs'!$K$340</f>
        <v>116937.09509907047</v>
      </c>
      <c r="AK445" s="469">
        <f>'8. Routing factors'!AK229*'7. Network costs'!$K$341</f>
        <v>46100.291942505813</v>
      </c>
      <c r="AL445" s="469">
        <f>'8. Routing factors'!AL229*'7. Network costs'!$K$342</f>
        <v>11960.464399322102</v>
      </c>
      <c r="AM445" s="469">
        <f>'8. Routing factors'!AM229*'7. Network costs'!$K$343</f>
        <v>18228.422151913001</v>
      </c>
      <c r="AN445" s="469">
        <f>'8. Routing factors'!AN229*'7. Network costs'!$K$344</f>
        <v>46.286425753074838</v>
      </c>
      <c r="AO445" s="469">
        <f>'8. Routing factors'!AO229*'7. Network costs'!$K$345</f>
        <v>13.399466576685894</v>
      </c>
      <c r="AP445" s="469">
        <f>'8. Routing factors'!AP229*'7. Network costs'!$K$346</f>
        <v>0</v>
      </c>
      <c r="AQ445" s="469">
        <f>'8. Routing factors'!AQ229*'7. Network costs'!$K$347</f>
        <v>0</v>
      </c>
      <c r="AR445" s="469">
        <f>'8. Routing factors'!AR229*'7. Network costs'!$K$348</f>
        <v>66.997332883429479</v>
      </c>
      <c r="AS445" s="469">
        <f>'8. Routing factors'!AS229*'7. Network costs'!$K$349</f>
        <v>0</v>
      </c>
      <c r="AT445" s="469">
        <f>'8. Routing factors'!AT229*'7. Network costs'!$K$350</f>
        <v>73.91248022976022</v>
      </c>
      <c r="AU445" s="469">
        <f>'8. Routing factors'!AU229*'7. Network costs'!$K$351</f>
        <v>0</v>
      </c>
      <c r="AV445" s="469">
        <f>'8. Routing factors'!AV229*'7. Network costs'!$K$352</f>
        <v>0</v>
      </c>
      <c r="AW445" s="469">
        <f>'8. Routing factors'!AW229*'7. Network costs'!$K$353</f>
        <v>0</v>
      </c>
      <c r="AX445" s="469">
        <f>'8. Routing factors'!AX229*'7. Network costs'!$K$354</f>
        <v>0</v>
      </c>
      <c r="AY445" s="469">
        <f>'8. Routing factors'!AY229*'7. Network costs'!$K$355</f>
        <v>0</v>
      </c>
      <c r="AZ445" s="469">
        <f>'8. Routing factors'!AZ229*'7. Network costs'!$K$356</f>
        <v>0</v>
      </c>
      <c r="BA445" s="469">
        <f>'8. Routing factors'!BA229*'7. Network costs'!$K$357</f>
        <v>0</v>
      </c>
      <c r="BB445" s="469">
        <f>'8. Routing factors'!BB229*'7. Network costs'!$K$358</f>
        <v>0</v>
      </c>
      <c r="BC445" s="469">
        <f>'8. Routing factors'!BC229*'7. Network costs'!$K$359</f>
        <v>0</v>
      </c>
      <c r="BD445" s="469">
        <f>'8. Routing factors'!BD229*'7. Network costs'!$K$360</f>
        <v>0</v>
      </c>
      <c r="BE445" s="469">
        <f>'8. Routing factors'!BE229*'7. Network costs'!$K$361</f>
        <v>0</v>
      </c>
      <c r="BF445" s="469">
        <f>'8. Routing factors'!BF229*'7. Network costs'!$K$362</f>
        <v>0</v>
      </c>
      <c r="BG445" s="469">
        <f>'8. Routing factors'!BG229*'7. Network costs'!$K$363</f>
        <v>0</v>
      </c>
      <c r="BH445" s="229"/>
      <c r="BI445" s="335">
        <f t="shared" si="74"/>
        <v>983694.42558597226</v>
      </c>
      <c r="BJ445" s="470">
        <f>'2. Traffic'!K216</f>
        <v>44.163232128000004</v>
      </c>
      <c r="BK445" s="471">
        <f t="shared" si="75"/>
        <v>2.2274058717778912E-2</v>
      </c>
    </row>
    <row r="446" spans="3:63">
      <c r="C446" s="240" t="str">
        <f t="shared" si="73"/>
        <v>S11</v>
      </c>
      <c r="D446" s="240" t="str">
        <f t="shared" si="73"/>
        <v>Повиквания към центъра за обслужване на клиенти (Help desk call)</v>
      </c>
      <c r="E446" s="469">
        <f>'8. Routing factors'!E230*'7. Network costs'!$K$309</f>
        <v>33636.455811931432</v>
      </c>
      <c r="F446" s="469">
        <f>'8. Routing factors'!F230*'7. Network costs'!$K$310</f>
        <v>20048.094469365606</v>
      </c>
      <c r="G446" s="469">
        <f>'8. Routing factors'!G230*'7. Network costs'!$K$311</f>
        <v>41745.362105318978</v>
      </c>
      <c r="H446" s="469">
        <f>'8. Routing factors'!H230*'7. Network costs'!$K$312</f>
        <v>10323.667333495874</v>
      </c>
      <c r="I446" s="469">
        <f>'8. Routing factors'!I230*'7. Network costs'!$K$313</f>
        <v>43759.466344757755</v>
      </c>
      <c r="J446" s="469">
        <f>'8. Routing factors'!J230*'7. Network costs'!$K$314</f>
        <v>2255.5714085982668</v>
      </c>
      <c r="K446" s="469">
        <f>'8. Routing factors'!K230*'7. Network costs'!$K$315</f>
        <v>983.54262524532476</v>
      </c>
      <c r="L446" s="469">
        <f>'8. Routing factors'!L230*'7. Network costs'!$K$316</f>
        <v>196.57314098497247</v>
      </c>
      <c r="M446" s="469">
        <f>'8. Routing factors'!M230*'7. Network costs'!$K$317</f>
        <v>5897.1942295491745</v>
      </c>
      <c r="N446" s="469">
        <f>'8. Routing factors'!N230*'7. Network costs'!$K$318</f>
        <v>0</v>
      </c>
      <c r="O446" s="469">
        <f>'8. Routing factors'!O230*'7. Network costs'!$K$319</f>
        <v>0</v>
      </c>
      <c r="P446" s="469">
        <f>'8. Routing factors'!P230*'7. Network costs'!$K$320</f>
        <v>0</v>
      </c>
      <c r="Q446" s="469">
        <f>'8. Routing factors'!Q230*'7. Network costs'!$K$321</f>
        <v>0</v>
      </c>
      <c r="R446" s="469">
        <f>'8. Routing factors'!R230*'7. Network costs'!$K$322</f>
        <v>1048.3900852531865</v>
      </c>
      <c r="S446" s="469">
        <f>'8. Routing factors'!S230*'7. Network costs'!$K$323</f>
        <v>982.86570492486248</v>
      </c>
      <c r="T446" s="469">
        <f>'8. Routing factors'!T230*'7. Network costs'!$K$324</f>
        <v>0</v>
      </c>
      <c r="U446" s="469">
        <f>'8. Routing factors'!U230*'7. Network costs'!$K$325</f>
        <v>4337.2497893411437</v>
      </c>
      <c r="V446" s="469">
        <f>'8. Routing factors'!V230*'7. Network costs'!$K$326</f>
        <v>0</v>
      </c>
      <c r="W446" s="469">
        <f>'8. Routing factors'!W230*'7. Network costs'!$K$327</f>
        <v>0</v>
      </c>
      <c r="X446" s="469">
        <f>'8. Routing factors'!X230*'7. Network costs'!$K$328</f>
        <v>0</v>
      </c>
      <c r="Y446" s="469">
        <f>'8. Routing factors'!Y230*'7. Network costs'!$K$329</f>
        <v>0</v>
      </c>
      <c r="Z446" s="469">
        <f>'8. Routing factors'!Z230*'7. Network costs'!$K$330</f>
        <v>0</v>
      </c>
      <c r="AA446" s="469">
        <f>'8. Routing factors'!AA230*'7. Network costs'!$K$331</f>
        <v>0</v>
      </c>
      <c r="AB446" s="469">
        <f>'8. Routing factors'!AB230*'7. Network costs'!$K$332</f>
        <v>4724.7762364282389</v>
      </c>
      <c r="AC446" s="469">
        <f>'8. Routing factors'!AC230*'7. Network costs'!$K$333</f>
        <v>6491.0946511139919</v>
      </c>
      <c r="AD446" s="469">
        <f>'8. Routing factors'!AD230*'7. Network costs'!$K$334</f>
        <v>0</v>
      </c>
      <c r="AE446" s="469">
        <f>'8. Routing factors'!AE230*'7. Network costs'!$K$335</f>
        <v>0</v>
      </c>
      <c r="AF446" s="469">
        <f>'8. Routing factors'!AF230*'7. Network costs'!$K$336</f>
        <v>0</v>
      </c>
      <c r="AG446" s="469">
        <f>'8. Routing factors'!AG230*'7. Network costs'!$K$337</f>
        <v>0</v>
      </c>
      <c r="AH446" s="469">
        <f>'8. Routing factors'!AH230*'7. Network costs'!$K$338</f>
        <v>0</v>
      </c>
      <c r="AI446" s="469">
        <f>'8. Routing factors'!AI230*'7. Network costs'!$K$339</f>
        <v>17156.270066038618</v>
      </c>
      <c r="AJ446" s="469">
        <f>'8. Routing factors'!AJ230*'7. Network costs'!$K$340</f>
        <v>44556.728711260155</v>
      </c>
      <c r="AK446" s="469">
        <f>'8. Routing factors'!AK230*'7. Network costs'!$K$341</f>
        <v>17565.668104307577</v>
      </c>
      <c r="AL446" s="469">
        <f>'8. Routing factors'!AL230*'7. Network costs'!$K$342</f>
        <v>4557.3149140551568</v>
      </c>
      <c r="AM446" s="469">
        <f>'8. Routing factors'!AM230*'7. Network costs'!$K$343</f>
        <v>6945.6048995317387</v>
      </c>
      <c r="AN446" s="469">
        <f>'8. Routing factors'!AN230*'7. Network costs'!$K$344</f>
        <v>17.636590968386688</v>
      </c>
      <c r="AO446" s="469">
        <f>'8. Routing factors'!AO230*'7. Network costs'!$K$345</f>
        <v>5.1056202193767088</v>
      </c>
      <c r="AP446" s="469">
        <f>'8. Routing factors'!AP230*'7. Network costs'!$K$346</f>
        <v>0</v>
      </c>
      <c r="AQ446" s="469">
        <f>'8. Routing factors'!AQ230*'7. Network costs'!$K$347</f>
        <v>0</v>
      </c>
      <c r="AR446" s="469">
        <f>'8. Routing factors'!AR230*'7. Network costs'!$K$348</f>
        <v>25.528101096883546</v>
      </c>
      <c r="AS446" s="469">
        <f>'8. Routing factors'!AS230*'7. Network costs'!$K$349</f>
        <v>0</v>
      </c>
      <c r="AT446" s="469">
        <f>'8. Routing factors'!AT230*'7. Network costs'!$K$350</f>
        <v>28.162990770240061</v>
      </c>
      <c r="AU446" s="469">
        <f>'8. Routing factors'!AU230*'7. Network costs'!$K$351</f>
        <v>0</v>
      </c>
      <c r="AV446" s="469">
        <f>'8. Routing factors'!AV230*'7. Network costs'!$K$352</f>
        <v>0</v>
      </c>
      <c r="AW446" s="469">
        <f>'8. Routing factors'!AW230*'7. Network costs'!$K$353</f>
        <v>0</v>
      </c>
      <c r="AX446" s="469">
        <f>'8. Routing factors'!AX230*'7. Network costs'!$K$354</f>
        <v>0</v>
      </c>
      <c r="AY446" s="469">
        <f>'8. Routing factors'!AY230*'7. Network costs'!$K$355</f>
        <v>0</v>
      </c>
      <c r="AZ446" s="469">
        <f>'8. Routing factors'!AZ230*'7. Network costs'!$K$356</f>
        <v>0</v>
      </c>
      <c r="BA446" s="469">
        <f>'8. Routing factors'!BA230*'7. Network costs'!$K$357</f>
        <v>0</v>
      </c>
      <c r="BB446" s="469">
        <f>'8. Routing factors'!BB230*'7. Network costs'!$K$358</f>
        <v>0</v>
      </c>
      <c r="BC446" s="469">
        <f>'8. Routing factors'!BC230*'7. Network costs'!$K$359</f>
        <v>0</v>
      </c>
      <c r="BD446" s="469">
        <f>'8. Routing factors'!BD230*'7. Network costs'!$K$360</f>
        <v>0</v>
      </c>
      <c r="BE446" s="469">
        <f>'8. Routing factors'!BE230*'7. Network costs'!$K$361</f>
        <v>0</v>
      </c>
      <c r="BF446" s="469">
        <f>'8. Routing factors'!BF230*'7. Network costs'!$K$362</f>
        <v>0</v>
      </c>
      <c r="BG446" s="469">
        <f>'8. Routing factors'!BG230*'7. Network costs'!$K$363</f>
        <v>0</v>
      </c>
      <c r="BH446" s="229"/>
      <c r="BI446" s="335">
        <f t="shared" si="74"/>
        <v>267288.32393455697</v>
      </c>
      <c r="BJ446" s="470">
        <f>'2. Traffic'!K217</f>
        <v>44.163232128000004</v>
      </c>
      <c r="BK446" s="471">
        <f t="shared" si="75"/>
        <v>6.0522817523831788E-3</v>
      </c>
    </row>
    <row r="447" spans="3:63">
      <c r="C447" s="240" t="str">
        <f t="shared" si="73"/>
        <v>S12</v>
      </c>
      <c r="D447" s="240" t="str">
        <f t="shared" si="73"/>
        <v>Видеоразговори (Video call)</v>
      </c>
      <c r="E447" s="469">
        <f>'8. Routing factors'!E231*'7. Network costs'!$K$309</f>
        <v>1092676.8800137294</v>
      </c>
      <c r="F447" s="469">
        <f>'8. Routing factors'!F231*'7. Network costs'!$K$310</f>
        <v>651260.33008615754</v>
      </c>
      <c r="G447" s="469">
        <f>'8. Routing factors'!G231*'7. Network costs'!$K$311</f>
        <v>1356093.884424743</v>
      </c>
      <c r="H447" s="469">
        <f>'8. Routing factors'!H231*'7. Network costs'!$K$312</f>
        <v>335363.29378265131</v>
      </c>
      <c r="I447" s="469">
        <f>'8. Routing factors'!I231*'7. Network costs'!$K$313</f>
        <v>1421521.8578318504</v>
      </c>
      <c r="J447" s="469">
        <f>'8. Routing factors'!J231*'7. Network costs'!$K$314</f>
        <v>73272.010082616602</v>
      </c>
      <c r="K447" s="469">
        <f>'8. Routing factors'!K231*'7. Network costs'!$K$315</f>
        <v>47925.424714292953</v>
      </c>
      <c r="L447" s="469">
        <f>'8. Routing factors'!L231*'7. Network costs'!$K$316</f>
        <v>6385.658690882904</v>
      </c>
      <c r="M447" s="469">
        <f>'8. Routing factors'!M231*'7. Network costs'!$K$317</f>
        <v>191569.76072648712</v>
      </c>
      <c r="N447" s="469">
        <f>'8. Routing factors'!N231*'7. Network costs'!$K$318</f>
        <v>0</v>
      </c>
      <c r="O447" s="469">
        <f>'8. Routing factors'!O231*'7. Network costs'!$K$319</f>
        <v>0</v>
      </c>
      <c r="P447" s="469">
        <f>'8. Routing factors'!P231*'7. Network costs'!$K$320</f>
        <v>0</v>
      </c>
      <c r="Q447" s="469">
        <f>'8. Routing factors'!Q231*'7. Network costs'!$K$321</f>
        <v>0</v>
      </c>
      <c r="R447" s="469">
        <f>'8. Routing factors'!R231*'7. Network costs'!$K$322</f>
        <v>34056.84635137549</v>
      </c>
      <c r="S447" s="469">
        <f>'8. Routing factors'!S231*'7. Network costs'!$K$323</f>
        <v>31928.293454414525</v>
      </c>
      <c r="T447" s="469">
        <f>'8. Routing factors'!T231*'7. Network costs'!$K$324</f>
        <v>0</v>
      </c>
      <c r="U447" s="469">
        <f>'8. Routing factors'!U231*'7. Network costs'!$K$325</f>
        <v>140895.12266558135</v>
      </c>
      <c r="V447" s="469">
        <f>'8. Routing factors'!V231*'7. Network costs'!$K$326</f>
        <v>0</v>
      </c>
      <c r="W447" s="469">
        <f>'8. Routing factors'!W231*'7. Network costs'!$K$327</f>
        <v>217624.60931376761</v>
      </c>
      <c r="X447" s="469">
        <f>'8. Routing factors'!X231*'7. Network costs'!$K$328</f>
        <v>0</v>
      </c>
      <c r="Y447" s="469">
        <f>'8. Routing factors'!Y231*'7. Network costs'!$K$329</f>
        <v>0</v>
      </c>
      <c r="Z447" s="469">
        <f>'8. Routing factors'!Z231*'7. Network costs'!$K$330</f>
        <v>0</v>
      </c>
      <c r="AA447" s="469">
        <f>'8. Routing factors'!AA231*'7. Network costs'!$K$331</f>
        <v>0</v>
      </c>
      <c r="AB447" s="469">
        <f>'8. Routing factors'!AB231*'7. Network costs'!$K$332</f>
        <v>153483.8802770694</v>
      </c>
      <c r="AC447" s="469">
        <f>'8. Routing factors'!AC231*'7. Network costs'!$K$333</f>
        <v>210862.55611797102</v>
      </c>
      <c r="AD447" s="469">
        <f>'8. Routing factors'!AD231*'7. Network costs'!$K$334</f>
        <v>0</v>
      </c>
      <c r="AE447" s="469">
        <f>'8. Routing factors'!AE231*'7. Network costs'!$K$335</f>
        <v>0</v>
      </c>
      <c r="AF447" s="469">
        <f>'8. Routing factors'!AF231*'7. Network costs'!$K$336</f>
        <v>0</v>
      </c>
      <c r="AG447" s="469">
        <f>'8. Routing factors'!AG231*'7. Network costs'!$K$337</f>
        <v>0</v>
      </c>
      <c r="AH447" s="469">
        <f>'8. Routing factors'!AH231*'7. Network costs'!$K$338</f>
        <v>0</v>
      </c>
      <c r="AI447" s="469">
        <f>'8. Routing factors'!AI231*'7. Network costs'!$K$339</f>
        <v>557319.70553753758</v>
      </c>
      <c r="AJ447" s="469">
        <f>'8. Routing factors'!AJ231*'7. Network costs'!$K$340</f>
        <v>1447420.8455270163</v>
      </c>
      <c r="AK447" s="469">
        <f>'8. Routing factors'!AK231*'7. Network costs'!$K$341</f>
        <v>570618.95958619949</v>
      </c>
      <c r="AL447" s="469">
        <f>'8. Routing factors'!AL231*'7. Network costs'!$K$342</f>
        <v>148043.91608236713</v>
      </c>
      <c r="AM447" s="469">
        <f>'8. Routing factors'!AM231*'7. Network costs'!$K$343</f>
        <v>225627.27577072367</v>
      </c>
      <c r="AN447" s="469">
        <f>'8. Routing factors'!AN231*'7. Network costs'!$K$344</f>
        <v>572.92288168420214</v>
      </c>
      <c r="AO447" s="469">
        <f>'8. Routing factors'!AO231*'7. Network costs'!$K$345</f>
        <v>165.85555871390773</v>
      </c>
      <c r="AP447" s="469">
        <f>'8. Routing factors'!AP231*'7. Network costs'!$K$346</f>
        <v>0</v>
      </c>
      <c r="AQ447" s="469">
        <f>'8. Routing factors'!AQ231*'7. Network costs'!$K$347</f>
        <v>0</v>
      </c>
      <c r="AR447" s="469">
        <f>'8. Routing factors'!AR231*'7. Network costs'!$K$348</f>
        <v>829.27779356953863</v>
      </c>
      <c r="AS447" s="469">
        <f>'8. Routing factors'!AS231*'7. Network costs'!$K$349</f>
        <v>0</v>
      </c>
      <c r="AT447" s="469">
        <f>'8. Routing factors'!AT231*'7. Network costs'!$K$350</f>
        <v>914.87191928721688</v>
      </c>
      <c r="AU447" s="469">
        <f>'8. Routing factors'!AU231*'7. Network costs'!$K$351</f>
        <v>0</v>
      </c>
      <c r="AV447" s="469">
        <f>'8. Routing factors'!AV231*'7. Network costs'!$K$352</f>
        <v>5652.3927937401695</v>
      </c>
      <c r="AW447" s="469">
        <f>'8. Routing factors'!AW231*'7. Network costs'!$K$353</f>
        <v>0</v>
      </c>
      <c r="AX447" s="469">
        <f>'8. Routing factors'!AX231*'7. Network costs'!$K$354</f>
        <v>0</v>
      </c>
      <c r="AY447" s="469">
        <f>'8. Routing factors'!AY231*'7. Network costs'!$K$355</f>
        <v>0</v>
      </c>
      <c r="AZ447" s="469">
        <f>'8. Routing factors'!AZ231*'7. Network costs'!$K$356</f>
        <v>0</v>
      </c>
      <c r="BA447" s="469">
        <f>'8. Routing factors'!BA231*'7. Network costs'!$K$357</f>
        <v>0</v>
      </c>
      <c r="BB447" s="469">
        <f>'8. Routing factors'!BB231*'7. Network costs'!$K$358</f>
        <v>0</v>
      </c>
      <c r="BC447" s="469">
        <f>'8. Routing factors'!BC231*'7. Network costs'!$K$359</f>
        <v>0</v>
      </c>
      <c r="BD447" s="469">
        <f>'8. Routing factors'!BD231*'7. Network costs'!$K$360</f>
        <v>0</v>
      </c>
      <c r="BE447" s="469">
        <f>'8. Routing factors'!BE231*'7. Network costs'!$K$361</f>
        <v>0</v>
      </c>
      <c r="BF447" s="469">
        <f>'8. Routing factors'!BF231*'7. Network costs'!$K$362</f>
        <v>0</v>
      </c>
      <c r="BG447" s="469">
        <f>'8. Routing factors'!BG231*'7. Network costs'!$K$363</f>
        <v>0</v>
      </c>
      <c r="BH447" s="229"/>
      <c r="BI447" s="335">
        <f t="shared" si="74"/>
        <v>8922086.431984432</v>
      </c>
      <c r="BJ447" s="470">
        <f>'2. Traffic'!K218</f>
        <v>44.163232128000004</v>
      </c>
      <c r="BK447" s="471">
        <f t="shared" si="75"/>
        <v>0.20202521423534409</v>
      </c>
    </row>
    <row r="448" spans="3:63">
      <c r="C448" s="240" t="str">
        <f t="shared" si="73"/>
        <v>S13</v>
      </c>
      <c r="D448" s="240" t="str">
        <f t="shared" si="73"/>
        <v>MMS в мрежата (MMS on net)</v>
      </c>
      <c r="E448" s="469">
        <f>'8. Routing factors'!E232*'7. Network costs'!$K$309</f>
        <v>7051.9788719634325</v>
      </c>
      <c r="F448" s="469">
        <f>'8. Routing factors'!F232*'7. Network costs'!$K$310</f>
        <v>4203.1401706402048</v>
      </c>
      <c r="G448" s="469">
        <f>'8. Routing factors'!G232*'7. Network costs'!$K$311</f>
        <v>8752.0341981079964</v>
      </c>
      <c r="H448" s="469">
        <f>'8. Routing factors'!H232*'7. Network costs'!$K$312</f>
        <v>2164.3862933730293</v>
      </c>
      <c r="I448" s="469">
        <f>'8. Routing factors'!I232*'7. Network costs'!$K$313</f>
        <v>9174.2968949232782</v>
      </c>
      <c r="J448" s="469">
        <f>'8. Routing factors'!J232*'7. Network costs'!$K$314</f>
        <v>472.8869773490689</v>
      </c>
      <c r="K448" s="469">
        <f>'8. Routing factors'!K232*'7. Network costs'!$K$315</f>
        <v>206.20251585617967</v>
      </c>
      <c r="L448" s="469">
        <f>'8. Routing factors'!L232*'7. Network costs'!$K$316</f>
        <v>20.606059758082409</v>
      </c>
      <c r="M448" s="469">
        <f>'8. Routing factors'!M232*'7. Network costs'!$K$317</f>
        <v>618.18179274247234</v>
      </c>
      <c r="N448" s="469">
        <f>'8. Routing factors'!N232*'7. Network costs'!$K$318</f>
        <v>0</v>
      </c>
      <c r="O448" s="469">
        <f>'8. Routing factors'!O232*'7. Network costs'!$K$319</f>
        <v>0</v>
      </c>
      <c r="P448" s="469">
        <f>'8. Routing factors'!P232*'7. Network costs'!$K$320</f>
        <v>702594.80382299214</v>
      </c>
      <c r="Q448" s="469">
        <f>'8. Routing factors'!Q232*'7. Network costs'!$K$321</f>
        <v>0</v>
      </c>
      <c r="R448" s="469">
        <f>'8. Routing factors'!R232*'7. Network costs'!$K$322</f>
        <v>109.89898537643953</v>
      </c>
      <c r="S448" s="469">
        <f>'8. Routing factors'!S232*'7. Network costs'!$K$323</f>
        <v>103.03029879041206</v>
      </c>
      <c r="T448" s="469">
        <f>'8. Routing factors'!T232*'7. Network costs'!$K$324</f>
        <v>4484.5874530737065</v>
      </c>
      <c r="U448" s="469">
        <f>'8. Routing factors'!U232*'7. Network costs'!$K$325</f>
        <v>454.65839278483287</v>
      </c>
      <c r="V448" s="469">
        <f>'8. Routing factors'!V232*'7. Network costs'!$K$326</f>
        <v>0</v>
      </c>
      <c r="W448" s="469">
        <f>'8. Routing factors'!W232*'7. Network costs'!$K$327</f>
        <v>0</v>
      </c>
      <c r="X448" s="469">
        <f>'8. Routing factors'!X232*'7. Network costs'!$K$328</f>
        <v>0</v>
      </c>
      <c r="Y448" s="469">
        <f>'8. Routing factors'!Y232*'7. Network costs'!$K$329</f>
        <v>0</v>
      </c>
      <c r="Z448" s="469">
        <f>'8. Routing factors'!Z232*'7. Network costs'!$K$330</f>
        <v>0</v>
      </c>
      <c r="AA448" s="469">
        <f>'8. Routing factors'!AA232*'7. Network costs'!$K$331</f>
        <v>0</v>
      </c>
      <c r="AB448" s="469">
        <f>'8. Routing factors'!AB232*'7. Network costs'!$K$332</f>
        <v>990.56281019440848</v>
      </c>
      <c r="AC448" s="469">
        <f>'8. Routing factors'!AC232*'7. Network costs'!$K$333</f>
        <v>1360.8765023137041</v>
      </c>
      <c r="AD448" s="469">
        <f>'8. Routing factors'!AD232*'7. Network costs'!$K$334</f>
        <v>0</v>
      </c>
      <c r="AE448" s="469">
        <f>'8. Routing factors'!AE232*'7. Network costs'!$K$335</f>
        <v>0</v>
      </c>
      <c r="AF448" s="469">
        <f>'8. Routing factors'!AF232*'7. Network costs'!$K$336</f>
        <v>0</v>
      </c>
      <c r="AG448" s="469">
        <f>'8. Routing factors'!AG232*'7. Network costs'!$K$337</f>
        <v>0</v>
      </c>
      <c r="AH448" s="469">
        <f>'8. Routing factors'!AH232*'7. Network costs'!$K$338</f>
        <v>0</v>
      </c>
      <c r="AI448" s="469">
        <f>'8. Routing factors'!AI232*'7. Network costs'!$K$339</f>
        <v>3596.8609387344345</v>
      </c>
      <c r="AJ448" s="469">
        <f>'8. Routing factors'!AJ232*'7. Network costs'!$K$340</f>
        <v>9341.4452233744632</v>
      </c>
      <c r="AK448" s="469">
        <f>'8. Routing factors'!AK232*'7. Network costs'!$K$341</f>
        <v>3682.6924048151113</v>
      </c>
      <c r="AL448" s="469">
        <f>'8. Routing factors'!AL232*'7. Network costs'!$K$342</f>
        <v>955.45406645966773</v>
      </c>
      <c r="AM448" s="469">
        <f>'8. Routing factors'!AM232*'7. Network costs'!$K$343</f>
        <v>1456.1658718850331</v>
      </c>
      <c r="AN448" s="469">
        <f>'8. Routing factors'!AN232*'7. Network costs'!$K$344</f>
        <v>1.8487807927493776</v>
      </c>
      <c r="AO448" s="469">
        <f>'8. Routing factors'!AO232*'7. Network costs'!$K$345</f>
        <v>0.53520391857905492</v>
      </c>
      <c r="AP448" s="469">
        <f>'8. Routing factors'!AP232*'7. Network costs'!$K$346</f>
        <v>0</v>
      </c>
      <c r="AQ448" s="469">
        <f>'8. Routing factors'!AQ232*'7. Network costs'!$K$347</f>
        <v>4976.8876012996652</v>
      </c>
      <c r="AR448" s="469">
        <f>'8. Routing factors'!AR232*'7. Network costs'!$K$348</f>
        <v>2.6760195928952748</v>
      </c>
      <c r="AS448" s="469">
        <f>'8. Routing factors'!AS232*'7. Network costs'!$K$349</f>
        <v>7.9417352543392736</v>
      </c>
      <c r="AT448" s="469">
        <f>'8. Routing factors'!AT232*'7. Network costs'!$K$350</f>
        <v>2.9522256594671532</v>
      </c>
      <c r="AU448" s="469">
        <f>'8. Routing factors'!AU232*'7. Network costs'!$K$351</f>
        <v>0</v>
      </c>
      <c r="AV448" s="469">
        <f>'8. Routing factors'!AV232*'7. Network costs'!$K$352</f>
        <v>0</v>
      </c>
      <c r="AW448" s="469">
        <f>'8. Routing factors'!AW232*'7. Network costs'!$K$353</f>
        <v>0</v>
      </c>
      <c r="AX448" s="469">
        <f>'8. Routing factors'!AX232*'7. Network costs'!$K$354</f>
        <v>0</v>
      </c>
      <c r="AY448" s="469">
        <f>'8. Routing factors'!AY232*'7. Network costs'!$K$355</f>
        <v>0</v>
      </c>
      <c r="AZ448" s="469">
        <f>'8. Routing factors'!AZ232*'7. Network costs'!$K$356</f>
        <v>0</v>
      </c>
      <c r="BA448" s="469">
        <f>'8. Routing factors'!BA232*'7. Network costs'!$K$357</f>
        <v>0</v>
      </c>
      <c r="BB448" s="469">
        <f>'8. Routing factors'!BB232*'7. Network costs'!$K$358</f>
        <v>0</v>
      </c>
      <c r="BC448" s="469">
        <f>'8. Routing factors'!BC232*'7. Network costs'!$K$359</f>
        <v>0</v>
      </c>
      <c r="BD448" s="469">
        <f>'8. Routing factors'!BD232*'7. Network costs'!$K$360</f>
        <v>0</v>
      </c>
      <c r="BE448" s="469">
        <f>'8. Routing factors'!BE232*'7. Network costs'!$K$361</f>
        <v>0</v>
      </c>
      <c r="BF448" s="469">
        <f>'8. Routing factors'!BF232*'7. Network costs'!$K$362</f>
        <v>0</v>
      </c>
      <c r="BG448" s="469">
        <f>'8. Routing factors'!BG232*'7. Network costs'!$K$363</f>
        <v>0</v>
      </c>
      <c r="BH448" s="229"/>
      <c r="BI448" s="335">
        <f t="shared" si="74"/>
        <v>766787.59211202594</v>
      </c>
      <c r="BJ448" s="470">
        <f>'2. Traffic'!K219</f>
        <v>8.8326464256000019</v>
      </c>
      <c r="BK448" s="471">
        <f t="shared" si="75"/>
        <v>8.681289334639454E-2</v>
      </c>
    </row>
    <row r="449" spans="3:63">
      <c r="C449" s="240" t="str">
        <f t="shared" si="73"/>
        <v>S14</v>
      </c>
      <c r="D449" s="240" t="str">
        <f t="shared" si="73"/>
        <v>Изходящи MMS към други мрежи (MMS outgoing to other network)</v>
      </c>
      <c r="E449" s="469">
        <f>'8. Routing factors'!E233*'7. Network costs'!$K$309</f>
        <v>3525.9894359817163</v>
      </c>
      <c r="F449" s="469">
        <f>'8. Routing factors'!F233*'7. Network costs'!$K$310</f>
        <v>2101.5700853201024</v>
      </c>
      <c r="G449" s="469">
        <f>'8. Routing factors'!G233*'7. Network costs'!$K$311</f>
        <v>4376.0170990539982</v>
      </c>
      <c r="H449" s="469">
        <f>'8. Routing factors'!H233*'7. Network costs'!$K$312</f>
        <v>1082.1931466865146</v>
      </c>
      <c r="I449" s="469">
        <f>'8. Routing factors'!I233*'7. Network costs'!$K$313</f>
        <v>4587.1484474616391</v>
      </c>
      <c r="J449" s="469">
        <f>'8. Routing factors'!J233*'7. Network costs'!$K$314</f>
        <v>236.44348867453445</v>
      </c>
      <c r="K449" s="469">
        <f>'8. Routing factors'!K233*'7. Network costs'!$K$315</f>
        <v>154.65188689213477</v>
      </c>
      <c r="L449" s="469">
        <f>'8. Routing factors'!L233*'7. Network costs'!$K$316</f>
        <v>20.606059758082409</v>
      </c>
      <c r="M449" s="469">
        <f>'8. Routing factors'!M233*'7. Network costs'!$K$317</f>
        <v>618.18179274247234</v>
      </c>
      <c r="N449" s="469">
        <f>'8. Routing factors'!N233*'7. Network costs'!$K$318</f>
        <v>0</v>
      </c>
      <c r="O449" s="469">
        <f>'8. Routing factors'!O233*'7. Network costs'!$K$319</f>
        <v>0</v>
      </c>
      <c r="P449" s="469">
        <f>'8. Routing factors'!P233*'7. Network costs'!$K$320</f>
        <v>702594.80382299214</v>
      </c>
      <c r="Q449" s="469">
        <f>'8. Routing factors'!Q233*'7. Network costs'!$K$321</f>
        <v>0</v>
      </c>
      <c r="R449" s="469">
        <f>'8. Routing factors'!R233*'7. Network costs'!$K$322</f>
        <v>109.89898537643953</v>
      </c>
      <c r="S449" s="469">
        <f>'8. Routing factors'!S233*'7. Network costs'!$K$323</f>
        <v>103.03029879041206</v>
      </c>
      <c r="T449" s="469">
        <f>'8. Routing factors'!T233*'7. Network costs'!$K$324</f>
        <v>4484.5874530737065</v>
      </c>
      <c r="U449" s="469">
        <f>'8. Routing factors'!U233*'7. Network costs'!$K$325</f>
        <v>454.65839278483287</v>
      </c>
      <c r="V449" s="469">
        <f>'8. Routing factors'!V233*'7. Network costs'!$K$326</f>
        <v>0</v>
      </c>
      <c r="W449" s="469">
        <f>'8. Routing factors'!W233*'7. Network costs'!$K$327</f>
        <v>702.25890881881844</v>
      </c>
      <c r="X449" s="469">
        <f>'8. Routing factors'!X233*'7. Network costs'!$K$328</f>
        <v>0</v>
      </c>
      <c r="Y449" s="469">
        <f>'8. Routing factors'!Y233*'7. Network costs'!$K$329</f>
        <v>0</v>
      </c>
      <c r="Z449" s="469">
        <f>'8. Routing factors'!Z233*'7. Network costs'!$K$330</f>
        <v>0</v>
      </c>
      <c r="AA449" s="469">
        <f>'8. Routing factors'!AA233*'7. Network costs'!$K$331</f>
        <v>0</v>
      </c>
      <c r="AB449" s="469">
        <f>'8. Routing factors'!AB233*'7. Network costs'!$K$332</f>
        <v>495.28140509720424</v>
      </c>
      <c r="AC449" s="469">
        <f>'8. Routing factors'!AC233*'7. Network costs'!$K$333</f>
        <v>680.43825115685206</v>
      </c>
      <c r="AD449" s="469">
        <f>'8. Routing factors'!AD233*'7. Network costs'!$K$334</f>
        <v>0</v>
      </c>
      <c r="AE449" s="469">
        <f>'8. Routing factors'!AE233*'7. Network costs'!$K$335</f>
        <v>0</v>
      </c>
      <c r="AF449" s="469">
        <f>'8. Routing factors'!AF233*'7. Network costs'!$K$336</f>
        <v>0</v>
      </c>
      <c r="AG449" s="469">
        <f>'8. Routing factors'!AG233*'7. Network costs'!$K$337</f>
        <v>0</v>
      </c>
      <c r="AH449" s="469">
        <f>'8. Routing factors'!AH233*'7. Network costs'!$K$338</f>
        <v>0</v>
      </c>
      <c r="AI449" s="469">
        <f>'8. Routing factors'!AI233*'7. Network costs'!$K$339</f>
        <v>1798.4304693672173</v>
      </c>
      <c r="AJ449" s="469">
        <f>'8. Routing factors'!AJ233*'7. Network costs'!$K$340</f>
        <v>4670.7226116872316</v>
      </c>
      <c r="AK449" s="469">
        <f>'8. Routing factors'!AK233*'7. Network costs'!$K$341</f>
        <v>1841.3462024075557</v>
      </c>
      <c r="AL449" s="469">
        <f>'8. Routing factors'!AL233*'7. Network costs'!$K$342</f>
        <v>477.72703322983386</v>
      </c>
      <c r="AM449" s="469">
        <f>'8. Routing factors'!AM233*'7. Network costs'!$K$343</f>
        <v>728.08293594251654</v>
      </c>
      <c r="AN449" s="469">
        <f>'8. Routing factors'!AN233*'7. Network costs'!$K$344</f>
        <v>1.8487807927493776</v>
      </c>
      <c r="AO449" s="469">
        <f>'8. Routing factors'!AO233*'7. Network costs'!$K$345</f>
        <v>0.53520391857905492</v>
      </c>
      <c r="AP449" s="469">
        <f>'8. Routing factors'!AP233*'7. Network costs'!$K$346</f>
        <v>0</v>
      </c>
      <c r="AQ449" s="469">
        <f>'8. Routing factors'!AQ233*'7. Network costs'!$K$347</f>
        <v>4976.8876012996652</v>
      </c>
      <c r="AR449" s="469">
        <f>'8. Routing factors'!AR233*'7. Network costs'!$K$348</f>
        <v>2.6760195928952748</v>
      </c>
      <c r="AS449" s="469">
        <f>'8. Routing factors'!AS233*'7. Network costs'!$K$349</f>
        <v>7.9417352543392736</v>
      </c>
      <c r="AT449" s="469">
        <f>'8. Routing factors'!AT233*'7. Network costs'!$K$350</f>
        <v>2.9522256594671532</v>
      </c>
      <c r="AU449" s="469">
        <f>'8. Routing factors'!AU233*'7. Network costs'!$K$351</f>
        <v>0</v>
      </c>
      <c r="AV449" s="469">
        <f>'8. Routing factors'!AV233*'7. Network costs'!$K$352</f>
        <v>18.239863626012284</v>
      </c>
      <c r="AW449" s="469">
        <f>'8. Routing factors'!AW233*'7. Network costs'!$K$353</f>
        <v>0</v>
      </c>
      <c r="AX449" s="469">
        <f>'8. Routing factors'!AX233*'7. Network costs'!$K$354</f>
        <v>0</v>
      </c>
      <c r="AY449" s="469">
        <f>'8. Routing factors'!AY233*'7. Network costs'!$K$355</f>
        <v>0</v>
      </c>
      <c r="AZ449" s="469">
        <f>'8. Routing factors'!AZ233*'7. Network costs'!$K$356</f>
        <v>0</v>
      </c>
      <c r="BA449" s="469">
        <f>'8. Routing factors'!BA233*'7. Network costs'!$K$357</f>
        <v>0</v>
      </c>
      <c r="BB449" s="469">
        <f>'8. Routing factors'!BB233*'7. Network costs'!$K$358</f>
        <v>0</v>
      </c>
      <c r="BC449" s="469">
        <f>'8. Routing factors'!BC233*'7. Network costs'!$K$359</f>
        <v>0</v>
      </c>
      <c r="BD449" s="469">
        <f>'8. Routing factors'!BD233*'7. Network costs'!$K$360</f>
        <v>0</v>
      </c>
      <c r="BE449" s="469">
        <f>'8. Routing factors'!BE233*'7. Network costs'!$K$361</f>
        <v>0</v>
      </c>
      <c r="BF449" s="469">
        <f>'8. Routing factors'!BF233*'7. Network costs'!$K$362</f>
        <v>0</v>
      </c>
      <c r="BG449" s="469">
        <f>'8. Routing factors'!BG233*'7. Network costs'!$K$363</f>
        <v>0</v>
      </c>
      <c r="BH449" s="229"/>
      <c r="BI449" s="335">
        <f t="shared" si="74"/>
        <v>740855.1496434398</v>
      </c>
      <c r="BJ449" s="470">
        <f>'2. Traffic'!K220</f>
        <v>8.8326464256000019</v>
      </c>
      <c r="BK449" s="471">
        <f t="shared" si="75"/>
        <v>8.3876916831652007E-2</v>
      </c>
    </row>
    <row r="450" spans="3:63">
      <c r="C450" s="240" t="str">
        <f t="shared" si="73"/>
        <v>S15</v>
      </c>
      <c r="D450" s="240" t="str">
        <f t="shared" si="73"/>
        <v>Входящи MMS от други мрежи (MMS incoming from other network)</v>
      </c>
      <c r="E450" s="469">
        <f>'8. Routing factors'!E234*'7. Network costs'!$K$309</f>
        <v>3525.9894359817163</v>
      </c>
      <c r="F450" s="469">
        <f>'8. Routing factors'!F234*'7. Network costs'!$K$310</f>
        <v>2101.5700853201024</v>
      </c>
      <c r="G450" s="469">
        <f>'8. Routing factors'!G234*'7. Network costs'!$K$311</f>
        <v>4376.0170990539982</v>
      </c>
      <c r="H450" s="469">
        <f>'8. Routing factors'!H234*'7. Network costs'!$K$312</f>
        <v>1082.1931466865146</v>
      </c>
      <c r="I450" s="469">
        <f>'8. Routing factors'!I234*'7. Network costs'!$K$313</f>
        <v>4587.1484474616391</v>
      </c>
      <c r="J450" s="469">
        <f>'8. Routing factors'!J234*'7. Network costs'!$K$314</f>
        <v>236.44348867453445</v>
      </c>
      <c r="K450" s="469">
        <f>'8. Routing factors'!K234*'7. Network costs'!$K$315</f>
        <v>154.65188689213477</v>
      </c>
      <c r="L450" s="469">
        <f>'8. Routing factors'!L234*'7. Network costs'!$K$316</f>
        <v>20.606059758082409</v>
      </c>
      <c r="M450" s="469">
        <f>'8. Routing factors'!M234*'7. Network costs'!$K$317</f>
        <v>618.18179274247234</v>
      </c>
      <c r="N450" s="469">
        <f>'8. Routing factors'!N234*'7. Network costs'!$K$318</f>
        <v>0</v>
      </c>
      <c r="O450" s="469">
        <f>'8. Routing factors'!O234*'7. Network costs'!$K$319</f>
        <v>0</v>
      </c>
      <c r="P450" s="469">
        <f>'8. Routing factors'!P234*'7. Network costs'!$K$320</f>
        <v>702594.80382299214</v>
      </c>
      <c r="Q450" s="469">
        <f>'8. Routing factors'!Q234*'7. Network costs'!$K$321</f>
        <v>0</v>
      </c>
      <c r="R450" s="469">
        <f>'8. Routing factors'!R234*'7. Network costs'!$K$322</f>
        <v>109.89898537643953</v>
      </c>
      <c r="S450" s="469">
        <f>'8. Routing factors'!S234*'7. Network costs'!$K$323</f>
        <v>103.03029879041206</v>
      </c>
      <c r="T450" s="469">
        <f>'8. Routing factors'!T234*'7. Network costs'!$K$324</f>
        <v>4484.5874530737065</v>
      </c>
      <c r="U450" s="469">
        <f>'8. Routing factors'!U234*'7. Network costs'!$K$325</f>
        <v>0</v>
      </c>
      <c r="V450" s="469">
        <f>'8. Routing factors'!V234*'7. Network costs'!$K$326</f>
        <v>1409.5849896619025</v>
      </c>
      <c r="W450" s="469">
        <f>'8. Routing factors'!W234*'7. Network costs'!$K$327</f>
        <v>702.25890881881844</v>
      </c>
      <c r="X450" s="469">
        <f>'8. Routing factors'!X234*'7. Network costs'!$K$328</f>
        <v>0</v>
      </c>
      <c r="Y450" s="469">
        <f>'8. Routing factors'!Y234*'7. Network costs'!$K$329</f>
        <v>0</v>
      </c>
      <c r="Z450" s="469">
        <f>'8. Routing factors'!Z234*'7. Network costs'!$K$330</f>
        <v>0</v>
      </c>
      <c r="AA450" s="469">
        <f>'8. Routing factors'!AA234*'7. Network costs'!$K$331</f>
        <v>0</v>
      </c>
      <c r="AB450" s="469">
        <f>'8. Routing factors'!AB234*'7. Network costs'!$K$332</f>
        <v>495.28140509720424</v>
      </c>
      <c r="AC450" s="469">
        <f>'8. Routing factors'!AC234*'7. Network costs'!$K$333</f>
        <v>680.43825115685206</v>
      </c>
      <c r="AD450" s="469">
        <f>'8. Routing factors'!AD234*'7. Network costs'!$K$334</f>
        <v>0</v>
      </c>
      <c r="AE450" s="469">
        <f>'8. Routing factors'!AE234*'7. Network costs'!$K$335</f>
        <v>0</v>
      </c>
      <c r="AF450" s="469">
        <f>'8. Routing factors'!AF234*'7. Network costs'!$K$336</f>
        <v>0</v>
      </c>
      <c r="AG450" s="469">
        <f>'8. Routing factors'!AG234*'7. Network costs'!$K$337</f>
        <v>0</v>
      </c>
      <c r="AH450" s="469">
        <f>'8. Routing factors'!AH234*'7. Network costs'!$K$338</f>
        <v>0</v>
      </c>
      <c r="AI450" s="469">
        <f>'8. Routing factors'!AI234*'7. Network costs'!$K$339</f>
        <v>1798.4304693672173</v>
      </c>
      <c r="AJ450" s="469">
        <f>'8. Routing factors'!AJ234*'7. Network costs'!$K$340</f>
        <v>4670.7226116872316</v>
      </c>
      <c r="AK450" s="469">
        <f>'8. Routing factors'!AK234*'7. Network costs'!$K$341</f>
        <v>1841.3462024075557</v>
      </c>
      <c r="AL450" s="469">
        <f>'8. Routing factors'!AL234*'7. Network costs'!$K$342</f>
        <v>477.72703322983386</v>
      </c>
      <c r="AM450" s="469">
        <f>'8. Routing factors'!AM234*'7. Network costs'!$K$343</f>
        <v>728.08293594251654</v>
      </c>
      <c r="AN450" s="469">
        <f>'8. Routing factors'!AN234*'7. Network costs'!$K$344</f>
        <v>1.8487807927493776</v>
      </c>
      <c r="AO450" s="469">
        <f>'8. Routing factors'!AO234*'7. Network costs'!$K$345</f>
        <v>0.53520391857905492</v>
      </c>
      <c r="AP450" s="469">
        <f>'8. Routing factors'!AP234*'7. Network costs'!$K$346</f>
        <v>0</v>
      </c>
      <c r="AQ450" s="469">
        <f>'8. Routing factors'!AQ234*'7. Network costs'!$K$347</f>
        <v>4976.8876012996652</v>
      </c>
      <c r="AR450" s="469">
        <f>'8. Routing factors'!AR234*'7. Network costs'!$K$348</f>
        <v>2.6760195928952748</v>
      </c>
      <c r="AS450" s="469">
        <f>'8. Routing factors'!AS234*'7. Network costs'!$K$349</f>
        <v>7.9417352543392736</v>
      </c>
      <c r="AT450" s="469">
        <f>'8. Routing factors'!AT234*'7. Network costs'!$K$350</f>
        <v>0</v>
      </c>
      <c r="AU450" s="469">
        <f>'8. Routing factors'!AU234*'7. Network costs'!$K$351</f>
        <v>2.4962275624065975</v>
      </c>
      <c r="AV450" s="469">
        <f>'8. Routing factors'!AV234*'7. Network costs'!$K$352</f>
        <v>18.239863626012284</v>
      </c>
      <c r="AW450" s="469">
        <f>'8. Routing factors'!AW234*'7. Network costs'!$K$353</f>
        <v>0</v>
      </c>
      <c r="AX450" s="469">
        <f>'8. Routing factors'!AX234*'7. Network costs'!$K$354</f>
        <v>0</v>
      </c>
      <c r="AY450" s="469">
        <f>'8. Routing factors'!AY234*'7. Network costs'!$K$355</f>
        <v>0</v>
      </c>
      <c r="AZ450" s="469">
        <f>'8. Routing factors'!AZ234*'7. Network costs'!$K$356</f>
        <v>0</v>
      </c>
      <c r="BA450" s="469">
        <f>'8. Routing factors'!BA234*'7. Network costs'!$K$357</f>
        <v>0</v>
      </c>
      <c r="BB450" s="469">
        <f>'8. Routing factors'!BB234*'7. Network costs'!$K$358</f>
        <v>0</v>
      </c>
      <c r="BC450" s="469">
        <f>'8. Routing factors'!BC234*'7. Network costs'!$K$359</f>
        <v>0</v>
      </c>
      <c r="BD450" s="469">
        <f>'8. Routing factors'!BD234*'7. Network costs'!$K$360</f>
        <v>0</v>
      </c>
      <c r="BE450" s="469">
        <f>'8. Routing factors'!BE234*'7. Network costs'!$K$361</f>
        <v>0</v>
      </c>
      <c r="BF450" s="469">
        <f>'8. Routing factors'!BF234*'7. Network costs'!$K$362</f>
        <v>0</v>
      </c>
      <c r="BG450" s="469">
        <f>'8. Routing factors'!BG234*'7. Network costs'!$K$363</f>
        <v>0</v>
      </c>
      <c r="BH450" s="229"/>
      <c r="BI450" s="335">
        <f t="shared" si="74"/>
        <v>741809.62024221977</v>
      </c>
      <c r="BJ450" s="470">
        <f>'2. Traffic'!K221</f>
        <v>8.8326464256000019</v>
      </c>
      <c r="BK450" s="471">
        <f t="shared" si="75"/>
        <v>8.3984978510200994E-2</v>
      </c>
    </row>
    <row r="451" spans="3:63">
      <c r="C451" s="240" t="str">
        <f t="shared" si="73"/>
        <v>S16</v>
      </c>
      <c r="D451" s="240" t="str">
        <f t="shared" si="73"/>
        <v>SMS в мрежата (SMS on net)</v>
      </c>
      <c r="E451" s="469">
        <f>'8. Routing factors'!E235*'7. Network costs'!$K$309</f>
        <v>381.58037641414234</v>
      </c>
      <c r="F451" s="469">
        <f>'8. Routing factors'!F235*'7. Network costs'!$K$310</f>
        <v>227.43060317589229</v>
      </c>
      <c r="G451" s="469">
        <f>'8. Routing factors'!G235*'7. Network costs'!$K$311</f>
        <v>473.56983966312896</v>
      </c>
      <c r="H451" s="469">
        <f>'8. Routing factors'!H235*'7. Network costs'!$K$312</f>
        <v>117.11426700587164</v>
      </c>
      <c r="I451" s="469">
        <f>'8. Routing factors'!I235*'7. Network costs'!$K$313</f>
        <v>496.4183424340348</v>
      </c>
      <c r="J451" s="469">
        <f>'8. Routing factors'!J235*'7. Network costs'!$K$314</f>
        <v>25.587766794877517</v>
      </c>
      <c r="K451" s="469">
        <f>'8. Routing factors'!K235*'7. Network costs'!$K$315</f>
        <v>11.157553793980256</v>
      </c>
      <c r="L451" s="469">
        <f>'8. Routing factors'!L235*'7. Network costs'!$K$316</f>
        <v>1.1149874640381892</v>
      </c>
      <c r="M451" s="469">
        <f>'8. Routing factors'!M235*'7. Network costs'!$K$317</f>
        <v>33.449623921145673</v>
      </c>
      <c r="N451" s="469">
        <f>'8. Routing factors'!N235*'7. Network costs'!$K$318</f>
        <v>96677.045006043729</v>
      </c>
      <c r="O451" s="469">
        <f>'8. Routing factors'!O235*'7. Network costs'!$K$319</f>
        <v>129478.18527595147</v>
      </c>
      <c r="P451" s="469">
        <f>'8. Routing factors'!P235*'7. Network costs'!$K$320</f>
        <v>0</v>
      </c>
      <c r="Q451" s="469">
        <f>'8. Routing factors'!Q235*'7. Network costs'!$K$321</f>
        <v>0</v>
      </c>
      <c r="R451" s="469">
        <f>'8. Routing factors'!R235*'7. Network costs'!$K$322</f>
        <v>5.9465998082036755</v>
      </c>
      <c r="S451" s="469">
        <f>'8. Routing factors'!S235*'7. Network costs'!$K$323</f>
        <v>5.574937320190946</v>
      </c>
      <c r="T451" s="469">
        <f>'8. Routing factors'!T235*'7. Network costs'!$K$324</f>
        <v>242.65962781161301</v>
      </c>
      <c r="U451" s="469">
        <f>'8. Routing factors'!U235*'7. Network costs'!$K$325</f>
        <v>24.601423771762136</v>
      </c>
      <c r="V451" s="469">
        <f>'8. Routing factors'!V235*'7. Network costs'!$K$326</f>
        <v>0</v>
      </c>
      <c r="W451" s="469">
        <f>'8. Routing factors'!W235*'7. Network costs'!$K$327</f>
        <v>0</v>
      </c>
      <c r="X451" s="469">
        <f>'8. Routing factors'!X235*'7. Network costs'!$K$328</f>
        <v>0</v>
      </c>
      <c r="Y451" s="469">
        <f>'8. Routing factors'!Y235*'7. Network costs'!$K$329</f>
        <v>0</v>
      </c>
      <c r="Z451" s="469">
        <f>'8. Routing factors'!Z235*'7. Network costs'!$K$330</f>
        <v>0</v>
      </c>
      <c r="AA451" s="469">
        <f>'8. Routing factors'!AA235*'7. Network costs'!$K$331</f>
        <v>0</v>
      </c>
      <c r="AB451" s="469">
        <f>'8. Routing factors'!AB235*'7. Network costs'!$K$332</f>
        <v>53.599044585707176</v>
      </c>
      <c r="AC451" s="469">
        <f>'8. Routing factors'!AC235*'7. Network costs'!$K$333</f>
        <v>73.636602921563238</v>
      </c>
      <c r="AD451" s="469">
        <f>'8. Routing factors'!AD235*'7. Network costs'!$K$334</f>
        <v>0</v>
      </c>
      <c r="AE451" s="469">
        <f>'8. Routing factors'!AE235*'7. Network costs'!$K$335</f>
        <v>0</v>
      </c>
      <c r="AF451" s="469">
        <f>'8. Routing factors'!AF235*'7. Network costs'!$K$336</f>
        <v>0</v>
      </c>
      <c r="AG451" s="469">
        <f>'8. Routing factors'!AG235*'7. Network costs'!$K$337</f>
        <v>0</v>
      </c>
      <c r="AH451" s="469">
        <f>'8. Routing factors'!AH235*'7. Network costs'!$K$338</f>
        <v>0</v>
      </c>
      <c r="AI451" s="469">
        <f>'8. Routing factors'!AI235*'7. Network costs'!$K$339</f>
        <v>194.62502310780147</v>
      </c>
      <c r="AJ451" s="469">
        <f>'8. Routing factors'!AJ235*'7. Network costs'!$K$340</f>
        <v>505.46268633315941</v>
      </c>
      <c r="AK451" s="469">
        <f>'8. Routing factors'!AK235*'7. Network costs'!$K$341</f>
        <v>199.26933695642248</v>
      </c>
      <c r="AL451" s="469">
        <f>'8. Routing factors'!AL235*'7. Network costs'!$K$342</f>
        <v>51.699321416797559</v>
      </c>
      <c r="AM451" s="469">
        <f>'8. Routing factors'!AM235*'7. Network costs'!$K$343</f>
        <v>78.792680977022641</v>
      </c>
      <c r="AN451" s="469">
        <f>'8. Routing factors'!AN235*'7. Network costs'!$K$344</f>
        <v>0.10003695184187758</v>
      </c>
      <c r="AO451" s="469">
        <f>'8. Routing factors'!AO235*'7. Network costs'!$K$345</f>
        <v>2.8959717040794156E-2</v>
      </c>
      <c r="AP451" s="469">
        <f>'8. Routing factors'!AP235*'7. Network costs'!$K$346</f>
        <v>1712.0493348470854</v>
      </c>
      <c r="AQ451" s="469">
        <f>'8. Routing factors'!AQ235*'7. Network costs'!$K$347</f>
        <v>0</v>
      </c>
      <c r="AR451" s="469">
        <f>'8. Routing factors'!AR235*'7. Network costs'!$K$348</f>
        <v>0.14479858520397079</v>
      </c>
      <c r="AS451" s="469">
        <f>'8. Routing factors'!AS235*'7. Network costs'!$K$349</f>
        <v>0.42972481664405626</v>
      </c>
      <c r="AT451" s="469">
        <f>'8. Routing factors'!AT235*'7. Network costs'!$K$350</f>
        <v>0.15974400928477533</v>
      </c>
      <c r="AU451" s="469">
        <f>'8. Routing factors'!AU235*'7. Network costs'!$K$351</f>
        <v>0</v>
      </c>
      <c r="AV451" s="469">
        <f>'8. Routing factors'!AV235*'7. Network costs'!$K$352</f>
        <v>0</v>
      </c>
      <c r="AW451" s="469">
        <f>'8. Routing factors'!AW235*'7. Network costs'!$K$353</f>
        <v>0</v>
      </c>
      <c r="AX451" s="469">
        <f>'8. Routing factors'!AX235*'7. Network costs'!$K$354</f>
        <v>0</v>
      </c>
      <c r="AY451" s="469">
        <f>'8. Routing factors'!AY235*'7. Network costs'!$K$355</f>
        <v>0</v>
      </c>
      <c r="AZ451" s="469">
        <f>'8. Routing factors'!AZ235*'7. Network costs'!$K$356</f>
        <v>0</v>
      </c>
      <c r="BA451" s="469">
        <f>'8. Routing factors'!BA235*'7. Network costs'!$K$357</f>
        <v>0</v>
      </c>
      <c r="BB451" s="469">
        <f>'8. Routing factors'!BB235*'7. Network costs'!$K$358</f>
        <v>0</v>
      </c>
      <c r="BC451" s="469">
        <f>'8. Routing factors'!BC235*'7. Network costs'!$K$359</f>
        <v>0</v>
      </c>
      <c r="BD451" s="469">
        <f>'8. Routing factors'!BD235*'7. Network costs'!$K$360</f>
        <v>0</v>
      </c>
      <c r="BE451" s="469">
        <f>'8. Routing factors'!BE235*'7. Network costs'!$K$361</f>
        <v>0</v>
      </c>
      <c r="BF451" s="469">
        <f>'8. Routing factors'!BF235*'7. Network costs'!$K$362</f>
        <v>0</v>
      </c>
      <c r="BG451" s="469">
        <f>'8. Routing factors'!BG235*'7. Network costs'!$K$363</f>
        <v>0</v>
      </c>
      <c r="BH451" s="229"/>
      <c r="BI451" s="335">
        <f t="shared" si="74"/>
        <v>231071.43352659969</v>
      </c>
      <c r="BJ451" s="470">
        <f>'2. Traffic'!K222</f>
        <v>264.97939276800008</v>
      </c>
      <c r="BK451" s="471">
        <f t="shared" si="75"/>
        <v>8.7203548590252769E-4</v>
      </c>
    </row>
    <row r="452" spans="3:63">
      <c r="C452" s="240" t="str">
        <f t="shared" si="73"/>
        <v>S17</v>
      </c>
      <c r="D452" s="240" t="str">
        <f t="shared" si="73"/>
        <v>Изходящи SMS към други мрежи (SMS outgoing to other network)</v>
      </c>
      <c r="E452" s="469">
        <f>'8. Routing factors'!E236*'7. Network costs'!$K$309</f>
        <v>63.596729402357042</v>
      </c>
      <c r="F452" s="469">
        <f>'8. Routing factors'!F236*'7. Network costs'!$K$310</f>
        <v>37.905100529315369</v>
      </c>
      <c r="G452" s="469">
        <f>'8. Routing factors'!G236*'7. Network costs'!$K$311</f>
        <v>78.928306610521474</v>
      </c>
      <c r="H452" s="469">
        <f>'8. Routing factors'!H236*'7. Network costs'!$K$312</f>
        <v>19.519044500978602</v>
      </c>
      <c r="I452" s="469">
        <f>'8. Routing factors'!I236*'7. Network costs'!$K$313</f>
        <v>82.736390405672452</v>
      </c>
      <c r="J452" s="469">
        <f>'8. Routing factors'!J236*'7. Network costs'!$K$314</f>
        <v>4.2646277991462513</v>
      </c>
      <c r="K452" s="469">
        <f>'8. Routing factors'!K236*'7. Network costs'!$K$315</f>
        <v>2.7893884484950631</v>
      </c>
      <c r="L452" s="469">
        <f>'8. Routing factors'!L236*'7. Network costs'!$K$316</f>
        <v>0.37166248801272955</v>
      </c>
      <c r="M452" s="469">
        <f>'8. Routing factors'!M236*'7. Network costs'!$K$317</f>
        <v>11.149874640381888</v>
      </c>
      <c r="N452" s="469">
        <f>'8. Routing factors'!N236*'7. Network costs'!$K$318</f>
        <v>32225.681668681238</v>
      </c>
      <c r="O452" s="469">
        <f>'8. Routing factors'!O236*'7. Network costs'!$K$319</f>
        <v>43159.395091983817</v>
      </c>
      <c r="P452" s="469">
        <f>'8. Routing factors'!P236*'7. Network costs'!$K$320</f>
        <v>0</v>
      </c>
      <c r="Q452" s="469">
        <f>'8. Routing factors'!Q236*'7. Network costs'!$K$321</f>
        <v>0</v>
      </c>
      <c r="R452" s="469">
        <f>'8. Routing factors'!R236*'7. Network costs'!$K$322</f>
        <v>1.9821999360678912</v>
      </c>
      <c r="S452" s="469">
        <f>'8. Routing factors'!S236*'7. Network costs'!$K$323</f>
        <v>1.8583124400636482</v>
      </c>
      <c r="T452" s="469">
        <f>'8. Routing factors'!T236*'7. Network costs'!$K$324</f>
        <v>80.886542603870978</v>
      </c>
      <c r="U452" s="469">
        <f>'8. Routing factors'!U236*'7. Network costs'!$K$325</f>
        <v>8.2004745905873762</v>
      </c>
      <c r="V452" s="469">
        <f>'8. Routing factors'!V236*'7. Network costs'!$K$326</f>
        <v>0</v>
      </c>
      <c r="W452" s="469">
        <f>'8. Routing factors'!W236*'7. Network costs'!$K$327</f>
        <v>12.666336812807318</v>
      </c>
      <c r="X452" s="469">
        <f>'8. Routing factors'!X236*'7. Network costs'!$K$328</f>
        <v>0</v>
      </c>
      <c r="Y452" s="469">
        <f>'8. Routing factors'!Y236*'7. Network costs'!$K$329</f>
        <v>0</v>
      </c>
      <c r="Z452" s="469">
        <f>'8. Routing factors'!Z236*'7. Network costs'!$K$330</f>
        <v>0</v>
      </c>
      <c r="AA452" s="469">
        <f>'8. Routing factors'!AA236*'7. Network costs'!$K$331</f>
        <v>0</v>
      </c>
      <c r="AB452" s="469">
        <f>'8. Routing factors'!AB236*'7. Network costs'!$K$332</f>
        <v>8.9331740976178615</v>
      </c>
      <c r="AC452" s="469">
        <f>'8. Routing factors'!AC236*'7. Network costs'!$K$333</f>
        <v>12.27276715359387</v>
      </c>
      <c r="AD452" s="469">
        <f>'8. Routing factors'!AD236*'7. Network costs'!$K$334</f>
        <v>0</v>
      </c>
      <c r="AE452" s="469">
        <f>'8. Routing factors'!AE236*'7. Network costs'!$K$335</f>
        <v>0</v>
      </c>
      <c r="AF452" s="469">
        <f>'8. Routing factors'!AF236*'7. Network costs'!$K$336</f>
        <v>0</v>
      </c>
      <c r="AG452" s="469">
        <f>'8. Routing factors'!AG236*'7. Network costs'!$K$337</f>
        <v>0</v>
      </c>
      <c r="AH452" s="469">
        <f>'8. Routing factors'!AH236*'7. Network costs'!$K$338</f>
        <v>0</v>
      </c>
      <c r="AI452" s="469">
        <f>'8. Routing factors'!AI236*'7. Network costs'!$K$339</f>
        <v>32.437503851300242</v>
      </c>
      <c r="AJ452" s="469">
        <f>'8. Routing factors'!AJ236*'7. Network costs'!$K$340</f>
        <v>84.243781055526554</v>
      </c>
      <c r="AK452" s="469">
        <f>'8. Routing factors'!AK236*'7. Network costs'!$K$341</f>
        <v>33.211556159403742</v>
      </c>
      <c r="AL452" s="469">
        <f>'8. Routing factors'!AL236*'7. Network costs'!$K$342</f>
        <v>8.6165535694662569</v>
      </c>
      <c r="AM452" s="469">
        <f>'8. Routing factors'!AM236*'7. Network costs'!$K$343</f>
        <v>13.132113496170437</v>
      </c>
      <c r="AN452" s="469">
        <f>'8. Routing factors'!AN236*'7. Network costs'!$K$344</f>
        <v>3.334565061395918E-2</v>
      </c>
      <c r="AO452" s="469">
        <f>'8. Routing factors'!AO236*'7. Network costs'!$K$345</f>
        <v>9.653239013598049E-3</v>
      </c>
      <c r="AP452" s="469">
        <f>'8. Routing factors'!AP236*'7. Network costs'!$K$346</f>
        <v>570.683111615695</v>
      </c>
      <c r="AQ452" s="469">
        <f>'8. Routing factors'!AQ236*'7. Network costs'!$K$347</f>
        <v>0</v>
      </c>
      <c r="AR452" s="469">
        <f>'8. Routing factors'!AR236*'7. Network costs'!$K$348</f>
        <v>4.826619506799025E-2</v>
      </c>
      <c r="AS452" s="469">
        <f>'8. Routing factors'!AS236*'7. Network costs'!$K$349</f>
        <v>0.14324160554801871</v>
      </c>
      <c r="AT452" s="469">
        <f>'8. Routing factors'!AT236*'7. Network costs'!$K$350</f>
        <v>5.3248003094925091E-2</v>
      </c>
      <c r="AU452" s="469">
        <f>'8. Routing factors'!AU236*'7. Network costs'!$K$351</f>
        <v>0</v>
      </c>
      <c r="AV452" s="469">
        <f>'8. Routing factors'!AV236*'7. Network costs'!$K$352</f>
        <v>0.32898444320960618</v>
      </c>
      <c r="AW452" s="469">
        <f>'8. Routing factors'!AW236*'7. Network costs'!$K$353</f>
        <v>0</v>
      </c>
      <c r="AX452" s="469">
        <f>'8. Routing factors'!AX236*'7. Network costs'!$K$354</f>
        <v>0</v>
      </c>
      <c r="AY452" s="469">
        <f>'8. Routing factors'!AY236*'7. Network costs'!$K$355</f>
        <v>0</v>
      </c>
      <c r="AZ452" s="469">
        <f>'8. Routing factors'!AZ236*'7. Network costs'!$K$356</f>
        <v>0</v>
      </c>
      <c r="BA452" s="469">
        <f>'8. Routing factors'!BA236*'7. Network costs'!$K$357</f>
        <v>0</v>
      </c>
      <c r="BB452" s="469">
        <f>'8. Routing factors'!BB236*'7. Network costs'!$K$358</f>
        <v>0</v>
      </c>
      <c r="BC452" s="469">
        <f>'8. Routing factors'!BC236*'7. Network costs'!$K$359</f>
        <v>0</v>
      </c>
      <c r="BD452" s="469">
        <f>'8. Routing factors'!BD236*'7. Network costs'!$K$360</f>
        <v>0</v>
      </c>
      <c r="BE452" s="469">
        <f>'8. Routing factors'!BE236*'7. Network costs'!$K$361</f>
        <v>0</v>
      </c>
      <c r="BF452" s="469">
        <f>'8. Routing factors'!BF236*'7. Network costs'!$K$362</f>
        <v>0</v>
      </c>
      <c r="BG452" s="469">
        <f>'8. Routing factors'!BG236*'7. Network costs'!$K$363</f>
        <v>0</v>
      </c>
      <c r="BH452" s="229"/>
      <c r="BI452" s="335">
        <f t="shared" si="74"/>
        <v>76556.079052008674</v>
      </c>
      <c r="BJ452" s="470">
        <f>'2. Traffic'!K223</f>
        <v>88.326464256000008</v>
      </c>
      <c r="BK452" s="471">
        <f t="shared" si="75"/>
        <v>8.6673999346473588E-4</v>
      </c>
    </row>
    <row r="453" spans="3:63">
      <c r="C453" s="240" t="str">
        <f t="shared" si="73"/>
        <v>S18</v>
      </c>
      <c r="D453" s="240" t="str">
        <f t="shared" si="73"/>
        <v>Входящи SMS от други мрежи (SMS incoming from other network)</v>
      </c>
      <c r="E453" s="469">
        <f>'8. Routing factors'!E237*'7. Network costs'!$K$309</f>
        <v>31.798364701178521</v>
      </c>
      <c r="F453" s="469">
        <f>'8. Routing factors'!F237*'7. Network costs'!$K$310</f>
        <v>18.952550264657685</v>
      </c>
      <c r="G453" s="469">
        <f>'8. Routing factors'!G237*'7. Network costs'!$K$311</f>
        <v>39.464153305260737</v>
      </c>
      <c r="H453" s="469">
        <f>'8. Routing factors'!H237*'7. Network costs'!$K$312</f>
        <v>9.7595222504893009</v>
      </c>
      <c r="I453" s="469">
        <f>'8. Routing factors'!I237*'7. Network costs'!$K$313</f>
        <v>41.368195202836226</v>
      </c>
      <c r="J453" s="469">
        <f>'8. Routing factors'!J237*'7. Network costs'!$K$314</f>
        <v>2.1323138995731257</v>
      </c>
      <c r="K453" s="469">
        <f>'8. Routing factors'!K237*'7. Network costs'!$K$315</f>
        <v>1.3946942242475315</v>
      </c>
      <c r="L453" s="469">
        <f>'8. Routing factors'!L237*'7. Network costs'!$K$316</f>
        <v>0.18583124400636478</v>
      </c>
      <c r="M453" s="469">
        <f>'8. Routing factors'!M237*'7. Network costs'!$K$317</f>
        <v>5.5749373201909442</v>
      </c>
      <c r="N453" s="469">
        <f>'8. Routing factors'!N237*'7. Network costs'!$K$318</f>
        <v>16112.840834340619</v>
      </c>
      <c r="O453" s="469">
        <f>'8. Routing factors'!O237*'7. Network costs'!$K$319</f>
        <v>21579.697545991909</v>
      </c>
      <c r="P453" s="469">
        <f>'8. Routing factors'!P237*'7. Network costs'!$K$320</f>
        <v>0</v>
      </c>
      <c r="Q453" s="469">
        <f>'8. Routing factors'!Q237*'7. Network costs'!$K$321</f>
        <v>0</v>
      </c>
      <c r="R453" s="469">
        <f>'8. Routing factors'!R237*'7. Network costs'!$K$322</f>
        <v>0.99109996803394562</v>
      </c>
      <c r="S453" s="469">
        <f>'8. Routing factors'!S237*'7. Network costs'!$K$323</f>
        <v>0.92915622003182408</v>
      </c>
      <c r="T453" s="469">
        <f>'8. Routing factors'!T237*'7. Network costs'!$K$324</f>
        <v>40.443271301935489</v>
      </c>
      <c r="U453" s="469">
        <f>'8. Routing factors'!U237*'7. Network costs'!$K$325</f>
        <v>0</v>
      </c>
      <c r="V453" s="469">
        <f>'8. Routing factors'!V237*'7. Network costs'!$K$326</f>
        <v>12.712033995670925</v>
      </c>
      <c r="W453" s="469">
        <f>'8. Routing factors'!W237*'7. Network costs'!$K$327</f>
        <v>6.3331684064036589</v>
      </c>
      <c r="X453" s="469">
        <f>'8. Routing factors'!X237*'7. Network costs'!$K$328</f>
        <v>0</v>
      </c>
      <c r="Y453" s="469">
        <f>'8. Routing factors'!Y237*'7. Network costs'!$K$329</f>
        <v>0</v>
      </c>
      <c r="Z453" s="469">
        <f>'8. Routing factors'!Z237*'7. Network costs'!$K$330</f>
        <v>0</v>
      </c>
      <c r="AA453" s="469">
        <f>'8. Routing factors'!AA237*'7. Network costs'!$K$331</f>
        <v>0</v>
      </c>
      <c r="AB453" s="469">
        <f>'8. Routing factors'!AB237*'7. Network costs'!$K$332</f>
        <v>4.4665870488089308</v>
      </c>
      <c r="AC453" s="469">
        <f>'8. Routing factors'!AC237*'7. Network costs'!$K$333</f>
        <v>6.136383576796935</v>
      </c>
      <c r="AD453" s="469">
        <f>'8. Routing factors'!AD237*'7. Network costs'!$K$334</f>
        <v>0</v>
      </c>
      <c r="AE453" s="469">
        <f>'8. Routing factors'!AE237*'7. Network costs'!$K$335</f>
        <v>0</v>
      </c>
      <c r="AF453" s="469">
        <f>'8. Routing factors'!AF237*'7. Network costs'!$K$336</f>
        <v>0</v>
      </c>
      <c r="AG453" s="469">
        <f>'8. Routing factors'!AG237*'7. Network costs'!$K$337</f>
        <v>0</v>
      </c>
      <c r="AH453" s="469">
        <f>'8. Routing factors'!AH237*'7. Network costs'!$K$338</f>
        <v>0</v>
      </c>
      <c r="AI453" s="469">
        <f>'8. Routing factors'!AI237*'7. Network costs'!$K$339</f>
        <v>16.218751925650121</v>
      </c>
      <c r="AJ453" s="469">
        <f>'8. Routing factors'!AJ237*'7. Network costs'!$K$340</f>
        <v>42.121890527763277</v>
      </c>
      <c r="AK453" s="469">
        <f>'8. Routing factors'!AK237*'7. Network costs'!$K$341</f>
        <v>16.605778079701871</v>
      </c>
      <c r="AL453" s="469">
        <f>'8. Routing factors'!AL237*'7. Network costs'!$K$342</f>
        <v>4.3082767847331285</v>
      </c>
      <c r="AM453" s="469">
        <f>'8. Routing factors'!AM237*'7. Network costs'!$K$343</f>
        <v>6.5660567480852183</v>
      </c>
      <c r="AN453" s="469">
        <f>'8. Routing factors'!AN237*'7. Network costs'!$K$344</f>
        <v>1.667282530697959E-2</v>
      </c>
      <c r="AO453" s="469">
        <f>'8. Routing factors'!AO237*'7. Network costs'!$K$345</f>
        <v>4.8266195067990245E-3</v>
      </c>
      <c r="AP453" s="469">
        <f>'8. Routing factors'!AP237*'7. Network costs'!$K$346</f>
        <v>285.3415558078475</v>
      </c>
      <c r="AQ453" s="469">
        <f>'8. Routing factors'!AQ237*'7. Network costs'!$K$347</f>
        <v>0</v>
      </c>
      <c r="AR453" s="469">
        <f>'8. Routing factors'!AR237*'7. Network costs'!$K$348</f>
        <v>2.4133097533995125E-2</v>
      </c>
      <c r="AS453" s="469">
        <f>'8. Routing factors'!AS237*'7. Network costs'!$K$349</f>
        <v>7.1620802774009354E-2</v>
      </c>
      <c r="AT453" s="469">
        <f>'8. Routing factors'!AT237*'7. Network costs'!$K$350</f>
        <v>0</v>
      </c>
      <c r="AU453" s="469">
        <f>'8. Routing factors'!AU237*'7. Network costs'!$K$351</f>
        <v>2.2511682422111049E-2</v>
      </c>
      <c r="AV453" s="469">
        <f>'8. Routing factors'!AV237*'7. Network costs'!$K$352</f>
        <v>0.16449222160480309</v>
      </c>
      <c r="AW453" s="469">
        <f>'8. Routing factors'!AW237*'7. Network costs'!$K$353</f>
        <v>0</v>
      </c>
      <c r="AX453" s="469">
        <f>'8. Routing factors'!AX237*'7. Network costs'!$K$354</f>
        <v>0</v>
      </c>
      <c r="AY453" s="469">
        <f>'8. Routing factors'!AY237*'7. Network costs'!$K$355</f>
        <v>0</v>
      </c>
      <c r="AZ453" s="469">
        <f>'8. Routing factors'!AZ237*'7. Network costs'!$K$356</f>
        <v>0</v>
      </c>
      <c r="BA453" s="469">
        <f>'8. Routing factors'!BA237*'7. Network costs'!$K$357</f>
        <v>0</v>
      </c>
      <c r="BB453" s="469">
        <f>'8. Routing factors'!BB237*'7. Network costs'!$K$358</f>
        <v>0</v>
      </c>
      <c r="BC453" s="469">
        <f>'8. Routing factors'!BC237*'7. Network costs'!$K$359</f>
        <v>0</v>
      </c>
      <c r="BD453" s="469">
        <f>'8. Routing factors'!BD237*'7. Network costs'!$K$360</f>
        <v>0</v>
      </c>
      <c r="BE453" s="469">
        <f>'8. Routing factors'!BE237*'7. Network costs'!$K$361</f>
        <v>0</v>
      </c>
      <c r="BF453" s="469">
        <f>'8. Routing factors'!BF237*'7. Network costs'!$K$362</f>
        <v>0</v>
      </c>
      <c r="BG453" s="469">
        <f>'8. Routing factors'!BG237*'7. Network costs'!$K$363</f>
        <v>0</v>
      </c>
      <c r="BH453" s="229"/>
      <c r="BI453" s="335">
        <f t="shared" si="74"/>
        <v>38286.647210385585</v>
      </c>
      <c r="BJ453" s="470">
        <f>'2. Traffic'!K224</f>
        <v>44.163232128000004</v>
      </c>
      <c r="BK453" s="471">
        <f t="shared" si="75"/>
        <v>8.6693489958837068E-4</v>
      </c>
    </row>
    <row r="454" spans="3:63">
      <c r="C454" s="240" t="str">
        <f t="shared" si="73"/>
        <v>S19</v>
      </c>
      <c r="D454" s="240" t="str">
        <f t="shared" si="73"/>
        <v>Пренос на данни (Data services)</v>
      </c>
      <c r="E454" s="469">
        <f>'8. Routing factors'!E238*'7. Network costs'!$K$309</f>
        <v>0</v>
      </c>
      <c r="F454" s="469">
        <f>'8. Routing factors'!F238*'7. Network costs'!$K$310</f>
        <v>2814830.2354893498</v>
      </c>
      <c r="G454" s="469">
        <f>'8. Routing factors'!G238*'7. Network costs'!$K$311</f>
        <v>0</v>
      </c>
      <c r="H454" s="469">
        <f>'8. Routing factors'!H238*'7. Network costs'!$K$312</f>
        <v>1449482.9419255746</v>
      </c>
      <c r="I454" s="469">
        <f>'8. Routing factors'!I238*'7. Network costs'!$K$313</f>
        <v>0</v>
      </c>
      <c r="J454" s="469">
        <f>'8. Routing factors'!J238*'7. Network costs'!$K$314</f>
        <v>316690.97573983105</v>
      </c>
      <c r="K454" s="469">
        <f>'8. Routing factors'!K238*'7. Network costs'!$K$315</f>
        <v>138093.20001277491</v>
      </c>
      <c r="L454" s="469">
        <f>'8. Routing factors'!L238*'7. Network costs'!$K$316</f>
        <v>27599.631554764928</v>
      </c>
      <c r="M454" s="469">
        <f>'8. Routing factors'!M238*'7. Network costs'!$K$317</f>
        <v>827988.94664294785</v>
      </c>
      <c r="N454" s="469">
        <f>'8. Routing factors'!N238*'7. Network costs'!$K$318</f>
        <v>0</v>
      </c>
      <c r="O454" s="469">
        <f>'8. Routing factors'!O238*'7. Network costs'!$K$319</f>
        <v>0</v>
      </c>
      <c r="P454" s="469">
        <f>'8. Routing factors'!P238*'7. Network costs'!$K$320</f>
        <v>0</v>
      </c>
      <c r="Q454" s="469">
        <f>'8. Routing factors'!Q238*'7. Network costs'!$K$321</f>
        <v>0</v>
      </c>
      <c r="R454" s="469">
        <f>'8. Routing factors'!R238*'7. Network costs'!$K$322</f>
        <v>147198.03495874628</v>
      </c>
      <c r="S454" s="469">
        <f>'8. Routing factors'!S238*'7. Network costs'!$K$323</f>
        <v>137998.15777382467</v>
      </c>
      <c r="T454" s="469">
        <f>'8. Routing factors'!T238*'7. Network costs'!$K$324</f>
        <v>6006629.2553290268</v>
      </c>
      <c r="U454" s="469">
        <f>'8. Routing factors'!U238*'7. Network costs'!$K$325</f>
        <v>608966.69579059433</v>
      </c>
      <c r="V454" s="469">
        <f>'8. Routing factors'!V238*'7. Network costs'!$K$326</f>
        <v>0</v>
      </c>
      <c r="W454" s="469">
        <f>'8. Routing factors'!W238*'7. Network costs'!$K$327</f>
        <v>0</v>
      </c>
      <c r="X454" s="469">
        <f>'8. Routing factors'!X238*'7. Network costs'!$K$328</f>
        <v>0</v>
      </c>
      <c r="Y454" s="469">
        <f>'8. Routing factors'!Y238*'7. Network costs'!$K$329</f>
        <v>503006.53874820319</v>
      </c>
      <c r="Z454" s="469">
        <f>'8. Routing factors'!Z238*'7. Network costs'!$K$330</f>
        <v>291211.53862026526</v>
      </c>
      <c r="AA454" s="469">
        <f>'8. Routing factors'!AA238*'7. Network costs'!$K$331</f>
        <v>440245.18739637866</v>
      </c>
      <c r="AB454" s="469">
        <f>'8. Routing factors'!AB238*'7. Network costs'!$K$332</f>
        <v>663376.91228171007</v>
      </c>
      <c r="AC454" s="469">
        <f>'8. Routing factors'!AC238*'7. Network costs'!$K$333</f>
        <v>911374.869731299</v>
      </c>
      <c r="AD454" s="469">
        <f>'8. Routing factors'!AD238*'7. Network costs'!$K$334</f>
        <v>0</v>
      </c>
      <c r="AE454" s="469">
        <f>'8. Routing factors'!AE238*'7. Network costs'!$K$335</f>
        <v>0</v>
      </c>
      <c r="AF454" s="469">
        <f>'8. Routing factors'!AF238*'7. Network costs'!$K$336</f>
        <v>0</v>
      </c>
      <c r="AG454" s="469">
        <f>'8. Routing factors'!AG238*'7. Network costs'!$K$337</f>
        <v>0</v>
      </c>
      <c r="AH454" s="469">
        <f>'8. Routing factors'!AH238*'7. Network costs'!$K$338</f>
        <v>0</v>
      </c>
      <c r="AI454" s="469">
        <f>'8. Routing factors'!AI238*'7. Network costs'!$K$339</f>
        <v>0</v>
      </c>
      <c r="AJ454" s="469">
        <f>'8. Routing factors'!AJ238*'7. Network costs'!$K$340</f>
        <v>6255937.5586841106</v>
      </c>
      <c r="AK454" s="469">
        <f>'8. Routing factors'!AK238*'7. Network costs'!$K$341</f>
        <v>0</v>
      </c>
      <c r="AL454" s="469">
        <f>'8. Routing factors'!AL238*'7. Network costs'!$K$342</f>
        <v>639864.69299268664</v>
      </c>
      <c r="AM454" s="469">
        <f>'8. Routing factors'!AM238*'7. Network costs'!$K$343</f>
        <v>0</v>
      </c>
      <c r="AN454" s="469">
        <f>'8. Routing factors'!AN238*'7. Network costs'!$K$344</f>
        <v>2476.2457890764395</v>
      </c>
      <c r="AO454" s="469">
        <f>'8. Routing factors'!AO238*'7. Network costs'!$K$345</f>
        <v>716.84888488467368</v>
      </c>
      <c r="AP454" s="469">
        <f>'8. Routing factors'!AP238*'7. Network costs'!$K$346</f>
        <v>0</v>
      </c>
      <c r="AQ454" s="469">
        <f>'8. Routing factors'!AQ238*'7. Network costs'!$K$347</f>
        <v>0</v>
      </c>
      <c r="AR454" s="469">
        <f>'8. Routing factors'!AR238*'7. Network costs'!$K$348</f>
        <v>3584.2444244233684</v>
      </c>
      <c r="AS454" s="469">
        <f>'8. Routing factors'!AS238*'7. Network costs'!$K$349</f>
        <v>10637.112067933211</v>
      </c>
      <c r="AT454" s="469">
        <f>'8. Routing factors'!AT238*'7. Network costs'!$K$350</f>
        <v>3954.1931560135813</v>
      </c>
      <c r="AU454" s="469">
        <f>'8. Routing factors'!AU238*'7. Network costs'!$K$351</f>
        <v>0</v>
      </c>
      <c r="AV454" s="469">
        <f>'8. Routing factors'!AV238*'7. Network costs'!$K$352</f>
        <v>0</v>
      </c>
      <c r="AW454" s="469">
        <f>'8. Routing factors'!AW238*'7. Network costs'!$K$353</f>
        <v>0</v>
      </c>
      <c r="AX454" s="469">
        <f>'8. Routing factors'!AX238*'7. Network costs'!$K$354</f>
        <v>1999.0465989227239</v>
      </c>
      <c r="AY454" s="469">
        <f>'8. Routing factors'!AY238*'7. Network costs'!$K$355</f>
        <v>0</v>
      </c>
      <c r="AZ454" s="469">
        <f>'8. Routing factors'!AZ238*'7. Network costs'!$K$356</f>
        <v>0</v>
      </c>
      <c r="BA454" s="469">
        <f>'8. Routing factors'!BA238*'7. Network costs'!$K$357</f>
        <v>0</v>
      </c>
      <c r="BB454" s="469">
        <f>'8. Routing factors'!BB238*'7. Network costs'!$K$358</f>
        <v>0</v>
      </c>
      <c r="BC454" s="469">
        <f>'8. Routing factors'!BC238*'7. Network costs'!$K$359</f>
        <v>0</v>
      </c>
      <c r="BD454" s="469">
        <f>'8. Routing factors'!BD238*'7. Network costs'!$K$360</f>
        <v>0</v>
      </c>
      <c r="BE454" s="469">
        <f>'8. Routing factors'!BE238*'7. Network costs'!$K$361</f>
        <v>0</v>
      </c>
      <c r="BF454" s="469">
        <f>'8. Routing factors'!BF238*'7. Network costs'!$K$362</f>
        <v>0</v>
      </c>
      <c r="BG454" s="469">
        <f>'8. Routing factors'!BG238*'7. Network costs'!$K$363</f>
        <v>0</v>
      </c>
      <c r="BH454" s="229"/>
      <c r="BI454" s="335">
        <f t="shared" si="74"/>
        <v>22203863.064593349</v>
      </c>
      <c r="BJ454" s="470">
        <f>'2. Traffic'!K225</f>
        <v>4416.3232128</v>
      </c>
      <c r="BK454" s="471">
        <f t="shared" si="75"/>
        <v>5.0276807187116732E-3</v>
      </c>
    </row>
    <row r="455" spans="3:63">
      <c r="C455" s="240" t="str">
        <f t="shared" si="73"/>
        <v>S20</v>
      </c>
      <c r="D455" s="240" t="str">
        <f t="shared" si="73"/>
        <v>Subscribers</v>
      </c>
      <c r="E455" s="469">
        <f>'8. Routing factors'!E239*'7. Network costs'!$K$309</f>
        <v>0</v>
      </c>
      <c r="F455" s="469">
        <f>'8. Routing factors'!F239*'7. Network costs'!$K$310</f>
        <v>0</v>
      </c>
      <c r="G455" s="469">
        <f>'8. Routing factors'!G239*'7. Network costs'!$K$311</f>
        <v>0</v>
      </c>
      <c r="H455" s="469">
        <f>'8. Routing factors'!H239*'7. Network costs'!$K$312</f>
        <v>0</v>
      </c>
      <c r="I455" s="469">
        <f>'8. Routing factors'!I239*'7. Network costs'!$K$313</f>
        <v>0</v>
      </c>
      <c r="J455" s="469">
        <f>'8. Routing factors'!J239*'7. Network costs'!$K$314</f>
        <v>0</v>
      </c>
      <c r="K455" s="469">
        <f>'8. Routing factors'!K239*'7. Network costs'!$K$315</f>
        <v>0</v>
      </c>
      <c r="L455" s="469">
        <f>'8. Routing factors'!L239*'7. Network costs'!$K$316</f>
        <v>0</v>
      </c>
      <c r="M455" s="469">
        <f>'8. Routing factors'!M239*'7. Network costs'!$K$317</f>
        <v>0</v>
      </c>
      <c r="N455" s="469">
        <f>'8. Routing factors'!N239*'7. Network costs'!$K$318</f>
        <v>0</v>
      </c>
      <c r="O455" s="469">
        <f>'8. Routing factors'!O239*'7. Network costs'!$K$319</f>
        <v>0</v>
      </c>
      <c r="P455" s="469">
        <f>'8. Routing factors'!P239*'7. Network costs'!$K$320</f>
        <v>0</v>
      </c>
      <c r="Q455" s="469">
        <f>'8. Routing factors'!Q239*'7. Network costs'!$K$321</f>
        <v>0</v>
      </c>
      <c r="R455" s="469">
        <f>'8. Routing factors'!R239*'7. Network costs'!$K$322</f>
        <v>0</v>
      </c>
      <c r="S455" s="469">
        <f>'8. Routing factors'!S239*'7. Network costs'!$K$323</f>
        <v>0</v>
      </c>
      <c r="T455" s="469">
        <f>'8. Routing factors'!T239*'7. Network costs'!$K$324</f>
        <v>0</v>
      </c>
      <c r="U455" s="469">
        <f>'8. Routing factors'!U239*'7. Network costs'!$K$325</f>
        <v>0</v>
      </c>
      <c r="V455" s="469">
        <f>'8. Routing factors'!V239*'7. Network costs'!$K$326</f>
        <v>0</v>
      </c>
      <c r="W455" s="469">
        <f>'8. Routing factors'!W239*'7. Network costs'!$K$327</f>
        <v>0</v>
      </c>
      <c r="X455" s="469">
        <f>'8. Routing factors'!X239*'7. Network costs'!$K$328</f>
        <v>0</v>
      </c>
      <c r="Y455" s="469">
        <f>'8. Routing factors'!Y239*'7. Network costs'!$K$329</f>
        <v>0</v>
      </c>
      <c r="Z455" s="469">
        <f>'8. Routing factors'!Z239*'7. Network costs'!$K$330</f>
        <v>0</v>
      </c>
      <c r="AA455" s="469">
        <f>'8. Routing factors'!AA239*'7. Network costs'!$K$331</f>
        <v>0</v>
      </c>
      <c r="AB455" s="469">
        <f>'8. Routing factors'!AB239*'7. Network costs'!$K$332</f>
        <v>0</v>
      </c>
      <c r="AC455" s="469">
        <f>'8. Routing factors'!AC239*'7. Network costs'!$K$333</f>
        <v>0</v>
      </c>
      <c r="AD455" s="469">
        <f>'8. Routing factors'!AD239*'7. Network costs'!$K$334</f>
        <v>0</v>
      </c>
      <c r="AE455" s="469">
        <f>'8. Routing factors'!AE239*'7. Network costs'!$K$335</f>
        <v>0</v>
      </c>
      <c r="AF455" s="469">
        <f>'8. Routing factors'!AF239*'7. Network costs'!$K$336</f>
        <v>0</v>
      </c>
      <c r="AG455" s="469">
        <f>'8. Routing factors'!AG239*'7. Network costs'!$K$337</f>
        <v>0</v>
      </c>
      <c r="AH455" s="469">
        <f>'8. Routing factors'!AH239*'7. Network costs'!$K$338</f>
        <v>0</v>
      </c>
      <c r="AI455" s="469">
        <f>'8. Routing factors'!AI239*'7. Network costs'!$K$339</f>
        <v>0</v>
      </c>
      <c r="AJ455" s="469">
        <f>'8. Routing factors'!AJ239*'7. Network costs'!$K$340</f>
        <v>0</v>
      </c>
      <c r="AK455" s="469">
        <f>'8. Routing factors'!AK239*'7. Network costs'!$K$341</f>
        <v>0</v>
      </c>
      <c r="AL455" s="469">
        <f>'8. Routing factors'!AL239*'7. Network costs'!$K$342</f>
        <v>0</v>
      </c>
      <c r="AM455" s="469">
        <f>'8. Routing factors'!AM239*'7. Network costs'!$K$343</f>
        <v>0</v>
      </c>
      <c r="AN455" s="469">
        <f>'8. Routing factors'!AN239*'7. Network costs'!$K$344</f>
        <v>0</v>
      </c>
      <c r="AO455" s="469">
        <f>'8. Routing factors'!AO239*'7. Network costs'!$K$345</f>
        <v>0</v>
      </c>
      <c r="AP455" s="469">
        <f>'8. Routing factors'!AP239*'7. Network costs'!$K$346</f>
        <v>0</v>
      </c>
      <c r="AQ455" s="469">
        <f>'8. Routing factors'!AQ239*'7. Network costs'!$K$347</f>
        <v>0</v>
      </c>
      <c r="AR455" s="469">
        <f>'8. Routing factors'!AR239*'7. Network costs'!$K$348</f>
        <v>0</v>
      </c>
      <c r="AS455" s="469">
        <f>'8. Routing factors'!AS239*'7. Network costs'!$K$349</f>
        <v>0</v>
      </c>
      <c r="AT455" s="469">
        <f>'8. Routing factors'!AT239*'7. Network costs'!$K$350</f>
        <v>0</v>
      </c>
      <c r="AU455" s="469">
        <f>'8. Routing factors'!AU239*'7. Network costs'!$K$351</f>
        <v>0</v>
      </c>
      <c r="AV455" s="469">
        <f>'8. Routing factors'!AV239*'7. Network costs'!$K$352</f>
        <v>0</v>
      </c>
      <c r="AW455" s="469">
        <f>'8. Routing factors'!AW239*'7. Network costs'!$K$353</f>
        <v>0</v>
      </c>
      <c r="AX455" s="469">
        <f>'8. Routing factors'!AX239*'7. Network costs'!$K$354</f>
        <v>0</v>
      </c>
      <c r="AY455" s="469">
        <f>'8. Routing factors'!AY239*'7. Network costs'!$K$355</f>
        <v>0</v>
      </c>
      <c r="AZ455" s="469">
        <f>'8. Routing factors'!AZ239*'7. Network costs'!$K$356</f>
        <v>0</v>
      </c>
      <c r="BA455" s="469">
        <f>'8. Routing factors'!BA239*'7. Network costs'!$K$357</f>
        <v>0</v>
      </c>
      <c r="BB455" s="469">
        <f>'8. Routing factors'!BB239*'7. Network costs'!$K$358</f>
        <v>0</v>
      </c>
      <c r="BC455" s="469">
        <f>'8. Routing factors'!BC239*'7. Network costs'!$K$359</f>
        <v>0</v>
      </c>
      <c r="BD455" s="469">
        <f>'8. Routing factors'!BD239*'7. Network costs'!$K$360</f>
        <v>0</v>
      </c>
      <c r="BE455" s="469">
        <f>'8. Routing factors'!BE239*'7. Network costs'!$K$361</f>
        <v>0</v>
      </c>
      <c r="BF455" s="469">
        <f>'8. Routing factors'!BF239*'7. Network costs'!$K$362</f>
        <v>0</v>
      </c>
      <c r="BG455" s="469">
        <f>'8. Routing factors'!BG239*'7. Network costs'!$K$363</f>
        <v>0</v>
      </c>
      <c r="BH455" s="229"/>
      <c r="BI455" s="335">
        <f t="shared" si="74"/>
        <v>0</v>
      </c>
      <c r="BJ455" s="470">
        <f>'2. Traffic'!K226</f>
        <v>0</v>
      </c>
      <c r="BK455" s="471" t="str">
        <f t="shared" si="75"/>
        <v/>
      </c>
    </row>
    <row r="456" spans="3:63">
      <c r="C456" s="240" t="str">
        <f t="shared" si="73"/>
        <v>S21</v>
      </c>
      <c r="D456" s="240" t="str">
        <f t="shared" si="73"/>
        <v>OTHER: complete as required</v>
      </c>
      <c r="E456" s="469">
        <f>'8. Routing factors'!E240*'7. Network costs'!$K$309</f>
        <v>0</v>
      </c>
      <c r="F456" s="469">
        <f>'8. Routing factors'!F240*'7. Network costs'!$K$310</f>
        <v>0</v>
      </c>
      <c r="G456" s="469">
        <f>'8. Routing factors'!G240*'7. Network costs'!$K$311</f>
        <v>0</v>
      </c>
      <c r="H456" s="469">
        <f>'8. Routing factors'!H240*'7. Network costs'!$K$312</f>
        <v>0</v>
      </c>
      <c r="I456" s="469">
        <f>'8. Routing factors'!I240*'7. Network costs'!$K$313</f>
        <v>0</v>
      </c>
      <c r="J456" s="469">
        <f>'8. Routing factors'!J240*'7. Network costs'!$K$314</f>
        <v>0</v>
      </c>
      <c r="K456" s="469">
        <f>'8. Routing factors'!K240*'7. Network costs'!$K$315</f>
        <v>0</v>
      </c>
      <c r="L456" s="469">
        <f>'8. Routing factors'!L240*'7. Network costs'!$K$316</f>
        <v>0</v>
      </c>
      <c r="M456" s="469">
        <f>'8. Routing factors'!M240*'7. Network costs'!$K$317</f>
        <v>0</v>
      </c>
      <c r="N456" s="469">
        <f>'8. Routing factors'!N240*'7. Network costs'!$K$318</f>
        <v>0</v>
      </c>
      <c r="O456" s="469">
        <f>'8. Routing factors'!O240*'7. Network costs'!$K$319</f>
        <v>0</v>
      </c>
      <c r="P456" s="469">
        <f>'8. Routing factors'!P240*'7. Network costs'!$K$320</f>
        <v>0</v>
      </c>
      <c r="Q456" s="469">
        <f>'8. Routing factors'!Q240*'7. Network costs'!$K$321</f>
        <v>0</v>
      </c>
      <c r="R456" s="469">
        <f>'8. Routing factors'!R240*'7. Network costs'!$K$322</f>
        <v>0</v>
      </c>
      <c r="S456" s="469">
        <f>'8. Routing factors'!S240*'7. Network costs'!$K$323</f>
        <v>0</v>
      </c>
      <c r="T456" s="469">
        <f>'8. Routing factors'!T240*'7. Network costs'!$K$324</f>
        <v>0</v>
      </c>
      <c r="U456" s="469">
        <f>'8. Routing factors'!U240*'7. Network costs'!$K$325</f>
        <v>0</v>
      </c>
      <c r="V456" s="469">
        <f>'8. Routing factors'!V240*'7. Network costs'!$K$326</f>
        <v>0</v>
      </c>
      <c r="W456" s="469">
        <f>'8. Routing factors'!W240*'7. Network costs'!$K$327</f>
        <v>0</v>
      </c>
      <c r="X456" s="469">
        <f>'8. Routing factors'!X240*'7. Network costs'!$K$328</f>
        <v>0</v>
      </c>
      <c r="Y456" s="469">
        <f>'8. Routing factors'!Y240*'7. Network costs'!$K$329</f>
        <v>0</v>
      </c>
      <c r="Z456" s="469">
        <f>'8. Routing factors'!Z240*'7. Network costs'!$K$330</f>
        <v>0</v>
      </c>
      <c r="AA456" s="469">
        <f>'8. Routing factors'!AA240*'7. Network costs'!$K$331</f>
        <v>0</v>
      </c>
      <c r="AB456" s="469">
        <f>'8. Routing factors'!AB240*'7. Network costs'!$K$332</f>
        <v>0</v>
      </c>
      <c r="AC456" s="469">
        <f>'8. Routing factors'!AC240*'7. Network costs'!$K$333</f>
        <v>0</v>
      </c>
      <c r="AD456" s="469">
        <f>'8. Routing factors'!AD240*'7. Network costs'!$K$334</f>
        <v>0</v>
      </c>
      <c r="AE456" s="469">
        <f>'8. Routing factors'!AE240*'7. Network costs'!$K$335</f>
        <v>0</v>
      </c>
      <c r="AF456" s="469">
        <f>'8. Routing factors'!AF240*'7. Network costs'!$K$336</f>
        <v>0</v>
      </c>
      <c r="AG456" s="469">
        <f>'8. Routing factors'!AG240*'7. Network costs'!$K$337</f>
        <v>0</v>
      </c>
      <c r="AH456" s="469">
        <f>'8. Routing factors'!AH240*'7. Network costs'!$K$338</f>
        <v>0</v>
      </c>
      <c r="AI456" s="469">
        <f>'8. Routing factors'!AI240*'7. Network costs'!$K$339</f>
        <v>0</v>
      </c>
      <c r="AJ456" s="469">
        <f>'8. Routing factors'!AJ240*'7. Network costs'!$K$340</f>
        <v>0</v>
      </c>
      <c r="AK456" s="469">
        <f>'8. Routing factors'!AK240*'7. Network costs'!$K$341</f>
        <v>0</v>
      </c>
      <c r="AL456" s="469">
        <f>'8. Routing factors'!AL240*'7. Network costs'!$K$342</f>
        <v>0</v>
      </c>
      <c r="AM456" s="469">
        <f>'8. Routing factors'!AM240*'7. Network costs'!$K$343</f>
        <v>0</v>
      </c>
      <c r="AN456" s="469">
        <f>'8. Routing factors'!AN240*'7. Network costs'!$K$344</f>
        <v>0</v>
      </c>
      <c r="AO456" s="469">
        <f>'8. Routing factors'!AO240*'7. Network costs'!$K$345</f>
        <v>0</v>
      </c>
      <c r="AP456" s="469">
        <f>'8. Routing factors'!AP240*'7. Network costs'!$K$346</f>
        <v>0</v>
      </c>
      <c r="AQ456" s="469">
        <f>'8. Routing factors'!AQ240*'7. Network costs'!$K$347</f>
        <v>0</v>
      </c>
      <c r="AR456" s="469">
        <f>'8. Routing factors'!AR240*'7. Network costs'!$K$348</f>
        <v>0</v>
      </c>
      <c r="AS456" s="469">
        <f>'8. Routing factors'!AS240*'7. Network costs'!$K$349</f>
        <v>0</v>
      </c>
      <c r="AT456" s="469">
        <f>'8. Routing factors'!AT240*'7. Network costs'!$K$350</f>
        <v>0</v>
      </c>
      <c r="AU456" s="469">
        <f>'8. Routing factors'!AU240*'7. Network costs'!$K$351</f>
        <v>0</v>
      </c>
      <c r="AV456" s="469">
        <f>'8. Routing factors'!AV240*'7. Network costs'!$K$352</f>
        <v>0</v>
      </c>
      <c r="AW456" s="469">
        <f>'8. Routing factors'!AW240*'7. Network costs'!$K$353</f>
        <v>0</v>
      </c>
      <c r="AX456" s="469">
        <f>'8. Routing factors'!AX240*'7. Network costs'!$K$354</f>
        <v>0</v>
      </c>
      <c r="AY456" s="469">
        <f>'8. Routing factors'!AY240*'7. Network costs'!$K$355</f>
        <v>0</v>
      </c>
      <c r="AZ456" s="469">
        <f>'8. Routing factors'!AZ240*'7. Network costs'!$K$356</f>
        <v>0</v>
      </c>
      <c r="BA456" s="469">
        <f>'8. Routing factors'!BA240*'7. Network costs'!$K$357</f>
        <v>0</v>
      </c>
      <c r="BB456" s="469">
        <f>'8. Routing factors'!BB240*'7. Network costs'!$K$358</f>
        <v>0</v>
      </c>
      <c r="BC456" s="469">
        <f>'8. Routing factors'!BC240*'7. Network costs'!$K$359</f>
        <v>0</v>
      </c>
      <c r="BD456" s="469">
        <f>'8. Routing factors'!BD240*'7. Network costs'!$K$360</f>
        <v>0</v>
      </c>
      <c r="BE456" s="469">
        <f>'8. Routing factors'!BE240*'7. Network costs'!$K$361</f>
        <v>0</v>
      </c>
      <c r="BF456" s="469">
        <f>'8. Routing factors'!BF240*'7. Network costs'!$K$362</f>
        <v>0</v>
      </c>
      <c r="BG456" s="469">
        <f>'8. Routing factors'!BG240*'7. Network costs'!$K$363</f>
        <v>0</v>
      </c>
      <c r="BH456" s="229"/>
      <c r="BI456" s="335">
        <f t="shared" si="74"/>
        <v>0</v>
      </c>
      <c r="BJ456" s="470">
        <f>'2. Traffic'!K227</f>
        <v>0</v>
      </c>
      <c r="BK456" s="471" t="str">
        <f t="shared" si="75"/>
        <v/>
      </c>
    </row>
    <row r="457" spans="3:63">
      <c r="C457" s="240" t="str">
        <f t="shared" si="73"/>
        <v>S22</v>
      </c>
      <c r="D457" s="240" t="str">
        <f t="shared" si="73"/>
        <v>OTHER: complete as required</v>
      </c>
      <c r="E457" s="469">
        <f>'8. Routing factors'!E241*'7. Network costs'!$K$309</f>
        <v>0</v>
      </c>
      <c r="F457" s="469">
        <f>'8. Routing factors'!F241*'7. Network costs'!$K$310</f>
        <v>0</v>
      </c>
      <c r="G457" s="469">
        <f>'8. Routing factors'!G241*'7. Network costs'!$K$311</f>
        <v>0</v>
      </c>
      <c r="H457" s="469">
        <f>'8. Routing factors'!H241*'7. Network costs'!$K$312</f>
        <v>0</v>
      </c>
      <c r="I457" s="469">
        <f>'8. Routing factors'!I241*'7. Network costs'!$K$313</f>
        <v>0</v>
      </c>
      <c r="J457" s="469">
        <f>'8. Routing factors'!J241*'7. Network costs'!$K$314</f>
        <v>0</v>
      </c>
      <c r="K457" s="469">
        <f>'8. Routing factors'!K241*'7. Network costs'!$K$315</f>
        <v>0</v>
      </c>
      <c r="L457" s="469">
        <f>'8. Routing factors'!L241*'7. Network costs'!$K$316</f>
        <v>0</v>
      </c>
      <c r="M457" s="469">
        <f>'8. Routing factors'!M241*'7. Network costs'!$K$317</f>
        <v>0</v>
      </c>
      <c r="N457" s="469">
        <f>'8. Routing factors'!N241*'7. Network costs'!$K$318</f>
        <v>0</v>
      </c>
      <c r="O457" s="469">
        <f>'8. Routing factors'!O241*'7. Network costs'!$K$319</f>
        <v>0</v>
      </c>
      <c r="P457" s="469">
        <f>'8. Routing factors'!P241*'7. Network costs'!$K$320</f>
        <v>0</v>
      </c>
      <c r="Q457" s="469">
        <f>'8. Routing factors'!Q241*'7. Network costs'!$K$321</f>
        <v>0</v>
      </c>
      <c r="R457" s="469">
        <f>'8. Routing factors'!R241*'7. Network costs'!$K$322</f>
        <v>0</v>
      </c>
      <c r="S457" s="469">
        <f>'8. Routing factors'!S241*'7. Network costs'!$K$323</f>
        <v>0</v>
      </c>
      <c r="T457" s="469">
        <f>'8. Routing factors'!T241*'7. Network costs'!$K$324</f>
        <v>0</v>
      </c>
      <c r="U457" s="469">
        <f>'8. Routing factors'!U241*'7. Network costs'!$K$325</f>
        <v>0</v>
      </c>
      <c r="V457" s="469">
        <f>'8. Routing factors'!V241*'7. Network costs'!$K$326</f>
        <v>0</v>
      </c>
      <c r="W457" s="469">
        <f>'8. Routing factors'!W241*'7. Network costs'!$K$327</f>
        <v>0</v>
      </c>
      <c r="X457" s="469">
        <f>'8. Routing factors'!X241*'7. Network costs'!$K$328</f>
        <v>0</v>
      </c>
      <c r="Y457" s="469">
        <f>'8. Routing factors'!Y241*'7. Network costs'!$K$329</f>
        <v>0</v>
      </c>
      <c r="Z457" s="469">
        <f>'8. Routing factors'!Z241*'7. Network costs'!$K$330</f>
        <v>0</v>
      </c>
      <c r="AA457" s="469">
        <f>'8. Routing factors'!AA241*'7. Network costs'!$K$331</f>
        <v>0</v>
      </c>
      <c r="AB457" s="469">
        <f>'8. Routing factors'!AB241*'7. Network costs'!$K$332</f>
        <v>0</v>
      </c>
      <c r="AC457" s="469">
        <f>'8. Routing factors'!AC241*'7. Network costs'!$K$333</f>
        <v>0</v>
      </c>
      <c r="AD457" s="469">
        <f>'8. Routing factors'!AD241*'7. Network costs'!$K$334</f>
        <v>0</v>
      </c>
      <c r="AE457" s="469">
        <f>'8. Routing factors'!AE241*'7. Network costs'!$K$335</f>
        <v>0</v>
      </c>
      <c r="AF457" s="469">
        <f>'8. Routing factors'!AF241*'7. Network costs'!$K$336</f>
        <v>0</v>
      </c>
      <c r="AG457" s="469">
        <f>'8. Routing factors'!AG241*'7. Network costs'!$K$337</f>
        <v>0</v>
      </c>
      <c r="AH457" s="469">
        <f>'8. Routing factors'!AH241*'7. Network costs'!$K$338</f>
        <v>0</v>
      </c>
      <c r="AI457" s="469">
        <f>'8. Routing factors'!AI241*'7. Network costs'!$K$339</f>
        <v>0</v>
      </c>
      <c r="AJ457" s="469">
        <f>'8. Routing factors'!AJ241*'7. Network costs'!$K$340</f>
        <v>0</v>
      </c>
      <c r="AK457" s="469">
        <f>'8. Routing factors'!AK241*'7. Network costs'!$K$341</f>
        <v>0</v>
      </c>
      <c r="AL457" s="469">
        <f>'8. Routing factors'!AL241*'7. Network costs'!$K$342</f>
        <v>0</v>
      </c>
      <c r="AM457" s="469">
        <f>'8. Routing factors'!AM241*'7. Network costs'!$K$343</f>
        <v>0</v>
      </c>
      <c r="AN457" s="469">
        <f>'8. Routing factors'!AN241*'7. Network costs'!$K$344</f>
        <v>0</v>
      </c>
      <c r="AO457" s="469">
        <f>'8. Routing factors'!AO241*'7. Network costs'!$K$345</f>
        <v>0</v>
      </c>
      <c r="AP457" s="469">
        <f>'8. Routing factors'!AP241*'7. Network costs'!$K$346</f>
        <v>0</v>
      </c>
      <c r="AQ457" s="469">
        <f>'8. Routing factors'!AQ241*'7. Network costs'!$K$347</f>
        <v>0</v>
      </c>
      <c r="AR457" s="469">
        <f>'8. Routing factors'!AR241*'7. Network costs'!$K$348</f>
        <v>0</v>
      </c>
      <c r="AS457" s="469">
        <f>'8. Routing factors'!AS241*'7. Network costs'!$K$349</f>
        <v>0</v>
      </c>
      <c r="AT457" s="469">
        <f>'8. Routing factors'!AT241*'7. Network costs'!$K$350</f>
        <v>0</v>
      </c>
      <c r="AU457" s="469">
        <f>'8. Routing factors'!AU241*'7. Network costs'!$K$351</f>
        <v>0</v>
      </c>
      <c r="AV457" s="469">
        <f>'8. Routing factors'!AV241*'7. Network costs'!$K$352</f>
        <v>0</v>
      </c>
      <c r="AW457" s="469">
        <f>'8. Routing factors'!AW241*'7. Network costs'!$K$353</f>
        <v>0</v>
      </c>
      <c r="AX457" s="469">
        <f>'8. Routing factors'!AX241*'7. Network costs'!$K$354</f>
        <v>0</v>
      </c>
      <c r="AY457" s="469">
        <f>'8. Routing factors'!AY241*'7. Network costs'!$K$355</f>
        <v>0</v>
      </c>
      <c r="AZ457" s="469">
        <f>'8. Routing factors'!AZ241*'7. Network costs'!$K$356</f>
        <v>0</v>
      </c>
      <c r="BA457" s="469">
        <f>'8. Routing factors'!BA241*'7. Network costs'!$K$357</f>
        <v>0</v>
      </c>
      <c r="BB457" s="469">
        <f>'8. Routing factors'!BB241*'7. Network costs'!$K$358</f>
        <v>0</v>
      </c>
      <c r="BC457" s="469">
        <f>'8. Routing factors'!BC241*'7. Network costs'!$K$359</f>
        <v>0</v>
      </c>
      <c r="BD457" s="469">
        <f>'8. Routing factors'!BD241*'7. Network costs'!$K$360</f>
        <v>0</v>
      </c>
      <c r="BE457" s="469">
        <f>'8. Routing factors'!BE241*'7. Network costs'!$K$361</f>
        <v>0</v>
      </c>
      <c r="BF457" s="469">
        <f>'8. Routing factors'!BF241*'7. Network costs'!$K$362</f>
        <v>0</v>
      </c>
      <c r="BG457" s="469">
        <f>'8. Routing factors'!BG241*'7. Network costs'!$K$363</f>
        <v>0</v>
      </c>
      <c r="BH457" s="229"/>
      <c r="BI457" s="335">
        <f t="shared" si="74"/>
        <v>0</v>
      </c>
      <c r="BJ457" s="470">
        <f>'2. Traffic'!K228</f>
        <v>0</v>
      </c>
      <c r="BK457" s="471" t="str">
        <f t="shared" si="75"/>
        <v/>
      </c>
    </row>
    <row r="458" spans="3:63">
      <c r="C458" s="240" t="str">
        <f t="shared" si="73"/>
        <v>S23</v>
      </c>
      <c r="D458" s="240" t="str">
        <f t="shared" si="73"/>
        <v>OTHER: complete as required</v>
      </c>
      <c r="E458" s="469">
        <f>'8. Routing factors'!E242*'7. Network costs'!$K$309</f>
        <v>0</v>
      </c>
      <c r="F458" s="469">
        <f>'8. Routing factors'!F242*'7. Network costs'!$K$310</f>
        <v>0</v>
      </c>
      <c r="G458" s="469">
        <f>'8. Routing factors'!G242*'7. Network costs'!$K$311</f>
        <v>0</v>
      </c>
      <c r="H458" s="469">
        <f>'8. Routing factors'!H242*'7. Network costs'!$K$312</f>
        <v>0</v>
      </c>
      <c r="I458" s="469">
        <f>'8. Routing factors'!I242*'7. Network costs'!$K$313</f>
        <v>0</v>
      </c>
      <c r="J458" s="469">
        <f>'8. Routing factors'!J242*'7. Network costs'!$K$314</f>
        <v>0</v>
      </c>
      <c r="K458" s="469">
        <f>'8. Routing factors'!K242*'7. Network costs'!$K$315</f>
        <v>0</v>
      </c>
      <c r="L458" s="469">
        <f>'8. Routing factors'!L242*'7. Network costs'!$K$316</f>
        <v>0</v>
      </c>
      <c r="M458" s="469">
        <f>'8. Routing factors'!M242*'7. Network costs'!$K$317</f>
        <v>0</v>
      </c>
      <c r="N458" s="469">
        <f>'8. Routing factors'!N242*'7. Network costs'!$K$318</f>
        <v>0</v>
      </c>
      <c r="O458" s="469">
        <f>'8. Routing factors'!O242*'7. Network costs'!$K$319</f>
        <v>0</v>
      </c>
      <c r="P458" s="469">
        <f>'8. Routing factors'!P242*'7. Network costs'!$K$320</f>
        <v>0</v>
      </c>
      <c r="Q458" s="469">
        <f>'8. Routing factors'!Q242*'7. Network costs'!$K$321</f>
        <v>0</v>
      </c>
      <c r="R458" s="469">
        <f>'8. Routing factors'!R242*'7. Network costs'!$K$322</f>
        <v>0</v>
      </c>
      <c r="S458" s="469">
        <f>'8. Routing factors'!S242*'7. Network costs'!$K$323</f>
        <v>0</v>
      </c>
      <c r="T458" s="469">
        <f>'8. Routing factors'!T242*'7. Network costs'!$K$324</f>
        <v>0</v>
      </c>
      <c r="U458" s="469">
        <f>'8. Routing factors'!U242*'7. Network costs'!$K$325</f>
        <v>0</v>
      </c>
      <c r="V458" s="469">
        <f>'8. Routing factors'!V242*'7. Network costs'!$K$326</f>
        <v>0</v>
      </c>
      <c r="W458" s="469">
        <f>'8. Routing factors'!W242*'7. Network costs'!$K$327</f>
        <v>0</v>
      </c>
      <c r="X458" s="469">
        <f>'8. Routing factors'!X242*'7. Network costs'!$K$328</f>
        <v>0</v>
      </c>
      <c r="Y458" s="469">
        <f>'8. Routing factors'!Y242*'7. Network costs'!$K$329</f>
        <v>0</v>
      </c>
      <c r="Z458" s="469">
        <f>'8. Routing factors'!Z242*'7. Network costs'!$K$330</f>
        <v>0</v>
      </c>
      <c r="AA458" s="469">
        <f>'8. Routing factors'!AA242*'7. Network costs'!$K$331</f>
        <v>0</v>
      </c>
      <c r="AB458" s="469">
        <f>'8. Routing factors'!AB242*'7. Network costs'!$K$332</f>
        <v>0</v>
      </c>
      <c r="AC458" s="469">
        <f>'8. Routing factors'!AC242*'7. Network costs'!$K$333</f>
        <v>0</v>
      </c>
      <c r="AD458" s="469">
        <f>'8. Routing factors'!AD242*'7. Network costs'!$K$334</f>
        <v>0</v>
      </c>
      <c r="AE458" s="469">
        <f>'8. Routing factors'!AE242*'7. Network costs'!$K$335</f>
        <v>0</v>
      </c>
      <c r="AF458" s="469">
        <f>'8. Routing factors'!AF242*'7. Network costs'!$K$336</f>
        <v>0</v>
      </c>
      <c r="AG458" s="469">
        <f>'8. Routing factors'!AG242*'7. Network costs'!$K$337</f>
        <v>0</v>
      </c>
      <c r="AH458" s="469">
        <f>'8. Routing factors'!AH242*'7. Network costs'!$K$338</f>
        <v>0</v>
      </c>
      <c r="AI458" s="469">
        <f>'8. Routing factors'!AI242*'7. Network costs'!$K$339</f>
        <v>0</v>
      </c>
      <c r="AJ458" s="469">
        <f>'8. Routing factors'!AJ242*'7. Network costs'!$K$340</f>
        <v>0</v>
      </c>
      <c r="AK458" s="469">
        <f>'8. Routing factors'!AK242*'7. Network costs'!$K$341</f>
        <v>0</v>
      </c>
      <c r="AL458" s="469">
        <f>'8. Routing factors'!AL242*'7. Network costs'!$K$342</f>
        <v>0</v>
      </c>
      <c r="AM458" s="469">
        <f>'8. Routing factors'!AM242*'7. Network costs'!$K$343</f>
        <v>0</v>
      </c>
      <c r="AN458" s="469">
        <f>'8. Routing factors'!AN242*'7. Network costs'!$K$344</f>
        <v>0</v>
      </c>
      <c r="AO458" s="469">
        <f>'8. Routing factors'!AO242*'7. Network costs'!$K$345</f>
        <v>0</v>
      </c>
      <c r="AP458" s="469">
        <f>'8. Routing factors'!AP242*'7. Network costs'!$K$346</f>
        <v>0</v>
      </c>
      <c r="AQ458" s="469">
        <f>'8. Routing factors'!AQ242*'7. Network costs'!$K$347</f>
        <v>0</v>
      </c>
      <c r="AR458" s="469">
        <f>'8. Routing factors'!AR242*'7. Network costs'!$K$348</f>
        <v>0</v>
      </c>
      <c r="AS458" s="469">
        <f>'8. Routing factors'!AS242*'7. Network costs'!$K$349</f>
        <v>0</v>
      </c>
      <c r="AT458" s="469">
        <f>'8. Routing factors'!AT242*'7. Network costs'!$K$350</f>
        <v>0</v>
      </c>
      <c r="AU458" s="469">
        <f>'8. Routing factors'!AU242*'7. Network costs'!$K$351</f>
        <v>0</v>
      </c>
      <c r="AV458" s="469">
        <f>'8. Routing factors'!AV242*'7. Network costs'!$K$352</f>
        <v>0</v>
      </c>
      <c r="AW458" s="469">
        <f>'8. Routing factors'!AW242*'7. Network costs'!$K$353</f>
        <v>0</v>
      </c>
      <c r="AX458" s="469">
        <f>'8. Routing factors'!AX242*'7. Network costs'!$K$354</f>
        <v>0</v>
      </c>
      <c r="AY458" s="469">
        <f>'8. Routing factors'!AY242*'7. Network costs'!$K$355</f>
        <v>0</v>
      </c>
      <c r="AZ458" s="469">
        <f>'8. Routing factors'!AZ242*'7. Network costs'!$K$356</f>
        <v>0</v>
      </c>
      <c r="BA458" s="469">
        <f>'8. Routing factors'!BA242*'7. Network costs'!$K$357</f>
        <v>0</v>
      </c>
      <c r="BB458" s="469">
        <f>'8. Routing factors'!BB242*'7. Network costs'!$K$358</f>
        <v>0</v>
      </c>
      <c r="BC458" s="469">
        <f>'8. Routing factors'!BC242*'7. Network costs'!$K$359</f>
        <v>0</v>
      </c>
      <c r="BD458" s="469">
        <f>'8. Routing factors'!BD242*'7. Network costs'!$K$360</f>
        <v>0</v>
      </c>
      <c r="BE458" s="469">
        <f>'8. Routing factors'!BE242*'7. Network costs'!$K$361</f>
        <v>0</v>
      </c>
      <c r="BF458" s="469">
        <f>'8. Routing factors'!BF242*'7. Network costs'!$K$362</f>
        <v>0</v>
      </c>
      <c r="BG458" s="469">
        <f>'8. Routing factors'!BG242*'7. Network costs'!$K$363</f>
        <v>0</v>
      </c>
      <c r="BH458" s="229"/>
      <c r="BI458" s="335">
        <f t="shared" si="74"/>
        <v>0</v>
      </c>
      <c r="BJ458" s="470">
        <f>'2. Traffic'!K229</f>
        <v>0</v>
      </c>
      <c r="BK458" s="471" t="str">
        <f t="shared" si="75"/>
        <v/>
      </c>
    </row>
    <row r="459" spans="3:63">
      <c r="C459" s="240" t="str">
        <f t="shared" si="73"/>
        <v>S24</v>
      </c>
      <c r="D459" s="240" t="str">
        <f t="shared" si="73"/>
        <v>OTHER: complete as required</v>
      </c>
      <c r="E459" s="469">
        <f>'8. Routing factors'!E243*'7. Network costs'!$K$309</f>
        <v>0</v>
      </c>
      <c r="F459" s="469">
        <f>'8. Routing factors'!F243*'7. Network costs'!$K$310</f>
        <v>0</v>
      </c>
      <c r="G459" s="469">
        <f>'8. Routing factors'!G243*'7. Network costs'!$K$311</f>
        <v>0</v>
      </c>
      <c r="H459" s="469">
        <f>'8. Routing factors'!H243*'7. Network costs'!$K$312</f>
        <v>0</v>
      </c>
      <c r="I459" s="469">
        <f>'8. Routing factors'!I243*'7. Network costs'!$K$313</f>
        <v>0</v>
      </c>
      <c r="J459" s="469">
        <f>'8. Routing factors'!J243*'7. Network costs'!$K$314</f>
        <v>0</v>
      </c>
      <c r="K459" s="469">
        <f>'8. Routing factors'!K243*'7. Network costs'!$K$315</f>
        <v>0</v>
      </c>
      <c r="L459" s="469">
        <f>'8. Routing factors'!L243*'7. Network costs'!$K$316</f>
        <v>0</v>
      </c>
      <c r="M459" s="469">
        <f>'8. Routing factors'!M243*'7. Network costs'!$K$317</f>
        <v>0</v>
      </c>
      <c r="N459" s="469">
        <f>'8. Routing factors'!N243*'7. Network costs'!$K$318</f>
        <v>0</v>
      </c>
      <c r="O459" s="469">
        <f>'8. Routing factors'!O243*'7. Network costs'!$K$319</f>
        <v>0</v>
      </c>
      <c r="P459" s="469">
        <f>'8. Routing factors'!P243*'7. Network costs'!$K$320</f>
        <v>0</v>
      </c>
      <c r="Q459" s="469">
        <f>'8. Routing factors'!Q243*'7. Network costs'!$K$321</f>
        <v>0</v>
      </c>
      <c r="R459" s="469">
        <f>'8. Routing factors'!R243*'7. Network costs'!$K$322</f>
        <v>0</v>
      </c>
      <c r="S459" s="469">
        <f>'8. Routing factors'!S243*'7. Network costs'!$K$323</f>
        <v>0</v>
      </c>
      <c r="T459" s="469">
        <f>'8. Routing factors'!T243*'7. Network costs'!$K$324</f>
        <v>0</v>
      </c>
      <c r="U459" s="469">
        <f>'8. Routing factors'!U243*'7. Network costs'!$K$325</f>
        <v>0</v>
      </c>
      <c r="V459" s="469">
        <f>'8. Routing factors'!V243*'7. Network costs'!$K$326</f>
        <v>0</v>
      </c>
      <c r="W459" s="469">
        <f>'8. Routing factors'!W243*'7. Network costs'!$K$327</f>
        <v>0</v>
      </c>
      <c r="X459" s="469">
        <f>'8. Routing factors'!X243*'7. Network costs'!$K$328</f>
        <v>0</v>
      </c>
      <c r="Y459" s="469">
        <f>'8. Routing factors'!Y243*'7. Network costs'!$K$329</f>
        <v>0</v>
      </c>
      <c r="Z459" s="469">
        <f>'8. Routing factors'!Z243*'7. Network costs'!$K$330</f>
        <v>0</v>
      </c>
      <c r="AA459" s="469">
        <f>'8. Routing factors'!AA243*'7. Network costs'!$K$331</f>
        <v>0</v>
      </c>
      <c r="AB459" s="469">
        <f>'8. Routing factors'!AB243*'7. Network costs'!$K$332</f>
        <v>0</v>
      </c>
      <c r="AC459" s="469">
        <f>'8. Routing factors'!AC243*'7. Network costs'!$K$333</f>
        <v>0</v>
      </c>
      <c r="AD459" s="469">
        <f>'8. Routing factors'!AD243*'7. Network costs'!$K$334</f>
        <v>0</v>
      </c>
      <c r="AE459" s="469">
        <f>'8. Routing factors'!AE243*'7. Network costs'!$K$335</f>
        <v>0</v>
      </c>
      <c r="AF459" s="469">
        <f>'8. Routing factors'!AF243*'7. Network costs'!$K$336</f>
        <v>0</v>
      </c>
      <c r="AG459" s="469">
        <f>'8. Routing factors'!AG243*'7. Network costs'!$K$337</f>
        <v>0</v>
      </c>
      <c r="AH459" s="469">
        <f>'8. Routing factors'!AH243*'7. Network costs'!$K$338</f>
        <v>0</v>
      </c>
      <c r="AI459" s="469">
        <f>'8. Routing factors'!AI243*'7. Network costs'!$K$339</f>
        <v>0</v>
      </c>
      <c r="AJ459" s="469">
        <f>'8. Routing factors'!AJ243*'7. Network costs'!$K$340</f>
        <v>0</v>
      </c>
      <c r="AK459" s="469">
        <f>'8. Routing factors'!AK243*'7. Network costs'!$K$341</f>
        <v>0</v>
      </c>
      <c r="AL459" s="469">
        <f>'8. Routing factors'!AL243*'7. Network costs'!$K$342</f>
        <v>0</v>
      </c>
      <c r="AM459" s="469">
        <f>'8. Routing factors'!AM243*'7. Network costs'!$K$343</f>
        <v>0</v>
      </c>
      <c r="AN459" s="469">
        <f>'8. Routing factors'!AN243*'7. Network costs'!$K$344</f>
        <v>0</v>
      </c>
      <c r="AO459" s="469">
        <f>'8. Routing factors'!AO243*'7. Network costs'!$K$345</f>
        <v>0</v>
      </c>
      <c r="AP459" s="469">
        <f>'8. Routing factors'!AP243*'7. Network costs'!$K$346</f>
        <v>0</v>
      </c>
      <c r="AQ459" s="469">
        <f>'8. Routing factors'!AQ243*'7. Network costs'!$K$347</f>
        <v>0</v>
      </c>
      <c r="AR459" s="469">
        <f>'8. Routing factors'!AR243*'7. Network costs'!$K$348</f>
        <v>0</v>
      </c>
      <c r="AS459" s="469">
        <f>'8. Routing factors'!AS243*'7. Network costs'!$K$349</f>
        <v>0</v>
      </c>
      <c r="AT459" s="469">
        <f>'8. Routing factors'!AT243*'7. Network costs'!$K$350</f>
        <v>0</v>
      </c>
      <c r="AU459" s="469">
        <f>'8. Routing factors'!AU243*'7. Network costs'!$K$351</f>
        <v>0</v>
      </c>
      <c r="AV459" s="469">
        <f>'8. Routing factors'!AV243*'7. Network costs'!$K$352</f>
        <v>0</v>
      </c>
      <c r="AW459" s="469">
        <f>'8. Routing factors'!AW243*'7. Network costs'!$K$353</f>
        <v>0</v>
      </c>
      <c r="AX459" s="469">
        <f>'8. Routing factors'!AX243*'7. Network costs'!$K$354</f>
        <v>0</v>
      </c>
      <c r="AY459" s="469">
        <f>'8. Routing factors'!AY243*'7. Network costs'!$K$355</f>
        <v>0</v>
      </c>
      <c r="AZ459" s="469">
        <f>'8. Routing factors'!AZ243*'7. Network costs'!$K$356</f>
        <v>0</v>
      </c>
      <c r="BA459" s="469">
        <f>'8. Routing factors'!BA243*'7. Network costs'!$K$357</f>
        <v>0</v>
      </c>
      <c r="BB459" s="469">
        <f>'8. Routing factors'!BB243*'7. Network costs'!$K$358</f>
        <v>0</v>
      </c>
      <c r="BC459" s="469">
        <f>'8. Routing factors'!BC243*'7. Network costs'!$K$359</f>
        <v>0</v>
      </c>
      <c r="BD459" s="469">
        <f>'8. Routing factors'!BD243*'7. Network costs'!$K$360</f>
        <v>0</v>
      </c>
      <c r="BE459" s="469">
        <f>'8. Routing factors'!BE243*'7. Network costs'!$K$361</f>
        <v>0</v>
      </c>
      <c r="BF459" s="469">
        <f>'8. Routing factors'!BF243*'7. Network costs'!$K$362</f>
        <v>0</v>
      </c>
      <c r="BG459" s="469">
        <f>'8. Routing factors'!BG243*'7. Network costs'!$K$363</f>
        <v>0</v>
      </c>
      <c r="BH459" s="229"/>
      <c r="BI459" s="335">
        <f t="shared" si="74"/>
        <v>0</v>
      </c>
      <c r="BJ459" s="470">
        <f>'2. Traffic'!K230</f>
        <v>0</v>
      </c>
      <c r="BK459" s="471" t="str">
        <f t="shared" si="75"/>
        <v/>
      </c>
    </row>
    <row r="460" spans="3:63">
      <c r="C460" s="240" t="str">
        <f t="shared" si="73"/>
        <v>S25</v>
      </c>
      <c r="D460" s="240" t="str">
        <f t="shared" si="73"/>
        <v>OTHER: complete as required</v>
      </c>
      <c r="E460" s="469">
        <f>'8. Routing factors'!E244*'7. Network costs'!$K$309</f>
        <v>0</v>
      </c>
      <c r="F460" s="469">
        <f>'8. Routing factors'!F244*'7. Network costs'!$K$310</f>
        <v>0</v>
      </c>
      <c r="G460" s="469">
        <f>'8. Routing factors'!G244*'7. Network costs'!$K$311</f>
        <v>0</v>
      </c>
      <c r="H460" s="469">
        <f>'8. Routing factors'!H244*'7. Network costs'!$K$312</f>
        <v>0</v>
      </c>
      <c r="I460" s="469">
        <f>'8. Routing factors'!I244*'7. Network costs'!$K$313</f>
        <v>0</v>
      </c>
      <c r="J460" s="469">
        <f>'8. Routing factors'!J244*'7. Network costs'!$K$314</f>
        <v>0</v>
      </c>
      <c r="K460" s="469">
        <f>'8. Routing factors'!K244*'7. Network costs'!$K$315</f>
        <v>0</v>
      </c>
      <c r="L460" s="469">
        <f>'8. Routing factors'!L244*'7. Network costs'!$K$316</f>
        <v>0</v>
      </c>
      <c r="M460" s="469">
        <f>'8. Routing factors'!M244*'7. Network costs'!$K$317</f>
        <v>0</v>
      </c>
      <c r="N460" s="469">
        <f>'8. Routing factors'!N244*'7. Network costs'!$K$318</f>
        <v>0</v>
      </c>
      <c r="O460" s="469">
        <f>'8. Routing factors'!O244*'7. Network costs'!$K$319</f>
        <v>0</v>
      </c>
      <c r="P460" s="469">
        <f>'8. Routing factors'!P244*'7. Network costs'!$K$320</f>
        <v>0</v>
      </c>
      <c r="Q460" s="469">
        <f>'8. Routing factors'!Q244*'7. Network costs'!$K$321</f>
        <v>0</v>
      </c>
      <c r="R460" s="469">
        <f>'8. Routing factors'!R244*'7. Network costs'!$K$322</f>
        <v>0</v>
      </c>
      <c r="S460" s="469">
        <f>'8. Routing factors'!S244*'7. Network costs'!$K$323</f>
        <v>0</v>
      </c>
      <c r="T460" s="469">
        <f>'8. Routing factors'!T244*'7. Network costs'!$K$324</f>
        <v>0</v>
      </c>
      <c r="U460" s="469">
        <f>'8. Routing factors'!U244*'7. Network costs'!$K$325</f>
        <v>0</v>
      </c>
      <c r="V460" s="469">
        <f>'8. Routing factors'!V244*'7. Network costs'!$K$326</f>
        <v>0</v>
      </c>
      <c r="W460" s="469">
        <f>'8. Routing factors'!W244*'7. Network costs'!$K$327</f>
        <v>0</v>
      </c>
      <c r="X460" s="469">
        <f>'8. Routing factors'!X244*'7. Network costs'!$K$328</f>
        <v>0</v>
      </c>
      <c r="Y460" s="469">
        <f>'8. Routing factors'!Y244*'7. Network costs'!$K$329</f>
        <v>0</v>
      </c>
      <c r="Z460" s="469">
        <f>'8. Routing factors'!Z244*'7. Network costs'!$K$330</f>
        <v>0</v>
      </c>
      <c r="AA460" s="469">
        <f>'8. Routing factors'!AA244*'7. Network costs'!$K$331</f>
        <v>0</v>
      </c>
      <c r="AB460" s="469">
        <f>'8. Routing factors'!AB244*'7. Network costs'!$K$332</f>
        <v>0</v>
      </c>
      <c r="AC460" s="469">
        <f>'8. Routing factors'!AC244*'7. Network costs'!$K$333</f>
        <v>0</v>
      </c>
      <c r="AD460" s="469">
        <f>'8. Routing factors'!AD244*'7. Network costs'!$K$334</f>
        <v>0</v>
      </c>
      <c r="AE460" s="469">
        <f>'8. Routing factors'!AE244*'7. Network costs'!$K$335</f>
        <v>0</v>
      </c>
      <c r="AF460" s="469">
        <f>'8. Routing factors'!AF244*'7. Network costs'!$K$336</f>
        <v>0</v>
      </c>
      <c r="AG460" s="469">
        <f>'8. Routing factors'!AG244*'7. Network costs'!$K$337</f>
        <v>0</v>
      </c>
      <c r="AH460" s="469">
        <f>'8. Routing factors'!AH244*'7. Network costs'!$K$338</f>
        <v>0</v>
      </c>
      <c r="AI460" s="469">
        <f>'8. Routing factors'!AI244*'7. Network costs'!$K$339</f>
        <v>0</v>
      </c>
      <c r="AJ460" s="469">
        <f>'8. Routing factors'!AJ244*'7. Network costs'!$K$340</f>
        <v>0</v>
      </c>
      <c r="AK460" s="469">
        <f>'8. Routing factors'!AK244*'7. Network costs'!$K$341</f>
        <v>0</v>
      </c>
      <c r="AL460" s="469">
        <f>'8. Routing factors'!AL244*'7. Network costs'!$K$342</f>
        <v>0</v>
      </c>
      <c r="AM460" s="469">
        <f>'8. Routing factors'!AM244*'7. Network costs'!$K$343</f>
        <v>0</v>
      </c>
      <c r="AN460" s="469">
        <f>'8. Routing factors'!AN244*'7. Network costs'!$K$344</f>
        <v>0</v>
      </c>
      <c r="AO460" s="469">
        <f>'8. Routing factors'!AO244*'7. Network costs'!$K$345</f>
        <v>0</v>
      </c>
      <c r="AP460" s="469">
        <f>'8. Routing factors'!AP244*'7. Network costs'!$K$346</f>
        <v>0</v>
      </c>
      <c r="AQ460" s="469">
        <f>'8. Routing factors'!AQ244*'7. Network costs'!$K$347</f>
        <v>0</v>
      </c>
      <c r="AR460" s="469">
        <f>'8. Routing factors'!AR244*'7. Network costs'!$K$348</f>
        <v>0</v>
      </c>
      <c r="AS460" s="469">
        <f>'8. Routing factors'!AS244*'7. Network costs'!$K$349</f>
        <v>0</v>
      </c>
      <c r="AT460" s="469">
        <f>'8. Routing factors'!AT244*'7. Network costs'!$K$350</f>
        <v>0</v>
      </c>
      <c r="AU460" s="469">
        <f>'8. Routing factors'!AU244*'7. Network costs'!$K$351</f>
        <v>0</v>
      </c>
      <c r="AV460" s="469">
        <f>'8. Routing factors'!AV244*'7. Network costs'!$K$352</f>
        <v>0</v>
      </c>
      <c r="AW460" s="469">
        <f>'8. Routing factors'!AW244*'7. Network costs'!$K$353</f>
        <v>0</v>
      </c>
      <c r="AX460" s="469">
        <f>'8. Routing factors'!AX244*'7. Network costs'!$K$354</f>
        <v>0</v>
      </c>
      <c r="AY460" s="469">
        <f>'8. Routing factors'!AY244*'7. Network costs'!$K$355</f>
        <v>0</v>
      </c>
      <c r="AZ460" s="469">
        <f>'8. Routing factors'!AZ244*'7. Network costs'!$K$356</f>
        <v>0</v>
      </c>
      <c r="BA460" s="469">
        <f>'8. Routing factors'!BA244*'7. Network costs'!$K$357</f>
        <v>0</v>
      </c>
      <c r="BB460" s="469">
        <f>'8. Routing factors'!BB244*'7. Network costs'!$K$358</f>
        <v>0</v>
      </c>
      <c r="BC460" s="469">
        <f>'8. Routing factors'!BC244*'7. Network costs'!$K$359</f>
        <v>0</v>
      </c>
      <c r="BD460" s="469">
        <f>'8. Routing factors'!BD244*'7. Network costs'!$K$360</f>
        <v>0</v>
      </c>
      <c r="BE460" s="469">
        <f>'8. Routing factors'!BE244*'7. Network costs'!$K$361</f>
        <v>0</v>
      </c>
      <c r="BF460" s="469">
        <f>'8. Routing factors'!BF244*'7. Network costs'!$K$362</f>
        <v>0</v>
      </c>
      <c r="BG460" s="469">
        <f>'8. Routing factors'!BG244*'7. Network costs'!$K$363</f>
        <v>0</v>
      </c>
      <c r="BH460" s="229"/>
      <c r="BI460" s="335">
        <f t="shared" si="74"/>
        <v>0</v>
      </c>
      <c r="BJ460" s="470">
        <f>'2. Traffic'!K231</f>
        <v>0</v>
      </c>
      <c r="BK460" s="471" t="str">
        <f t="shared" si="75"/>
        <v/>
      </c>
    </row>
    <row r="461" spans="3:63">
      <c r="C461" s="240" t="str">
        <f t="shared" si="73"/>
        <v>S26</v>
      </c>
      <c r="D461" s="240" t="str">
        <f t="shared" si="73"/>
        <v>OTHER: complete as required</v>
      </c>
      <c r="E461" s="469">
        <f>'8. Routing factors'!E245*'7. Network costs'!$K$309</f>
        <v>0</v>
      </c>
      <c r="F461" s="469">
        <f>'8. Routing factors'!F245*'7. Network costs'!$K$310</f>
        <v>0</v>
      </c>
      <c r="G461" s="469">
        <f>'8. Routing factors'!G245*'7. Network costs'!$K$311</f>
        <v>0</v>
      </c>
      <c r="H461" s="469">
        <f>'8. Routing factors'!H245*'7. Network costs'!$K$312</f>
        <v>0</v>
      </c>
      <c r="I461" s="469">
        <f>'8. Routing factors'!I245*'7. Network costs'!$K$313</f>
        <v>0</v>
      </c>
      <c r="J461" s="469">
        <f>'8. Routing factors'!J245*'7. Network costs'!$K$314</f>
        <v>0</v>
      </c>
      <c r="K461" s="469">
        <f>'8. Routing factors'!K245*'7. Network costs'!$K$315</f>
        <v>0</v>
      </c>
      <c r="L461" s="469">
        <f>'8. Routing factors'!L245*'7. Network costs'!$K$316</f>
        <v>0</v>
      </c>
      <c r="M461" s="469">
        <f>'8. Routing factors'!M245*'7. Network costs'!$K$317</f>
        <v>0</v>
      </c>
      <c r="N461" s="469">
        <f>'8. Routing factors'!N245*'7. Network costs'!$K$318</f>
        <v>0</v>
      </c>
      <c r="O461" s="469">
        <f>'8. Routing factors'!O245*'7. Network costs'!$K$319</f>
        <v>0</v>
      </c>
      <c r="P461" s="469">
        <f>'8. Routing factors'!P245*'7. Network costs'!$K$320</f>
        <v>0</v>
      </c>
      <c r="Q461" s="469">
        <f>'8. Routing factors'!Q245*'7. Network costs'!$K$321</f>
        <v>0</v>
      </c>
      <c r="R461" s="469">
        <f>'8. Routing factors'!R245*'7. Network costs'!$K$322</f>
        <v>0</v>
      </c>
      <c r="S461" s="469">
        <f>'8. Routing factors'!S245*'7. Network costs'!$K$323</f>
        <v>0</v>
      </c>
      <c r="T461" s="469">
        <f>'8. Routing factors'!T245*'7. Network costs'!$K$324</f>
        <v>0</v>
      </c>
      <c r="U461" s="469">
        <f>'8. Routing factors'!U245*'7. Network costs'!$K$325</f>
        <v>0</v>
      </c>
      <c r="V461" s="469">
        <f>'8. Routing factors'!V245*'7. Network costs'!$K$326</f>
        <v>0</v>
      </c>
      <c r="W461" s="469">
        <f>'8. Routing factors'!W245*'7. Network costs'!$K$327</f>
        <v>0</v>
      </c>
      <c r="X461" s="469">
        <f>'8. Routing factors'!X245*'7. Network costs'!$K$328</f>
        <v>0</v>
      </c>
      <c r="Y461" s="469">
        <f>'8. Routing factors'!Y245*'7. Network costs'!$K$329</f>
        <v>0</v>
      </c>
      <c r="Z461" s="469">
        <f>'8. Routing factors'!Z245*'7. Network costs'!$K$330</f>
        <v>0</v>
      </c>
      <c r="AA461" s="469">
        <f>'8. Routing factors'!AA245*'7. Network costs'!$K$331</f>
        <v>0</v>
      </c>
      <c r="AB461" s="469">
        <f>'8. Routing factors'!AB245*'7. Network costs'!$K$332</f>
        <v>0</v>
      </c>
      <c r="AC461" s="469">
        <f>'8. Routing factors'!AC245*'7. Network costs'!$K$333</f>
        <v>0</v>
      </c>
      <c r="AD461" s="469">
        <f>'8. Routing factors'!AD245*'7. Network costs'!$K$334</f>
        <v>0</v>
      </c>
      <c r="AE461" s="469">
        <f>'8. Routing factors'!AE245*'7. Network costs'!$K$335</f>
        <v>0</v>
      </c>
      <c r="AF461" s="469">
        <f>'8. Routing factors'!AF245*'7. Network costs'!$K$336</f>
        <v>0</v>
      </c>
      <c r="AG461" s="469">
        <f>'8. Routing factors'!AG245*'7. Network costs'!$K$337</f>
        <v>0</v>
      </c>
      <c r="AH461" s="469">
        <f>'8. Routing factors'!AH245*'7. Network costs'!$K$338</f>
        <v>0</v>
      </c>
      <c r="AI461" s="469">
        <f>'8. Routing factors'!AI245*'7. Network costs'!$K$339</f>
        <v>0</v>
      </c>
      <c r="AJ461" s="469">
        <f>'8. Routing factors'!AJ245*'7. Network costs'!$K$340</f>
        <v>0</v>
      </c>
      <c r="AK461" s="469">
        <f>'8. Routing factors'!AK245*'7. Network costs'!$K$341</f>
        <v>0</v>
      </c>
      <c r="AL461" s="469">
        <f>'8. Routing factors'!AL245*'7. Network costs'!$K$342</f>
        <v>0</v>
      </c>
      <c r="AM461" s="469">
        <f>'8. Routing factors'!AM245*'7. Network costs'!$K$343</f>
        <v>0</v>
      </c>
      <c r="AN461" s="469">
        <f>'8. Routing factors'!AN245*'7. Network costs'!$K$344</f>
        <v>0</v>
      </c>
      <c r="AO461" s="469">
        <f>'8. Routing factors'!AO245*'7. Network costs'!$K$345</f>
        <v>0</v>
      </c>
      <c r="AP461" s="469">
        <f>'8. Routing factors'!AP245*'7. Network costs'!$K$346</f>
        <v>0</v>
      </c>
      <c r="AQ461" s="469">
        <f>'8. Routing factors'!AQ245*'7. Network costs'!$K$347</f>
        <v>0</v>
      </c>
      <c r="AR461" s="469">
        <f>'8. Routing factors'!AR245*'7. Network costs'!$K$348</f>
        <v>0</v>
      </c>
      <c r="AS461" s="469">
        <f>'8. Routing factors'!AS245*'7. Network costs'!$K$349</f>
        <v>0</v>
      </c>
      <c r="AT461" s="469">
        <f>'8. Routing factors'!AT245*'7. Network costs'!$K$350</f>
        <v>0</v>
      </c>
      <c r="AU461" s="469">
        <f>'8. Routing factors'!AU245*'7. Network costs'!$K$351</f>
        <v>0</v>
      </c>
      <c r="AV461" s="469">
        <f>'8. Routing factors'!AV245*'7. Network costs'!$K$352</f>
        <v>0</v>
      </c>
      <c r="AW461" s="469">
        <f>'8. Routing factors'!AW245*'7. Network costs'!$K$353</f>
        <v>0</v>
      </c>
      <c r="AX461" s="469">
        <f>'8. Routing factors'!AX245*'7. Network costs'!$K$354</f>
        <v>0</v>
      </c>
      <c r="AY461" s="469">
        <f>'8. Routing factors'!AY245*'7. Network costs'!$K$355</f>
        <v>0</v>
      </c>
      <c r="AZ461" s="469">
        <f>'8. Routing factors'!AZ245*'7. Network costs'!$K$356</f>
        <v>0</v>
      </c>
      <c r="BA461" s="469">
        <f>'8. Routing factors'!BA245*'7. Network costs'!$K$357</f>
        <v>0</v>
      </c>
      <c r="BB461" s="469">
        <f>'8. Routing factors'!BB245*'7. Network costs'!$K$358</f>
        <v>0</v>
      </c>
      <c r="BC461" s="469">
        <f>'8. Routing factors'!BC245*'7. Network costs'!$K$359</f>
        <v>0</v>
      </c>
      <c r="BD461" s="469">
        <f>'8. Routing factors'!BD245*'7. Network costs'!$K$360</f>
        <v>0</v>
      </c>
      <c r="BE461" s="469">
        <f>'8. Routing factors'!BE245*'7. Network costs'!$K$361</f>
        <v>0</v>
      </c>
      <c r="BF461" s="469">
        <f>'8. Routing factors'!BF245*'7. Network costs'!$K$362</f>
        <v>0</v>
      </c>
      <c r="BG461" s="469">
        <f>'8. Routing factors'!BG245*'7. Network costs'!$K$363</f>
        <v>0</v>
      </c>
      <c r="BH461" s="229"/>
      <c r="BI461" s="335">
        <f t="shared" si="74"/>
        <v>0</v>
      </c>
      <c r="BJ461" s="470">
        <f>'2. Traffic'!K232</f>
        <v>0</v>
      </c>
      <c r="BK461" s="471" t="str">
        <f t="shared" si="75"/>
        <v/>
      </c>
    </row>
    <row r="462" spans="3:63">
      <c r="C462" s="240" t="str">
        <f t="shared" si="73"/>
        <v>S27</v>
      </c>
      <c r="D462" s="240" t="str">
        <f t="shared" si="73"/>
        <v>OTHER: complete as required</v>
      </c>
      <c r="E462" s="469">
        <f>'8. Routing factors'!E246*'7. Network costs'!$K$309</f>
        <v>0</v>
      </c>
      <c r="F462" s="469">
        <f>'8. Routing factors'!F246*'7. Network costs'!$K$310</f>
        <v>0</v>
      </c>
      <c r="G462" s="469">
        <f>'8. Routing factors'!G246*'7. Network costs'!$K$311</f>
        <v>0</v>
      </c>
      <c r="H462" s="469">
        <f>'8. Routing factors'!H246*'7. Network costs'!$K$312</f>
        <v>0</v>
      </c>
      <c r="I462" s="469">
        <f>'8. Routing factors'!I246*'7. Network costs'!$K$313</f>
        <v>0</v>
      </c>
      <c r="J462" s="469">
        <f>'8. Routing factors'!J246*'7. Network costs'!$K$314</f>
        <v>0</v>
      </c>
      <c r="K462" s="469">
        <f>'8. Routing factors'!K246*'7. Network costs'!$K$315</f>
        <v>0</v>
      </c>
      <c r="L462" s="469">
        <f>'8. Routing factors'!L246*'7. Network costs'!$K$316</f>
        <v>0</v>
      </c>
      <c r="M462" s="469">
        <f>'8. Routing factors'!M246*'7. Network costs'!$K$317</f>
        <v>0</v>
      </c>
      <c r="N462" s="469">
        <f>'8. Routing factors'!N246*'7. Network costs'!$K$318</f>
        <v>0</v>
      </c>
      <c r="O462" s="469">
        <f>'8. Routing factors'!O246*'7. Network costs'!$K$319</f>
        <v>0</v>
      </c>
      <c r="P462" s="469">
        <f>'8. Routing factors'!P246*'7. Network costs'!$K$320</f>
        <v>0</v>
      </c>
      <c r="Q462" s="469">
        <f>'8. Routing factors'!Q246*'7. Network costs'!$K$321</f>
        <v>0</v>
      </c>
      <c r="R462" s="469">
        <f>'8. Routing factors'!R246*'7. Network costs'!$K$322</f>
        <v>0</v>
      </c>
      <c r="S462" s="469">
        <f>'8. Routing factors'!S246*'7. Network costs'!$K$323</f>
        <v>0</v>
      </c>
      <c r="T462" s="469">
        <f>'8. Routing factors'!T246*'7. Network costs'!$K$324</f>
        <v>0</v>
      </c>
      <c r="U462" s="469">
        <f>'8. Routing factors'!U246*'7. Network costs'!$K$325</f>
        <v>0</v>
      </c>
      <c r="V462" s="469">
        <f>'8. Routing factors'!V246*'7. Network costs'!$K$326</f>
        <v>0</v>
      </c>
      <c r="W462" s="469">
        <f>'8. Routing factors'!W246*'7. Network costs'!$K$327</f>
        <v>0</v>
      </c>
      <c r="X462" s="469">
        <f>'8. Routing factors'!X246*'7. Network costs'!$K$328</f>
        <v>0</v>
      </c>
      <c r="Y462" s="469">
        <f>'8. Routing factors'!Y246*'7. Network costs'!$K$329</f>
        <v>0</v>
      </c>
      <c r="Z462" s="469">
        <f>'8. Routing factors'!Z246*'7. Network costs'!$K$330</f>
        <v>0</v>
      </c>
      <c r="AA462" s="469">
        <f>'8. Routing factors'!AA246*'7. Network costs'!$K$331</f>
        <v>0</v>
      </c>
      <c r="AB462" s="469">
        <f>'8. Routing factors'!AB246*'7. Network costs'!$K$332</f>
        <v>0</v>
      </c>
      <c r="AC462" s="469">
        <f>'8. Routing factors'!AC246*'7. Network costs'!$K$333</f>
        <v>0</v>
      </c>
      <c r="AD462" s="469">
        <f>'8. Routing factors'!AD246*'7. Network costs'!$K$334</f>
        <v>0</v>
      </c>
      <c r="AE462" s="469">
        <f>'8. Routing factors'!AE246*'7. Network costs'!$K$335</f>
        <v>0</v>
      </c>
      <c r="AF462" s="469">
        <f>'8. Routing factors'!AF246*'7. Network costs'!$K$336</f>
        <v>0</v>
      </c>
      <c r="AG462" s="469">
        <f>'8. Routing factors'!AG246*'7. Network costs'!$K$337</f>
        <v>0</v>
      </c>
      <c r="AH462" s="469">
        <f>'8. Routing factors'!AH246*'7. Network costs'!$K$338</f>
        <v>0</v>
      </c>
      <c r="AI462" s="469">
        <f>'8. Routing factors'!AI246*'7. Network costs'!$K$339</f>
        <v>0</v>
      </c>
      <c r="AJ462" s="469">
        <f>'8. Routing factors'!AJ246*'7. Network costs'!$K$340</f>
        <v>0</v>
      </c>
      <c r="AK462" s="469">
        <f>'8. Routing factors'!AK246*'7. Network costs'!$K$341</f>
        <v>0</v>
      </c>
      <c r="AL462" s="469">
        <f>'8. Routing factors'!AL246*'7. Network costs'!$K$342</f>
        <v>0</v>
      </c>
      <c r="AM462" s="469">
        <f>'8. Routing factors'!AM246*'7. Network costs'!$K$343</f>
        <v>0</v>
      </c>
      <c r="AN462" s="469">
        <f>'8. Routing factors'!AN246*'7. Network costs'!$K$344</f>
        <v>0</v>
      </c>
      <c r="AO462" s="469">
        <f>'8. Routing factors'!AO246*'7. Network costs'!$K$345</f>
        <v>0</v>
      </c>
      <c r="AP462" s="469">
        <f>'8. Routing factors'!AP246*'7. Network costs'!$K$346</f>
        <v>0</v>
      </c>
      <c r="AQ462" s="469">
        <f>'8. Routing factors'!AQ246*'7. Network costs'!$K$347</f>
        <v>0</v>
      </c>
      <c r="AR462" s="469">
        <f>'8. Routing factors'!AR246*'7. Network costs'!$K$348</f>
        <v>0</v>
      </c>
      <c r="AS462" s="469">
        <f>'8. Routing factors'!AS246*'7. Network costs'!$K$349</f>
        <v>0</v>
      </c>
      <c r="AT462" s="469">
        <f>'8. Routing factors'!AT246*'7. Network costs'!$K$350</f>
        <v>0</v>
      </c>
      <c r="AU462" s="469">
        <f>'8. Routing factors'!AU246*'7. Network costs'!$K$351</f>
        <v>0</v>
      </c>
      <c r="AV462" s="469">
        <f>'8. Routing factors'!AV246*'7. Network costs'!$K$352</f>
        <v>0</v>
      </c>
      <c r="AW462" s="469">
        <f>'8. Routing factors'!AW246*'7. Network costs'!$K$353</f>
        <v>0</v>
      </c>
      <c r="AX462" s="469">
        <f>'8. Routing factors'!AX246*'7. Network costs'!$K$354</f>
        <v>0</v>
      </c>
      <c r="AY462" s="469">
        <f>'8. Routing factors'!AY246*'7. Network costs'!$K$355</f>
        <v>0</v>
      </c>
      <c r="AZ462" s="469">
        <f>'8. Routing factors'!AZ246*'7. Network costs'!$K$356</f>
        <v>0</v>
      </c>
      <c r="BA462" s="469">
        <f>'8. Routing factors'!BA246*'7. Network costs'!$K$357</f>
        <v>0</v>
      </c>
      <c r="BB462" s="469">
        <f>'8. Routing factors'!BB246*'7. Network costs'!$K$358</f>
        <v>0</v>
      </c>
      <c r="BC462" s="469">
        <f>'8. Routing factors'!BC246*'7. Network costs'!$K$359</f>
        <v>0</v>
      </c>
      <c r="BD462" s="469">
        <f>'8. Routing factors'!BD246*'7. Network costs'!$K$360</f>
        <v>0</v>
      </c>
      <c r="BE462" s="469">
        <f>'8. Routing factors'!BE246*'7. Network costs'!$K$361</f>
        <v>0</v>
      </c>
      <c r="BF462" s="469">
        <f>'8. Routing factors'!BF246*'7. Network costs'!$K$362</f>
        <v>0</v>
      </c>
      <c r="BG462" s="469">
        <f>'8. Routing factors'!BG246*'7. Network costs'!$K$363</f>
        <v>0</v>
      </c>
      <c r="BH462" s="229"/>
      <c r="BI462" s="335">
        <f t="shared" si="74"/>
        <v>0</v>
      </c>
      <c r="BJ462" s="470">
        <f>'2. Traffic'!K233</f>
        <v>0</v>
      </c>
      <c r="BK462" s="471" t="str">
        <f t="shared" si="75"/>
        <v/>
      </c>
    </row>
    <row r="463" spans="3:63">
      <c r="C463" s="240" t="str">
        <f t="shared" si="73"/>
        <v>S28</v>
      </c>
      <c r="D463" s="240" t="str">
        <f t="shared" si="73"/>
        <v>OTHER: complete as required</v>
      </c>
      <c r="E463" s="469">
        <f>'8. Routing factors'!E247*'7. Network costs'!$K$309</f>
        <v>0</v>
      </c>
      <c r="F463" s="469">
        <f>'8. Routing factors'!F247*'7. Network costs'!$K$310</f>
        <v>0</v>
      </c>
      <c r="G463" s="469">
        <f>'8. Routing factors'!G247*'7. Network costs'!$K$311</f>
        <v>0</v>
      </c>
      <c r="H463" s="469">
        <f>'8. Routing factors'!H247*'7. Network costs'!$K$312</f>
        <v>0</v>
      </c>
      <c r="I463" s="469">
        <f>'8. Routing factors'!I247*'7. Network costs'!$K$313</f>
        <v>0</v>
      </c>
      <c r="J463" s="469">
        <f>'8. Routing factors'!J247*'7. Network costs'!$K$314</f>
        <v>0</v>
      </c>
      <c r="K463" s="469">
        <f>'8. Routing factors'!K247*'7. Network costs'!$K$315</f>
        <v>0</v>
      </c>
      <c r="L463" s="469">
        <f>'8. Routing factors'!L247*'7. Network costs'!$K$316</f>
        <v>0</v>
      </c>
      <c r="M463" s="469">
        <f>'8. Routing factors'!M247*'7. Network costs'!$K$317</f>
        <v>0</v>
      </c>
      <c r="N463" s="469">
        <f>'8. Routing factors'!N247*'7. Network costs'!$K$318</f>
        <v>0</v>
      </c>
      <c r="O463" s="469">
        <f>'8. Routing factors'!O247*'7. Network costs'!$K$319</f>
        <v>0</v>
      </c>
      <c r="P463" s="469">
        <f>'8. Routing factors'!P247*'7. Network costs'!$K$320</f>
        <v>0</v>
      </c>
      <c r="Q463" s="469">
        <f>'8. Routing factors'!Q247*'7. Network costs'!$K$321</f>
        <v>0</v>
      </c>
      <c r="R463" s="469">
        <f>'8. Routing factors'!R247*'7. Network costs'!$K$322</f>
        <v>0</v>
      </c>
      <c r="S463" s="469">
        <f>'8. Routing factors'!S247*'7. Network costs'!$K$323</f>
        <v>0</v>
      </c>
      <c r="T463" s="469">
        <f>'8. Routing factors'!T247*'7. Network costs'!$K$324</f>
        <v>0</v>
      </c>
      <c r="U463" s="469">
        <f>'8. Routing factors'!U247*'7. Network costs'!$K$325</f>
        <v>0</v>
      </c>
      <c r="V463" s="469">
        <f>'8. Routing factors'!V247*'7. Network costs'!$K$326</f>
        <v>0</v>
      </c>
      <c r="W463" s="469">
        <f>'8. Routing factors'!W247*'7. Network costs'!$K$327</f>
        <v>0</v>
      </c>
      <c r="X463" s="469">
        <f>'8. Routing factors'!X247*'7. Network costs'!$K$328</f>
        <v>0</v>
      </c>
      <c r="Y463" s="469">
        <f>'8. Routing factors'!Y247*'7. Network costs'!$K$329</f>
        <v>0</v>
      </c>
      <c r="Z463" s="469">
        <f>'8. Routing factors'!Z247*'7. Network costs'!$K$330</f>
        <v>0</v>
      </c>
      <c r="AA463" s="469">
        <f>'8. Routing factors'!AA247*'7. Network costs'!$K$331</f>
        <v>0</v>
      </c>
      <c r="AB463" s="469">
        <f>'8. Routing factors'!AB247*'7. Network costs'!$K$332</f>
        <v>0</v>
      </c>
      <c r="AC463" s="469">
        <f>'8. Routing factors'!AC247*'7. Network costs'!$K$333</f>
        <v>0</v>
      </c>
      <c r="AD463" s="469">
        <f>'8. Routing factors'!AD247*'7. Network costs'!$K$334</f>
        <v>0</v>
      </c>
      <c r="AE463" s="469">
        <f>'8. Routing factors'!AE247*'7. Network costs'!$K$335</f>
        <v>0</v>
      </c>
      <c r="AF463" s="469">
        <f>'8. Routing factors'!AF247*'7. Network costs'!$K$336</f>
        <v>0</v>
      </c>
      <c r="AG463" s="469">
        <f>'8. Routing factors'!AG247*'7. Network costs'!$K$337</f>
        <v>0</v>
      </c>
      <c r="AH463" s="469">
        <f>'8. Routing factors'!AH247*'7. Network costs'!$K$338</f>
        <v>0</v>
      </c>
      <c r="AI463" s="469">
        <f>'8. Routing factors'!AI247*'7. Network costs'!$K$339</f>
        <v>0</v>
      </c>
      <c r="AJ463" s="469">
        <f>'8. Routing factors'!AJ247*'7. Network costs'!$K$340</f>
        <v>0</v>
      </c>
      <c r="AK463" s="469">
        <f>'8. Routing factors'!AK247*'7. Network costs'!$K$341</f>
        <v>0</v>
      </c>
      <c r="AL463" s="469">
        <f>'8. Routing factors'!AL247*'7. Network costs'!$K$342</f>
        <v>0</v>
      </c>
      <c r="AM463" s="469">
        <f>'8. Routing factors'!AM247*'7. Network costs'!$K$343</f>
        <v>0</v>
      </c>
      <c r="AN463" s="469">
        <f>'8. Routing factors'!AN247*'7. Network costs'!$K$344</f>
        <v>0</v>
      </c>
      <c r="AO463" s="469">
        <f>'8. Routing factors'!AO247*'7. Network costs'!$K$345</f>
        <v>0</v>
      </c>
      <c r="AP463" s="469">
        <f>'8. Routing factors'!AP247*'7. Network costs'!$K$346</f>
        <v>0</v>
      </c>
      <c r="AQ463" s="469">
        <f>'8. Routing factors'!AQ247*'7. Network costs'!$K$347</f>
        <v>0</v>
      </c>
      <c r="AR463" s="469">
        <f>'8. Routing factors'!AR247*'7. Network costs'!$K$348</f>
        <v>0</v>
      </c>
      <c r="AS463" s="469">
        <f>'8. Routing factors'!AS247*'7. Network costs'!$K$349</f>
        <v>0</v>
      </c>
      <c r="AT463" s="469">
        <f>'8. Routing factors'!AT247*'7. Network costs'!$K$350</f>
        <v>0</v>
      </c>
      <c r="AU463" s="469">
        <f>'8. Routing factors'!AU247*'7. Network costs'!$K$351</f>
        <v>0</v>
      </c>
      <c r="AV463" s="469">
        <f>'8. Routing factors'!AV247*'7. Network costs'!$K$352</f>
        <v>0</v>
      </c>
      <c r="AW463" s="469">
        <f>'8. Routing factors'!AW247*'7. Network costs'!$K$353</f>
        <v>0</v>
      </c>
      <c r="AX463" s="469">
        <f>'8. Routing factors'!AX247*'7. Network costs'!$K$354</f>
        <v>0</v>
      </c>
      <c r="AY463" s="469">
        <f>'8. Routing factors'!AY247*'7. Network costs'!$K$355</f>
        <v>0</v>
      </c>
      <c r="AZ463" s="469">
        <f>'8. Routing factors'!AZ247*'7. Network costs'!$K$356</f>
        <v>0</v>
      </c>
      <c r="BA463" s="469">
        <f>'8. Routing factors'!BA247*'7. Network costs'!$K$357</f>
        <v>0</v>
      </c>
      <c r="BB463" s="469">
        <f>'8. Routing factors'!BB247*'7. Network costs'!$K$358</f>
        <v>0</v>
      </c>
      <c r="BC463" s="469">
        <f>'8. Routing factors'!BC247*'7. Network costs'!$K$359</f>
        <v>0</v>
      </c>
      <c r="BD463" s="469">
        <f>'8. Routing factors'!BD247*'7. Network costs'!$K$360</f>
        <v>0</v>
      </c>
      <c r="BE463" s="469">
        <f>'8. Routing factors'!BE247*'7. Network costs'!$K$361</f>
        <v>0</v>
      </c>
      <c r="BF463" s="469">
        <f>'8. Routing factors'!BF247*'7. Network costs'!$K$362</f>
        <v>0</v>
      </c>
      <c r="BG463" s="469">
        <f>'8. Routing factors'!BG247*'7. Network costs'!$K$363</f>
        <v>0</v>
      </c>
      <c r="BH463" s="229"/>
      <c r="BI463" s="335">
        <f t="shared" si="74"/>
        <v>0</v>
      </c>
      <c r="BJ463" s="470">
        <f>'2. Traffic'!K234</f>
        <v>0</v>
      </c>
      <c r="BK463" s="471" t="str">
        <f t="shared" si="75"/>
        <v/>
      </c>
    </row>
    <row r="464" spans="3:63">
      <c r="C464" s="240" t="str">
        <f t="shared" si="73"/>
        <v>S29</v>
      </c>
      <c r="D464" s="240" t="str">
        <f t="shared" si="73"/>
        <v>OTHER: complete as required</v>
      </c>
      <c r="E464" s="469">
        <f>'8. Routing factors'!E248*'7. Network costs'!$K$309</f>
        <v>0</v>
      </c>
      <c r="F464" s="469">
        <f>'8. Routing factors'!F248*'7. Network costs'!$K$310</f>
        <v>0</v>
      </c>
      <c r="G464" s="469">
        <f>'8. Routing factors'!G248*'7. Network costs'!$K$311</f>
        <v>0</v>
      </c>
      <c r="H464" s="469">
        <f>'8. Routing factors'!H248*'7. Network costs'!$K$312</f>
        <v>0</v>
      </c>
      <c r="I464" s="469">
        <f>'8. Routing factors'!I248*'7. Network costs'!$K$313</f>
        <v>0</v>
      </c>
      <c r="J464" s="469">
        <f>'8. Routing factors'!J248*'7. Network costs'!$K$314</f>
        <v>0</v>
      </c>
      <c r="K464" s="469">
        <f>'8. Routing factors'!K248*'7. Network costs'!$K$315</f>
        <v>0</v>
      </c>
      <c r="L464" s="469">
        <f>'8. Routing factors'!L248*'7. Network costs'!$K$316</f>
        <v>0</v>
      </c>
      <c r="M464" s="469">
        <f>'8. Routing factors'!M248*'7. Network costs'!$K$317</f>
        <v>0</v>
      </c>
      <c r="N464" s="469">
        <f>'8. Routing factors'!N248*'7. Network costs'!$K$318</f>
        <v>0</v>
      </c>
      <c r="O464" s="469">
        <f>'8. Routing factors'!O248*'7. Network costs'!$K$319</f>
        <v>0</v>
      </c>
      <c r="P464" s="469">
        <f>'8. Routing factors'!P248*'7. Network costs'!$K$320</f>
        <v>0</v>
      </c>
      <c r="Q464" s="469">
        <f>'8. Routing factors'!Q248*'7. Network costs'!$K$321</f>
        <v>0</v>
      </c>
      <c r="R464" s="469">
        <f>'8. Routing factors'!R248*'7. Network costs'!$K$322</f>
        <v>0</v>
      </c>
      <c r="S464" s="469">
        <f>'8. Routing factors'!S248*'7. Network costs'!$K$323</f>
        <v>0</v>
      </c>
      <c r="T464" s="469">
        <f>'8. Routing factors'!T248*'7. Network costs'!$K$324</f>
        <v>0</v>
      </c>
      <c r="U464" s="469">
        <f>'8. Routing factors'!U248*'7. Network costs'!$K$325</f>
        <v>0</v>
      </c>
      <c r="V464" s="469">
        <f>'8. Routing factors'!V248*'7. Network costs'!$K$326</f>
        <v>0</v>
      </c>
      <c r="W464" s="469">
        <f>'8. Routing factors'!W248*'7. Network costs'!$K$327</f>
        <v>0</v>
      </c>
      <c r="X464" s="469">
        <f>'8. Routing factors'!X248*'7. Network costs'!$K$328</f>
        <v>0</v>
      </c>
      <c r="Y464" s="469">
        <f>'8. Routing factors'!Y248*'7. Network costs'!$K$329</f>
        <v>0</v>
      </c>
      <c r="Z464" s="469">
        <f>'8. Routing factors'!Z248*'7. Network costs'!$K$330</f>
        <v>0</v>
      </c>
      <c r="AA464" s="469">
        <f>'8. Routing factors'!AA248*'7. Network costs'!$K$331</f>
        <v>0</v>
      </c>
      <c r="AB464" s="469">
        <f>'8. Routing factors'!AB248*'7. Network costs'!$K$332</f>
        <v>0</v>
      </c>
      <c r="AC464" s="469">
        <f>'8. Routing factors'!AC248*'7. Network costs'!$K$333</f>
        <v>0</v>
      </c>
      <c r="AD464" s="469">
        <f>'8. Routing factors'!AD248*'7. Network costs'!$K$334</f>
        <v>0</v>
      </c>
      <c r="AE464" s="469">
        <f>'8. Routing factors'!AE248*'7. Network costs'!$K$335</f>
        <v>0</v>
      </c>
      <c r="AF464" s="469">
        <f>'8. Routing factors'!AF248*'7. Network costs'!$K$336</f>
        <v>0</v>
      </c>
      <c r="AG464" s="469">
        <f>'8. Routing factors'!AG248*'7. Network costs'!$K$337</f>
        <v>0</v>
      </c>
      <c r="AH464" s="469">
        <f>'8. Routing factors'!AH248*'7. Network costs'!$K$338</f>
        <v>0</v>
      </c>
      <c r="AI464" s="469">
        <f>'8. Routing factors'!AI248*'7. Network costs'!$K$339</f>
        <v>0</v>
      </c>
      <c r="AJ464" s="469">
        <f>'8. Routing factors'!AJ248*'7. Network costs'!$K$340</f>
        <v>0</v>
      </c>
      <c r="AK464" s="469">
        <f>'8. Routing factors'!AK248*'7. Network costs'!$K$341</f>
        <v>0</v>
      </c>
      <c r="AL464" s="469">
        <f>'8. Routing factors'!AL248*'7. Network costs'!$K$342</f>
        <v>0</v>
      </c>
      <c r="AM464" s="469">
        <f>'8. Routing factors'!AM248*'7. Network costs'!$K$343</f>
        <v>0</v>
      </c>
      <c r="AN464" s="469">
        <f>'8. Routing factors'!AN248*'7. Network costs'!$K$344</f>
        <v>0</v>
      </c>
      <c r="AO464" s="469">
        <f>'8. Routing factors'!AO248*'7. Network costs'!$K$345</f>
        <v>0</v>
      </c>
      <c r="AP464" s="469">
        <f>'8. Routing factors'!AP248*'7. Network costs'!$K$346</f>
        <v>0</v>
      </c>
      <c r="AQ464" s="469">
        <f>'8. Routing factors'!AQ248*'7. Network costs'!$K$347</f>
        <v>0</v>
      </c>
      <c r="AR464" s="469">
        <f>'8. Routing factors'!AR248*'7. Network costs'!$K$348</f>
        <v>0</v>
      </c>
      <c r="AS464" s="469">
        <f>'8. Routing factors'!AS248*'7. Network costs'!$K$349</f>
        <v>0</v>
      </c>
      <c r="AT464" s="469">
        <f>'8. Routing factors'!AT248*'7. Network costs'!$K$350</f>
        <v>0</v>
      </c>
      <c r="AU464" s="469">
        <f>'8. Routing factors'!AU248*'7. Network costs'!$K$351</f>
        <v>0</v>
      </c>
      <c r="AV464" s="469">
        <f>'8. Routing factors'!AV248*'7. Network costs'!$K$352</f>
        <v>0</v>
      </c>
      <c r="AW464" s="469">
        <f>'8. Routing factors'!AW248*'7. Network costs'!$K$353</f>
        <v>0</v>
      </c>
      <c r="AX464" s="469">
        <f>'8. Routing factors'!AX248*'7. Network costs'!$K$354</f>
        <v>0</v>
      </c>
      <c r="AY464" s="469">
        <f>'8. Routing factors'!AY248*'7. Network costs'!$K$355</f>
        <v>0</v>
      </c>
      <c r="AZ464" s="469">
        <f>'8. Routing factors'!AZ248*'7. Network costs'!$K$356</f>
        <v>0</v>
      </c>
      <c r="BA464" s="469">
        <f>'8. Routing factors'!BA248*'7. Network costs'!$K$357</f>
        <v>0</v>
      </c>
      <c r="BB464" s="469">
        <f>'8. Routing factors'!BB248*'7. Network costs'!$K$358</f>
        <v>0</v>
      </c>
      <c r="BC464" s="469">
        <f>'8. Routing factors'!BC248*'7. Network costs'!$K$359</f>
        <v>0</v>
      </c>
      <c r="BD464" s="469">
        <f>'8. Routing factors'!BD248*'7. Network costs'!$K$360</f>
        <v>0</v>
      </c>
      <c r="BE464" s="469">
        <f>'8. Routing factors'!BE248*'7. Network costs'!$K$361</f>
        <v>0</v>
      </c>
      <c r="BF464" s="469">
        <f>'8. Routing factors'!BF248*'7. Network costs'!$K$362</f>
        <v>0</v>
      </c>
      <c r="BG464" s="469">
        <f>'8. Routing factors'!BG248*'7. Network costs'!$K$363</f>
        <v>0</v>
      </c>
      <c r="BH464" s="229"/>
      <c r="BI464" s="335">
        <f t="shared" si="74"/>
        <v>0</v>
      </c>
      <c r="BJ464" s="470">
        <f>'2. Traffic'!K235</f>
        <v>0</v>
      </c>
      <c r="BK464" s="471" t="str">
        <f t="shared" si="75"/>
        <v/>
      </c>
    </row>
    <row r="465" spans="3:63">
      <c r="C465" s="240" t="str">
        <f t="shared" si="73"/>
        <v>S30</v>
      </c>
      <c r="D465" s="240" t="str">
        <f t="shared" si="73"/>
        <v>OTHER: complete as required</v>
      </c>
      <c r="E465" s="469">
        <f>'8. Routing factors'!E249*'7. Network costs'!$K$309</f>
        <v>0</v>
      </c>
      <c r="F465" s="469">
        <f>'8. Routing factors'!F249*'7. Network costs'!$K$310</f>
        <v>0</v>
      </c>
      <c r="G465" s="469">
        <f>'8. Routing factors'!G249*'7. Network costs'!$K$311</f>
        <v>0</v>
      </c>
      <c r="H465" s="469">
        <f>'8. Routing factors'!H249*'7. Network costs'!$K$312</f>
        <v>0</v>
      </c>
      <c r="I465" s="469">
        <f>'8. Routing factors'!I249*'7. Network costs'!$K$313</f>
        <v>0</v>
      </c>
      <c r="J465" s="469">
        <f>'8. Routing factors'!J249*'7. Network costs'!$K$314</f>
        <v>0</v>
      </c>
      <c r="K465" s="469">
        <f>'8. Routing factors'!K249*'7. Network costs'!$K$315</f>
        <v>0</v>
      </c>
      <c r="L465" s="469">
        <f>'8. Routing factors'!L249*'7. Network costs'!$K$316</f>
        <v>0</v>
      </c>
      <c r="M465" s="469">
        <f>'8. Routing factors'!M249*'7. Network costs'!$K$317</f>
        <v>0</v>
      </c>
      <c r="N465" s="469">
        <f>'8. Routing factors'!N249*'7. Network costs'!$K$318</f>
        <v>0</v>
      </c>
      <c r="O465" s="469">
        <f>'8. Routing factors'!O249*'7. Network costs'!$K$319</f>
        <v>0</v>
      </c>
      <c r="P465" s="469">
        <f>'8. Routing factors'!P249*'7. Network costs'!$K$320</f>
        <v>0</v>
      </c>
      <c r="Q465" s="469">
        <f>'8. Routing factors'!Q249*'7. Network costs'!$K$321</f>
        <v>0</v>
      </c>
      <c r="R465" s="469">
        <f>'8. Routing factors'!R249*'7. Network costs'!$K$322</f>
        <v>0</v>
      </c>
      <c r="S465" s="469">
        <f>'8. Routing factors'!S249*'7. Network costs'!$K$323</f>
        <v>0</v>
      </c>
      <c r="T465" s="469">
        <f>'8. Routing factors'!T249*'7. Network costs'!$K$324</f>
        <v>0</v>
      </c>
      <c r="U465" s="469">
        <f>'8. Routing factors'!U249*'7. Network costs'!$K$325</f>
        <v>0</v>
      </c>
      <c r="V465" s="469">
        <f>'8. Routing factors'!V249*'7. Network costs'!$K$326</f>
        <v>0</v>
      </c>
      <c r="W465" s="469">
        <f>'8. Routing factors'!W249*'7. Network costs'!$K$327</f>
        <v>0</v>
      </c>
      <c r="X465" s="469">
        <f>'8. Routing factors'!X249*'7. Network costs'!$K$328</f>
        <v>0</v>
      </c>
      <c r="Y465" s="469">
        <f>'8. Routing factors'!Y249*'7. Network costs'!$K$329</f>
        <v>0</v>
      </c>
      <c r="Z465" s="469">
        <f>'8. Routing factors'!Z249*'7. Network costs'!$K$330</f>
        <v>0</v>
      </c>
      <c r="AA465" s="469">
        <f>'8. Routing factors'!AA249*'7. Network costs'!$K$331</f>
        <v>0</v>
      </c>
      <c r="AB465" s="469">
        <f>'8. Routing factors'!AB249*'7. Network costs'!$K$332</f>
        <v>0</v>
      </c>
      <c r="AC465" s="469">
        <f>'8. Routing factors'!AC249*'7. Network costs'!$K$333</f>
        <v>0</v>
      </c>
      <c r="AD465" s="469">
        <f>'8. Routing factors'!AD249*'7. Network costs'!$K$334</f>
        <v>0</v>
      </c>
      <c r="AE465" s="469">
        <f>'8. Routing factors'!AE249*'7. Network costs'!$K$335</f>
        <v>0</v>
      </c>
      <c r="AF465" s="469">
        <f>'8. Routing factors'!AF249*'7. Network costs'!$K$336</f>
        <v>0</v>
      </c>
      <c r="AG465" s="469">
        <f>'8. Routing factors'!AG249*'7. Network costs'!$K$337</f>
        <v>0</v>
      </c>
      <c r="AH465" s="469">
        <f>'8. Routing factors'!AH249*'7. Network costs'!$K$338</f>
        <v>0</v>
      </c>
      <c r="AI465" s="469">
        <f>'8. Routing factors'!AI249*'7. Network costs'!$K$339</f>
        <v>0</v>
      </c>
      <c r="AJ465" s="469">
        <f>'8. Routing factors'!AJ249*'7. Network costs'!$K$340</f>
        <v>0</v>
      </c>
      <c r="AK465" s="469">
        <f>'8. Routing factors'!AK249*'7. Network costs'!$K$341</f>
        <v>0</v>
      </c>
      <c r="AL465" s="469">
        <f>'8. Routing factors'!AL249*'7. Network costs'!$K$342</f>
        <v>0</v>
      </c>
      <c r="AM465" s="469">
        <f>'8. Routing factors'!AM249*'7. Network costs'!$K$343</f>
        <v>0</v>
      </c>
      <c r="AN465" s="469">
        <f>'8. Routing factors'!AN249*'7. Network costs'!$K$344</f>
        <v>0</v>
      </c>
      <c r="AO465" s="469">
        <f>'8. Routing factors'!AO249*'7. Network costs'!$K$345</f>
        <v>0</v>
      </c>
      <c r="AP465" s="469">
        <f>'8. Routing factors'!AP249*'7. Network costs'!$K$346</f>
        <v>0</v>
      </c>
      <c r="AQ465" s="469">
        <f>'8. Routing factors'!AQ249*'7. Network costs'!$K$347</f>
        <v>0</v>
      </c>
      <c r="AR465" s="469">
        <f>'8. Routing factors'!AR249*'7. Network costs'!$K$348</f>
        <v>0</v>
      </c>
      <c r="AS465" s="469">
        <f>'8. Routing factors'!AS249*'7. Network costs'!$K$349</f>
        <v>0</v>
      </c>
      <c r="AT465" s="469">
        <f>'8. Routing factors'!AT249*'7. Network costs'!$K$350</f>
        <v>0</v>
      </c>
      <c r="AU465" s="469">
        <f>'8. Routing factors'!AU249*'7. Network costs'!$K$351</f>
        <v>0</v>
      </c>
      <c r="AV465" s="469">
        <f>'8. Routing factors'!AV249*'7. Network costs'!$K$352</f>
        <v>0</v>
      </c>
      <c r="AW465" s="469">
        <f>'8. Routing factors'!AW249*'7. Network costs'!$K$353</f>
        <v>0</v>
      </c>
      <c r="AX465" s="469">
        <f>'8. Routing factors'!AX249*'7. Network costs'!$K$354</f>
        <v>0</v>
      </c>
      <c r="AY465" s="469">
        <f>'8. Routing factors'!AY249*'7. Network costs'!$K$355</f>
        <v>0</v>
      </c>
      <c r="AZ465" s="469">
        <f>'8. Routing factors'!AZ249*'7. Network costs'!$K$356</f>
        <v>0</v>
      </c>
      <c r="BA465" s="469">
        <f>'8. Routing factors'!BA249*'7. Network costs'!$K$357</f>
        <v>0</v>
      </c>
      <c r="BB465" s="469">
        <f>'8. Routing factors'!BB249*'7. Network costs'!$K$358</f>
        <v>0</v>
      </c>
      <c r="BC465" s="469">
        <f>'8. Routing factors'!BC249*'7. Network costs'!$K$359</f>
        <v>0</v>
      </c>
      <c r="BD465" s="469">
        <f>'8. Routing factors'!BD249*'7. Network costs'!$K$360</f>
        <v>0</v>
      </c>
      <c r="BE465" s="469">
        <f>'8. Routing factors'!BE249*'7. Network costs'!$K$361</f>
        <v>0</v>
      </c>
      <c r="BF465" s="469">
        <f>'8. Routing factors'!BF249*'7. Network costs'!$K$362</f>
        <v>0</v>
      </c>
      <c r="BG465" s="469">
        <f>'8. Routing factors'!BG249*'7. Network costs'!$K$363</f>
        <v>0</v>
      </c>
      <c r="BH465" s="229"/>
      <c r="BI465" s="335">
        <f t="shared" si="74"/>
        <v>0</v>
      </c>
      <c r="BJ465" s="470">
        <f>'2. Traffic'!K236</f>
        <v>0</v>
      </c>
      <c r="BK465" s="471" t="str">
        <f t="shared" si="75"/>
        <v/>
      </c>
    </row>
    <row r="466" spans="3:63">
      <c r="C466" s="222"/>
      <c r="D466" s="222" t="s">
        <v>2</v>
      </c>
      <c r="E466" s="472">
        <f t="shared" ref="E466:AG466" si="76">SUM(E436:E465)</f>
        <v>12972625.18885196</v>
      </c>
      <c r="F466" s="472">
        <f t="shared" si="76"/>
        <v>10546810.583119268</v>
      </c>
      <c r="G466" s="472">
        <f t="shared" si="76"/>
        <v>16099999.922498114</v>
      </c>
      <c r="H466" s="472">
        <f t="shared" si="76"/>
        <v>5431028.0738098687</v>
      </c>
      <c r="I466" s="472">
        <f t="shared" si="76"/>
        <v>16876782.694607198</v>
      </c>
      <c r="J466" s="472">
        <f t="shared" si="76"/>
        <v>1186600.7734319207</v>
      </c>
      <c r="K466" s="472">
        <f t="shared" si="76"/>
        <v>564416.90691843408</v>
      </c>
      <c r="L466" s="472">
        <f t="shared" si="76"/>
        <v>75255.587589124567</v>
      </c>
      <c r="M466" s="472">
        <f t="shared" si="76"/>
        <v>2257667.6276737368</v>
      </c>
      <c r="N466" s="472">
        <f t="shared" si="76"/>
        <v>145015.56750906559</v>
      </c>
      <c r="O466" s="472">
        <f t="shared" si="76"/>
        <v>194217.27791392722</v>
      </c>
      <c r="P466" s="472">
        <f t="shared" si="76"/>
        <v>2107784.4114689762</v>
      </c>
      <c r="Q466" s="472">
        <f t="shared" si="76"/>
        <v>282208.4534592171</v>
      </c>
      <c r="R466" s="472">
        <f t="shared" si="76"/>
        <v>401363.13380866428</v>
      </c>
      <c r="S466" s="472">
        <f t="shared" si="76"/>
        <v>376277.93794562283</v>
      </c>
      <c r="T466" s="472">
        <f t="shared" si="76"/>
        <v>6020447.0071299654</v>
      </c>
      <c r="U466" s="472">
        <f t="shared" si="76"/>
        <v>1505111.7517824913</v>
      </c>
      <c r="V466" s="472">
        <f t="shared" si="76"/>
        <v>481635.76057039719</v>
      </c>
      <c r="W466" s="472">
        <f t="shared" si="76"/>
        <v>557334.58406052738</v>
      </c>
      <c r="X466" s="472">
        <f t="shared" si="76"/>
        <v>44586.766724842193</v>
      </c>
      <c r="Y466" s="472">
        <f t="shared" si="76"/>
        <v>503006.53874820319</v>
      </c>
      <c r="Z466" s="472">
        <f t="shared" si="76"/>
        <v>291211.53862026526</v>
      </c>
      <c r="AA466" s="472">
        <f t="shared" si="76"/>
        <v>440245.18739637866</v>
      </c>
      <c r="AB466" s="472">
        <f t="shared" si="76"/>
        <v>2485588.8468291229</v>
      </c>
      <c r="AC466" s="472">
        <f t="shared" si="76"/>
        <v>3414805.6248940974</v>
      </c>
      <c r="AD466" s="472">
        <f t="shared" si="76"/>
        <v>0</v>
      </c>
      <c r="AE466" s="472">
        <f t="shared" si="76"/>
        <v>0</v>
      </c>
      <c r="AF466" s="472">
        <f t="shared" si="76"/>
        <v>0</v>
      </c>
      <c r="AG466" s="472">
        <f t="shared" si="76"/>
        <v>0</v>
      </c>
      <c r="AH466" s="472">
        <f t="shared" ref="AH466:BG466" si="77">SUM(AH436:AH465)</f>
        <v>0</v>
      </c>
      <c r="AI466" s="472">
        <f t="shared" si="77"/>
        <v>6616685.8497170508</v>
      </c>
      <c r="AJ466" s="472">
        <f t="shared" si="77"/>
        <v>23440201.6929424</v>
      </c>
      <c r="AK466" s="472">
        <f t="shared" si="77"/>
        <v>6774579.0395706184</v>
      </c>
      <c r="AL466" s="472">
        <f t="shared" si="77"/>
        <v>2397491.554103055</v>
      </c>
      <c r="AM466" s="472">
        <f t="shared" si="77"/>
        <v>2678722.4425564497</v>
      </c>
      <c r="AN466" s="472">
        <f t="shared" si="77"/>
        <v>6751.9499853566103</v>
      </c>
      <c r="AO466" s="472">
        <f t="shared" si="77"/>
        <v>1954.6233411688856</v>
      </c>
      <c r="AP466" s="472">
        <f t="shared" si="77"/>
        <v>2568.0740022706277</v>
      </c>
      <c r="AQ466" s="472">
        <f t="shared" si="77"/>
        <v>14930.662803898995</v>
      </c>
      <c r="AR466" s="472">
        <f t="shared" si="77"/>
        <v>9773.1167058444298</v>
      </c>
      <c r="AS466" s="472">
        <f t="shared" si="77"/>
        <v>10661.581860921195</v>
      </c>
      <c r="AT466" s="472">
        <f t="shared" si="77"/>
        <v>9773.116705844428</v>
      </c>
      <c r="AU466" s="472">
        <f t="shared" si="77"/>
        <v>852.92654887369542</v>
      </c>
      <c r="AV466" s="472">
        <f t="shared" si="77"/>
        <v>14475.724949396172</v>
      </c>
      <c r="AW466" s="472">
        <f t="shared" si="77"/>
        <v>2895.1449898792348</v>
      </c>
      <c r="AX466" s="472">
        <f t="shared" si="77"/>
        <v>1999.0465989227239</v>
      </c>
      <c r="AY466" s="472">
        <f t="shared" si="77"/>
        <v>0</v>
      </c>
      <c r="AZ466" s="472">
        <f t="shared" si="77"/>
        <v>0</v>
      </c>
      <c r="BA466" s="472">
        <f t="shared" si="77"/>
        <v>0</v>
      </c>
      <c r="BB466" s="472">
        <f t="shared" si="77"/>
        <v>0</v>
      </c>
      <c r="BC466" s="472">
        <f t="shared" si="77"/>
        <v>0</v>
      </c>
      <c r="BD466" s="472">
        <f t="shared" si="77"/>
        <v>0</v>
      </c>
      <c r="BE466" s="472">
        <f t="shared" si="77"/>
        <v>0</v>
      </c>
      <c r="BF466" s="472">
        <f t="shared" si="77"/>
        <v>0</v>
      </c>
      <c r="BG466" s="472">
        <f t="shared" si="77"/>
        <v>0</v>
      </c>
      <c r="BH466" s="32"/>
      <c r="BI466" s="472">
        <f>SUM(BI436:BI465)</f>
        <v>127246344.29474334</v>
      </c>
      <c r="BJ466" s="144"/>
      <c r="BK466" s="144"/>
    </row>
    <row r="467" spans="3:63">
      <c r="C467" s="207"/>
      <c r="D467" s="207"/>
      <c r="E467" s="444" t="str">
        <f>IF(ROUND(E466,0)=ROUND('7. Network costs'!$K$309,0),"OK", "ERROR")</f>
        <v>OK</v>
      </c>
      <c r="F467" s="444" t="str">
        <f>IF(ROUND(F466,0)=ROUND('7. Network costs'!$K$310,0),"OK", "ERROR")</f>
        <v>OK</v>
      </c>
      <c r="G467" s="444" t="str">
        <f>IF(ROUND(G466,0)=ROUND('7. Network costs'!$K$311,0),"OK", "ERROR")</f>
        <v>OK</v>
      </c>
      <c r="H467" s="444" t="str">
        <f>IF(ROUND(H466,0)=ROUND('7. Network costs'!$K$312,0),"OK", "ERROR")</f>
        <v>OK</v>
      </c>
      <c r="I467" s="444" t="str">
        <f>IF(ROUND(I466,0)=ROUND('7. Network costs'!$K$313,0),"OK", "ERROR")</f>
        <v>OK</v>
      </c>
      <c r="J467" s="444" t="str">
        <f>IF(ROUND(J466,0)=ROUND('7. Network costs'!$K$314,0),"OK", "ERROR")</f>
        <v>OK</v>
      </c>
      <c r="K467" s="444" t="str">
        <f>IF(ROUND(K466,0)=ROUND('7. Network costs'!$K$315,0),"OK", "ERROR")</f>
        <v>OK</v>
      </c>
      <c r="L467" s="444" t="str">
        <f>IF(ROUND(L466,0)=ROUND('7. Network costs'!$K$316,0),"OK", "ERROR")</f>
        <v>OK</v>
      </c>
      <c r="M467" s="444" t="str">
        <f>IF(ROUND(M466,0)=ROUND('7. Network costs'!$K$317,0),"OK", "ERROR")</f>
        <v>OK</v>
      </c>
      <c r="N467" s="444" t="str">
        <f>IF(ROUND(N466,0)=ROUND('7. Network costs'!$K$318,0),"OK", "ERROR")</f>
        <v>OK</v>
      </c>
      <c r="O467" s="444" t="str">
        <f>IF(ROUND(O466,0)=ROUND('7. Network costs'!$K$319,0),"OK", "ERROR")</f>
        <v>OK</v>
      </c>
      <c r="P467" s="444" t="str">
        <f>IF(ROUND(P466,0)=ROUND('7. Network costs'!$K$320,0),"OK", "ERROR")</f>
        <v>OK</v>
      </c>
      <c r="Q467" s="444" t="str">
        <f>IF(ROUND(Q466,0)=ROUND('7. Network costs'!$K$321,0),"OK", "ERROR")</f>
        <v>OK</v>
      </c>
      <c r="R467" s="444" t="str">
        <f>IF(ROUND(R466,0)=ROUND('7. Network costs'!$K$322,0),"OK", "ERROR")</f>
        <v>OK</v>
      </c>
      <c r="S467" s="444" t="str">
        <f>IF(ROUND(S466,0)=ROUND('7. Network costs'!$K$323,0),"OK", "ERROR")</f>
        <v>OK</v>
      </c>
      <c r="T467" s="444" t="str">
        <f>IF(ROUND(T466,0)=ROUND('7. Network costs'!$K$324,0),"OK", "ERROR")</f>
        <v>OK</v>
      </c>
      <c r="U467" s="444" t="str">
        <f>IF(ROUND(U466,0)=ROUND('7. Network costs'!$K$325,0),"OK", "ERROR")</f>
        <v>OK</v>
      </c>
      <c r="V467" s="444" t="str">
        <f>IF(ROUND(V466,0)=ROUND('7. Network costs'!$K$326,0),"OK", "ERROR")</f>
        <v>OK</v>
      </c>
      <c r="W467" s="444" t="str">
        <f>IF(ROUND(W466,0)=ROUND('7. Network costs'!$K$327,0),"OK", "ERROR")</f>
        <v>OK</v>
      </c>
      <c r="X467" s="444" t="str">
        <f>IF(ROUND(X466,0)=ROUND('7. Network costs'!$K$328,0),"OK", "ERROR")</f>
        <v>OK</v>
      </c>
      <c r="Y467" s="444" t="str">
        <f>IF(ROUND(Y466,0)=ROUND('7. Network costs'!$K$329,0),"OK", "ERROR")</f>
        <v>OK</v>
      </c>
      <c r="Z467" s="444" t="str">
        <f>IF(ROUND(Z466,0)=ROUND('7. Network costs'!$K$330,0),"OK", "ERROR")</f>
        <v>OK</v>
      </c>
      <c r="AA467" s="444" t="str">
        <f>IF(ROUND(AA466,0)=ROUND('7. Network costs'!$K$331,0),"OK", "ERROR")</f>
        <v>OK</v>
      </c>
      <c r="AB467" s="444" t="str">
        <f>IF(ROUND(AB466,0)=ROUND('7. Network costs'!$K$332,0),"OK", "ERROR")</f>
        <v>OK</v>
      </c>
      <c r="AC467" s="444" t="str">
        <f>IF(ROUND(AC466,0)=ROUND('7. Network costs'!$K$333,0),"OK", "ERROR")</f>
        <v>OK</v>
      </c>
      <c r="AD467" s="444" t="str">
        <f>IF(ROUND(AD466,0)=ROUND('7. Network costs'!$K$334,0),"OK", "ERROR")</f>
        <v>OK</v>
      </c>
      <c r="AE467" s="444" t="str">
        <f>IF(ROUND(AE466,0)=ROUND('7. Network costs'!$K$335,0),"OK", "ERROR")</f>
        <v>OK</v>
      </c>
      <c r="AF467" s="444" t="str">
        <f>IF(ROUNDDOWN(AF466,0)=ROUNDDOWN('7. Network costs'!$K$336,0),"OK", "ERROR")</f>
        <v>OK</v>
      </c>
      <c r="AG467" s="444" t="str">
        <f>IF(ROUND(AG466,0)=ROUND('7. Network costs'!$K$337,0),"OK", "ERROR")</f>
        <v>OK</v>
      </c>
      <c r="AH467" s="444" t="str">
        <f>IF(ROUND(AH466,0)=ROUND('7. Network costs'!$K$338,0),"OK", "ERROR")</f>
        <v>OK</v>
      </c>
      <c r="AI467" s="444" t="str">
        <f>IF(ROUND(AI466,0)=ROUND('7. Network costs'!$K$339,0),"OK", "ERROR")</f>
        <v>OK</v>
      </c>
      <c r="AJ467" s="444" t="str">
        <f>IF(ROUND(AJ466,0)=ROUND('7. Network costs'!$K$340,0),"OK", "ERROR")</f>
        <v>OK</v>
      </c>
      <c r="AK467" s="444" t="str">
        <f>IF(ROUND(AK466,0)=ROUND('7. Network costs'!$K$341,0),"OK", "ERROR")</f>
        <v>OK</v>
      </c>
      <c r="AL467" s="444" t="str">
        <f>IF(ROUND(AL466,0)=ROUND('7. Network costs'!$K$342,0),"OK", "ERROR")</f>
        <v>OK</v>
      </c>
      <c r="AM467" s="444" t="str">
        <f>IF(ROUND(AM466,0)=ROUND('7. Network costs'!$K$343,0),"OK", "ERROR")</f>
        <v>OK</v>
      </c>
      <c r="AN467" s="444" t="str">
        <f>IF(ROUND(AN466,0)=ROUND('7. Network costs'!$K$344,0),"OK", "ERROR")</f>
        <v>OK</v>
      </c>
      <c r="AO467" s="444" t="str">
        <f>IF(ROUND(AO466,0)=ROUND('7. Network costs'!$K$345,0),"OK", "ERROR")</f>
        <v>OK</v>
      </c>
      <c r="AP467" s="444" t="str">
        <f>IF(ROUND(AP466,0)=ROUND('7. Network costs'!$K$346,0),"OK", "ERROR")</f>
        <v>OK</v>
      </c>
      <c r="AQ467" s="444" t="str">
        <f>IF(ROUND(AQ466,0)=ROUND('7. Network costs'!$K$347,0),"OK", "ERROR")</f>
        <v>OK</v>
      </c>
      <c r="AR467" s="444" t="str">
        <f>IF(ROUND(AR466,0)=ROUND('7. Network costs'!$K$348,0),"OK", "ERROR")</f>
        <v>OK</v>
      </c>
      <c r="AS467" s="444" t="str">
        <f>IF(ROUND(AS466,0)=ROUND('7. Network costs'!$K$349,0),"OK", "ERROR")</f>
        <v>OK</v>
      </c>
      <c r="AT467" s="444" t="str">
        <f>IF(ROUND(AT466,0)=ROUND('7. Network costs'!$K$350,0),"OK", "ERROR")</f>
        <v>OK</v>
      </c>
      <c r="AU467" s="444" t="str">
        <f>IF(ROUND(AU466,0)=ROUND('7. Network costs'!$K$351,0),"OK", "ERROR")</f>
        <v>OK</v>
      </c>
      <c r="AV467" s="444" t="str">
        <f>IF(ROUND(AV466,0)=ROUND('7. Network costs'!$K$352,0),"OK", "ERROR")</f>
        <v>OK</v>
      </c>
      <c r="AW467" s="444" t="str">
        <f>IF(ROUND(AW466,0)=ROUND('7. Network costs'!$K$353,0),"OK", "ERROR")</f>
        <v>OK</v>
      </c>
      <c r="AX467" s="444" t="str">
        <f>IF(ROUND(AX466,0)=ROUND('7. Network costs'!$K$354,0),"OK", "ERROR")</f>
        <v>OK</v>
      </c>
      <c r="AY467" s="444" t="str">
        <f>IF(ROUND(AY466,0)=ROUND('7. Network costs'!$K$355,0),"OK", "ERROR")</f>
        <v>OK</v>
      </c>
      <c r="AZ467" s="444" t="str">
        <f>IF(ROUND(AZ466,0)=ROUND('7. Network costs'!$K$356,0),"OK", "ERROR")</f>
        <v>OK</v>
      </c>
      <c r="BA467" s="444" t="str">
        <f>IF(ROUND(BA466,0)=ROUND('7. Network costs'!$K$357,0),"OK", "ERROR")</f>
        <v>OK</v>
      </c>
      <c r="BB467" s="444" t="str">
        <f>IF(ROUND(BB466,0)=ROUND('7. Network costs'!$K$358,0),"OK", "ERROR")</f>
        <v>OK</v>
      </c>
      <c r="BC467" s="444" t="str">
        <f>IF(ROUND(BC466,0)=ROUND('7. Network costs'!$K$359,0),"OK", "ERROR")</f>
        <v>OK</v>
      </c>
      <c r="BD467" s="444" t="str">
        <f>IF(ROUND(BD466,0)=ROUND('7. Network costs'!$K$360,0),"OK", "ERROR")</f>
        <v>OK</v>
      </c>
      <c r="BE467" s="444" t="str">
        <f>IF(ROUND(BE466,0)=ROUND('7. Network costs'!$K$361,0),"OK", "ERROR")</f>
        <v>OK</v>
      </c>
      <c r="BF467" s="444" t="str">
        <f>IF(ROUND(BK466,0)=ROUND('7. Network costs'!$K$362,0),"OK", "ERROR")</f>
        <v>OK</v>
      </c>
      <c r="BG467" s="444" t="str">
        <f>IF(ROUND(BK466,0)=ROUND('7. Network costs'!$K$363,0),"OK", "ERROR")</f>
        <v>OK</v>
      </c>
      <c r="BH467" s="207"/>
      <c r="BI467" s="479" t="str">
        <f>IF(ROUND(BI466,0)=ROUND('7. Network costs'!K364,0),"Ok", "Not ok")</f>
        <v>Ok</v>
      </c>
      <c r="BJ467" s="207"/>
      <c r="BK467" s="207"/>
    </row>
    <row r="469" spans="3:63" s="695" customFormat="1" ht="51">
      <c r="C469" s="687">
        <f>'C. Masterfiles'!D149</f>
        <v>2020</v>
      </c>
      <c r="D469" s="687" t="s">
        <v>284</v>
      </c>
      <c r="E469" s="687" t="str">
        <f t="shared" ref="E469:BG469" si="78">E434</f>
        <v>TRX</v>
      </c>
      <c r="F469" s="687" t="str">
        <f t="shared" si="78"/>
        <v>Radio</v>
      </c>
      <c r="G469" s="687" t="str">
        <f t="shared" si="78"/>
        <v>BTS</v>
      </c>
      <c r="H469" s="687" t="str">
        <f t="shared" si="78"/>
        <v>Node B</v>
      </c>
      <c r="I469" s="687" t="str">
        <f t="shared" si="78"/>
        <v>BSC</v>
      </c>
      <c r="J469" s="687" t="str">
        <f t="shared" si="78"/>
        <v>RNC</v>
      </c>
      <c r="K469" s="687" t="str">
        <f t="shared" si="78"/>
        <v>MSC</v>
      </c>
      <c r="L469" s="687" t="str">
        <f t="shared" si="78"/>
        <v>HLR</v>
      </c>
      <c r="M469" s="687" t="str">
        <f t="shared" si="78"/>
        <v>PPP</v>
      </c>
      <c r="N469" s="687" t="str">
        <f t="shared" si="78"/>
        <v>SMSG</v>
      </c>
      <c r="O469" s="687" t="str">
        <f t="shared" si="78"/>
        <v>SMSC</v>
      </c>
      <c r="P469" s="687" t="str">
        <f t="shared" si="78"/>
        <v>MMSC</v>
      </c>
      <c r="Q469" s="687" t="str">
        <f t="shared" si="78"/>
        <v>VMS</v>
      </c>
      <c r="R469" s="687" t="str">
        <f t="shared" si="78"/>
        <v>NMS</v>
      </c>
      <c r="S469" s="687" t="str">
        <f t="shared" si="78"/>
        <v>OSS</v>
      </c>
      <c r="T469" s="687" t="str">
        <f t="shared" si="78"/>
        <v>GPRS</v>
      </c>
      <c r="U469" s="687" t="str">
        <f t="shared" si="78"/>
        <v>BIL</v>
      </c>
      <c r="V469" s="687" t="str">
        <f t="shared" si="78"/>
        <v>IBIL</v>
      </c>
      <c r="W469" s="687" t="str">
        <f t="shared" si="78"/>
        <v>IGW</v>
      </c>
      <c r="X469" s="687" t="str">
        <f t="shared" si="78"/>
        <v>INT</v>
      </c>
      <c r="Y469" s="687" t="str">
        <f t="shared" si="78"/>
        <v>SGSN</v>
      </c>
      <c r="Z469" s="687" t="str">
        <f t="shared" si="78"/>
        <v>GGSN</v>
      </c>
      <c r="AA469" s="687" t="str">
        <f t="shared" si="78"/>
        <v>IN/NGN</v>
      </c>
      <c r="AB469" s="687" t="str">
        <f t="shared" si="78"/>
        <v>eNodeB</v>
      </c>
      <c r="AC469" s="687" t="str">
        <f t="shared" si="78"/>
        <v>eNodeB Radio</v>
      </c>
      <c r="AD469" s="687" t="str">
        <f t="shared" si="78"/>
        <v>OTHER</v>
      </c>
      <c r="AE469" s="687" t="str">
        <f t="shared" si="78"/>
        <v>OTHER</v>
      </c>
      <c r="AF469" s="687" t="str">
        <f t="shared" si="78"/>
        <v>OTHER</v>
      </c>
      <c r="AG469" s="687" t="str">
        <f t="shared" si="78"/>
        <v>OTHER</v>
      </c>
      <c r="AH469" s="687" t="str">
        <f t="shared" si="78"/>
        <v>OTHER</v>
      </c>
      <c r="AI469" s="687" t="str">
        <f t="shared" si="78"/>
        <v>BTS-BSC</v>
      </c>
      <c r="AJ469" s="687" t="str">
        <f t="shared" si="78"/>
        <v>Node B-RNC</v>
      </c>
      <c r="AK469" s="687" t="str">
        <f t="shared" si="78"/>
        <v>BSC-MSC</v>
      </c>
      <c r="AL469" s="687" t="str">
        <f t="shared" si="78"/>
        <v>RNC-MSC</v>
      </c>
      <c r="AM469" s="687" t="str">
        <f t="shared" si="78"/>
        <v>MSC-MSC</v>
      </c>
      <c r="AN469" s="687" t="str">
        <f t="shared" si="78"/>
        <v>MSC-PPP</v>
      </c>
      <c r="AO469" s="687" t="str">
        <f t="shared" si="78"/>
        <v>MSC-HLR</v>
      </c>
      <c r="AP469" s="687" t="str">
        <f t="shared" si="78"/>
        <v>MSC-SMS</v>
      </c>
      <c r="AQ469" s="687" t="str">
        <f t="shared" si="78"/>
        <v>MSC-MMS</v>
      </c>
      <c r="AR469" s="687" t="str">
        <f t="shared" si="78"/>
        <v>MSC-OSS</v>
      </c>
      <c r="AS469" s="687" t="str">
        <f t="shared" si="78"/>
        <v>MSC-GPRS</v>
      </c>
      <c r="AT469" s="687" t="str">
        <f t="shared" si="78"/>
        <v>MSC-BIL</v>
      </c>
      <c r="AU469" s="687" t="str">
        <f t="shared" si="78"/>
        <v>MSC-IBIL</v>
      </c>
      <c r="AV469" s="687" t="str">
        <f t="shared" si="78"/>
        <v>MSC-IGW</v>
      </c>
      <c r="AW469" s="687" t="str">
        <f t="shared" si="78"/>
        <v>MSC-INT</v>
      </c>
      <c r="AX469" s="687" t="str">
        <f t="shared" si="78"/>
        <v>MSC-IN/NGIN</v>
      </c>
      <c r="AY469" s="687" t="str">
        <f t="shared" si="78"/>
        <v>eNodeB-MSC</v>
      </c>
      <c r="AZ469" s="687" t="str">
        <f t="shared" si="78"/>
        <v>OTHER: complete as required</v>
      </c>
      <c r="BA469" s="687" t="str">
        <f t="shared" si="78"/>
        <v>OTHER: complete as required</v>
      </c>
      <c r="BB469" s="687" t="str">
        <f t="shared" si="78"/>
        <v>OTHER: complete as required</v>
      </c>
      <c r="BC469" s="687" t="str">
        <f t="shared" si="78"/>
        <v>OTHER: complete as required</v>
      </c>
      <c r="BD469" s="687" t="str">
        <f t="shared" si="78"/>
        <v>OTHER: complete as required</v>
      </c>
      <c r="BE469" s="687" t="str">
        <f t="shared" si="78"/>
        <v>OTHER: complete as required</v>
      </c>
      <c r="BF469" s="687" t="str">
        <f t="shared" si="78"/>
        <v>OTHER: complete as required</v>
      </c>
      <c r="BG469" s="687" t="str">
        <f t="shared" si="78"/>
        <v>OTHER: complete as required</v>
      </c>
      <c r="BH469" s="690"/>
      <c r="BI469" s="691" t="s">
        <v>427</v>
      </c>
      <c r="BJ469" s="691" t="s">
        <v>492</v>
      </c>
      <c r="BK469" s="691" t="s">
        <v>493</v>
      </c>
    </row>
    <row r="470" spans="3:63">
      <c r="C470" s="260"/>
      <c r="D470" s="260"/>
      <c r="E470" s="390" t="s">
        <v>257</v>
      </c>
      <c r="F470" s="390" t="s">
        <v>257</v>
      </c>
      <c r="G470" s="390" t="s">
        <v>257</v>
      </c>
      <c r="H470" s="390" t="s">
        <v>257</v>
      </c>
      <c r="I470" s="390" t="s">
        <v>257</v>
      </c>
      <c r="J470" s="390" t="s">
        <v>257</v>
      </c>
      <c r="K470" s="390" t="s">
        <v>257</v>
      </c>
      <c r="L470" s="390" t="s">
        <v>257</v>
      </c>
      <c r="M470" s="390" t="s">
        <v>257</v>
      </c>
      <c r="N470" s="390" t="s">
        <v>257</v>
      </c>
      <c r="O470" s="390" t="s">
        <v>257</v>
      </c>
      <c r="P470" s="390" t="s">
        <v>257</v>
      </c>
      <c r="Q470" s="390" t="s">
        <v>257</v>
      </c>
      <c r="R470" s="390" t="s">
        <v>257</v>
      </c>
      <c r="S470" s="390" t="s">
        <v>257</v>
      </c>
      <c r="T470" s="390" t="s">
        <v>257</v>
      </c>
      <c r="U470" s="390" t="s">
        <v>257</v>
      </c>
      <c r="V470" s="390" t="s">
        <v>257</v>
      </c>
      <c r="W470" s="390" t="s">
        <v>257</v>
      </c>
      <c r="X470" s="390" t="s">
        <v>257</v>
      </c>
      <c r="Y470" s="390" t="s">
        <v>257</v>
      </c>
      <c r="Z470" s="390" t="s">
        <v>257</v>
      </c>
      <c r="AA470" s="390" t="s">
        <v>257</v>
      </c>
      <c r="AB470" s="390" t="s">
        <v>257</v>
      </c>
      <c r="AC470" s="390" t="s">
        <v>257</v>
      </c>
      <c r="AD470" s="390" t="s">
        <v>257</v>
      </c>
      <c r="AE470" s="390" t="s">
        <v>257</v>
      </c>
      <c r="AF470" s="390" t="s">
        <v>257</v>
      </c>
      <c r="AG470" s="390" t="s">
        <v>257</v>
      </c>
      <c r="AH470" s="390" t="s">
        <v>257</v>
      </c>
      <c r="AI470" s="390" t="s">
        <v>257</v>
      </c>
      <c r="AJ470" s="390" t="s">
        <v>257</v>
      </c>
      <c r="AK470" s="390" t="s">
        <v>257</v>
      </c>
      <c r="AL470" s="390" t="s">
        <v>257</v>
      </c>
      <c r="AM470" s="390" t="s">
        <v>257</v>
      </c>
      <c r="AN470" s="390" t="s">
        <v>257</v>
      </c>
      <c r="AO470" s="390" t="s">
        <v>257</v>
      </c>
      <c r="AP470" s="390" t="s">
        <v>257</v>
      </c>
      <c r="AQ470" s="390" t="s">
        <v>257</v>
      </c>
      <c r="AR470" s="390" t="s">
        <v>257</v>
      </c>
      <c r="AS470" s="390" t="s">
        <v>257</v>
      </c>
      <c r="AT470" s="390" t="s">
        <v>257</v>
      </c>
      <c r="AU470" s="390" t="s">
        <v>257</v>
      </c>
      <c r="AV470" s="390" t="s">
        <v>257</v>
      </c>
      <c r="AW470" s="390" t="s">
        <v>257</v>
      </c>
      <c r="AX470" s="390" t="s">
        <v>257</v>
      </c>
      <c r="AY470" s="390" t="s">
        <v>257</v>
      </c>
      <c r="AZ470" s="390" t="s">
        <v>257</v>
      </c>
      <c r="BA470" s="390" t="s">
        <v>257</v>
      </c>
      <c r="BB470" s="390" t="s">
        <v>257</v>
      </c>
      <c r="BC470" s="390" t="s">
        <v>257</v>
      </c>
      <c r="BD470" s="390" t="s">
        <v>257</v>
      </c>
      <c r="BE470" s="390" t="s">
        <v>257</v>
      </c>
      <c r="BF470" s="390" t="s">
        <v>257</v>
      </c>
      <c r="BG470" s="390" t="s">
        <v>257</v>
      </c>
      <c r="BH470" s="305"/>
      <c r="BI470" s="391" t="str">
        <f>BI435</f>
        <v>Euro</v>
      </c>
      <c r="BJ470" s="391" t="str">
        <f>BJ435</f>
        <v>Millions</v>
      </c>
      <c r="BK470" s="391" t="str">
        <f>BK435</f>
        <v>Euro</v>
      </c>
    </row>
    <row r="471" spans="3:63">
      <c r="C471" s="240" t="str">
        <f t="shared" ref="C471:D471" si="79">C436</f>
        <v>S01</v>
      </c>
      <c r="D471" s="240" t="str">
        <f t="shared" si="79"/>
        <v>Повиквания в мрежата (On Net calls)</v>
      </c>
      <c r="E471" s="469">
        <f>'8. Routing factors'!E254*'7. Network costs'!$L$309</f>
        <v>9965403.9186538123</v>
      </c>
      <c r="F471" s="469">
        <f>'8. Routing factors'!F254*'7. Network costs'!$L$310</f>
        <v>5765709.2162467344</v>
      </c>
      <c r="G471" s="469">
        <f>'8. Routing factors'!G254*'7. Network costs'!$L$311</f>
        <v>12095232.046570027</v>
      </c>
      <c r="H471" s="469">
        <f>'8. Routing factors'!H254*'7. Network costs'!$L$312</f>
        <v>2910605.8906260733</v>
      </c>
      <c r="I471" s="469">
        <f>'8. Routing factors'!I254*'7. Network costs'!$L$313</f>
        <v>12684660.358082112</v>
      </c>
      <c r="J471" s="469">
        <f>'8. Routing factors'!J254*'7. Network costs'!$L$314</f>
        <v>633436.637675846</v>
      </c>
      <c r="K471" s="469">
        <f>'8. Routing factors'!K254*'7. Network costs'!$L$315</f>
        <v>288476.81714404287</v>
      </c>
      <c r="L471" s="469">
        <f>'8. Routing factors'!L254*'7. Network costs'!$L$316</f>
        <v>28827.827382269108</v>
      </c>
      <c r="M471" s="469">
        <f>'8. Routing factors'!M254*'7. Network costs'!$L$317</f>
        <v>864834.82146807341</v>
      </c>
      <c r="N471" s="469">
        <f>'8. Routing factors'!N254*'7. Network costs'!$L$318</f>
        <v>0</v>
      </c>
      <c r="O471" s="469">
        <f>'8. Routing factors'!O254*'7. Network costs'!$L$319</f>
        <v>0</v>
      </c>
      <c r="P471" s="469">
        <f>'8. Routing factors'!P254*'7. Network costs'!$L$320</f>
        <v>0</v>
      </c>
      <c r="Q471" s="469">
        <f>'8. Routing factors'!Q254*'7. Network costs'!$L$321</f>
        <v>0</v>
      </c>
      <c r="R471" s="469">
        <f>'8. Routing factors'!R254*'7. Network costs'!$L$322</f>
        <v>153748.4127054353</v>
      </c>
      <c r="S471" s="469">
        <f>'8. Routing factors'!S254*'7. Network costs'!$L$323</f>
        <v>144139.13691134556</v>
      </c>
      <c r="T471" s="469">
        <f>'8. Routing factors'!T254*'7. Network costs'!$L$324</f>
        <v>0</v>
      </c>
      <c r="U471" s="469">
        <f>'8. Routing factors'!U254*'7. Network costs'!$L$325</f>
        <v>636065.98345227656</v>
      </c>
      <c r="V471" s="469">
        <f>'8. Routing factors'!V254*'7. Network costs'!$L$326</f>
        <v>0</v>
      </c>
      <c r="W471" s="469">
        <f>'8. Routing factors'!W254*'7. Network costs'!$L$327</f>
        <v>0</v>
      </c>
      <c r="X471" s="469">
        <f>'8. Routing factors'!X254*'7. Network costs'!$L$328</f>
        <v>0</v>
      </c>
      <c r="Y471" s="469">
        <f>'8. Routing factors'!Y254*'7. Network costs'!$L$329</f>
        <v>0</v>
      </c>
      <c r="Z471" s="469">
        <f>'8. Routing factors'!Z254*'7. Network costs'!$L$330</f>
        <v>0</v>
      </c>
      <c r="AA471" s="469">
        <f>'8. Routing factors'!AA254*'7. Network costs'!$L$331</f>
        <v>0</v>
      </c>
      <c r="AB471" s="469">
        <f>'8. Routing factors'!AB254*'7. Network costs'!$L$332</f>
        <v>1353828.172665921</v>
      </c>
      <c r="AC471" s="469">
        <f>'8. Routing factors'!AC254*'7. Network costs'!$L$333</f>
        <v>1891360.5815335531</v>
      </c>
      <c r="AD471" s="469">
        <f>'8. Routing factors'!AD254*'7. Network costs'!$L$334</f>
        <v>0</v>
      </c>
      <c r="AE471" s="469">
        <f>'8. Routing factors'!AE254*'7. Network costs'!$L$335</f>
        <v>0</v>
      </c>
      <c r="AF471" s="469">
        <f>'8. Routing factors'!AF254*'7. Network costs'!$L$336</f>
        <v>0</v>
      </c>
      <c r="AG471" s="469">
        <f>'8. Routing factors'!AG254*'7. Network costs'!$L$337</f>
        <v>0</v>
      </c>
      <c r="AH471" s="469">
        <f>'8. Routing factors'!AH254*'7. Network costs'!$L$338</f>
        <v>0</v>
      </c>
      <c r="AI471" s="469">
        <f>'8. Routing factors'!AI254*'7. Network costs'!$L$339</f>
        <v>5061032.1225004494</v>
      </c>
      <c r="AJ471" s="469">
        <f>'8. Routing factors'!AJ254*'7. Network costs'!$L$340</f>
        <v>12736610.347650426</v>
      </c>
      <c r="AK471" s="469">
        <f>'8. Routing factors'!AK254*'7. Network costs'!$L$341</f>
        <v>5153494.9312903872</v>
      </c>
      <c r="AL471" s="469">
        <f>'8. Routing factors'!AL254*'7. Network costs'!$L$342</f>
        <v>1298071.3733349724</v>
      </c>
      <c r="AM471" s="469">
        <f>'8. Routing factors'!AM254*'7. Network costs'!$L$343</f>
        <v>2049204.3171007812</v>
      </c>
      <c r="AN471" s="469">
        <f>'8. Routing factors'!AN254*'7. Network costs'!$L$344</f>
        <v>2619.7109052760861</v>
      </c>
      <c r="AO471" s="469">
        <f>'8. Routing factors'!AO254*'7. Network costs'!$L$345</f>
        <v>753.17118856912987</v>
      </c>
      <c r="AP471" s="469">
        <f>'8. Routing factors'!AP254*'7. Network costs'!$L$346</f>
        <v>0</v>
      </c>
      <c r="AQ471" s="469">
        <f>'8. Routing factors'!AQ254*'7. Network costs'!$L$347</f>
        <v>0</v>
      </c>
      <c r="AR471" s="469">
        <f>'8. Routing factors'!AR254*'7. Network costs'!$L$348</f>
        <v>3765.8559428456497</v>
      </c>
      <c r="AS471" s="469">
        <f>'8. Routing factors'!AS254*'7. Network costs'!$L$349</f>
        <v>0</v>
      </c>
      <c r="AT471" s="469">
        <f>'8. Routing factors'!AT254*'7. Network costs'!$L$350</f>
        <v>4154.5497551074486</v>
      </c>
      <c r="AU471" s="469">
        <f>'8. Routing factors'!AU254*'7. Network costs'!$L$351</f>
        <v>0</v>
      </c>
      <c r="AV471" s="469">
        <f>'8. Routing factors'!AV254*'7. Network costs'!$L$352</f>
        <v>0</v>
      </c>
      <c r="AW471" s="469">
        <f>'8. Routing factors'!AW254*'7. Network costs'!$L$353</f>
        <v>0</v>
      </c>
      <c r="AX471" s="469">
        <f>'8. Routing factors'!AX254*'7. Network costs'!$L$354</f>
        <v>0</v>
      </c>
      <c r="AY471" s="469">
        <f>'8. Routing factors'!AY254*'7. Network costs'!$L$355</f>
        <v>0</v>
      </c>
      <c r="AZ471" s="469">
        <f>'8. Routing factors'!AZ254*'7. Network costs'!$L$356</f>
        <v>0</v>
      </c>
      <c r="BA471" s="469">
        <f>'8. Routing factors'!BA254*'7. Network costs'!$L$357</f>
        <v>0</v>
      </c>
      <c r="BB471" s="469">
        <f>'8. Routing factors'!BB254*'7. Network costs'!$L$358</f>
        <v>0</v>
      </c>
      <c r="BC471" s="469">
        <f>'8. Routing factors'!BC254*'7. Network costs'!$L$359</f>
        <v>0</v>
      </c>
      <c r="BD471" s="469">
        <f>'8. Routing factors'!BD254*'7. Network costs'!$L$360</f>
        <v>0</v>
      </c>
      <c r="BE471" s="469">
        <f>'8. Routing factors'!BE254*'7. Network costs'!$L$361</f>
        <v>0</v>
      </c>
      <c r="BF471" s="469">
        <f>'8. Routing factors'!BF254*'7. Network costs'!$L$362</f>
        <v>0</v>
      </c>
      <c r="BG471" s="469">
        <f>'8. Routing factors'!BG254*'7. Network costs'!$L$363</f>
        <v>0</v>
      </c>
      <c r="BH471" s="229"/>
      <c r="BI471" s="335">
        <f>SUM(E471:BG471)</f>
        <v>75726036.200786322</v>
      </c>
      <c r="BJ471" s="470">
        <f>'2. Traffic'!L207</f>
        <v>4504.6496770559997</v>
      </c>
      <c r="BK471" s="471">
        <f>IF(BI471=0,"",BI471/BJ471/1000000)</f>
        <v>1.6810638258173461E-2</v>
      </c>
    </row>
    <row r="472" spans="3:63">
      <c r="C472" s="240" t="str">
        <f t="shared" ref="C472:D472" si="80">C437</f>
        <v>S02</v>
      </c>
      <c r="D472" s="240" t="str">
        <f t="shared" si="80"/>
        <v>Изходящи повиквания към фиксирана линия (Outgoing Calls to Fixed Line)</v>
      </c>
      <c r="E472" s="469">
        <f>'8. Routing factors'!E255*'7. Network costs'!$L$309</f>
        <v>80098.77984830286</v>
      </c>
      <c r="F472" s="469">
        <f>'8. Routing factors'!F255*'7. Network costs'!$L$310</f>
        <v>46342.955784963749</v>
      </c>
      <c r="G472" s="469">
        <f>'8. Routing factors'!G255*'7. Network costs'!$L$311</f>
        <v>97217.667926020556</v>
      </c>
      <c r="H472" s="469">
        <f>'8. Routing factors'!H255*'7. Network costs'!$L$312</f>
        <v>23394.53396585703</v>
      </c>
      <c r="I472" s="469">
        <f>'8. Routing factors'!I255*'7. Network costs'!$L$313</f>
        <v>101955.30715726018</v>
      </c>
      <c r="J472" s="469">
        <f>'8. Routing factors'!J255*'7. Network costs'!$L$314</f>
        <v>5091.3643042680314</v>
      </c>
      <c r="K472" s="469">
        <f>'8. Routing factors'!K255*'7. Network costs'!$L$315</f>
        <v>3478.0287768126709</v>
      </c>
      <c r="L472" s="469">
        <f>'8. Routing factors'!L255*'7. Network costs'!$L$316</f>
        <v>463.4180044975385</v>
      </c>
      <c r="M472" s="469">
        <f>'8. Routing factors'!M255*'7. Network costs'!$L$317</f>
        <v>13902.540134926157</v>
      </c>
      <c r="N472" s="469">
        <f>'8. Routing factors'!N255*'7. Network costs'!$L$318</f>
        <v>0</v>
      </c>
      <c r="O472" s="469">
        <f>'8. Routing factors'!O255*'7. Network costs'!$L$319</f>
        <v>0</v>
      </c>
      <c r="P472" s="469">
        <f>'8. Routing factors'!P255*'7. Network costs'!$L$320</f>
        <v>0</v>
      </c>
      <c r="Q472" s="469">
        <f>'8. Routing factors'!Q255*'7. Network costs'!$L$321</f>
        <v>0</v>
      </c>
      <c r="R472" s="469">
        <f>'8. Routing factors'!R255*'7. Network costs'!$L$322</f>
        <v>2471.5626906535394</v>
      </c>
      <c r="S472" s="469">
        <f>'8. Routing factors'!S255*'7. Network costs'!$L$323</f>
        <v>2317.0900224876927</v>
      </c>
      <c r="T472" s="469">
        <f>'8. Routing factors'!T255*'7. Network costs'!$L$324</f>
        <v>0</v>
      </c>
      <c r="U472" s="469">
        <f>'8. Routing factors'!U255*'7. Network costs'!$L$325</f>
        <v>10224.996315938699</v>
      </c>
      <c r="V472" s="469">
        <f>'8. Routing factors'!V255*'7. Network costs'!$L$326</f>
        <v>0</v>
      </c>
      <c r="W472" s="469">
        <f>'8. Routing factors'!W255*'7. Network costs'!$L$327</f>
        <v>15793.384372661891</v>
      </c>
      <c r="X472" s="469">
        <f>'8. Routing factors'!X255*'7. Network costs'!$L$328</f>
        <v>0</v>
      </c>
      <c r="Y472" s="469">
        <f>'8. Routing factors'!Y255*'7. Network costs'!$L$329</f>
        <v>0</v>
      </c>
      <c r="Z472" s="469">
        <f>'8. Routing factors'!Z255*'7. Network costs'!$L$330</f>
        <v>0</v>
      </c>
      <c r="AA472" s="469">
        <f>'8. Routing factors'!AA255*'7. Network costs'!$L$331</f>
        <v>0</v>
      </c>
      <c r="AB472" s="469">
        <f>'8. Routing factors'!AB255*'7. Network costs'!$L$332</f>
        <v>10881.64470200888</v>
      </c>
      <c r="AC472" s="469">
        <f>'8. Routing factors'!AC255*'7. Network costs'!$L$333</f>
        <v>15202.16100327212</v>
      </c>
      <c r="AD472" s="469">
        <f>'8. Routing factors'!AD255*'7. Network costs'!$L$334</f>
        <v>0</v>
      </c>
      <c r="AE472" s="469">
        <f>'8. Routing factors'!AE255*'7. Network costs'!$L$335</f>
        <v>0</v>
      </c>
      <c r="AF472" s="469">
        <f>'8. Routing factors'!AF255*'7. Network costs'!$L$336</f>
        <v>0</v>
      </c>
      <c r="AG472" s="469">
        <f>'8. Routing factors'!AG255*'7. Network costs'!$L$337</f>
        <v>0</v>
      </c>
      <c r="AH472" s="469">
        <f>'8. Routing factors'!AH255*'7. Network costs'!$L$338</f>
        <v>0</v>
      </c>
      <c r="AI472" s="469">
        <f>'8. Routing factors'!AI255*'7. Network costs'!$L$339</f>
        <v>40678.983119443292</v>
      </c>
      <c r="AJ472" s="469">
        <f>'8. Routing factors'!AJ255*'7. Network costs'!$L$340</f>
        <v>102372.86482090542</v>
      </c>
      <c r="AK472" s="469">
        <f>'8. Routing factors'!AK255*'7. Network costs'!$L$341</f>
        <v>41422.17007161065</v>
      </c>
      <c r="AL472" s="469">
        <f>'8. Routing factors'!AL255*'7. Network costs'!$L$342</f>
        <v>10433.489099776254</v>
      </c>
      <c r="AM472" s="469">
        <f>'8. Routing factors'!AM255*'7. Network costs'!$L$343</f>
        <v>16470.85926466091</v>
      </c>
      <c r="AN472" s="469">
        <f>'8. Routing factors'!AN255*'7. Network costs'!$L$344</f>
        <v>42.112823279571245</v>
      </c>
      <c r="AO472" s="469">
        <f>'8. Routing factors'!AO255*'7. Network costs'!$L$345</f>
        <v>12.107505870054652</v>
      </c>
      <c r="AP472" s="469">
        <f>'8. Routing factors'!AP255*'7. Network costs'!$L$346</f>
        <v>0</v>
      </c>
      <c r="AQ472" s="469">
        <f>'8. Routing factors'!AQ255*'7. Network costs'!$L$347</f>
        <v>0</v>
      </c>
      <c r="AR472" s="469">
        <f>'8. Routing factors'!AR255*'7. Network costs'!$L$348</f>
        <v>60.537529350273267</v>
      </c>
      <c r="AS472" s="469">
        <f>'8. Routing factors'!AS255*'7. Network costs'!$L$349</f>
        <v>0</v>
      </c>
      <c r="AT472" s="469">
        <f>'8. Routing factors'!AT255*'7. Network costs'!$L$350</f>
        <v>66.78592637479872</v>
      </c>
      <c r="AU472" s="469">
        <f>'8. Routing factors'!AU255*'7. Network costs'!$L$351</f>
        <v>0</v>
      </c>
      <c r="AV472" s="469">
        <f>'8. Routing factors'!AV255*'7. Network costs'!$L$352</f>
        <v>412.62638081436245</v>
      </c>
      <c r="AW472" s="469">
        <f>'8. Routing factors'!AW255*'7. Network costs'!$L$353</f>
        <v>0</v>
      </c>
      <c r="AX472" s="469">
        <f>'8. Routing factors'!AX255*'7. Network costs'!$L$354</f>
        <v>0</v>
      </c>
      <c r="AY472" s="469">
        <f>'8. Routing factors'!AY255*'7. Network costs'!$L$355</f>
        <v>0</v>
      </c>
      <c r="AZ472" s="469">
        <f>'8. Routing factors'!AZ255*'7. Network costs'!$L$356</f>
        <v>0</v>
      </c>
      <c r="BA472" s="469">
        <f>'8. Routing factors'!BA255*'7. Network costs'!$L$357</f>
        <v>0</v>
      </c>
      <c r="BB472" s="469">
        <f>'8. Routing factors'!BB255*'7. Network costs'!$L$358</f>
        <v>0</v>
      </c>
      <c r="BC472" s="469">
        <f>'8. Routing factors'!BC255*'7. Network costs'!$L$359</f>
        <v>0</v>
      </c>
      <c r="BD472" s="469">
        <f>'8. Routing factors'!BD255*'7. Network costs'!$L$360</f>
        <v>0</v>
      </c>
      <c r="BE472" s="469">
        <f>'8. Routing factors'!BE255*'7. Network costs'!$L$361</f>
        <v>0</v>
      </c>
      <c r="BF472" s="469">
        <f>'8. Routing factors'!BF255*'7. Network costs'!$L$362</f>
        <v>0</v>
      </c>
      <c r="BG472" s="469">
        <f>'8. Routing factors'!BG255*'7. Network costs'!$L$363</f>
        <v>0</v>
      </c>
      <c r="BH472" s="229"/>
      <c r="BI472" s="335">
        <f t="shared" ref="BI472:BI500" si="81">SUM(E472:BG472)</f>
        <v>640807.97155201703</v>
      </c>
      <c r="BJ472" s="470">
        <f>'2. Traffic'!L208</f>
        <v>90.092993541120009</v>
      </c>
      <c r="BK472" s="471">
        <f t="shared" ref="BK472:BK500" si="82">IF(BI472=0,"",BI472/BJ472/1000000)</f>
        <v>7.1127392526871818E-3</v>
      </c>
    </row>
    <row r="473" spans="3:63">
      <c r="C473" s="240" t="str">
        <f t="shared" ref="C473:D473" si="83">C438</f>
        <v>S03</v>
      </c>
      <c r="D473" s="240" t="str">
        <f t="shared" si="83"/>
        <v>Изходящи повиквания към други мобилни мрежи (Outgoing Calls to Other Mobile)</v>
      </c>
      <c r="E473" s="469">
        <f>'8. Routing factors'!E256*'7. Network costs'!$L$309</f>
        <v>825573.48078315635</v>
      </c>
      <c r="F473" s="469">
        <f>'8. Routing factors'!F256*'7. Network costs'!$L$310</f>
        <v>477654.15889769106</v>
      </c>
      <c r="G473" s="469">
        <f>'8. Routing factors'!G256*'7. Network costs'!$L$311</f>
        <v>1002016.8678637664</v>
      </c>
      <c r="H473" s="469">
        <f>'8. Routing factors'!H256*'7. Network costs'!$L$312</f>
        <v>241126.10546715578</v>
      </c>
      <c r="I473" s="469">
        <f>'8. Routing factors'!I256*'7. Network costs'!$L$313</f>
        <v>1050847.4407918034</v>
      </c>
      <c r="J473" s="469">
        <f>'8. Routing factors'!J256*'7. Network costs'!$L$314</f>
        <v>52476.39675123879</v>
      </c>
      <c r="K473" s="469">
        <f>'8. Routing factors'!K256*'7. Network costs'!$L$315</f>
        <v>35847.84099052738</v>
      </c>
      <c r="L473" s="469">
        <f>'8. Routing factors'!L256*'7. Network costs'!$L$316</f>
        <v>4776.4225092465449</v>
      </c>
      <c r="M473" s="469">
        <f>'8. Routing factors'!M256*'7. Network costs'!$L$317</f>
        <v>143292.67527739637</v>
      </c>
      <c r="N473" s="469">
        <f>'8. Routing factors'!N256*'7. Network costs'!$L$318</f>
        <v>0</v>
      </c>
      <c r="O473" s="469">
        <f>'8. Routing factors'!O256*'7. Network costs'!$L$319</f>
        <v>0</v>
      </c>
      <c r="P473" s="469">
        <f>'8. Routing factors'!P256*'7. Network costs'!$L$320</f>
        <v>0</v>
      </c>
      <c r="Q473" s="469">
        <f>'8. Routing factors'!Q256*'7. Network costs'!$L$321</f>
        <v>0</v>
      </c>
      <c r="R473" s="469">
        <f>'8. Routing factors'!R256*'7. Network costs'!$L$322</f>
        <v>25474.253382648243</v>
      </c>
      <c r="S473" s="469">
        <f>'8. Routing factors'!S256*'7. Network costs'!$L$323</f>
        <v>23882.112546232725</v>
      </c>
      <c r="T473" s="469">
        <f>'8. Routing factors'!T256*'7. Network costs'!$L$324</f>
        <v>0</v>
      </c>
      <c r="U473" s="469">
        <f>'8. Routing factors'!U256*'7. Network costs'!$L$325</f>
        <v>105388.44431252996</v>
      </c>
      <c r="V473" s="469">
        <f>'8. Routing factors'!V256*'7. Network costs'!$L$326</f>
        <v>0</v>
      </c>
      <c r="W473" s="469">
        <f>'8. Routing factors'!W256*'7. Network costs'!$L$327</f>
        <v>162781.49722852546</v>
      </c>
      <c r="X473" s="469">
        <f>'8. Routing factors'!X256*'7. Network costs'!$L$328</f>
        <v>0</v>
      </c>
      <c r="Y473" s="469">
        <f>'8. Routing factors'!Y256*'7. Network costs'!$L$329</f>
        <v>0</v>
      </c>
      <c r="Z473" s="469">
        <f>'8. Routing factors'!Z256*'7. Network costs'!$L$330</f>
        <v>0</v>
      </c>
      <c r="AA473" s="469">
        <f>'8. Routing factors'!AA256*'7. Network costs'!$L$331</f>
        <v>0</v>
      </c>
      <c r="AB473" s="469">
        <f>'8. Routing factors'!AB256*'7. Network costs'!$L$332</f>
        <v>112156.48116359425</v>
      </c>
      <c r="AC473" s="469">
        <f>'8. Routing factors'!AC256*'7. Network costs'!$L$333</f>
        <v>156687.79223187186</v>
      </c>
      <c r="AD473" s="469">
        <f>'8. Routing factors'!AD256*'7. Network costs'!$L$334</f>
        <v>0</v>
      </c>
      <c r="AE473" s="469">
        <f>'8. Routing factors'!AE256*'7. Network costs'!$L$335</f>
        <v>0</v>
      </c>
      <c r="AF473" s="469">
        <f>'8. Routing factors'!AF256*'7. Network costs'!$L$336</f>
        <v>0</v>
      </c>
      <c r="AG473" s="469">
        <f>'8. Routing factors'!AG256*'7. Network costs'!$L$337</f>
        <v>0</v>
      </c>
      <c r="AH473" s="469">
        <f>'8. Routing factors'!AH256*'7. Network costs'!$L$338</f>
        <v>0</v>
      </c>
      <c r="AI473" s="469">
        <f>'8. Routing factors'!AI256*'7. Network costs'!$L$339</f>
        <v>419275.92095960787</v>
      </c>
      <c r="AJ473" s="469">
        <f>'8. Routing factors'!AJ256*'7. Network costs'!$L$340</f>
        <v>1055151.1834262873</v>
      </c>
      <c r="AK473" s="469">
        <f>'8. Routing factors'!AK256*'7. Network costs'!$L$341</f>
        <v>426935.90579502517</v>
      </c>
      <c r="AL473" s="469">
        <f>'8. Routing factors'!AL256*'7. Network costs'!$L$342</f>
        <v>107537.36734977129</v>
      </c>
      <c r="AM473" s="469">
        <f>'8. Routing factors'!AM256*'7. Network costs'!$L$343</f>
        <v>169764.19166894114</v>
      </c>
      <c r="AN473" s="469">
        <f>'8. Routing factors'!AN256*'7. Network costs'!$L$344</f>
        <v>434.05442837414489</v>
      </c>
      <c r="AO473" s="469">
        <f>'8. Routing factors'!AO256*'7. Network costs'!$L$345</f>
        <v>124.79136116272944</v>
      </c>
      <c r="AP473" s="469">
        <f>'8. Routing factors'!AP256*'7. Network costs'!$L$346</f>
        <v>0</v>
      </c>
      <c r="AQ473" s="469">
        <f>'8. Routing factors'!AQ256*'7. Network costs'!$L$347</f>
        <v>0</v>
      </c>
      <c r="AR473" s="469">
        <f>'8. Routing factors'!AR256*'7. Network costs'!$L$348</f>
        <v>623.95680581364729</v>
      </c>
      <c r="AS473" s="469">
        <f>'8. Routing factors'!AS256*'7. Network costs'!$L$349</f>
        <v>0</v>
      </c>
      <c r="AT473" s="469">
        <f>'8. Routing factors'!AT256*'7. Network costs'!$L$350</f>
        <v>688.35867174246891</v>
      </c>
      <c r="AU473" s="469">
        <f>'8. Routing factors'!AU256*'7. Network costs'!$L$351</f>
        <v>0</v>
      </c>
      <c r="AV473" s="469">
        <f>'8. Routing factors'!AV256*'7. Network costs'!$L$352</f>
        <v>4252.9161881994287</v>
      </c>
      <c r="AW473" s="469">
        <f>'8. Routing factors'!AW256*'7. Network costs'!$L$353</f>
        <v>0</v>
      </c>
      <c r="AX473" s="469">
        <f>'8. Routing factors'!AX256*'7. Network costs'!$L$354</f>
        <v>0</v>
      </c>
      <c r="AY473" s="469">
        <f>'8. Routing factors'!AY256*'7. Network costs'!$L$355</f>
        <v>0</v>
      </c>
      <c r="AZ473" s="469">
        <f>'8. Routing factors'!AZ256*'7. Network costs'!$L$356</f>
        <v>0</v>
      </c>
      <c r="BA473" s="469">
        <f>'8. Routing factors'!BA256*'7. Network costs'!$L$357</f>
        <v>0</v>
      </c>
      <c r="BB473" s="469">
        <f>'8. Routing factors'!BB256*'7. Network costs'!$L$358</f>
        <v>0</v>
      </c>
      <c r="BC473" s="469">
        <f>'8. Routing factors'!BC256*'7. Network costs'!$L$359</f>
        <v>0</v>
      </c>
      <c r="BD473" s="469">
        <f>'8. Routing factors'!BD256*'7. Network costs'!$L$360</f>
        <v>0</v>
      </c>
      <c r="BE473" s="469">
        <f>'8. Routing factors'!BE256*'7. Network costs'!$L$361</f>
        <v>0</v>
      </c>
      <c r="BF473" s="469">
        <f>'8. Routing factors'!BF256*'7. Network costs'!$L$362</f>
        <v>0</v>
      </c>
      <c r="BG473" s="469">
        <f>'8. Routing factors'!BG256*'7. Network costs'!$L$363</f>
        <v>0</v>
      </c>
      <c r="BH473" s="229"/>
      <c r="BI473" s="335">
        <f t="shared" si="81"/>
        <v>6604770.6168523096</v>
      </c>
      <c r="BJ473" s="470">
        <f>'2. Traffic'!L209</f>
        <v>900.92993541119995</v>
      </c>
      <c r="BK473" s="471">
        <f t="shared" si="82"/>
        <v>7.3310591170863675E-3</v>
      </c>
    </row>
    <row r="474" spans="3:63">
      <c r="C474" s="240" t="str">
        <f t="shared" ref="C474:D474" si="84">C439</f>
        <v>S04</v>
      </c>
      <c r="D474" s="240" t="str">
        <f t="shared" si="84"/>
        <v>Изходящи международни повиквания (Outgoing Calls to International)</v>
      </c>
      <c r="E474" s="469">
        <f>'8. Routing factors'!E257*'7. Network costs'!$L$309</f>
        <v>39920.878142394409</v>
      </c>
      <c r="F474" s="469">
        <f>'8. Routing factors'!F257*'7. Network costs'!$L$310</f>
        <v>23097.124502441577</v>
      </c>
      <c r="G474" s="469">
        <f>'8. Routing factors'!G257*'7. Network costs'!$L$311</f>
        <v>48452.856359517478</v>
      </c>
      <c r="H474" s="469">
        <f>'8. Routing factors'!H257*'7. Network costs'!$L$312</f>
        <v>11659.732413125812</v>
      </c>
      <c r="I474" s="469">
        <f>'8. Routing factors'!I257*'7. Network costs'!$L$313</f>
        <v>50814.074829900346</v>
      </c>
      <c r="J474" s="469">
        <f>'8. Routing factors'!J257*'7. Network costs'!$L$314</f>
        <v>2537.5134846517549</v>
      </c>
      <c r="K474" s="469">
        <f>'8. Routing factors'!K257*'7. Network costs'!$L$315</f>
        <v>1733.4341826159739</v>
      </c>
      <c r="L474" s="469">
        <f>'8. Routing factors'!L257*'7. Network costs'!$L$316</f>
        <v>230.96548688475184</v>
      </c>
      <c r="M474" s="469">
        <f>'8. Routing factors'!M257*'7. Network costs'!$L$317</f>
        <v>6928.9646065425559</v>
      </c>
      <c r="N474" s="469">
        <f>'8. Routing factors'!N257*'7. Network costs'!$L$318</f>
        <v>0</v>
      </c>
      <c r="O474" s="469">
        <f>'8. Routing factors'!O257*'7. Network costs'!$L$319</f>
        <v>0</v>
      </c>
      <c r="P474" s="469">
        <f>'8. Routing factors'!P257*'7. Network costs'!$L$320</f>
        <v>0</v>
      </c>
      <c r="Q474" s="469">
        <f>'8. Routing factors'!Q257*'7. Network costs'!$L$321</f>
        <v>0</v>
      </c>
      <c r="R474" s="469">
        <f>'8. Routing factors'!R257*'7. Network costs'!$L$322</f>
        <v>1231.8159300520101</v>
      </c>
      <c r="S474" s="469">
        <f>'8. Routing factors'!S257*'7. Network costs'!$L$323</f>
        <v>1154.8274344237593</v>
      </c>
      <c r="T474" s="469">
        <f>'8. Routing factors'!T257*'7. Network costs'!$L$324</f>
        <v>0</v>
      </c>
      <c r="U474" s="469">
        <f>'8. Routing factors'!U257*'7. Network costs'!$L$325</f>
        <v>5096.0930080094022</v>
      </c>
      <c r="V474" s="469">
        <f>'8. Routing factors'!V257*'7. Network costs'!$L$326</f>
        <v>0</v>
      </c>
      <c r="W474" s="469">
        <f>'8. Routing factors'!W257*'7. Network costs'!$L$327</f>
        <v>0</v>
      </c>
      <c r="X474" s="469">
        <f>'8. Routing factors'!X257*'7. Network costs'!$L$328</f>
        <v>4232.3666506680265</v>
      </c>
      <c r="Y474" s="469">
        <f>'8. Routing factors'!Y257*'7. Network costs'!$L$329</f>
        <v>0</v>
      </c>
      <c r="Z474" s="469">
        <f>'8. Routing factors'!Z257*'7. Network costs'!$L$330</f>
        <v>0</v>
      </c>
      <c r="AA474" s="469">
        <f>'8. Routing factors'!AA257*'7. Network costs'!$L$331</f>
        <v>0</v>
      </c>
      <c r="AB474" s="469">
        <f>'8. Routing factors'!AB257*'7. Network costs'!$L$332</f>
        <v>5423.3636637216805</v>
      </c>
      <c r="AC474" s="469">
        <f>'8. Routing factors'!AC257*'7. Network costs'!$L$333</f>
        <v>7576.6899079118157</v>
      </c>
      <c r="AD474" s="469">
        <f>'8. Routing factors'!AD257*'7. Network costs'!$L$334</f>
        <v>0</v>
      </c>
      <c r="AE474" s="469">
        <f>'8. Routing factors'!AE257*'7. Network costs'!$L$335</f>
        <v>0</v>
      </c>
      <c r="AF474" s="469">
        <f>'8. Routing factors'!AF257*'7. Network costs'!$L$336</f>
        <v>0</v>
      </c>
      <c r="AG474" s="469">
        <f>'8. Routing factors'!AG257*'7. Network costs'!$L$337</f>
        <v>0</v>
      </c>
      <c r="AH474" s="469">
        <f>'8. Routing factors'!AH257*'7. Network costs'!$L$338</f>
        <v>0</v>
      </c>
      <c r="AI474" s="469">
        <f>'8. Routing factors'!AI257*'7. Network costs'!$L$339</f>
        <v>20274.225539307299</v>
      </c>
      <c r="AJ474" s="469">
        <f>'8. Routing factors'!AJ257*'7. Network costs'!$L$340</f>
        <v>51022.183725433766</v>
      </c>
      <c r="AK474" s="469">
        <f>'8. Routing factors'!AK257*'7. Network costs'!$L$341</f>
        <v>20644.626634188888</v>
      </c>
      <c r="AL474" s="469">
        <f>'8. Routing factors'!AL257*'7. Network costs'!$L$342</f>
        <v>5200.0048907236041</v>
      </c>
      <c r="AM474" s="469">
        <f>'8. Routing factors'!AM257*'7. Network costs'!$L$343</f>
        <v>8209.0035185347206</v>
      </c>
      <c r="AN474" s="469">
        <f>'8. Routing factors'!AN257*'7. Network costs'!$L$344</f>
        <v>20.988845142958507</v>
      </c>
      <c r="AO474" s="469">
        <f>'8. Routing factors'!AO257*'7. Network costs'!$L$345</f>
        <v>6.0343274562005433</v>
      </c>
      <c r="AP474" s="469">
        <f>'8. Routing factors'!AP257*'7. Network costs'!$L$346</f>
        <v>0</v>
      </c>
      <c r="AQ474" s="469">
        <f>'8. Routing factors'!AQ257*'7. Network costs'!$L$347</f>
        <v>0</v>
      </c>
      <c r="AR474" s="469">
        <f>'8. Routing factors'!AR257*'7. Network costs'!$L$348</f>
        <v>30.17163728100272</v>
      </c>
      <c r="AS474" s="469">
        <f>'8. Routing factors'!AS257*'7. Network costs'!$L$349</f>
        <v>0</v>
      </c>
      <c r="AT474" s="469">
        <f>'8. Routing factors'!AT257*'7. Network costs'!$L$350</f>
        <v>33.285810763717336</v>
      </c>
      <c r="AU474" s="469">
        <f>'8. Routing factors'!AU257*'7. Network costs'!$L$351</f>
        <v>0</v>
      </c>
      <c r="AV474" s="469">
        <f>'8. Routing factors'!AV257*'7. Network costs'!$L$352</f>
        <v>0</v>
      </c>
      <c r="AW474" s="469">
        <f>'8. Routing factors'!AW257*'7. Network costs'!$L$353</f>
        <v>276.44266930644721</v>
      </c>
      <c r="AX474" s="469">
        <f>'8. Routing factors'!AX257*'7. Network costs'!$L$354</f>
        <v>0</v>
      </c>
      <c r="AY474" s="469">
        <f>'8. Routing factors'!AY257*'7. Network costs'!$L$355</f>
        <v>0</v>
      </c>
      <c r="AZ474" s="469">
        <f>'8. Routing factors'!AZ257*'7. Network costs'!$L$356</f>
        <v>0</v>
      </c>
      <c r="BA474" s="469">
        <f>'8. Routing factors'!BA257*'7. Network costs'!$L$357</f>
        <v>0</v>
      </c>
      <c r="BB474" s="469">
        <f>'8. Routing factors'!BB257*'7. Network costs'!$L$358</f>
        <v>0</v>
      </c>
      <c r="BC474" s="469">
        <f>'8. Routing factors'!BC257*'7. Network costs'!$L$359</f>
        <v>0</v>
      </c>
      <c r="BD474" s="469">
        <f>'8. Routing factors'!BD257*'7. Network costs'!$L$360</f>
        <v>0</v>
      </c>
      <c r="BE474" s="469">
        <f>'8. Routing factors'!BE257*'7. Network costs'!$L$361</f>
        <v>0</v>
      </c>
      <c r="BF474" s="469">
        <f>'8. Routing factors'!BF257*'7. Network costs'!$L$362</f>
        <v>0</v>
      </c>
      <c r="BG474" s="469">
        <f>'8. Routing factors'!BG257*'7. Network costs'!$L$363</f>
        <v>0</v>
      </c>
      <c r="BH474" s="229"/>
      <c r="BI474" s="335">
        <f t="shared" si="81"/>
        <v>315807.66820099996</v>
      </c>
      <c r="BJ474" s="470">
        <f>'2. Traffic'!L210</f>
        <v>45.046496770560005</v>
      </c>
      <c r="BK474" s="471">
        <f t="shared" si="82"/>
        <v>7.0107042909360057E-3</v>
      </c>
    </row>
    <row r="475" spans="3:63">
      <c r="C475" s="240" t="str">
        <f t="shared" ref="C475:D475" si="85">C440</f>
        <v>S05</v>
      </c>
      <c r="D475" s="240" t="str">
        <f t="shared" si="85"/>
        <v>Входящи повиквания от фиксирана линия (Incoming calls from fixed)</v>
      </c>
      <c r="E475" s="469">
        <f>'8. Routing factors'!E258*'7. Network costs'!$L$309</f>
        <v>40281.74008727388</v>
      </c>
      <c r="F475" s="469">
        <f>'8. Routing factors'!F258*'7. Network costs'!$L$310</f>
        <v>23305.909320234026</v>
      </c>
      <c r="G475" s="469">
        <f>'8. Routing factors'!G258*'7. Network costs'!$L$311</f>
        <v>48890.842515996657</v>
      </c>
      <c r="H475" s="469">
        <f>'8. Routing factors'!H258*'7. Network costs'!$L$312</f>
        <v>11765.129736811097</v>
      </c>
      <c r="I475" s="469">
        <f>'8. Routing factors'!I258*'7. Network costs'!$L$313</f>
        <v>51273.405053172559</v>
      </c>
      <c r="J475" s="469">
        <f>'8. Routing factors'!J258*'7. Network costs'!$L$314</f>
        <v>2560.4511577150356</v>
      </c>
      <c r="K475" s="469">
        <f>'8. Routing factors'!K258*'7. Network costs'!$L$315</f>
        <v>1749.1034378920763</v>
      </c>
      <c r="L475" s="469">
        <f>'8. Routing factors'!L258*'7. Network costs'!$L$316</f>
        <v>233.05328301238146</v>
      </c>
      <c r="M475" s="469">
        <f>'8. Routing factors'!M258*'7. Network costs'!$L$317</f>
        <v>6991.5984903714443</v>
      </c>
      <c r="N475" s="469">
        <f>'8. Routing factors'!N258*'7. Network costs'!$L$318</f>
        <v>0</v>
      </c>
      <c r="O475" s="469">
        <f>'8. Routing factors'!O258*'7. Network costs'!$L$319</f>
        <v>0</v>
      </c>
      <c r="P475" s="469">
        <f>'8. Routing factors'!P258*'7. Network costs'!$L$320</f>
        <v>0</v>
      </c>
      <c r="Q475" s="469">
        <f>'8. Routing factors'!Q258*'7. Network costs'!$L$321</f>
        <v>0</v>
      </c>
      <c r="R475" s="469">
        <f>'8. Routing factors'!R258*'7. Network costs'!$L$322</f>
        <v>1242.9508427327014</v>
      </c>
      <c r="S475" s="469">
        <f>'8. Routing factors'!S258*'7. Network costs'!$L$323</f>
        <v>1165.2664150619073</v>
      </c>
      <c r="T475" s="469">
        <f>'8. Routing factors'!T258*'7. Network costs'!$L$324</f>
        <v>0</v>
      </c>
      <c r="U475" s="469">
        <f>'8. Routing factors'!U258*'7. Network costs'!$L$325</f>
        <v>0</v>
      </c>
      <c r="V475" s="469">
        <f>'8. Routing factors'!V258*'7. Network costs'!$L$326</f>
        <v>15942.320530096873</v>
      </c>
      <c r="W475" s="469">
        <f>'8. Routing factors'!W258*'7. Network costs'!$L$327</f>
        <v>7942.5055612936258</v>
      </c>
      <c r="X475" s="469">
        <f>'8. Routing factors'!X258*'7. Network costs'!$L$328</f>
        <v>0</v>
      </c>
      <c r="Y475" s="469">
        <f>'8. Routing factors'!Y258*'7. Network costs'!$L$329</f>
        <v>0</v>
      </c>
      <c r="Z475" s="469">
        <f>'8. Routing factors'!Z258*'7. Network costs'!$L$330</f>
        <v>0</v>
      </c>
      <c r="AA475" s="469">
        <f>'8. Routing factors'!AA258*'7. Network costs'!$L$331</f>
        <v>0</v>
      </c>
      <c r="AB475" s="469">
        <f>'8. Routing factors'!AB258*'7. Network costs'!$L$332</f>
        <v>5472.3877746768185</v>
      </c>
      <c r="AC475" s="469">
        <f>'8. Routing factors'!AC258*'7. Network costs'!$L$333</f>
        <v>7645.1788586349257</v>
      </c>
      <c r="AD475" s="469">
        <f>'8. Routing factors'!AD258*'7. Network costs'!$L$334</f>
        <v>0</v>
      </c>
      <c r="AE475" s="469">
        <f>'8. Routing factors'!AE258*'7. Network costs'!$L$335</f>
        <v>0</v>
      </c>
      <c r="AF475" s="469">
        <f>'8. Routing factors'!AF258*'7. Network costs'!$L$336</f>
        <v>0</v>
      </c>
      <c r="AG475" s="469">
        <f>'8. Routing factors'!AG258*'7. Network costs'!$L$337</f>
        <v>0</v>
      </c>
      <c r="AH475" s="469">
        <f>'8. Routing factors'!AH258*'7. Network costs'!$L$338</f>
        <v>0</v>
      </c>
      <c r="AI475" s="469">
        <f>'8. Routing factors'!AI258*'7. Network costs'!$L$339</f>
        <v>20457.492962256845</v>
      </c>
      <c r="AJ475" s="469">
        <f>'8. Routing factors'!AJ258*'7. Network costs'!$L$340</f>
        <v>51483.39513429816</v>
      </c>
      <c r="AK475" s="469">
        <f>'8. Routing factors'!AK258*'7. Network costs'!$L$341</f>
        <v>20831.242271549141</v>
      </c>
      <c r="AL475" s="469">
        <f>'8. Routing factors'!AL258*'7. Network costs'!$L$342</f>
        <v>5247.0099659014604</v>
      </c>
      <c r="AM475" s="469">
        <f>'8. Routing factors'!AM258*'7. Network costs'!$L$343</f>
        <v>8283.2082232672801</v>
      </c>
      <c r="AN475" s="469">
        <f>'8. Routing factors'!AN258*'7. Network costs'!$L$344</f>
        <v>21.178572319100422</v>
      </c>
      <c r="AO475" s="469">
        <f>'8. Routing factors'!AO258*'7. Network costs'!$L$345</f>
        <v>6.088874330999162</v>
      </c>
      <c r="AP475" s="469">
        <f>'8. Routing factors'!AP258*'7. Network costs'!$L$346</f>
        <v>0</v>
      </c>
      <c r="AQ475" s="469">
        <f>'8. Routing factors'!AQ258*'7. Network costs'!$L$347</f>
        <v>0</v>
      </c>
      <c r="AR475" s="469">
        <f>'8. Routing factors'!AR258*'7. Network costs'!$L$348</f>
        <v>30.444371654995813</v>
      </c>
      <c r="AS475" s="469">
        <f>'8. Routing factors'!AS258*'7. Network costs'!$L$349</f>
        <v>0</v>
      </c>
      <c r="AT475" s="469">
        <f>'8. Routing factors'!AT258*'7. Network costs'!$L$350</f>
        <v>0</v>
      </c>
      <c r="AU475" s="469">
        <f>'8. Routing factors'!AU258*'7. Network costs'!$L$351</f>
        <v>28.398924973164359</v>
      </c>
      <c r="AV475" s="469">
        <f>'8. Routing factors'!AV258*'7. Network costs'!$L$352</f>
        <v>207.51013506816628</v>
      </c>
      <c r="AW475" s="469">
        <f>'8. Routing factors'!AW258*'7. Network costs'!$L$353</f>
        <v>0</v>
      </c>
      <c r="AX475" s="469">
        <f>'8. Routing factors'!AX258*'7. Network costs'!$L$354</f>
        <v>0</v>
      </c>
      <c r="AY475" s="469">
        <f>'8. Routing factors'!AY258*'7. Network costs'!$L$355</f>
        <v>0</v>
      </c>
      <c r="AZ475" s="469">
        <f>'8. Routing factors'!AZ258*'7. Network costs'!$L$356</f>
        <v>0</v>
      </c>
      <c r="BA475" s="469">
        <f>'8. Routing factors'!BA258*'7. Network costs'!$L$357</f>
        <v>0</v>
      </c>
      <c r="BB475" s="469">
        <f>'8. Routing factors'!BB258*'7. Network costs'!$L$358</f>
        <v>0</v>
      </c>
      <c r="BC475" s="469">
        <f>'8. Routing factors'!BC258*'7. Network costs'!$L$359</f>
        <v>0</v>
      </c>
      <c r="BD475" s="469">
        <f>'8. Routing factors'!BD258*'7. Network costs'!$L$360</f>
        <v>0</v>
      </c>
      <c r="BE475" s="469">
        <f>'8. Routing factors'!BE258*'7. Network costs'!$L$361</f>
        <v>0</v>
      </c>
      <c r="BF475" s="469">
        <f>'8. Routing factors'!BF258*'7. Network costs'!$L$362</f>
        <v>0</v>
      </c>
      <c r="BG475" s="469">
        <f>'8. Routing factors'!BG258*'7. Network costs'!$L$363</f>
        <v>0</v>
      </c>
      <c r="BH475" s="229"/>
      <c r="BI475" s="335">
        <f t="shared" si="81"/>
        <v>333057.81250059529</v>
      </c>
      <c r="BJ475" s="470">
        <f>'2. Traffic'!L211</f>
        <v>45.046496770560005</v>
      </c>
      <c r="BK475" s="471">
        <f t="shared" si="82"/>
        <v>7.3936451528515794E-3</v>
      </c>
    </row>
    <row r="476" spans="3:63">
      <c r="C476" s="240" t="str">
        <f t="shared" ref="C476:D476" si="86">C441</f>
        <v>S06</v>
      </c>
      <c r="D476" s="240" t="str">
        <f t="shared" si="86"/>
        <v>Входящи повиквания от други мобилни мрежи (Incoming calls from other mobile)</v>
      </c>
      <c r="E476" s="469">
        <f>'8. Routing factors'!E259*'7. Network costs'!$L$309</f>
        <v>811970.98394610104</v>
      </c>
      <c r="F476" s="469">
        <f>'8. Routing factors'!F259*'7. Network costs'!$L$310</f>
        <v>469784.12753543281</v>
      </c>
      <c r="G476" s="469">
        <f>'8. Routing factors'!G259*'7. Network costs'!$L$311</f>
        <v>985507.21537000732</v>
      </c>
      <c r="H476" s="469">
        <f>'8. Routing factors'!H259*'7. Network costs'!$L$312</f>
        <v>237153.21006378473</v>
      </c>
      <c r="I476" s="469">
        <f>'8. Routing factors'!I259*'7. Network costs'!$L$313</f>
        <v>1033533.2351852491</v>
      </c>
      <c r="J476" s="469">
        <f>'8. Routing factors'!J259*'7. Network costs'!$L$314</f>
        <v>51611.773507585604</v>
      </c>
      <c r="K476" s="469">
        <f>'8. Routing factors'!K259*'7. Network costs'!$L$315</f>
        <v>35257.196844319653</v>
      </c>
      <c r="L476" s="469">
        <f>'8. Routing factors'!L259*'7. Network costs'!$L$316</f>
        <v>4697.7241576318183</v>
      </c>
      <c r="M476" s="469">
        <f>'8. Routing factors'!M259*'7. Network costs'!$L$317</f>
        <v>140931.72472895458</v>
      </c>
      <c r="N476" s="469">
        <f>'8. Routing factors'!N259*'7. Network costs'!$L$318</f>
        <v>0</v>
      </c>
      <c r="O476" s="469">
        <f>'8. Routing factors'!O259*'7. Network costs'!$L$319</f>
        <v>0</v>
      </c>
      <c r="P476" s="469">
        <f>'8. Routing factors'!P259*'7. Network costs'!$L$320</f>
        <v>0</v>
      </c>
      <c r="Q476" s="469">
        <f>'8. Routing factors'!Q259*'7. Network costs'!$L$321</f>
        <v>0</v>
      </c>
      <c r="R476" s="469">
        <f>'8. Routing factors'!R259*'7. Network costs'!$L$322</f>
        <v>25054.528840703038</v>
      </c>
      <c r="S476" s="469">
        <f>'8. Routing factors'!S259*'7. Network costs'!$L$323</f>
        <v>23488.620788159096</v>
      </c>
      <c r="T476" s="469">
        <f>'8. Routing factors'!T259*'7. Network costs'!$L$324</f>
        <v>0</v>
      </c>
      <c r="U476" s="469">
        <f>'8. Routing factors'!U259*'7. Network costs'!$L$325</f>
        <v>0</v>
      </c>
      <c r="V476" s="469">
        <f>'8. Routing factors'!V259*'7. Network costs'!$L$326</f>
        <v>321354.08398845402</v>
      </c>
      <c r="W476" s="469">
        <f>'8. Routing factors'!W259*'7. Network costs'!$L$327</f>
        <v>160099.4406306298</v>
      </c>
      <c r="X476" s="469">
        <f>'8. Routing factors'!X259*'7. Network costs'!$L$328</f>
        <v>0</v>
      </c>
      <c r="Y476" s="469">
        <f>'8. Routing factors'!Y259*'7. Network costs'!$L$329</f>
        <v>0</v>
      </c>
      <c r="Z476" s="469">
        <f>'8. Routing factors'!Z259*'7. Network costs'!$L$330</f>
        <v>0</v>
      </c>
      <c r="AA476" s="469">
        <f>'8. Routing factors'!AA259*'7. Network costs'!$L$331</f>
        <v>0</v>
      </c>
      <c r="AB476" s="469">
        <f>'8. Routing factors'!AB259*'7. Network costs'!$L$332</f>
        <v>110308.54368038461</v>
      </c>
      <c r="AC476" s="469">
        <f>'8. Routing factors'!AC259*'7. Network costs'!$L$333</f>
        <v>154106.13808738874</v>
      </c>
      <c r="AD476" s="469">
        <f>'8. Routing factors'!AD259*'7. Network costs'!$L$334</f>
        <v>0</v>
      </c>
      <c r="AE476" s="469">
        <f>'8. Routing factors'!AE259*'7. Network costs'!$L$335</f>
        <v>0</v>
      </c>
      <c r="AF476" s="469">
        <f>'8. Routing factors'!AF259*'7. Network costs'!$L$336</f>
        <v>0</v>
      </c>
      <c r="AG476" s="469">
        <f>'8. Routing factors'!AG259*'7. Network costs'!$L$337</f>
        <v>0</v>
      </c>
      <c r="AH476" s="469">
        <f>'8. Routing factors'!AH259*'7. Network costs'!$L$338</f>
        <v>0</v>
      </c>
      <c r="AI476" s="469">
        <f>'8. Routing factors'!AI259*'7. Network costs'!$L$339</f>
        <v>412367.75406537048</v>
      </c>
      <c r="AJ476" s="469">
        <f>'8. Routing factors'!AJ259*'7. Network costs'!$L$340</f>
        <v>1037766.0675410775</v>
      </c>
      <c r="AK476" s="469">
        <f>'8. Routing factors'!AK259*'7. Network costs'!$L$341</f>
        <v>419901.52976020728</v>
      </c>
      <c r="AL476" s="469">
        <f>'8. Routing factors'!AL259*'7. Network costs'!$L$342</f>
        <v>105765.53633376907</v>
      </c>
      <c r="AM476" s="469">
        <f>'8. Routing factors'!AM259*'7. Network costs'!$L$343</f>
        <v>166967.08525264557</v>
      </c>
      <c r="AN476" s="469">
        <f>'8. Routing factors'!AN259*'7. Network costs'!$L$344</f>
        <v>426.90276455923129</v>
      </c>
      <c r="AO476" s="469">
        <f>'8. Routing factors'!AO259*'7. Network costs'!$L$345</f>
        <v>122.73524606816802</v>
      </c>
      <c r="AP476" s="469">
        <f>'8. Routing factors'!AP259*'7. Network costs'!$L$346</f>
        <v>0</v>
      </c>
      <c r="AQ476" s="469">
        <f>'8. Routing factors'!AQ259*'7. Network costs'!$L$347</f>
        <v>0</v>
      </c>
      <c r="AR476" s="469">
        <f>'8. Routing factors'!AR259*'7. Network costs'!$L$348</f>
        <v>613.67623034084022</v>
      </c>
      <c r="AS476" s="469">
        <f>'8. Routing factors'!AS259*'7. Network costs'!$L$349</f>
        <v>0</v>
      </c>
      <c r="AT476" s="469">
        <f>'8. Routing factors'!AT259*'7. Network costs'!$L$350</f>
        <v>0</v>
      </c>
      <c r="AU476" s="469">
        <f>'8. Routing factors'!AU259*'7. Network costs'!$L$351</f>
        <v>572.4455548224139</v>
      </c>
      <c r="AV476" s="469">
        <f>'8. Routing factors'!AV259*'7. Network costs'!$L$352</f>
        <v>4182.8433475076881</v>
      </c>
      <c r="AW476" s="469">
        <f>'8. Routing factors'!AW259*'7. Network costs'!$L$353</f>
        <v>0</v>
      </c>
      <c r="AX476" s="469">
        <f>'8. Routing factors'!AX259*'7. Network costs'!$L$354</f>
        <v>0</v>
      </c>
      <c r="AY476" s="469">
        <f>'8. Routing factors'!AY259*'7. Network costs'!$L$355</f>
        <v>0</v>
      </c>
      <c r="AZ476" s="469">
        <f>'8. Routing factors'!AZ259*'7. Network costs'!$L$356</f>
        <v>0</v>
      </c>
      <c r="BA476" s="469">
        <f>'8. Routing factors'!BA259*'7. Network costs'!$L$357</f>
        <v>0</v>
      </c>
      <c r="BB476" s="469">
        <f>'8. Routing factors'!BB259*'7. Network costs'!$L$358</f>
        <v>0</v>
      </c>
      <c r="BC476" s="469">
        <f>'8. Routing factors'!BC259*'7. Network costs'!$L$359</f>
        <v>0</v>
      </c>
      <c r="BD476" s="469">
        <f>'8. Routing factors'!BD259*'7. Network costs'!$L$360</f>
        <v>0</v>
      </c>
      <c r="BE476" s="469">
        <f>'8. Routing factors'!BE259*'7. Network costs'!$L$361</f>
        <v>0</v>
      </c>
      <c r="BF476" s="469">
        <f>'8. Routing factors'!BF259*'7. Network costs'!$L$362</f>
        <v>0</v>
      </c>
      <c r="BG476" s="469">
        <f>'8. Routing factors'!BG259*'7. Network costs'!$L$363</f>
        <v>0</v>
      </c>
      <c r="BH476" s="229"/>
      <c r="BI476" s="335">
        <f t="shared" si="81"/>
        <v>6713545.1234511547</v>
      </c>
      <c r="BJ476" s="470">
        <f>'2. Traffic'!L212</f>
        <v>900.92993541119995</v>
      </c>
      <c r="BK476" s="471">
        <f t="shared" si="82"/>
        <v>7.4517949283003648E-3</v>
      </c>
    </row>
    <row r="477" spans="3:63">
      <c r="C477" s="240" t="str">
        <f t="shared" ref="C477:D477" si="87">C442</f>
        <v>S07</v>
      </c>
      <c r="D477" s="240" t="str">
        <f t="shared" si="87"/>
        <v>Входящи международни повиквания (Incoming calls from international)</v>
      </c>
      <c r="E477" s="469">
        <f>'8. Routing factors'!E260*'7. Network costs'!$L$309</f>
        <v>236212.79875510148</v>
      </c>
      <c r="F477" s="469">
        <f>'8. Routing factors'!F260*'7. Network costs'!$L$310</f>
        <v>136666.24272282404</v>
      </c>
      <c r="G477" s="469">
        <f>'8. Routing factors'!G260*'7. Network costs'!$L$311</f>
        <v>286696.71963468665</v>
      </c>
      <c r="H477" s="469">
        <f>'8. Routing factors'!H260*'7. Network costs'!$L$312</f>
        <v>68990.917890535886</v>
      </c>
      <c r="I477" s="469">
        <f>'8. Routing factors'!I260*'7. Network costs'!$L$313</f>
        <v>300668.10627031955</v>
      </c>
      <c r="J477" s="469">
        <f>'8. Routing factors'!J260*'7. Network costs'!$L$314</f>
        <v>15014.528486833789</v>
      </c>
      <c r="K477" s="469">
        <f>'8. Routing factors'!K260*'7. Network costs'!$L$315</f>
        <v>10256.771864410744</v>
      </c>
      <c r="L477" s="469">
        <f>'8. Routing factors'!L260*'7. Network costs'!$L$316</f>
        <v>1366.6283561769781</v>
      </c>
      <c r="M477" s="469">
        <f>'8. Routing factors'!M260*'7. Network costs'!$L$317</f>
        <v>40998.850685309342</v>
      </c>
      <c r="N477" s="469">
        <f>'8. Routing factors'!N260*'7. Network costs'!$L$318</f>
        <v>0</v>
      </c>
      <c r="O477" s="469">
        <f>'8. Routing factors'!O260*'7. Network costs'!$L$319</f>
        <v>0</v>
      </c>
      <c r="P477" s="469">
        <f>'8. Routing factors'!P260*'7. Network costs'!$L$320</f>
        <v>0</v>
      </c>
      <c r="Q477" s="469">
        <f>'8. Routing factors'!Q260*'7. Network costs'!$L$321</f>
        <v>0</v>
      </c>
      <c r="R477" s="469">
        <f>'8. Routing factors'!R260*'7. Network costs'!$L$322</f>
        <v>7288.6845662772184</v>
      </c>
      <c r="S477" s="469">
        <f>'8. Routing factors'!S260*'7. Network costs'!$L$323</f>
        <v>6833.1417808848901</v>
      </c>
      <c r="T477" s="469">
        <f>'8. Routing factors'!T260*'7. Network costs'!$L$324</f>
        <v>0</v>
      </c>
      <c r="U477" s="469">
        <f>'8. Routing factors'!U260*'7. Network costs'!$L$325</f>
        <v>0</v>
      </c>
      <c r="V477" s="469">
        <f>'8. Routing factors'!V260*'7. Network costs'!$L$326</f>
        <v>93486.034687334919</v>
      </c>
      <c r="W477" s="469">
        <f>'8. Routing factors'!W260*'7. Network costs'!$L$327</f>
        <v>0</v>
      </c>
      <c r="X477" s="469">
        <f>'8. Routing factors'!X260*'7. Network costs'!$L$328</f>
        <v>25043.015545551476</v>
      </c>
      <c r="Y477" s="469">
        <f>'8. Routing factors'!Y260*'7. Network costs'!$L$329</f>
        <v>0</v>
      </c>
      <c r="Z477" s="469">
        <f>'8. Routing factors'!Z260*'7. Network costs'!$L$330</f>
        <v>0</v>
      </c>
      <c r="AA477" s="469">
        <f>'8. Routing factors'!AA260*'7. Network costs'!$L$331</f>
        <v>0</v>
      </c>
      <c r="AB477" s="469">
        <f>'8. Routing factors'!AB260*'7. Network costs'!$L$332</f>
        <v>32090.173595504537</v>
      </c>
      <c r="AC477" s="469">
        <f>'8. Routing factors'!AC260*'7. Network costs'!$L$333</f>
        <v>44831.456914941431</v>
      </c>
      <c r="AD477" s="469">
        <f>'8. Routing factors'!AD260*'7. Network costs'!$L$334</f>
        <v>0</v>
      </c>
      <c r="AE477" s="469">
        <f>'8. Routing factors'!AE260*'7. Network costs'!$L$335</f>
        <v>0</v>
      </c>
      <c r="AF477" s="469">
        <f>'8. Routing factors'!AF260*'7. Network costs'!$L$336</f>
        <v>0</v>
      </c>
      <c r="AG477" s="469">
        <f>'8. Routing factors'!AG260*'7. Network costs'!$L$337</f>
        <v>0</v>
      </c>
      <c r="AH477" s="469">
        <f>'8. Routing factors'!AH260*'7. Network costs'!$L$338</f>
        <v>0</v>
      </c>
      <c r="AI477" s="469">
        <f>'8. Routing factors'!AI260*'7. Network costs'!$L$339</f>
        <v>119963.08147706227</v>
      </c>
      <c r="AJ477" s="469">
        <f>'8. Routing factors'!AJ260*'7. Network costs'!$L$340</f>
        <v>301899.49162422982</v>
      </c>
      <c r="AK477" s="469">
        <f>'8. Routing factors'!AK260*'7. Network costs'!$L$341</f>
        <v>122154.75368857653</v>
      </c>
      <c r="AL477" s="469">
        <f>'8. Routing factors'!AL260*'7. Network costs'!$L$342</f>
        <v>30768.554348848946</v>
      </c>
      <c r="AM477" s="469">
        <f>'8. Routing factors'!AM260*'7. Network costs'!$L$343</f>
        <v>48572.871798737906</v>
      </c>
      <c r="AN477" s="469">
        <f>'8. Routing factors'!AN260*'7. Network costs'!$L$344</f>
        <v>124.19150290661122</v>
      </c>
      <c r="AO477" s="469">
        <f>'8. Routing factors'!AO260*'7. Network costs'!$L$345</f>
        <v>35.705261090441269</v>
      </c>
      <c r="AP477" s="469">
        <f>'8. Routing factors'!AP260*'7. Network costs'!$L$346</f>
        <v>0</v>
      </c>
      <c r="AQ477" s="469">
        <f>'8. Routing factors'!AQ260*'7. Network costs'!$L$347</f>
        <v>0</v>
      </c>
      <c r="AR477" s="469">
        <f>'8. Routing factors'!AR260*'7. Network costs'!$L$348</f>
        <v>178.52630545220637</v>
      </c>
      <c r="AS477" s="469">
        <f>'8. Routing factors'!AS260*'7. Network costs'!$L$349</f>
        <v>0</v>
      </c>
      <c r="AT477" s="469">
        <f>'8. Routing factors'!AT260*'7. Network costs'!$L$350</f>
        <v>0</v>
      </c>
      <c r="AU477" s="469">
        <f>'8. Routing factors'!AU260*'7. Network costs'!$L$351</f>
        <v>166.53177184037793</v>
      </c>
      <c r="AV477" s="469">
        <f>'8. Routing factors'!AV260*'7. Network costs'!$L$352</f>
        <v>0</v>
      </c>
      <c r="AW477" s="469">
        <f>'8. Routing factors'!AW260*'7. Network costs'!$L$353</f>
        <v>1635.7179413561441</v>
      </c>
      <c r="AX477" s="469">
        <f>'8. Routing factors'!AX260*'7. Network costs'!$L$354</f>
        <v>0</v>
      </c>
      <c r="AY477" s="469">
        <f>'8. Routing factors'!AY260*'7. Network costs'!$L$355</f>
        <v>0</v>
      </c>
      <c r="AZ477" s="469">
        <f>'8. Routing factors'!AZ260*'7. Network costs'!$L$356</f>
        <v>0</v>
      </c>
      <c r="BA477" s="469">
        <f>'8. Routing factors'!BA260*'7. Network costs'!$L$357</f>
        <v>0</v>
      </c>
      <c r="BB477" s="469">
        <f>'8. Routing factors'!BB260*'7. Network costs'!$L$358</f>
        <v>0</v>
      </c>
      <c r="BC477" s="469">
        <f>'8. Routing factors'!BC260*'7. Network costs'!$L$359</f>
        <v>0</v>
      </c>
      <c r="BD477" s="469">
        <f>'8. Routing factors'!BD260*'7. Network costs'!$L$360</f>
        <v>0</v>
      </c>
      <c r="BE477" s="469">
        <f>'8. Routing factors'!BE260*'7. Network costs'!$L$361</f>
        <v>0</v>
      </c>
      <c r="BF477" s="469">
        <f>'8. Routing factors'!BF260*'7. Network costs'!$L$362</f>
        <v>0</v>
      </c>
      <c r="BG477" s="469">
        <f>'8. Routing factors'!BG260*'7. Network costs'!$L$363</f>
        <v>0</v>
      </c>
      <c r="BH477" s="229"/>
      <c r="BI477" s="335">
        <f t="shared" si="81"/>
        <v>1931943.4974767945</v>
      </c>
      <c r="BJ477" s="470">
        <f>'2. Traffic'!L213</f>
        <v>270.2789806233601</v>
      </c>
      <c r="BK477" s="471">
        <f t="shared" si="82"/>
        <v>7.1479605740003942E-3</v>
      </c>
    </row>
    <row r="478" spans="3:63">
      <c r="C478" s="240" t="str">
        <f t="shared" ref="C478:D478" si="88">C443</f>
        <v>S08</v>
      </c>
      <c r="D478" s="240" t="str">
        <f t="shared" si="88"/>
        <v>Изходящи повиквания от чужди абонати в роуминг в мрежата на предприятието (Roaming Calls Outbound)</v>
      </c>
      <c r="E478" s="469">
        <f>'8. Routing factors'!E261*'7. Network costs'!$L$309</f>
        <v>73811.770153571037</v>
      </c>
      <c r="F478" s="469">
        <f>'8. Routing factors'!F261*'7. Network costs'!$L$310</f>
        <v>42705.46451662742</v>
      </c>
      <c r="G478" s="469">
        <f>'8. Routing factors'!G261*'7. Network costs'!$L$311</f>
        <v>89586.984638364185</v>
      </c>
      <c r="H478" s="469">
        <f>'8. Routing factors'!H261*'7. Network costs'!$L$312</f>
        <v>21558.280503249603</v>
      </c>
      <c r="I478" s="469">
        <f>'8. Routing factors'!I261*'7. Network costs'!$L$313</f>
        <v>93952.763226615789</v>
      </c>
      <c r="J478" s="469">
        <f>'8. Routing factors'!J261*'7. Network costs'!$L$314</f>
        <v>4691.7395309448093</v>
      </c>
      <c r="K478" s="469">
        <f>'8. Routing factors'!K261*'7. Network costs'!$L$315</f>
        <v>3205.035846336204</v>
      </c>
      <c r="L478" s="469">
        <f>'8. Routing factors'!L261*'7. Network costs'!$L$316</f>
        <v>427.04399864492586</v>
      </c>
      <c r="M478" s="469">
        <f>'8. Routing factors'!M261*'7. Network costs'!$L$317</f>
        <v>12811.319959347778</v>
      </c>
      <c r="N478" s="469">
        <f>'8. Routing factors'!N261*'7. Network costs'!$L$318</f>
        <v>0</v>
      </c>
      <c r="O478" s="469">
        <f>'8. Routing factors'!O261*'7. Network costs'!$L$319</f>
        <v>0</v>
      </c>
      <c r="P478" s="469">
        <f>'8. Routing factors'!P261*'7. Network costs'!$L$320</f>
        <v>0</v>
      </c>
      <c r="Q478" s="469">
        <f>'8. Routing factors'!Q261*'7. Network costs'!$L$321</f>
        <v>0</v>
      </c>
      <c r="R478" s="469">
        <f>'8. Routing factors'!R261*'7. Network costs'!$L$322</f>
        <v>2277.5679927729389</v>
      </c>
      <c r="S478" s="469">
        <f>'8. Routing factors'!S261*'7. Network costs'!$L$323</f>
        <v>2135.2199932246294</v>
      </c>
      <c r="T478" s="469">
        <f>'8. Routing factors'!T261*'7. Network costs'!$L$324</f>
        <v>0</v>
      </c>
      <c r="U478" s="469">
        <f>'8. Routing factors'!U261*'7. Network costs'!$L$325</f>
        <v>0</v>
      </c>
      <c r="V478" s="469">
        <f>'8. Routing factors'!V261*'7. Network costs'!$L$326</f>
        <v>29212.514060529105</v>
      </c>
      <c r="W478" s="469">
        <f>'8. Routing factors'!W261*'7. Network costs'!$L$327</f>
        <v>0</v>
      </c>
      <c r="X478" s="469">
        <f>'8. Routing factors'!X261*'7. Network costs'!$L$328</f>
        <v>7825.440946224895</v>
      </c>
      <c r="Y478" s="469">
        <f>'8. Routing factors'!Y261*'7. Network costs'!$L$329</f>
        <v>0</v>
      </c>
      <c r="Z478" s="469">
        <f>'8. Routing factors'!Z261*'7. Network costs'!$L$330</f>
        <v>0</v>
      </c>
      <c r="AA478" s="469">
        <f>'8. Routing factors'!AA261*'7. Network costs'!$L$331</f>
        <v>0</v>
      </c>
      <c r="AB478" s="469">
        <f>'8. Routing factors'!AB261*'7. Network costs'!$L$332</f>
        <v>10027.536738495293</v>
      </c>
      <c r="AC478" s="469">
        <f>'8. Routing factors'!AC261*'7. Network costs'!$L$333</f>
        <v>14008.932669588945</v>
      </c>
      <c r="AD478" s="469">
        <f>'8. Routing factors'!AD261*'7. Network costs'!$L$334</f>
        <v>0</v>
      </c>
      <c r="AE478" s="469">
        <f>'8. Routing factors'!AE261*'7. Network costs'!$L$335</f>
        <v>0</v>
      </c>
      <c r="AF478" s="469">
        <f>'8. Routing factors'!AF261*'7. Network costs'!$L$336</f>
        <v>0</v>
      </c>
      <c r="AG478" s="469">
        <f>'8. Routing factors'!AG261*'7. Network costs'!$L$337</f>
        <v>0</v>
      </c>
      <c r="AH478" s="469">
        <f>'8. Routing factors'!AH261*'7. Network costs'!$L$338</f>
        <v>0</v>
      </c>
      <c r="AI478" s="469">
        <f>'8. Routing factors'!AI261*'7. Network costs'!$L$339</f>
        <v>37486.061058356601</v>
      </c>
      <c r="AJ478" s="469">
        <f>'8. Routing factors'!AJ261*'7. Network costs'!$L$340</f>
        <v>94337.546494890485</v>
      </c>
      <c r="AK478" s="469">
        <f>'8. Routing factors'!AK261*'7. Network costs'!$L$341</f>
        <v>38170.914742749796</v>
      </c>
      <c r="AL478" s="469">
        <f>'8. Routing factors'!AL261*'7. Network costs'!$L$342</f>
        <v>9614.5571854025056</v>
      </c>
      <c r="AM478" s="469">
        <f>'8. Routing factors'!AM261*'7. Network costs'!$L$343</f>
        <v>15178.049910091437</v>
      </c>
      <c r="AN478" s="469">
        <f>'8. Routing factors'!AN261*'7. Network costs'!$L$344</f>
        <v>38.807358093551912</v>
      </c>
      <c r="AO478" s="469">
        <f>'8. Routing factors'!AO261*'7. Network costs'!$L$345</f>
        <v>11.157179199308631</v>
      </c>
      <c r="AP478" s="469">
        <f>'8. Routing factors'!AP261*'7. Network costs'!$L$346</f>
        <v>0</v>
      </c>
      <c r="AQ478" s="469">
        <f>'8. Routing factors'!AQ261*'7. Network costs'!$L$347</f>
        <v>0</v>
      </c>
      <c r="AR478" s="469">
        <f>'8. Routing factors'!AR261*'7. Network costs'!$L$348</f>
        <v>55.785895996543168</v>
      </c>
      <c r="AS478" s="469">
        <f>'8. Routing factors'!AS261*'7. Network costs'!$L$349</f>
        <v>0</v>
      </c>
      <c r="AT478" s="469">
        <f>'8. Routing factors'!AT261*'7. Network costs'!$L$350</f>
        <v>0</v>
      </c>
      <c r="AU478" s="469">
        <f>'8. Routing factors'!AU261*'7. Network costs'!$L$351</f>
        <v>52.037844397639518</v>
      </c>
      <c r="AV478" s="469">
        <f>'8. Routing factors'!AV261*'7. Network costs'!$L$352</f>
        <v>0</v>
      </c>
      <c r="AW478" s="469">
        <f>'8. Routing factors'!AW261*'7. Network costs'!$L$353</f>
        <v>511.12910629633944</v>
      </c>
      <c r="AX478" s="469">
        <f>'8. Routing factors'!AX261*'7. Network costs'!$L$354</f>
        <v>0</v>
      </c>
      <c r="AY478" s="469">
        <f>'8. Routing factors'!AY261*'7. Network costs'!$L$355</f>
        <v>0</v>
      </c>
      <c r="AZ478" s="469">
        <f>'8. Routing factors'!AZ261*'7. Network costs'!$L$356</f>
        <v>0</v>
      </c>
      <c r="BA478" s="469">
        <f>'8. Routing factors'!BA261*'7. Network costs'!$L$357</f>
        <v>0</v>
      </c>
      <c r="BB478" s="469">
        <f>'8. Routing factors'!BB261*'7. Network costs'!$L$358</f>
        <v>0</v>
      </c>
      <c r="BC478" s="469">
        <f>'8. Routing factors'!BC261*'7. Network costs'!$L$359</f>
        <v>0</v>
      </c>
      <c r="BD478" s="469">
        <f>'8. Routing factors'!BD261*'7. Network costs'!$L$360</f>
        <v>0</v>
      </c>
      <c r="BE478" s="469">
        <f>'8. Routing factors'!BE261*'7. Network costs'!$L$361</f>
        <v>0</v>
      </c>
      <c r="BF478" s="469">
        <f>'8. Routing factors'!BF261*'7. Network costs'!$L$362</f>
        <v>0</v>
      </c>
      <c r="BG478" s="469">
        <f>'8. Routing factors'!BG261*'7. Network costs'!$L$363</f>
        <v>0</v>
      </c>
      <c r="BH478" s="229"/>
      <c r="BI478" s="335">
        <f t="shared" si="81"/>
        <v>603693.6615500116</v>
      </c>
      <c r="BJ478" s="470">
        <f>'2. Traffic'!L214</f>
        <v>90.092993541120009</v>
      </c>
      <c r="BK478" s="471">
        <f t="shared" si="82"/>
        <v>6.7007836882950868E-3</v>
      </c>
    </row>
    <row r="479" spans="3:63">
      <c r="C479" s="240" t="str">
        <f t="shared" ref="C479:D479" si="89">C444</f>
        <v>S09</v>
      </c>
      <c r="D479" s="240" t="str">
        <f t="shared" si="89"/>
        <v>Входящи повиквания от чужди абонати в роуминг в мрежата на предприятието (Roaming Calls Inbound)</v>
      </c>
      <c r="E479" s="469">
        <f>'8. Routing factors'!E262*'7. Network costs'!$L$309</f>
        <v>80965.784017316953</v>
      </c>
      <c r="F479" s="469">
        <f>'8. Routing factors'!F262*'7. Network costs'!$L$310</f>
        <v>46844.580603045812</v>
      </c>
      <c r="G479" s="469">
        <f>'8. Routing factors'!G262*'7. Network costs'!$L$311</f>
        <v>98269.97014027799</v>
      </c>
      <c r="H479" s="469">
        <f>'8. Routing factors'!H262*'7. Network costs'!$L$312</f>
        <v>23647.760775540701</v>
      </c>
      <c r="I479" s="469">
        <f>'8. Routing factors'!I262*'7. Network costs'!$L$313</f>
        <v>103058.8904643451</v>
      </c>
      <c r="J479" s="469">
        <f>'8. Routing factors'!J262*'7. Network costs'!$L$314</f>
        <v>5146.4741834213719</v>
      </c>
      <c r="K479" s="469">
        <f>'8. Routing factors'!K262*'7. Network costs'!$L$315</f>
        <v>3515.6756105741656</v>
      </c>
      <c r="L479" s="469">
        <f>'8. Routing factors'!L262*'7. Network costs'!$L$316</f>
        <v>468.43412762271589</v>
      </c>
      <c r="M479" s="469">
        <f>'8. Routing factors'!M262*'7. Network costs'!$L$317</f>
        <v>14053.023828681478</v>
      </c>
      <c r="N479" s="469">
        <f>'8. Routing factors'!N262*'7. Network costs'!$L$318</f>
        <v>0</v>
      </c>
      <c r="O479" s="469">
        <f>'8. Routing factors'!O262*'7. Network costs'!$L$319</f>
        <v>0</v>
      </c>
      <c r="P479" s="469">
        <f>'8. Routing factors'!P262*'7. Network costs'!$L$320</f>
        <v>0</v>
      </c>
      <c r="Q479" s="469">
        <f>'8. Routing factors'!Q262*'7. Network costs'!$L$321</f>
        <v>0</v>
      </c>
      <c r="R479" s="469">
        <f>'8. Routing factors'!R262*'7. Network costs'!$L$322</f>
        <v>2498.3153473211519</v>
      </c>
      <c r="S479" s="469">
        <f>'8. Routing factors'!S262*'7. Network costs'!$L$323</f>
        <v>2342.1706381135796</v>
      </c>
      <c r="T479" s="469">
        <f>'8. Routing factors'!T262*'7. Network costs'!$L$324</f>
        <v>0</v>
      </c>
      <c r="U479" s="469">
        <f>'8. Routing factors'!U262*'7. Network costs'!$L$325</f>
        <v>0</v>
      </c>
      <c r="V479" s="469">
        <f>'8. Routing factors'!V262*'7. Network costs'!$L$326</f>
        <v>32043.861014396833</v>
      </c>
      <c r="W479" s="469">
        <f>'8. Routing factors'!W262*'7. Network costs'!$L$327</f>
        <v>0</v>
      </c>
      <c r="X479" s="469">
        <f>'8. Routing factors'!X262*'7. Network costs'!$L$328</f>
        <v>8583.9014587250058</v>
      </c>
      <c r="Y479" s="469">
        <f>'8. Routing factors'!Y262*'7. Network costs'!$L$329</f>
        <v>0</v>
      </c>
      <c r="Z479" s="469">
        <f>'8. Routing factors'!Z262*'7. Network costs'!$L$330</f>
        <v>0</v>
      </c>
      <c r="AA479" s="469">
        <f>'8. Routing factors'!AA262*'7. Network costs'!$L$331</f>
        <v>0</v>
      </c>
      <c r="AB479" s="469">
        <f>'8. Routing factors'!AB262*'7. Network costs'!$L$332</f>
        <v>10999.429658786494</v>
      </c>
      <c r="AC479" s="469">
        <f>'8. Routing factors'!AC262*'7. Network costs'!$L$333</f>
        <v>15366.712036294379</v>
      </c>
      <c r="AD479" s="469">
        <f>'8. Routing factors'!AD262*'7. Network costs'!$L$334</f>
        <v>0</v>
      </c>
      <c r="AE479" s="469">
        <f>'8. Routing factors'!AE262*'7. Network costs'!$L$335</f>
        <v>0</v>
      </c>
      <c r="AF479" s="469">
        <f>'8. Routing factors'!AF262*'7. Network costs'!$L$336</f>
        <v>0</v>
      </c>
      <c r="AG479" s="469">
        <f>'8. Routing factors'!AG262*'7. Network costs'!$L$337</f>
        <v>0</v>
      </c>
      <c r="AH479" s="469">
        <f>'8. Routing factors'!AH262*'7. Network costs'!$L$338</f>
        <v>0</v>
      </c>
      <c r="AI479" s="469">
        <f>'8. Routing factors'!AI262*'7. Network costs'!$L$339</f>
        <v>41119.300038410176</v>
      </c>
      <c r="AJ479" s="469">
        <f>'8. Routing factors'!AJ262*'7. Network costs'!$L$340</f>
        <v>103480.96785021172</v>
      </c>
      <c r="AK479" s="469">
        <f>'8. Routing factors'!AK262*'7. Network costs'!$L$341</f>
        <v>41870.531385100221</v>
      </c>
      <c r="AL479" s="469">
        <f>'8. Routing factors'!AL262*'7. Network costs'!$L$342</f>
        <v>10546.423136524392</v>
      </c>
      <c r="AM479" s="469">
        <f>'8. Routing factors'!AM262*'7. Network costs'!$L$343</f>
        <v>16649.142924870848</v>
      </c>
      <c r="AN479" s="469">
        <f>'8. Routing factors'!AN262*'7. Network costs'!$L$344</f>
        <v>42.56866035251408</v>
      </c>
      <c r="AO479" s="469">
        <f>'8. Routing factors'!AO262*'7. Network costs'!$L$345</f>
        <v>12.238559777312423</v>
      </c>
      <c r="AP479" s="469">
        <f>'8. Routing factors'!AP262*'7. Network costs'!$L$346</f>
        <v>0</v>
      </c>
      <c r="AQ479" s="469">
        <f>'8. Routing factors'!AQ262*'7. Network costs'!$L$347</f>
        <v>0</v>
      </c>
      <c r="AR479" s="469">
        <f>'8. Routing factors'!AR262*'7. Network costs'!$L$348</f>
        <v>61.192798886562123</v>
      </c>
      <c r="AS479" s="469">
        <f>'8. Routing factors'!AS262*'7. Network costs'!$L$349</f>
        <v>0</v>
      </c>
      <c r="AT479" s="469">
        <f>'8. Routing factors'!AT262*'7. Network costs'!$L$350</f>
        <v>0</v>
      </c>
      <c r="AU479" s="469">
        <f>'8. Routing factors'!AU262*'7. Network costs'!$L$351</f>
        <v>57.081477133795424</v>
      </c>
      <c r="AV479" s="469">
        <f>'8. Routing factors'!AV262*'7. Network costs'!$L$352</f>
        <v>0</v>
      </c>
      <c r="AW479" s="469">
        <f>'8. Routing factors'!AW262*'7. Network costs'!$L$353</f>
        <v>560.66896565752518</v>
      </c>
      <c r="AX479" s="469">
        <f>'8. Routing factors'!AX262*'7. Network costs'!$L$354</f>
        <v>0</v>
      </c>
      <c r="AY479" s="469">
        <f>'8. Routing factors'!AY262*'7. Network costs'!$L$355</f>
        <v>0</v>
      </c>
      <c r="AZ479" s="469">
        <f>'8. Routing factors'!AZ262*'7. Network costs'!$L$356</f>
        <v>0</v>
      </c>
      <c r="BA479" s="469">
        <f>'8. Routing factors'!BA262*'7. Network costs'!$L$357</f>
        <v>0</v>
      </c>
      <c r="BB479" s="469">
        <f>'8. Routing factors'!BB262*'7. Network costs'!$L$358</f>
        <v>0</v>
      </c>
      <c r="BC479" s="469">
        <f>'8. Routing factors'!BC262*'7. Network costs'!$L$359</f>
        <v>0</v>
      </c>
      <c r="BD479" s="469">
        <f>'8. Routing factors'!BD262*'7. Network costs'!$L$360</f>
        <v>0</v>
      </c>
      <c r="BE479" s="469">
        <f>'8. Routing factors'!BE262*'7. Network costs'!$L$361</f>
        <v>0</v>
      </c>
      <c r="BF479" s="469">
        <f>'8. Routing factors'!BF262*'7. Network costs'!$L$362</f>
        <v>0</v>
      </c>
      <c r="BG479" s="469">
        <f>'8. Routing factors'!BG262*'7. Network costs'!$L$363</f>
        <v>0</v>
      </c>
      <c r="BH479" s="229"/>
      <c r="BI479" s="335">
        <f t="shared" si="81"/>
        <v>662205.09970138862</v>
      </c>
      <c r="BJ479" s="470">
        <f>'2. Traffic'!L215</f>
        <v>90.092993541120009</v>
      </c>
      <c r="BK479" s="471">
        <f t="shared" si="82"/>
        <v>7.3502397209073388E-3</v>
      </c>
    </row>
    <row r="480" spans="3:63">
      <c r="C480" s="240" t="str">
        <f t="shared" ref="C480:D480" si="90">C445</f>
        <v>S10</v>
      </c>
      <c r="D480" s="240" t="str">
        <f t="shared" si="90"/>
        <v>Гласова поща (Voice mail)</v>
      </c>
      <c r="E480" s="469">
        <f>'8. Routing factors'!E263*'7. Network costs'!$L$309</f>
        <v>91365.284125930164</v>
      </c>
      <c r="F480" s="469">
        <f>'8. Routing factors'!F263*'7. Network costs'!$L$310</f>
        <v>52861.445961443627</v>
      </c>
      <c r="G480" s="469">
        <f>'8. Routing factors'!G263*'7. Network costs'!$L$311</f>
        <v>110892.07437295806</v>
      </c>
      <c r="H480" s="469">
        <f>'8. Routing factors'!H263*'7. Network costs'!$L$312</f>
        <v>26685.153592006183</v>
      </c>
      <c r="I480" s="469">
        <f>'8. Routing factors'!I263*'7. Network costs'!$L$313</f>
        <v>116296.0986947784</v>
      </c>
      <c r="J480" s="469">
        <f>'8. Routing factors'!J263*'7. Network costs'!$L$314</f>
        <v>5807.5035241366859</v>
      </c>
      <c r="K480" s="469">
        <f>'8. Routing factors'!K263*'7. Network costs'!$L$315</f>
        <v>2644.8267001775389</v>
      </c>
      <c r="L480" s="469">
        <f>'8. Routing factors'!L263*'7. Network costs'!$L$316</f>
        <v>528.60128119525029</v>
      </c>
      <c r="M480" s="469">
        <f>'8. Routing factors'!M263*'7. Network costs'!$L$317</f>
        <v>15858.038435857512</v>
      </c>
      <c r="N480" s="469">
        <f>'8. Routing factors'!N263*'7. Network costs'!$L$318</f>
        <v>0</v>
      </c>
      <c r="O480" s="469">
        <f>'8. Routing factors'!O263*'7. Network costs'!$L$319</f>
        <v>0</v>
      </c>
      <c r="P480" s="469">
        <f>'8. Routing factors'!P263*'7. Network costs'!$L$320</f>
        <v>0</v>
      </c>
      <c r="Q480" s="469">
        <f>'8. Routing factors'!Q263*'7. Network costs'!$L$321</f>
        <v>289157.89198105165</v>
      </c>
      <c r="R480" s="469">
        <f>'8. Routing factors'!R263*'7. Network costs'!$L$322</f>
        <v>2819.2068330413358</v>
      </c>
      <c r="S480" s="469">
        <f>'8. Routing factors'!S263*'7. Network costs'!$L$323</f>
        <v>2643.0064059762517</v>
      </c>
      <c r="T480" s="469">
        <f>'8. Routing factors'!T263*'7. Network costs'!$L$324</f>
        <v>0</v>
      </c>
      <c r="U480" s="469">
        <f>'8. Routing factors'!U263*'7. Network costs'!$L$325</f>
        <v>11663.220031086685</v>
      </c>
      <c r="V480" s="469">
        <f>'8. Routing factors'!V263*'7. Network costs'!$L$326</f>
        <v>0</v>
      </c>
      <c r="W480" s="469">
        <f>'8. Routing factors'!W263*'7. Network costs'!$L$327</f>
        <v>0</v>
      </c>
      <c r="X480" s="469">
        <f>'8. Routing factors'!X263*'7. Network costs'!$L$328</f>
        <v>0</v>
      </c>
      <c r="Y480" s="469">
        <f>'8. Routing factors'!Y263*'7. Network costs'!$L$329</f>
        <v>0</v>
      </c>
      <c r="Z480" s="469">
        <f>'8. Routing factors'!Z263*'7. Network costs'!$L$330</f>
        <v>0</v>
      </c>
      <c r="AA480" s="469">
        <f>'8. Routing factors'!AA263*'7. Network costs'!$L$331</f>
        <v>0</v>
      </c>
      <c r="AB480" s="469">
        <f>'8. Routing factors'!AB263*'7. Network costs'!$L$332</f>
        <v>12412.231020739191</v>
      </c>
      <c r="AC480" s="469">
        <f>'8. Routing factors'!AC263*'7. Network costs'!$L$333</f>
        <v>17340.460891196984</v>
      </c>
      <c r="AD480" s="469">
        <f>'8. Routing factors'!AD263*'7. Network costs'!$L$334</f>
        <v>0</v>
      </c>
      <c r="AE480" s="469">
        <f>'8. Routing factors'!AE263*'7. Network costs'!$L$335</f>
        <v>0</v>
      </c>
      <c r="AF480" s="469">
        <f>'8. Routing factors'!AF263*'7. Network costs'!$L$336</f>
        <v>0</v>
      </c>
      <c r="AG480" s="469">
        <f>'8. Routing factors'!AG263*'7. Network costs'!$L$337</f>
        <v>0</v>
      </c>
      <c r="AH480" s="469">
        <f>'8. Routing factors'!AH263*'7. Network costs'!$L$338</f>
        <v>0</v>
      </c>
      <c r="AI480" s="469">
        <f>'8. Routing factors'!AI263*'7. Network costs'!$L$339</f>
        <v>46400.792342913599</v>
      </c>
      <c r="AJ480" s="469">
        <f>'8. Routing factors'!AJ263*'7. Network costs'!$L$340</f>
        <v>116772.38902841593</v>
      </c>
      <c r="AK480" s="469">
        <f>'8. Routing factors'!AK263*'7. Network costs'!$L$341</f>
        <v>47248.514207991335</v>
      </c>
      <c r="AL480" s="469">
        <f>'8. Routing factors'!AL263*'7. Network costs'!$L$342</f>
        <v>11901.038915089674</v>
      </c>
      <c r="AM480" s="469">
        <f>'8. Routing factors'!AM263*'7. Network costs'!$L$343</f>
        <v>18787.611239072306</v>
      </c>
      <c r="AN480" s="469">
        <f>'8. Routing factors'!AN263*'7. Network costs'!$L$344</f>
        <v>48.036313057078829</v>
      </c>
      <c r="AO480" s="469">
        <f>'8. Routing factors'!AO263*'7. Network costs'!$L$345</f>
        <v>13.810518911385751</v>
      </c>
      <c r="AP480" s="469">
        <f>'8. Routing factors'!AP263*'7. Network costs'!$L$346</f>
        <v>0</v>
      </c>
      <c r="AQ480" s="469">
        <f>'8. Routing factors'!AQ263*'7. Network costs'!$L$347</f>
        <v>0</v>
      </c>
      <c r="AR480" s="469">
        <f>'8. Routing factors'!AR263*'7. Network costs'!$L$348</f>
        <v>69.052594556928767</v>
      </c>
      <c r="AS480" s="469">
        <f>'8. Routing factors'!AS263*'7. Network costs'!$L$349</f>
        <v>0</v>
      </c>
      <c r="AT480" s="469">
        <f>'8. Routing factors'!AT263*'7. Network costs'!$L$350</f>
        <v>76.179876277806073</v>
      </c>
      <c r="AU480" s="469">
        <f>'8. Routing factors'!AU263*'7. Network costs'!$L$351</f>
        <v>0</v>
      </c>
      <c r="AV480" s="469">
        <f>'8. Routing factors'!AV263*'7. Network costs'!$L$352</f>
        <v>0</v>
      </c>
      <c r="AW480" s="469">
        <f>'8. Routing factors'!AW263*'7. Network costs'!$L$353</f>
        <v>0</v>
      </c>
      <c r="AX480" s="469">
        <f>'8. Routing factors'!AX263*'7. Network costs'!$L$354</f>
        <v>0</v>
      </c>
      <c r="AY480" s="469">
        <f>'8. Routing factors'!AY263*'7. Network costs'!$L$355</f>
        <v>0</v>
      </c>
      <c r="AZ480" s="469">
        <f>'8. Routing factors'!AZ263*'7. Network costs'!$L$356</f>
        <v>0</v>
      </c>
      <c r="BA480" s="469">
        <f>'8. Routing factors'!BA263*'7. Network costs'!$L$357</f>
        <v>0</v>
      </c>
      <c r="BB480" s="469">
        <f>'8. Routing factors'!BB263*'7. Network costs'!$L$358</f>
        <v>0</v>
      </c>
      <c r="BC480" s="469">
        <f>'8. Routing factors'!BC263*'7. Network costs'!$L$359</f>
        <v>0</v>
      </c>
      <c r="BD480" s="469">
        <f>'8. Routing factors'!BD263*'7. Network costs'!$L$360</f>
        <v>0</v>
      </c>
      <c r="BE480" s="469">
        <f>'8. Routing factors'!BE263*'7. Network costs'!$L$361</f>
        <v>0</v>
      </c>
      <c r="BF480" s="469">
        <f>'8. Routing factors'!BF263*'7. Network costs'!$L$362</f>
        <v>0</v>
      </c>
      <c r="BG480" s="469">
        <f>'8. Routing factors'!BG263*'7. Network costs'!$L$363</f>
        <v>0</v>
      </c>
      <c r="BH480" s="229"/>
      <c r="BI480" s="335">
        <f t="shared" si="81"/>
        <v>1000292.4688878615</v>
      </c>
      <c r="BJ480" s="470">
        <f>'2. Traffic'!L216</f>
        <v>45.046496770560005</v>
      </c>
      <c r="BK480" s="471">
        <f t="shared" si="82"/>
        <v>2.220577715471982E-2</v>
      </c>
    </row>
    <row r="481" spans="3:63">
      <c r="C481" s="240" t="str">
        <f t="shared" ref="C481:D481" si="91">C446</f>
        <v>S11</v>
      </c>
      <c r="D481" s="240" t="str">
        <f t="shared" si="91"/>
        <v>Повиквания към центъра за обслужване на клиенти (Help desk call)</v>
      </c>
      <c r="E481" s="469">
        <f>'8. Routing factors'!E264*'7. Network costs'!$L$309</f>
        <v>34813.060603030433</v>
      </c>
      <c r="F481" s="469">
        <f>'8. Routing factors'!F264*'7. Network costs'!$L$310</f>
        <v>20141.881453387537</v>
      </c>
      <c r="G481" s="469">
        <f>'8. Routing factors'!G264*'7. Network costs'!$L$311</f>
        <v>42253.384778189618</v>
      </c>
      <c r="H481" s="469">
        <f>'8. Routing factors'!H264*'7. Network costs'!$L$312</f>
        <v>10167.886830179861</v>
      </c>
      <c r="I481" s="469">
        <f>'8. Routing factors'!I264*'7. Network costs'!$L$313</f>
        <v>44312.488824278706</v>
      </c>
      <c r="J481" s="469">
        <f>'8. Routing factors'!J264*'7. Network costs'!$L$314</f>
        <v>2212.8423730332811</v>
      </c>
      <c r="K481" s="469">
        <f>'8. Routing factors'!K264*'7. Network costs'!$L$315</f>
        <v>1007.7625553146199</v>
      </c>
      <c r="L481" s="469">
        <f>'8. Routing factors'!L264*'7. Network costs'!$L$316</f>
        <v>201.41379313969747</v>
      </c>
      <c r="M481" s="469">
        <f>'8. Routing factors'!M264*'7. Network costs'!$L$317</f>
        <v>6042.4137941909248</v>
      </c>
      <c r="N481" s="469">
        <f>'8. Routing factors'!N264*'7. Network costs'!$L$318</f>
        <v>0</v>
      </c>
      <c r="O481" s="469">
        <f>'8. Routing factors'!O264*'7. Network costs'!$L$319</f>
        <v>0</v>
      </c>
      <c r="P481" s="469">
        <f>'8. Routing factors'!P264*'7. Network costs'!$L$320</f>
        <v>0</v>
      </c>
      <c r="Q481" s="469">
        <f>'8. Routing factors'!Q264*'7. Network costs'!$L$321</f>
        <v>0</v>
      </c>
      <c r="R481" s="469">
        <f>'8. Routing factors'!R264*'7. Network costs'!$L$322</f>
        <v>1074.2068967450534</v>
      </c>
      <c r="S481" s="469">
        <f>'8. Routing factors'!S264*'7. Network costs'!$L$323</f>
        <v>1007.0689656984874</v>
      </c>
      <c r="T481" s="469">
        <f>'8. Routing factors'!T264*'7. Network costs'!$L$324</f>
        <v>0</v>
      </c>
      <c r="U481" s="469">
        <f>'8. Routing factors'!U264*'7. Network costs'!$L$325</f>
        <v>4444.0554161584905</v>
      </c>
      <c r="V481" s="469">
        <f>'8. Routing factors'!V264*'7. Network costs'!$L$326</f>
        <v>0</v>
      </c>
      <c r="W481" s="469">
        <f>'8. Routing factors'!W264*'7. Network costs'!$L$327</f>
        <v>0</v>
      </c>
      <c r="X481" s="469">
        <f>'8. Routing factors'!X264*'7. Network costs'!$L$328</f>
        <v>0</v>
      </c>
      <c r="Y481" s="469">
        <f>'8. Routing factors'!Y264*'7. Network costs'!$L$329</f>
        <v>0</v>
      </c>
      <c r="Z481" s="469">
        <f>'8. Routing factors'!Z264*'7. Network costs'!$L$330</f>
        <v>0</v>
      </c>
      <c r="AA481" s="469">
        <f>'8. Routing factors'!AA264*'7. Network costs'!$L$331</f>
        <v>0</v>
      </c>
      <c r="AB481" s="469">
        <f>'8. Routing factors'!AB264*'7. Network costs'!$L$332</f>
        <v>4729.4522736691442</v>
      </c>
      <c r="AC481" s="469">
        <f>'8. Routing factors'!AC264*'7. Network costs'!$L$333</f>
        <v>6607.2635976008778</v>
      </c>
      <c r="AD481" s="469">
        <f>'8. Routing factors'!AD264*'7. Network costs'!$L$334</f>
        <v>0</v>
      </c>
      <c r="AE481" s="469">
        <f>'8. Routing factors'!AE264*'7. Network costs'!$L$335</f>
        <v>0</v>
      </c>
      <c r="AF481" s="469">
        <f>'8. Routing factors'!AF264*'7. Network costs'!$L$336</f>
        <v>0</v>
      </c>
      <c r="AG481" s="469">
        <f>'8. Routing factors'!AG264*'7. Network costs'!$L$337</f>
        <v>0</v>
      </c>
      <c r="AH481" s="469">
        <f>'8. Routing factors'!AH264*'7. Network costs'!$L$338</f>
        <v>0</v>
      </c>
      <c r="AI481" s="469">
        <f>'8. Routing factors'!AI264*'7. Network costs'!$L$339</f>
        <v>17680.168253359941</v>
      </c>
      <c r="AJ481" s="469">
        <f>'8. Routing factors'!AJ264*'7. Network costs'!$L$340</f>
        <v>44493.970493253837</v>
      </c>
      <c r="AK481" s="469">
        <f>'8. Routing factors'!AK264*'7. Network costs'!$L$341</f>
        <v>18003.177073896073</v>
      </c>
      <c r="AL481" s="469">
        <f>'8. Routing factors'!AL264*'7. Network costs'!$L$342</f>
        <v>4534.6719265819647</v>
      </c>
      <c r="AM481" s="469">
        <f>'8. Routing factors'!AM264*'7. Network costs'!$L$343</f>
        <v>7158.6736133880668</v>
      </c>
      <c r="AN481" s="469">
        <f>'8. Routing factors'!AN264*'7. Network costs'!$L$344</f>
        <v>18.303353331636153</v>
      </c>
      <c r="AO481" s="469">
        <f>'8. Routing factors'!AO264*'7. Network costs'!$L$345</f>
        <v>5.2622441490872482</v>
      </c>
      <c r="AP481" s="469">
        <f>'8. Routing factors'!AP264*'7. Network costs'!$L$346</f>
        <v>0</v>
      </c>
      <c r="AQ481" s="469">
        <f>'8. Routing factors'!AQ264*'7. Network costs'!$L$347</f>
        <v>0</v>
      </c>
      <c r="AR481" s="469">
        <f>'8. Routing factors'!AR264*'7. Network costs'!$L$348</f>
        <v>26.311220745436248</v>
      </c>
      <c r="AS481" s="469">
        <f>'8. Routing factors'!AS264*'7. Network costs'!$L$349</f>
        <v>0</v>
      </c>
      <c r="AT481" s="469">
        <f>'8. Routing factors'!AT264*'7. Network costs'!$L$350</f>
        <v>29.026940319424344</v>
      </c>
      <c r="AU481" s="469">
        <f>'8. Routing factors'!AU264*'7. Network costs'!$L$351</f>
        <v>0</v>
      </c>
      <c r="AV481" s="469">
        <f>'8. Routing factors'!AV264*'7. Network costs'!$L$352</f>
        <v>0</v>
      </c>
      <c r="AW481" s="469">
        <f>'8. Routing factors'!AW264*'7. Network costs'!$L$353</f>
        <v>0</v>
      </c>
      <c r="AX481" s="469">
        <f>'8. Routing factors'!AX264*'7. Network costs'!$L$354</f>
        <v>0</v>
      </c>
      <c r="AY481" s="469">
        <f>'8. Routing factors'!AY264*'7. Network costs'!$L$355</f>
        <v>0</v>
      </c>
      <c r="AZ481" s="469">
        <f>'8. Routing factors'!AZ264*'7. Network costs'!$L$356</f>
        <v>0</v>
      </c>
      <c r="BA481" s="469">
        <f>'8. Routing factors'!BA264*'7. Network costs'!$L$357</f>
        <v>0</v>
      </c>
      <c r="BB481" s="469">
        <f>'8. Routing factors'!BB264*'7. Network costs'!$L$358</f>
        <v>0</v>
      </c>
      <c r="BC481" s="469">
        <f>'8. Routing factors'!BC264*'7. Network costs'!$L$359</f>
        <v>0</v>
      </c>
      <c r="BD481" s="469">
        <f>'8. Routing factors'!BD264*'7. Network costs'!$L$360</f>
        <v>0</v>
      </c>
      <c r="BE481" s="469">
        <f>'8. Routing factors'!BE264*'7. Network costs'!$L$361</f>
        <v>0</v>
      </c>
      <c r="BF481" s="469">
        <f>'8. Routing factors'!BF264*'7. Network costs'!$L$362</f>
        <v>0</v>
      </c>
      <c r="BG481" s="469">
        <f>'8. Routing factors'!BG264*'7. Network costs'!$L$363</f>
        <v>0</v>
      </c>
      <c r="BH481" s="229"/>
      <c r="BI481" s="335">
        <f t="shared" si="81"/>
        <v>270964.74727364222</v>
      </c>
      <c r="BJ481" s="470">
        <f>'2. Traffic'!L217</f>
        <v>45.046496770560005</v>
      </c>
      <c r="BK481" s="471">
        <f t="shared" si="82"/>
        <v>6.0152235290077067E-3</v>
      </c>
    </row>
    <row r="482" spans="3:63">
      <c r="C482" s="240" t="str">
        <f t="shared" ref="C482:D482" si="92">C447</f>
        <v>S12</v>
      </c>
      <c r="D482" s="240" t="str">
        <f t="shared" si="92"/>
        <v>Видеоразговори (Video call)</v>
      </c>
      <c r="E482" s="469">
        <f>'8. Routing factors'!E265*'7. Network costs'!$L$309</f>
        <v>1130898.7681738734</v>
      </c>
      <c r="F482" s="469">
        <f>'8. Routing factors'!F265*'7. Network costs'!$L$310</f>
        <v>654306.99081819074</v>
      </c>
      <c r="G482" s="469">
        <f>'8. Routing factors'!G265*'7. Network costs'!$L$311</f>
        <v>1372596.9497973921</v>
      </c>
      <c r="H482" s="469">
        <f>'8. Routing factors'!H265*'7. Network costs'!$L$312</f>
        <v>330302.77981881303</v>
      </c>
      <c r="I482" s="469">
        <f>'8. Routing factors'!I265*'7. Network costs'!$L$313</f>
        <v>1439486.7373922605</v>
      </c>
      <c r="J482" s="469">
        <f>'8. Routing factors'!J265*'7. Network costs'!$L$314</f>
        <v>71883.961664905975</v>
      </c>
      <c r="K482" s="469">
        <f>'8. Routing factors'!K265*'7. Network costs'!$L$315</f>
        <v>49105.597698490688</v>
      </c>
      <c r="L482" s="469">
        <f>'8. Routing factors'!L265*'7. Network costs'!$L$316</f>
        <v>6542.90678869767</v>
      </c>
      <c r="M482" s="469">
        <f>'8. Routing factors'!M265*'7. Network costs'!$L$317</f>
        <v>196287.20366093013</v>
      </c>
      <c r="N482" s="469">
        <f>'8. Routing factors'!N265*'7. Network costs'!$L$318</f>
        <v>0</v>
      </c>
      <c r="O482" s="469">
        <f>'8. Routing factors'!O265*'7. Network costs'!$L$319</f>
        <v>0</v>
      </c>
      <c r="P482" s="469">
        <f>'8. Routing factors'!P265*'7. Network costs'!$L$320</f>
        <v>0</v>
      </c>
      <c r="Q482" s="469">
        <f>'8. Routing factors'!Q265*'7. Network costs'!$L$321</f>
        <v>0</v>
      </c>
      <c r="R482" s="469">
        <f>'8. Routing factors'!R265*'7. Network costs'!$L$322</f>
        <v>34895.502873054247</v>
      </c>
      <c r="S482" s="469">
        <f>'8. Routing factors'!S265*'7. Network costs'!$L$323</f>
        <v>32714.533943488354</v>
      </c>
      <c r="T482" s="469">
        <f>'8. Routing factors'!T265*'7. Network costs'!$L$324</f>
        <v>0</v>
      </c>
      <c r="U482" s="469">
        <f>'8. Routing factors'!U265*'7. Network costs'!$L$325</f>
        <v>144364.69269790602</v>
      </c>
      <c r="V482" s="469">
        <f>'8. Routing factors'!V265*'7. Network costs'!$L$326</f>
        <v>0</v>
      </c>
      <c r="W482" s="469">
        <f>'8. Routing factors'!W265*'7. Network costs'!$L$327</f>
        <v>222983.65800535062</v>
      </c>
      <c r="X482" s="469">
        <f>'8. Routing factors'!X265*'7. Network costs'!$L$328</f>
        <v>0</v>
      </c>
      <c r="Y482" s="469">
        <f>'8. Routing factors'!Y265*'7. Network costs'!$L$329</f>
        <v>0</v>
      </c>
      <c r="Z482" s="469">
        <f>'8. Routing factors'!Z265*'7. Network costs'!$L$330</f>
        <v>0</v>
      </c>
      <c r="AA482" s="469">
        <f>'8. Routing factors'!AA265*'7. Network costs'!$L$331</f>
        <v>0</v>
      </c>
      <c r="AB482" s="469">
        <f>'8. Routing factors'!AB265*'7. Network costs'!$L$332</f>
        <v>153635.7808759847</v>
      </c>
      <c r="AC482" s="469">
        <f>'8. Routing factors'!AC265*'7. Network costs'!$L$333</f>
        <v>214636.29264691731</v>
      </c>
      <c r="AD482" s="469">
        <f>'8. Routing factors'!AD265*'7. Network costs'!$L$334</f>
        <v>0</v>
      </c>
      <c r="AE482" s="469">
        <f>'8. Routing factors'!AE265*'7. Network costs'!$L$335</f>
        <v>0</v>
      </c>
      <c r="AF482" s="469">
        <f>'8. Routing factors'!AF265*'7. Network costs'!$L$336</f>
        <v>0</v>
      </c>
      <c r="AG482" s="469">
        <f>'8. Routing factors'!AG265*'7. Network costs'!$L$337</f>
        <v>0</v>
      </c>
      <c r="AH482" s="469">
        <f>'8. Routing factors'!AH265*'7. Network costs'!$L$338</f>
        <v>0</v>
      </c>
      <c r="AI482" s="469">
        <f>'8. Routing factors'!AI265*'7. Network costs'!$L$339</f>
        <v>574338.4853985256</v>
      </c>
      <c r="AJ482" s="469">
        <f>'8. Routing factors'!AJ265*'7. Network costs'!$L$340</f>
        <v>1445382.1511345457</v>
      </c>
      <c r="AK482" s="469">
        <f>'8. Routing factors'!AK265*'7. Network costs'!$L$341</f>
        <v>584831.39440813474</v>
      </c>
      <c r="AL482" s="469">
        <f>'8. Routing factors'!AL265*'7. Network costs'!$L$342</f>
        <v>147308.36091434548</v>
      </c>
      <c r="AM482" s="469">
        <f>'8. Routing factors'!AM265*'7. Network costs'!$L$343</f>
        <v>232548.79148530401</v>
      </c>
      <c r="AN482" s="469">
        <f>'8. Routing factors'!AN265*'7. Network costs'!$L$344</f>
        <v>594.58258991444848</v>
      </c>
      <c r="AO482" s="469">
        <f>'8. Routing factors'!AO265*'7. Network costs'!$L$345</f>
        <v>170.94347129924307</v>
      </c>
      <c r="AP482" s="469">
        <f>'8. Routing factors'!AP265*'7. Network costs'!$L$346</f>
        <v>0</v>
      </c>
      <c r="AQ482" s="469">
        <f>'8. Routing factors'!AQ265*'7. Network costs'!$L$347</f>
        <v>0</v>
      </c>
      <c r="AR482" s="469">
        <f>'8. Routing factors'!AR265*'7. Network costs'!$L$348</f>
        <v>854.71735649621542</v>
      </c>
      <c r="AS482" s="469">
        <f>'8. Routing factors'!AS265*'7. Network costs'!$L$349</f>
        <v>0</v>
      </c>
      <c r="AT482" s="469">
        <f>'8. Routing factors'!AT265*'7. Network costs'!$L$350</f>
        <v>942.93723339671044</v>
      </c>
      <c r="AU482" s="469">
        <f>'8. Routing factors'!AU265*'7. Network costs'!$L$351</f>
        <v>0</v>
      </c>
      <c r="AV482" s="469">
        <f>'8. Routing factors'!AV265*'7. Network costs'!$L$352</f>
        <v>5825.7899391571482</v>
      </c>
      <c r="AW482" s="469">
        <f>'8. Routing factors'!AW265*'7. Network costs'!$L$353</f>
        <v>0</v>
      </c>
      <c r="AX482" s="469">
        <f>'8. Routing factors'!AX265*'7. Network costs'!$L$354</f>
        <v>0</v>
      </c>
      <c r="AY482" s="469">
        <f>'8. Routing factors'!AY265*'7. Network costs'!$L$355</f>
        <v>0</v>
      </c>
      <c r="AZ482" s="469">
        <f>'8. Routing factors'!AZ265*'7. Network costs'!$L$356</f>
        <v>0</v>
      </c>
      <c r="BA482" s="469">
        <f>'8. Routing factors'!BA265*'7. Network costs'!$L$357</f>
        <v>0</v>
      </c>
      <c r="BB482" s="469">
        <f>'8. Routing factors'!BB265*'7. Network costs'!$L$358</f>
        <v>0</v>
      </c>
      <c r="BC482" s="469">
        <f>'8. Routing factors'!BC265*'7. Network costs'!$L$359</f>
        <v>0</v>
      </c>
      <c r="BD482" s="469">
        <f>'8. Routing factors'!BD265*'7. Network costs'!$L$360</f>
        <v>0</v>
      </c>
      <c r="BE482" s="469">
        <f>'8. Routing factors'!BE265*'7. Network costs'!$L$361</f>
        <v>0</v>
      </c>
      <c r="BF482" s="469">
        <f>'8. Routing factors'!BF265*'7. Network costs'!$L$362</f>
        <v>0</v>
      </c>
      <c r="BG482" s="469">
        <f>'8. Routing factors'!BG265*'7. Network costs'!$L$363</f>
        <v>0</v>
      </c>
      <c r="BH482" s="229"/>
      <c r="BI482" s="335">
        <f t="shared" si="81"/>
        <v>9047440.5107873753</v>
      </c>
      <c r="BJ482" s="470">
        <f>'2. Traffic'!L218</f>
        <v>45.046496770560005</v>
      </c>
      <c r="BK482" s="471">
        <f t="shared" si="82"/>
        <v>0.20084670639028029</v>
      </c>
    </row>
    <row r="483" spans="3:63">
      <c r="C483" s="240" t="str">
        <f t="shared" ref="C483:D483" si="93">C448</f>
        <v>S13</v>
      </c>
      <c r="D483" s="240" t="str">
        <f t="shared" si="93"/>
        <v>MMS в мрежата (MMS on net)</v>
      </c>
      <c r="E483" s="469">
        <f>'8. Routing factors'!E266*'7. Network costs'!$L$309</f>
        <v>7298.6574213883068</v>
      </c>
      <c r="F483" s="469">
        <f>'8. Routing factors'!F266*'7. Network costs'!$L$310</f>
        <v>4222.8028792646146</v>
      </c>
      <c r="G483" s="469">
        <f>'8. Routing factors'!G266*'7. Network costs'!$L$311</f>
        <v>8858.5426000512034</v>
      </c>
      <c r="H483" s="469">
        <f>'8. Routing factors'!H266*'7. Network costs'!$L$312</f>
        <v>2131.7264666602914</v>
      </c>
      <c r="I483" s="469">
        <f>'8. Routing factors'!I266*'7. Network costs'!$L$313</f>
        <v>9290.2396346431742</v>
      </c>
      <c r="J483" s="469">
        <f>'8. Routing factors'!J266*'7. Network costs'!$L$314</f>
        <v>463.9287132052952</v>
      </c>
      <c r="K483" s="469">
        <f>'8. Routing factors'!K266*'7. Network costs'!$L$315</f>
        <v>211.2802932559174</v>
      </c>
      <c r="L483" s="469">
        <f>'8. Routing factors'!L266*'7. Network costs'!$L$316</f>
        <v>21.11348802151937</v>
      </c>
      <c r="M483" s="469">
        <f>'8. Routing factors'!M266*'7. Network costs'!$L$317</f>
        <v>633.40464064558114</v>
      </c>
      <c r="N483" s="469">
        <f>'8. Routing factors'!N266*'7. Network costs'!$L$318</f>
        <v>0</v>
      </c>
      <c r="O483" s="469">
        <f>'8. Routing factors'!O266*'7. Network costs'!$L$319</f>
        <v>0</v>
      </c>
      <c r="P483" s="469">
        <f>'8. Routing factors'!P266*'7. Network costs'!$L$320</f>
        <v>715866.36580549623</v>
      </c>
      <c r="Q483" s="469">
        <f>'8. Routing factors'!Q266*'7. Network costs'!$L$321</f>
        <v>0</v>
      </c>
      <c r="R483" s="469">
        <f>'8. Routing factors'!R266*'7. Network costs'!$L$322</f>
        <v>112.60526944810334</v>
      </c>
      <c r="S483" s="469">
        <f>'8. Routing factors'!S266*'7. Network costs'!$L$323</f>
        <v>105.56744010759685</v>
      </c>
      <c r="T483" s="469">
        <f>'8. Routing factors'!T266*'7. Network costs'!$L$324</f>
        <v>4595.0212987608638</v>
      </c>
      <c r="U483" s="469">
        <f>'8. Routing factors'!U266*'7. Network costs'!$L$325</f>
        <v>465.85444488874651</v>
      </c>
      <c r="V483" s="469">
        <f>'8. Routing factors'!V266*'7. Network costs'!$L$326</f>
        <v>0</v>
      </c>
      <c r="W483" s="469">
        <f>'8. Routing factors'!W266*'7. Network costs'!$L$327</f>
        <v>0</v>
      </c>
      <c r="X483" s="469">
        <f>'8. Routing factors'!X266*'7. Network costs'!$L$328</f>
        <v>0</v>
      </c>
      <c r="Y483" s="469">
        <f>'8. Routing factors'!Y266*'7. Network costs'!$L$329</f>
        <v>0</v>
      </c>
      <c r="Z483" s="469">
        <f>'8. Routing factors'!Z266*'7. Network costs'!$L$330</f>
        <v>0</v>
      </c>
      <c r="AA483" s="469">
        <f>'8. Routing factors'!AA266*'7. Network costs'!$L$331</f>
        <v>0</v>
      </c>
      <c r="AB483" s="469">
        <f>'8. Routing factors'!AB266*'7. Network costs'!$L$332</f>
        <v>991.54315473521706</v>
      </c>
      <c r="AC483" s="469">
        <f>'8. Routing factors'!AC266*'7. Network costs'!$L$333</f>
        <v>1385.2316531888207</v>
      </c>
      <c r="AD483" s="469">
        <f>'8. Routing factors'!AD266*'7. Network costs'!$L$334</f>
        <v>0</v>
      </c>
      <c r="AE483" s="469">
        <f>'8. Routing factors'!AE266*'7. Network costs'!$L$335</f>
        <v>0</v>
      </c>
      <c r="AF483" s="469">
        <f>'8. Routing factors'!AF266*'7. Network costs'!$L$336</f>
        <v>0</v>
      </c>
      <c r="AG483" s="469">
        <f>'8. Routing factors'!AG266*'7. Network costs'!$L$337</f>
        <v>0</v>
      </c>
      <c r="AH483" s="469">
        <f>'8. Routing factors'!AH266*'7. Network costs'!$L$338</f>
        <v>0</v>
      </c>
      <c r="AI483" s="469">
        <f>'8. Routing factors'!AI266*'7. Network costs'!$L$339</f>
        <v>3706.6976875496716</v>
      </c>
      <c r="AJ483" s="469">
        <f>'8. Routing factors'!AJ266*'7. Network costs'!$L$340</f>
        <v>9328.2877840206529</v>
      </c>
      <c r="AK483" s="469">
        <f>'8. Routing factors'!AK266*'7. Network costs'!$L$341</f>
        <v>3774.4174078024407</v>
      </c>
      <c r="AL483" s="469">
        <f>'8. Routing factors'!AL266*'7. Network costs'!$L$342</f>
        <v>950.70689957169725</v>
      </c>
      <c r="AM483" s="469">
        <f>'8. Routing factors'!AM266*'7. Network costs'!$L$343</f>
        <v>1500.8363352891552</v>
      </c>
      <c r="AN483" s="469">
        <f>'8. Routing factors'!AN266*'7. Network costs'!$L$344</f>
        <v>1.918675108080123</v>
      </c>
      <c r="AO483" s="469">
        <f>'8. Routing factors'!AO266*'7. Network costs'!$L$345</f>
        <v>0.55162224530970316</v>
      </c>
      <c r="AP483" s="469">
        <f>'8. Routing factors'!AP266*'7. Network costs'!$L$346</f>
        <v>0</v>
      </c>
      <c r="AQ483" s="469">
        <f>'8. Routing factors'!AQ266*'7. Network costs'!$L$347</f>
        <v>5100.8471884484397</v>
      </c>
      <c r="AR483" s="469">
        <f>'8. Routing factors'!AR266*'7. Network costs'!$L$348</f>
        <v>2.7581112265485164</v>
      </c>
      <c r="AS483" s="469">
        <f>'8. Routing factors'!AS266*'7. Network costs'!$L$349</f>
        <v>8.1853620285232775</v>
      </c>
      <c r="AT483" s="469">
        <f>'8. Routing factors'!AT266*'7. Network costs'!$L$350</f>
        <v>3.042790402693293</v>
      </c>
      <c r="AU483" s="469">
        <f>'8. Routing factors'!AU266*'7. Network costs'!$L$351</f>
        <v>0</v>
      </c>
      <c r="AV483" s="469">
        <f>'8. Routing factors'!AV266*'7. Network costs'!$L$352</f>
        <v>0</v>
      </c>
      <c r="AW483" s="469">
        <f>'8. Routing factors'!AW266*'7. Network costs'!$L$353</f>
        <v>0</v>
      </c>
      <c r="AX483" s="469">
        <f>'8. Routing factors'!AX266*'7. Network costs'!$L$354</f>
        <v>0</v>
      </c>
      <c r="AY483" s="469">
        <f>'8. Routing factors'!AY266*'7. Network costs'!$L$355</f>
        <v>0</v>
      </c>
      <c r="AZ483" s="469">
        <f>'8. Routing factors'!AZ266*'7. Network costs'!$L$356</f>
        <v>0</v>
      </c>
      <c r="BA483" s="469">
        <f>'8. Routing factors'!BA266*'7. Network costs'!$L$357</f>
        <v>0</v>
      </c>
      <c r="BB483" s="469">
        <f>'8. Routing factors'!BB266*'7. Network costs'!$L$358</f>
        <v>0</v>
      </c>
      <c r="BC483" s="469">
        <f>'8. Routing factors'!BC266*'7. Network costs'!$L$359</f>
        <v>0</v>
      </c>
      <c r="BD483" s="469">
        <f>'8. Routing factors'!BD266*'7. Network costs'!$L$360</f>
        <v>0</v>
      </c>
      <c r="BE483" s="469">
        <f>'8. Routing factors'!BE266*'7. Network costs'!$L$361</f>
        <v>0</v>
      </c>
      <c r="BF483" s="469">
        <f>'8. Routing factors'!BF266*'7. Network costs'!$L$362</f>
        <v>0</v>
      </c>
      <c r="BG483" s="469">
        <f>'8. Routing factors'!BG266*'7. Network costs'!$L$363</f>
        <v>0</v>
      </c>
      <c r="BH483" s="229"/>
      <c r="BI483" s="335">
        <f t="shared" si="81"/>
        <v>781032.13506745477</v>
      </c>
      <c r="BJ483" s="470">
        <f>'2. Traffic'!L219</f>
        <v>9.0092993541120006</v>
      </c>
      <c r="BK483" s="471">
        <f t="shared" si="82"/>
        <v>8.6691773063460043E-2</v>
      </c>
    </row>
    <row r="484" spans="3:63">
      <c r="C484" s="240" t="str">
        <f t="shared" ref="C484:D484" si="94">C449</f>
        <v>S14</v>
      </c>
      <c r="D484" s="240" t="str">
        <f t="shared" si="94"/>
        <v>Изходящи MMS към други мрежи (MMS outgoing to other network)</v>
      </c>
      <c r="E484" s="469">
        <f>'8. Routing factors'!E267*'7. Network costs'!$L$309</f>
        <v>3649.3287106941534</v>
      </c>
      <c r="F484" s="469">
        <f>'8. Routing factors'!F267*'7. Network costs'!$L$310</f>
        <v>2111.4014396323073</v>
      </c>
      <c r="G484" s="469">
        <f>'8. Routing factors'!G267*'7. Network costs'!$L$311</f>
        <v>4429.2713000256017</v>
      </c>
      <c r="H484" s="469">
        <f>'8. Routing factors'!H267*'7. Network costs'!$L$312</f>
        <v>1065.8632333301457</v>
      </c>
      <c r="I484" s="469">
        <f>'8. Routing factors'!I267*'7. Network costs'!$L$313</f>
        <v>4645.1198173215871</v>
      </c>
      <c r="J484" s="469">
        <f>'8. Routing factors'!J267*'7. Network costs'!$L$314</f>
        <v>231.9643566026476</v>
      </c>
      <c r="K484" s="469">
        <f>'8. Routing factors'!K267*'7. Network costs'!$L$315</f>
        <v>158.46021994193805</v>
      </c>
      <c r="L484" s="469">
        <f>'8. Routing factors'!L267*'7. Network costs'!$L$316</f>
        <v>21.11348802151937</v>
      </c>
      <c r="M484" s="469">
        <f>'8. Routing factors'!M267*'7. Network costs'!$L$317</f>
        <v>633.40464064558114</v>
      </c>
      <c r="N484" s="469">
        <f>'8. Routing factors'!N267*'7. Network costs'!$L$318</f>
        <v>0</v>
      </c>
      <c r="O484" s="469">
        <f>'8. Routing factors'!O267*'7. Network costs'!$L$319</f>
        <v>0</v>
      </c>
      <c r="P484" s="469">
        <f>'8. Routing factors'!P267*'7. Network costs'!$L$320</f>
        <v>715866.36580549623</v>
      </c>
      <c r="Q484" s="469">
        <f>'8. Routing factors'!Q267*'7. Network costs'!$L$321</f>
        <v>0</v>
      </c>
      <c r="R484" s="469">
        <f>'8. Routing factors'!R267*'7. Network costs'!$L$322</f>
        <v>112.60526944810334</v>
      </c>
      <c r="S484" s="469">
        <f>'8. Routing factors'!S267*'7. Network costs'!$L$323</f>
        <v>105.56744010759685</v>
      </c>
      <c r="T484" s="469">
        <f>'8. Routing factors'!T267*'7. Network costs'!$L$324</f>
        <v>4595.0212987608638</v>
      </c>
      <c r="U484" s="469">
        <f>'8. Routing factors'!U267*'7. Network costs'!$L$325</f>
        <v>465.85444488874651</v>
      </c>
      <c r="V484" s="469">
        <f>'8. Routing factors'!V267*'7. Network costs'!$L$326</f>
        <v>0</v>
      </c>
      <c r="W484" s="469">
        <f>'8. Routing factors'!W267*'7. Network costs'!$L$327</f>
        <v>719.55217219709732</v>
      </c>
      <c r="X484" s="469">
        <f>'8. Routing factors'!X267*'7. Network costs'!$L$328</f>
        <v>0</v>
      </c>
      <c r="Y484" s="469">
        <f>'8. Routing factors'!Y267*'7. Network costs'!$L$329</f>
        <v>0</v>
      </c>
      <c r="Z484" s="469">
        <f>'8. Routing factors'!Z267*'7. Network costs'!$L$330</f>
        <v>0</v>
      </c>
      <c r="AA484" s="469">
        <f>'8. Routing factors'!AA267*'7. Network costs'!$L$331</f>
        <v>0</v>
      </c>
      <c r="AB484" s="469">
        <f>'8. Routing factors'!AB267*'7. Network costs'!$L$332</f>
        <v>495.77157736760853</v>
      </c>
      <c r="AC484" s="469">
        <f>'8. Routing factors'!AC267*'7. Network costs'!$L$333</f>
        <v>692.61582659441035</v>
      </c>
      <c r="AD484" s="469">
        <f>'8. Routing factors'!AD267*'7. Network costs'!$L$334</f>
        <v>0</v>
      </c>
      <c r="AE484" s="469">
        <f>'8. Routing factors'!AE267*'7. Network costs'!$L$335</f>
        <v>0</v>
      </c>
      <c r="AF484" s="469">
        <f>'8. Routing factors'!AF267*'7. Network costs'!$L$336</f>
        <v>0</v>
      </c>
      <c r="AG484" s="469">
        <f>'8. Routing factors'!AG267*'7. Network costs'!$L$337</f>
        <v>0</v>
      </c>
      <c r="AH484" s="469">
        <f>'8. Routing factors'!AH267*'7. Network costs'!$L$338</f>
        <v>0</v>
      </c>
      <c r="AI484" s="469">
        <f>'8. Routing factors'!AI267*'7. Network costs'!$L$339</f>
        <v>1853.3488437748358</v>
      </c>
      <c r="AJ484" s="469">
        <f>'8. Routing factors'!AJ267*'7. Network costs'!$L$340</f>
        <v>4664.1438920103265</v>
      </c>
      <c r="AK484" s="469">
        <f>'8. Routing factors'!AK267*'7. Network costs'!$L$341</f>
        <v>1887.2087039012204</v>
      </c>
      <c r="AL484" s="469">
        <f>'8. Routing factors'!AL267*'7. Network costs'!$L$342</f>
        <v>475.35344978584862</v>
      </c>
      <c r="AM484" s="469">
        <f>'8. Routing factors'!AM267*'7. Network costs'!$L$343</f>
        <v>750.41816764457758</v>
      </c>
      <c r="AN484" s="469">
        <f>'8. Routing factors'!AN267*'7. Network costs'!$L$344</f>
        <v>1.918675108080123</v>
      </c>
      <c r="AO484" s="469">
        <f>'8. Routing factors'!AO267*'7. Network costs'!$L$345</f>
        <v>0.55162224530970316</v>
      </c>
      <c r="AP484" s="469">
        <f>'8. Routing factors'!AP267*'7. Network costs'!$L$346</f>
        <v>0</v>
      </c>
      <c r="AQ484" s="469">
        <f>'8. Routing factors'!AQ267*'7. Network costs'!$L$347</f>
        <v>5100.8471884484397</v>
      </c>
      <c r="AR484" s="469">
        <f>'8. Routing factors'!AR267*'7. Network costs'!$L$348</f>
        <v>2.7581112265485164</v>
      </c>
      <c r="AS484" s="469">
        <f>'8. Routing factors'!AS267*'7. Network costs'!$L$349</f>
        <v>8.1853620285232775</v>
      </c>
      <c r="AT484" s="469">
        <f>'8. Routing factors'!AT267*'7. Network costs'!$L$350</f>
        <v>3.042790402693293</v>
      </c>
      <c r="AU484" s="469">
        <f>'8. Routing factors'!AU267*'7. Network costs'!$L$351</f>
        <v>0</v>
      </c>
      <c r="AV484" s="469">
        <f>'8. Routing factors'!AV267*'7. Network costs'!$L$352</f>
        <v>18.799403700624254</v>
      </c>
      <c r="AW484" s="469">
        <f>'8. Routing factors'!AW267*'7. Network costs'!$L$353</f>
        <v>0</v>
      </c>
      <c r="AX484" s="469">
        <f>'8. Routing factors'!AX267*'7. Network costs'!$L$354</f>
        <v>0</v>
      </c>
      <c r="AY484" s="469">
        <f>'8. Routing factors'!AY267*'7. Network costs'!$L$355</f>
        <v>0</v>
      </c>
      <c r="AZ484" s="469">
        <f>'8. Routing factors'!AZ267*'7. Network costs'!$L$356</f>
        <v>0</v>
      </c>
      <c r="BA484" s="469">
        <f>'8. Routing factors'!BA267*'7. Network costs'!$L$357</f>
        <v>0</v>
      </c>
      <c r="BB484" s="469">
        <f>'8. Routing factors'!BB267*'7. Network costs'!$L$358</f>
        <v>0</v>
      </c>
      <c r="BC484" s="469">
        <f>'8. Routing factors'!BC267*'7. Network costs'!$L$359</f>
        <v>0</v>
      </c>
      <c r="BD484" s="469">
        <f>'8. Routing factors'!BD267*'7. Network costs'!$L$360</f>
        <v>0</v>
      </c>
      <c r="BE484" s="469">
        <f>'8. Routing factors'!BE267*'7. Network costs'!$L$361</f>
        <v>0</v>
      </c>
      <c r="BF484" s="469">
        <f>'8. Routing factors'!BF267*'7. Network costs'!$L$362</f>
        <v>0</v>
      </c>
      <c r="BG484" s="469">
        <f>'8. Routing factors'!BG267*'7. Network costs'!$L$363</f>
        <v>0</v>
      </c>
      <c r="BH484" s="229"/>
      <c r="BI484" s="335">
        <f t="shared" si="81"/>
        <v>754765.85725135333</v>
      </c>
      <c r="BJ484" s="470">
        <f>'2. Traffic'!L220</f>
        <v>9.0092993541120006</v>
      </c>
      <c r="BK484" s="471">
        <f t="shared" si="82"/>
        <v>8.3776310186303785E-2</v>
      </c>
    </row>
    <row r="485" spans="3:63">
      <c r="C485" s="240" t="str">
        <f t="shared" ref="C485:D485" si="95">C450</f>
        <v>S15</v>
      </c>
      <c r="D485" s="240" t="str">
        <f t="shared" si="95"/>
        <v>Входящи MMS от други мрежи (MMS incoming from other network)</v>
      </c>
      <c r="E485" s="469">
        <f>'8. Routing factors'!E268*'7. Network costs'!$L$309</f>
        <v>3649.3287106941534</v>
      </c>
      <c r="F485" s="469">
        <f>'8. Routing factors'!F268*'7. Network costs'!$L$310</f>
        <v>2111.4014396323073</v>
      </c>
      <c r="G485" s="469">
        <f>'8. Routing factors'!G268*'7. Network costs'!$L$311</f>
        <v>4429.2713000256017</v>
      </c>
      <c r="H485" s="469">
        <f>'8. Routing factors'!H268*'7. Network costs'!$L$312</f>
        <v>1065.8632333301457</v>
      </c>
      <c r="I485" s="469">
        <f>'8. Routing factors'!I268*'7. Network costs'!$L$313</f>
        <v>4645.1198173215871</v>
      </c>
      <c r="J485" s="469">
        <f>'8. Routing factors'!J268*'7. Network costs'!$L$314</f>
        <v>231.9643566026476</v>
      </c>
      <c r="K485" s="469">
        <f>'8. Routing factors'!K268*'7. Network costs'!$L$315</f>
        <v>158.46021994193805</v>
      </c>
      <c r="L485" s="469">
        <f>'8. Routing factors'!L268*'7. Network costs'!$L$316</f>
        <v>21.11348802151937</v>
      </c>
      <c r="M485" s="469">
        <f>'8. Routing factors'!M268*'7. Network costs'!$L$317</f>
        <v>633.40464064558114</v>
      </c>
      <c r="N485" s="469">
        <f>'8. Routing factors'!N268*'7. Network costs'!$L$318</f>
        <v>0</v>
      </c>
      <c r="O485" s="469">
        <f>'8. Routing factors'!O268*'7. Network costs'!$L$319</f>
        <v>0</v>
      </c>
      <c r="P485" s="469">
        <f>'8. Routing factors'!P268*'7. Network costs'!$L$320</f>
        <v>715866.36580549623</v>
      </c>
      <c r="Q485" s="469">
        <f>'8. Routing factors'!Q268*'7. Network costs'!$L$321</f>
        <v>0</v>
      </c>
      <c r="R485" s="469">
        <f>'8. Routing factors'!R268*'7. Network costs'!$L$322</f>
        <v>112.60526944810334</v>
      </c>
      <c r="S485" s="469">
        <f>'8. Routing factors'!S268*'7. Network costs'!$L$323</f>
        <v>105.56744010759685</v>
      </c>
      <c r="T485" s="469">
        <f>'8. Routing factors'!T268*'7. Network costs'!$L$324</f>
        <v>4595.0212987608638</v>
      </c>
      <c r="U485" s="469">
        <f>'8. Routing factors'!U268*'7. Network costs'!$L$325</f>
        <v>0</v>
      </c>
      <c r="V485" s="469">
        <f>'8. Routing factors'!V268*'7. Network costs'!$L$326</f>
        <v>1444.2962965234872</v>
      </c>
      <c r="W485" s="469">
        <f>'8. Routing factors'!W268*'7. Network costs'!$L$327</f>
        <v>719.55217219709732</v>
      </c>
      <c r="X485" s="469">
        <f>'8. Routing factors'!X268*'7. Network costs'!$L$328</f>
        <v>0</v>
      </c>
      <c r="Y485" s="469">
        <f>'8. Routing factors'!Y268*'7. Network costs'!$L$329</f>
        <v>0</v>
      </c>
      <c r="Z485" s="469">
        <f>'8. Routing factors'!Z268*'7. Network costs'!$L$330</f>
        <v>0</v>
      </c>
      <c r="AA485" s="469">
        <f>'8. Routing factors'!AA268*'7. Network costs'!$L$331</f>
        <v>0</v>
      </c>
      <c r="AB485" s="469">
        <f>'8. Routing factors'!AB268*'7. Network costs'!$L$332</f>
        <v>495.77157736760853</v>
      </c>
      <c r="AC485" s="469">
        <f>'8. Routing factors'!AC268*'7. Network costs'!$L$333</f>
        <v>692.61582659441035</v>
      </c>
      <c r="AD485" s="469">
        <f>'8. Routing factors'!AD268*'7. Network costs'!$L$334</f>
        <v>0</v>
      </c>
      <c r="AE485" s="469">
        <f>'8. Routing factors'!AE268*'7. Network costs'!$L$335</f>
        <v>0</v>
      </c>
      <c r="AF485" s="469">
        <f>'8. Routing factors'!AF268*'7. Network costs'!$L$336</f>
        <v>0</v>
      </c>
      <c r="AG485" s="469">
        <f>'8. Routing factors'!AG268*'7. Network costs'!$L$337</f>
        <v>0</v>
      </c>
      <c r="AH485" s="469">
        <f>'8. Routing factors'!AH268*'7. Network costs'!$L$338</f>
        <v>0</v>
      </c>
      <c r="AI485" s="469">
        <f>'8. Routing factors'!AI268*'7. Network costs'!$L$339</f>
        <v>1853.3488437748358</v>
      </c>
      <c r="AJ485" s="469">
        <f>'8. Routing factors'!AJ268*'7. Network costs'!$L$340</f>
        <v>4664.1438920103265</v>
      </c>
      <c r="AK485" s="469">
        <f>'8. Routing factors'!AK268*'7. Network costs'!$L$341</f>
        <v>1887.2087039012204</v>
      </c>
      <c r="AL485" s="469">
        <f>'8. Routing factors'!AL268*'7. Network costs'!$L$342</f>
        <v>475.35344978584862</v>
      </c>
      <c r="AM485" s="469">
        <f>'8. Routing factors'!AM268*'7. Network costs'!$L$343</f>
        <v>750.41816764457758</v>
      </c>
      <c r="AN485" s="469">
        <f>'8. Routing factors'!AN268*'7. Network costs'!$L$344</f>
        <v>1.918675108080123</v>
      </c>
      <c r="AO485" s="469">
        <f>'8. Routing factors'!AO268*'7. Network costs'!$L$345</f>
        <v>0.55162224530970316</v>
      </c>
      <c r="AP485" s="469">
        <f>'8. Routing factors'!AP268*'7. Network costs'!$L$346</f>
        <v>0</v>
      </c>
      <c r="AQ485" s="469">
        <f>'8. Routing factors'!AQ268*'7. Network costs'!$L$347</f>
        <v>5100.8471884484397</v>
      </c>
      <c r="AR485" s="469">
        <f>'8. Routing factors'!AR268*'7. Network costs'!$L$348</f>
        <v>2.7581112265485164</v>
      </c>
      <c r="AS485" s="469">
        <f>'8. Routing factors'!AS268*'7. Network costs'!$L$349</f>
        <v>8.1853620285232775</v>
      </c>
      <c r="AT485" s="469">
        <f>'8. Routing factors'!AT268*'7. Network costs'!$L$350</f>
        <v>0</v>
      </c>
      <c r="AU485" s="469">
        <f>'8. Routing factors'!AU268*'7. Network costs'!$L$351</f>
        <v>2.5728037575556399</v>
      </c>
      <c r="AV485" s="469">
        <f>'8. Routing factors'!AV268*'7. Network costs'!$L$352</f>
        <v>18.799403700624254</v>
      </c>
      <c r="AW485" s="469">
        <f>'8. Routing factors'!AW268*'7. Network costs'!$L$353</f>
        <v>0</v>
      </c>
      <c r="AX485" s="469">
        <f>'8. Routing factors'!AX268*'7. Network costs'!$L$354</f>
        <v>0</v>
      </c>
      <c r="AY485" s="469">
        <f>'8. Routing factors'!AY268*'7. Network costs'!$L$355</f>
        <v>0</v>
      </c>
      <c r="AZ485" s="469">
        <f>'8. Routing factors'!AZ268*'7. Network costs'!$L$356</f>
        <v>0</v>
      </c>
      <c r="BA485" s="469">
        <f>'8. Routing factors'!BA268*'7. Network costs'!$L$357</f>
        <v>0</v>
      </c>
      <c r="BB485" s="469">
        <f>'8. Routing factors'!BB268*'7. Network costs'!$L$358</f>
        <v>0</v>
      </c>
      <c r="BC485" s="469">
        <f>'8. Routing factors'!BC268*'7. Network costs'!$L$359</f>
        <v>0</v>
      </c>
      <c r="BD485" s="469">
        <f>'8. Routing factors'!BD268*'7. Network costs'!$L$360</f>
        <v>0</v>
      </c>
      <c r="BE485" s="469">
        <f>'8. Routing factors'!BE268*'7. Network costs'!$L$361</f>
        <v>0</v>
      </c>
      <c r="BF485" s="469">
        <f>'8. Routing factors'!BF268*'7. Network costs'!$L$362</f>
        <v>0</v>
      </c>
      <c r="BG485" s="469">
        <f>'8. Routing factors'!BG268*'7. Network costs'!$L$363</f>
        <v>0</v>
      </c>
      <c r="BH485" s="229"/>
      <c r="BI485" s="335">
        <f t="shared" si="81"/>
        <v>755743.82911634294</v>
      </c>
      <c r="BJ485" s="470">
        <f>'2. Traffic'!L221</f>
        <v>9.0092993541120006</v>
      </c>
      <c r="BK485" s="471">
        <f t="shared" si="82"/>
        <v>8.3884861564890542E-2</v>
      </c>
    </row>
    <row r="486" spans="3:63">
      <c r="C486" s="240" t="str">
        <f t="shared" ref="C486:D486" si="96">C451</f>
        <v>S16</v>
      </c>
      <c r="D486" s="240" t="str">
        <f t="shared" si="96"/>
        <v>SMS в мрежата (SMS on net)</v>
      </c>
      <c r="E486" s="469">
        <f>'8. Routing factors'!E269*'7. Network costs'!$L$309</f>
        <v>394.92807575525381</v>
      </c>
      <c r="F486" s="469">
        <f>'8. Routing factors'!F269*'7. Network costs'!$L$310</f>
        <v>228.49454620443046</v>
      </c>
      <c r="G486" s="469">
        <f>'8. Routing factors'!G269*'7. Network costs'!$L$311</f>
        <v>479.33297605968522</v>
      </c>
      <c r="H486" s="469">
        <f>'8. Routing factors'!H269*'7. Network costs'!$L$312</f>
        <v>115.34705397291522</v>
      </c>
      <c r="I486" s="469">
        <f>'8. Routing factors'!I269*'7. Network costs'!$L$313</f>
        <v>502.69196790399991</v>
      </c>
      <c r="J486" s="469">
        <f>'8. Routing factors'!J269*'7. Network costs'!$L$314</f>
        <v>25.103037917201974</v>
      </c>
      <c r="K486" s="469">
        <f>'8. Routing factors'!K269*'7. Network costs'!$L$315</f>
        <v>11.432310744719629</v>
      </c>
      <c r="L486" s="469">
        <f>'8. Routing factors'!L269*'7. Network costs'!$L$316</f>
        <v>1.1424442490457627</v>
      </c>
      <c r="M486" s="469">
        <f>'8. Routing factors'!M269*'7. Network costs'!$L$317</f>
        <v>34.27332747137288</v>
      </c>
      <c r="N486" s="469">
        <f>'8. Routing factors'!N269*'7. Network costs'!$L$318</f>
        <v>98503.211934836363</v>
      </c>
      <c r="O486" s="469">
        <f>'8. Routing factors'!O269*'7. Network costs'!$L$319</f>
        <v>131923.9445555844</v>
      </c>
      <c r="P486" s="469">
        <f>'8. Routing factors'!P269*'7. Network costs'!$L$320</f>
        <v>0</v>
      </c>
      <c r="Q486" s="469">
        <f>'8. Routing factors'!Q269*'7. Network costs'!$L$321</f>
        <v>0</v>
      </c>
      <c r="R486" s="469">
        <f>'8. Routing factors'!R269*'7. Network costs'!$L$322</f>
        <v>6.0930359949107356</v>
      </c>
      <c r="S486" s="469">
        <f>'8. Routing factors'!S269*'7. Network costs'!$L$323</f>
        <v>5.7122212452288137</v>
      </c>
      <c r="T486" s="469">
        <f>'8. Routing factors'!T269*'7. Network costs'!$L$324</f>
        <v>248.63516874434333</v>
      </c>
      <c r="U486" s="469">
        <f>'8. Routing factors'!U269*'7. Network costs'!$L$325</f>
        <v>25.207238657729633</v>
      </c>
      <c r="V486" s="469">
        <f>'8. Routing factors'!V269*'7. Network costs'!$L$326</f>
        <v>0</v>
      </c>
      <c r="W486" s="469">
        <f>'8. Routing factors'!W269*'7. Network costs'!$L$327</f>
        <v>0</v>
      </c>
      <c r="X486" s="469">
        <f>'8. Routing factors'!X269*'7. Network costs'!$L$328</f>
        <v>0</v>
      </c>
      <c r="Y486" s="469">
        <f>'8. Routing factors'!Y269*'7. Network costs'!$L$329</f>
        <v>0</v>
      </c>
      <c r="Z486" s="469">
        <f>'8. Routing factors'!Z269*'7. Network costs'!$L$330</f>
        <v>0</v>
      </c>
      <c r="AA486" s="469">
        <f>'8. Routing factors'!AA269*'7. Network costs'!$L$331</f>
        <v>0</v>
      </c>
      <c r="AB486" s="469">
        <f>'8. Routing factors'!AB269*'7. Network costs'!$L$332</f>
        <v>53.652090722924719</v>
      </c>
      <c r="AC486" s="469">
        <f>'8. Routing factors'!AC269*'7. Network costs'!$L$333</f>
        <v>74.954452536158399</v>
      </c>
      <c r="AD486" s="469">
        <f>'8. Routing factors'!AD269*'7. Network costs'!$L$334</f>
        <v>0</v>
      </c>
      <c r="AE486" s="469">
        <f>'8. Routing factors'!AE269*'7. Network costs'!$L$335</f>
        <v>0</v>
      </c>
      <c r="AF486" s="469">
        <f>'8. Routing factors'!AF269*'7. Network costs'!$L$336</f>
        <v>0</v>
      </c>
      <c r="AG486" s="469">
        <f>'8. Routing factors'!AG269*'7. Network costs'!$L$337</f>
        <v>0</v>
      </c>
      <c r="AH486" s="469">
        <f>'8. Routing factors'!AH269*'7. Network costs'!$L$338</f>
        <v>0</v>
      </c>
      <c r="AI486" s="469">
        <f>'8. Routing factors'!AI269*'7. Network costs'!$L$339</f>
        <v>200.56825531509747</v>
      </c>
      <c r="AJ486" s="469">
        <f>'8. Routing factors'!AJ269*'7. Network costs'!$L$340</f>
        <v>504.75074139508911</v>
      </c>
      <c r="AK486" s="469">
        <f>'8. Routing factors'!AK269*'7. Network costs'!$L$341</f>
        <v>204.23254824816996</v>
      </c>
      <c r="AL486" s="469">
        <f>'8. Routing factors'!AL269*'7. Network costs'!$L$342</f>
        <v>51.442453697693331</v>
      </c>
      <c r="AM486" s="469">
        <f>'8. Routing factors'!AM269*'7. Network costs'!$L$343</f>
        <v>81.209785813809148</v>
      </c>
      <c r="AN486" s="469">
        <f>'8. Routing factors'!AN269*'7. Network costs'!$L$344</f>
        <v>0.10381891143610548</v>
      </c>
      <c r="AO486" s="469">
        <f>'8. Routing factors'!AO269*'7. Network costs'!$L$345</f>
        <v>2.9848107577368027E-2</v>
      </c>
      <c r="AP486" s="469">
        <f>'8. Routing factors'!AP269*'7. Network costs'!$L$346</f>
        <v>1754.6914328262646</v>
      </c>
      <c r="AQ486" s="469">
        <f>'8. Routing factors'!AQ269*'7. Network costs'!$L$347</f>
        <v>0</v>
      </c>
      <c r="AR486" s="469">
        <f>'8. Routing factors'!AR269*'7. Network costs'!$L$348</f>
        <v>0.14924053788684016</v>
      </c>
      <c r="AS486" s="469">
        <f>'8. Routing factors'!AS269*'7. Network costs'!$L$349</f>
        <v>0.44290738537909452</v>
      </c>
      <c r="AT486" s="469">
        <f>'8. Routing factors'!AT269*'7. Network costs'!$L$350</f>
        <v>0.16464443928286732</v>
      </c>
      <c r="AU486" s="469">
        <f>'8. Routing factors'!AU269*'7. Network costs'!$L$351</f>
        <v>0</v>
      </c>
      <c r="AV486" s="469">
        <f>'8. Routing factors'!AV269*'7. Network costs'!$L$352</f>
        <v>0</v>
      </c>
      <c r="AW486" s="469">
        <f>'8. Routing factors'!AW269*'7. Network costs'!$L$353</f>
        <v>0</v>
      </c>
      <c r="AX486" s="469">
        <f>'8. Routing factors'!AX269*'7. Network costs'!$L$354</f>
        <v>0</v>
      </c>
      <c r="AY486" s="469">
        <f>'8. Routing factors'!AY269*'7. Network costs'!$L$355</f>
        <v>0</v>
      </c>
      <c r="AZ486" s="469">
        <f>'8. Routing factors'!AZ269*'7. Network costs'!$L$356</f>
        <v>0</v>
      </c>
      <c r="BA486" s="469">
        <f>'8. Routing factors'!BA269*'7. Network costs'!$L$357</f>
        <v>0</v>
      </c>
      <c r="BB486" s="469">
        <f>'8. Routing factors'!BB269*'7. Network costs'!$L$358</f>
        <v>0</v>
      </c>
      <c r="BC486" s="469">
        <f>'8. Routing factors'!BC269*'7. Network costs'!$L$359</f>
        <v>0</v>
      </c>
      <c r="BD486" s="469">
        <f>'8. Routing factors'!BD269*'7. Network costs'!$L$360</f>
        <v>0</v>
      </c>
      <c r="BE486" s="469">
        <f>'8. Routing factors'!BE269*'7. Network costs'!$L$361</f>
        <v>0</v>
      </c>
      <c r="BF486" s="469">
        <f>'8. Routing factors'!BF269*'7. Network costs'!$L$362</f>
        <v>0</v>
      </c>
      <c r="BG486" s="469">
        <f>'8. Routing factors'!BG269*'7. Network costs'!$L$363</f>
        <v>0</v>
      </c>
      <c r="BH486" s="229"/>
      <c r="BI486" s="335">
        <f t="shared" si="81"/>
        <v>235431.94211527836</v>
      </c>
      <c r="BJ486" s="470">
        <f>'2. Traffic'!L222</f>
        <v>270.2789806233601</v>
      </c>
      <c r="BK486" s="471">
        <f t="shared" si="82"/>
        <v>8.7107011271201338E-4</v>
      </c>
    </row>
    <row r="487" spans="3:63">
      <c r="C487" s="240" t="str">
        <f t="shared" ref="C487:D487" si="97">C452</f>
        <v>S17</v>
      </c>
      <c r="D487" s="240" t="str">
        <f t="shared" si="97"/>
        <v>Изходящи SMS към други мрежи (SMS outgoing to other network)</v>
      </c>
      <c r="E487" s="469">
        <f>'8. Routing factors'!E270*'7. Network costs'!$L$309</f>
        <v>65.821345959208955</v>
      </c>
      <c r="F487" s="469">
        <f>'8. Routing factors'!F270*'7. Network costs'!$L$310</f>
        <v>38.082424367405068</v>
      </c>
      <c r="G487" s="469">
        <f>'8. Routing factors'!G270*'7. Network costs'!$L$311</f>
        <v>79.888829343280861</v>
      </c>
      <c r="H487" s="469">
        <f>'8. Routing factors'!H270*'7. Network costs'!$L$312</f>
        <v>19.224508995485866</v>
      </c>
      <c r="I487" s="469">
        <f>'8. Routing factors'!I270*'7. Network costs'!$L$313</f>
        <v>83.781994650666633</v>
      </c>
      <c r="J487" s="469">
        <f>'8. Routing factors'!J270*'7. Network costs'!$L$314</f>
        <v>4.1838396528669941</v>
      </c>
      <c r="K487" s="469">
        <f>'8. Routing factors'!K270*'7. Network costs'!$L$315</f>
        <v>2.8580776861799064</v>
      </c>
      <c r="L487" s="469">
        <f>'8. Routing factors'!L270*'7. Network costs'!$L$316</f>
        <v>0.38081474968192081</v>
      </c>
      <c r="M487" s="469">
        <f>'8. Routing factors'!M270*'7. Network costs'!$L$317</f>
        <v>11.424442490457626</v>
      </c>
      <c r="N487" s="469">
        <f>'8. Routing factors'!N270*'7. Network costs'!$L$318</f>
        <v>32834.40397827878</v>
      </c>
      <c r="O487" s="469">
        <f>'8. Routing factors'!O270*'7. Network costs'!$L$319</f>
        <v>43974.648185194783</v>
      </c>
      <c r="P487" s="469">
        <f>'8. Routing factors'!P270*'7. Network costs'!$L$320</f>
        <v>0</v>
      </c>
      <c r="Q487" s="469">
        <f>'8. Routing factors'!Q270*'7. Network costs'!$L$321</f>
        <v>0</v>
      </c>
      <c r="R487" s="469">
        <f>'8. Routing factors'!R270*'7. Network costs'!$L$322</f>
        <v>2.0310119983035784</v>
      </c>
      <c r="S487" s="469">
        <f>'8. Routing factors'!S270*'7. Network costs'!$L$323</f>
        <v>1.9040737484096042</v>
      </c>
      <c r="T487" s="469">
        <f>'8. Routing factors'!T270*'7. Network costs'!$L$324</f>
        <v>82.878389581447749</v>
      </c>
      <c r="U487" s="469">
        <f>'8. Routing factors'!U270*'7. Network costs'!$L$325</f>
        <v>8.4024128859098752</v>
      </c>
      <c r="V487" s="469">
        <f>'8. Routing factors'!V270*'7. Network costs'!$L$326</f>
        <v>0</v>
      </c>
      <c r="W487" s="469">
        <f>'8. Routing factors'!W270*'7. Network costs'!$L$327</f>
        <v>12.978247841334232</v>
      </c>
      <c r="X487" s="469">
        <f>'8. Routing factors'!X270*'7. Network costs'!$L$328</f>
        <v>0</v>
      </c>
      <c r="Y487" s="469">
        <f>'8. Routing factors'!Y270*'7. Network costs'!$L$329</f>
        <v>0</v>
      </c>
      <c r="Z487" s="469">
        <f>'8. Routing factors'!Z270*'7. Network costs'!$L$330</f>
        <v>0</v>
      </c>
      <c r="AA487" s="469">
        <f>'8. Routing factors'!AA270*'7. Network costs'!$L$331</f>
        <v>0</v>
      </c>
      <c r="AB487" s="469">
        <f>'8. Routing factors'!AB270*'7. Network costs'!$L$332</f>
        <v>8.942015120487449</v>
      </c>
      <c r="AC487" s="469">
        <f>'8. Routing factors'!AC270*'7. Network costs'!$L$333</f>
        <v>12.492408756026396</v>
      </c>
      <c r="AD487" s="469">
        <f>'8. Routing factors'!AD270*'7. Network costs'!$L$334</f>
        <v>0</v>
      </c>
      <c r="AE487" s="469">
        <f>'8. Routing factors'!AE270*'7. Network costs'!$L$335</f>
        <v>0</v>
      </c>
      <c r="AF487" s="469">
        <f>'8. Routing factors'!AF270*'7. Network costs'!$L$336</f>
        <v>0</v>
      </c>
      <c r="AG487" s="469">
        <f>'8. Routing factors'!AG270*'7. Network costs'!$L$337</f>
        <v>0</v>
      </c>
      <c r="AH487" s="469">
        <f>'8. Routing factors'!AH270*'7. Network costs'!$L$338</f>
        <v>0</v>
      </c>
      <c r="AI487" s="469">
        <f>'8. Routing factors'!AI270*'7. Network costs'!$L$339</f>
        <v>33.428042552516239</v>
      </c>
      <c r="AJ487" s="469">
        <f>'8. Routing factors'!AJ270*'7. Network costs'!$L$340</f>
        <v>84.125123565848156</v>
      </c>
      <c r="AK487" s="469">
        <f>'8. Routing factors'!AK270*'7. Network costs'!$L$341</f>
        <v>34.038758041361653</v>
      </c>
      <c r="AL487" s="469">
        <f>'8. Routing factors'!AL270*'7. Network costs'!$L$342</f>
        <v>8.5737422829488867</v>
      </c>
      <c r="AM487" s="469">
        <f>'8. Routing factors'!AM270*'7. Network costs'!$L$343</f>
        <v>13.534964302301523</v>
      </c>
      <c r="AN487" s="469">
        <f>'8. Routing factors'!AN270*'7. Network costs'!$L$344</f>
        <v>3.4606303812035152E-2</v>
      </c>
      <c r="AO487" s="469">
        <f>'8. Routing factors'!AO270*'7. Network costs'!$L$345</f>
        <v>9.9493691924560056E-3</v>
      </c>
      <c r="AP487" s="469">
        <f>'8. Routing factors'!AP270*'7. Network costs'!$L$346</f>
        <v>584.8971442754214</v>
      </c>
      <c r="AQ487" s="469">
        <f>'8. Routing factors'!AQ270*'7. Network costs'!$L$347</f>
        <v>0</v>
      </c>
      <c r="AR487" s="469">
        <f>'8. Routing factors'!AR270*'7. Network costs'!$L$348</f>
        <v>4.9746845962280038E-2</v>
      </c>
      <c r="AS487" s="469">
        <f>'8. Routing factors'!AS270*'7. Network costs'!$L$349</f>
        <v>0.14763579512636482</v>
      </c>
      <c r="AT487" s="469">
        <f>'8. Routing factors'!AT270*'7. Network costs'!$L$350</f>
        <v>5.4881479760955768E-2</v>
      </c>
      <c r="AU487" s="469">
        <f>'8. Routing factors'!AU270*'7. Network costs'!$L$351</f>
        <v>0</v>
      </c>
      <c r="AV487" s="469">
        <f>'8. Routing factors'!AV270*'7. Network costs'!$L$352</f>
        <v>0.33907662282640766</v>
      </c>
      <c r="AW487" s="469">
        <f>'8. Routing factors'!AW270*'7. Network costs'!$L$353</f>
        <v>0</v>
      </c>
      <c r="AX487" s="469">
        <f>'8. Routing factors'!AX270*'7. Network costs'!$L$354</f>
        <v>0</v>
      </c>
      <c r="AY487" s="469">
        <f>'8. Routing factors'!AY270*'7. Network costs'!$L$355</f>
        <v>0</v>
      </c>
      <c r="AZ487" s="469">
        <f>'8. Routing factors'!AZ270*'7. Network costs'!$L$356</f>
        <v>0</v>
      </c>
      <c r="BA487" s="469">
        <f>'8. Routing factors'!BA270*'7. Network costs'!$L$357</f>
        <v>0</v>
      </c>
      <c r="BB487" s="469">
        <f>'8. Routing factors'!BB270*'7. Network costs'!$L$358</f>
        <v>0</v>
      </c>
      <c r="BC487" s="469">
        <f>'8. Routing factors'!BC270*'7. Network costs'!$L$359</f>
        <v>0</v>
      </c>
      <c r="BD487" s="469">
        <f>'8. Routing factors'!BD270*'7. Network costs'!$L$360</f>
        <v>0</v>
      </c>
      <c r="BE487" s="469">
        <f>'8. Routing factors'!BE270*'7. Network costs'!$L$361</f>
        <v>0</v>
      </c>
      <c r="BF487" s="469">
        <f>'8. Routing factors'!BF270*'7. Network costs'!$L$362</f>
        <v>0</v>
      </c>
      <c r="BG487" s="469">
        <f>'8. Routing factors'!BG270*'7. Network costs'!$L$363</f>
        <v>0</v>
      </c>
      <c r="BH487" s="229"/>
      <c r="BI487" s="335">
        <f t="shared" si="81"/>
        <v>78003.560672737818</v>
      </c>
      <c r="BJ487" s="470">
        <f>'2. Traffic'!L223</f>
        <v>90.092993541120009</v>
      </c>
      <c r="BK487" s="471">
        <f t="shared" si="82"/>
        <v>8.6581161982519363E-4</v>
      </c>
    </row>
    <row r="488" spans="3:63">
      <c r="C488" s="240" t="str">
        <f t="shared" ref="C488:D488" si="98">C453</f>
        <v>S18</v>
      </c>
      <c r="D488" s="240" t="str">
        <f t="shared" si="98"/>
        <v>Входящи SMS от други мрежи (SMS incoming from other network)</v>
      </c>
      <c r="E488" s="469">
        <f>'8. Routing factors'!E271*'7. Network costs'!$L$309</f>
        <v>32.910672979604477</v>
      </c>
      <c r="F488" s="469">
        <f>'8. Routing factors'!F271*'7. Network costs'!$L$310</f>
        <v>19.041212183702534</v>
      </c>
      <c r="G488" s="469">
        <f>'8. Routing factors'!G271*'7. Network costs'!$L$311</f>
        <v>39.94441467164043</v>
      </c>
      <c r="H488" s="469">
        <f>'8. Routing factors'!H271*'7. Network costs'!$L$312</f>
        <v>9.6122544977429332</v>
      </c>
      <c r="I488" s="469">
        <f>'8. Routing factors'!I271*'7. Network costs'!$L$313</f>
        <v>41.890997325333316</v>
      </c>
      <c r="J488" s="469">
        <f>'8. Routing factors'!J271*'7. Network costs'!$L$314</f>
        <v>2.0919198264334971</v>
      </c>
      <c r="K488" s="469">
        <f>'8. Routing factors'!K271*'7. Network costs'!$L$315</f>
        <v>1.4290388430899532</v>
      </c>
      <c r="L488" s="469">
        <f>'8. Routing factors'!L271*'7. Network costs'!$L$316</f>
        <v>0.1904073748409604</v>
      </c>
      <c r="M488" s="469">
        <f>'8. Routing factors'!M271*'7. Network costs'!$L$317</f>
        <v>5.7122212452288128</v>
      </c>
      <c r="N488" s="469">
        <f>'8. Routing factors'!N271*'7. Network costs'!$L$318</f>
        <v>16417.20198913939</v>
      </c>
      <c r="O488" s="469">
        <f>'8. Routing factors'!O271*'7. Network costs'!$L$319</f>
        <v>21987.324092597391</v>
      </c>
      <c r="P488" s="469">
        <f>'8. Routing factors'!P271*'7. Network costs'!$L$320</f>
        <v>0</v>
      </c>
      <c r="Q488" s="469">
        <f>'8. Routing factors'!Q271*'7. Network costs'!$L$321</f>
        <v>0</v>
      </c>
      <c r="R488" s="469">
        <f>'8. Routing factors'!R271*'7. Network costs'!$L$322</f>
        <v>1.0155059991517892</v>
      </c>
      <c r="S488" s="469">
        <f>'8. Routing factors'!S271*'7. Network costs'!$L$323</f>
        <v>0.9520368742048021</v>
      </c>
      <c r="T488" s="469">
        <f>'8. Routing factors'!T271*'7. Network costs'!$L$324</f>
        <v>41.439194790723874</v>
      </c>
      <c r="U488" s="469">
        <f>'8. Routing factors'!U271*'7. Network costs'!$L$325</f>
        <v>0</v>
      </c>
      <c r="V488" s="469">
        <f>'8. Routing factors'!V271*'7. Network costs'!$L$326</f>
        <v>13.025070326289393</v>
      </c>
      <c r="W488" s="469">
        <f>'8. Routing factors'!W271*'7. Network costs'!$L$327</f>
        <v>6.4891239206671161</v>
      </c>
      <c r="X488" s="469">
        <f>'8. Routing factors'!X271*'7. Network costs'!$L$328</f>
        <v>0</v>
      </c>
      <c r="Y488" s="469">
        <f>'8. Routing factors'!Y271*'7. Network costs'!$L$329</f>
        <v>0</v>
      </c>
      <c r="Z488" s="469">
        <f>'8. Routing factors'!Z271*'7. Network costs'!$L$330</f>
        <v>0</v>
      </c>
      <c r="AA488" s="469">
        <f>'8. Routing factors'!AA271*'7. Network costs'!$L$331</f>
        <v>0</v>
      </c>
      <c r="AB488" s="469">
        <f>'8. Routing factors'!AB271*'7. Network costs'!$L$332</f>
        <v>4.4710075602437245</v>
      </c>
      <c r="AC488" s="469">
        <f>'8. Routing factors'!AC271*'7. Network costs'!$L$333</f>
        <v>6.2462043780131982</v>
      </c>
      <c r="AD488" s="469">
        <f>'8. Routing factors'!AD271*'7. Network costs'!$L$334</f>
        <v>0</v>
      </c>
      <c r="AE488" s="469">
        <f>'8. Routing factors'!AE271*'7. Network costs'!$L$335</f>
        <v>0</v>
      </c>
      <c r="AF488" s="469">
        <f>'8. Routing factors'!AF271*'7. Network costs'!$L$336</f>
        <v>0</v>
      </c>
      <c r="AG488" s="469">
        <f>'8. Routing factors'!AG271*'7. Network costs'!$L$337</f>
        <v>0</v>
      </c>
      <c r="AH488" s="469">
        <f>'8. Routing factors'!AH271*'7. Network costs'!$L$338</f>
        <v>0</v>
      </c>
      <c r="AI488" s="469">
        <f>'8. Routing factors'!AI271*'7. Network costs'!$L$339</f>
        <v>16.714021276258119</v>
      </c>
      <c r="AJ488" s="469">
        <f>'8. Routing factors'!AJ271*'7. Network costs'!$L$340</f>
        <v>42.062561782924078</v>
      </c>
      <c r="AK488" s="469">
        <f>'8. Routing factors'!AK271*'7. Network costs'!$L$341</f>
        <v>17.019379020680827</v>
      </c>
      <c r="AL488" s="469">
        <f>'8. Routing factors'!AL271*'7. Network costs'!$L$342</f>
        <v>4.2868711414744434</v>
      </c>
      <c r="AM488" s="469">
        <f>'8. Routing factors'!AM271*'7. Network costs'!$L$343</f>
        <v>6.7674821511507615</v>
      </c>
      <c r="AN488" s="469">
        <f>'8. Routing factors'!AN271*'7. Network costs'!$L$344</f>
        <v>1.7303151906017576E-2</v>
      </c>
      <c r="AO488" s="469">
        <f>'8. Routing factors'!AO271*'7. Network costs'!$L$345</f>
        <v>4.9746845962280028E-3</v>
      </c>
      <c r="AP488" s="469">
        <f>'8. Routing factors'!AP271*'7. Network costs'!$L$346</f>
        <v>292.4485721377107</v>
      </c>
      <c r="AQ488" s="469">
        <f>'8. Routing factors'!AQ271*'7. Network costs'!$L$347</f>
        <v>0</v>
      </c>
      <c r="AR488" s="469">
        <f>'8. Routing factors'!AR271*'7. Network costs'!$L$348</f>
        <v>2.4873422981140019E-2</v>
      </c>
      <c r="AS488" s="469">
        <f>'8. Routing factors'!AS271*'7. Network costs'!$L$349</f>
        <v>7.3817897563182411E-2</v>
      </c>
      <c r="AT488" s="469">
        <f>'8. Routing factors'!AT271*'7. Network costs'!$L$350</f>
        <v>0</v>
      </c>
      <c r="AU488" s="469">
        <f>'8. Routing factors'!AU271*'7. Network costs'!$L$351</f>
        <v>2.3202268093165369E-2</v>
      </c>
      <c r="AV488" s="469">
        <f>'8. Routing factors'!AV271*'7. Network costs'!$L$352</f>
        <v>0.16953831141320383</v>
      </c>
      <c r="AW488" s="469">
        <f>'8. Routing factors'!AW271*'7. Network costs'!$L$353</f>
        <v>0</v>
      </c>
      <c r="AX488" s="469">
        <f>'8. Routing factors'!AX271*'7. Network costs'!$L$354</f>
        <v>0</v>
      </c>
      <c r="AY488" s="469">
        <f>'8. Routing factors'!AY271*'7. Network costs'!$L$355</f>
        <v>0</v>
      </c>
      <c r="AZ488" s="469">
        <f>'8. Routing factors'!AZ271*'7. Network costs'!$L$356</f>
        <v>0</v>
      </c>
      <c r="BA488" s="469">
        <f>'8. Routing factors'!BA271*'7. Network costs'!$L$357</f>
        <v>0</v>
      </c>
      <c r="BB488" s="469">
        <f>'8. Routing factors'!BB271*'7. Network costs'!$L$358</f>
        <v>0</v>
      </c>
      <c r="BC488" s="469">
        <f>'8. Routing factors'!BC271*'7. Network costs'!$L$359</f>
        <v>0</v>
      </c>
      <c r="BD488" s="469">
        <f>'8. Routing factors'!BD271*'7. Network costs'!$L$360</f>
        <v>0</v>
      </c>
      <c r="BE488" s="469">
        <f>'8. Routing factors'!BE271*'7. Network costs'!$L$361</f>
        <v>0</v>
      </c>
      <c r="BF488" s="469">
        <f>'8. Routing factors'!BF271*'7. Network costs'!$L$362</f>
        <v>0</v>
      </c>
      <c r="BG488" s="469">
        <f>'8. Routing factors'!BG271*'7. Network costs'!$L$363</f>
        <v>0</v>
      </c>
      <c r="BH488" s="229"/>
      <c r="BI488" s="335">
        <f t="shared" si="81"/>
        <v>39010.599961780448</v>
      </c>
      <c r="BJ488" s="470">
        <f>'2. Traffic'!L224</f>
        <v>45.046496770560005</v>
      </c>
      <c r="BK488" s="471">
        <f t="shared" si="82"/>
        <v>8.6600740919936983E-4</v>
      </c>
    </row>
    <row r="489" spans="3:63">
      <c r="C489" s="240" t="str">
        <f t="shared" ref="C489:D489" si="99">C454</f>
        <v>S19</v>
      </c>
      <c r="D489" s="240" t="str">
        <f t="shared" si="99"/>
        <v>Пренос на данни (Data services)</v>
      </c>
      <c r="E489" s="469">
        <f>'8. Routing factors'!E272*'7. Network costs'!$L$309</f>
        <v>0</v>
      </c>
      <c r="F489" s="469">
        <f>'8. Routing factors'!F272*'7. Network costs'!$L$310</f>
        <v>2827998.291871151</v>
      </c>
      <c r="G489" s="469">
        <f>'8. Routing factors'!G272*'7. Network costs'!$L$311</f>
        <v>0</v>
      </c>
      <c r="H489" s="469">
        <f>'8. Routing factors'!H272*'7. Network costs'!$L$312</f>
        <v>1427610.7549452255</v>
      </c>
      <c r="I489" s="469">
        <f>'8. Routing factors'!I272*'7. Network costs'!$L$313</f>
        <v>0</v>
      </c>
      <c r="J489" s="469">
        <f>'8. Routing factors'!J272*'7. Network costs'!$L$314</f>
        <v>310691.65338900068</v>
      </c>
      <c r="K489" s="469">
        <f>'8. Routing factors'!K272*'7. Network costs'!$L$315</f>
        <v>141493.77215017498</v>
      </c>
      <c r="L489" s="469">
        <f>'8. Routing factors'!L272*'7. Network costs'!$L$316</f>
        <v>28279.277895489584</v>
      </c>
      <c r="M489" s="469">
        <f>'8. Routing factors'!M272*'7. Network costs'!$L$317</f>
        <v>848378.33686468762</v>
      </c>
      <c r="N489" s="469">
        <f>'8. Routing factors'!N272*'7. Network costs'!$L$318</f>
        <v>0</v>
      </c>
      <c r="O489" s="469">
        <f>'8. Routing factors'!O272*'7. Network costs'!$L$319</f>
        <v>0</v>
      </c>
      <c r="P489" s="469">
        <f>'8. Routing factors'!P272*'7. Network costs'!$L$320</f>
        <v>0</v>
      </c>
      <c r="Q489" s="469">
        <f>'8. Routing factors'!Q272*'7. Network costs'!$L$321</f>
        <v>0</v>
      </c>
      <c r="R489" s="469">
        <f>'8. Routing factors'!R272*'7. Network costs'!$L$322</f>
        <v>150822.81544261114</v>
      </c>
      <c r="S489" s="469">
        <f>'8. Routing factors'!S272*'7. Network costs'!$L$323</f>
        <v>141396.38947744793</v>
      </c>
      <c r="T489" s="469">
        <f>'8. Routing factors'!T272*'7. Network costs'!$L$324</f>
        <v>6154543.6789463693</v>
      </c>
      <c r="U489" s="469">
        <f>'8. Routing factors'!U272*'7. Network costs'!$L$325</f>
        <v>623962.62012371502</v>
      </c>
      <c r="V489" s="469">
        <f>'8. Routing factors'!V272*'7. Network costs'!$L$326</f>
        <v>0</v>
      </c>
      <c r="W489" s="469">
        <f>'8. Routing factors'!W272*'7. Network costs'!$L$327</f>
        <v>0</v>
      </c>
      <c r="X489" s="469">
        <f>'8. Routing factors'!X272*'7. Network costs'!$L$328</f>
        <v>0</v>
      </c>
      <c r="Y489" s="469">
        <f>'8. Routing factors'!Y272*'7. Network costs'!$L$329</f>
        <v>502458.83071895677</v>
      </c>
      <c r="Z489" s="469">
        <f>'8. Routing factors'!Z272*'7. Network costs'!$L$330</f>
        <v>298382.67988015257</v>
      </c>
      <c r="AA489" s="469">
        <f>'8. Routing factors'!AA272*'7. Network costs'!$L$331</f>
        <v>451086.31149044062</v>
      </c>
      <c r="AB489" s="469">
        <f>'8. Routing factors'!AB272*'7. Network costs'!$L$332</f>
        <v>664033.44604994834</v>
      </c>
      <c r="AC489" s="469">
        <f>'8. Routing factors'!AC272*'7. Network costs'!$L$333</f>
        <v>927685.44046887686</v>
      </c>
      <c r="AD489" s="469">
        <f>'8. Routing factors'!AD272*'7. Network costs'!$L$334</f>
        <v>0</v>
      </c>
      <c r="AE489" s="469">
        <f>'8. Routing factors'!AE272*'7. Network costs'!$L$335</f>
        <v>0</v>
      </c>
      <c r="AF489" s="469">
        <f>'8. Routing factors'!AF272*'7. Network costs'!$L$336</f>
        <v>0</v>
      </c>
      <c r="AG489" s="469">
        <f>'8. Routing factors'!AG272*'7. Network costs'!$L$337</f>
        <v>0</v>
      </c>
      <c r="AH489" s="469">
        <f>'8. Routing factors'!AH272*'7. Network costs'!$L$338</f>
        <v>0</v>
      </c>
      <c r="AI489" s="469">
        <f>'8. Routing factors'!AI272*'7. Network costs'!$L$339</f>
        <v>0</v>
      </c>
      <c r="AJ489" s="469">
        <f>'8. Routing factors'!AJ272*'7. Network costs'!$L$340</f>
        <v>6247126.0614198912</v>
      </c>
      <c r="AK489" s="469">
        <f>'8. Routing factors'!AK272*'7. Network costs'!$L$341</f>
        <v>0</v>
      </c>
      <c r="AL489" s="469">
        <f>'8. Routing factors'!AL272*'7. Network costs'!$L$342</f>
        <v>636685.52971316699</v>
      </c>
      <c r="AM489" s="469">
        <f>'8. Routing factors'!AM272*'7. Network costs'!$L$343</f>
        <v>0</v>
      </c>
      <c r="AN489" s="469">
        <f>'8. Routing factors'!AN272*'7. Network costs'!$L$344</f>
        <v>2569.8618114285287</v>
      </c>
      <c r="AO489" s="469">
        <f>'8. Routing factors'!AO272*'7. Network costs'!$L$345</f>
        <v>738.83949220269346</v>
      </c>
      <c r="AP489" s="469">
        <f>'8. Routing factors'!AP272*'7. Network costs'!$L$346</f>
        <v>0</v>
      </c>
      <c r="AQ489" s="469">
        <f>'8. Routing factors'!AQ272*'7. Network costs'!$L$347</f>
        <v>0</v>
      </c>
      <c r="AR489" s="469">
        <f>'8. Routing factors'!AR272*'7. Network costs'!$L$348</f>
        <v>3694.197461013468</v>
      </c>
      <c r="AS489" s="469">
        <f>'8. Routing factors'!AS272*'7. Network costs'!$L$349</f>
        <v>10963.42429274936</v>
      </c>
      <c r="AT489" s="469">
        <f>'8. Routing factors'!AT272*'7. Network costs'!$L$350</f>
        <v>4075.495024213441</v>
      </c>
      <c r="AU489" s="469">
        <f>'8. Routing factors'!AU272*'7. Network costs'!$L$351</f>
        <v>0</v>
      </c>
      <c r="AV489" s="469">
        <f>'8. Routing factors'!AV272*'7. Network costs'!$L$352</f>
        <v>0</v>
      </c>
      <c r="AW489" s="469">
        <f>'8. Routing factors'!AW272*'7. Network costs'!$L$353</f>
        <v>0</v>
      </c>
      <c r="AX489" s="469">
        <f>'8. Routing factors'!AX272*'7. Network costs'!$L$354</f>
        <v>2060.370888733687</v>
      </c>
      <c r="AY489" s="469">
        <f>'8. Routing factors'!AY272*'7. Network costs'!$L$355</f>
        <v>0</v>
      </c>
      <c r="AZ489" s="469">
        <f>'8. Routing factors'!AZ272*'7. Network costs'!$L$356</f>
        <v>0</v>
      </c>
      <c r="BA489" s="469">
        <f>'8. Routing factors'!BA272*'7. Network costs'!$L$357</f>
        <v>0</v>
      </c>
      <c r="BB489" s="469">
        <f>'8. Routing factors'!BB272*'7. Network costs'!$L$358</f>
        <v>0</v>
      </c>
      <c r="BC489" s="469">
        <f>'8. Routing factors'!BC272*'7. Network costs'!$L$359</f>
        <v>0</v>
      </c>
      <c r="BD489" s="469">
        <f>'8. Routing factors'!BD272*'7. Network costs'!$L$360</f>
        <v>0</v>
      </c>
      <c r="BE489" s="469">
        <f>'8. Routing factors'!BE272*'7. Network costs'!$L$361</f>
        <v>0</v>
      </c>
      <c r="BF489" s="469">
        <f>'8. Routing factors'!BF272*'7. Network costs'!$L$362</f>
        <v>0</v>
      </c>
      <c r="BG489" s="469">
        <f>'8. Routing factors'!BG272*'7. Network costs'!$L$363</f>
        <v>0</v>
      </c>
      <c r="BH489" s="229"/>
      <c r="BI489" s="335">
        <f t="shared" si="81"/>
        <v>22406738.079817649</v>
      </c>
      <c r="BJ489" s="470">
        <f>'2. Traffic'!L225</f>
        <v>4504.6496770559997</v>
      </c>
      <c r="BK489" s="471">
        <f t="shared" si="82"/>
        <v>4.9741355457549154E-3</v>
      </c>
    </row>
    <row r="490" spans="3:63">
      <c r="C490" s="240" t="str">
        <f t="shared" ref="C490:D490" si="100">C455</f>
        <v>S20</v>
      </c>
      <c r="D490" s="240" t="str">
        <f t="shared" si="100"/>
        <v>Subscribers</v>
      </c>
      <c r="E490" s="469">
        <f>'8. Routing factors'!E273*'7. Network costs'!$L$309</f>
        <v>0</v>
      </c>
      <c r="F490" s="469">
        <f>'8. Routing factors'!F273*'7. Network costs'!$L$310</f>
        <v>0</v>
      </c>
      <c r="G490" s="469">
        <f>'8. Routing factors'!G273*'7. Network costs'!$L$311</f>
        <v>0</v>
      </c>
      <c r="H490" s="469">
        <f>'8. Routing factors'!H273*'7. Network costs'!$L$312</f>
        <v>0</v>
      </c>
      <c r="I490" s="469">
        <f>'8. Routing factors'!I273*'7. Network costs'!$L$313</f>
        <v>0</v>
      </c>
      <c r="J490" s="469">
        <f>'8. Routing factors'!J273*'7. Network costs'!$L$314</f>
        <v>0</v>
      </c>
      <c r="K490" s="469">
        <f>'8. Routing factors'!K273*'7. Network costs'!$L$315</f>
        <v>0</v>
      </c>
      <c r="L490" s="469">
        <f>'8. Routing factors'!L273*'7. Network costs'!$L$316</f>
        <v>0</v>
      </c>
      <c r="M490" s="469">
        <f>'8. Routing factors'!M273*'7. Network costs'!$L$317</f>
        <v>0</v>
      </c>
      <c r="N490" s="469">
        <f>'8. Routing factors'!N273*'7. Network costs'!$L$318</f>
        <v>0</v>
      </c>
      <c r="O490" s="469">
        <f>'8. Routing factors'!O273*'7. Network costs'!$L$319</f>
        <v>0</v>
      </c>
      <c r="P490" s="469">
        <f>'8. Routing factors'!P273*'7. Network costs'!$L$320</f>
        <v>0</v>
      </c>
      <c r="Q490" s="469">
        <f>'8. Routing factors'!Q273*'7. Network costs'!$L$321</f>
        <v>0</v>
      </c>
      <c r="R490" s="469">
        <f>'8. Routing factors'!R273*'7. Network costs'!$L$322</f>
        <v>0</v>
      </c>
      <c r="S490" s="469">
        <f>'8. Routing factors'!S273*'7. Network costs'!$L$323</f>
        <v>0</v>
      </c>
      <c r="T490" s="469">
        <f>'8. Routing factors'!T273*'7. Network costs'!$L$324</f>
        <v>0</v>
      </c>
      <c r="U490" s="469">
        <f>'8. Routing factors'!U273*'7. Network costs'!$L$325</f>
        <v>0</v>
      </c>
      <c r="V490" s="469">
        <f>'8. Routing factors'!V273*'7. Network costs'!$L$326</f>
        <v>0</v>
      </c>
      <c r="W490" s="469">
        <f>'8. Routing factors'!W273*'7. Network costs'!$L$327</f>
        <v>0</v>
      </c>
      <c r="X490" s="469">
        <f>'8. Routing factors'!X273*'7. Network costs'!$L$328</f>
        <v>0</v>
      </c>
      <c r="Y490" s="469">
        <f>'8. Routing factors'!Y273*'7. Network costs'!$L$329</f>
        <v>0</v>
      </c>
      <c r="Z490" s="469">
        <f>'8. Routing factors'!Z273*'7. Network costs'!$L$330</f>
        <v>0</v>
      </c>
      <c r="AA490" s="469">
        <f>'8. Routing factors'!AA273*'7. Network costs'!$L$331</f>
        <v>0</v>
      </c>
      <c r="AB490" s="469">
        <f>'8. Routing factors'!AB273*'7. Network costs'!$L$332</f>
        <v>0</v>
      </c>
      <c r="AC490" s="469">
        <f>'8. Routing factors'!AC273*'7. Network costs'!$L$333</f>
        <v>0</v>
      </c>
      <c r="AD490" s="469">
        <f>'8. Routing factors'!AD273*'7. Network costs'!$L$334</f>
        <v>0</v>
      </c>
      <c r="AE490" s="469">
        <f>'8. Routing factors'!AE273*'7. Network costs'!$L$335</f>
        <v>0</v>
      </c>
      <c r="AF490" s="469">
        <f>'8. Routing factors'!AF273*'7. Network costs'!$L$336</f>
        <v>0</v>
      </c>
      <c r="AG490" s="469">
        <f>'8. Routing factors'!AG273*'7. Network costs'!$L$337</f>
        <v>0</v>
      </c>
      <c r="AH490" s="469">
        <f>'8. Routing factors'!AH273*'7. Network costs'!$L$338</f>
        <v>0</v>
      </c>
      <c r="AI490" s="469">
        <f>'8. Routing factors'!AI273*'7. Network costs'!$L$339</f>
        <v>0</v>
      </c>
      <c r="AJ490" s="469">
        <f>'8. Routing factors'!AJ273*'7. Network costs'!$L$340</f>
        <v>0</v>
      </c>
      <c r="AK490" s="469">
        <f>'8. Routing factors'!AK273*'7. Network costs'!$L$341</f>
        <v>0</v>
      </c>
      <c r="AL490" s="469">
        <f>'8. Routing factors'!AL273*'7. Network costs'!$L$342</f>
        <v>0</v>
      </c>
      <c r="AM490" s="469">
        <f>'8. Routing factors'!AM273*'7. Network costs'!$L$343</f>
        <v>0</v>
      </c>
      <c r="AN490" s="469">
        <f>'8. Routing factors'!AN273*'7. Network costs'!$L$344</f>
        <v>0</v>
      </c>
      <c r="AO490" s="469">
        <f>'8. Routing factors'!AO273*'7. Network costs'!$L$345</f>
        <v>0</v>
      </c>
      <c r="AP490" s="469">
        <f>'8. Routing factors'!AP273*'7. Network costs'!$L$346</f>
        <v>0</v>
      </c>
      <c r="AQ490" s="469">
        <f>'8. Routing factors'!AQ273*'7. Network costs'!$L$347</f>
        <v>0</v>
      </c>
      <c r="AR490" s="469">
        <f>'8. Routing factors'!AR273*'7. Network costs'!$L$348</f>
        <v>0</v>
      </c>
      <c r="AS490" s="469">
        <f>'8. Routing factors'!AS273*'7. Network costs'!$L$349</f>
        <v>0</v>
      </c>
      <c r="AT490" s="469">
        <f>'8. Routing factors'!AT273*'7. Network costs'!$L$350</f>
        <v>0</v>
      </c>
      <c r="AU490" s="469">
        <f>'8. Routing factors'!AU273*'7. Network costs'!$L$351</f>
        <v>0</v>
      </c>
      <c r="AV490" s="469">
        <f>'8. Routing factors'!AV273*'7. Network costs'!$L$352</f>
        <v>0</v>
      </c>
      <c r="AW490" s="469">
        <f>'8. Routing factors'!AW273*'7. Network costs'!$L$353</f>
        <v>0</v>
      </c>
      <c r="AX490" s="469">
        <f>'8. Routing factors'!AX273*'7. Network costs'!$L$354</f>
        <v>0</v>
      </c>
      <c r="AY490" s="469">
        <f>'8. Routing factors'!AY273*'7. Network costs'!$L$355</f>
        <v>0</v>
      </c>
      <c r="AZ490" s="469">
        <f>'8. Routing factors'!AZ273*'7. Network costs'!$L$356</f>
        <v>0</v>
      </c>
      <c r="BA490" s="469">
        <f>'8. Routing factors'!BA273*'7. Network costs'!$L$357</f>
        <v>0</v>
      </c>
      <c r="BB490" s="469">
        <f>'8. Routing factors'!BB273*'7. Network costs'!$L$358</f>
        <v>0</v>
      </c>
      <c r="BC490" s="469">
        <f>'8. Routing factors'!BC273*'7. Network costs'!$L$359</f>
        <v>0</v>
      </c>
      <c r="BD490" s="469">
        <f>'8. Routing factors'!BD273*'7. Network costs'!$L$360</f>
        <v>0</v>
      </c>
      <c r="BE490" s="469">
        <f>'8. Routing factors'!BE273*'7. Network costs'!$L$361</f>
        <v>0</v>
      </c>
      <c r="BF490" s="469">
        <f>'8. Routing factors'!BF273*'7. Network costs'!$L$362</f>
        <v>0</v>
      </c>
      <c r="BG490" s="469">
        <f>'8. Routing factors'!BG273*'7. Network costs'!$L$363</f>
        <v>0</v>
      </c>
      <c r="BH490" s="229"/>
      <c r="BI490" s="335">
        <f t="shared" si="81"/>
        <v>0</v>
      </c>
      <c r="BJ490" s="470">
        <f>'2. Traffic'!L226</f>
        <v>0</v>
      </c>
      <c r="BK490" s="471" t="str">
        <f t="shared" si="82"/>
        <v/>
      </c>
    </row>
    <row r="491" spans="3:63">
      <c r="C491" s="240" t="str">
        <f t="shared" ref="C491:D491" si="101">C456</f>
        <v>S21</v>
      </c>
      <c r="D491" s="240" t="str">
        <f t="shared" si="101"/>
        <v>OTHER: complete as required</v>
      </c>
      <c r="E491" s="469">
        <f>'8. Routing factors'!E274*'7. Network costs'!$L$309</f>
        <v>0</v>
      </c>
      <c r="F491" s="469">
        <f>'8. Routing factors'!F274*'7. Network costs'!$L$310</f>
        <v>0</v>
      </c>
      <c r="G491" s="469">
        <f>'8. Routing factors'!G274*'7. Network costs'!$L$311</f>
        <v>0</v>
      </c>
      <c r="H491" s="469">
        <f>'8. Routing factors'!H274*'7. Network costs'!$L$312</f>
        <v>0</v>
      </c>
      <c r="I491" s="469">
        <f>'8. Routing factors'!I274*'7. Network costs'!$L$313</f>
        <v>0</v>
      </c>
      <c r="J491" s="469">
        <f>'8. Routing factors'!J274*'7. Network costs'!$L$314</f>
        <v>0</v>
      </c>
      <c r="K491" s="469">
        <f>'8. Routing factors'!K274*'7. Network costs'!$L$315</f>
        <v>0</v>
      </c>
      <c r="L491" s="469">
        <f>'8. Routing factors'!L274*'7. Network costs'!$L$316</f>
        <v>0</v>
      </c>
      <c r="M491" s="469">
        <f>'8. Routing factors'!M274*'7. Network costs'!$L$317</f>
        <v>0</v>
      </c>
      <c r="N491" s="469">
        <f>'8. Routing factors'!N274*'7. Network costs'!$L$318</f>
        <v>0</v>
      </c>
      <c r="O491" s="469">
        <f>'8. Routing factors'!O274*'7. Network costs'!$L$319</f>
        <v>0</v>
      </c>
      <c r="P491" s="469">
        <f>'8. Routing factors'!P274*'7. Network costs'!$L$320</f>
        <v>0</v>
      </c>
      <c r="Q491" s="469">
        <f>'8. Routing factors'!Q274*'7. Network costs'!$L$321</f>
        <v>0</v>
      </c>
      <c r="R491" s="469">
        <f>'8. Routing factors'!R274*'7. Network costs'!$L$322</f>
        <v>0</v>
      </c>
      <c r="S491" s="469">
        <f>'8. Routing factors'!S274*'7. Network costs'!$L$323</f>
        <v>0</v>
      </c>
      <c r="T491" s="469">
        <f>'8. Routing factors'!T274*'7. Network costs'!$L$324</f>
        <v>0</v>
      </c>
      <c r="U491" s="469">
        <f>'8. Routing factors'!U274*'7. Network costs'!$L$325</f>
        <v>0</v>
      </c>
      <c r="V491" s="469">
        <f>'8. Routing factors'!V274*'7. Network costs'!$L$326</f>
        <v>0</v>
      </c>
      <c r="W491" s="469">
        <f>'8. Routing factors'!W274*'7. Network costs'!$L$327</f>
        <v>0</v>
      </c>
      <c r="X491" s="469">
        <f>'8. Routing factors'!X274*'7. Network costs'!$L$328</f>
        <v>0</v>
      </c>
      <c r="Y491" s="469">
        <f>'8. Routing factors'!Y274*'7. Network costs'!$L$329</f>
        <v>0</v>
      </c>
      <c r="Z491" s="469">
        <f>'8. Routing factors'!Z274*'7. Network costs'!$L$330</f>
        <v>0</v>
      </c>
      <c r="AA491" s="469">
        <f>'8. Routing factors'!AA274*'7. Network costs'!$L$331</f>
        <v>0</v>
      </c>
      <c r="AB491" s="469">
        <f>'8. Routing factors'!AB274*'7. Network costs'!$L$332</f>
        <v>0</v>
      </c>
      <c r="AC491" s="469">
        <f>'8. Routing factors'!AC274*'7. Network costs'!$L$333</f>
        <v>0</v>
      </c>
      <c r="AD491" s="469">
        <f>'8. Routing factors'!AD274*'7. Network costs'!$L$334</f>
        <v>0</v>
      </c>
      <c r="AE491" s="469">
        <f>'8. Routing factors'!AE274*'7. Network costs'!$L$335</f>
        <v>0</v>
      </c>
      <c r="AF491" s="469">
        <f>'8. Routing factors'!AF274*'7. Network costs'!$L$336</f>
        <v>0</v>
      </c>
      <c r="AG491" s="469">
        <f>'8. Routing factors'!AG274*'7. Network costs'!$L$337</f>
        <v>0</v>
      </c>
      <c r="AH491" s="469">
        <f>'8. Routing factors'!AH274*'7. Network costs'!$L$338</f>
        <v>0</v>
      </c>
      <c r="AI491" s="469">
        <f>'8. Routing factors'!AI274*'7. Network costs'!$L$339</f>
        <v>0</v>
      </c>
      <c r="AJ491" s="469">
        <f>'8. Routing factors'!AJ274*'7. Network costs'!$L$340</f>
        <v>0</v>
      </c>
      <c r="AK491" s="469">
        <f>'8. Routing factors'!AK274*'7. Network costs'!$L$341</f>
        <v>0</v>
      </c>
      <c r="AL491" s="469">
        <f>'8. Routing factors'!AL274*'7. Network costs'!$L$342</f>
        <v>0</v>
      </c>
      <c r="AM491" s="469">
        <f>'8. Routing factors'!AM274*'7. Network costs'!$L$343</f>
        <v>0</v>
      </c>
      <c r="AN491" s="469">
        <f>'8. Routing factors'!AN274*'7. Network costs'!$L$344</f>
        <v>0</v>
      </c>
      <c r="AO491" s="469">
        <f>'8. Routing factors'!AO274*'7. Network costs'!$L$345</f>
        <v>0</v>
      </c>
      <c r="AP491" s="469">
        <f>'8. Routing factors'!AP274*'7. Network costs'!$L$346</f>
        <v>0</v>
      </c>
      <c r="AQ491" s="469">
        <f>'8. Routing factors'!AQ274*'7. Network costs'!$L$347</f>
        <v>0</v>
      </c>
      <c r="AR491" s="469">
        <f>'8. Routing factors'!AR274*'7. Network costs'!$L$348</f>
        <v>0</v>
      </c>
      <c r="AS491" s="469">
        <f>'8. Routing factors'!AS274*'7. Network costs'!$L$349</f>
        <v>0</v>
      </c>
      <c r="AT491" s="469">
        <f>'8. Routing factors'!AT274*'7. Network costs'!$L$350</f>
        <v>0</v>
      </c>
      <c r="AU491" s="469">
        <f>'8. Routing factors'!AU274*'7. Network costs'!$L$351</f>
        <v>0</v>
      </c>
      <c r="AV491" s="469">
        <f>'8. Routing factors'!AV274*'7. Network costs'!$L$352</f>
        <v>0</v>
      </c>
      <c r="AW491" s="469">
        <f>'8. Routing factors'!AW274*'7. Network costs'!$L$353</f>
        <v>0</v>
      </c>
      <c r="AX491" s="469">
        <f>'8. Routing factors'!AX274*'7. Network costs'!$L$354</f>
        <v>0</v>
      </c>
      <c r="AY491" s="469">
        <f>'8. Routing factors'!AY274*'7. Network costs'!$L$355</f>
        <v>0</v>
      </c>
      <c r="AZ491" s="469">
        <f>'8. Routing factors'!AZ274*'7. Network costs'!$L$356</f>
        <v>0</v>
      </c>
      <c r="BA491" s="469">
        <f>'8. Routing factors'!BA274*'7. Network costs'!$L$357</f>
        <v>0</v>
      </c>
      <c r="BB491" s="469">
        <f>'8. Routing factors'!BB274*'7. Network costs'!$L$358</f>
        <v>0</v>
      </c>
      <c r="BC491" s="469">
        <f>'8. Routing factors'!BC274*'7. Network costs'!$L$359</f>
        <v>0</v>
      </c>
      <c r="BD491" s="469">
        <f>'8. Routing factors'!BD274*'7. Network costs'!$L$360</f>
        <v>0</v>
      </c>
      <c r="BE491" s="469">
        <f>'8. Routing factors'!BE274*'7. Network costs'!$L$361</f>
        <v>0</v>
      </c>
      <c r="BF491" s="469">
        <f>'8. Routing factors'!BF274*'7. Network costs'!$L$362</f>
        <v>0</v>
      </c>
      <c r="BG491" s="469">
        <f>'8. Routing factors'!BG274*'7. Network costs'!$L$363</f>
        <v>0</v>
      </c>
      <c r="BH491" s="229"/>
      <c r="BI491" s="335">
        <f t="shared" si="81"/>
        <v>0</v>
      </c>
      <c r="BJ491" s="470">
        <f>'2. Traffic'!L227</f>
        <v>0</v>
      </c>
      <c r="BK491" s="471" t="str">
        <f t="shared" si="82"/>
        <v/>
      </c>
    </row>
    <row r="492" spans="3:63">
      <c r="C492" s="240" t="str">
        <f t="shared" ref="C492:D492" si="102">C457</f>
        <v>S22</v>
      </c>
      <c r="D492" s="240" t="str">
        <f t="shared" si="102"/>
        <v>OTHER: complete as required</v>
      </c>
      <c r="E492" s="469">
        <f>'8. Routing factors'!E275*'7. Network costs'!$L$309</f>
        <v>0</v>
      </c>
      <c r="F492" s="469">
        <f>'8. Routing factors'!F275*'7. Network costs'!$L$310</f>
        <v>0</v>
      </c>
      <c r="G492" s="469">
        <f>'8. Routing factors'!G275*'7. Network costs'!$L$311</f>
        <v>0</v>
      </c>
      <c r="H492" s="469">
        <f>'8. Routing factors'!H275*'7. Network costs'!$L$312</f>
        <v>0</v>
      </c>
      <c r="I492" s="469">
        <f>'8. Routing factors'!I275*'7. Network costs'!$L$313</f>
        <v>0</v>
      </c>
      <c r="J492" s="469">
        <f>'8. Routing factors'!J275*'7. Network costs'!$L$314</f>
        <v>0</v>
      </c>
      <c r="K492" s="469">
        <f>'8. Routing factors'!K275*'7. Network costs'!$L$315</f>
        <v>0</v>
      </c>
      <c r="L492" s="469">
        <f>'8. Routing factors'!L275*'7. Network costs'!$L$316</f>
        <v>0</v>
      </c>
      <c r="M492" s="469">
        <f>'8. Routing factors'!M275*'7. Network costs'!$L$317</f>
        <v>0</v>
      </c>
      <c r="N492" s="469">
        <f>'8. Routing factors'!N275*'7. Network costs'!$L$318</f>
        <v>0</v>
      </c>
      <c r="O492" s="469">
        <f>'8. Routing factors'!O275*'7. Network costs'!$L$319</f>
        <v>0</v>
      </c>
      <c r="P492" s="469">
        <f>'8. Routing factors'!P275*'7. Network costs'!$L$320</f>
        <v>0</v>
      </c>
      <c r="Q492" s="469">
        <f>'8. Routing factors'!Q275*'7. Network costs'!$L$321</f>
        <v>0</v>
      </c>
      <c r="R492" s="469">
        <f>'8. Routing factors'!R275*'7. Network costs'!$L$322</f>
        <v>0</v>
      </c>
      <c r="S492" s="469">
        <f>'8. Routing factors'!S275*'7. Network costs'!$L$323</f>
        <v>0</v>
      </c>
      <c r="T492" s="469">
        <f>'8. Routing factors'!T275*'7. Network costs'!$L$324</f>
        <v>0</v>
      </c>
      <c r="U492" s="469">
        <f>'8. Routing factors'!U275*'7. Network costs'!$L$325</f>
        <v>0</v>
      </c>
      <c r="V492" s="469">
        <f>'8. Routing factors'!V275*'7. Network costs'!$L$326</f>
        <v>0</v>
      </c>
      <c r="W492" s="469">
        <f>'8. Routing factors'!W275*'7. Network costs'!$L$327</f>
        <v>0</v>
      </c>
      <c r="X492" s="469">
        <f>'8. Routing factors'!X275*'7. Network costs'!$L$328</f>
        <v>0</v>
      </c>
      <c r="Y492" s="469">
        <f>'8. Routing factors'!Y275*'7. Network costs'!$L$329</f>
        <v>0</v>
      </c>
      <c r="Z492" s="469">
        <f>'8. Routing factors'!Z275*'7. Network costs'!$L$330</f>
        <v>0</v>
      </c>
      <c r="AA492" s="469">
        <f>'8. Routing factors'!AA275*'7. Network costs'!$L$331</f>
        <v>0</v>
      </c>
      <c r="AB492" s="469">
        <f>'8. Routing factors'!AB275*'7. Network costs'!$L$332</f>
        <v>0</v>
      </c>
      <c r="AC492" s="469">
        <f>'8. Routing factors'!AC275*'7. Network costs'!$L$333</f>
        <v>0</v>
      </c>
      <c r="AD492" s="469">
        <f>'8. Routing factors'!AD275*'7. Network costs'!$L$334</f>
        <v>0</v>
      </c>
      <c r="AE492" s="469">
        <f>'8. Routing factors'!AE275*'7. Network costs'!$L$335</f>
        <v>0</v>
      </c>
      <c r="AF492" s="469">
        <f>'8. Routing factors'!AF275*'7. Network costs'!$L$336</f>
        <v>0</v>
      </c>
      <c r="AG492" s="469">
        <f>'8. Routing factors'!AG275*'7. Network costs'!$L$337</f>
        <v>0</v>
      </c>
      <c r="AH492" s="469">
        <f>'8. Routing factors'!AH275*'7. Network costs'!$L$338</f>
        <v>0</v>
      </c>
      <c r="AI492" s="469">
        <f>'8. Routing factors'!AI275*'7. Network costs'!$L$339</f>
        <v>0</v>
      </c>
      <c r="AJ492" s="469">
        <f>'8. Routing factors'!AJ275*'7. Network costs'!$L$340</f>
        <v>0</v>
      </c>
      <c r="AK492" s="469">
        <f>'8. Routing factors'!AK275*'7. Network costs'!$L$341</f>
        <v>0</v>
      </c>
      <c r="AL492" s="469">
        <f>'8. Routing factors'!AL275*'7. Network costs'!$L$342</f>
        <v>0</v>
      </c>
      <c r="AM492" s="469">
        <f>'8. Routing factors'!AM275*'7. Network costs'!$L$343</f>
        <v>0</v>
      </c>
      <c r="AN492" s="469">
        <f>'8. Routing factors'!AN275*'7. Network costs'!$L$344</f>
        <v>0</v>
      </c>
      <c r="AO492" s="469">
        <f>'8. Routing factors'!AO275*'7. Network costs'!$L$345</f>
        <v>0</v>
      </c>
      <c r="AP492" s="469">
        <f>'8. Routing factors'!AP275*'7. Network costs'!$L$346</f>
        <v>0</v>
      </c>
      <c r="AQ492" s="469">
        <f>'8. Routing factors'!AQ275*'7. Network costs'!$L$347</f>
        <v>0</v>
      </c>
      <c r="AR492" s="469">
        <f>'8. Routing factors'!AR275*'7. Network costs'!$L$348</f>
        <v>0</v>
      </c>
      <c r="AS492" s="469">
        <f>'8. Routing factors'!AS275*'7. Network costs'!$L$349</f>
        <v>0</v>
      </c>
      <c r="AT492" s="469">
        <f>'8. Routing factors'!AT275*'7. Network costs'!$L$350</f>
        <v>0</v>
      </c>
      <c r="AU492" s="469">
        <f>'8. Routing factors'!AU275*'7. Network costs'!$L$351</f>
        <v>0</v>
      </c>
      <c r="AV492" s="469">
        <f>'8. Routing factors'!AV275*'7. Network costs'!$L$352</f>
        <v>0</v>
      </c>
      <c r="AW492" s="469">
        <f>'8. Routing factors'!AW275*'7. Network costs'!$L$353</f>
        <v>0</v>
      </c>
      <c r="AX492" s="469">
        <f>'8. Routing factors'!AX275*'7. Network costs'!$L$354</f>
        <v>0</v>
      </c>
      <c r="AY492" s="469">
        <f>'8. Routing factors'!AY275*'7. Network costs'!$L$355</f>
        <v>0</v>
      </c>
      <c r="AZ492" s="469">
        <f>'8. Routing factors'!AZ275*'7. Network costs'!$L$356</f>
        <v>0</v>
      </c>
      <c r="BA492" s="469">
        <f>'8. Routing factors'!BA275*'7. Network costs'!$L$357</f>
        <v>0</v>
      </c>
      <c r="BB492" s="469">
        <f>'8. Routing factors'!BB275*'7. Network costs'!$L$358</f>
        <v>0</v>
      </c>
      <c r="BC492" s="469">
        <f>'8. Routing factors'!BC275*'7. Network costs'!$L$359</f>
        <v>0</v>
      </c>
      <c r="BD492" s="469">
        <f>'8. Routing factors'!BD275*'7. Network costs'!$L$360</f>
        <v>0</v>
      </c>
      <c r="BE492" s="469">
        <f>'8. Routing factors'!BE275*'7. Network costs'!$L$361</f>
        <v>0</v>
      </c>
      <c r="BF492" s="469">
        <f>'8. Routing factors'!BF275*'7. Network costs'!$L$362</f>
        <v>0</v>
      </c>
      <c r="BG492" s="469">
        <f>'8. Routing factors'!BG275*'7. Network costs'!$L$363</f>
        <v>0</v>
      </c>
      <c r="BH492" s="229"/>
      <c r="BI492" s="335">
        <f t="shared" si="81"/>
        <v>0</v>
      </c>
      <c r="BJ492" s="470">
        <f>'2. Traffic'!L228</f>
        <v>0</v>
      </c>
      <c r="BK492" s="471" t="str">
        <f t="shared" si="82"/>
        <v/>
      </c>
    </row>
    <row r="493" spans="3:63">
      <c r="C493" s="240" t="str">
        <f t="shared" ref="C493:D493" si="103">C458</f>
        <v>S23</v>
      </c>
      <c r="D493" s="240" t="str">
        <f t="shared" si="103"/>
        <v>OTHER: complete as required</v>
      </c>
      <c r="E493" s="469">
        <f>'8. Routing factors'!E276*'7. Network costs'!$L$309</f>
        <v>0</v>
      </c>
      <c r="F493" s="469">
        <f>'8. Routing factors'!F276*'7. Network costs'!$L$310</f>
        <v>0</v>
      </c>
      <c r="G493" s="469">
        <f>'8. Routing factors'!G276*'7. Network costs'!$L$311</f>
        <v>0</v>
      </c>
      <c r="H493" s="469">
        <f>'8. Routing factors'!H276*'7. Network costs'!$L$312</f>
        <v>0</v>
      </c>
      <c r="I493" s="469">
        <f>'8. Routing factors'!I276*'7. Network costs'!$L$313</f>
        <v>0</v>
      </c>
      <c r="J493" s="469">
        <f>'8. Routing factors'!J276*'7. Network costs'!$L$314</f>
        <v>0</v>
      </c>
      <c r="K493" s="469">
        <f>'8. Routing factors'!K276*'7. Network costs'!$L$315</f>
        <v>0</v>
      </c>
      <c r="L493" s="469">
        <f>'8. Routing factors'!L276*'7. Network costs'!$L$316</f>
        <v>0</v>
      </c>
      <c r="M493" s="469">
        <f>'8. Routing factors'!M276*'7. Network costs'!$L$317</f>
        <v>0</v>
      </c>
      <c r="N493" s="469">
        <f>'8. Routing factors'!N276*'7. Network costs'!$L$318</f>
        <v>0</v>
      </c>
      <c r="O493" s="469">
        <f>'8. Routing factors'!O276*'7. Network costs'!$L$319</f>
        <v>0</v>
      </c>
      <c r="P493" s="469">
        <f>'8. Routing factors'!P276*'7. Network costs'!$L$320</f>
        <v>0</v>
      </c>
      <c r="Q493" s="469">
        <f>'8. Routing factors'!Q276*'7. Network costs'!$L$321</f>
        <v>0</v>
      </c>
      <c r="R493" s="469">
        <f>'8. Routing factors'!R276*'7. Network costs'!$L$322</f>
        <v>0</v>
      </c>
      <c r="S493" s="469">
        <f>'8. Routing factors'!S276*'7. Network costs'!$L$323</f>
        <v>0</v>
      </c>
      <c r="T493" s="469">
        <f>'8. Routing factors'!T276*'7. Network costs'!$L$324</f>
        <v>0</v>
      </c>
      <c r="U493" s="469">
        <f>'8. Routing factors'!U276*'7. Network costs'!$L$325</f>
        <v>0</v>
      </c>
      <c r="V493" s="469">
        <f>'8. Routing factors'!V276*'7. Network costs'!$L$326</f>
        <v>0</v>
      </c>
      <c r="W493" s="469">
        <f>'8. Routing factors'!W276*'7. Network costs'!$L$327</f>
        <v>0</v>
      </c>
      <c r="X493" s="469">
        <f>'8. Routing factors'!X276*'7. Network costs'!$L$328</f>
        <v>0</v>
      </c>
      <c r="Y493" s="469">
        <f>'8. Routing factors'!Y276*'7. Network costs'!$L$329</f>
        <v>0</v>
      </c>
      <c r="Z493" s="469">
        <f>'8. Routing factors'!Z276*'7. Network costs'!$L$330</f>
        <v>0</v>
      </c>
      <c r="AA493" s="469">
        <f>'8. Routing factors'!AA276*'7. Network costs'!$L$331</f>
        <v>0</v>
      </c>
      <c r="AB493" s="469">
        <f>'8. Routing factors'!AB276*'7. Network costs'!$L$332</f>
        <v>0</v>
      </c>
      <c r="AC493" s="469">
        <f>'8. Routing factors'!AC276*'7. Network costs'!$L$333</f>
        <v>0</v>
      </c>
      <c r="AD493" s="469">
        <f>'8. Routing factors'!AD276*'7. Network costs'!$L$334</f>
        <v>0</v>
      </c>
      <c r="AE493" s="469">
        <f>'8. Routing factors'!AE276*'7. Network costs'!$L$335</f>
        <v>0</v>
      </c>
      <c r="AF493" s="469">
        <f>'8. Routing factors'!AF276*'7. Network costs'!$L$336</f>
        <v>0</v>
      </c>
      <c r="AG493" s="469">
        <f>'8. Routing factors'!AG276*'7. Network costs'!$L$337</f>
        <v>0</v>
      </c>
      <c r="AH493" s="469">
        <f>'8. Routing factors'!AH276*'7. Network costs'!$L$338</f>
        <v>0</v>
      </c>
      <c r="AI493" s="469">
        <f>'8. Routing factors'!AI276*'7. Network costs'!$L$339</f>
        <v>0</v>
      </c>
      <c r="AJ493" s="469">
        <f>'8. Routing factors'!AJ276*'7. Network costs'!$L$340</f>
        <v>0</v>
      </c>
      <c r="AK493" s="469">
        <f>'8. Routing factors'!AK276*'7. Network costs'!$L$341</f>
        <v>0</v>
      </c>
      <c r="AL493" s="469">
        <f>'8. Routing factors'!AL276*'7. Network costs'!$L$342</f>
        <v>0</v>
      </c>
      <c r="AM493" s="469">
        <f>'8. Routing factors'!AM276*'7. Network costs'!$L$343</f>
        <v>0</v>
      </c>
      <c r="AN493" s="469">
        <f>'8. Routing factors'!AN276*'7. Network costs'!$L$344</f>
        <v>0</v>
      </c>
      <c r="AO493" s="469">
        <f>'8. Routing factors'!AO276*'7. Network costs'!$L$345</f>
        <v>0</v>
      </c>
      <c r="AP493" s="469">
        <f>'8. Routing factors'!AP276*'7. Network costs'!$L$346</f>
        <v>0</v>
      </c>
      <c r="AQ493" s="469">
        <f>'8. Routing factors'!AQ276*'7. Network costs'!$L$347</f>
        <v>0</v>
      </c>
      <c r="AR493" s="469">
        <f>'8. Routing factors'!AR276*'7. Network costs'!$L$348</f>
        <v>0</v>
      </c>
      <c r="AS493" s="469">
        <f>'8. Routing factors'!AS276*'7. Network costs'!$L$349</f>
        <v>0</v>
      </c>
      <c r="AT493" s="469">
        <f>'8. Routing factors'!AT276*'7. Network costs'!$L$350</f>
        <v>0</v>
      </c>
      <c r="AU493" s="469">
        <f>'8. Routing factors'!AU276*'7. Network costs'!$L$351</f>
        <v>0</v>
      </c>
      <c r="AV493" s="469">
        <f>'8. Routing factors'!AV276*'7. Network costs'!$L$352</f>
        <v>0</v>
      </c>
      <c r="AW493" s="469">
        <f>'8. Routing factors'!AW276*'7. Network costs'!$L$353</f>
        <v>0</v>
      </c>
      <c r="AX493" s="469">
        <f>'8. Routing factors'!AX276*'7. Network costs'!$L$354</f>
        <v>0</v>
      </c>
      <c r="AY493" s="469">
        <f>'8. Routing factors'!AY276*'7. Network costs'!$L$355</f>
        <v>0</v>
      </c>
      <c r="AZ493" s="469">
        <f>'8. Routing factors'!AZ276*'7. Network costs'!$L$356</f>
        <v>0</v>
      </c>
      <c r="BA493" s="469">
        <f>'8. Routing factors'!BA276*'7. Network costs'!$L$357</f>
        <v>0</v>
      </c>
      <c r="BB493" s="469">
        <f>'8. Routing factors'!BB276*'7. Network costs'!$L$358</f>
        <v>0</v>
      </c>
      <c r="BC493" s="469">
        <f>'8. Routing factors'!BC276*'7. Network costs'!$L$359</f>
        <v>0</v>
      </c>
      <c r="BD493" s="469">
        <f>'8. Routing factors'!BD276*'7. Network costs'!$L$360</f>
        <v>0</v>
      </c>
      <c r="BE493" s="469">
        <f>'8. Routing factors'!BE276*'7. Network costs'!$L$361</f>
        <v>0</v>
      </c>
      <c r="BF493" s="469">
        <f>'8. Routing factors'!BF276*'7. Network costs'!$L$362</f>
        <v>0</v>
      </c>
      <c r="BG493" s="469">
        <f>'8. Routing factors'!BG276*'7. Network costs'!$L$363</f>
        <v>0</v>
      </c>
      <c r="BH493" s="229"/>
      <c r="BI493" s="335">
        <f t="shared" si="81"/>
        <v>0</v>
      </c>
      <c r="BJ493" s="470">
        <f>'2. Traffic'!L229</f>
        <v>0</v>
      </c>
      <c r="BK493" s="471" t="str">
        <f t="shared" si="82"/>
        <v/>
      </c>
    </row>
    <row r="494" spans="3:63">
      <c r="C494" s="240" t="str">
        <f t="shared" ref="C494:D494" si="104">C459</f>
        <v>S24</v>
      </c>
      <c r="D494" s="240" t="str">
        <f t="shared" si="104"/>
        <v>OTHER: complete as required</v>
      </c>
      <c r="E494" s="469">
        <f>'8. Routing factors'!E277*'7. Network costs'!$L$309</f>
        <v>0</v>
      </c>
      <c r="F494" s="469">
        <f>'8. Routing factors'!F277*'7. Network costs'!$L$310</f>
        <v>0</v>
      </c>
      <c r="G494" s="469">
        <f>'8. Routing factors'!G277*'7. Network costs'!$L$311</f>
        <v>0</v>
      </c>
      <c r="H494" s="469">
        <f>'8. Routing factors'!H277*'7. Network costs'!$L$312</f>
        <v>0</v>
      </c>
      <c r="I494" s="469">
        <f>'8. Routing factors'!I277*'7. Network costs'!$L$313</f>
        <v>0</v>
      </c>
      <c r="J494" s="469">
        <f>'8. Routing factors'!J277*'7. Network costs'!$L$314</f>
        <v>0</v>
      </c>
      <c r="K494" s="469">
        <f>'8. Routing factors'!K277*'7. Network costs'!$L$315</f>
        <v>0</v>
      </c>
      <c r="L494" s="469">
        <f>'8. Routing factors'!L277*'7. Network costs'!$L$316</f>
        <v>0</v>
      </c>
      <c r="M494" s="469">
        <f>'8. Routing factors'!M277*'7. Network costs'!$L$317</f>
        <v>0</v>
      </c>
      <c r="N494" s="469">
        <f>'8. Routing factors'!N277*'7. Network costs'!$L$318</f>
        <v>0</v>
      </c>
      <c r="O494" s="469">
        <f>'8. Routing factors'!O277*'7. Network costs'!$L$319</f>
        <v>0</v>
      </c>
      <c r="P494" s="469">
        <f>'8. Routing factors'!P277*'7. Network costs'!$L$320</f>
        <v>0</v>
      </c>
      <c r="Q494" s="469">
        <f>'8. Routing factors'!Q277*'7. Network costs'!$L$321</f>
        <v>0</v>
      </c>
      <c r="R494" s="469">
        <f>'8. Routing factors'!R277*'7. Network costs'!$L$322</f>
        <v>0</v>
      </c>
      <c r="S494" s="469">
        <f>'8. Routing factors'!S277*'7. Network costs'!$L$323</f>
        <v>0</v>
      </c>
      <c r="T494" s="469">
        <f>'8. Routing factors'!T277*'7. Network costs'!$L$324</f>
        <v>0</v>
      </c>
      <c r="U494" s="469">
        <f>'8. Routing factors'!U277*'7. Network costs'!$L$325</f>
        <v>0</v>
      </c>
      <c r="V494" s="469">
        <f>'8. Routing factors'!V277*'7. Network costs'!$L$326</f>
        <v>0</v>
      </c>
      <c r="W494" s="469">
        <f>'8. Routing factors'!W277*'7. Network costs'!$L$327</f>
        <v>0</v>
      </c>
      <c r="X494" s="469">
        <f>'8. Routing factors'!X277*'7. Network costs'!$L$328</f>
        <v>0</v>
      </c>
      <c r="Y494" s="469">
        <f>'8. Routing factors'!Y277*'7. Network costs'!$L$329</f>
        <v>0</v>
      </c>
      <c r="Z494" s="469">
        <f>'8. Routing factors'!Z277*'7. Network costs'!$L$330</f>
        <v>0</v>
      </c>
      <c r="AA494" s="469">
        <f>'8. Routing factors'!AA277*'7. Network costs'!$L$331</f>
        <v>0</v>
      </c>
      <c r="AB494" s="469">
        <f>'8. Routing factors'!AB277*'7. Network costs'!$L$332</f>
        <v>0</v>
      </c>
      <c r="AC494" s="469">
        <f>'8. Routing factors'!AC277*'7. Network costs'!$L$333</f>
        <v>0</v>
      </c>
      <c r="AD494" s="469">
        <f>'8. Routing factors'!AD277*'7. Network costs'!$L$334</f>
        <v>0</v>
      </c>
      <c r="AE494" s="469">
        <f>'8. Routing factors'!AE277*'7. Network costs'!$L$335</f>
        <v>0</v>
      </c>
      <c r="AF494" s="469">
        <f>'8. Routing factors'!AF277*'7. Network costs'!$L$336</f>
        <v>0</v>
      </c>
      <c r="AG494" s="469">
        <f>'8. Routing factors'!AG277*'7. Network costs'!$L$337</f>
        <v>0</v>
      </c>
      <c r="AH494" s="469">
        <f>'8. Routing factors'!AH277*'7. Network costs'!$L$338</f>
        <v>0</v>
      </c>
      <c r="AI494" s="469">
        <f>'8. Routing factors'!AI277*'7. Network costs'!$L$339</f>
        <v>0</v>
      </c>
      <c r="AJ494" s="469">
        <f>'8. Routing factors'!AJ277*'7. Network costs'!$L$340</f>
        <v>0</v>
      </c>
      <c r="AK494" s="469">
        <f>'8. Routing factors'!AK277*'7. Network costs'!$L$341</f>
        <v>0</v>
      </c>
      <c r="AL494" s="469">
        <f>'8. Routing factors'!AL277*'7. Network costs'!$L$342</f>
        <v>0</v>
      </c>
      <c r="AM494" s="469">
        <f>'8. Routing factors'!AM277*'7. Network costs'!$L$343</f>
        <v>0</v>
      </c>
      <c r="AN494" s="469">
        <f>'8. Routing factors'!AN277*'7. Network costs'!$L$344</f>
        <v>0</v>
      </c>
      <c r="AO494" s="469">
        <f>'8. Routing factors'!AO277*'7. Network costs'!$L$345</f>
        <v>0</v>
      </c>
      <c r="AP494" s="469">
        <f>'8. Routing factors'!AP277*'7. Network costs'!$L$346</f>
        <v>0</v>
      </c>
      <c r="AQ494" s="469">
        <f>'8. Routing factors'!AQ277*'7. Network costs'!$L$347</f>
        <v>0</v>
      </c>
      <c r="AR494" s="469">
        <f>'8. Routing factors'!AR277*'7. Network costs'!$L$348</f>
        <v>0</v>
      </c>
      <c r="AS494" s="469">
        <f>'8. Routing factors'!AS277*'7. Network costs'!$L$349</f>
        <v>0</v>
      </c>
      <c r="AT494" s="469">
        <f>'8. Routing factors'!AT277*'7. Network costs'!$L$350</f>
        <v>0</v>
      </c>
      <c r="AU494" s="469">
        <f>'8. Routing factors'!AU277*'7. Network costs'!$L$351</f>
        <v>0</v>
      </c>
      <c r="AV494" s="469">
        <f>'8. Routing factors'!AV277*'7. Network costs'!$L$352</f>
        <v>0</v>
      </c>
      <c r="AW494" s="469">
        <f>'8. Routing factors'!AW277*'7. Network costs'!$L$353</f>
        <v>0</v>
      </c>
      <c r="AX494" s="469">
        <f>'8. Routing factors'!AX277*'7. Network costs'!$L$354</f>
        <v>0</v>
      </c>
      <c r="AY494" s="469">
        <f>'8. Routing factors'!AY277*'7. Network costs'!$L$355</f>
        <v>0</v>
      </c>
      <c r="AZ494" s="469">
        <f>'8. Routing factors'!AZ277*'7. Network costs'!$L$356</f>
        <v>0</v>
      </c>
      <c r="BA494" s="469">
        <f>'8. Routing factors'!BA277*'7. Network costs'!$L$357</f>
        <v>0</v>
      </c>
      <c r="BB494" s="469">
        <f>'8. Routing factors'!BB277*'7. Network costs'!$L$358</f>
        <v>0</v>
      </c>
      <c r="BC494" s="469">
        <f>'8. Routing factors'!BC277*'7. Network costs'!$L$359</f>
        <v>0</v>
      </c>
      <c r="BD494" s="469">
        <f>'8. Routing factors'!BD277*'7. Network costs'!$L$360</f>
        <v>0</v>
      </c>
      <c r="BE494" s="469">
        <f>'8. Routing factors'!BE277*'7. Network costs'!$L$361</f>
        <v>0</v>
      </c>
      <c r="BF494" s="469">
        <f>'8. Routing factors'!BF277*'7. Network costs'!$L$362</f>
        <v>0</v>
      </c>
      <c r="BG494" s="469">
        <f>'8. Routing factors'!BG277*'7. Network costs'!$L$363</f>
        <v>0</v>
      </c>
      <c r="BH494" s="229"/>
      <c r="BI494" s="335">
        <f t="shared" si="81"/>
        <v>0</v>
      </c>
      <c r="BJ494" s="470">
        <f>'2. Traffic'!L230</f>
        <v>0</v>
      </c>
      <c r="BK494" s="471" t="str">
        <f t="shared" si="82"/>
        <v/>
      </c>
    </row>
    <row r="495" spans="3:63">
      <c r="C495" s="240" t="str">
        <f t="shared" ref="C495:D495" si="105">C460</f>
        <v>S25</v>
      </c>
      <c r="D495" s="240" t="str">
        <f t="shared" si="105"/>
        <v>OTHER: complete as required</v>
      </c>
      <c r="E495" s="469">
        <f>'8. Routing factors'!E278*'7. Network costs'!$L$309</f>
        <v>0</v>
      </c>
      <c r="F495" s="469">
        <f>'8. Routing factors'!F278*'7. Network costs'!$L$310</f>
        <v>0</v>
      </c>
      <c r="G495" s="469">
        <f>'8. Routing factors'!G278*'7. Network costs'!$L$311</f>
        <v>0</v>
      </c>
      <c r="H495" s="469">
        <f>'8. Routing factors'!H278*'7. Network costs'!$L$312</f>
        <v>0</v>
      </c>
      <c r="I495" s="469">
        <f>'8. Routing factors'!I278*'7. Network costs'!$L$313</f>
        <v>0</v>
      </c>
      <c r="J495" s="469">
        <f>'8. Routing factors'!J278*'7. Network costs'!$L$314</f>
        <v>0</v>
      </c>
      <c r="K495" s="469">
        <f>'8. Routing factors'!K278*'7. Network costs'!$L$315</f>
        <v>0</v>
      </c>
      <c r="L495" s="469">
        <f>'8. Routing factors'!L278*'7. Network costs'!$L$316</f>
        <v>0</v>
      </c>
      <c r="M495" s="469">
        <f>'8. Routing factors'!M278*'7. Network costs'!$L$317</f>
        <v>0</v>
      </c>
      <c r="N495" s="469">
        <f>'8. Routing factors'!N278*'7. Network costs'!$L$318</f>
        <v>0</v>
      </c>
      <c r="O495" s="469">
        <f>'8. Routing factors'!O278*'7. Network costs'!$L$319</f>
        <v>0</v>
      </c>
      <c r="P495" s="469">
        <f>'8. Routing factors'!P278*'7. Network costs'!$L$320</f>
        <v>0</v>
      </c>
      <c r="Q495" s="469">
        <f>'8. Routing factors'!Q278*'7. Network costs'!$L$321</f>
        <v>0</v>
      </c>
      <c r="R495" s="469">
        <f>'8. Routing factors'!R278*'7. Network costs'!$L$322</f>
        <v>0</v>
      </c>
      <c r="S495" s="469">
        <f>'8. Routing factors'!S278*'7. Network costs'!$L$323</f>
        <v>0</v>
      </c>
      <c r="T495" s="469">
        <f>'8. Routing factors'!T278*'7. Network costs'!$L$324</f>
        <v>0</v>
      </c>
      <c r="U495" s="469">
        <f>'8. Routing factors'!U278*'7. Network costs'!$L$325</f>
        <v>0</v>
      </c>
      <c r="V495" s="469">
        <f>'8. Routing factors'!V278*'7. Network costs'!$L$326</f>
        <v>0</v>
      </c>
      <c r="W495" s="469">
        <f>'8. Routing factors'!W278*'7. Network costs'!$L$327</f>
        <v>0</v>
      </c>
      <c r="X495" s="469">
        <f>'8. Routing factors'!X278*'7. Network costs'!$L$328</f>
        <v>0</v>
      </c>
      <c r="Y495" s="469">
        <f>'8. Routing factors'!Y278*'7. Network costs'!$L$329</f>
        <v>0</v>
      </c>
      <c r="Z495" s="469">
        <f>'8. Routing factors'!Z278*'7. Network costs'!$L$330</f>
        <v>0</v>
      </c>
      <c r="AA495" s="469">
        <f>'8. Routing factors'!AA278*'7. Network costs'!$L$331</f>
        <v>0</v>
      </c>
      <c r="AB495" s="469">
        <f>'8. Routing factors'!AB278*'7. Network costs'!$L$332</f>
        <v>0</v>
      </c>
      <c r="AC495" s="469">
        <f>'8. Routing factors'!AC278*'7. Network costs'!$L$333</f>
        <v>0</v>
      </c>
      <c r="AD495" s="469">
        <f>'8. Routing factors'!AD278*'7. Network costs'!$L$334</f>
        <v>0</v>
      </c>
      <c r="AE495" s="469">
        <f>'8. Routing factors'!AE278*'7. Network costs'!$L$335</f>
        <v>0</v>
      </c>
      <c r="AF495" s="469">
        <f>'8. Routing factors'!AF278*'7. Network costs'!$L$336</f>
        <v>0</v>
      </c>
      <c r="AG495" s="469">
        <f>'8. Routing factors'!AG278*'7. Network costs'!$L$337</f>
        <v>0</v>
      </c>
      <c r="AH495" s="469">
        <f>'8. Routing factors'!AH278*'7. Network costs'!$L$338</f>
        <v>0</v>
      </c>
      <c r="AI495" s="469">
        <f>'8. Routing factors'!AI278*'7. Network costs'!$L$339</f>
        <v>0</v>
      </c>
      <c r="AJ495" s="469">
        <f>'8. Routing factors'!AJ278*'7. Network costs'!$L$340</f>
        <v>0</v>
      </c>
      <c r="AK495" s="469">
        <f>'8. Routing factors'!AK278*'7. Network costs'!$L$341</f>
        <v>0</v>
      </c>
      <c r="AL495" s="469">
        <f>'8. Routing factors'!AL278*'7. Network costs'!$L$342</f>
        <v>0</v>
      </c>
      <c r="AM495" s="469">
        <f>'8. Routing factors'!AM278*'7. Network costs'!$L$343</f>
        <v>0</v>
      </c>
      <c r="AN495" s="469">
        <f>'8. Routing factors'!AN278*'7. Network costs'!$L$344</f>
        <v>0</v>
      </c>
      <c r="AO495" s="469">
        <f>'8. Routing factors'!AO278*'7. Network costs'!$L$345</f>
        <v>0</v>
      </c>
      <c r="AP495" s="469">
        <f>'8. Routing factors'!AP278*'7. Network costs'!$L$346</f>
        <v>0</v>
      </c>
      <c r="AQ495" s="469">
        <f>'8. Routing factors'!AQ278*'7. Network costs'!$L$347</f>
        <v>0</v>
      </c>
      <c r="AR495" s="469">
        <f>'8. Routing factors'!AR278*'7. Network costs'!$L$348</f>
        <v>0</v>
      </c>
      <c r="AS495" s="469">
        <f>'8. Routing factors'!AS278*'7. Network costs'!$L$349</f>
        <v>0</v>
      </c>
      <c r="AT495" s="469">
        <f>'8. Routing factors'!AT278*'7. Network costs'!$L$350</f>
        <v>0</v>
      </c>
      <c r="AU495" s="469">
        <f>'8. Routing factors'!AU278*'7. Network costs'!$L$351</f>
        <v>0</v>
      </c>
      <c r="AV495" s="469">
        <f>'8. Routing factors'!AV278*'7. Network costs'!$L$352</f>
        <v>0</v>
      </c>
      <c r="AW495" s="469">
        <f>'8. Routing factors'!AW278*'7. Network costs'!$L$353</f>
        <v>0</v>
      </c>
      <c r="AX495" s="469">
        <f>'8. Routing factors'!AX278*'7. Network costs'!$L$354</f>
        <v>0</v>
      </c>
      <c r="AY495" s="469">
        <f>'8. Routing factors'!AY278*'7. Network costs'!$L$355</f>
        <v>0</v>
      </c>
      <c r="AZ495" s="469">
        <f>'8. Routing factors'!AZ278*'7. Network costs'!$L$356</f>
        <v>0</v>
      </c>
      <c r="BA495" s="469">
        <f>'8. Routing factors'!BA278*'7. Network costs'!$L$357</f>
        <v>0</v>
      </c>
      <c r="BB495" s="469">
        <f>'8. Routing factors'!BB278*'7. Network costs'!$L$358</f>
        <v>0</v>
      </c>
      <c r="BC495" s="469">
        <f>'8. Routing factors'!BC278*'7. Network costs'!$L$359</f>
        <v>0</v>
      </c>
      <c r="BD495" s="469">
        <f>'8. Routing factors'!BD278*'7. Network costs'!$L$360</f>
        <v>0</v>
      </c>
      <c r="BE495" s="469">
        <f>'8. Routing factors'!BE278*'7. Network costs'!$L$361</f>
        <v>0</v>
      </c>
      <c r="BF495" s="469">
        <f>'8. Routing factors'!BF278*'7. Network costs'!$L$362</f>
        <v>0</v>
      </c>
      <c r="BG495" s="469">
        <f>'8. Routing factors'!BG278*'7. Network costs'!$L$363</f>
        <v>0</v>
      </c>
      <c r="BH495" s="229"/>
      <c r="BI495" s="335">
        <f t="shared" si="81"/>
        <v>0</v>
      </c>
      <c r="BJ495" s="470">
        <f>'2. Traffic'!L231</f>
        <v>0</v>
      </c>
      <c r="BK495" s="471" t="str">
        <f t="shared" si="82"/>
        <v/>
      </c>
    </row>
    <row r="496" spans="3:63">
      <c r="C496" s="240" t="str">
        <f t="shared" ref="C496:D496" si="106">C461</f>
        <v>S26</v>
      </c>
      <c r="D496" s="240" t="str">
        <f t="shared" si="106"/>
        <v>OTHER: complete as required</v>
      </c>
      <c r="E496" s="469">
        <f>'8. Routing factors'!E279*'7. Network costs'!$L$309</f>
        <v>0</v>
      </c>
      <c r="F496" s="469">
        <f>'8. Routing factors'!F279*'7. Network costs'!$L$310</f>
        <v>0</v>
      </c>
      <c r="G496" s="469">
        <f>'8. Routing factors'!G279*'7. Network costs'!$L$311</f>
        <v>0</v>
      </c>
      <c r="H496" s="469">
        <f>'8. Routing factors'!H279*'7. Network costs'!$L$312</f>
        <v>0</v>
      </c>
      <c r="I496" s="469">
        <f>'8. Routing factors'!I279*'7. Network costs'!$L$313</f>
        <v>0</v>
      </c>
      <c r="J496" s="469">
        <f>'8. Routing factors'!J279*'7. Network costs'!$L$314</f>
        <v>0</v>
      </c>
      <c r="K496" s="469">
        <f>'8. Routing factors'!K279*'7. Network costs'!$L$315</f>
        <v>0</v>
      </c>
      <c r="L496" s="469">
        <f>'8. Routing factors'!L279*'7. Network costs'!$L$316</f>
        <v>0</v>
      </c>
      <c r="M496" s="469">
        <f>'8. Routing factors'!M279*'7. Network costs'!$L$317</f>
        <v>0</v>
      </c>
      <c r="N496" s="469">
        <f>'8. Routing factors'!N279*'7. Network costs'!$L$318</f>
        <v>0</v>
      </c>
      <c r="O496" s="469">
        <f>'8. Routing factors'!O279*'7. Network costs'!$L$319</f>
        <v>0</v>
      </c>
      <c r="P496" s="469">
        <f>'8. Routing factors'!P279*'7. Network costs'!$L$320</f>
        <v>0</v>
      </c>
      <c r="Q496" s="469">
        <f>'8. Routing factors'!Q279*'7. Network costs'!$L$321</f>
        <v>0</v>
      </c>
      <c r="R496" s="469">
        <f>'8. Routing factors'!R279*'7. Network costs'!$L$322</f>
        <v>0</v>
      </c>
      <c r="S496" s="469">
        <f>'8. Routing factors'!S279*'7. Network costs'!$L$323</f>
        <v>0</v>
      </c>
      <c r="T496" s="469">
        <f>'8. Routing factors'!T279*'7. Network costs'!$L$324</f>
        <v>0</v>
      </c>
      <c r="U496" s="469">
        <f>'8. Routing factors'!U279*'7. Network costs'!$L$325</f>
        <v>0</v>
      </c>
      <c r="V496" s="469">
        <f>'8. Routing factors'!V279*'7. Network costs'!$L$326</f>
        <v>0</v>
      </c>
      <c r="W496" s="469">
        <f>'8. Routing factors'!W279*'7. Network costs'!$L$327</f>
        <v>0</v>
      </c>
      <c r="X496" s="469">
        <f>'8. Routing factors'!X279*'7. Network costs'!$L$328</f>
        <v>0</v>
      </c>
      <c r="Y496" s="469">
        <f>'8. Routing factors'!Y279*'7. Network costs'!$L$329</f>
        <v>0</v>
      </c>
      <c r="Z496" s="469">
        <f>'8. Routing factors'!Z279*'7. Network costs'!$L$330</f>
        <v>0</v>
      </c>
      <c r="AA496" s="469">
        <f>'8. Routing factors'!AA279*'7. Network costs'!$L$331</f>
        <v>0</v>
      </c>
      <c r="AB496" s="469">
        <f>'8. Routing factors'!AB279*'7. Network costs'!$L$332</f>
        <v>0</v>
      </c>
      <c r="AC496" s="469">
        <f>'8. Routing factors'!AC279*'7. Network costs'!$L$333</f>
        <v>0</v>
      </c>
      <c r="AD496" s="469">
        <f>'8. Routing factors'!AD279*'7. Network costs'!$L$334</f>
        <v>0</v>
      </c>
      <c r="AE496" s="469">
        <f>'8. Routing factors'!AE279*'7. Network costs'!$L$335</f>
        <v>0</v>
      </c>
      <c r="AF496" s="469">
        <f>'8. Routing factors'!AF279*'7. Network costs'!$L$336</f>
        <v>0</v>
      </c>
      <c r="AG496" s="469">
        <f>'8. Routing factors'!AG279*'7. Network costs'!$L$337</f>
        <v>0</v>
      </c>
      <c r="AH496" s="469">
        <f>'8. Routing factors'!AH279*'7. Network costs'!$L$338</f>
        <v>0</v>
      </c>
      <c r="AI496" s="469">
        <f>'8. Routing factors'!AI279*'7. Network costs'!$L$339</f>
        <v>0</v>
      </c>
      <c r="AJ496" s="469">
        <f>'8. Routing factors'!AJ279*'7. Network costs'!$L$340</f>
        <v>0</v>
      </c>
      <c r="AK496" s="469">
        <f>'8. Routing factors'!AK279*'7. Network costs'!$L$341</f>
        <v>0</v>
      </c>
      <c r="AL496" s="469">
        <f>'8. Routing factors'!AL279*'7. Network costs'!$L$342</f>
        <v>0</v>
      </c>
      <c r="AM496" s="469">
        <f>'8. Routing factors'!AM279*'7. Network costs'!$L$343</f>
        <v>0</v>
      </c>
      <c r="AN496" s="469">
        <f>'8. Routing factors'!AN279*'7. Network costs'!$L$344</f>
        <v>0</v>
      </c>
      <c r="AO496" s="469">
        <f>'8. Routing factors'!AO279*'7. Network costs'!$L$345</f>
        <v>0</v>
      </c>
      <c r="AP496" s="469">
        <f>'8. Routing factors'!AP279*'7. Network costs'!$L$346</f>
        <v>0</v>
      </c>
      <c r="AQ496" s="469">
        <f>'8. Routing factors'!AQ279*'7. Network costs'!$L$347</f>
        <v>0</v>
      </c>
      <c r="AR496" s="469">
        <f>'8. Routing factors'!AR279*'7. Network costs'!$L$348</f>
        <v>0</v>
      </c>
      <c r="AS496" s="469">
        <f>'8. Routing factors'!AS279*'7. Network costs'!$L$349</f>
        <v>0</v>
      </c>
      <c r="AT496" s="469">
        <f>'8. Routing factors'!AT279*'7. Network costs'!$L$350</f>
        <v>0</v>
      </c>
      <c r="AU496" s="469">
        <f>'8. Routing factors'!AU279*'7. Network costs'!$L$351</f>
        <v>0</v>
      </c>
      <c r="AV496" s="469">
        <f>'8. Routing factors'!AV279*'7. Network costs'!$L$352</f>
        <v>0</v>
      </c>
      <c r="AW496" s="469">
        <f>'8. Routing factors'!AW279*'7. Network costs'!$L$353</f>
        <v>0</v>
      </c>
      <c r="AX496" s="469">
        <f>'8. Routing factors'!AX279*'7. Network costs'!$L$354</f>
        <v>0</v>
      </c>
      <c r="AY496" s="469">
        <f>'8. Routing factors'!AY279*'7. Network costs'!$L$355</f>
        <v>0</v>
      </c>
      <c r="AZ496" s="469">
        <f>'8. Routing factors'!AZ279*'7. Network costs'!$L$356</f>
        <v>0</v>
      </c>
      <c r="BA496" s="469">
        <f>'8. Routing factors'!BA279*'7. Network costs'!$L$357</f>
        <v>0</v>
      </c>
      <c r="BB496" s="469">
        <f>'8. Routing factors'!BB279*'7. Network costs'!$L$358</f>
        <v>0</v>
      </c>
      <c r="BC496" s="469">
        <f>'8. Routing factors'!BC279*'7. Network costs'!$L$359</f>
        <v>0</v>
      </c>
      <c r="BD496" s="469">
        <f>'8. Routing factors'!BD279*'7. Network costs'!$L$360</f>
        <v>0</v>
      </c>
      <c r="BE496" s="469">
        <f>'8. Routing factors'!BE279*'7. Network costs'!$L$361</f>
        <v>0</v>
      </c>
      <c r="BF496" s="469">
        <f>'8. Routing factors'!BF279*'7. Network costs'!$L$362</f>
        <v>0</v>
      </c>
      <c r="BG496" s="469">
        <f>'8. Routing factors'!BG279*'7. Network costs'!$L$363</f>
        <v>0</v>
      </c>
      <c r="BH496" s="229"/>
      <c r="BI496" s="335">
        <f t="shared" si="81"/>
        <v>0</v>
      </c>
      <c r="BJ496" s="470">
        <f>'2. Traffic'!L232</f>
        <v>0</v>
      </c>
      <c r="BK496" s="471" t="str">
        <f t="shared" si="82"/>
        <v/>
      </c>
    </row>
    <row r="497" spans="3:63">
      <c r="C497" s="240" t="str">
        <f t="shared" ref="C497:D497" si="107">C462</f>
        <v>S27</v>
      </c>
      <c r="D497" s="240" t="str">
        <f t="shared" si="107"/>
        <v>OTHER: complete as required</v>
      </c>
      <c r="E497" s="469">
        <f>'8. Routing factors'!E280*'7. Network costs'!$L$309</f>
        <v>0</v>
      </c>
      <c r="F497" s="469">
        <f>'8. Routing factors'!F280*'7. Network costs'!$L$310</f>
        <v>0</v>
      </c>
      <c r="G497" s="469">
        <f>'8. Routing factors'!G280*'7. Network costs'!$L$311</f>
        <v>0</v>
      </c>
      <c r="H497" s="469">
        <f>'8. Routing factors'!H280*'7. Network costs'!$L$312</f>
        <v>0</v>
      </c>
      <c r="I497" s="469">
        <f>'8. Routing factors'!I280*'7. Network costs'!$L$313</f>
        <v>0</v>
      </c>
      <c r="J497" s="469">
        <f>'8. Routing factors'!J280*'7. Network costs'!$L$314</f>
        <v>0</v>
      </c>
      <c r="K497" s="469">
        <f>'8. Routing factors'!K280*'7. Network costs'!$L$315</f>
        <v>0</v>
      </c>
      <c r="L497" s="469">
        <f>'8. Routing factors'!L280*'7. Network costs'!$L$316</f>
        <v>0</v>
      </c>
      <c r="M497" s="469">
        <f>'8. Routing factors'!M280*'7. Network costs'!$L$317</f>
        <v>0</v>
      </c>
      <c r="N497" s="469">
        <f>'8. Routing factors'!N280*'7. Network costs'!$L$318</f>
        <v>0</v>
      </c>
      <c r="O497" s="469">
        <f>'8. Routing factors'!O280*'7. Network costs'!$L$319</f>
        <v>0</v>
      </c>
      <c r="P497" s="469">
        <f>'8. Routing factors'!P280*'7. Network costs'!$L$320</f>
        <v>0</v>
      </c>
      <c r="Q497" s="469">
        <f>'8. Routing factors'!Q280*'7. Network costs'!$L$321</f>
        <v>0</v>
      </c>
      <c r="R497" s="469">
        <f>'8. Routing factors'!R280*'7. Network costs'!$L$322</f>
        <v>0</v>
      </c>
      <c r="S497" s="469">
        <f>'8. Routing factors'!S280*'7. Network costs'!$L$323</f>
        <v>0</v>
      </c>
      <c r="T497" s="469">
        <f>'8. Routing factors'!T280*'7. Network costs'!$L$324</f>
        <v>0</v>
      </c>
      <c r="U497" s="469">
        <f>'8. Routing factors'!U280*'7. Network costs'!$L$325</f>
        <v>0</v>
      </c>
      <c r="V497" s="469">
        <f>'8. Routing factors'!V280*'7. Network costs'!$L$326</f>
        <v>0</v>
      </c>
      <c r="W497" s="469">
        <f>'8. Routing factors'!W280*'7. Network costs'!$L$327</f>
        <v>0</v>
      </c>
      <c r="X497" s="469">
        <f>'8. Routing factors'!X280*'7. Network costs'!$L$328</f>
        <v>0</v>
      </c>
      <c r="Y497" s="469">
        <f>'8. Routing factors'!Y280*'7. Network costs'!$L$329</f>
        <v>0</v>
      </c>
      <c r="Z497" s="469">
        <f>'8. Routing factors'!Z280*'7. Network costs'!$L$330</f>
        <v>0</v>
      </c>
      <c r="AA497" s="469">
        <f>'8. Routing factors'!AA280*'7. Network costs'!$L$331</f>
        <v>0</v>
      </c>
      <c r="AB497" s="469">
        <f>'8. Routing factors'!AB280*'7. Network costs'!$L$332</f>
        <v>0</v>
      </c>
      <c r="AC497" s="469">
        <f>'8. Routing factors'!AC280*'7. Network costs'!$L$333</f>
        <v>0</v>
      </c>
      <c r="AD497" s="469">
        <f>'8. Routing factors'!AD280*'7. Network costs'!$L$334</f>
        <v>0</v>
      </c>
      <c r="AE497" s="469">
        <f>'8. Routing factors'!AE280*'7. Network costs'!$L$335</f>
        <v>0</v>
      </c>
      <c r="AF497" s="469">
        <f>'8. Routing factors'!AF280*'7. Network costs'!$L$336</f>
        <v>0</v>
      </c>
      <c r="AG497" s="469">
        <f>'8. Routing factors'!AG280*'7. Network costs'!$L$337</f>
        <v>0</v>
      </c>
      <c r="AH497" s="469">
        <f>'8. Routing factors'!AH280*'7. Network costs'!$L$338</f>
        <v>0</v>
      </c>
      <c r="AI497" s="469">
        <f>'8. Routing factors'!AI280*'7. Network costs'!$L$339</f>
        <v>0</v>
      </c>
      <c r="AJ497" s="469">
        <f>'8. Routing factors'!AJ280*'7. Network costs'!$L$340</f>
        <v>0</v>
      </c>
      <c r="AK497" s="469">
        <f>'8. Routing factors'!AK280*'7. Network costs'!$L$341</f>
        <v>0</v>
      </c>
      <c r="AL497" s="469">
        <f>'8. Routing factors'!AL280*'7. Network costs'!$L$342</f>
        <v>0</v>
      </c>
      <c r="AM497" s="469">
        <f>'8. Routing factors'!AM280*'7. Network costs'!$L$343</f>
        <v>0</v>
      </c>
      <c r="AN497" s="469">
        <f>'8. Routing factors'!AN280*'7. Network costs'!$L$344</f>
        <v>0</v>
      </c>
      <c r="AO497" s="469">
        <f>'8. Routing factors'!AO280*'7. Network costs'!$L$345</f>
        <v>0</v>
      </c>
      <c r="AP497" s="469">
        <f>'8. Routing factors'!AP280*'7. Network costs'!$L$346</f>
        <v>0</v>
      </c>
      <c r="AQ497" s="469">
        <f>'8. Routing factors'!AQ280*'7. Network costs'!$L$347</f>
        <v>0</v>
      </c>
      <c r="AR497" s="469">
        <f>'8. Routing factors'!AR280*'7. Network costs'!$L$348</f>
        <v>0</v>
      </c>
      <c r="AS497" s="469">
        <f>'8. Routing factors'!AS280*'7. Network costs'!$L$349</f>
        <v>0</v>
      </c>
      <c r="AT497" s="469">
        <f>'8. Routing factors'!AT280*'7. Network costs'!$L$350</f>
        <v>0</v>
      </c>
      <c r="AU497" s="469">
        <f>'8. Routing factors'!AU280*'7. Network costs'!$L$351</f>
        <v>0</v>
      </c>
      <c r="AV497" s="469">
        <f>'8. Routing factors'!AV280*'7. Network costs'!$L$352</f>
        <v>0</v>
      </c>
      <c r="AW497" s="469">
        <f>'8. Routing factors'!AW280*'7. Network costs'!$L$353</f>
        <v>0</v>
      </c>
      <c r="AX497" s="469">
        <f>'8. Routing factors'!AX280*'7. Network costs'!$L$354</f>
        <v>0</v>
      </c>
      <c r="AY497" s="469">
        <f>'8. Routing factors'!AY280*'7. Network costs'!$L$355</f>
        <v>0</v>
      </c>
      <c r="AZ497" s="469">
        <f>'8. Routing factors'!AZ280*'7. Network costs'!$L$356</f>
        <v>0</v>
      </c>
      <c r="BA497" s="469">
        <f>'8. Routing factors'!BA280*'7. Network costs'!$L$357</f>
        <v>0</v>
      </c>
      <c r="BB497" s="469">
        <f>'8. Routing factors'!BB280*'7. Network costs'!$L$358</f>
        <v>0</v>
      </c>
      <c r="BC497" s="469">
        <f>'8. Routing factors'!BC280*'7. Network costs'!$L$359</f>
        <v>0</v>
      </c>
      <c r="BD497" s="469">
        <f>'8. Routing factors'!BD280*'7. Network costs'!$L$360</f>
        <v>0</v>
      </c>
      <c r="BE497" s="469">
        <f>'8. Routing factors'!BE280*'7. Network costs'!$L$361</f>
        <v>0</v>
      </c>
      <c r="BF497" s="469">
        <f>'8. Routing factors'!BF280*'7. Network costs'!$L$362</f>
        <v>0</v>
      </c>
      <c r="BG497" s="469">
        <f>'8. Routing factors'!BG280*'7. Network costs'!$L$363</f>
        <v>0</v>
      </c>
      <c r="BH497" s="229"/>
      <c r="BI497" s="335">
        <f t="shared" si="81"/>
        <v>0</v>
      </c>
      <c r="BJ497" s="470">
        <f>'2. Traffic'!L233</f>
        <v>0</v>
      </c>
      <c r="BK497" s="471" t="str">
        <f t="shared" si="82"/>
        <v/>
      </c>
    </row>
    <row r="498" spans="3:63">
      <c r="C498" s="240" t="str">
        <f t="shared" ref="C498:D498" si="108">C463</f>
        <v>S28</v>
      </c>
      <c r="D498" s="240" t="str">
        <f t="shared" si="108"/>
        <v>OTHER: complete as required</v>
      </c>
      <c r="E498" s="469">
        <f>'8. Routing factors'!E281*'7. Network costs'!$L$309</f>
        <v>0</v>
      </c>
      <c r="F498" s="469">
        <f>'8. Routing factors'!F281*'7. Network costs'!$L$310</f>
        <v>0</v>
      </c>
      <c r="G498" s="469">
        <f>'8. Routing factors'!G281*'7. Network costs'!$L$311</f>
        <v>0</v>
      </c>
      <c r="H498" s="469">
        <f>'8. Routing factors'!H281*'7. Network costs'!$L$312</f>
        <v>0</v>
      </c>
      <c r="I498" s="469">
        <f>'8. Routing factors'!I281*'7. Network costs'!$L$313</f>
        <v>0</v>
      </c>
      <c r="J498" s="469">
        <f>'8. Routing factors'!J281*'7. Network costs'!$L$314</f>
        <v>0</v>
      </c>
      <c r="K498" s="469">
        <f>'8. Routing factors'!K281*'7. Network costs'!$L$315</f>
        <v>0</v>
      </c>
      <c r="L498" s="469">
        <f>'8. Routing factors'!L281*'7. Network costs'!$L$316</f>
        <v>0</v>
      </c>
      <c r="M498" s="469">
        <f>'8. Routing factors'!M281*'7. Network costs'!$L$317</f>
        <v>0</v>
      </c>
      <c r="N498" s="469">
        <f>'8. Routing factors'!N281*'7. Network costs'!$L$318</f>
        <v>0</v>
      </c>
      <c r="O498" s="469">
        <f>'8. Routing factors'!O281*'7. Network costs'!$L$319</f>
        <v>0</v>
      </c>
      <c r="P498" s="469">
        <f>'8. Routing factors'!P281*'7. Network costs'!$L$320</f>
        <v>0</v>
      </c>
      <c r="Q498" s="469">
        <f>'8. Routing factors'!Q281*'7. Network costs'!$L$321</f>
        <v>0</v>
      </c>
      <c r="R498" s="469">
        <f>'8. Routing factors'!R281*'7. Network costs'!$L$322</f>
        <v>0</v>
      </c>
      <c r="S498" s="469">
        <f>'8. Routing factors'!S281*'7. Network costs'!$L$323</f>
        <v>0</v>
      </c>
      <c r="T498" s="469">
        <f>'8. Routing factors'!T281*'7. Network costs'!$L$324</f>
        <v>0</v>
      </c>
      <c r="U498" s="469">
        <f>'8. Routing factors'!U281*'7. Network costs'!$L$325</f>
        <v>0</v>
      </c>
      <c r="V498" s="469">
        <f>'8. Routing factors'!V281*'7. Network costs'!$L$326</f>
        <v>0</v>
      </c>
      <c r="W498" s="469">
        <f>'8. Routing factors'!W281*'7. Network costs'!$L$327</f>
        <v>0</v>
      </c>
      <c r="X498" s="469">
        <f>'8. Routing factors'!X281*'7. Network costs'!$L$328</f>
        <v>0</v>
      </c>
      <c r="Y498" s="469">
        <f>'8. Routing factors'!Y281*'7. Network costs'!$L$329</f>
        <v>0</v>
      </c>
      <c r="Z498" s="469">
        <f>'8. Routing factors'!Z281*'7. Network costs'!$L$330</f>
        <v>0</v>
      </c>
      <c r="AA498" s="469">
        <f>'8. Routing factors'!AA281*'7. Network costs'!$L$331</f>
        <v>0</v>
      </c>
      <c r="AB498" s="469">
        <f>'8. Routing factors'!AB281*'7. Network costs'!$L$332</f>
        <v>0</v>
      </c>
      <c r="AC498" s="469">
        <f>'8. Routing factors'!AC281*'7. Network costs'!$L$333</f>
        <v>0</v>
      </c>
      <c r="AD498" s="469">
        <f>'8. Routing factors'!AD281*'7. Network costs'!$L$334</f>
        <v>0</v>
      </c>
      <c r="AE498" s="469">
        <f>'8. Routing factors'!AE281*'7. Network costs'!$L$335</f>
        <v>0</v>
      </c>
      <c r="AF498" s="469">
        <f>'8. Routing factors'!AF281*'7. Network costs'!$L$336</f>
        <v>0</v>
      </c>
      <c r="AG498" s="469">
        <f>'8. Routing factors'!AG281*'7. Network costs'!$L$337</f>
        <v>0</v>
      </c>
      <c r="AH498" s="469">
        <f>'8. Routing factors'!AH281*'7. Network costs'!$L$338</f>
        <v>0</v>
      </c>
      <c r="AI498" s="469">
        <f>'8. Routing factors'!AI281*'7. Network costs'!$L$339</f>
        <v>0</v>
      </c>
      <c r="AJ498" s="469">
        <f>'8. Routing factors'!AJ281*'7. Network costs'!$L$340</f>
        <v>0</v>
      </c>
      <c r="AK498" s="469">
        <f>'8. Routing factors'!AK281*'7. Network costs'!$L$341</f>
        <v>0</v>
      </c>
      <c r="AL498" s="469">
        <f>'8. Routing factors'!AL281*'7. Network costs'!$L$342</f>
        <v>0</v>
      </c>
      <c r="AM498" s="469">
        <f>'8. Routing factors'!AM281*'7. Network costs'!$L$343</f>
        <v>0</v>
      </c>
      <c r="AN498" s="469">
        <f>'8. Routing factors'!AN281*'7. Network costs'!$L$344</f>
        <v>0</v>
      </c>
      <c r="AO498" s="469">
        <f>'8. Routing factors'!AO281*'7. Network costs'!$L$345</f>
        <v>0</v>
      </c>
      <c r="AP498" s="469">
        <f>'8. Routing factors'!AP281*'7. Network costs'!$L$346</f>
        <v>0</v>
      </c>
      <c r="AQ498" s="469">
        <f>'8. Routing factors'!AQ281*'7. Network costs'!$L$347</f>
        <v>0</v>
      </c>
      <c r="AR498" s="469">
        <f>'8. Routing factors'!AR281*'7. Network costs'!$L$348</f>
        <v>0</v>
      </c>
      <c r="AS498" s="469">
        <f>'8. Routing factors'!AS281*'7. Network costs'!$L$349</f>
        <v>0</v>
      </c>
      <c r="AT498" s="469">
        <f>'8. Routing factors'!AT281*'7. Network costs'!$L$350</f>
        <v>0</v>
      </c>
      <c r="AU498" s="469">
        <f>'8. Routing factors'!AU281*'7. Network costs'!$L$351</f>
        <v>0</v>
      </c>
      <c r="AV498" s="469">
        <f>'8. Routing factors'!AV281*'7. Network costs'!$L$352</f>
        <v>0</v>
      </c>
      <c r="AW498" s="469">
        <f>'8. Routing factors'!AW281*'7. Network costs'!$L$353</f>
        <v>0</v>
      </c>
      <c r="AX498" s="469">
        <f>'8. Routing factors'!AX281*'7. Network costs'!$L$354</f>
        <v>0</v>
      </c>
      <c r="AY498" s="469">
        <f>'8. Routing factors'!AY281*'7. Network costs'!$L$355</f>
        <v>0</v>
      </c>
      <c r="AZ498" s="469">
        <f>'8. Routing factors'!AZ281*'7. Network costs'!$L$356</f>
        <v>0</v>
      </c>
      <c r="BA498" s="469">
        <f>'8. Routing factors'!BA281*'7. Network costs'!$L$357</f>
        <v>0</v>
      </c>
      <c r="BB498" s="469">
        <f>'8. Routing factors'!BB281*'7. Network costs'!$L$358</f>
        <v>0</v>
      </c>
      <c r="BC498" s="469">
        <f>'8. Routing factors'!BC281*'7. Network costs'!$L$359</f>
        <v>0</v>
      </c>
      <c r="BD498" s="469">
        <f>'8. Routing factors'!BD281*'7. Network costs'!$L$360</f>
        <v>0</v>
      </c>
      <c r="BE498" s="469">
        <f>'8. Routing factors'!BE281*'7. Network costs'!$L$361</f>
        <v>0</v>
      </c>
      <c r="BF498" s="469">
        <f>'8. Routing factors'!BF281*'7. Network costs'!$L$362</f>
        <v>0</v>
      </c>
      <c r="BG498" s="469">
        <f>'8. Routing factors'!BG281*'7. Network costs'!$L$363</f>
        <v>0</v>
      </c>
      <c r="BH498" s="229"/>
      <c r="BI498" s="335">
        <f t="shared" si="81"/>
        <v>0</v>
      </c>
      <c r="BJ498" s="470">
        <f>'2. Traffic'!L234</f>
        <v>0</v>
      </c>
      <c r="BK498" s="471" t="str">
        <f t="shared" si="82"/>
        <v/>
      </c>
    </row>
    <row r="499" spans="3:63">
      <c r="C499" s="240" t="str">
        <f t="shared" ref="C499:D499" si="109">C464</f>
        <v>S29</v>
      </c>
      <c r="D499" s="240" t="str">
        <f t="shared" si="109"/>
        <v>OTHER: complete as required</v>
      </c>
      <c r="E499" s="469">
        <f>'8. Routing factors'!E282*'7. Network costs'!$L$309</f>
        <v>0</v>
      </c>
      <c r="F499" s="469">
        <f>'8. Routing factors'!F282*'7. Network costs'!$L$310</f>
        <v>0</v>
      </c>
      <c r="G499" s="469">
        <f>'8. Routing factors'!G282*'7. Network costs'!$L$311</f>
        <v>0</v>
      </c>
      <c r="H499" s="469">
        <f>'8. Routing factors'!H282*'7. Network costs'!$L$312</f>
        <v>0</v>
      </c>
      <c r="I499" s="469">
        <f>'8. Routing factors'!I282*'7. Network costs'!$L$313</f>
        <v>0</v>
      </c>
      <c r="J499" s="469">
        <f>'8. Routing factors'!J282*'7. Network costs'!$L$314</f>
        <v>0</v>
      </c>
      <c r="K499" s="469">
        <f>'8. Routing factors'!K282*'7. Network costs'!$L$315</f>
        <v>0</v>
      </c>
      <c r="L499" s="469">
        <f>'8. Routing factors'!L282*'7. Network costs'!$L$316</f>
        <v>0</v>
      </c>
      <c r="M499" s="469">
        <f>'8. Routing factors'!M282*'7. Network costs'!$L$317</f>
        <v>0</v>
      </c>
      <c r="N499" s="469">
        <f>'8. Routing factors'!N282*'7. Network costs'!$L$318</f>
        <v>0</v>
      </c>
      <c r="O499" s="469">
        <f>'8. Routing factors'!O282*'7. Network costs'!$L$319</f>
        <v>0</v>
      </c>
      <c r="P499" s="469">
        <f>'8. Routing factors'!P282*'7. Network costs'!$L$320</f>
        <v>0</v>
      </c>
      <c r="Q499" s="469">
        <f>'8. Routing factors'!Q282*'7. Network costs'!$L$321</f>
        <v>0</v>
      </c>
      <c r="R499" s="469">
        <f>'8. Routing factors'!R282*'7. Network costs'!$L$322</f>
        <v>0</v>
      </c>
      <c r="S499" s="469">
        <f>'8. Routing factors'!S282*'7. Network costs'!$L$323</f>
        <v>0</v>
      </c>
      <c r="T499" s="469">
        <f>'8. Routing factors'!T282*'7. Network costs'!$L$324</f>
        <v>0</v>
      </c>
      <c r="U499" s="469">
        <f>'8. Routing factors'!U282*'7. Network costs'!$L$325</f>
        <v>0</v>
      </c>
      <c r="V499" s="469">
        <f>'8. Routing factors'!V282*'7. Network costs'!$L$326</f>
        <v>0</v>
      </c>
      <c r="W499" s="469">
        <f>'8. Routing factors'!W282*'7. Network costs'!$L$327</f>
        <v>0</v>
      </c>
      <c r="X499" s="469">
        <f>'8. Routing factors'!X282*'7. Network costs'!$L$328</f>
        <v>0</v>
      </c>
      <c r="Y499" s="469">
        <f>'8. Routing factors'!Y282*'7. Network costs'!$L$329</f>
        <v>0</v>
      </c>
      <c r="Z499" s="469">
        <f>'8. Routing factors'!Z282*'7. Network costs'!$L$330</f>
        <v>0</v>
      </c>
      <c r="AA499" s="469">
        <f>'8. Routing factors'!AA282*'7. Network costs'!$L$331</f>
        <v>0</v>
      </c>
      <c r="AB499" s="469">
        <f>'8. Routing factors'!AB282*'7. Network costs'!$L$332</f>
        <v>0</v>
      </c>
      <c r="AC499" s="469">
        <f>'8. Routing factors'!AC282*'7. Network costs'!$L$333</f>
        <v>0</v>
      </c>
      <c r="AD499" s="469">
        <f>'8. Routing factors'!AD282*'7. Network costs'!$L$334</f>
        <v>0</v>
      </c>
      <c r="AE499" s="469">
        <f>'8. Routing factors'!AE282*'7. Network costs'!$L$335</f>
        <v>0</v>
      </c>
      <c r="AF499" s="469">
        <f>'8. Routing factors'!AF282*'7. Network costs'!$L$336</f>
        <v>0</v>
      </c>
      <c r="AG499" s="469">
        <f>'8. Routing factors'!AG282*'7. Network costs'!$L$337</f>
        <v>0</v>
      </c>
      <c r="AH499" s="469">
        <f>'8. Routing factors'!AH282*'7. Network costs'!$L$338</f>
        <v>0</v>
      </c>
      <c r="AI499" s="469">
        <f>'8. Routing factors'!AI282*'7. Network costs'!$L$339</f>
        <v>0</v>
      </c>
      <c r="AJ499" s="469">
        <f>'8. Routing factors'!AJ282*'7. Network costs'!$L$340</f>
        <v>0</v>
      </c>
      <c r="AK499" s="469">
        <f>'8. Routing factors'!AK282*'7. Network costs'!$L$341</f>
        <v>0</v>
      </c>
      <c r="AL499" s="469">
        <f>'8. Routing factors'!AL282*'7. Network costs'!$L$342</f>
        <v>0</v>
      </c>
      <c r="AM499" s="469">
        <f>'8. Routing factors'!AM282*'7. Network costs'!$L$343</f>
        <v>0</v>
      </c>
      <c r="AN499" s="469">
        <f>'8. Routing factors'!AN282*'7. Network costs'!$L$344</f>
        <v>0</v>
      </c>
      <c r="AO499" s="469">
        <f>'8. Routing factors'!AO282*'7. Network costs'!$L$345</f>
        <v>0</v>
      </c>
      <c r="AP499" s="469">
        <f>'8. Routing factors'!AP282*'7. Network costs'!$L$346</f>
        <v>0</v>
      </c>
      <c r="AQ499" s="469">
        <f>'8. Routing factors'!AQ282*'7. Network costs'!$L$347</f>
        <v>0</v>
      </c>
      <c r="AR499" s="469">
        <f>'8. Routing factors'!AR282*'7. Network costs'!$L$348</f>
        <v>0</v>
      </c>
      <c r="AS499" s="469">
        <f>'8. Routing factors'!AS282*'7. Network costs'!$L$349</f>
        <v>0</v>
      </c>
      <c r="AT499" s="469">
        <f>'8. Routing factors'!AT282*'7. Network costs'!$L$350</f>
        <v>0</v>
      </c>
      <c r="AU499" s="469">
        <f>'8. Routing factors'!AU282*'7. Network costs'!$L$351</f>
        <v>0</v>
      </c>
      <c r="AV499" s="469">
        <f>'8. Routing factors'!AV282*'7. Network costs'!$L$352</f>
        <v>0</v>
      </c>
      <c r="AW499" s="469">
        <f>'8. Routing factors'!AW282*'7. Network costs'!$L$353</f>
        <v>0</v>
      </c>
      <c r="AX499" s="469">
        <f>'8. Routing factors'!AX282*'7. Network costs'!$L$354</f>
        <v>0</v>
      </c>
      <c r="AY499" s="469">
        <f>'8. Routing factors'!AY282*'7. Network costs'!$L$355</f>
        <v>0</v>
      </c>
      <c r="AZ499" s="469">
        <f>'8. Routing factors'!AZ282*'7. Network costs'!$L$356</f>
        <v>0</v>
      </c>
      <c r="BA499" s="469">
        <f>'8. Routing factors'!BA282*'7. Network costs'!$L$357</f>
        <v>0</v>
      </c>
      <c r="BB499" s="469">
        <f>'8. Routing factors'!BB282*'7. Network costs'!$L$358</f>
        <v>0</v>
      </c>
      <c r="BC499" s="469">
        <f>'8. Routing factors'!BC282*'7. Network costs'!$L$359</f>
        <v>0</v>
      </c>
      <c r="BD499" s="469">
        <f>'8. Routing factors'!BD282*'7. Network costs'!$L$360</f>
        <v>0</v>
      </c>
      <c r="BE499" s="469">
        <f>'8. Routing factors'!BE282*'7. Network costs'!$L$361</f>
        <v>0</v>
      </c>
      <c r="BF499" s="469">
        <f>'8. Routing factors'!BF282*'7. Network costs'!$L$362</f>
        <v>0</v>
      </c>
      <c r="BG499" s="469">
        <f>'8. Routing factors'!BG282*'7. Network costs'!$L$363</f>
        <v>0</v>
      </c>
      <c r="BH499" s="229"/>
      <c r="BI499" s="335">
        <f t="shared" si="81"/>
        <v>0</v>
      </c>
      <c r="BJ499" s="470">
        <f>'2. Traffic'!L235</f>
        <v>0</v>
      </c>
      <c r="BK499" s="471" t="str">
        <f t="shared" si="82"/>
        <v/>
      </c>
    </row>
    <row r="500" spans="3:63">
      <c r="C500" s="240" t="str">
        <f t="shared" ref="C500:D500" si="110">C465</f>
        <v>S30</v>
      </c>
      <c r="D500" s="240" t="str">
        <f t="shared" si="110"/>
        <v>OTHER: complete as required</v>
      </c>
      <c r="E500" s="469">
        <f>'8. Routing factors'!E283*'7. Network costs'!$L$309</f>
        <v>0</v>
      </c>
      <c r="F500" s="469">
        <f>'8. Routing factors'!F283*'7. Network costs'!$L$310</f>
        <v>0</v>
      </c>
      <c r="G500" s="469">
        <f>'8. Routing factors'!G283*'7. Network costs'!$L$311</f>
        <v>0</v>
      </c>
      <c r="H500" s="469">
        <f>'8. Routing factors'!H283*'7. Network costs'!$L$312</f>
        <v>0</v>
      </c>
      <c r="I500" s="469">
        <f>'8. Routing factors'!I283*'7. Network costs'!$L$313</f>
        <v>0</v>
      </c>
      <c r="J500" s="469">
        <f>'8. Routing factors'!J283*'7. Network costs'!$L$314</f>
        <v>0</v>
      </c>
      <c r="K500" s="469">
        <f>'8. Routing factors'!K283*'7. Network costs'!$L$315</f>
        <v>0</v>
      </c>
      <c r="L500" s="469">
        <f>'8. Routing factors'!L283*'7. Network costs'!$L$316</f>
        <v>0</v>
      </c>
      <c r="M500" s="469">
        <f>'8. Routing factors'!M283*'7. Network costs'!$L$317</f>
        <v>0</v>
      </c>
      <c r="N500" s="469">
        <f>'8. Routing factors'!N283*'7. Network costs'!$L$318</f>
        <v>0</v>
      </c>
      <c r="O500" s="469">
        <f>'8. Routing factors'!O283*'7. Network costs'!$L$319</f>
        <v>0</v>
      </c>
      <c r="P500" s="469">
        <f>'8. Routing factors'!P283*'7. Network costs'!$L$320</f>
        <v>0</v>
      </c>
      <c r="Q500" s="469">
        <f>'8. Routing factors'!Q283*'7. Network costs'!$L$321</f>
        <v>0</v>
      </c>
      <c r="R500" s="469">
        <f>'8. Routing factors'!R283*'7. Network costs'!$L$322</f>
        <v>0</v>
      </c>
      <c r="S500" s="469">
        <f>'8. Routing factors'!S283*'7. Network costs'!$L$323</f>
        <v>0</v>
      </c>
      <c r="T500" s="469">
        <f>'8. Routing factors'!T283*'7. Network costs'!$L$324</f>
        <v>0</v>
      </c>
      <c r="U500" s="469">
        <f>'8. Routing factors'!U283*'7. Network costs'!$L$325</f>
        <v>0</v>
      </c>
      <c r="V500" s="469">
        <f>'8. Routing factors'!V283*'7. Network costs'!$L$326</f>
        <v>0</v>
      </c>
      <c r="W500" s="469">
        <f>'8. Routing factors'!W283*'7. Network costs'!$L$327</f>
        <v>0</v>
      </c>
      <c r="X500" s="469">
        <f>'8. Routing factors'!X283*'7. Network costs'!$L$328</f>
        <v>0</v>
      </c>
      <c r="Y500" s="469">
        <f>'8. Routing factors'!Y283*'7. Network costs'!$L$329</f>
        <v>0</v>
      </c>
      <c r="Z500" s="469">
        <f>'8. Routing factors'!Z283*'7. Network costs'!$L$330</f>
        <v>0</v>
      </c>
      <c r="AA500" s="469">
        <f>'8. Routing factors'!AA283*'7. Network costs'!$L$331</f>
        <v>0</v>
      </c>
      <c r="AB500" s="469">
        <f>'8. Routing factors'!AB283*'7. Network costs'!$L$332</f>
        <v>0</v>
      </c>
      <c r="AC500" s="469">
        <f>'8. Routing factors'!AC283*'7. Network costs'!$L$333</f>
        <v>0</v>
      </c>
      <c r="AD500" s="469">
        <f>'8. Routing factors'!AD283*'7. Network costs'!$L$334</f>
        <v>0</v>
      </c>
      <c r="AE500" s="469">
        <f>'8. Routing factors'!AE283*'7. Network costs'!$L$335</f>
        <v>0</v>
      </c>
      <c r="AF500" s="469">
        <f>'8. Routing factors'!AF283*'7. Network costs'!$L$336</f>
        <v>0</v>
      </c>
      <c r="AG500" s="469">
        <f>'8. Routing factors'!AG283*'7. Network costs'!$L$337</f>
        <v>0</v>
      </c>
      <c r="AH500" s="469">
        <f>'8. Routing factors'!AH283*'7. Network costs'!$L$338</f>
        <v>0</v>
      </c>
      <c r="AI500" s="469">
        <f>'8. Routing factors'!AI283*'7. Network costs'!$L$339</f>
        <v>0</v>
      </c>
      <c r="AJ500" s="469">
        <f>'8. Routing factors'!AJ283*'7. Network costs'!$L$340</f>
        <v>0</v>
      </c>
      <c r="AK500" s="469">
        <f>'8. Routing factors'!AK283*'7. Network costs'!$L$341</f>
        <v>0</v>
      </c>
      <c r="AL500" s="469">
        <f>'8. Routing factors'!AL283*'7. Network costs'!$L$342</f>
        <v>0</v>
      </c>
      <c r="AM500" s="469">
        <f>'8. Routing factors'!AM283*'7. Network costs'!$L$343</f>
        <v>0</v>
      </c>
      <c r="AN500" s="469">
        <f>'8. Routing factors'!AN283*'7. Network costs'!$L$344</f>
        <v>0</v>
      </c>
      <c r="AO500" s="469">
        <f>'8. Routing factors'!AO283*'7. Network costs'!$L$345</f>
        <v>0</v>
      </c>
      <c r="AP500" s="469">
        <f>'8. Routing factors'!AP283*'7. Network costs'!$L$346</f>
        <v>0</v>
      </c>
      <c r="AQ500" s="469">
        <f>'8. Routing factors'!AQ283*'7. Network costs'!$L$347</f>
        <v>0</v>
      </c>
      <c r="AR500" s="469">
        <f>'8. Routing factors'!AR283*'7. Network costs'!$L$348</f>
        <v>0</v>
      </c>
      <c r="AS500" s="469">
        <f>'8. Routing factors'!AS283*'7. Network costs'!$L$349</f>
        <v>0</v>
      </c>
      <c r="AT500" s="469">
        <f>'8. Routing factors'!AT283*'7. Network costs'!$L$350</f>
        <v>0</v>
      </c>
      <c r="AU500" s="469">
        <f>'8. Routing factors'!AU283*'7. Network costs'!$L$351</f>
        <v>0</v>
      </c>
      <c r="AV500" s="469">
        <f>'8. Routing factors'!AV283*'7. Network costs'!$L$352</f>
        <v>0</v>
      </c>
      <c r="AW500" s="469">
        <f>'8. Routing factors'!AW283*'7. Network costs'!$L$353</f>
        <v>0</v>
      </c>
      <c r="AX500" s="469">
        <f>'8. Routing factors'!AX283*'7. Network costs'!$L$354</f>
        <v>0</v>
      </c>
      <c r="AY500" s="469">
        <f>'8. Routing factors'!AY283*'7. Network costs'!$L$355</f>
        <v>0</v>
      </c>
      <c r="AZ500" s="469">
        <f>'8. Routing factors'!AZ283*'7. Network costs'!$L$356</f>
        <v>0</v>
      </c>
      <c r="BA500" s="469">
        <f>'8. Routing factors'!BA283*'7. Network costs'!$L$357</f>
        <v>0</v>
      </c>
      <c r="BB500" s="469">
        <f>'8. Routing factors'!BB283*'7. Network costs'!$L$358</f>
        <v>0</v>
      </c>
      <c r="BC500" s="469">
        <f>'8. Routing factors'!BC283*'7. Network costs'!$L$359</f>
        <v>0</v>
      </c>
      <c r="BD500" s="469">
        <f>'8. Routing factors'!BD283*'7. Network costs'!$L$360</f>
        <v>0</v>
      </c>
      <c r="BE500" s="469">
        <f>'8. Routing factors'!BE283*'7. Network costs'!$L$361</f>
        <v>0</v>
      </c>
      <c r="BF500" s="469">
        <f>'8. Routing factors'!BF283*'7. Network costs'!$L$362</f>
        <v>0</v>
      </c>
      <c r="BG500" s="469">
        <f>'8. Routing factors'!BG283*'7. Network costs'!$L$363</f>
        <v>0</v>
      </c>
      <c r="BH500" s="229"/>
      <c r="BI500" s="335">
        <f t="shared" si="81"/>
        <v>0</v>
      </c>
      <c r="BJ500" s="470">
        <f>'2. Traffic'!L236</f>
        <v>0</v>
      </c>
      <c r="BK500" s="471" t="str">
        <f t="shared" si="82"/>
        <v/>
      </c>
    </row>
    <row r="501" spans="3:63">
      <c r="C501" s="222"/>
      <c r="D501" s="222" t="s">
        <v>2</v>
      </c>
      <c r="E501" s="472">
        <f t="shared" ref="E501:AG501" si="111">SUM(E471:E500)</f>
        <v>13426408.222227335</v>
      </c>
      <c r="F501" s="472">
        <f t="shared" si="111"/>
        <v>10596149.614175454</v>
      </c>
      <c r="G501" s="472">
        <f t="shared" si="111"/>
        <v>16295929.831387384</v>
      </c>
      <c r="H501" s="472">
        <f t="shared" si="111"/>
        <v>5349075.7733791452</v>
      </c>
      <c r="I501" s="472">
        <f t="shared" si="111"/>
        <v>17090067.750201259</v>
      </c>
      <c r="J501" s="472">
        <f t="shared" si="111"/>
        <v>1164122.076257389</v>
      </c>
      <c r="K501" s="472">
        <f t="shared" si="111"/>
        <v>578315.78396210319</v>
      </c>
      <c r="L501" s="472">
        <f t="shared" si="111"/>
        <v>77108.771194947098</v>
      </c>
      <c r="M501" s="472">
        <f t="shared" si="111"/>
        <v>2313263.1358484132</v>
      </c>
      <c r="N501" s="472">
        <f t="shared" si="111"/>
        <v>147754.81790225455</v>
      </c>
      <c r="O501" s="472">
        <f t="shared" si="111"/>
        <v>197885.91683337657</v>
      </c>
      <c r="P501" s="472">
        <f t="shared" si="111"/>
        <v>2147599.0974164885</v>
      </c>
      <c r="Q501" s="472">
        <f t="shared" si="111"/>
        <v>289157.89198105165</v>
      </c>
      <c r="R501" s="472">
        <f t="shared" si="111"/>
        <v>411246.77970638464</v>
      </c>
      <c r="S501" s="472">
        <f t="shared" si="111"/>
        <v>385543.85597473546</v>
      </c>
      <c r="T501" s="472">
        <f t="shared" si="111"/>
        <v>6168701.6955957683</v>
      </c>
      <c r="U501" s="472">
        <f t="shared" si="111"/>
        <v>1542175.4238989421</v>
      </c>
      <c r="V501" s="472">
        <f t="shared" si="111"/>
        <v>493496.13564766152</v>
      </c>
      <c r="W501" s="472">
        <f t="shared" si="111"/>
        <v>571059.05751461769</v>
      </c>
      <c r="X501" s="472">
        <f t="shared" si="111"/>
        <v>45684.724601169401</v>
      </c>
      <c r="Y501" s="472">
        <f t="shared" si="111"/>
        <v>502458.83071895677</v>
      </c>
      <c r="Z501" s="472">
        <f t="shared" si="111"/>
        <v>298382.67988015257</v>
      </c>
      <c r="AA501" s="472">
        <f t="shared" si="111"/>
        <v>451086.31149044062</v>
      </c>
      <c r="AB501" s="472">
        <f t="shared" si="111"/>
        <v>2488048.795286309</v>
      </c>
      <c r="AC501" s="472">
        <f t="shared" si="111"/>
        <v>3475919.2572200969</v>
      </c>
      <c r="AD501" s="472">
        <f t="shared" si="111"/>
        <v>0</v>
      </c>
      <c r="AE501" s="472">
        <f t="shared" si="111"/>
        <v>0</v>
      </c>
      <c r="AF501" s="472">
        <f t="shared" si="111"/>
        <v>0</v>
      </c>
      <c r="AG501" s="472">
        <f t="shared" si="111"/>
        <v>0</v>
      </c>
      <c r="AH501" s="472">
        <f t="shared" ref="AH501:BG501" si="112">SUM(AH471:AH500)</f>
        <v>0</v>
      </c>
      <c r="AI501" s="472">
        <f t="shared" si="112"/>
        <v>6818738.4934093058</v>
      </c>
      <c r="AJ501" s="472">
        <f t="shared" si="112"/>
        <v>23407186.134338647</v>
      </c>
      <c r="AK501" s="472">
        <f t="shared" si="112"/>
        <v>6943313.8168303324</v>
      </c>
      <c r="AL501" s="472">
        <f t="shared" si="112"/>
        <v>2385579.6339811399</v>
      </c>
      <c r="AM501" s="472">
        <f t="shared" si="112"/>
        <v>2760896.9909031414</v>
      </c>
      <c r="AN501" s="472">
        <f t="shared" si="112"/>
        <v>7007.2116817268561</v>
      </c>
      <c r="AO501" s="472">
        <f t="shared" si="112"/>
        <v>2014.5848689840493</v>
      </c>
      <c r="AP501" s="472">
        <f t="shared" si="112"/>
        <v>2632.037149239397</v>
      </c>
      <c r="AQ501" s="472">
        <f t="shared" si="112"/>
        <v>15302.54156534532</v>
      </c>
      <c r="AR501" s="472">
        <f t="shared" si="112"/>
        <v>10072.924344920246</v>
      </c>
      <c r="AS501" s="472">
        <f t="shared" si="112"/>
        <v>10988.644739912997</v>
      </c>
      <c r="AT501" s="472">
        <f t="shared" si="112"/>
        <v>10072.924344920244</v>
      </c>
      <c r="AU501" s="472">
        <f t="shared" si="112"/>
        <v>879.09157919304005</v>
      </c>
      <c r="AV501" s="472">
        <f t="shared" si="112"/>
        <v>14919.793413082281</v>
      </c>
      <c r="AW501" s="472">
        <f t="shared" si="112"/>
        <v>2983.9586826164559</v>
      </c>
      <c r="AX501" s="472">
        <f t="shared" si="112"/>
        <v>2060.370888733687</v>
      </c>
      <c r="AY501" s="472">
        <f t="shared" si="112"/>
        <v>0</v>
      </c>
      <c r="AZ501" s="472">
        <f t="shared" si="112"/>
        <v>0</v>
      </c>
      <c r="BA501" s="472">
        <f t="shared" si="112"/>
        <v>0</v>
      </c>
      <c r="BB501" s="472">
        <f t="shared" si="112"/>
        <v>0</v>
      </c>
      <c r="BC501" s="472">
        <f t="shared" si="112"/>
        <v>0</v>
      </c>
      <c r="BD501" s="472">
        <f t="shared" si="112"/>
        <v>0</v>
      </c>
      <c r="BE501" s="472">
        <f t="shared" si="112"/>
        <v>0</v>
      </c>
      <c r="BF501" s="472">
        <f t="shared" si="112"/>
        <v>0</v>
      </c>
      <c r="BG501" s="472">
        <f t="shared" si="112"/>
        <v>0</v>
      </c>
      <c r="BH501" s="32"/>
      <c r="BI501" s="472">
        <f>SUM(BI471:BI500)</f>
        <v>128901291.38302308</v>
      </c>
      <c r="BJ501" s="144"/>
      <c r="BK501" s="144"/>
    </row>
    <row r="502" spans="3:63">
      <c r="C502" s="487"/>
      <c r="D502" s="487"/>
      <c r="E502" s="444" t="str">
        <f>IF(ROUND(E501,0)=ROUND('7. Network costs'!$L$309,0),"OK", "ERROR")</f>
        <v>OK</v>
      </c>
      <c r="F502" s="444" t="str">
        <f>IF(ROUND(F501,0)=ROUND('7. Network costs'!$L$310,0),"OK", "ERROR")</f>
        <v>OK</v>
      </c>
      <c r="G502" s="444" t="str">
        <f>IF(ROUND(G501,0)=ROUND('7. Network costs'!$L$311,0),"OK", "ERROR")</f>
        <v>OK</v>
      </c>
      <c r="H502" s="444" t="str">
        <f>IF(ROUND(H501,0)=ROUND('7. Network costs'!$L$312,0),"OK", "ERROR")</f>
        <v>OK</v>
      </c>
      <c r="I502" s="444" t="str">
        <f>IF(ROUND(I501,0)=ROUND('7. Network costs'!$L$313,0),"OK", "ERROR")</f>
        <v>OK</v>
      </c>
      <c r="J502" s="444" t="str">
        <f>IF(ROUND(J501,0)=ROUND('7. Network costs'!$L$314,0),"OK", "ERROR")</f>
        <v>OK</v>
      </c>
      <c r="K502" s="444" t="str">
        <f>IF(ROUND(K501,0)=ROUND('7. Network costs'!$L$315,0),"OK", "ERROR")</f>
        <v>OK</v>
      </c>
      <c r="L502" s="444" t="str">
        <f>IF(ROUND(L501,0)=ROUND('7. Network costs'!$L$316,0),"OK", "ERROR")</f>
        <v>OK</v>
      </c>
      <c r="M502" s="444" t="str">
        <f>IF(ROUND(M501,0)=ROUND('7. Network costs'!$L$317,0),"OK", "ERROR")</f>
        <v>OK</v>
      </c>
      <c r="N502" s="444" t="str">
        <f>IF(ROUND(N501,0)=ROUND('7. Network costs'!$L$318,0),"OK", "ERROR")</f>
        <v>OK</v>
      </c>
      <c r="O502" s="444" t="str">
        <f>IF(ROUND(O501,0)=ROUND('7. Network costs'!$L$319,0),"OK", "ERROR")</f>
        <v>OK</v>
      </c>
      <c r="P502" s="444" t="str">
        <f>IF(ROUND(P501,0)=ROUND('7. Network costs'!$L$320,0),"OK", "ERROR")</f>
        <v>OK</v>
      </c>
      <c r="Q502" s="444" t="str">
        <f>IF(ROUND(Q501,0)=ROUND('7. Network costs'!$L$321,0),"OK", "ERROR")</f>
        <v>OK</v>
      </c>
      <c r="R502" s="444" t="str">
        <f>IF(ROUND(R501,0)=ROUND('7. Network costs'!$L$322,0),"OK", "ERROR")</f>
        <v>OK</v>
      </c>
      <c r="S502" s="444" t="str">
        <f>IF(ROUND(S501,0)=ROUND('7. Network costs'!$L$323,0),"OK", "ERROR")</f>
        <v>OK</v>
      </c>
      <c r="T502" s="444" t="str">
        <f>IF(ROUND(T501,0)=ROUND('7. Network costs'!$L$324,0),"OK", "ERROR")</f>
        <v>OK</v>
      </c>
      <c r="U502" s="444" t="str">
        <f>IF(ROUND(U501,0)=ROUND('7. Network costs'!$L$325,0),"OK", "ERROR")</f>
        <v>OK</v>
      </c>
      <c r="V502" s="444" t="str">
        <f>IF(ROUND(V501,0)=ROUND('7. Network costs'!$L$326,0),"OK", "ERROR")</f>
        <v>OK</v>
      </c>
      <c r="W502" s="444" t="str">
        <f>IF(ROUND(W501,0)=ROUND('7. Network costs'!$L$327,0),"OK", "ERROR")</f>
        <v>OK</v>
      </c>
      <c r="X502" s="444" t="str">
        <f>IF(ROUND(X501,0)=ROUND('7. Network costs'!$L$328,0),"OK", "ERROR")</f>
        <v>OK</v>
      </c>
      <c r="Y502" s="444" t="str">
        <f>IF(ROUND(Y501,0)=ROUND('7. Network costs'!$L$329,0),"OK", "ERROR")</f>
        <v>OK</v>
      </c>
      <c r="Z502" s="444" t="str">
        <f>IF(ROUND(Z501,0)=ROUND('7. Network costs'!$L$330,0),"OK", "ERROR")</f>
        <v>OK</v>
      </c>
      <c r="AA502" s="444" t="str">
        <f>IF(ROUND(AA501,0)=ROUND('7. Network costs'!$L$331,0),"OK", "ERROR")</f>
        <v>OK</v>
      </c>
      <c r="AB502" s="444" t="str">
        <f>IF(ROUND(AB501,0)=ROUND('7. Network costs'!$L$332,0),"OK", "ERROR")</f>
        <v>OK</v>
      </c>
      <c r="AC502" s="444" t="str">
        <f>IF(ROUND(AC501,0)=ROUND('7. Network costs'!$L$333,0),"OK", "ERROR")</f>
        <v>OK</v>
      </c>
      <c r="AD502" s="444" t="str">
        <f>IF(ROUND(AD501,0)=ROUND('7. Network costs'!$L$334,0),"OK", "ERROR")</f>
        <v>OK</v>
      </c>
      <c r="AE502" s="444" t="str">
        <f>IF(ROUND(AE501,0)=ROUND('7. Network costs'!$L$335,0),"OK", "ERROR")</f>
        <v>OK</v>
      </c>
      <c r="AF502" s="444" t="str">
        <f>IF(ROUND(AF501,0)=ROUND('7. Network costs'!$L$336,0),"OK", "ERROR")</f>
        <v>OK</v>
      </c>
      <c r="AG502" s="444" t="str">
        <f>IF(ROUND(AG501,0)=ROUND('7. Network costs'!$L$337,0),"OK", "ERROR")</f>
        <v>OK</v>
      </c>
      <c r="AH502" s="444" t="str">
        <f>IF(ROUND(AH501,0)=ROUND('7. Network costs'!$L$338,0),"OK", "ERROR")</f>
        <v>OK</v>
      </c>
      <c r="AI502" s="444" t="str">
        <f>IF(ROUND(AI501,0)=ROUND('7. Network costs'!$L$339,0),"OK", "ERROR")</f>
        <v>OK</v>
      </c>
      <c r="AJ502" s="444" t="str">
        <f>IF(ROUND(AJ501,0)=ROUND('7. Network costs'!$L$340,0),"OK", "ERROR")</f>
        <v>OK</v>
      </c>
      <c r="AK502" s="444" t="str">
        <f>IF(ROUND(AK501,0)=ROUND('7. Network costs'!$L$341,0),"OK", "ERROR")</f>
        <v>OK</v>
      </c>
      <c r="AL502" s="444" t="str">
        <f>IF(ROUND(AL501,0)=ROUND('7. Network costs'!$L$342,0),"OK", "ERROR")</f>
        <v>OK</v>
      </c>
      <c r="AM502" s="444" t="str">
        <f>IF(ROUND(AM501,0)=ROUND('7. Network costs'!$L$343,0),"OK", "ERROR")</f>
        <v>OK</v>
      </c>
      <c r="AN502" s="444" t="str">
        <f>IF(ROUND(AN501,0)=ROUND('7. Network costs'!$L$344,0),"OK", "ERROR")</f>
        <v>OK</v>
      </c>
      <c r="AO502" s="444" t="str">
        <f>IF(ROUND(AO501,0)=ROUND('7. Network costs'!$L$345,0),"OK", "ERROR")</f>
        <v>OK</v>
      </c>
      <c r="AP502" s="444" t="str">
        <f>IF(ROUND(AP501,0)=ROUND('7. Network costs'!$L$346,0),"OK", "ERROR")</f>
        <v>OK</v>
      </c>
      <c r="AQ502" s="444" t="str">
        <f>IF(ROUND(AQ501,0)=ROUND('7. Network costs'!$L$347,0),"OK", "ERROR")</f>
        <v>OK</v>
      </c>
      <c r="AR502" s="444" t="str">
        <f>IF(ROUND(AR501,0)=ROUND('7. Network costs'!$L$348,0),"OK", "ERROR")</f>
        <v>OK</v>
      </c>
      <c r="AS502" s="444" t="str">
        <f>IF(ROUND(AS501,0)=ROUND('7. Network costs'!$L$349,0),"OK", "ERROR")</f>
        <v>OK</v>
      </c>
      <c r="AT502" s="444" t="str">
        <f>IF(ROUND(AT501,0)=ROUND('7. Network costs'!$L$350,0),"OK", "ERROR")</f>
        <v>OK</v>
      </c>
      <c r="AU502" s="444" t="str">
        <f>IF(ROUND(AU501,0)=ROUND('7. Network costs'!$L$351,0),"OK", "ERROR")</f>
        <v>OK</v>
      </c>
      <c r="AV502" s="444" t="str">
        <f>IF(ROUND(AV501,0)=ROUND('7. Network costs'!$L$352,0),"OK", "ERROR")</f>
        <v>OK</v>
      </c>
      <c r="AW502" s="444" t="str">
        <f>IF(ROUND(AW501,0)=ROUND('7. Network costs'!$L$353,0),"OK", "ERROR")</f>
        <v>OK</v>
      </c>
      <c r="AX502" s="444" t="str">
        <f>IF(ROUND(AX501,0)=ROUND('7. Network costs'!$L$354,0),"OK", "ERROR")</f>
        <v>OK</v>
      </c>
      <c r="AY502" s="444" t="str">
        <f>IF(ROUND(AY501,0)=ROUND('7. Network costs'!$L$355,0),"OK", "ERROR")</f>
        <v>OK</v>
      </c>
      <c r="AZ502" s="444" t="str">
        <f>IF(ROUND(AZ501,0)=ROUND('7. Network costs'!$L$356,0),"OK", "ERROR")</f>
        <v>OK</v>
      </c>
      <c r="BA502" s="444" t="str">
        <f>IF(ROUND(BA501,0)=ROUND('7. Network costs'!$L$357,0),"OK", "ERROR")</f>
        <v>OK</v>
      </c>
      <c r="BB502" s="444" t="str">
        <f>IF(ROUND(BB501,0)=ROUND('7. Network costs'!$L$358,0),"OK", "ERROR")</f>
        <v>OK</v>
      </c>
      <c r="BC502" s="444" t="str">
        <f>IF(ROUND(BC501,0)=ROUND('7. Network costs'!$L$359,0),"OK", "ERROR")</f>
        <v>OK</v>
      </c>
      <c r="BD502" s="444" t="str">
        <f>IF(ROUND(BD501,0)=ROUND('7. Network costs'!$L$360,0),"OK", "ERROR")</f>
        <v>OK</v>
      </c>
      <c r="BE502" s="444" t="str">
        <f>IF(ROUND(BE501,0)=ROUND('7. Network costs'!$L$361,0),"OK", "ERROR")</f>
        <v>OK</v>
      </c>
      <c r="BF502" s="444" t="str">
        <f>IF(ROUND(BK501,0)=ROUND('7. Network costs'!$L$362,0),"OK", "ERROR")</f>
        <v>OK</v>
      </c>
      <c r="BG502" s="444" t="str">
        <f>IF(ROUND(BK501,0)=ROUND('7. Network costs'!$L$363,0),"OK", "ERROR")</f>
        <v>OK</v>
      </c>
      <c r="BH502" s="487"/>
      <c r="BI502" s="479" t="str">
        <f>IF(ROUND(BI501,0)=ROUND('7. Network costs'!L364,0),"Ok", "Not ok")</f>
        <v>Ok</v>
      </c>
      <c r="BJ502" s="487"/>
      <c r="BK502" s="487"/>
    </row>
  </sheetData>
  <conditionalFormatting sqref="D2:D8">
    <cfRule type="cellIs" dxfId="2" priority="2" stopIfTrue="1" operator="equal">
      <formula>"NOT OK"</formula>
    </cfRule>
  </conditionalFormatting>
  <conditionalFormatting sqref="D3:D8">
    <cfRule type="cellIs" dxfId="1" priority="1" stopIfTrue="1" operator="equal">
      <formula>"NOT OK"</formula>
    </cfRule>
  </conditionalFormatting>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enableFormatConditionsCalculation="0">
    <tabColor theme="4" tint="0.39997558519241921"/>
  </sheetPr>
  <dimension ref="A1:N24"/>
  <sheetViews>
    <sheetView showGridLines="0" workbookViewId="0">
      <selection activeCell="C30" sqref="C30"/>
    </sheetView>
  </sheetViews>
  <sheetFormatPr defaultColWidth="8.85546875" defaultRowHeight="12.75"/>
  <cols>
    <col min="1" max="1" width="8.85546875" style="207"/>
    <col min="3" max="3" width="46.85546875" customWidth="1"/>
    <col min="5" max="9" width="10.140625" bestFit="1" customWidth="1"/>
  </cols>
  <sheetData>
    <row r="1" spans="1:14" ht="23.25">
      <c r="A1" s="451">
        <v>10</v>
      </c>
      <c r="B1" s="452" t="s">
        <v>474</v>
      </c>
      <c r="C1" s="452"/>
      <c r="D1" s="452"/>
      <c r="E1" s="453"/>
      <c r="F1" s="454"/>
      <c r="G1" s="454"/>
      <c r="H1" s="454"/>
      <c r="I1" s="454"/>
      <c r="J1" s="454"/>
      <c r="K1" s="454"/>
    </row>
    <row r="2" spans="1:14">
      <c r="B2" s="249"/>
      <c r="C2" s="127"/>
      <c r="D2" s="249"/>
      <c r="E2" s="249"/>
      <c r="F2" s="249"/>
      <c r="G2" s="249"/>
      <c r="H2" s="249"/>
      <c r="I2" s="249"/>
      <c r="J2" s="249"/>
      <c r="K2" s="249"/>
    </row>
    <row r="3" spans="1:14" ht="27.75" customHeight="1">
      <c r="B3" s="249"/>
      <c r="C3" s="751" t="s">
        <v>1027</v>
      </c>
      <c r="D3" s="847" t="s">
        <v>1083</v>
      </c>
      <c r="E3" s="847"/>
      <c r="F3" s="847"/>
      <c r="G3" s="847"/>
      <c r="H3" s="847"/>
      <c r="I3" s="847"/>
      <c r="J3" s="847"/>
      <c r="K3" s="847"/>
      <c r="L3" s="847"/>
      <c r="M3" s="847"/>
      <c r="N3" s="847"/>
    </row>
    <row r="4" spans="1:14">
      <c r="B4" s="249"/>
      <c r="C4" s="752" t="s">
        <v>1028</v>
      </c>
      <c r="D4" s="449" t="s">
        <v>1084</v>
      </c>
      <c r="E4" s="108"/>
      <c r="F4" s="108"/>
      <c r="G4" s="108"/>
      <c r="H4" s="108"/>
      <c r="I4" s="108"/>
      <c r="J4" s="108"/>
      <c r="K4" s="108"/>
      <c r="L4" s="108"/>
      <c r="M4" s="108"/>
      <c r="N4" s="108"/>
    </row>
    <row r="5" spans="1:14">
      <c r="B5" s="249"/>
      <c r="C5" s="904" t="s">
        <v>1029</v>
      </c>
      <c r="D5" s="903" t="s">
        <v>1085</v>
      </c>
      <c r="E5" s="903"/>
      <c r="F5" s="903"/>
      <c r="G5" s="903"/>
      <c r="H5" s="903"/>
      <c r="I5" s="903"/>
      <c r="J5" s="903"/>
      <c r="K5" s="903"/>
      <c r="L5" s="903"/>
      <c r="M5" s="903"/>
      <c r="N5" s="903"/>
    </row>
    <row r="6" spans="1:14" ht="25.5" customHeight="1">
      <c r="B6" s="249"/>
      <c r="C6" s="904"/>
      <c r="D6" s="849" t="s">
        <v>1086</v>
      </c>
      <c r="E6" s="849"/>
      <c r="F6" s="849"/>
      <c r="G6" s="849"/>
      <c r="H6" s="849"/>
      <c r="I6" s="849"/>
      <c r="J6" s="849"/>
      <c r="K6" s="849"/>
      <c r="L6" s="849"/>
      <c r="M6" s="849"/>
      <c r="N6" s="849"/>
    </row>
    <row r="7" spans="1:14" ht="24.75" customHeight="1">
      <c r="B7" s="249"/>
      <c r="C7" s="745" t="s">
        <v>1030</v>
      </c>
      <c r="D7" s="826" t="s">
        <v>1087</v>
      </c>
      <c r="E7" s="826"/>
      <c r="F7" s="826"/>
      <c r="G7" s="826"/>
      <c r="H7" s="826"/>
      <c r="I7" s="826"/>
      <c r="J7" s="826"/>
      <c r="K7" s="826"/>
      <c r="L7" s="826"/>
      <c r="M7" s="826"/>
      <c r="N7" s="826"/>
    </row>
    <row r="8" spans="1:14" ht="26.25" customHeight="1">
      <c r="B8" s="249"/>
      <c r="C8" s="747" t="s">
        <v>1031</v>
      </c>
      <c r="D8" s="825" t="s">
        <v>1088</v>
      </c>
      <c r="E8" s="825"/>
      <c r="F8" s="825"/>
      <c r="G8" s="825"/>
      <c r="H8" s="825"/>
      <c r="I8" s="825"/>
      <c r="J8" s="825"/>
      <c r="K8" s="825"/>
      <c r="L8" s="825"/>
      <c r="M8" s="825"/>
      <c r="N8" s="825"/>
    </row>
    <row r="9" spans="1:14">
      <c r="B9" s="249"/>
      <c r="C9" s="127"/>
      <c r="D9" s="249"/>
      <c r="E9" s="249"/>
      <c r="F9" s="455"/>
      <c r="G9" s="249"/>
      <c r="H9" s="249"/>
      <c r="I9" s="249"/>
      <c r="J9" s="249"/>
      <c r="K9" s="249"/>
    </row>
    <row r="10" spans="1:14" ht="15.75">
      <c r="B10" s="368">
        <f>A1+0.01</f>
        <v>10.01</v>
      </c>
      <c r="C10" s="77" t="s">
        <v>475</v>
      </c>
      <c r="D10" s="292"/>
      <c r="E10" s="314"/>
      <c r="F10" s="317"/>
      <c r="G10" s="317"/>
      <c r="H10" s="344"/>
      <c r="I10" s="344"/>
      <c r="J10" s="344"/>
      <c r="K10" s="344"/>
    </row>
    <row r="11" spans="1:14">
      <c r="B11" s="249"/>
      <c r="J11" s="249"/>
      <c r="K11" s="249"/>
    </row>
    <row r="12" spans="1:14">
      <c r="B12" s="249"/>
      <c r="C12" s="436" t="s">
        <v>476</v>
      </c>
      <c r="D12" s="214" t="s">
        <v>14</v>
      </c>
      <c r="E12" s="214">
        <f>'C. Masterfiles'!D143</f>
        <v>2014</v>
      </c>
      <c r="F12" s="214">
        <f>'C. Masterfiles'!D144</f>
        <v>2015</v>
      </c>
      <c r="G12" s="214">
        <f>'C. Masterfiles'!D145</f>
        <v>2016</v>
      </c>
      <c r="H12" s="214">
        <f>'C. Masterfiles'!D146</f>
        <v>2017</v>
      </c>
      <c r="I12" s="214">
        <f>'C. Masterfiles'!D147</f>
        <v>2018</v>
      </c>
      <c r="J12" s="214">
        <f>'C. Masterfiles'!D148</f>
        <v>2019</v>
      </c>
      <c r="K12" s="214">
        <f>'C. Masterfiles'!D149</f>
        <v>2020</v>
      </c>
    </row>
    <row r="13" spans="1:14">
      <c r="B13" s="249"/>
      <c r="C13" s="347" t="s">
        <v>477</v>
      </c>
      <c r="D13" s="457" t="s">
        <v>299</v>
      </c>
      <c r="E13" s="396">
        <f>'1. Coverage&amp;Subs'!F228</f>
        <v>2320158.4</v>
      </c>
      <c r="F13" s="396">
        <f>'1. Coverage&amp;Subs'!G228</f>
        <v>2334024.6</v>
      </c>
      <c r="G13" s="396">
        <f>'1. Coverage&amp;Subs'!H228</f>
        <v>2309157.6176570579</v>
      </c>
      <c r="H13" s="396">
        <f>'1. Coverage&amp;Subs'!I228</f>
        <v>2412322.9821172659</v>
      </c>
      <c r="I13" s="396">
        <f>'1. Coverage&amp;Subs'!J228</f>
        <v>2520784.2085188339</v>
      </c>
      <c r="J13" s="396">
        <f>'1. Coverage&amp;Subs'!K228</f>
        <v>2625423.9759443039</v>
      </c>
      <c r="K13" s="396">
        <f>'1. Coverage&amp;Subs'!L228</f>
        <v>2693007.8880790309</v>
      </c>
    </row>
    <row r="14" spans="1:14">
      <c r="B14" s="249"/>
      <c r="C14" s="347" t="s">
        <v>478</v>
      </c>
      <c r="D14" s="457" t="s">
        <v>10</v>
      </c>
      <c r="E14" s="456"/>
      <c r="F14" s="456">
        <f t="shared" ref="F14:K14" si="0">F13/E13-1</f>
        <v>5.9764023008084255E-3</v>
      </c>
      <c r="G14" s="456">
        <f t="shared" si="0"/>
        <v>-1.0654121787294857E-2</v>
      </c>
      <c r="H14" s="456">
        <f t="shared" si="0"/>
        <v>4.4676623055676323E-2</v>
      </c>
      <c r="I14" s="456">
        <f t="shared" si="0"/>
        <v>4.4961320356187384E-2</v>
      </c>
      <c r="J14" s="456">
        <f t="shared" si="0"/>
        <v>4.1510799326593073E-2</v>
      </c>
      <c r="K14" s="456">
        <f t="shared" si="0"/>
        <v>2.5742094516531866E-2</v>
      </c>
    </row>
    <row r="15" spans="1:14">
      <c r="B15" s="249"/>
      <c r="C15" s="249"/>
      <c r="D15" s="249"/>
      <c r="E15" s="249"/>
      <c r="F15" s="249"/>
      <c r="G15" s="249"/>
      <c r="H15" s="249"/>
      <c r="I15" s="249"/>
      <c r="J15" s="249"/>
      <c r="K15" s="488"/>
    </row>
    <row r="16" spans="1:14">
      <c r="B16" s="249"/>
      <c r="C16" s="222" t="s">
        <v>479</v>
      </c>
      <c r="D16" s="214" t="s">
        <v>14</v>
      </c>
      <c r="E16" s="214">
        <f t="shared" ref="E16:J16" si="1">E12</f>
        <v>2014</v>
      </c>
      <c r="F16" s="214">
        <f t="shared" si="1"/>
        <v>2015</v>
      </c>
      <c r="G16" s="214">
        <f t="shared" si="1"/>
        <v>2016</v>
      </c>
      <c r="H16" s="214">
        <f t="shared" si="1"/>
        <v>2017</v>
      </c>
      <c r="I16" s="214">
        <f t="shared" si="1"/>
        <v>2018</v>
      </c>
      <c r="J16" s="214">
        <f t="shared" si="1"/>
        <v>2019</v>
      </c>
      <c r="K16" s="214">
        <f t="shared" ref="K16" si="2">K12</f>
        <v>2020</v>
      </c>
    </row>
    <row r="17" spans="2:11">
      <c r="B17" s="249"/>
      <c r="C17" s="347" t="s">
        <v>480</v>
      </c>
      <c r="D17" s="457" t="s">
        <v>10</v>
      </c>
      <c r="E17" s="466">
        <f>'4. Indirect OPEX'!D190</f>
        <v>0.02</v>
      </c>
      <c r="F17" s="467">
        <f t="shared" ref="F17:K17" si="3">E17*1*(1+F14)</f>
        <v>2.0119528046016168E-2</v>
      </c>
      <c r="G17" s="467">
        <f t="shared" si="3"/>
        <v>1.9905172143911017E-2</v>
      </c>
      <c r="H17" s="467">
        <f t="shared" si="3"/>
        <v>2.0794468016642878E-2</v>
      </c>
      <c r="I17" s="467">
        <f t="shared" si="3"/>
        <v>2.1729414754775651E-2</v>
      </c>
      <c r="J17" s="467">
        <f t="shared" si="3"/>
        <v>2.2631420130145453E-2</v>
      </c>
      <c r="K17" s="467">
        <f t="shared" si="3"/>
        <v>2.3214000286178999E-2</v>
      </c>
    </row>
    <row r="18" spans="2:11">
      <c r="B18" s="249"/>
      <c r="C18" s="347" t="s">
        <v>481</v>
      </c>
      <c r="D18" s="457" t="s">
        <v>10</v>
      </c>
      <c r="E18" s="466">
        <f>'4. Indirect OPEX'!D192</f>
        <v>0.05</v>
      </c>
      <c r="F18" s="458">
        <f t="shared" ref="F18:K18" si="4">E18</f>
        <v>0.05</v>
      </c>
      <c r="G18" s="458">
        <f t="shared" si="4"/>
        <v>0.05</v>
      </c>
      <c r="H18" s="458">
        <f t="shared" si="4"/>
        <v>0.05</v>
      </c>
      <c r="I18" s="458">
        <f t="shared" si="4"/>
        <v>0.05</v>
      </c>
      <c r="J18" s="458">
        <f t="shared" si="4"/>
        <v>0.05</v>
      </c>
      <c r="K18" s="458">
        <f t="shared" si="4"/>
        <v>0.05</v>
      </c>
    </row>
    <row r="19" spans="2:11">
      <c r="B19" s="249"/>
      <c r="C19" s="249"/>
      <c r="D19" s="249"/>
      <c r="E19" s="249"/>
      <c r="F19" s="249"/>
      <c r="G19" s="249"/>
      <c r="H19" s="249"/>
      <c r="I19" s="249"/>
      <c r="J19" s="249"/>
      <c r="K19" s="488"/>
    </row>
    <row r="20" spans="2:11">
      <c r="B20" s="249"/>
      <c r="C20" s="222" t="s">
        <v>482</v>
      </c>
      <c r="D20" s="214" t="s">
        <v>14</v>
      </c>
      <c r="E20" s="214">
        <f t="shared" ref="E20:J20" si="5">E16</f>
        <v>2014</v>
      </c>
      <c r="F20" s="214">
        <f t="shared" si="5"/>
        <v>2015</v>
      </c>
      <c r="G20" s="214">
        <f t="shared" si="5"/>
        <v>2016</v>
      </c>
      <c r="H20" s="214">
        <f t="shared" si="5"/>
        <v>2017</v>
      </c>
      <c r="I20" s="214">
        <f t="shared" si="5"/>
        <v>2018</v>
      </c>
      <c r="J20" s="214">
        <f t="shared" si="5"/>
        <v>2019</v>
      </c>
      <c r="K20" s="214">
        <f t="shared" ref="K20" si="6">K16</f>
        <v>2020</v>
      </c>
    </row>
    <row r="21" spans="2:11">
      <c r="B21" s="249"/>
      <c r="C21" s="347" t="s">
        <v>340</v>
      </c>
      <c r="D21" s="457" t="s">
        <v>10</v>
      </c>
      <c r="E21" s="459">
        <f>E17</f>
        <v>0.02</v>
      </c>
      <c r="F21" s="459">
        <f t="shared" ref="F21:J22" si="7">F17</f>
        <v>2.0119528046016168E-2</v>
      </c>
      <c r="G21" s="459">
        <f t="shared" si="7"/>
        <v>1.9905172143911017E-2</v>
      </c>
      <c r="H21" s="459">
        <f t="shared" si="7"/>
        <v>2.0794468016642878E-2</v>
      </c>
      <c r="I21" s="459">
        <f t="shared" si="7"/>
        <v>2.1729414754775651E-2</v>
      </c>
      <c r="J21" s="459">
        <f t="shared" si="7"/>
        <v>2.2631420130145453E-2</v>
      </c>
      <c r="K21" s="459">
        <f t="shared" ref="K21" si="8">K17</f>
        <v>2.3214000286178999E-2</v>
      </c>
    </row>
    <row r="22" spans="2:11">
      <c r="B22" s="249"/>
      <c r="C22" s="347" t="s">
        <v>483</v>
      </c>
      <c r="D22" s="457" t="s">
        <v>10</v>
      </c>
      <c r="E22" s="459">
        <f>E18</f>
        <v>0.05</v>
      </c>
      <c r="F22" s="459">
        <f t="shared" si="7"/>
        <v>0.05</v>
      </c>
      <c r="G22" s="459">
        <f t="shared" si="7"/>
        <v>0.05</v>
      </c>
      <c r="H22" s="459">
        <f t="shared" si="7"/>
        <v>0.05</v>
      </c>
      <c r="I22" s="459">
        <f t="shared" si="7"/>
        <v>0.05</v>
      </c>
      <c r="J22" s="459">
        <f t="shared" si="7"/>
        <v>0.05</v>
      </c>
      <c r="K22" s="459">
        <f t="shared" ref="K22" si="9">K18</f>
        <v>0.05</v>
      </c>
    </row>
    <row r="23" spans="2:11">
      <c r="B23" s="249"/>
      <c r="C23" s="222" t="s">
        <v>484</v>
      </c>
      <c r="D23" s="214"/>
      <c r="E23" s="460">
        <f>(1+E21)*(1+E22)-1</f>
        <v>7.1000000000000174E-2</v>
      </c>
      <c r="F23" s="460">
        <f t="shared" ref="F23:J23" si="10">(1+F21)*(1+F22)-1</f>
        <v>7.1125504448317001E-2</v>
      </c>
      <c r="G23" s="460">
        <f t="shared" si="10"/>
        <v>7.0900430751106525E-2</v>
      </c>
      <c r="H23" s="460">
        <f t="shared" si="10"/>
        <v>7.1834191417475157E-2</v>
      </c>
      <c r="I23" s="460">
        <f t="shared" si="10"/>
        <v>7.2815885492514498E-2</v>
      </c>
      <c r="J23" s="460">
        <f t="shared" si="10"/>
        <v>7.3762991136652634E-2</v>
      </c>
      <c r="K23" s="460">
        <f t="shared" ref="K23" si="11">(1+K21)*(1+K22)-1</f>
        <v>7.4374700300487984E-2</v>
      </c>
    </row>
    <row r="24" spans="2:11">
      <c r="B24" s="249"/>
      <c r="C24" s="127"/>
      <c r="D24" s="249"/>
      <c r="E24" s="249"/>
      <c r="F24" s="249"/>
      <c r="G24" s="249"/>
      <c r="H24" s="249"/>
      <c r="I24" s="249"/>
      <c r="J24" s="249"/>
      <c r="K24" s="249"/>
    </row>
  </sheetData>
  <mergeCells count="6">
    <mergeCell ref="D8:N8"/>
    <mergeCell ref="D5:N5"/>
    <mergeCell ref="D6:N6"/>
    <mergeCell ref="C5:C6"/>
    <mergeCell ref="D3:N3"/>
    <mergeCell ref="D7:N7"/>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sheetPr enableFormatConditionsCalculation="0">
    <tabColor theme="4" tint="0.39997558519241921"/>
  </sheetPr>
  <dimension ref="A1:AF391"/>
  <sheetViews>
    <sheetView showGridLines="0" zoomScale="75" zoomScaleNormal="75" zoomScalePageLayoutView="75" workbookViewId="0">
      <selection activeCell="H4" sqref="H4"/>
    </sheetView>
  </sheetViews>
  <sheetFormatPr defaultColWidth="8.85546875" defaultRowHeight="12.75"/>
  <cols>
    <col min="1" max="1" width="7.140625" style="207" bestFit="1" customWidth="1"/>
    <col min="3" max="3" width="19.140625" customWidth="1"/>
    <col min="4" max="4" width="70.7109375" customWidth="1"/>
    <col min="5" max="5" width="33" customWidth="1"/>
    <col min="6" max="6" width="17.5703125" style="207" customWidth="1"/>
    <col min="7" max="7" width="19.85546875" style="207" customWidth="1"/>
    <col min="8" max="8" width="13.42578125" customWidth="1"/>
    <col min="9" max="9" width="20.42578125" customWidth="1"/>
    <col min="10" max="10" width="17.140625" style="207" bestFit="1" customWidth="1"/>
    <col min="11" max="11" width="14" bestFit="1" customWidth="1"/>
    <col min="12" max="12" width="28" bestFit="1" customWidth="1"/>
    <col min="13" max="13" width="13.28515625" bestFit="1" customWidth="1"/>
    <col min="14" max="14" width="22.42578125" bestFit="1" customWidth="1"/>
    <col min="15" max="15" width="13.7109375" style="207" bestFit="1" customWidth="1"/>
    <col min="16" max="16" width="13.7109375" bestFit="1" customWidth="1"/>
    <col min="17" max="17" width="14.42578125" bestFit="1" customWidth="1"/>
    <col min="18" max="18" width="13.7109375" bestFit="1" customWidth="1"/>
  </cols>
  <sheetData>
    <row r="1" spans="1:17" ht="26.25">
      <c r="A1" s="295">
        <v>11</v>
      </c>
      <c r="B1" s="296" t="s">
        <v>487</v>
      </c>
      <c r="C1" s="296"/>
      <c r="D1" s="247"/>
      <c r="E1" s="247"/>
    </row>
    <row r="2" spans="1:17">
      <c r="B2" s="249"/>
      <c r="C2" s="127"/>
      <c r="D2" s="387"/>
      <c r="E2" s="249"/>
    </row>
    <row r="3" spans="1:17" s="755" customFormat="1" ht="15">
      <c r="B3" s="756" t="s">
        <v>1027</v>
      </c>
      <c r="C3" s="756"/>
      <c r="D3" s="757" t="s">
        <v>1089</v>
      </c>
      <c r="E3" s="758"/>
      <c r="F3" s="758"/>
      <c r="G3" s="758"/>
    </row>
    <row r="4" spans="1:17" s="755" customFormat="1" ht="15">
      <c r="B4" s="759" t="s">
        <v>1028</v>
      </c>
      <c r="C4" s="759"/>
      <c r="D4" s="760" t="s">
        <v>1025</v>
      </c>
      <c r="E4" s="761"/>
      <c r="F4" s="761"/>
      <c r="G4" s="761"/>
    </row>
    <row r="5" spans="1:17" s="755" customFormat="1" ht="15">
      <c r="B5" s="762" t="s">
        <v>1029</v>
      </c>
      <c r="C5" s="762"/>
      <c r="D5" s="763" t="s">
        <v>1091</v>
      </c>
      <c r="E5" s="764"/>
      <c r="F5" s="764"/>
      <c r="G5" s="764"/>
    </row>
    <row r="6" spans="1:17" s="755" customFormat="1" ht="15">
      <c r="B6" s="765" t="s">
        <v>1030</v>
      </c>
      <c r="C6" s="765"/>
      <c r="D6" s="766" t="s">
        <v>1090</v>
      </c>
      <c r="E6" s="767"/>
      <c r="F6" s="767"/>
      <c r="G6" s="767"/>
    </row>
    <row r="7" spans="1:17" s="755" customFormat="1" ht="15">
      <c r="B7" s="768" t="s">
        <v>1031</v>
      </c>
      <c r="C7" s="768"/>
      <c r="D7" s="769" t="s">
        <v>1092</v>
      </c>
      <c r="E7" s="770"/>
      <c r="F7" s="770"/>
      <c r="G7" s="770"/>
    </row>
    <row r="8" spans="1:17">
      <c r="B8" s="247"/>
      <c r="C8" s="248"/>
      <c r="D8" s="221"/>
      <c r="E8" s="247"/>
    </row>
    <row r="9" spans="1:17">
      <c r="B9" s="249"/>
      <c r="C9" s="127"/>
      <c r="D9" s="249"/>
      <c r="E9" s="249"/>
    </row>
    <row r="10" spans="1:17" ht="15.75">
      <c r="B10" s="368">
        <f>A1+0.01</f>
        <v>11.01</v>
      </c>
      <c r="C10" s="77" t="s">
        <v>473</v>
      </c>
      <c r="D10" s="292"/>
      <c r="E10" s="441"/>
    </row>
    <row r="11" spans="1:17">
      <c r="G11" s="269"/>
      <c r="K11" s="269"/>
    </row>
    <row r="12" spans="1:17" ht="18">
      <c r="C12" s="461">
        <f>'C. Masterfiles'!D143</f>
        <v>2014</v>
      </c>
      <c r="D12" s="221"/>
      <c r="E12" s="221"/>
      <c r="F12" s="216"/>
      <c r="G12" s="216"/>
      <c r="H12" s="216"/>
      <c r="I12" s="269"/>
      <c r="J12" s="269"/>
      <c r="K12" s="216"/>
      <c r="L12" s="216"/>
      <c r="M12" s="249"/>
      <c r="N12" s="249"/>
      <c r="O12" s="249"/>
      <c r="P12" s="249"/>
      <c r="Q12" s="249"/>
    </row>
    <row r="13" spans="1:17">
      <c r="C13" s="216"/>
      <c r="D13" s="216"/>
      <c r="E13" s="216"/>
      <c r="F13" s="216"/>
      <c r="G13" s="214" t="s">
        <v>496</v>
      </c>
      <c r="H13" s="216"/>
      <c r="I13" s="822" t="str">
        <f>'C. Masterfiles'!D160</f>
        <v>Euro</v>
      </c>
      <c r="J13" s="823"/>
      <c r="K13" s="823"/>
      <c r="L13" s="824"/>
      <c r="M13" s="216"/>
      <c r="N13" s="822" t="str">
        <f>'C. Masterfiles'!D161</f>
        <v>BGN</v>
      </c>
      <c r="O13" s="823"/>
      <c r="P13" s="823"/>
      <c r="Q13" s="824"/>
    </row>
    <row r="14" spans="1:17">
      <c r="C14" s="442" t="s">
        <v>0</v>
      </c>
      <c r="D14" s="442" t="s">
        <v>486</v>
      </c>
      <c r="E14" s="222" t="s">
        <v>14</v>
      </c>
      <c r="F14" s="216"/>
      <c r="G14" s="214" t="s">
        <v>766</v>
      </c>
      <c r="H14" s="216"/>
      <c r="I14" s="214" t="s">
        <v>767</v>
      </c>
      <c r="J14" s="214" t="s">
        <v>731</v>
      </c>
      <c r="K14" s="214" t="s">
        <v>489</v>
      </c>
      <c r="L14" s="214" t="s">
        <v>485</v>
      </c>
      <c r="M14" s="249"/>
      <c r="N14" s="214" t="s">
        <v>767</v>
      </c>
      <c r="O14" s="214" t="str">
        <f>J14</f>
        <v>Indirect</v>
      </c>
      <c r="P14" s="214" t="str">
        <f>K14</f>
        <v>Common</v>
      </c>
      <c r="Q14" s="214" t="s">
        <v>485</v>
      </c>
    </row>
    <row r="15" spans="1:17">
      <c r="C15" s="240" t="str">
        <f>'C. Masterfiles'!C110</f>
        <v>S01</v>
      </c>
      <c r="D15" s="240" t="str">
        <f>'C. Masterfiles'!D110</f>
        <v>Повиквания в мрежата (On Net calls)</v>
      </c>
      <c r="E15" s="240" t="str">
        <f>'C. Masterfiles'!E110</f>
        <v>минути (Minutes)</v>
      </c>
      <c r="F15" s="229"/>
      <c r="G15" s="462">
        <f>'9. Service costing'!BK14</f>
        <v>1.484192558590597E-2</v>
      </c>
      <c r="H15" s="229"/>
      <c r="I15" s="462">
        <f>'9. Service costing'!BK261</f>
        <v>1.6735355329705295E-2</v>
      </c>
      <c r="J15" s="463">
        <f>'10. Mark-ups'!$E$17*I15</f>
        <v>3.3470710659410589E-4</v>
      </c>
      <c r="K15" s="463">
        <f>I15*('10. Mark-ups'!$E$18)</f>
        <v>8.3676776648526478E-4</v>
      </c>
      <c r="L15" s="464">
        <f t="shared" ref="L15:L44" si="0">IF(I15="","",I15+J15+K15)</f>
        <v>1.7906830202784666E-2</v>
      </c>
      <c r="M15" s="249"/>
      <c r="N15" s="464">
        <f>IF($I15="","",I15*'C. Masterfiles'!$E$161)</f>
        <v>3.2731510014497506E-2</v>
      </c>
      <c r="O15" s="464">
        <f>IF($I15="","",J15*'C. Masterfiles'!$E$161)</f>
        <v>6.5463020028995011E-4</v>
      </c>
      <c r="P15" s="464">
        <f>IF($I15="","",K15*'C. Masterfiles'!$E$161)</f>
        <v>1.6365755007248753E-3</v>
      </c>
      <c r="Q15" s="464">
        <f>IF($I15="","",L15*'C. Masterfiles'!$E$161)</f>
        <v>3.5022715715512333E-2</v>
      </c>
    </row>
    <row r="16" spans="1:17">
      <c r="C16" s="240" t="str">
        <f>'C. Masterfiles'!C111</f>
        <v>S02</v>
      </c>
      <c r="D16" s="240" t="str">
        <f>'C. Masterfiles'!D111</f>
        <v>Изходящи повиквания към фиксирана линия (Outgoing Calls to Fixed Line)</v>
      </c>
      <c r="E16" s="240" t="str">
        <f>'C. Masterfiles'!E111</f>
        <v>минути (Minutes)</v>
      </c>
      <c r="F16" s="229"/>
      <c r="G16" s="462">
        <f>'9. Service costing'!BK15</f>
        <v>6.2748157392278243E-3</v>
      </c>
      <c r="H16" s="229"/>
      <c r="I16" s="462">
        <f>'9. Service costing'!BK262</f>
        <v>7.0661513612098647E-3</v>
      </c>
      <c r="J16" s="463">
        <f>'10. Mark-ups'!$E$17*I16</f>
        <v>1.4132302722419729E-4</v>
      </c>
      <c r="K16" s="463">
        <f>I16*('10. Mark-ups'!$E$18)</f>
        <v>3.5330756806049325E-4</v>
      </c>
      <c r="L16" s="464">
        <f t="shared" si="0"/>
        <v>7.5607819564945554E-3</v>
      </c>
      <c r="M16" s="249"/>
      <c r="N16" s="464">
        <f>IF($I16="","",I16*'C. Masterfiles'!$E$161)</f>
        <v>1.3820190816795089E-2</v>
      </c>
      <c r="O16" s="464">
        <f>IF($I16="","",J16*'C. Masterfiles'!$E$161)</f>
        <v>2.7640381633590181E-4</v>
      </c>
      <c r="P16" s="464">
        <f>IF($I16="","",K16*'C. Masterfiles'!$E$161)</f>
        <v>6.9100954083975452E-4</v>
      </c>
      <c r="Q16" s="464">
        <f>IF($I16="","",L16*'C. Masterfiles'!$E$161)</f>
        <v>1.4787604173970745E-2</v>
      </c>
    </row>
    <row r="17" spans="3:17">
      <c r="C17" s="240" t="str">
        <f>'C. Masterfiles'!C112</f>
        <v>S03</v>
      </c>
      <c r="D17" s="240" t="str">
        <f>'C. Masterfiles'!D112</f>
        <v>Изходящи повиквания към други мобилни мрежи (Outgoing Calls to Other Mobile)</v>
      </c>
      <c r="E17" s="240" t="str">
        <f>'C. Masterfiles'!E112</f>
        <v>минути (Minutes)</v>
      </c>
      <c r="F17" s="229"/>
      <c r="G17" s="462">
        <f>'9. Service costing'!BK16</f>
        <v>6.4674162089836231E-3</v>
      </c>
      <c r="H17" s="229"/>
      <c r="I17" s="462">
        <f>'9. Service costing'!BK263</f>
        <v>7.283041247398315E-3</v>
      </c>
      <c r="J17" s="463">
        <f>'10. Mark-ups'!$E$17*I17</f>
        <v>1.4566082494796631E-4</v>
      </c>
      <c r="K17" s="463">
        <f>I17*('10. Mark-ups'!$E$18)</f>
        <v>3.6415206236991578E-4</v>
      </c>
      <c r="L17" s="464">
        <f t="shared" si="0"/>
        <v>7.7928541347161975E-3</v>
      </c>
      <c r="M17" s="249"/>
      <c r="N17" s="464">
        <f>IF($I17="","",I17*'C. Masterfiles'!$E$161)</f>
        <v>1.4244390562899046E-2</v>
      </c>
      <c r="O17" s="464">
        <f>IF($I17="","",J17*'C. Masterfiles'!$E$161)</f>
        <v>2.8488781125798093E-4</v>
      </c>
      <c r="P17" s="464">
        <f>IF($I17="","",K17*'C. Masterfiles'!$E$161)</f>
        <v>7.1221952814495241E-4</v>
      </c>
      <c r="Q17" s="464">
        <f>IF($I17="","",L17*'C. Masterfiles'!$E$161)</f>
        <v>1.5241497902301981E-2</v>
      </c>
    </row>
    <row r="18" spans="3:17">
      <c r="C18" s="240" t="str">
        <f>'C. Masterfiles'!C113</f>
        <v>S04</v>
      </c>
      <c r="D18" s="240" t="str">
        <f>'C. Masterfiles'!D113</f>
        <v>Изходящи международни повиквания (Outgoing Calls to International)</v>
      </c>
      <c r="E18" s="240" t="str">
        <f>'C. Masterfiles'!E113</f>
        <v>минути (Minutes)</v>
      </c>
      <c r="F18" s="229"/>
      <c r="G18" s="462">
        <f>'9. Service costing'!BK17</f>
        <v>6.189068090806547E-3</v>
      </c>
      <c r="H18" s="229"/>
      <c r="I18" s="462">
        <f>'9. Service costing'!BK264</f>
        <v>6.971432653392947E-3</v>
      </c>
      <c r="J18" s="463">
        <f>'10. Mark-ups'!$E$17*I18</f>
        <v>1.3942865306785894E-4</v>
      </c>
      <c r="K18" s="463">
        <f>I18*('10. Mark-ups'!$E$18)</f>
        <v>3.4857163266964735E-4</v>
      </c>
      <c r="L18" s="464">
        <f t="shared" si="0"/>
        <v>7.4594329391304533E-3</v>
      </c>
      <c r="M18" s="249"/>
      <c r="N18" s="464">
        <f>IF($I18="","",I18*'C. Masterfiles'!$E$161)</f>
        <v>1.3634937126485527E-2</v>
      </c>
      <c r="O18" s="464">
        <f>IF($I18="","",J18*'C. Masterfiles'!$E$161)</f>
        <v>2.7269874252971055E-4</v>
      </c>
      <c r="P18" s="464">
        <f>IF($I18="","",K18*'C. Masterfiles'!$E$161)</f>
        <v>6.8174685632427635E-4</v>
      </c>
      <c r="Q18" s="464">
        <f>IF($I18="","",L18*'C. Masterfiles'!$E$161)</f>
        <v>1.4589382725339514E-2</v>
      </c>
    </row>
    <row r="19" spans="3:17">
      <c r="C19" s="240" t="str">
        <f>'C. Masterfiles'!C114</f>
        <v>S05</v>
      </c>
      <c r="D19" s="240" t="str">
        <f>'C. Masterfiles'!D114</f>
        <v>Входящи повиквания от фиксирана линия (Incoming calls from fixed)</v>
      </c>
      <c r="E19" s="240" t="str">
        <f>'C. Masterfiles'!E114</f>
        <v>минути (Minutes)</v>
      </c>
      <c r="F19" s="229"/>
      <c r="G19" s="462">
        <f>'9. Service costing'!BK18</f>
        <v>6.5232960906744684E-3</v>
      </c>
      <c r="H19" s="229"/>
      <c r="I19" s="462">
        <f>'9. Service costing'!BK265</f>
        <v>7.3400118331229895E-3</v>
      </c>
      <c r="J19" s="463">
        <f>'10. Mark-ups'!$E$17*I19</f>
        <v>1.468002366624598E-4</v>
      </c>
      <c r="K19" s="463">
        <f>I19*('10. Mark-ups'!$E$18)</f>
        <v>3.6700059165614951E-4</v>
      </c>
      <c r="L19" s="464">
        <f t="shared" si="0"/>
        <v>7.8538126614415976E-3</v>
      </c>
      <c r="M19" s="249"/>
      <c r="N19" s="464">
        <f>IF($I19="","",I19*'C. Masterfiles'!$E$161)</f>
        <v>1.4355815343576937E-2</v>
      </c>
      <c r="O19" s="464">
        <f>IF($I19="","",J19*'C. Masterfiles'!$E$161)</f>
        <v>2.8711630687153873E-4</v>
      </c>
      <c r="P19" s="464">
        <f>IF($I19="","",K19*'C. Masterfiles'!$E$161)</f>
        <v>7.1779076717884687E-4</v>
      </c>
      <c r="Q19" s="464">
        <f>IF($I19="","",L19*'C. Masterfiles'!$E$161)</f>
        <v>1.536072241762732E-2</v>
      </c>
    </row>
    <row r="20" spans="3:17">
      <c r="C20" s="240" t="str">
        <f>'C. Masterfiles'!C115</f>
        <v>S06</v>
      </c>
      <c r="D20" s="240" t="str">
        <f>'C. Masterfiles'!D115</f>
        <v>Входящи повиквания от други мобилни мрежи (Incoming calls from other mobile)</v>
      </c>
      <c r="E20" s="240" t="str">
        <f>'C. Masterfiles'!E115</f>
        <v>минути (Minutes)</v>
      </c>
      <c r="F20" s="229"/>
      <c r="G20" s="462">
        <f>'9. Service costing'!BK19</f>
        <v>6.574600717149862E-3</v>
      </c>
      <c r="H20" s="229"/>
      <c r="I20" s="462">
        <f>'9. Service costing'!BK266</f>
        <v>7.3977397915337192E-3</v>
      </c>
      <c r="J20" s="463">
        <f>'10. Mark-ups'!$E$17*I20</f>
        <v>1.4795479583067439E-4</v>
      </c>
      <c r="K20" s="463">
        <f>I20*('10. Mark-ups'!$E$18)</f>
        <v>3.6988698957668599E-4</v>
      </c>
      <c r="L20" s="464">
        <f t="shared" si="0"/>
        <v>7.9155815769410796E-3</v>
      </c>
      <c r="M20" s="249"/>
      <c r="N20" s="464">
        <f>IF($I20="","",I20*'C. Masterfiles'!$E$161)</f>
        <v>1.4468721416475394E-2</v>
      </c>
      <c r="O20" s="464">
        <f>IF($I20="","",J20*'C. Masterfiles'!$E$161)</f>
        <v>2.8937442832950789E-4</v>
      </c>
      <c r="P20" s="464">
        <f>IF($I20="","",K20*'C. Masterfiles'!$E$161)</f>
        <v>7.2343607082376974E-4</v>
      </c>
      <c r="Q20" s="464">
        <f>IF($I20="","",L20*'C. Masterfiles'!$E$161)</f>
        <v>1.5481531915628672E-2</v>
      </c>
    </row>
    <row r="21" spans="3:17">
      <c r="C21" s="240" t="str">
        <f>'C. Masterfiles'!C116</f>
        <v>S07</v>
      </c>
      <c r="D21" s="240" t="str">
        <f>'C. Masterfiles'!D116</f>
        <v>Входящи международни повиквания (Incoming calls from international)</v>
      </c>
      <c r="E21" s="240" t="str">
        <f>'C. Masterfiles'!E116</f>
        <v>минути (Minutes)</v>
      </c>
      <c r="F21" s="229"/>
      <c r="G21" s="462">
        <f>'9. Service costing'!BK20</f>
        <v>6.3107474920437931E-3</v>
      </c>
      <c r="H21" s="229"/>
      <c r="I21" s="462">
        <f>'9. Service costing'!BK267</f>
        <v>7.1026104428968022E-3</v>
      </c>
      <c r="J21" s="463">
        <f>'10. Mark-ups'!$E$17*I21</f>
        <v>1.4205220885793606E-4</v>
      </c>
      <c r="K21" s="463">
        <f>I21*('10. Mark-ups'!$E$18)</f>
        <v>3.5513052214484011E-4</v>
      </c>
      <c r="L21" s="464">
        <f t="shared" si="0"/>
        <v>7.5997931738995784E-3</v>
      </c>
      <c r="M21" s="249"/>
      <c r="N21" s="464">
        <f>IF($I21="","",I21*'C. Masterfiles'!$E$161)</f>
        <v>1.3891498582530852E-2</v>
      </c>
      <c r="O21" s="464">
        <f>IF($I21="","",J21*'C. Masterfiles'!$E$161)</f>
        <v>2.7782997165061706E-4</v>
      </c>
      <c r="P21" s="464">
        <f>IF($I21="","",K21*'C. Masterfiles'!$E$161)</f>
        <v>6.9457492912654263E-4</v>
      </c>
      <c r="Q21" s="464">
        <f>IF($I21="","",L21*'C. Masterfiles'!$E$161)</f>
        <v>1.4863903483308013E-2</v>
      </c>
    </row>
    <row r="22" spans="3:17">
      <c r="C22" s="240" t="str">
        <f>'C. Masterfiles'!C117</f>
        <v>S08</v>
      </c>
      <c r="D22" s="240" t="str">
        <f>'C. Masterfiles'!D117</f>
        <v>Изходящи повиквания от чужди абонати в роуминг в мрежата на предприятието (Roaming Calls Outbound)</v>
      </c>
      <c r="E22" s="240" t="str">
        <f>'C. Masterfiles'!E117</f>
        <v>минути (Minutes)</v>
      </c>
      <c r="F22" s="229"/>
      <c r="G22" s="462">
        <f>'9. Service costing'!BK21</f>
        <v>5.9159467120521708E-3</v>
      </c>
      <c r="H22" s="229"/>
      <c r="I22" s="462">
        <f>'9. Service costing'!BK268</f>
        <v>6.6582706643891773E-3</v>
      </c>
      <c r="J22" s="463">
        <f>'10. Mark-ups'!$E$17*I22</f>
        <v>1.3316541328778356E-4</v>
      </c>
      <c r="K22" s="463">
        <f>I22*('10. Mark-ups'!$E$18)</f>
        <v>3.3291353321945888E-4</v>
      </c>
      <c r="L22" s="464">
        <f t="shared" si="0"/>
        <v>7.1243496108964197E-3</v>
      </c>
      <c r="M22" s="249"/>
      <c r="N22" s="464">
        <f>IF($I22="","",I22*'C. Masterfiles'!$E$161)</f>
        <v>1.3022445513532285E-2</v>
      </c>
      <c r="O22" s="464">
        <f>IF($I22="","",J22*'C. Masterfiles'!$E$161)</f>
        <v>2.6044891027064568E-4</v>
      </c>
      <c r="P22" s="464">
        <f>IF($I22="","",K22*'C. Masterfiles'!$E$161)</f>
        <v>6.511222756766142E-4</v>
      </c>
      <c r="Q22" s="464">
        <f>IF($I22="","",L22*'C. Masterfiles'!$E$161)</f>
        <v>1.3934016699479544E-2</v>
      </c>
    </row>
    <row r="23" spans="3:17">
      <c r="C23" s="240" t="str">
        <f>'C. Masterfiles'!C118</f>
        <v>S09</v>
      </c>
      <c r="D23" s="240" t="str">
        <f>'C. Masterfiles'!D118</f>
        <v>Входящи повиквания от чужди абонати в роуминг в мрежата на предприятието (Roaming Calls Inbound)</v>
      </c>
      <c r="E23" s="240" t="str">
        <f>'C. Masterfiles'!E118</f>
        <v>минути (Minutes)</v>
      </c>
      <c r="F23" s="229"/>
      <c r="G23" s="462">
        <f>'9. Service costing'!BK22</f>
        <v>6.4893344618263309E-3</v>
      </c>
      <c r="H23" s="229"/>
      <c r="I23" s="462">
        <f>'9. Service costing'!BK269</f>
        <v>7.3036062327207349E-3</v>
      </c>
      <c r="J23" s="463">
        <f>'10. Mark-ups'!$E$17*I23</f>
        <v>1.4607212465441471E-4</v>
      </c>
      <c r="K23" s="463">
        <f>I23*('10. Mark-ups'!$E$18)</f>
        <v>3.6518031163603674E-4</v>
      </c>
      <c r="L23" s="464">
        <f t="shared" si="0"/>
        <v>7.8148586690111859E-3</v>
      </c>
      <c r="M23" s="249"/>
      <c r="N23" s="464">
        <f>IF($I23="","",I23*'C. Masterfiles'!$E$161)</f>
        <v>1.4284612178142194E-2</v>
      </c>
      <c r="O23" s="464">
        <f>IF($I23="","",J23*'C. Masterfiles'!$E$161)</f>
        <v>2.8569224356284393E-4</v>
      </c>
      <c r="P23" s="464">
        <f>IF($I23="","",K23*'C. Masterfiles'!$E$161)</f>
        <v>7.1423060890710968E-4</v>
      </c>
      <c r="Q23" s="464">
        <f>IF($I23="","",L23*'C. Masterfiles'!$E$161)</f>
        <v>1.5284535030612147E-2</v>
      </c>
    </row>
    <row r="24" spans="3:17">
      <c r="C24" s="240" t="str">
        <f>'C. Masterfiles'!C119</f>
        <v>S10</v>
      </c>
      <c r="D24" s="240" t="str">
        <f>'C. Masterfiles'!D119</f>
        <v>Гласова поща (Voice mail)</v>
      </c>
      <c r="E24" s="240" t="str">
        <f>'C. Masterfiles'!E119</f>
        <v>минути (Minutes)</v>
      </c>
      <c r="F24" s="229"/>
      <c r="G24" s="462">
        <f>'9. Service costing'!BK23</f>
        <v>1.9595427608237442E-2</v>
      </c>
      <c r="H24" s="229"/>
      <c r="I24" s="462">
        <f>'9. Service costing'!BK270</f>
        <v>2.1918351955953767E-2</v>
      </c>
      <c r="J24" s="463">
        <f>'10. Mark-ups'!$E$17*I24</f>
        <v>4.3836703911907533E-4</v>
      </c>
      <c r="K24" s="463">
        <f>I24*('10. Mark-ups'!$E$18)</f>
        <v>1.0959175977976884E-3</v>
      </c>
      <c r="L24" s="464">
        <f t="shared" si="0"/>
        <v>2.3452636592870529E-2</v>
      </c>
      <c r="M24" s="249"/>
      <c r="N24" s="464">
        <f>IF($I24="","",I24*'C. Masterfiles'!$E$161)</f>
        <v>4.2868570306013057E-2</v>
      </c>
      <c r="O24" s="464">
        <f>IF($I24="","",J24*'C. Masterfiles'!$E$161)</f>
        <v>8.5737140612026112E-4</v>
      </c>
      <c r="P24" s="464">
        <f>IF($I24="","",K24*'C. Masterfiles'!$E$161)</f>
        <v>2.143428515300653E-3</v>
      </c>
      <c r="Q24" s="464">
        <f>IF($I24="","",L24*'C. Masterfiles'!$E$161)</f>
        <v>4.5869370227433967E-2</v>
      </c>
    </row>
    <row r="25" spans="3:17">
      <c r="C25" s="240" t="str">
        <f>'C. Masterfiles'!C120</f>
        <v>S11</v>
      </c>
      <c r="D25" s="240" t="str">
        <f>'C. Masterfiles'!D120</f>
        <v>Повиквания към центъра за обслужване на клиенти (Help desk call)</v>
      </c>
      <c r="E25" s="240" t="str">
        <f>'C. Masterfiles'!E120</f>
        <v>минути (Minutes)</v>
      </c>
      <c r="F25" s="229"/>
      <c r="G25" s="462">
        <f>'9. Service costing'!BK24</f>
        <v>5.3098727466812153E-3</v>
      </c>
      <c r="H25" s="229"/>
      <c r="I25" s="462">
        <f>'9. Service costing'!BK271</f>
        <v>5.9835759070550861E-3</v>
      </c>
      <c r="J25" s="463">
        <f>'10. Mark-ups'!$E$17*I25</f>
        <v>1.1967151814110172E-4</v>
      </c>
      <c r="K25" s="463">
        <f>I25*('10. Mark-ups'!$E$18)</f>
        <v>2.9917879535275435E-4</v>
      </c>
      <c r="L25" s="464">
        <f t="shared" si="0"/>
        <v>6.4024262205489429E-3</v>
      </c>
      <c r="M25" s="249"/>
      <c r="N25" s="464">
        <f>IF($I25="","",I25*'C. Masterfiles'!$E$161)</f>
        <v>1.1702857266295549E-2</v>
      </c>
      <c r="O25" s="464">
        <f>IF($I25="","",J25*'C. Masterfiles'!$E$161)</f>
        <v>2.3405714532591097E-4</v>
      </c>
      <c r="P25" s="464">
        <f>IF($I25="","",K25*'C. Masterfiles'!$E$161)</f>
        <v>5.851428633147775E-4</v>
      </c>
      <c r="Q25" s="464">
        <f>IF($I25="","",L25*'C. Masterfiles'!$E$161)</f>
        <v>1.2522057274936238E-2</v>
      </c>
    </row>
    <row r="26" spans="3:17">
      <c r="C26" s="240" t="str">
        <f>'C. Masterfiles'!C121</f>
        <v>S12</v>
      </c>
      <c r="D26" s="240" t="str">
        <f>'C. Masterfiles'!D121</f>
        <v>Видеоразговори (Video call)</v>
      </c>
      <c r="E26" s="240" t="str">
        <f>'C. Masterfiles'!E121</f>
        <v>минути (Minutes)</v>
      </c>
      <c r="F26" s="229"/>
      <c r="G26" s="462">
        <f>'9. Service costing'!BK25</f>
        <v>0.19176306184504405</v>
      </c>
      <c r="H26" s="229"/>
      <c r="I26" s="462">
        <f>'9. Service costing'!BK272</f>
        <v>0.21594687028258122</v>
      </c>
      <c r="J26" s="463">
        <f>'10. Mark-ups'!$E$17*I26</f>
        <v>4.3189374056516244E-3</v>
      </c>
      <c r="K26" s="463">
        <f>I26*('10. Mark-ups'!$E$18)</f>
        <v>1.0797343514129061E-2</v>
      </c>
      <c r="L26" s="464">
        <f t="shared" si="0"/>
        <v>0.2310631512023619</v>
      </c>
      <c r="M26" s="249"/>
      <c r="N26" s="464">
        <f>IF($I26="","",I26*'C. Masterfiles'!$E$161)</f>
        <v>0.42235536730478085</v>
      </c>
      <c r="O26" s="464">
        <f>IF($I26="","",J26*'C. Masterfiles'!$E$161)</f>
        <v>8.4471073460956163E-3</v>
      </c>
      <c r="P26" s="464">
        <f>IF($I26="","",K26*'C. Masterfiles'!$E$161)</f>
        <v>2.1117768365239042E-2</v>
      </c>
      <c r="Q26" s="464">
        <f>IF($I26="","",L26*'C. Masterfiles'!$E$161)</f>
        <v>0.45192024301611544</v>
      </c>
    </row>
    <row r="27" spans="3:17">
      <c r="C27" s="240" t="str">
        <f>'C. Masterfiles'!C122</f>
        <v>S13</v>
      </c>
      <c r="D27" s="240" t="str">
        <f>'C. Masterfiles'!D122</f>
        <v>MMS в мрежата (MMS on net)</v>
      </c>
      <c r="E27" s="240" t="str">
        <f>'C. Masterfiles'!E122</f>
        <v>брой съобщения (Number of messages)</v>
      </c>
      <c r="F27" s="229"/>
      <c r="G27" s="462">
        <f>'9. Service costing'!BK26</f>
        <v>8.0017757255255617E-2</v>
      </c>
      <c r="H27" s="229"/>
      <c r="I27" s="462">
        <f>'9. Service costing'!BK273</f>
        <v>8.8022208125752552E-2</v>
      </c>
      <c r="J27" s="463">
        <f>'10. Mark-ups'!$E$17*I27</f>
        <v>1.760444162515051E-3</v>
      </c>
      <c r="K27" s="463">
        <f>I27*('10. Mark-ups'!$E$18)</f>
        <v>4.4011104062876274E-3</v>
      </c>
      <c r="L27" s="464">
        <f t="shared" si="0"/>
        <v>9.4183762694555237E-2</v>
      </c>
      <c r="M27" s="249"/>
      <c r="N27" s="464">
        <f>IF($I27="","",I27*'C. Masterfiles'!$E$161)</f>
        <v>0.1721564753185906</v>
      </c>
      <c r="O27" s="464">
        <f>IF($I27="","",J27*'C. Masterfiles'!$E$161)</f>
        <v>3.4431295063718122E-3</v>
      </c>
      <c r="P27" s="464">
        <f>IF($I27="","",K27*'C. Masterfiles'!$E$161)</f>
        <v>8.6078237659295304E-3</v>
      </c>
      <c r="Q27" s="464">
        <f>IF($I27="","",L27*'C. Masterfiles'!$E$161)</f>
        <v>0.18420742859089195</v>
      </c>
    </row>
    <row r="28" spans="3:17">
      <c r="C28" s="240" t="str">
        <f>'C. Masterfiles'!C123</f>
        <v>S14</v>
      </c>
      <c r="D28" s="240" t="str">
        <f>'C. Masterfiles'!D123</f>
        <v>Изходящи MMS към други мрежи (MMS outgoing to other network)</v>
      </c>
      <c r="E28" s="240" t="str">
        <f>'C. Masterfiles'!E123</f>
        <v>брой съобщения (Number of messages)</v>
      </c>
      <c r="F28" s="229"/>
      <c r="G28" s="462">
        <f>'9. Service costing'!BK27</f>
        <v>7.7441475609895186E-2</v>
      </c>
      <c r="H28" s="229"/>
      <c r="I28" s="462">
        <f>'9. Service costing'!BK274</f>
        <v>8.5113088232385781E-2</v>
      </c>
      <c r="J28" s="463">
        <f>'10. Mark-ups'!$E$17*I28</f>
        <v>1.7022617646477156E-3</v>
      </c>
      <c r="K28" s="463">
        <f>I28*('10. Mark-ups'!$E$18)</f>
        <v>4.2556544116192892E-3</v>
      </c>
      <c r="L28" s="464">
        <f t="shared" si="0"/>
        <v>9.1071004408652789E-2</v>
      </c>
      <c r="M28" s="249"/>
      <c r="N28" s="464">
        <f>IF($I28="","",I28*'C. Masterfiles'!$E$161)</f>
        <v>0.16646673135754708</v>
      </c>
      <c r="O28" s="464">
        <f>IF($I28="","",J28*'C. Masterfiles'!$E$161)</f>
        <v>3.3293346271509416E-3</v>
      </c>
      <c r="P28" s="464">
        <f>IF($I28="","",K28*'C. Masterfiles'!$E$161)</f>
        <v>8.3233365678773534E-3</v>
      </c>
      <c r="Q28" s="464">
        <f>IF($I28="","",L28*'C. Masterfiles'!$E$161)</f>
        <v>0.17811940255257538</v>
      </c>
    </row>
    <row r="29" spans="3:17">
      <c r="C29" s="240" t="str">
        <f>'C. Masterfiles'!C124</f>
        <v>S15</v>
      </c>
      <c r="D29" s="240" t="str">
        <f>'C. Masterfiles'!D124</f>
        <v>Входящи MMS от други мрежи (MMS incoming from other network)</v>
      </c>
      <c r="E29" s="240" t="str">
        <f>'C. Masterfiles'!E124</f>
        <v>брой съобщения (Number of messages)</v>
      </c>
      <c r="F29" s="229"/>
      <c r="G29" s="462">
        <f>'9. Service costing'!BK28</f>
        <v>7.7537541052722828E-2</v>
      </c>
      <c r="H29" s="229"/>
      <c r="I29" s="462">
        <f>'9. Service costing'!BK275</f>
        <v>8.5218570636190372E-2</v>
      </c>
      <c r="J29" s="463">
        <f>'10. Mark-ups'!$E$17*I29</f>
        <v>1.7043714127238075E-3</v>
      </c>
      <c r="K29" s="463">
        <f>I29*('10. Mark-ups'!$E$18)</f>
        <v>4.2609285318095189E-3</v>
      </c>
      <c r="L29" s="464">
        <f t="shared" si="0"/>
        <v>9.1183870580723705E-2</v>
      </c>
      <c r="M29" s="249"/>
      <c r="N29" s="464">
        <f>IF($I29="","",I29*'C. Masterfiles'!$E$161)</f>
        <v>0.1666730370073802</v>
      </c>
      <c r="O29" s="464">
        <f>IF($I29="","",J29*'C. Masterfiles'!$E$161)</f>
        <v>3.3334607401476041E-3</v>
      </c>
      <c r="P29" s="464">
        <f>IF($I29="","",K29*'C. Masterfiles'!$E$161)</f>
        <v>8.3336518503690105E-3</v>
      </c>
      <c r="Q29" s="464">
        <f>IF($I29="","",L29*'C. Masterfiles'!$E$161)</f>
        <v>0.17834014959789685</v>
      </c>
    </row>
    <row r="30" spans="3:17">
      <c r="C30" s="240" t="str">
        <f>'C. Masterfiles'!C125</f>
        <v>S16</v>
      </c>
      <c r="D30" s="240" t="str">
        <f>'C. Masterfiles'!D125</f>
        <v>SMS в мрежата (SMS on net)</v>
      </c>
      <c r="E30" s="240" t="str">
        <f>'C. Masterfiles'!E125</f>
        <v>брой съобщения (Number of messages)</v>
      </c>
      <c r="F30" s="229"/>
      <c r="G30" s="462">
        <f>'9. Service costing'!BK29</f>
        <v>8.0638974991788508E-4</v>
      </c>
      <c r="H30" s="229"/>
      <c r="I30" s="462">
        <f>'9. Service costing'!BK276</f>
        <v>8.85726976958396E-4</v>
      </c>
      <c r="J30" s="463">
        <f>'10. Mark-ups'!$E$17*I30</f>
        <v>1.7714539539167921E-5</v>
      </c>
      <c r="K30" s="463">
        <f>I30*('10. Mark-ups'!$E$18)</f>
        <v>4.4286348847919805E-5</v>
      </c>
      <c r="L30" s="464">
        <f t="shared" si="0"/>
        <v>9.4772786534548373E-4</v>
      </c>
      <c r="M30" s="249"/>
      <c r="N30" s="464">
        <f>IF($I30="","",I30*'C. Masterfiles'!$E$161)</f>
        <v>1.7323313933445396E-3</v>
      </c>
      <c r="O30" s="464">
        <f>IF($I30="","",J30*'C. Masterfiles'!$E$161)</f>
        <v>3.4646627866890796E-5</v>
      </c>
      <c r="P30" s="464">
        <f>IF($I30="","",K30*'C. Masterfiles'!$E$161)</f>
        <v>8.6616569667226991E-5</v>
      </c>
      <c r="Q30" s="464">
        <f>IF($I30="","",L30*'C. Masterfiles'!$E$161)</f>
        <v>1.8535945908786575E-3</v>
      </c>
    </row>
    <row r="31" spans="3:17">
      <c r="C31" s="240" t="str">
        <f>'C. Masterfiles'!C126</f>
        <v>S17</v>
      </c>
      <c r="D31" s="240" t="str">
        <f>'C. Masterfiles'!D126</f>
        <v>Изходящи SMS към други мрежи (SMS outgoing to other network)</v>
      </c>
      <c r="E31" s="240" t="str">
        <f>'C. Masterfiles'!E126</f>
        <v>брой съобщения (Number of messages)</v>
      </c>
      <c r="F31" s="229"/>
      <c r="G31" s="462">
        <f>'9. Service costing'!BK30</f>
        <v>8.0174302338512028E-4</v>
      </c>
      <c r="H31" s="229"/>
      <c r="I31" s="462">
        <f>'9. Service costing'!BK277</f>
        <v>8.8047992463403328E-4</v>
      </c>
      <c r="J31" s="463">
        <f>'10. Mark-ups'!$E$17*I31</f>
        <v>1.7609598492680667E-5</v>
      </c>
      <c r="K31" s="463">
        <f>I31*('10. Mark-ups'!$E$18)</f>
        <v>4.4023996231701668E-5</v>
      </c>
      <c r="L31" s="464">
        <f t="shared" si="0"/>
        <v>9.4211351935841561E-4</v>
      </c>
      <c r="M31" s="249"/>
      <c r="N31" s="464">
        <f>IF($I31="","",I31*'C. Masterfiles'!$E$161)</f>
        <v>1.7220690509969813E-3</v>
      </c>
      <c r="O31" s="464">
        <f>IF($I31="","",J31*'C. Masterfiles'!$E$161)</f>
        <v>3.444138101993963E-5</v>
      </c>
      <c r="P31" s="464">
        <f>IF($I31="","",K31*'C. Masterfiles'!$E$161)</f>
        <v>8.6103452549849075E-5</v>
      </c>
      <c r="Q31" s="464">
        <f>IF($I31="","",L31*'C. Masterfiles'!$E$161)</f>
        <v>1.84261388456677E-3</v>
      </c>
    </row>
    <row r="32" spans="3:17">
      <c r="C32" s="240" t="str">
        <f>'C. Masterfiles'!C127</f>
        <v>S18</v>
      </c>
      <c r="D32" s="240" t="str">
        <f>'C. Masterfiles'!D127</f>
        <v>Входящи SMS от други мрежи (SMS incoming from other network)</v>
      </c>
      <c r="E32" s="240" t="str">
        <f>'C. Masterfiles'!E127</f>
        <v>брой съобщения (Number of messages)</v>
      </c>
      <c r="F32" s="229"/>
      <c r="G32" s="462">
        <f>'9. Service costing'!BK31</f>
        <v>8.0191629242302726E-4</v>
      </c>
      <c r="H32" s="229"/>
      <c r="I32" s="462">
        <f>'9. Service costing'!BK278</f>
        <v>8.8067017863261354E-4</v>
      </c>
      <c r="J32" s="463">
        <f>'10. Mark-ups'!$E$17*I32</f>
        <v>1.7613403572652272E-5</v>
      </c>
      <c r="K32" s="463">
        <f>I32*('10. Mark-ups'!$E$18)</f>
        <v>4.4033508931630681E-5</v>
      </c>
      <c r="L32" s="464">
        <f t="shared" si="0"/>
        <v>9.4231709113689645E-4</v>
      </c>
      <c r="M32" s="249"/>
      <c r="N32" s="464">
        <f>IF($I32="","",I32*'C. Masterfiles'!$E$161)</f>
        <v>1.7224411554750245E-3</v>
      </c>
      <c r="O32" s="464">
        <f>IF($I32="","",J32*'C. Masterfiles'!$E$161)</f>
        <v>3.4448823109500493E-5</v>
      </c>
      <c r="P32" s="464">
        <f>IF($I32="","",K32*'C. Masterfiles'!$E$161)</f>
        <v>8.6122057773751237E-5</v>
      </c>
      <c r="Q32" s="464">
        <f>IF($I32="","",L32*'C. Masterfiles'!$E$161)</f>
        <v>1.8430120363582762E-3</v>
      </c>
    </row>
    <row r="33" spans="3:17">
      <c r="C33" s="240" t="str">
        <f>'C. Masterfiles'!C128</f>
        <v>S19</v>
      </c>
      <c r="D33" s="240" t="str">
        <f>'C. Masterfiles'!D128</f>
        <v>Пренос на данни (Data services)</v>
      </c>
      <c r="E33" s="240" t="str">
        <f>'C. Masterfiles'!E128</f>
        <v>MB (MB)</v>
      </c>
      <c r="F33" s="229"/>
      <c r="G33" s="462">
        <f>'9. Service costing'!BK32</f>
        <v>4.5556512183514905E-3</v>
      </c>
      <c r="H33" s="229"/>
      <c r="I33" s="462">
        <f>'9. Service costing'!BK279</f>
        <v>5.0022258500309873E-3</v>
      </c>
      <c r="J33" s="463">
        <f>'10. Mark-ups'!$E$17*I33</f>
        <v>1.0004451700061974E-4</v>
      </c>
      <c r="K33" s="463">
        <f>I33*('10. Mark-ups'!$E$18)</f>
        <v>2.5011129250154937E-4</v>
      </c>
      <c r="L33" s="464">
        <f t="shared" si="0"/>
        <v>5.3523816595331571E-3</v>
      </c>
      <c r="M33" s="249"/>
      <c r="N33" s="464">
        <f>IF($I33="","",I33*'C. Masterfiles'!$E$161)</f>
        <v>9.7835033842661057E-3</v>
      </c>
      <c r="O33" s="464">
        <f>IF($I33="","",J33*'C. Masterfiles'!$E$161)</f>
        <v>1.9567006768532211E-4</v>
      </c>
      <c r="P33" s="464">
        <f>IF($I33="","",K33*'C. Masterfiles'!$E$161)</f>
        <v>4.8917516921330526E-4</v>
      </c>
      <c r="Q33" s="464">
        <f>IF($I33="","",L33*'C. Masterfiles'!$E$161)</f>
        <v>1.0468348621164735E-2</v>
      </c>
    </row>
    <row r="34" spans="3:17">
      <c r="C34" s="240" t="str">
        <f>'C. Masterfiles'!C129</f>
        <v>S20</v>
      </c>
      <c r="D34" s="240" t="str">
        <f>'C. Masterfiles'!D129</f>
        <v>Subscribers</v>
      </c>
      <c r="E34" s="240" t="str">
        <f>'C. Masterfiles'!E129</f>
        <v>Subscriber</v>
      </c>
      <c r="F34" s="229"/>
      <c r="G34" s="462" t="str">
        <f>'9. Service costing'!BK33</f>
        <v/>
      </c>
      <c r="H34" s="229"/>
      <c r="I34" s="462" t="str">
        <f>'9. Service costing'!BK280</f>
        <v/>
      </c>
      <c r="J34" s="463" t="e">
        <f>'10. Mark-ups'!$E$17*I34</f>
        <v>#VALUE!</v>
      </c>
      <c r="K34" s="463" t="e">
        <f>I34*('10. Mark-ups'!$E$18)</f>
        <v>#VALUE!</v>
      </c>
      <c r="L34" s="464" t="str">
        <f t="shared" si="0"/>
        <v/>
      </c>
      <c r="M34" s="249"/>
      <c r="N34" s="464" t="str">
        <f>IF($I34="","",I34*'C. Masterfiles'!$E$161)</f>
        <v/>
      </c>
      <c r="O34" s="464" t="str">
        <f>IF($I34="","",J34*'C. Masterfiles'!$E$161)</f>
        <v/>
      </c>
      <c r="P34" s="464" t="str">
        <f>IF($I34="","",K34*'C. Masterfiles'!$E$161)</f>
        <v/>
      </c>
      <c r="Q34" s="464" t="str">
        <f>IF($I34="","",L34*'C. Masterfiles'!$E$161)</f>
        <v/>
      </c>
    </row>
    <row r="35" spans="3:17">
      <c r="C35" s="240" t="str">
        <f>'C. Masterfiles'!C130</f>
        <v>S21</v>
      </c>
      <c r="D35" s="240" t="str">
        <f>'C. Masterfiles'!D130</f>
        <v>OTHER: complete as required</v>
      </c>
      <c r="E35" s="240" t="str">
        <f>'C. Masterfiles'!E130</f>
        <v>OTHER: complete as required</v>
      </c>
      <c r="F35" s="229"/>
      <c r="G35" s="462" t="str">
        <f>'9. Service costing'!BK34</f>
        <v/>
      </c>
      <c r="H35" s="229"/>
      <c r="I35" s="462" t="str">
        <f>'9. Service costing'!BK281</f>
        <v/>
      </c>
      <c r="J35" s="463" t="e">
        <f>'10. Mark-ups'!$E$17*I35</f>
        <v>#VALUE!</v>
      </c>
      <c r="K35" s="463" t="e">
        <f>I35*('10. Mark-ups'!$E$18)</f>
        <v>#VALUE!</v>
      </c>
      <c r="L35" s="464" t="str">
        <f t="shared" si="0"/>
        <v/>
      </c>
      <c r="M35" s="249"/>
      <c r="N35" s="464" t="str">
        <f>IF($I35="","",I35*'C. Masterfiles'!$E$161)</f>
        <v/>
      </c>
      <c r="O35" s="464" t="str">
        <f>IF($I35="","",J35*'C. Masterfiles'!$E$161)</f>
        <v/>
      </c>
      <c r="P35" s="464" t="str">
        <f>IF($I35="","",K35*'C. Masterfiles'!$E$161)</f>
        <v/>
      </c>
      <c r="Q35" s="464" t="str">
        <f>IF($I35="","",L35*'C. Masterfiles'!$E$161)</f>
        <v/>
      </c>
    </row>
    <row r="36" spans="3:17">
      <c r="C36" s="240" t="str">
        <f>'C. Masterfiles'!C131</f>
        <v>S22</v>
      </c>
      <c r="D36" s="240" t="str">
        <f>'C. Masterfiles'!D131</f>
        <v>OTHER: complete as required</v>
      </c>
      <c r="E36" s="240" t="str">
        <f>'C. Masterfiles'!E131</f>
        <v>OTHER: complete as required</v>
      </c>
      <c r="G36" s="462" t="str">
        <f>'9. Service costing'!BK35</f>
        <v/>
      </c>
      <c r="I36" s="462" t="str">
        <f>'9. Service costing'!BK282</f>
        <v/>
      </c>
      <c r="J36" s="463" t="e">
        <f>'10. Mark-ups'!$E$17*I36</f>
        <v>#VALUE!</v>
      </c>
      <c r="K36" s="463" t="e">
        <f>I36*('10. Mark-ups'!$E$18)</f>
        <v>#VALUE!</v>
      </c>
      <c r="L36" s="464" t="str">
        <f t="shared" si="0"/>
        <v/>
      </c>
      <c r="N36" s="464" t="str">
        <f>IF($I36="","",I36*'C. Masterfiles'!$E$161)</f>
        <v/>
      </c>
      <c r="O36" s="464" t="str">
        <f>IF($I36="","",J36*'C. Masterfiles'!$E$161)</f>
        <v/>
      </c>
      <c r="P36" s="464" t="str">
        <f>IF($I36="","",K36*'C. Masterfiles'!$E$161)</f>
        <v/>
      </c>
      <c r="Q36" s="464" t="str">
        <f>IF($I36="","",L36*'C. Masterfiles'!$E$161)</f>
        <v/>
      </c>
    </row>
    <row r="37" spans="3:17">
      <c r="C37" s="240" t="str">
        <f>'C. Masterfiles'!C132</f>
        <v>S23</v>
      </c>
      <c r="D37" s="240" t="str">
        <f>'C. Masterfiles'!D132</f>
        <v>OTHER: complete as required</v>
      </c>
      <c r="E37" s="240" t="str">
        <f>'C. Masterfiles'!E132</f>
        <v>OTHER: complete as required</v>
      </c>
      <c r="G37" s="462" t="str">
        <f>'9. Service costing'!BK36</f>
        <v/>
      </c>
      <c r="I37" s="462" t="str">
        <f>'9. Service costing'!BK283</f>
        <v/>
      </c>
      <c r="J37" s="463" t="e">
        <f>'10. Mark-ups'!$E$17*I37</f>
        <v>#VALUE!</v>
      </c>
      <c r="K37" s="463" t="e">
        <f>I37*('10. Mark-ups'!$E$18)</f>
        <v>#VALUE!</v>
      </c>
      <c r="L37" s="464" t="str">
        <f t="shared" si="0"/>
        <v/>
      </c>
      <c r="N37" s="464" t="str">
        <f>IF($I37="","",I37*'C. Masterfiles'!$E$161)</f>
        <v/>
      </c>
      <c r="O37" s="464" t="str">
        <f>IF($I37="","",J37*'C. Masterfiles'!$E$161)</f>
        <v/>
      </c>
      <c r="P37" s="464" t="str">
        <f>IF($I37="","",K37*'C. Masterfiles'!$E$161)</f>
        <v/>
      </c>
      <c r="Q37" s="464" t="str">
        <f>IF($I37="","",L37*'C. Masterfiles'!$E$161)</f>
        <v/>
      </c>
    </row>
    <row r="38" spans="3:17" ht="12" customHeight="1">
      <c r="C38" s="240" t="str">
        <f>'C. Masterfiles'!C133</f>
        <v>S24</v>
      </c>
      <c r="D38" s="240" t="str">
        <f>'C. Masterfiles'!D133</f>
        <v>OTHER: complete as required</v>
      </c>
      <c r="E38" s="240" t="str">
        <f>'C. Masterfiles'!E133</f>
        <v>OTHER: complete as required</v>
      </c>
      <c r="G38" s="462" t="str">
        <f>'9. Service costing'!BK37</f>
        <v/>
      </c>
      <c r="I38" s="462" t="str">
        <f>'9. Service costing'!BK284</f>
        <v/>
      </c>
      <c r="J38" s="463" t="e">
        <f>'10. Mark-ups'!$E$17*I38</f>
        <v>#VALUE!</v>
      </c>
      <c r="K38" s="463" t="e">
        <f>I38*('10. Mark-ups'!$E$18)</f>
        <v>#VALUE!</v>
      </c>
      <c r="L38" s="464" t="str">
        <f t="shared" si="0"/>
        <v/>
      </c>
      <c r="N38" s="464" t="str">
        <f>IF($I38="","",I38*'C. Masterfiles'!$E$161)</f>
        <v/>
      </c>
      <c r="O38" s="464" t="str">
        <f>IF($I38="","",J38*'C. Masterfiles'!$E$161)</f>
        <v/>
      </c>
      <c r="P38" s="464" t="str">
        <f>IF($I38="","",K38*'C. Masterfiles'!$E$161)</f>
        <v/>
      </c>
      <c r="Q38" s="464" t="str">
        <f>IF($I38="","",L38*'C. Masterfiles'!$E$161)</f>
        <v/>
      </c>
    </row>
    <row r="39" spans="3:17">
      <c r="C39" s="240" t="str">
        <f>'C. Masterfiles'!C134</f>
        <v>S25</v>
      </c>
      <c r="D39" s="240" t="str">
        <f>'C. Masterfiles'!D134</f>
        <v>OTHER: complete as required</v>
      </c>
      <c r="E39" s="240" t="str">
        <f>'C. Masterfiles'!E134</f>
        <v>OTHER: complete as required</v>
      </c>
      <c r="G39" s="462" t="str">
        <f>'9. Service costing'!BK38</f>
        <v/>
      </c>
      <c r="I39" s="462" t="str">
        <f>'9. Service costing'!BK285</f>
        <v/>
      </c>
      <c r="J39" s="463" t="e">
        <f>'10. Mark-ups'!$E$17*I39</f>
        <v>#VALUE!</v>
      </c>
      <c r="K39" s="463" t="e">
        <f>I39*('10. Mark-ups'!$E$18)</f>
        <v>#VALUE!</v>
      </c>
      <c r="L39" s="464" t="str">
        <f t="shared" si="0"/>
        <v/>
      </c>
      <c r="N39" s="464" t="str">
        <f>IF($I39="","",I39*'C. Masterfiles'!$E$161)</f>
        <v/>
      </c>
      <c r="O39" s="464" t="str">
        <f>IF($I39="","",J39*'C. Masterfiles'!$E$161)</f>
        <v/>
      </c>
      <c r="P39" s="464" t="str">
        <f>IF($I39="","",K39*'C. Masterfiles'!$E$161)</f>
        <v/>
      </c>
      <c r="Q39" s="464" t="str">
        <f>IF($I39="","",L39*'C. Masterfiles'!$E$161)</f>
        <v/>
      </c>
    </row>
    <row r="40" spans="3:17">
      <c r="C40" s="240" t="str">
        <f>'C. Masterfiles'!C135</f>
        <v>S26</v>
      </c>
      <c r="D40" s="240" t="str">
        <f>'C. Masterfiles'!D135</f>
        <v>OTHER: complete as required</v>
      </c>
      <c r="E40" s="240" t="str">
        <f>'C. Masterfiles'!E135</f>
        <v>OTHER: complete as required</v>
      </c>
      <c r="G40" s="462" t="str">
        <f>'9. Service costing'!BK39</f>
        <v/>
      </c>
      <c r="I40" s="462" t="str">
        <f>'9. Service costing'!BK286</f>
        <v/>
      </c>
      <c r="J40" s="463" t="e">
        <f>'10. Mark-ups'!$E$17*I40</f>
        <v>#VALUE!</v>
      </c>
      <c r="K40" s="463" t="e">
        <f>I40*('10. Mark-ups'!$E$18)</f>
        <v>#VALUE!</v>
      </c>
      <c r="L40" s="464" t="str">
        <f t="shared" si="0"/>
        <v/>
      </c>
      <c r="N40" s="464" t="str">
        <f>IF($I40="","",I40*'C. Masterfiles'!$E$161)</f>
        <v/>
      </c>
      <c r="O40" s="464" t="str">
        <f>IF($I40="","",J40*'C. Masterfiles'!$E$161)</f>
        <v/>
      </c>
      <c r="P40" s="464" t="str">
        <f>IF($I40="","",K40*'C. Masterfiles'!$E$161)</f>
        <v/>
      </c>
      <c r="Q40" s="464" t="str">
        <f>IF($I40="","",L40*'C. Masterfiles'!$E$161)</f>
        <v/>
      </c>
    </row>
    <row r="41" spans="3:17">
      <c r="C41" s="240" t="str">
        <f>'C. Masterfiles'!C136</f>
        <v>S27</v>
      </c>
      <c r="D41" s="240" t="str">
        <f>'C. Masterfiles'!D136</f>
        <v>OTHER: complete as required</v>
      </c>
      <c r="E41" s="240" t="str">
        <f>'C. Masterfiles'!E136</f>
        <v>OTHER: complete as required</v>
      </c>
      <c r="G41" s="462" t="str">
        <f>'9. Service costing'!BK40</f>
        <v/>
      </c>
      <c r="I41" s="462" t="str">
        <f>'9. Service costing'!BK287</f>
        <v/>
      </c>
      <c r="J41" s="463" t="e">
        <f>'10. Mark-ups'!$E$17*I41</f>
        <v>#VALUE!</v>
      </c>
      <c r="K41" s="463" t="e">
        <f>I41*('10. Mark-ups'!$E$18)</f>
        <v>#VALUE!</v>
      </c>
      <c r="L41" s="464" t="str">
        <f t="shared" si="0"/>
        <v/>
      </c>
      <c r="N41" s="464" t="str">
        <f>IF($I41="","",I41*'C. Masterfiles'!$E$161)</f>
        <v/>
      </c>
      <c r="O41" s="464" t="str">
        <f>IF($I41="","",J41*'C. Masterfiles'!$E$161)</f>
        <v/>
      </c>
      <c r="P41" s="464" t="str">
        <f>IF($I41="","",K41*'C. Masterfiles'!$E$161)</f>
        <v/>
      </c>
      <c r="Q41" s="464" t="str">
        <f>IF($I41="","",L41*'C. Masterfiles'!$E$161)</f>
        <v/>
      </c>
    </row>
    <row r="42" spans="3:17">
      <c r="C42" s="240" t="str">
        <f>'C. Masterfiles'!C137</f>
        <v>S28</v>
      </c>
      <c r="D42" s="240" t="str">
        <f>'C. Masterfiles'!D137</f>
        <v>OTHER: complete as required</v>
      </c>
      <c r="E42" s="240" t="str">
        <f>'C. Masterfiles'!E137</f>
        <v>OTHER: complete as required</v>
      </c>
      <c r="G42" s="462" t="str">
        <f>'9. Service costing'!BK41</f>
        <v/>
      </c>
      <c r="I42" s="462" t="str">
        <f>'9. Service costing'!BK288</f>
        <v/>
      </c>
      <c r="J42" s="463" t="e">
        <f>'10. Mark-ups'!$E$17*I42</f>
        <v>#VALUE!</v>
      </c>
      <c r="K42" s="463" t="e">
        <f>I42*('10. Mark-ups'!$E$18)</f>
        <v>#VALUE!</v>
      </c>
      <c r="L42" s="464" t="str">
        <f t="shared" si="0"/>
        <v/>
      </c>
      <c r="N42" s="464" t="str">
        <f>IF($I42="","",I42*'C. Masterfiles'!$E$161)</f>
        <v/>
      </c>
      <c r="O42" s="464" t="str">
        <f>IF($I42="","",J42*'C. Masterfiles'!$E$161)</f>
        <v/>
      </c>
      <c r="P42" s="464" t="str">
        <f>IF($I42="","",K42*'C. Masterfiles'!$E$161)</f>
        <v/>
      </c>
      <c r="Q42" s="464" t="str">
        <f>IF($I42="","",L42*'C. Masterfiles'!$E$161)</f>
        <v/>
      </c>
    </row>
    <row r="43" spans="3:17">
      <c r="C43" s="240" t="str">
        <f>'C. Masterfiles'!C138</f>
        <v>S29</v>
      </c>
      <c r="D43" s="240" t="str">
        <f>'C. Masterfiles'!D138</f>
        <v>OTHER: complete as required</v>
      </c>
      <c r="E43" s="240" t="str">
        <f>'C. Masterfiles'!E138</f>
        <v>OTHER: complete as required</v>
      </c>
      <c r="G43" s="462" t="str">
        <f>'9. Service costing'!BK42</f>
        <v/>
      </c>
      <c r="I43" s="462" t="str">
        <f>'9. Service costing'!BK289</f>
        <v/>
      </c>
      <c r="J43" s="463" t="e">
        <f>'10. Mark-ups'!$E$17*I43</f>
        <v>#VALUE!</v>
      </c>
      <c r="K43" s="463" t="e">
        <f>I43*('10. Mark-ups'!$E$18)</f>
        <v>#VALUE!</v>
      </c>
      <c r="L43" s="464" t="str">
        <f t="shared" si="0"/>
        <v/>
      </c>
      <c r="N43" s="464" t="str">
        <f>IF($I43="","",I43*'C. Masterfiles'!$E$161)</f>
        <v/>
      </c>
      <c r="O43" s="464" t="str">
        <f>IF($I43="","",J43*'C. Masterfiles'!$E$161)</f>
        <v/>
      </c>
      <c r="P43" s="464" t="str">
        <f>IF($I43="","",K43*'C. Masterfiles'!$E$161)</f>
        <v/>
      </c>
      <c r="Q43" s="464" t="str">
        <f>IF($I43="","",L43*'C. Masterfiles'!$E$161)</f>
        <v/>
      </c>
    </row>
    <row r="44" spans="3:17">
      <c r="C44" s="240" t="str">
        <f>'C. Masterfiles'!C139</f>
        <v>S30</v>
      </c>
      <c r="D44" s="240" t="str">
        <f>'C. Masterfiles'!D139</f>
        <v>OTHER: complete as required</v>
      </c>
      <c r="E44" s="240" t="str">
        <f>'C. Masterfiles'!E139</f>
        <v>OTHER: complete as required</v>
      </c>
      <c r="G44" s="462" t="str">
        <f>'9. Service costing'!BK43</f>
        <v/>
      </c>
      <c r="I44" s="462" t="str">
        <f>'9. Service costing'!BK290</f>
        <v/>
      </c>
      <c r="J44" s="463" t="e">
        <f>'10. Mark-ups'!$E$17*I44</f>
        <v>#VALUE!</v>
      </c>
      <c r="K44" s="463" t="e">
        <f>I44*('10. Mark-ups'!$E$18)</f>
        <v>#VALUE!</v>
      </c>
      <c r="L44" s="464" t="str">
        <f t="shared" si="0"/>
        <v/>
      </c>
      <c r="N44" s="464" t="str">
        <f>IF($I44="","",I44*'C. Masterfiles'!$E$161)</f>
        <v/>
      </c>
      <c r="O44" s="464" t="str">
        <f>IF($I44="","",J44*'C. Masterfiles'!$E$161)</f>
        <v/>
      </c>
      <c r="P44" s="464" t="str">
        <f>IF($I44="","",K44*'C. Masterfiles'!$E$161)</f>
        <v/>
      </c>
      <c r="Q44" s="464" t="str">
        <f>IF($I44="","",L44*'C. Masterfiles'!$E$161)</f>
        <v/>
      </c>
    </row>
    <row r="45" spans="3:17">
      <c r="N45" s="207"/>
    </row>
    <row r="47" spans="3:17" ht="18">
      <c r="C47" s="461">
        <f>'C. Masterfiles'!D144</f>
        <v>2015</v>
      </c>
      <c r="D47" s="221"/>
      <c r="E47" s="221"/>
      <c r="F47" s="216"/>
      <c r="G47" s="216"/>
      <c r="H47" s="216"/>
      <c r="I47" s="269"/>
      <c r="J47" s="269"/>
      <c r="K47" s="216"/>
      <c r="L47" s="216"/>
      <c r="M47" s="249"/>
      <c r="N47" s="249"/>
      <c r="O47" s="249"/>
      <c r="P47" s="249"/>
      <c r="Q47" s="249"/>
    </row>
    <row r="48" spans="3:17">
      <c r="C48" s="216"/>
      <c r="D48" s="216"/>
      <c r="E48" s="216"/>
      <c r="F48" s="216"/>
      <c r="G48" s="214" t="str">
        <f>G13</f>
        <v>EURO</v>
      </c>
      <c r="H48" s="216"/>
      <c r="I48" s="822" t="str">
        <f>I13</f>
        <v>Euro</v>
      </c>
      <c r="J48" s="823"/>
      <c r="K48" s="823"/>
      <c r="L48" s="824"/>
      <c r="M48" s="216"/>
      <c r="N48" s="822" t="str">
        <f>N13</f>
        <v>BGN</v>
      </c>
      <c r="O48" s="823"/>
      <c r="P48" s="823"/>
      <c r="Q48" s="824"/>
    </row>
    <row r="49" spans="3:17">
      <c r="C49" s="260" t="str">
        <f t="shared" ref="C49:E79" si="1">C14</f>
        <v>Code</v>
      </c>
      <c r="D49" s="260" t="str">
        <f t="shared" si="1"/>
        <v>Service description</v>
      </c>
      <c r="E49" s="260" t="str">
        <f t="shared" si="1"/>
        <v>Unit</v>
      </c>
      <c r="F49" s="216"/>
      <c r="G49" s="214" t="str">
        <f>G14</f>
        <v>LRIC excl. coverage</v>
      </c>
      <c r="H49" s="216"/>
      <c r="I49" s="214" t="str">
        <f>I14</f>
        <v>LRIC incl. coverage</v>
      </c>
      <c r="J49" s="214" t="str">
        <f>J14</f>
        <v>Indirect</v>
      </c>
      <c r="K49" s="214" t="str">
        <f>K14</f>
        <v>Common</v>
      </c>
      <c r="L49" s="214" t="str">
        <f>L14</f>
        <v>LRIC+</v>
      </c>
      <c r="M49" s="249"/>
      <c r="N49" s="214" t="str">
        <f>I49</f>
        <v>LRIC incl. coverage</v>
      </c>
      <c r="O49" s="214" t="str">
        <f>J49</f>
        <v>Indirect</v>
      </c>
      <c r="P49" s="214" t="str">
        <f>K49</f>
        <v>Common</v>
      </c>
      <c r="Q49" s="214" t="str">
        <f>L49</f>
        <v>LRIC+</v>
      </c>
    </row>
    <row r="50" spans="3:17">
      <c r="C50" s="240" t="str">
        <f t="shared" si="1"/>
        <v>S01</v>
      </c>
      <c r="D50" s="240" t="str">
        <f t="shared" si="1"/>
        <v>Повиквания в мрежата (On Net calls)</v>
      </c>
      <c r="E50" s="240" t="str">
        <f t="shared" si="1"/>
        <v>минути (Minutes)</v>
      </c>
      <c r="F50" s="229"/>
      <c r="G50" s="462">
        <f>'9. Service costing'!BK49</f>
        <v>1.5048908639756015E-2</v>
      </c>
      <c r="H50" s="229"/>
      <c r="I50" s="462">
        <f>'9. Service costing'!BK296</f>
        <v>1.6909113521488557E-2</v>
      </c>
      <c r="J50" s="463">
        <f>('10. Mark-ups'!$F$17)*I50</f>
        <v>3.4020338372886023E-4</v>
      </c>
      <c r="K50" s="463">
        <f>I50*('10. Mark-ups'!$F$18)</f>
        <v>8.4545567607442794E-4</v>
      </c>
      <c r="L50" s="464">
        <f t="shared" ref="L50:L79" si="2">IF(I50="","",I50+J50+K50)</f>
        <v>1.8094772581291847E-2</v>
      </c>
      <c r="M50" s="249"/>
      <c r="N50" s="464">
        <f>IF($I50="","",I50*'C. Masterfiles'!$E$161)</f>
        <v>3.3071351498732963E-2</v>
      </c>
      <c r="O50" s="464">
        <f>IF($I50="","",J50*'C. Masterfiles'!$E$161)</f>
        <v>6.6537998399841672E-4</v>
      </c>
      <c r="P50" s="464">
        <f>IF($I50="","",K50*'C. Masterfiles'!$E$161)</f>
        <v>1.6535675749366483E-3</v>
      </c>
      <c r="Q50" s="464">
        <f>IF($I50="","",L50*'C. Masterfiles'!$E$161)</f>
        <v>3.539029905766803E-2</v>
      </c>
    </row>
    <row r="51" spans="3:17">
      <c r="C51" s="240" t="str">
        <f t="shared" si="1"/>
        <v>S02</v>
      </c>
      <c r="D51" s="240" t="str">
        <f t="shared" si="1"/>
        <v>Изходящи повиквания към фиксирана линия (Outgoing Calls to Fixed Line)</v>
      </c>
      <c r="E51" s="240" t="str">
        <f t="shared" si="1"/>
        <v>минути (Minutes)</v>
      </c>
      <c r="F51" s="229"/>
      <c r="G51" s="462">
        <f>'9. Service costing'!BK50</f>
        <v>6.3493007382467645E-3</v>
      </c>
      <c r="H51" s="229"/>
      <c r="I51" s="462">
        <f>'9. Service costing'!BK297</f>
        <v>7.125586066913713E-3</v>
      </c>
      <c r="J51" s="463">
        <f>('10. Mark-ups'!$F$17)*I51</f>
        <v>1.4336342871757249E-4</v>
      </c>
      <c r="K51" s="463">
        <f>I51*('10. Mark-ups'!$F$18)</f>
        <v>3.5627930334568568E-4</v>
      </c>
      <c r="L51" s="464">
        <f t="shared" si="2"/>
        <v>7.6252287989769709E-3</v>
      </c>
      <c r="M51" s="249"/>
      <c r="N51" s="464">
        <f>IF($I51="","",I51*'C. Masterfiles'!$E$161)</f>
        <v>1.3936434997251846E-2</v>
      </c>
      <c r="O51" s="464">
        <f>IF($I51="","",J51*'C. Masterfiles'!$E$161)</f>
        <v>2.8039449478868978E-4</v>
      </c>
      <c r="P51" s="464">
        <f>IF($I51="","",K51*'C. Masterfiles'!$E$161)</f>
        <v>6.968217498625924E-4</v>
      </c>
      <c r="Q51" s="464">
        <f>IF($I51="","",L51*'C. Masterfiles'!$E$161)</f>
        <v>1.4913651241903129E-2</v>
      </c>
    </row>
    <row r="52" spans="3:17">
      <c r="C52" s="240" t="str">
        <f t="shared" si="1"/>
        <v>S03</v>
      </c>
      <c r="D52" s="240" t="str">
        <f t="shared" si="1"/>
        <v>Изходящи повиквания към други мобилни мрежи (Outgoing Calls to Other Mobile)</v>
      </c>
      <c r="E52" s="240" t="str">
        <f t="shared" si="1"/>
        <v>минути (Minutes)</v>
      </c>
      <c r="F52" s="229"/>
      <c r="G52" s="462">
        <f>'9. Service costing'!BK51</f>
        <v>6.5441874657027107E-3</v>
      </c>
      <c r="H52" s="229"/>
      <c r="I52" s="462">
        <f>'9. Service costing'!BK298</f>
        <v>7.3443002540400813E-3</v>
      </c>
      <c r="J52" s="463">
        <f>('10. Mark-ups'!$F$17)*I52</f>
        <v>1.4776385493952307E-4</v>
      </c>
      <c r="K52" s="463">
        <f>I52*('10. Mark-ups'!$F$18)</f>
        <v>3.6721501270200411E-4</v>
      </c>
      <c r="L52" s="464">
        <f t="shared" si="2"/>
        <v>7.8592791216816095E-3</v>
      </c>
      <c r="M52" s="249"/>
      <c r="N52" s="464">
        <f>IF($I52="","",I52*'C. Masterfiles'!$E$161)</f>
        <v>1.4364202765859212E-2</v>
      </c>
      <c r="O52" s="464">
        <f>IF($I52="","",J52*'C. Masterfiles'!$E$161)</f>
        <v>2.890009804063674E-4</v>
      </c>
      <c r="P52" s="464">
        <f>IF($I52="","",K52*'C. Masterfiles'!$E$161)</f>
        <v>7.1821013829296068E-4</v>
      </c>
      <c r="Q52" s="464">
        <f>IF($I52="","",L52*'C. Masterfiles'!$E$161)</f>
        <v>1.5371413884558541E-2</v>
      </c>
    </row>
    <row r="53" spans="3:17">
      <c r="C53" s="240" t="str">
        <f t="shared" si="1"/>
        <v>S04</v>
      </c>
      <c r="D53" s="240" t="str">
        <f t="shared" si="1"/>
        <v>Изходящи международни повиквания (Outgoing Calls to International)</v>
      </c>
      <c r="E53" s="240" t="str">
        <f t="shared" si="1"/>
        <v>минути (Minutes)</v>
      </c>
      <c r="F53" s="229"/>
      <c r="G53" s="462">
        <f>'9. Service costing'!BK52</f>
        <v>6.2649072627361038E-3</v>
      </c>
      <c r="H53" s="229"/>
      <c r="I53" s="462">
        <f>'9. Service costing'!BK299</f>
        <v>7.0326055140218745E-3</v>
      </c>
      <c r="J53" s="463">
        <f>('10. Mark-ups'!$F$17)*I53</f>
        <v>1.4149270387593104E-4</v>
      </c>
      <c r="K53" s="463">
        <f>I53*('10. Mark-ups'!$F$18)</f>
        <v>3.5163027570109376E-4</v>
      </c>
      <c r="L53" s="464">
        <f t="shared" si="2"/>
        <v>7.5257284935988985E-3</v>
      </c>
      <c r="M53" s="249"/>
      <c r="N53" s="464">
        <f>IF($I53="","",I53*'C. Masterfiles'!$E$161)</f>
        <v>1.3754580842489402E-2</v>
      </c>
      <c r="O53" s="464">
        <f>IF($I53="","",J53*'C. Masterfiles'!$E$161)</f>
        <v>2.7673567502166222E-4</v>
      </c>
      <c r="P53" s="464">
        <f>IF($I53="","",K53*'C. Masterfiles'!$E$161)</f>
        <v>6.8772904212447013E-4</v>
      </c>
      <c r="Q53" s="464">
        <f>IF($I53="","",L53*'C. Masterfiles'!$E$161)</f>
        <v>1.4719045559635534E-2</v>
      </c>
    </row>
    <row r="54" spans="3:17">
      <c r="C54" s="240" t="str">
        <f t="shared" si="1"/>
        <v>S05</v>
      </c>
      <c r="D54" s="240" t="str">
        <f t="shared" si="1"/>
        <v>Входящи повиквания от фиксирана линия (Incoming calls from fixed)</v>
      </c>
      <c r="E54" s="240" t="str">
        <f t="shared" si="1"/>
        <v>минути (Minutes)</v>
      </c>
      <c r="F54" s="229"/>
      <c r="G54" s="462">
        <f>'9. Service costing'!BK53</f>
        <v>6.5913787088225356E-3</v>
      </c>
      <c r="H54" s="229"/>
      <c r="I54" s="462">
        <f>'9. Service costing'!BK300</f>
        <v>7.3917113711048331E-3</v>
      </c>
      <c r="J54" s="463">
        <f>('10. Mark-ups'!$F$17)*I54</f>
        <v>1.4871774423900032E-4</v>
      </c>
      <c r="K54" s="463">
        <f>I54*('10. Mark-ups'!$F$18)</f>
        <v>3.695855685552417E-4</v>
      </c>
      <c r="L54" s="464">
        <f t="shared" si="2"/>
        <v>7.9100146838990745E-3</v>
      </c>
      <c r="M54" s="249"/>
      <c r="N54" s="464">
        <f>IF($I54="","",I54*'C. Masterfiles'!$E$161)</f>
        <v>1.4456930850947965E-2</v>
      </c>
      <c r="O54" s="464">
        <f>IF($I54="","",J54*'C. Masterfiles'!$E$161)</f>
        <v>2.9086662571496398E-4</v>
      </c>
      <c r="P54" s="464">
        <f>IF($I54="","",K54*'C. Masterfiles'!$E$161)</f>
        <v>7.2284654254739836E-4</v>
      </c>
      <c r="Q54" s="464">
        <f>IF($I54="","",L54*'C. Masterfiles'!$E$161)</f>
        <v>1.5470644019210326E-2</v>
      </c>
    </row>
    <row r="55" spans="3:17">
      <c r="C55" s="240" t="str">
        <f t="shared" si="1"/>
        <v>S06</v>
      </c>
      <c r="D55" s="240" t="str">
        <f t="shared" si="1"/>
        <v>Входящи повиквания от други мобилни мрежи (Incoming calls from other mobile)</v>
      </c>
      <c r="E55" s="240" t="str">
        <f t="shared" si="1"/>
        <v>минути (Minutes)</v>
      </c>
      <c r="F55" s="229"/>
      <c r="G55" s="462">
        <f>'9. Service costing'!BK54</f>
        <v>6.6432187936375457E-3</v>
      </c>
      <c r="H55" s="229"/>
      <c r="I55" s="462">
        <f>'9. Service costing'!BK301</f>
        <v>7.449845937685458E-3</v>
      </c>
      <c r="J55" s="463">
        <f>('10. Mark-ups'!$F$17)*I55</f>
        <v>1.498873842817622E-4</v>
      </c>
      <c r="K55" s="463">
        <f>I55*('10. Mark-ups'!$F$18)</f>
        <v>3.724922968842729E-4</v>
      </c>
      <c r="L55" s="464">
        <f t="shared" si="2"/>
        <v>7.9722256188514938E-3</v>
      </c>
      <c r="M55" s="249"/>
      <c r="N55" s="464">
        <f>IF($I55="","",I55*'C. Masterfiles'!$E$161)</f>
        <v>1.4570632180303349E-2</v>
      </c>
      <c r="O55" s="464">
        <f>IF($I55="","",J55*'C. Masterfiles'!$E$161)</f>
        <v>2.9315424279979894E-4</v>
      </c>
      <c r="P55" s="464">
        <f>IF($I55="","",K55*'C. Masterfiles'!$E$161)</f>
        <v>7.2853160901516743E-4</v>
      </c>
      <c r="Q55" s="464">
        <f>IF($I55="","",L55*'C. Masterfiles'!$E$161)</f>
        <v>1.5592318032118318E-2</v>
      </c>
    </row>
    <row r="56" spans="3:17">
      <c r="C56" s="240" t="str">
        <f t="shared" si="1"/>
        <v>S07</v>
      </c>
      <c r="D56" s="240" t="str">
        <f t="shared" si="1"/>
        <v>Входящи международни повиквания (Incoming calls from international)</v>
      </c>
      <c r="E56" s="240" t="str">
        <f t="shared" si="1"/>
        <v>минути (Minutes)</v>
      </c>
      <c r="F56" s="229"/>
      <c r="G56" s="462">
        <f>'9. Service costing'!BK55</f>
        <v>6.3788582444580695E-3</v>
      </c>
      <c r="H56" s="229"/>
      <c r="I56" s="462">
        <f>'9. Service costing'!BK302</f>
        <v>7.1550404650230258E-3</v>
      </c>
      <c r="J56" s="463">
        <f>('10. Mark-ups'!$F$17)*I56</f>
        <v>1.4395603730641134E-4</v>
      </c>
      <c r="K56" s="463">
        <f>I56*('10. Mark-ups'!$F$18)</f>
        <v>3.577520232511513E-4</v>
      </c>
      <c r="L56" s="464">
        <f t="shared" si="2"/>
        <v>7.6567485255805883E-3</v>
      </c>
      <c r="M56" s="249"/>
      <c r="N56" s="464">
        <f>IF($I56="","",I56*'C. Masterfiles'!$E$161)</f>
        <v>1.3994042792705984E-2</v>
      </c>
      <c r="O56" s="464">
        <f>IF($I56="","",J56*'C. Masterfiles'!$E$161)</f>
        <v>2.8155353644499848E-4</v>
      </c>
      <c r="P56" s="464">
        <f>IF($I56="","",K56*'C. Masterfiles'!$E$161)</f>
        <v>6.9970213963529927E-4</v>
      </c>
      <c r="Q56" s="464">
        <f>IF($I56="","",L56*'C. Masterfiles'!$E$161)</f>
        <v>1.4975298468786282E-2</v>
      </c>
    </row>
    <row r="57" spans="3:17">
      <c r="C57" s="240" t="str">
        <f t="shared" si="1"/>
        <v>S08</v>
      </c>
      <c r="D57" s="240" t="str">
        <f t="shared" si="1"/>
        <v>Изходящи повиквания от чужди абонати в роуминг в мрежата на предприятието (Roaming Calls Outbound)</v>
      </c>
      <c r="E57" s="240" t="str">
        <f t="shared" si="1"/>
        <v>минути (Minutes)</v>
      </c>
      <c r="F57" s="229"/>
      <c r="G57" s="462">
        <f>'9. Service costing'!BK56</f>
        <v>5.9797964512960031E-3</v>
      </c>
      <c r="H57" s="229"/>
      <c r="I57" s="462">
        <f>'9. Service costing'!BK303</f>
        <v>6.7074206608676431E-3</v>
      </c>
      <c r="J57" s="463">
        <f>('10. Mark-ups'!$F$17)*I57</f>
        <v>1.3495013810275485E-4</v>
      </c>
      <c r="K57" s="463">
        <f>I57*('10. Mark-ups'!$F$18)</f>
        <v>3.3537103304338216E-4</v>
      </c>
      <c r="L57" s="464">
        <f t="shared" si="2"/>
        <v>7.1777418320137804E-3</v>
      </c>
      <c r="M57" s="249"/>
      <c r="N57" s="464">
        <f>IF($I57="","",I57*'C. Masterfiles'!$E$161)</f>
        <v>1.3118574551144763E-2</v>
      </c>
      <c r="O57" s="464">
        <f>IF($I57="","",J57*'C. Masterfiles'!$E$161)</f>
        <v>2.6393952860551102E-4</v>
      </c>
      <c r="P57" s="464">
        <f>IF($I57="","",K57*'C. Masterfiles'!$E$161)</f>
        <v>6.5592872755723816E-4</v>
      </c>
      <c r="Q57" s="464">
        <f>IF($I57="","",L57*'C. Masterfiles'!$E$161)</f>
        <v>1.4038442807307512E-2</v>
      </c>
    </row>
    <row r="58" spans="3:17">
      <c r="C58" s="240" t="str">
        <f t="shared" si="1"/>
        <v>S09</v>
      </c>
      <c r="D58" s="240" t="str">
        <f t="shared" si="1"/>
        <v>Входящи повиквания от чужди абонати в роуминг в мрежата на предприятието (Roaming Calls Inbound)</v>
      </c>
      <c r="E58" s="240" t="str">
        <f t="shared" si="1"/>
        <v>минути (Minutes)</v>
      </c>
      <c r="F58" s="229"/>
      <c r="G58" s="462">
        <f>'9. Service costing'!BK57</f>
        <v>6.5593726709957086E-3</v>
      </c>
      <c r="H58" s="229"/>
      <c r="I58" s="462">
        <f>'9. Service costing'!BK304</f>
        <v>7.357519964786066E-3</v>
      </c>
      <c r="J58" s="463">
        <f>('10. Mark-ups'!$F$17)*I58</f>
        <v>1.4802982928063715E-4</v>
      </c>
      <c r="K58" s="463">
        <f>I58*('10. Mark-ups'!$F$18)</f>
        <v>3.6787599823930332E-4</v>
      </c>
      <c r="L58" s="464">
        <f t="shared" si="2"/>
        <v>7.8734257923060071E-3</v>
      </c>
      <c r="M58" s="249"/>
      <c r="N58" s="464">
        <f>IF($I58="","",I58*'C. Masterfiles'!$E$161)</f>
        <v>1.4390058272727531E-2</v>
      </c>
      <c r="O58" s="464">
        <f>IF($I58="","",J58*'C. Masterfiles'!$E$161)</f>
        <v>2.8952118100194856E-4</v>
      </c>
      <c r="P58" s="464">
        <f>IF($I58="","",K58*'C. Masterfiles'!$E$161)</f>
        <v>7.1950291363637663E-4</v>
      </c>
      <c r="Q58" s="464">
        <f>IF($I58="","",L58*'C. Masterfiles'!$E$161)</f>
        <v>1.5399082367365858E-2</v>
      </c>
    </row>
    <row r="59" spans="3:17">
      <c r="C59" s="240" t="str">
        <f t="shared" si="1"/>
        <v>S10</v>
      </c>
      <c r="D59" s="240" t="str">
        <f t="shared" si="1"/>
        <v>Гласова поща (Voice mail)</v>
      </c>
      <c r="E59" s="240" t="str">
        <f t="shared" si="1"/>
        <v>минути (Minutes)</v>
      </c>
      <c r="F59" s="229"/>
      <c r="G59" s="462">
        <f>'9. Service costing'!BK58</f>
        <v>1.9592259950385191E-2</v>
      </c>
      <c r="H59" s="229"/>
      <c r="I59" s="462">
        <f>'9. Service costing'!BK305</f>
        <v>2.1849560611706269E-2</v>
      </c>
      <c r="J59" s="463">
        <f>('10. Mark-ups'!$F$17)*I59</f>
        <v>4.3960284752035444E-4</v>
      </c>
      <c r="K59" s="463">
        <f>I59*('10. Mark-ups'!$F$18)</f>
        <v>1.0924780305853136E-3</v>
      </c>
      <c r="L59" s="464">
        <f t="shared" si="2"/>
        <v>2.3381641489811936E-2</v>
      </c>
      <c r="M59" s="249"/>
      <c r="N59" s="464">
        <f>IF($I59="","",I59*'C. Masterfiles'!$E$161)</f>
        <v>4.2734026131193474E-2</v>
      </c>
      <c r="O59" s="464">
        <f>IF($I59="","",J59*'C. Masterfiles'!$E$161)</f>
        <v>8.597884372657348E-4</v>
      </c>
      <c r="P59" s="464">
        <f>IF($I59="","",K59*'C. Masterfiles'!$E$161)</f>
        <v>2.1367013065596739E-3</v>
      </c>
      <c r="Q59" s="464">
        <f>IF($I59="","",L59*'C. Masterfiles'!$E$161)</f>
        <v>4.5730515875018876E-2</v>
      </c>
    </row>
    <row r="60" spans="3:17">
      <c r="C60" s="240" t="str">
        <f t="shared" si="1"/>
        <v>S11</v>
      </c>
      <c r="D60" s="240" t="str">
        <f t="shared" si="1"/>
        <v>Повиквания към центъра за обслужване на клиенти (Help desk call)</v>
      </c>
      <c r="E60" s="240" t="str">
        <f t="shared" si="1"/>
        <v>минути (Minutes)</v>
      </c>
      <c r="F60" s="229"/>
      <c r="G60" s="462">
        <f>'9. Service costing'!BK59</f>
        <v>5.3781588663784846E-3</v>
      </c>
      <c r="H60" s="229"/>
      <c r="I60" s="462">
        <f>'9. Service costing'!BK306</f>
        <v>6.0395218505211032E-3</v>
      </c>
      <c r="J60" s="463">
        <f>('10. Mark-ups'!$F$17)*I60</f>
        <v>1.215123292560868E-4</v>
      </c>
      <c r="K60" s="463">
        <f>I60*('10. Mark-ups'!$F$18)</f>
        <v>3.019760925260552E-4</v>
      </c>
      <c r="L60" s="464">
        <f t="shared" si="2"/>
        <v>6.463010272303245E-3</v>
      </c>
      <c r="M60" s="249"/>
      <c r="N60" s="464">
        <f>IF($I60="","",I60*'C. Masterfiles'!$E$161)</f>
        <v>1.1812278020904688E-2</v>
      </c>
      <c r="O60" s="464">
        <f>IF($I60="","",J60*'C. Masterfiles'!$E$161)</f>
        <v>2.3765745892893224E-4</v>
      </c>
      <c r="P60" s="464">
        <f>IF($I60="","",K60*'C. Masterfiles'!$E$161)</f>
        <v>5.9061390104523455E-4</v>
      </c>
      <c r="Q60" s="464">
        <f>IF($I60="","",L60*'C. Masterfiles'!$E$161)</f>
        <v>1.2640549380878855E-2</v>
      </c>
    </row>
    <row r="61" spans="3:17">
      <c r="C61" s="240" t="str">
        <f t="shared" si="1"/>
        <v>S12</v>
      </c>
      <c r="D61" s="240" t="str">
        <f t="shared" si="1"/>
        <v>Видеоразговори (Video call)</v>
      </c>
      <c r="E61" s="240" t="str">
        <f t="shared" si="1"/>
        <v>минути (Minutes)</v>
      </c>
      <c r="F61" s="229"/>
      <c r="G61" s="462">
        <f>'9. Service costing'!BK60</f>
        <v>0.1940393791214387</v>
      </c>
      <c r="H61" s="229"/>
      <c r="I61" s="462">
        <f>'9. Service costing'!BK307</f>
        <v>0.21776323933934513</v>
      </c>
      <c r="J61" s="463">
        <f>('10. Mark-ups'!$F$17)*I61</f>
        <v>4.3812936012792856E-3</v>
      </c>
      <c r="K61" s="463">
        <f>I61*('10. Mark-ups'!$F$18)</f>
        <v>1.0888161966967257E-2</v>
      </c>
      <c r="L61" s="464">
        <f t="shared" si="2"/>
        <v>0.23303269490759168</v>
      </c>
      <c r="M61" s="249"/>
      <c r="N61" s="464">
        <f>IF($I61="","",I61*'C. Masterfiles'!$E$161)</f>
        <v>0.42590787639707139</v>
      </c>
      <c r="O61" s="464">
        <f>IF($I61="","",J61*'C. Masterfiles'!$E$161)</f>
        <v>8.5690654641900656E-3</v>
      </c>
      <c r="P61" s="464">
        <f>IF($I61="","",K61*'C. Masterfiles'!$E$161)</f>
        <v>2.129539381985357E-2</v>
      </c>
      <c r="Q61" s="464">
        <f>IF($I61="","",L61*'C. Masterfiles'!$E$161)</f>
        <v>0.45577233568111503</v>
      </c>
    </row>
    <row r="62" spans="3:17">
      <c r="C62" s="240" t="str">
        <f t="shared" si="1"/>
        <v>S13</v>
      </c>
      <c r="D62" s="240" t="str">
        <f t="shared" si="1"/>
        <v>MMS в мрежата (MMS on net)</v>
      </c>
      <c r="E62" s="240" t="str">
        <f t="shared" si="1"/>
        <v>брой съобщения (Number of messages)</v>
      </c>
      <c r="F62" s="229"/>
      <c r="G62" s="462">
        <f>'9. Service costing'!BK61</f>
        <v>7.9917042314334746E-2</v>
      </c>
      <c r="H62" s="229"/>
      <c r="I62" s="462">
        <f>'9. Service costing'!BK308</f>
        <v>8.7683385173663933E-2</v>
      </c>
      <c r="J62" s="463">
        <f>('10. Mark-ups'!$F$17)*I62</f>
        <v>1.7641483271711698E-3</v>
      </c>
      <c r="K62" s="463">
        <f>I62*('10. Mark-ups'!$F$18)</f>
        <v>4.3841692586831967E-3</v>
      </c>
      <c r="L62" s="464">
        <f t="shared" si="2"/>
        <v>9.3831702759518298E-2</v>
      </c>
      <c r="M62" s="249"/>
      <c r="N62" s="464">
        <f>IF($I62="","",I62*'C. Masterfiles'!$E$161)</f>
        <v>0.17149379522420713</v>
      </c>
      <c r="O62" s="464">
        <f>IF($I62="","",J62*'C. Masterfiles'!$E$161)</f>
        <v>3.4503742227311889E-3</v>
      </c>
      <c r="P62" s="464">
        <f>IF($I62="","",K62*'C. Masterfiles'!$E$161)</f>
        <v>8.5746897612103568E-3</v>
      </c>
      <c r="Q62" s="464">
        <f>IF($I62="","",L62*'C. Masterfiles'!$E$161)</f>
        <v>0.18351885920814867</v>
      </c>
    </row>
    <row r="63" spans="3:17">
      <c r="C63" s="240" t="str">
        <f t="shared" si="1"/>
        <v>S14</v>
      </c>
      <c r="D63" s="240" t="str">
        <f t="shared" si="1"/>
        <v>Изходящи MMS към други мрежи (MMS outgoing to other network)</v>
      </c>
      <c r="E63" s="240" t="str">
        <f t="shared" si="1"/>
        <v>брой съобщения (Number of messages)</v>
      </c>
      <c r="F63" s="229"/>
      <c r="G63" s="462">
        <f>'9. Service costing'!BK62</f>
        <v>7.7298899149164699E-2</v>
      </c>
      <c r="H63" s="229"/>
      <c r="I63" s="462">
        <f>'9. Service costing'!BK309</f>
        <v>8.4737713730816552E-2</v>
      </c>
      <c r="J63" s="463">
        <f>('10. Mark-ups'!$F$17)*I63</f>
        <v>1.704882807962453E-3</v>
      </c>
      <c r="K63" s="463">
        <f>I63*('10. Mark-ups'!$F$18)</f>
        <v>4.2368856865408278E-3</v>
      </c>
      <c r="L63" s="464">
        <f t="shared" si="2"/>
        <v>9.0679482225319838E-2</v>
      </c>
      <c r="M63" s="249"/>
      <c r="N63" s="464">
        <f>IF($I63="","",I63*'C. Masterfiles'!$E$161)</f>
        <v>0.16573256264614294</v>
      </c>
      <c r="O63" s="464">
        <f>IF($I63="","",J63*'C. Masterfiles'!$E$161)</f>
        <v>3.3344609422972043E-3</v>
      </c>
      <c r="P63" s="464">
        <f>IF($I63="","",K63*'C. Masterfiles'!$E$161)</f>
        <v>8.2866281323071469E-3</v>
      </c>
      <c r="Q63" s="464">
        <f>IF($I63="","",L63*'C. Masterfiles'!$E$161)</f>
        <v>0.1773536517207473</v>
      </c>
    </row>
    <row r="64" spans="3:17">
      <c r="C64" s="240" t="str">
        <f t="shared" si="1"/>
        <v>S15</v>
      </c>
      <c r="D64" s="240" t="str">
        <f t="shared" si="1"/>
        <v>Входящи MMS от други мрежи (MMS incoming from other network)</v>
      </c>
      <c r="E64" s="240" t="str">
        <f t="shared" si="1"/>
        <v>брой съобщения (Number of messages)</v>
      </c>
      <c r="F64" s="229"/>
      <c r="G64" s="462">
        <f>'9. Service costing'!BK63</f>
        <v>7.739186872497554E-2</v>
      </c>
      <c r="H64" s="229"/>
      <c r="I64" s="462">
        <f>'9. Service costing'!BK310</f>
        <v>8.4839536099591786E-2</v>
      </c>
      <c r="J64" s="463">
        <f>('10. Mark-ups'!$F$17)*I64</f>
        <v>1.7069314259667381E-3</v>
      </c>
      <c r="K64" s="463">
        <f>I64*('10. Mark-ups'!$F$18)</f>
        <v>4.2419768049795897E-3</v>
      </c>
      <c r="L64" s="464">
        <f t="shared" si="2"/>
        <v>9.0788444330538121E-2</v>
      </c>
      <c r="M64" s="249"/>
      <c r="N64" s="464">
        <f>IF($I64="","",I64*'C. Masterfiles'!$E$161)</f>
        <v>0.1659317098896646</v>
      </c>
      <c r="O64" s="464">
        <f>IF($I64="","",J64*'C. Masterfiles'!$E$161)</f>
        <v>3.3384676908485254E-3</v>
      </c>
      <c r="P64" s="464">
        <f>IF($I64="","",K64*'C. Masterfiles'!$E$161)</f>
        <v>8.2965854944832308E-3</v>
      </c>
      <c r="Q64" s="464">
        <f>IF($I64="","",L64*'C. Masterfiles'!$E$161)</f>
        <v>0.17756676307499636</v>
      </c>
    </row>
    <row r="65" spans="3:17">
      <c r="C65" s="240" t="str">
        <f t="shared" si="1"/>
        <v>S16</v>
      </c>
      <c r="D65" s="240" t="str">
        <f t="shared" si="1"/>
        <v>SMS в мрежата (SMS on net)</v>
      </c>
      <c r="E65" s="240" t="str">
        <f t="shared" si="1"/>
        <v>брой съобщения (Number of messages)</v>
      </c>
      <c r="F65" s="229"/>
      <c r="G65" s="462">
        <f>'9. Service costing'!BK64</f>
        <v>8.0476411241718897E-4</v>
      </c>
      <c r="H65" s="229"/>
      <c r="I65" s="462">
        <f>'9. Service costing'!BK311</f>
        <v>8.8167791370315088E-4</v>
      </c>
      <c r="J65" s="463">
        <f>('10. Mark-ups'!$F$17)*I65</f>
        <v>1.7738943512303566E-5</v>
      </c>
      <c r="K65" s="463">
        <f>I65*('10. Mark-ups'!$F$18)</f>
        <v>4.4083895685157544E-5</v>
      </c>
      <c r="L65" s="464">
        <f t="shared" si="2"/>
        <v>9.4350075290061198E-4</v>
      </c>
      <c r="M65" s="249"/>
      <c r="N65" s="464">
        <f>IF($I65="","",I65*'C. Masterfiles'!$E$161)</f>
        <v>1.7244121139580336E-3</v>
      </c>
      <c r="O65" s="464">
        <f>IF($I65="","",J65*'C. Masterfiles'!$E$161)</f>
        <v>3.4694357889668683E-5</v>
      </c>
      <c r="P65" s="464">
        <f>IF($I65="","",K65*'C. Masterfiles'!$E$161)</f>
        <v>8.6220605697901677E-5</v>
      </c>
      <c r="Q65" s="464">
        <f>IF($I65="","",L65*'C. Masterfiles'!$E$161)</f>
        <v>1.845327077545604E-3</v>
      </c>
    </row>
    <row r="66" spans="3:17">
      <c r="C66" s="240" t="str">
        <f t="shared" si="1"/>
        <v>S17</v>
      </c>
      <c r="D66" s="240" t="str">
        <f t="shared" si="1"/>
        <v>Изходящи SMS към други мрежи (SMS outgoing to other network)</v>
      </c>
      <c r="E66" s="240" t="str">
        <f t="shared" si="1"/>
        <v>брой съобщения (Number of messages)</v>
      </c>
      <c r="F66" s="229"/>
      <c r="G66" s="462">
        <f>'9. Service costing'!BK65</f>
        <v>8.0004188209191311E-4</v>
      </c>
      <c r="H66" s="229"/>
      <c r="I66" s="462">
        <f>'9. Service costing'!BK312</f>
        <v>8.7636493494753435E-4</v>
      </c>
      <c r="J66" s="463">
        <f>('10. Mark-ups'!$F$17)*I66</f>
        <v>1.7632048887222053E-5</v>
      </c>
      <c r="K66" s="463">
        <f>I66*('10. Mark-ups'!$F$18)</f>
        <v>4.3818246747376722E-5</v>
      </c>
      <c r="L66" s="464">
        <f t="shared" si="2"/>
        <v>9.3781523058213308E-4</v>
      </c>
      <c r="M66" s="249"/>
      <c r="N66" s="464">
        <f>IF($I66="","",I66*'C. Masterfiles'!$E$161)</f>
        <v>1.714020830718436E-3</v>
      </c>
      <c r="O66" s="464">
        <f>IF($I66="","",J66*'C. Masterfiles'!$E$161)</f>
        <v>3.4485290175095506E-5</v>
      </c>
      <c r="P66" s="464">
        <f>IF($I66="","",K66*'C. Masterfiles'!$E$161)</f>
        <v>8.5701041535921808E-5</v>
      </c>
      <c r="Q66" s="464">
        <f>IF($I66="","",L66*'C. Masterfiles'!$E$161)</f>
        <v>1.8342071624294534E-3</v>
      </c>
    </row>
    <row r="67" spans="3:17">
      <c r="C67" s="240" t="str">
        <f t="shared" si="1"/>
        <v>S18</v>
      </c>
      <c r="D67" s="240" t="str">
        <f t="shared" si="1"/>
        <v>Входящи SMS от други мрежи (SMS incoming from other network)</v>
      </c>
      <c r="E67" s="240" t="str">
        <f t="shared" si="1"/>
        <v>брой съобщения (Number of messages)</v>
      </c>
      <c r="F67" s="229"/>
      <c r="G67" s="462">
        <f>'9. Service costing'!BK66</f>
        <v>8.0020956724987638E-4</v>
      </c>
      <c r="H67" s="229"/>
      <c r="I67" s="462">
        <f>'9. Service costing'!BK313</f>
        <v>8.7654858750099989E-4</v>
      </c>
      <c r="J67" s="463">
        <f>('10. Mark-ups'!$F$17)*I67</f>
        <v>1.7635743889922226E-5</v>
      </c>
      <c r="K67" s="463">
        <f>I67*('10. Mark-ups'!$F$18)</f>
        <v>4.382742937505E-5</v>
      </c>
      <c r="L67" s="464">
        <f t="shared" si="2"/>
        <v>9.3801176076597213E-4</v>
      </c>
      <c r="M67" s="249"/>
      <c r="N67" s="464">
        <f>IF($I67="","",I67*'C. Masterfiles'!$E$161)</f>
        <v>1.7143800238920805E-3</v>
      </c>
      <c r="O67" s="464">
        <f>IF($I67="","",J67*'C. Masterfiles'!$E$161)</f>
        <v>3.4492516972226585E-5</v>
      </c>
      <c r="P67" s="464">
        <f>IF($I67="","",K67*'C. Masterfiles'!$E$161)</f>
        <v>8.5719001194604037E-5</v>
      </c>
      <c r="Q67" s="464">
        <f>IF($I67="","",L67*'C. Masterfiles'!$E$161)</f>
        <v>1.8345915420589112E-3</v>
      </c>
    </row>
    <row r="68" spans="3:17">
      <c r="C68" s="240" t="str">
        <f t="shared" si="1"/>
        <v>S19</v>
      </c>
      <c r="D68" s="240" t="str">
        <f t="shared" si="1"/>
        <v>Пренос на данни (Data services)</v>
      </c>
      <c r="E68" s="240" t="str">
        <f t="shared" si="1"/>
        <v>MB (MB)</v>
      </c>
      <c r="F68" s="229"/>
      <c r="G68" s="462">
        <f>'9. Service costing'!BK67</f>
        <v>4.5421160594927672E-3</v>
      </c>
      <c r="H68" s="229"/>
      <c r="I68" s="462">
        <f>'9. Service costing'!BK314</f>
        <v>4.9746275853784468E-3</v>
      </c>
      <c r="J68" s="463">
        <f>('10. Mark-ups'!$F$17)*I68</f>
        <v>1.0008715922250735E-4</v>
      </c>
      <c r="K68" s="463">
        <f>I68*('10. Mark-ups'!$F$18)</f>
        <v>2.4873137926892234E-4</v>
      </c>
      <c r="L68" s="464">
        <f t="shared" si="2"/>
        <v>5.3234461238698761E-3</v>
      </c>
      <c r="M68" s="249"/>
      <c r="N68" s="464">
        <f>IF($I68="","",I68*'C. Masterfiles'!$E$161)</f>
        <v>9.7295258703107273E-3</v>
      </c>
      <c r="O68" s="464">
        <f>IF($I68="","",J68*'C. Masterfiles'!$E$161)</f>
        <v>1.9575346862215655E-4</v>
      </c>
      <c r="P68" s="464">
        <f>IF($I68="","",K68*'C. Masterfiles'!$E$161)</f>
        <v>4.8647629351553638E-4</v>
      </c>
      <c r="Q68" s="464">
        <f>IF($I68="","",L68*'C. Masterfiles'!$E$161)</f>
        <v>1.041175563244842E-2</v>
      </c>
    </row>
    <row r="69" spans="3:17">
      <c r="C69" s="240" t="str">
        <f t="shared" si="1"/>
        <v>S20</v>
      </c>
      <c r="D69" s="240" t="str">
        <f t="shared" si="1"/>
        <v>Subscribers</v>
      </c>
      <c r="E69" s="240" t="str">
        <f t="shared" si="1"/>
        <v>Subscriber</v>
      </c>
      <c r="F69" s="229"/>
      <c r="G69" s="462" t="str">
        <f>'9. Service costing'!BK68</f>
        <v/>
      </c>
      <c r="H69" s="229"/>
      <c r="I69" s="462" t="str">
        <f>'9. Service costing'!BK315</f>
        <v/>
      </c>
      <c r="J69" s="463" t="e">
        <f>('10. Mark-ups'!$F$17)*I69</f>
        <v>#VALUE!</v>
      </c>
      <c r="K69" s="463" t="e">
        <f>I69*('10. Mark-ups'!$F$18)</f>
        <v>#VALUE!</v>
      </c>
      <c r="L69" s="464" t="str">
        <f t="shared" si="2"/>
        <v/>
      </c>
      <c r="M69" s="249"/>
      <c r="N69" s="464" t="str">
        <f>IF($I69="","",I69*'C. Masterfiles'!$E$161)</f>
        <v/>
      </c>
      <c r="O69" s="464" t="str">
        <f>IF($I69="","",J69*'C. Masterfiles'!$E$161)</f>
        <v/>
      </c>
      <c r="P69" s="464" t="str">
        <f>IF($I69="","",K69*'C. Masterfiles'!$E$161)</f>
        <v/>
      </c>
      <c r="Q69" s="464" t="str">
        <f>IF($I69="","",L69*'C. Masterfiles'!$E$161)</f>
        <v/>
      </c>
    </row>
    <row r="70" spans="3:17">
      <c r="C70" s="240" t="str">
        <f t="shared" si="1"/>
        <v>S21</v>
      </c>
      <c r="D70" s="240" t="str">
        <f t="shared" si="1"/>
        <v>OTHER: complete as required</v>
      </c>
      <c r="E70" s="240" t="str">
        <f t="shared" si="1"/>
        <v>OTHER: complete as required</v>
      </c>
      <c r="F70" s="229"/>
      <c r="G70" s="462" t="str">
        <f>'9. Service costing'!BK69</f>
        <v/>
      </c>
      <c r="H70" s="229"/>
      <c r="I70" s="462" t="str">
        <f>'9. Service costing'!BK316</f>
        <v/>
      </c>
      <c r="J70" s="463" t="e">
        <f>('10. Mark-ups'!$F$17)*I70</f>
        <v>#VALUE!</v>
      </c>
      <c r="K70" s="463" t="e">
        <f>I70*('10. Mark-ups'!$F$18)</f>
        <v>#VALUE!</v>
      </c>
      <c r="L70" s="464" t="str">
        <f t="shared" si="2"/>
        <v/>
      </c>
      <c r="M70" s="249"/>
      <c r="N70" s="464" t="str">
        <f>IF($I70="","",I70*'C. Masterfiles'!$E$161)</f>
        <v/>
      </c>
      <c r="O70" s="464" t="str">
        <f>IF($I70="","",J70*'C. Masterfiles'!$E$161)</f>
        <v/>
      </c>
      <c r="P70" s="464" t="str">
        <f>IF($I70="","",K70*'C. Masterfiles'!$E$161)</f>
        <v/>
      </c>
      <c r="Q70" s="464" t="str">
        <f>IF($I70="","",L70*'C. Masterfiles'!$E$161)</f>
        <v/>
      </c>
    </row>
    <row r="71" spans="3:17">
      <c r="C71" s="240" t="str">
        <f t="shared" si="1"/>
        <v>S22</v>
      </c>
      <c r="D71" s="240" t="str">
        <f t="shared" si="1"/>
        <v>OTHER: complete as required</v>
      </c>
      <c r="E71" s="240" t="str">
        <f t="shared" si="1"/>
        <v>OTHER: complete as required</v>
      </c>
      <c r="G71" s="462" t="str">
        <f>'9. Service costing'!BK70</f>
        <v/>
      </c>
      <c r="H71" s="207"/>
      <c r="I71" s="462" t="str">
        <f>'9. Service costing'!BK317</f>
        <v/>
      </c>
      <c r="J71" s="463" t="e">
        <f>('10. Mark-ups'!$F$17)*I71</f>
        <v>#VALUE!</v>
      </c>
      <c r="K71" s="463" t="e">
        <f>I71*('10. Mark-ups'!$F$18)</f>
        <v>#VALUE!</v>
      </c>
      <c r="L71" s="464" t="str">
        <f t="shared" si="2"/>
        <v/>
      </c>
      <c r="M71" s="207"/>
      <c r="N71" s="464" t="str">
        <f>IF($I71="","",I71*'C. Masterfiles'!$E$161)</f>
        <v/>
      </c>
      <c r="O71" s="464" t="str">
        <f>IF($I71="","",J71*'C. Masterfiles'!$E$161)</f>
        <v/>
      </c>
      <c r="P71" s="464" t="str">
        <f>IF($I71="","",K71*'C. Masterfiles'!$E$161)</f>
        <v/>
      </c>
      <c r="Q71" s="464" t="str">
        <f>IF($I71="","",L71*'C. Masterfiles'!$E$161)</f>
        <v/>
      </c>
    </row>
    <row r="72" spans="3:17">
      <c r="C72" s="240" t="str">
        <f t="shared" si="1"/>
        <v>S23</v>
      </c>
      <c r="D72" s="240" t="str">
        <f t="shared" si="1"/>
        <v>OTHER: complete as required</v>
      </c>
      <c r="E72" s="240" t="str">
        <f t="shared" si="1"/>
        <v>OTHER: complete as required</v>
      </c>
      <c r="G72" s="462" t="str">
        <f>'9. Service costing'!BK71</f>
        <v/>
      </c>
      <c r="H72" s="207"/>
      <c r="I72" s="462" t="str">
        <f>'9. Service costing'!BK318</f>
        <v/>
      </c>
      <c r="J72" s="463" t="e">
        <f>('10. Mark-ups'!$F$17)*I72</f>
        <v>#VALUE!</v>
      </c>
      <c r="K72" s="463" t="e">
        <f>I72*('10. Mark-ups'!$F$18)</f>
        <v>#VALUE!</v>
      </c>
      <c r="L72" s="464" t="str">
        <f t="shared" si="2"/>
        <v/>
      </c>
      <c r="M72" s="207"/>
      <c r="N72" s="464" t="str">
        <f>IF($I72="","",I72*'C. Masterfiles'!$E$161)</f>
        <v/>
      </c>
      <c r="O72" s="464" t="str">
        <f>IF($I72="","",J72*'C. Masterfiles'!$E$161)</f>
        <v/>
      </c>
      <c r="P72" s="464" t="str">
        <f>IF($I72="","",K72*'C. Masterfiles'!$E$161)</f>
        <v/>
      </c>
      <c r="Q72" s="464" t="str">
        <f>IF($I72="","",L72*'C. Masterfiles'!$E$161)</f>
        <v/>
      </c>
    </row>
    <row r="73" spans="3:17">
      <c r="C73" s="240" t="str">
        <f t="shared" si="1"/>
        <v>S24</v>
      </c>
      <c r="D73" s="240" t="str">
        <f t="shared" si="1"/>
        <v>OTHER: complete as required</v>
      </c>
      <c r="E73" s="240" t="str">
        <f t="shared" si="1"/>
        <v>OTHER: complete as required</v>
      </c>
      <c r="G73" s="462" t="str">
        <f>'9. Service costing'!BK72</f>
        <v/>
      </c>
      <c r="H73" s="207"/>
      <c r="I73" s="462" t="str">
        <f>'9. Service costing'!BK319</f>
        <v/>
      </c>
      <c r="J73" s="463" t="e">
        <f>('10. Mark-ups'!$F$17)*I73</f>
        <v>#VALUE!</v>
      </c>
      <c r="K73" s="463" t="e">
        <f>I73*('10. Mark-ups'!$F$18)</f>
        <v>#VALUE!</v>
      </c>
      <c r="L73" s="464" t="str">
        <f t="shared" si="2"/>
        <v/>
      </c>
      <c r="M73" s="207"/>
      <c r="N73" s="464" t="str">
        <f>IF($I73="","",I73*'C. Masterfiles'!$E$161)</f>
        <v/>
      </c>
      <c r="O73" s="464" t="str">
        <f>IF($I73="","",J73*'C. Masterfiles'!$E$161)</f>
        <v/>
      </c>
      <c r="P73" s="464" t="str">
        <f>IF($I73="","",K73*'C. Masterfiles'!$E$161)</f>
        <v/>
      </c>
      <c r="Q73" s="464" t="str">
        <f>IF($I73="","",L73*'C. Masterfiles'!$E$161)</f>
        <v/>
      </c>
    </row>
    <row r="74" spans="3:17">
      <c r="C74" s="240" t="str">
        <f t="shared" si="1"/>
        <v>S25</v>
      </c>
      <c r="D74" s="240" t="str">
        <f t="shared" si="1"/>
        <v>OTHER: complete as required</v>
      </c>
      <c r="E74" s="240" t="str">
        <f t="shared" si="1"/>
        <v>OTHER: complete as required</v>
      </c>
      <c r="G74" s="462" t="str">
        <f>'9. Service costing'!BK73</f>
        <v/>
      </c>
      <c r="H74" s="207"/>
      <c r="I74" s="462" t="str">
        <f>'9. Service costing'!BK320</f>
        <v/>
      </c>
      <c r="J74" s="463" t="e">
        <f>('10. Mark-ups'!$F$17)*I74</f>
        <v>#VALUE!</v>
      </c>
      <c r="K74" s="463" t="e">
        <f>I74*('10. Mark-ups'!$F$18)</f>
        <v>#VALUE!</v>
      </c>
      <c r="L74" s="464" t="str">
        <f t="shared" si="2"/>
        <v/>
      </c>
      <c r="M74" s="207"/>
      <c r="N74" s="464" t="str">
        <f>IF($I74="","",I74*'C. Masterfiles'!$E$161)</f>
        <v/>
      </c>
      <c r="O74" s="464" t="str">
        <f>IF($I74="","",J74*'C. Masterfiles'!$E$161)</f>
        <v/>
      </c>
      <c r="P74" s="464" t="str">
        <f>IF($I74="","",K74*'C. Masterfiles'!$E$161)</f>
        <v/>
      </c>
      <c r="Q74" s="464" t="str">
        <f>IF($I74="","",L74*'C. Masterfiles'!$E$161)</f>
        <v/>
      </c>
    </row>
    <row r="75" spans="3:17">
      <c r="C75" s="240" t="str">
        <f t="shared" si="1"/>
        <v>S26</v>
      </c>
      <c r="D75" s="240" t="str">
        <f t="shared" si="1"/>
        <v>OTHER: complete as required</v>
      </c>
      <c r="E75" s="240" t="str">
        <f t="shared" si="1"/>
        <v>OTHER: complete as required</v>
      </c>
      <c r="G75" s="462" t="str">
        <f>'9. Service costing'!BK74</f>
        <v/>
      </c>
      <c r="H75" s="207"/>
      <c r="I75" s="462" t="str">
        <f>'9. Service costing'!BK321</f>
        <v/>
      </c>
      <c r="J75" s="463" t="e">
        <f>('10. Mark-ups'!$F$17)*I75</f>
        <v>#VALUE!</v>
      </c>
      <c r="K75" s="463" t="e">
        <f>I75*('10. Mark-ups'!$F$18)</f>
        <v>#VALUE!</v>
      </c>
      <c r="L75" s="464" t="str">
        <f t="shared" si="2"/>
        <v/>
      </c>
      <c r="M75" s="207"/>
      <c r="N75" s="464" t="str">
        <f>IF($I75="","",I75*'C. Masterfiles'!$E$161)</f>
        <v/>
      </c>
      <c r="O75" s="464" t="str">
        <f>IF($I75="","",J75*'C. Masterfiles'!$E$161)</f>
        <v/>
      </c>
      <c r="P75" s="464" t="str">
        <f>IF($I75="","",K75*'C. Masterfiles'!$E$161)</f>
        <v/>
      </c>
      <c r="Q75" s="464" t="str">
        <f>IF($I75="","",L75*'C. Masterfiles'!$E$161)</f>
        <v/>
      </c>
    </row>
    <row r="76" spans="3:17">
      <c r="C76" s="240" t="str">
        <f t="shared" si="1"/>
        <v>S27</v>
      </c>
      <c r="D76" s="240" t="str">
        <f t="shared" si="1"/>
        <v>OTHER: complete as required</v>
      </c>
      <c r="E76" s="240" t="str">
        <f t="shared" si="1"/>
        <v>OTHER: complete as required</v>
      </c>
      <c r="G76" s="462" t="str">
        <f>'9. Service costing'!BK75</f>
        <v/>
      </c>
      <c r="H76" s="207"/>
      <c r="I76" s="462" t="str">
        <f>'9. Service costing'!BK322</f>
        <v/>
      </c>
      <c r="J76" s="463" t="e">
        <f>('10. Mark-ups'!$F$17)*I76</f>
        <v>#VALUE!</v>
      </c>
      <c r="K76" s="463" t="e">
        <f>I76*('10. Mark-ups'!$F$18)</f>
        <v>#VALUE!</v>
      </c>
      <c r="L76" s="464" t="str">
        <f t="shared" si="2"/>
        <v/>
      </c>
      <c r="M76" s="207"/>
      <c r="N76" s="464" t="str">
        <f>IF($I76="","",I76*'C. Masterfiles'!$E$161)</f>
        <v/>
      </c>
      <c r="O76" s="464" t="str">
        <f>IF($I76="","",J76*'C. Masterfiles'!$E$161)</f>
        <v/>
      </c>
      <c r="P76" s="464" t="str">
        <f>IF($I76="","",K76*'C. Masterfiles'!$E$161)</f>
        <v/>
      </c>
      <c r="Q76" s="464" t="str">
        <f>IF($I76="","",L76*'C. Masterfiles'!$E$161)</f>
        <v/>
      </c>
    </row>
    <row r="77" spans="3:17">
      <c r="C77" s="240" t="str">
        <f t="shared" si="1"/>
        <v>S28</v>
      </c>
      <c r="D77" s="240" t="str">
        <f t="shared" si="1"/>
        <v>OTHER: complete as required</v>
      </c>
      <c r="E77" s="240" t="str">
        <f t="shared" si="1"/>
        <v>OTHER: complete as required</v>
      </c>
      <c r="G77" s="462" t="str">
        <f>'9. Service costing'!BK76</f>
        <v/>
      </c>
      <c r="H77" s="207"/>
      <c r="I77" s="462" t="str">
        <f>'9. Service costing'!BK323</f>
        <v/>
      </c>
      <c r="J77" s="463" t="e">
        <f>('10. Mark-ups'!$F$17)*I77</f>
        <v>#VALUE!</v>
      </c>
      <c r="K77" s="463" t="e">
        <f>I77*('10. Mark-ups'!$F$18)</f>
        <v>#VALUE!</v>
      </c>
      <c r="L77" s="464" t="str">
        <f t="shared" si="2"/>
        <v/>
      </c>
      <c r="M77" s="207"/>
      <c r="N77" s="464" t="str">
        <f>IF($I77="","",I77*'C. Masterfiles'!$E$161)</f>
        <v/>
      </c>
      <c r="O77" s="464" t="str">
        <f>IF($I77="","",J77*'C. Masterfiles'!$E$161)</f>
        <v/>
      </c>
      <c r="P77" s="464" t="str">
        <f>IF($I77="","",K77*'C. Masterfiles'!$E$161)</f>
        <v/>
      </c>
      <c r="Q77" s="464" t="str">
        <f>IF($I77="","",L77*'C. Masterfiles'!$E$161)</f>
        <v/>
      </c>
    </row>
    <row r="78" spans="3:17">
      <c r="C78" s="240" t="str">
        <f t="shared" si="1"/>
        <v>S29</v>
      </c>
      <c r="D78" s="240" t="str">
        <f t="shared" si="1"/>
        <v>OTHER: complete as required</v>
      </c>
      <c r="E78" s="240" t="str">
        <f t="shared" si="1"/>
        <v>OTHER: complete as required</v>
      </c>
      <c r="G78" s="462" t="str">
        <f>'9. Service costing'!BK77</f>
        <v/>
      </c>
      <c r="H78" s="207"/>
      <c r="I78" s="462" t="str">
        <f>'9. Service costing'!BK324</f>
        <v/>
      </c>
      <c r="J78" s="463" t="e">
        <f>('10. Mark-ups'!$F$17)*I78</f>
        <v>#VALUE!</v>
      </c>
      <c r="K78" s="463" t="e">
        <f>I78*('10. Mark-ups'!$F$18)</f>
        <v>#VALUE!</v>
      </c>
      <c r="L78" s="464" t="str">
        <f t="shared" si="2"/>
        <v/>
      </c>
      <c r="M78" s="207"/>
      <c r="N78" s="464" t="str">
        <f>IF($I78="","",I78*'C. Masterfiles'!$E$161)</f>
        <v/>
      </c>
      <c r="O78" s="464" t="str">
        <f>IF($I78="","",J78*'C. Masterfiles'!$E$161)</f>
        <v/>
      </c>
      <c r="P78" s="464" t="str">
        <f>IF($I78="","",K78*'C. Masterfiles'!$E$161)</f>
        <v/>
      </c>
      <c r="Q78" s="464" t="str">
        <f>IF($I78="","",L78*'C. Masterfiles'!$E$161)</f>
        <v/>
      </c>
    </row>
    <row r="79" spans="3:17">
      <c r="C79" s="240" t="str">
        <f t="shared" si="1"/>
        <v>S30</v>
      </c>
      <c r="D79" s="240" t="str">
        <f t="shared" si="1"/>
        <v>OTHER: complete as required</v>
      </c>
      <c r="E79" s="240" t="str">
        <f t="shared" si="1"/>
        <v>OTHER: complete as required</v>
      </c>
      <c r="G79" s="462" t="str">
        <f>'9. Service costing'!BK78</f>
        <v/>
      </c>
      <c r="H79" s="207"/>
      <c r="I79" s="462" t="str">
        <f>'9. Service costing'!BK325</f>
        <v/>
      </c>
      <c r="J79" s="463" t="e">
        <f>('10. Mark-ups'!$F$17)*I79</f>
        <v>#VALUE!</v>
      </c>
      <c r="K79" s="463" t="e">
        <f>I79*('10. Mark-ups'!$F$18)</f>
        <v>#VALUE!</v>
      </c>
      <c r="L79" s="464" t="str">
        <f t="shared" si="2"/>
        <v/>
      </c>
      <c r="M79" s="207"/>
      <c r="N79" s="464" t="str">
        <f>IF($I79="","",I79*'C. Masterfiles'!$E$161)</f>
        <v/>
      </c>
      <c r="O79" s="464" t="str">
        <f>IF($I79="","",J79*'C. Masterfiles'!$E$161)</f>
        <v/>
      </c>
      <c r="P79" s="464" t="str">
        <f>IF($I79="","",K79*'C. Masterfiles'!$E$161)</f>
        <v/>
      </c>
      <c r="Q79" s="464" t="str">
        <f>IF($I79="","",L79*'C. Masterfiles'!$E$161)</f>
        <v/>
      </c>
    </row>
    <row r="82" spans="3:17" ht="18">
      <c r="C82" s="461">
        <f>'7. Network costs'!H181</f>
        <v>2016</v>
      </c>
      <c r="D82" s="221"/>
      <c r="E82" s="221"/>
      <c r="F82" s="216"/>
      <c r="G82" s="216"/>
      <c r="H82" s="216"/>
      <c r="I82" s="269"/>
      <c r="J82" s="269"/>
      <c r="K82" s="216"/>
      <c r="L82" s="216"/>
      <c r="M82" s="249"/>
      <c r="N82" s="249"/>
      <c r="O82" s="249"/>
      <c r="P82" s="249"/>
      <c r="Q82" s="249"/>
    </row>
    <row r="83" spans="3:17">
      <c r="C83" s="216"/>
      <c r="D83" s="216"/>
      <c r="E83" s="216"/>
      <c r="F83" s="216"/>
      <c r="G83" s="214" t="str">
        <f>G48</f>
        <v>EURO</v>
      </c>
      <c r="H83" s="216"/>
      <c r="I83" s="822" t="str">
        <f>I48</f>
        <v>Euro</v>
      </c>
      <c r="J83" s="823"/>
      <c r="K83" s="823"/>
      <c r="L83" s="824"/>
      <c r="M83" s="216"/>
      <c r="N83" s="822" t="str">
        <f>N48</f>
        <v>BGN</v>
      </c>
      <c r="O83" s="823"/>
      <c r="P83" s="823"/>
      <c r="Q83" s="824"/>
    </row>
    <row r="84" spans="3:17">
      <c r="C84" s="260" t="str">
        <f t="shared" ref="C84:E114" si="3">C49</f>
        <v>Code</v>
      </c>
      <c r="D84" s="260" t="str">
        <f t="shared" si="3"/>
        <v>Service description</v>
      </c>
      <c r="E84" s="260" t="str">
        <f t="shared" si="3"/>
        <v>Unit</v>
      </c>
      <c r="F84" s="216"/>
      <c r="G84" s="214" t="str">
        <f>G49</f>
        <v>LRIC excl. coverage</v>
      </c>
      <c r="H84" s="216"/>
      <c r="I84" s="214" t="str">
        <f>I49</f>
        <v>LRIC incl. coverage</v>
      </c>
      <c r="J84" s="214" t="str">
        <f>J49</f>
        <v>Indirect</v>
      </c>
      <c r="K84" s="214" t="str">
        <f>K49</f>
        <v>Common</v>
      </c>
      <c r="L84" s="214" t="str">
        <f>L49</f>
        <v>LRIC+</v>
      </c>
      <c r="M84" s="249"/>
      <c r="N84" s="214" t="str">
        <f>I84</f>
        <v>LRIC incl. coverage</v>
      </c>
      <c r="O84" s="214" t="str">
        <f>J84</f>
        <v>Indirect</v>
      </c>
      <c r="P84" s="214" t="str">
        <f>K84</f>
        <v>Common</v>
      </c>
      <c r="Q84" s="214" t="str">
        <f>L84</f>
        <v>LRIC+</v>
      </c>
    </row>
    <row r="85" spans="3:17">
      <c r="C85" s="240" t="str">
        <f t="shared" si="3"/>
        <v>S01</v>
      </c>
      <c r="D85" s="240" t="str">
        <f t="shared" si="3"/>
        <v>Повиквания в мрежата (On Net calls)</v>
      </c>
      <c r="E85" s="240" t="str">
        <f t="shared" si="3"/>
        <v>минути (Minutes)</v>
      </c>
      <c r="F85" s="229"/>
      <c r="G85" s="462">
        <f>'9. Service costing'!BK84</f>
        <v>1.5156481186029566E-2</v>
      </c>
      <c r="H85" s="229"/>
      <c r="I85" s="462">
        <f>'9. Service costing'!BK331</f>
        <v>1.6975498287775535E-2</v>
      </c>
      <c r="J85" s="463">
        <f>('10. Mark-ups'!$G$17)*I85</f>
        <v>3.3790021564683874E-4</v>
      </c>
      <c r="K85" s="463">
        <f>I85*('10. Mark-ups'!$G$18)</f>
        <v>8.4877491438877677E-4</v>
      </c>
      <c r="L85" s="464">
        <f t="shared" ref="L85:L114" si="4">IF(I85="","",I85+J85+K85)</f>
        <v>1.816217341781115E-2</v>
      </c>
      <c r="M85" s="249"/>
      <c r="N85" s="464">
        <f>IF($I85="","",I85*'C. Masterfiles'!$E$161)</f>
        <v>3.3201188816180026E-2</v>
      </c>
      <c r="O85" s="464">
        <f>IF($I85="","",J85*'C. Masterfiles'!$E$161)</f>
        <v>6.6087537876855656E-4</v>
      </c>
      <c r="P85" s="464">
        <f>IF($I85="","",K85*'C. Masterfiles'!$E$161)</f>
        <v>1.6600594408090013E-3</v>
      </c>
      <c r="Q85" s="464">
        <f>IF($I85="","",L85*'C. Masterfiles'!$E$161)</f>
        <v>3.5522123635757581E-2</v>
      </c>
    </row>
    <row r="86" spans="3:17">
      <c r="C86" s="240" t="str">
        <f t="shared" si="3"/>
        <v>S02</v>
      </c>
      <c r="D86" s="240" t="str">
        <f t="shared" si="3"/>
        <v>Изходящи повиквания към фиксирана линия (Outgoing Calls to Fixed Line)</v>
      </c>
      <c r="E86" s="240" t="str">
        <f t="shared" si="3"/>
        <v>минути (Minutes)</v>
      </c>
      <c r="F86" s="229"/>
      <c r="G86" s="462">
        <f>'9. Service costing'!BK85</f>
        <v>6.39495522555239E-3</v>
      </c>
      <c r="H86" s="229"/>
      <c r="I86" s="462">
        <f>'9. Service costing'!BK332</f>
        <v>7.1541365370155121E-3</v>
      </c>
      <c r="J86" s="463">
        <f>('10. Mark-ups'!$G$17)*I86</f>
        <v>1.4240431931033721E-4</v>
      </c>
      <c r="K86" s="463">
        <f>I86*('10. Mark-ups'!$G$18)</f>
        <v>3.5770682685077563E-4</v>
      </c>
      <c r="L86" s="464">
        <f t="shared" si="4"/>
        <v>7.654247683176625E-3</v>
      </c>
      <c r="M86" s="249"/>
      <c r="N86" s="464">
        <f>IF($I86="","",I86*'C. Masterfiles'!$E$161)</f>
        <v>1.3992274863191049E-2</v>
      </c>
      <c r="O86" s="464">
        <f>IF($I86="","",J86*'C. Masterfiles'!$E$161)</f>
        <v>2.7851863983673682E-4</v>
      </c>
      <c r="P86" s="464">
        <f>IF($I86="","",K86*'C. Masterfiles'!$E$161)</f>
        <v>6.9961374315955253E-4</v>
      </c>
      <c r="Q86" s="464">
        <f>IF($I86="","",L86*'C. Masterfiles'!$E$161)</f>
        <v>1.4970407246187338E-2</v>
      </c>
    </row>
    <row r="87" spans="3:17">
      <c r="C87" s="240" t="str">
        <f t="shared" si="3"/>
        <v>S03</v>
      </c>
      <c r="D87" s="240" t="str">
        <f t="shared" si="3"/>
        <v>Изходящи повиквания към други мобилни мрежи (Outgoing Calls to Other Mobile)</v>
      </c>
      <c r="E87" s="240" t="str">
        <f t="shared" si="3"/>
        <v>минути (Minutes)</v>
      </c>
      <c r="F87" s="229"/>
      <c r="G87" s="462">
        <f>'9. Service costing'!BK86</f>
        <v>6.5912432811216946E-3</v>
      </c>
      <c r="H87" s="229"/>
      <c r="I87" s="462">
        <f>'9. Service costing'!BK333</f>
        <v>7.3737270580745209E-3</v>
      </c>
      <c r="J87" s="463">
        <f>('10. Mark-ups'!$G$17)*I87</f>
        <v>1.4677530643318788E-4</v>
      </c>
      <c r="K87" s="463">
        <f>I87*('10. Mark-ups'!$G$18)</f>
        <v>3.6868635290372606E-4</v>
      </c>
      <c r="L87" s="464">
        <f t="shared" si="4"/>
        <v>7.8891887174114342E-3</v>
      </c>
      <c r="M87" s="249"/>
      <c r="N87" s="464">
        <f>IF($I87="","",I87*'C. Masterfiles'!$E$161)</f>
        <v>1.4421756591993891E-2</v>
      </c>
      <c r="O87" s="464">
        <f>IF($I87="","",J87*'C. Masterfiles'!$E$161)</f>
        <v>2.8706754758122186E-4</v>
      </c>
      <c r="P87" s="464">
        <f>IF($I87="","",K87*'C. Masterfiles'!$E$161)</f>
        <v>7.2108782959969453E-4</v>
      </c>
      <c r="Q87" s="464">
        <f>IF($I87="","",L87*'C. Masterfiles'!$E$161)</f>
        <v>1.5429911969174806E-2</v>
      </c>
    </row>
    <row r="88" spans="3:17">
      <c r="C88" s="240" t="str">
        <f t="shared" si="3"/>
        <v>S04</v>
      </c>
      <c r="D88" s="240" t="str">
        <f t="shared" si="3"/>
        <v>Изходящи международни повиквания (Outgoing Calls to International)</v>
      </c>
      <c r="E88" s="240" t="str">
        <f t="shared" si="3"/>
        <v>минути (Minutes)</v>
      </c>
      <c r="F88" s="229"/>
      <c r="G88" s="462">
        <f>'9. Service costing'!BK87</f>
        <v>6.3107368083545039E-3</v>
      </c>
      <c r="H88" s="229"/>
      <c r="I88" s="462">
        <f>'9. Service costing'!BK334</f>
        <v>7.0615805061889966E-3</v>
      </c>
      <c r="J88" s="463">
        <f>('10. Mark-ups'!$G$17)*I88</f>
        <v>1.4056197558377827E-4</v>
      </c>
      <c r="K88" s="463">
        <f>I88*('10. Mark-ups'!$G$18)</f>
        <v>3.5307902530944986E-4</v>
      </c>
      <c r="L88" s="464">
        <f t="shared" si="4"/>
        <v>7.5552215070822252E-3</v>
      </c>
      <c r="M88" s="249"/>
      <c r="N88" s="464">
        <f>IF($I88="","",I88*'C. Masterfiles'!$E$161)</f>
        <v>1.3811251001419625E-2</v>
      </c>
      <c r="O88" s="464">
        <f>IF($I88="","",J88*'C. Masterfiles'!$E$161)</f>
        <v>2.7491532870602104E-4</v>
      </c>
      <c r="P88" s="464">
        <f>IF($I88="","",K88*'C. Masterfiles'!$E$161)</f>
        <v>6.9056255007098131E-4</v>
      </c>
      <c r="Q88" s="464">
        <f>IF($I88="","",L88*'C. Masterfiles'!$E$161)</f>
        <v>1.4776728880196629E-2</v>
      </c>
    </row>
    <row r="89" spans="3:17">
      <c r="C89" s="240" t="str">
        <f t="shared" si="3"/>
        <v>S05</v>
      </c>
      <c r="D89" s="240" t="str">
        <f t="shared" si="3"/>
        <v>Входящи повиквания от фиксирана линия (Incoming calls from fixed)</v>
      </c>
      <c r="E89" s="240" t="str">
        <f t="shared" si="3"/>
        <v>минути (Minutes)</v>
      </c>
      <c r="F89" s="229"/>
      <c r="G89" s="462">
        <f>'9. Service costing'!BK88</f>
        <v>6.6418868452192831E-3</v>
      </c>
      <c r="H89" s="229"/>
      <c r="I89" s="462">
        <f>'9. Service costing'!BK335</f>
        <v>7.4249131052170972E-3</v>
      </c>
      <c r="J89" s="463">
        <f>('10. Mark-ups'!$G$17)*I89</f>
        <v>1.4779417351292723E-4</v>
      </c>
      <c r="K89" s="463">
        <f>I89*('10. Mark-ups'!$G$18)</f>
        <v>3.7124565526085488E-4</v>
      </c>
      <c r="L89" s="464">
        <f t="shared" si="4"/>
        <v>7.9439529339908783E-3</v>
      </c>
      <c r="M89" s="249"/>
      <c r="N89" s="464">
        <f>IF($I89="","",I89*'C. Masterfiles'!$E$161)</f>
        <v>1.4521867798576754E-2</v>
      </c>
      <c r="O89" s="464">
        <f>IF($I89="","",J89*'C. Masterfiles'!$E$161)</f>
        <v>2.8906027838178843E-4</v>
      </c>
      <c r="P89" s="464">
        <f>IF($I89="","",K89*'C. Masterfiles'!$E$161)</f>
        <v>7.2609338992883784E-4</v>
      </c>
      <c r="Q89" s="464">
        <f>IF($I89="","",L89*'C. Masterfiles'!$E$161)</f>
        <v>1.5537021466887379E-2</v>
      </c>
    </row>
    <row r="90" spans="3:17">
      <c r="C90" s="240" t="str">
        <f t="shared" si="3"/>
        <v>S06</v>
      </c>
      <c r="D90" s="240" t="str">
        <f t="shared" si="3"/>
        <v>Входящи повиквания от други мобилни мрежи (Incoming calls from other mobile)</v>
      </c>
      <c r="E90" s="240" t="str">
        <f t="shared" si="3"/>
        <v>минути (Minutes)</v>
      </c>
      <c r="F90" s="229"/>
      <c r="G90" s="462">
        <f>'9. Service costing'!BK89</f>
        <v>6.6941241680311256E-3</v>
      </c>
      <c r="H90" s="229"/>
      <c r="I90" s="462">
        <f>'9. Service costing'!BK336</f>
        <v>7.4833087978516798E-3</v>
      </c>
      <c r="J90" s="463">
        <f>('10. Mark-ups'!$G$17)*I90</f>
        <v>1.489565498272815E-4</v>
      </c>
      <c r="K90" s="463">
        <f>I90*('10. Mark-ups'!$G$18)</f>
        <v>3.7416543989258404E-4</v>
      </c>
      <c r="L90" s="464">
        <f t="shared" si="4"/>
        <v>8.0064307875715446E-3</v>
      </c>
      <c r="M90" s="249"/>
      <c r="N90" s="464">
        <f>IF($I90="","",I90*'C. Masterfiles'!$E$161)</f>
        <v>1.4636079846102251E-2</v>
      </c>
      <c r="O90" s="464">
        <f>IF($I90="","",J90*'C. Masterfiles'!$E$161)</f>
        <v>2.9133368884869197E-4</v>
      </c>
      <c r="P90" s="464">
        <f>IF($I90="","",K90*'C. Masterfiles'!$E$161)</f>
        <v>7.3180399230511259E-4</v>
      </c>
      <c r="Q90" s="464">
        <f>IF($I90="","",L90*'C. Masterfiles'!$E$161)</f>
        <v>1.5659217527256054E-2</v>
      </c>
    </row>
    <row r="91" spans="3:17">
      <c r="C91" s="240" t="str">
        <f t="shared" si="3"/>
        <v>S07</v>
      </c>
      <c r="D91" s="240" t="str">
        <f t="shared" si="3"/>
        <v>Входящи международни повиквания (Incoming calls from international)</v>
      </c>
      <c r="E91" s="240" t="str">
        <f t="shared" si="3"/>
        <v>минути (Minutes)</v>
      </c>
      <c r="F91" s="229"/>
      <c r="G91" s="462">
        <f>'9. Service costing'!BK90</f>
        <v>6.4285387798145984E-3</v>
      </c>
      <c r="H91" s="229"/>
      <c r="I91" s="462">
        <f>'9. Service costing'!BK337</f>
        <v>7.1879987171431228E-3</v>
      </c>
      <c r="J91" s="463">
        <f>('10. Mark-ups'!$G$17)*I91</f>
        <v>1.4307835183494542E-4</v>
      </c>
      <c r="K91" s="463">
        <f>I91*('10. Mark-ups'!$G$18)</f>
        <v>3.5939993585715614E-4</v>
      </c>
      <c r="L91" s="464">
        <f t="shared" si="4"/>
        <v>7.6904770048352245E-3</v>
      </c>
      <c r="M91" s="249"/>
      <c r="N91" s="464">
        <f>IF($I91="","",I91*'C. Masterfiles'!$E$161)</f>
        <v>1.4058503530950034E-2</v>
      </c>
      <c r="O91" s="464">
        <f>IF($I91="","",J91*'C. Masterfiles'!$E$161)</f>
        <v>2.7983693286934129E-4</v>
      </c>
      <c r="P91" s="464">
        <f>IF($I91="","",K91*'C. Masterfiles'!$E$161)</f>
        <v>7.0292517654750163E-4</v>
      </c>
      <c r="Q91" s="464">
        <f>IF($I91="","",L91*'C. Masterfiles'!$E$161)</f>
        <v>1.5041265640366877E-2</v>
      </c>
    </row>
    <row r="92" spans="3:17">
      <c r="C92" s="240" t="str">
        <f t="shared" si="3"/>
        <v>S08</v>
      </c>
      <c r="D92" s="240" t="str">
        <f t="shared" si="3"/>
        <v>Изходящи повиквания от чужди абонати в роуминг в мрежата на предприятието (Roaming Calls Outbound)</v>
      </c>
      <c r="E92" s="240" t="str">
        <f t="shared" si="3"/>
        <v>минути (Minutes)</v>
      </c>
      <c r="F92" s="229"/>
      <c r="G92" s="462">
        <f>'9. Service costing'!BK91</f>
        <v>6.0263689690787181E-3</v>
      </c>
      <c r="H92" s="229"/>
      <c r="I92" s="462">
        <f>'9. Service costing'!BK338</f>
        <v>6.738317042557884E-3</v>
      </c>
      <c r="J92" s="463">
        <f>('10. Mark-ups'!$G$17)*I92</f>
        <v>1.3412736069236405E-4</v>
      </c>
      <c r="K92" s="463">
        <f>I92*('10. Mark-ups'!$G$18)</f>
        <v>3.369158521278942E-4</v>
      </c>
      <c r="L92" s="464">
        <f t="shared" si="4"/>
        <v>7.2093602553781428E-3</v>
      </c>
      <c r="M92" s="249"/>
      <c r="N92" s="464">
        <f>IF($I92="","",I92*'C. Masterfiles'!$E$161)</f>
        <v>1.3179002621345986E-2</v>
      </c>
      <c r="O92" s="464">
        <f>IF($I92="","",J92*'C. Masterfiles'!$E$161)</f>
        <v>2.6233031586294638E-4</v>
      </c>
      <c r="P92" s="464">
        <f>IF($I92="","",K92*'C. Masterfiles'!$E$161)</f>
        <v>6.5895013106729932E-4</v>
      </c>
      <c r="Q92" s="464">
        <f>IF($I92="","",L92*'C. Masterfiles'!$E$161)</f>
        <v>1.4100283068276234E-2</v>
      </c>
    </row>
    <row r="93" spans="3:17">
      <c r="C93" s="240" t="str">
        <f t="shared" si="3"/>
        <v>S09</v>
      </c>
      <c r="D93" s="240" t="str">
        <f t="shared" si="3"/>
        <v>Входящи повиквания от чужди абонати в роуминг в мрежата на предприятието (Roaming Calls Inbound)</v>
      </c>
      <c r="E93" s="240" t="str">
        <f t="shared" si="3"/>
        <v>минути (Minutes)</v>
      </c>
      <c r="F93" s="229"/>
      <c r="G93" s="462">
        <f>'9. Service costing'!BK92</f>
        <v>6.6104591089458176E-3</v>
      </c>
      <c r="H93" s="229"/>
      <c r="I93" s="462">
        <f>'9. Service costing'!BK339</f>
        <v>7.3914108979210363E-3</v>
      </c>
      <c r="J93" s="463">
        <f>('10. Mark-ups'!$G$17)*I93</f>
        <v>1.4712730630949813E-4</v>
      </c>
      <c r="K93" s="463">
        <f>I93*('10. Mark-ups'!$G$18)</f>
        <v>3.6957054489605184E-4</v>
      </c>
      <c r="L93" s="464">
        <f t="shared" si="4"/>
        <v>7.9081087491265859E-3</v>
      </c>
      <c r="M93" s="249"/>
      <c r="N93" s="464">
        <f>IF($I93="","",I93*'C. Masterfiles'!$E$161)</f>
        <v>1.4456343176480899E-2</v>
      </c>
      <c r="O93" s="464">
        <f>IF($I93="","",J93*'C. Masterfiles'!$E$161)</f>
        <v>2.8775599949930569E-4</v>
      </c>
      <c r="P93" s="464">
        <f>IF($I93="","",K93*'C. Masterfiles'!$E$161)</f>
        <v>7.2281715882404501E-4</v>
      </c>
      <c r="Q93" s="464">
        <f>IF($I93="","",L93*'C. Masterfiles'!$E$161)</f>
        <v>1.5466916334804251E-2</v>
      </c>
    </row>
    <row r="94" spans="3:17">
      <c r="C94" s="240" t="str">
        <f t="shared" si="3"/>
        <v>S10</v>
      </c>
      <c r="D94" s="240" t="str">
        <f t="shared" si="3"/>
        <v>Гласова поща (Voice mail)</v>
      </c>
      <c r="E94" s="240" t="str">
        <f t="shared" si="3"/>
        <v>минути (Minutes)</v>
      </c>
      <c r="F94" s="229"/>
      <c r="G94" s="462">
        <f>'9. Service costing'!BK93</f>
        <v>1.9819954711103212E-2</v>
      </c>
      <c r="H94" s="229"/>
      <c r="I94" s="462">
        <f>'9. Service costing'!BK340</f>
        <v>2.2036534892337332E-2</v>
      </c>
      <c r="J94" s="463">
        <f>('10. Mark-ups'!$G$17)*I94</f>
        <v>4.3864102048727624E-4</v>
      </c>
      <c r="K94" s="463">
        <f>I94*('10. Mark-ups'!$G$18)</f>
        <v>1.1018267446168666E-3</v>
      </c>
      <c r="L94" s="464">
        <f t="shared" si="4"/>
        <v>2.3577002657441476E-2</v>
      </c>
      <c r="M94" s="249"/>
      <c r="N94" s="464">
        <f>IF($I94="","",I94*'C. Masterfiles'!$E$161)</f>
        <v>4.3099716038480125E-2</v>
      </c>
      <c r="O94" s="464">
        <f>IF($I94="","",J94*'C. Masterfiles'!$E$161)</f>
        <v>8.5790726709962951E-4</v>
      </c>
      <c r="P94" s="464">
        <f>IF($I94="","",K94*'C. Masterfiles'!$E$161)</f>
        <v>2.1549858019240063E-3</v>
      </c>
      <c r="Q94" s="464">
        <f>IF($I94="","",L94*'C. Masterfiles'!$E$161)</f>
        <v>4.6112609107503762E-2</v>
      </c>
    </row>
    <row r="95" spans="3:17">
      <c r="C95" s="240" t="str">
        <f t="shared" si="3"/>
        <v>S11</v>
      </c>
      <c r="D95" s="240" t="str">
        <f t="shared" si="3"/>
        <v>Повиквания към центъра за обслужване на клиенти (Help desk call)</v>
      </c>
      <c r="E95" s="240" t="str">
        <f t="shared" si="3"/>
        <v>минути (Minutes)</v>
      </c>
      <c r="F95" s="229"/>
      <c r="G95" s="462">
        <f>'9. Service costing'!BK94</f>
        <v>5.4182474132474989E-3</v>
      </c>
      <c r="H95" s="229"/>
      <c r="I95" s="462">
        <f>'9. Service costing'!BK341</f>
        <v>6.065142949755303E-3</v>
      </c>
      <c r="J95" s="463">
        <f>('10. Mark-ups'!$G$17)*I95</f>
        <v>1.2072771449230756E-4</v>
      </c>
      <c r="K95" s="463">
        <f>I95*('10. Mark-ups'!$G$18)</f>
        <v>3.0325714748776519E-4</v>
      </c>
      <c r="L95" s="464">
        <f t="shared" si="4"/>
        <v>6.4891278117353759E-3</v>
      </c>
      <c r="M95" s="249"/>
      <c r="N95" s="464">
        <f>IF($I95="","",I95*'C. Masterfiles'!$E$161)</f>
        <v>1.1862388535419915E-2</v>
      </c>
      <c r="O95" s="464">
        <f>IF($I95="","",J95*'C. Masterfiles'!$E$161)</f>
        <v>2.3612288583548988E-4</v>
      </c>
      <c r="P95" s="464">
        <f>IF($I95="","",K95*'C. Masterfiles'!$E$161)</f>
        <v>5.9311942677099574E-4</v>
      </c>
      <c r="Q95" s="464">
        <f>IF($I95="","",L95*'C. Masterfiles'!$E$161)</f>
        <v>1.26916308480264E-2</v>
      </c>
    </row>
    <row r="96" spans="3:17">
      <c r="C96" s="240" t="str">
        <f t="shared" si="3"/>
        <v>S12</v>
      </c>
      <c r="D96" s="240" t="str">
        <f t="shared" si="3"/>
        <v>Видеоразговори (Video call)</v>
      </c>
      <c r="E96" s="240" t="str">
        <f t="shared" si="3"/>
        <v>минути (Minutes)</v>
      </c>
      <c r="F96" s="229"/>
      <c r="G96" s="462">
        <f>'9. Service costing'!BK95</f>
        <v>0.19543461439790433</v>
      </c>
      <c r="H96" s="229"/>
      <c r="I96" s="462">
        <f>'9. Service costing'!BK342</f>
        <v>0.21863576305818669</v>
      </c>
      <c r="J96" s="463">
        <f>('10. Mark-ups'!$G$17)*I96</f>
        <v>4.3519825004885472E-3</v>
      </c>
      <c r="K96" s="463">
        <f>I96*('10. Mark-ups'!$G$18)</f>
        <v>1.0931788152909336E-2</v>
      </c>
      <c r="L96" s="464">
        <f t="shared" si="4"/>
        <v>0.23391953371158458</v>
      </c>
      <c r="M96" s="249"/>
      <c r="N96" s="464">
        <f>IF($I96="","",I96*'C. Masterfiles'!$E$161)</f>
        <v>0.42761438446209327</v>
      </c>
      <c r="O96" s="464">
        <f>IF($I96="","",J96*'C. Masterfiles'!$E$161)</f>
        <v>8.5117379339305146E-3</v>
      </c>
      <c r="P96" s="464">
        <f>IF($I96="","",K96*'C. Masterfiles'!$E$161)</f>
        <v>2.1380719223104666E-2</v>
      </c>
      <c r="Q96" s="464">
        <f>IF($I96="","",L96*'C. Masterfiles'!$E$161)</f>
        <v>0.45750684161912847</v>
      </c>
    </row>
    <row r="97" spans="3:17">
      <c r="C97" s="240" t="str">
        <f t="shared" si="3"/>
        <v>S13</v>
      </c>
      <c r="D97" s="240" t="str">
        <f t="shared" si="3"/>
        <v>MMS в мрежата (MMS on net)</v>
      </c>
      <c r="E97" s="240" t="str">
        <f t="shared" si="3"/>
        <v>брой съобщения (Number of messages)</v>
      </c>
      <c r="F97" s="229"/>
      <c r="G97" s="462">
        <f>'9. Service costing'!BK96</f>
        <v>7.9837625924029515E-2</v>
      </c>
      <c r="H97" s="229"/>
      <c r="I97" s="462">
        <f>'9. Service costing'!BK343</f>
        <v>8.7386355025525941E-2</v>
      </c>
      <c r="J97" s="463">
        <f>('10. Mark-ups'!$G$17)*I97</f>
        <v>1.7394404398120174E-3</v>
      </c>
      <c r="K97" s="463">
        <f>I97*('10. Mark-ups'!$G$18)</f>
        <v>4.3693177512762974E-3</v>
      </c>
      <c r="L97" s="464">
        <f t="shared" si="4"/>
        <v>9.3495113216614259E-2</v>
      </c>
      <c r="M97" s="249"/>
      <c r="N97" s="464">
        <f>IF($I97="","",I97*'C. Masterfiles'!$E$161)</f>
        <v>0.17091285474957441</v>
      </c>
      <c r="O97" s="464">
        <f>IF($I97="","",J97*'C. Masterfiles'!$E$161)</f>
        <v>3.4020497953975381E-3</v>
      </c>
      <c r="P97" s="464">
        <f>IF($I97="","",K97*'C. Masterfiles'!$E$161)</f>
        <v>8.5456427374787213E-3</v>
      </c>
      <c r="Q97" s="464">
        <f>IF($I97="","",L97*'C. Masterfiles'!$E$161)</f>
        <v>0.18286054728245066</v>
      </c>
    </row>
    <row r="98" spans="3:17">
      <c r="C98" s="240" t="str">
        <f t="shared" si="3"/>
        <v>S14</v>
      </c>
      <c r="D98" s="240" t="str">
        <f t="shared" si="3"/>
        <v>Изходящи MMS към други мрежи (MMS outgoing to other network)</v>
      </c>
      <c r="E98" s="240" t="str">
        <f t="shared" si="3"/>
        <v>брой съобщения (Number of messages)</v>
      </c>
      <c r="F98" s="229"/>
      <c r="G98" s="462">
        <f>'9. Service costing'!BK97</f>
        <v>7.7200890061933397E-2</v>
      </c>
      <c r="H98" s="229"/>
      <c r="I98" s="462">
        <f>'9. Service costing'!BK344</f>
        <v>8.4429381191002392E-2</v>
      </c>
      <c r="J98" s="463">
        <f>('10. Mark-ups'!$G$17)*I98</f>
        <v>1.6805813666107856E-3</v>
      </c>
      <c r="K98" s="463">
        <f>I98*('10. Mark-ups'!$G$18)</f>
        <v>4.2214690595501194E-3</v>
      </c>
      <c r="L98" s="464">
        <f t="shared" si="4"/>
        <v>9.0331431617163296E-2</v>
      </c>
      <c r="M98" s="249"/>
      <c r="N98" s="464">
        <f>IF($I98="","",I98*'C. Masterfiles'!$E$161)</f>
        <v>0.16512951661479822</v>
      </c>
      <c r="O98" s="464">
        <f>IF($I98="","",J98*'C. Masterfiles'!$E$161)</f>
        <v>3.2869314542583726E-3</v>
      </c>
      <c r="P98" s="464">
        <f>IF($I98="","",K98*'C. Masterfiles'!$E$161)</f>
        <v>8.2564758307399101E-3</v>
      </c>
      <c r="Q98" s="464">
        <f>IF($I98="","",L98*'C. Masterfiles'!$E$161)</f>
        <v>0.1766729238997965</v>
      </c>
    </row>
    <row r="99" spans="3:17">
      <c r="C99" s="240" t="str">
        <f t="shared" si="3"/>
        <v>S15</v>
      </c>
      <c r="D99" s="240" t="str">
        <f t="shared" si="3"/>
        <v>Входящи MMS от други мрежи (MMS incoming from other network)</v>
      </c>
      <c r="E99" s="240" t="str">
        <f t="shared" si="3"/>
        <v>брой съобщения (Number of messages)</v>
      </c>
      <c r="F99" s="229"/>
      <c r="G99" s="462">
        <f>'9. Service costing'!BK98</f>
        <v>7.7295938243112219E-2</v>
      </c>
      <c r="H99" s="229"/>
      <c r="I99" s="462">
        <f>'9. Service costing'!BK345</f>
        <v>8.4533235438644508E-2</v>
      </c>
      <c r="J99" s="463">
        <f>('10. Mark-ups'!$G$17)*I99</f>
        <v>1.6826486032879783E-3</v>
      </c>
      <c r="K99" s="463">
        <f>I99*('10. Mark-ups'!$G$18)</f>
        <v>4.2266617719322252E-3</v>
      </c>
      <c r="L99" s="464">
        <f t="shared" si="4"/>
        <v>9.0442545813864711E-2</v>
      </c>
      <c r="M99" s="249"/>
      <c r="N99" s="464">
        <f>IF($I99="","",I99*'C. Masterfiles'!$E$161)</f>
        <v>0.16533263786796409</v>
      </c>
      <c r="O99" s="464">
        <f>IF($I99="","",J99*'C. Masterfiles'!$E$161)</f>
        <v>3.2909746177687267E-3</v>
      </c>
      <c r="P99" s="464">
        <f>IF($I99="","",K99*'C. Masterfiles'!$E$161)</f>
        <v>8.2666318933982044E-3</v>
      </c>
      <c r="Q99" s="464">
        <f>IF($I99="","",L99*'C. Masterfiles'!$E$161)</f>
        <v>0.17689024437913101</v>
      </c>
    </row>
    <row r="100" spans="3:17">
      <c r="C100" s="240" t="str">
        <f t="shared" si="3"/>
        <v>S16</v>
      </c>
      <c r="D100" s="240" t="str">
        <f t="shared" si="3"/>
        <v>SMS в мрежата (SMS on net)</v>
      </c>
      <c r="E100" s="240" t="str">
        <f t="shared" si="3"/>
        <v>брой съобщения (Number of messages)</v>
      </c>
      <c r="F100" s="229"/>
      <c r="G100" s="462">
        <f>'9. Service costing'!BK99</f>
        <v>8.0347540018403565E-4</v>
      </c>
      <c r="H100" s="229"/>
      <c r="I100" s="462">
        <f>'9. Service costing'!BK346</f>
        <v>8.7819011887806781E-4</v>
      </c>
      <c r="J100" s="463">
        <f>('10. Mark-ups'!$G$17)*I100</f>
        <v>1.7480525491349621E-5</v>
      </c>
      <c r="K100" s="463">
        <f>I100*('10. Mark-ups'!$G$18)</f>
        <v>4.3909505943903393E-5</v>
      </c>
      <c r="L100" s="464">
        <f t="shared" si="4"/>
        <v>9.3958015031332079E-4</v>
      </c>
      <c r="M100" s="249"/>
      <c r="N100" s="464">
        <f>IF($I100="","",I100*'C. Masterfiles'!$E$161)</f>
        <v>1.7175905802052913E-3</v>
      </c>
      <c r="O100" s="464">
        <f>IF($I100="","",J100*'C. Masterfiles'!$E$161)</f>
        <v>3.4188936171746331E-5</v>
      </c>
      <c r="P100" s="464">
        <f>IF($I100="","",K100*'C. Masterfiles'!$E$161)</f>
        <v>8.5879529010264572E-5</v>
      </c>
      <c r="Q100" s="464">
        <f>IF($I100="","",L100*'C. Masterfiles'!$E$161)</f>
        <v>1.8376590453873022E-3</v>
      </c>
    </row>
    <row r="101" spans="3:17">
      <c r="C101" s="240" t="str">
        <f t="shared" si="3"/>
        <v>S17</v>
      </c>
      <c r="D101" s="240" t="str">
        <f t="shared" si="3"/>
        <v>Изходящи SMS към други мрежи (SMS outgoing to other network)</v>
      </c>
      <c r="E101" s="240" t="str">
        <f t="shared" si="3"/>
        <v>брой съобщения (Number of messages)</v>
      </c>
      <c r="F101" s="229"/>
      <c r="G101" s="462">
        <f>'9. Service costing'!BK100</f>
        <v>7.9871963502444604E-4</v>
      </c>
      <c r="H101" s="229"/>
      <c r="I101" s="462">
        <f>'9. Service costing'!BK347</f>
        <v>8.7285675449288221E-4</v>
      </c>
      <c r="J101" s="463">
        <f>('10. Mark-ups'!$G$17)*I101</f>
        <v>1.7374363955156296E-5</v>
      </c>
      <c r="K101" s="463">
        <f>I101*('10. Mark-ups'!$G$18)</f>
        <v>4.3642837724644116E-5</v>
      </c>
      <c r="L101" s="464">
        <f t="shared" si="4"/>
        <v>9.3387395617268258E-4</v>
      </c>
      <c r="M101" s="249"/>
      <c r="N101" s="464">
        <f>IF($I101="","",I101*'C. Masterfiles'!$E$161)</f>
        <v>1.7071594261398137E-3</v>
      </c>
      <c r="O101" s="464">
        <f>IF($I101="","",J101*'C. Masterfiles'!$E$161)</f>
        <v>3.3981302254413337E-5</v>
      </c>
      <c r="P101" s="464">
        <f>IF($I101="","",K101*'C. Masterfiles'!$E$161)</f>
        <v>8.5357971306990706E-5</v>
      </c>
      <c r="Q101" s="464">
        <f>IF($I101="","",L101*'C. Masterfiles'!$E$161)</f>
        <v>1.8264986997012177E-3</v>
      </c>
    </row>
    <row r="102" spans="3:17">
      <c r="C102" s="240" t="str">
        <f t="shared" si="3"/>
        <v>S18</v>
      </c>
      <c r="D102" s="240" t="str">
        <f t="shared" si="3"/>
        <v>Входящи SMS от други мрежи (SMS incoming from other network)</v>
      </c>
      <c r="E102" s="240" t="str">
        <f t="shared" si="3"/>
        <v>брой съобщения (Number of messages)</v>
      </c>
      <c r="F102" s="229"/>
      <c r="G102" s="462">
        <f>'9. Service costing'!BK101</f>
        <v>7.9889106927200592E-4</v>
      </c>
      <c r="H102" s="229"/>
      <c r="I102" s="462">
        <f>'9. Service costing'!BK348</f>
        <v>8.7304407185739787E-4</v>
      </c>
      <c r="J102" s="463">
        <f>('10. Mark-ups'!$G$17)*I102</f>
        <v>1.7378092539542525E-5</v>
      </c>
      <c r="K102" s="463">
        <f>I102*('10. Mark-ups'!$G$18)</f>
        <v>4.3652203592869893E-5</v>
      </c>
      <c r="L102" s="464">
        <f t="shared" si="4"/>
        <v>9.340743679898103E-4</v>
      </c>
      <c r="M102" s="249"/>
      <c r="N102" s="464">
        <f>IF($I102="","",I102*'C. Masterfiles'!$E$161)</f>
        <v>1.7075257870608545E-3</v>
      </c>
      <c r="O102" s="464">
        <f>IF($I102="","",J102*'C. Masterfiles'!$E$161)</f>
        <v>3.3988594731613458E-5</v>
      </c>
      <c r="P102" s="464">
        <f>IF($I102="","",K102*'C. Masterfiles'!$E$161)</f>
        <v>8.5376289353042724E-5</v>
      </c>
      <c r="Q102" s="464">
        <f>IF($I102="","",L102*'C. Masterfiles'!$E$161)</f>
        <v>1.8268906711455105E-3</v>
      </c>
    </row>
    <row r="103" spans="3:17">
      <c r="C103" s="240" t="str">
        <f t="shared" si="3"/>
        <v>S19</v>
      </c>
      <c r="D103" s="240" t="str">
        <f t="shared" si="3"/>
        <v>Пренос на данни (Data services)</v>
      </c>
      <c r="E103" s="240" t="str">
        <f t="shared" si="3"/>
        <v>MB (MB)</v>
      </c>
      <c r="F103" s="229"/>
      <c r="G103" s="462">
        <f>'9. Service costing'!BK102</f>
        <v>4.6076156606208061E-3</v>
      </c>
      <c r="H103" s="229"/>
      <c r="I103" s="462">
        <f>'9. Service costing'!BK349</f>
        <v>5.034504100161959E-3</v>
      </c>
      <c r="J103" s="463">
        <f>('10. Mark-ups'!$G$17)*I103</f>
        <v>1.0021267077294963E-4</v>
      </c>
      <c r="K103" s="463">
        <f>I103*('10. Mark-ups'!$G$18)</f>
        <v>2.5172520500809796E-4</v>
      </c>
      <c r="L103" s="464">
        <f t="shared" si="4"/>
        <v>5.3864419759430066E-3</v>
      </c>
      <c r="M103" s="249"/>
      <c r="N103" s="464">
        <f>IF($I103="","",I103*'C. Masterfiles'!$E$161)</f>
        <v>9.8466341542197636E-3</v>
      </c>
      <c r="O103" s="464">
        <f>IF($I103="","",J103*'C. Masterfiles'!$E$161)</f>
        <v>1.9599894787785806E-4</v>
      </c>
      <c r="P103" s="464">
        <f>IF($I103="","",K103*'C. Masterfiles'!$E$161)</f>
        <v>4.9233170771098827E-4</v>
      </c>
      <c r="Q103" s="464">
        <f>IF($I103="","",L103*'C. Masterfiles'!$E$161)</f>
        <v>1.053496480980861E-2</v>
      </c>
    </row>
    <row r="104" spans="3:17">
      <c r="C104" s="240" t="str">
        <f t="shared" si="3"/>
        <v>S20</v>
      </c>
      <c r="D104" s="240" t="str">
        <f t="shared" si="3"/>
        <v>Subscribers</v>
      </c>
      <c r="E104" s="240" t="str">
        <f t="shared" si="3"/>
        <v>Subscriber</v>
      </c>
      <c r="F104" s="229"/>
      <c r="G104" s="462" t="str">
        <f>'9. Service costing'!BK103</f>
        <v/>
      </c>
      <c r="H104" s="229"/>
      <c r="I104" s="462" t="str">
        <f>'9. Service costing'!BK350</f>
        <v/>
      </c>
      <c r="J104" s="463" t="e">
        <f>('10. Mark-ups'!$G$17)*I104</f>
        <v>#VALUE!</v>
      </c>
      <c r="K104" s="463" t="e">
        <f>I104*('10. Mark-ups'!$G$18)</f>
        <v>#VALUE!</v>
      </c>
      <c r="L104" s="464" t="str">
        <f t="shared" si="4"/>
        <v/>
      </c>
      <c r="M104" s="249"/>
      <c r="N104" s="464" t="str">
        <f>IF($I104="","",I104*'C. Masterfiles'!$E$161)</f>
        <v/>
      </c>
      <c r="O104" s="464" t="str">
        <f>IF($I104="","",J104*'C. Masterfiles'!$E$161)</f>
        <v/>
      </c>
      <c r="P104" s="464" t="str">
        <f>IF($I104="","",K104*'C. Masterfiles'!$E$161)</f>
        <v/>
      </c>
      <c r="Q104" s="464" t="str">
        <f>IF($I104="","",L104*'C. Masterfiles'!$E$161)</f>
        <v/>
      </c>
    </row>
    <row r="105" spans="3:17">
      <c r="C105" s="240" t="str">
        <f t="shared" si="3"/>
        <v>S21</v>
      </c>
      <c r="D105" s="240" t="str">
        <f t="shared" si="3"/>
        <v>OTHER: complete as required</v>
      </c>
      <c r="E105" s="240" t="str">
        <f t="shared" si="3"/>
        <v>OTHER: complete as required</v>
      </c>
      <c r="F105" s="229"/>
      <c r="G105" s="462" t="str">
        <f>'9. Service costing'!BK104</f>
        <v/>
      </c>
      <c r="H105" s="229"/>
      <c r="I105" s="462" t="str">
        <f>'9. Service costing'!BK351</f>
        <v/>
      </c>
      <c r="J105" s="463" t="e">
        <f>('10. Mark-ups'!$G$17)*I105</f>
        <v>#VALUE!</v>
      </c>
      <c r="K105" s="463" t="e">
        <f>I105*('10. Mark-ups'!$G$18)</f>
        <v>#VALUE!</v>
      </c>
      <c r="L105" s="464" t="str">
        <f t="shared" si="4"/>
        <v/>
      </c>
      <c r="M105" s="249"/>
      <c r="N105" s="464" t="str">
        <f>IF($I105="","",I105*'C. Masterfiles'!$E$161)</f>
        <v/>
      </c>
      <c r="O105" s="464" t="str">
        <f>IF($I105="","",J105*'C. Masterfiles'!$E$161)</f>
        <v/>
      </c>
      <c r="P105" s="464" t="str">
        <f>IF($I105="","",K105*'C. Masterfiles'!$E$161)</f>
        <v/>
      </c>
      <c r="Q105" s="464" t="str">
        <f>IF($I105="","",L105*'C. Masterfiles'!$E$161)</f>
        <v/>
      </c>
    </row>
    <row r="106" spans="3:17">
      <c r="C106" s="240" t="str">
        <f t="shared" si="3"/>
        <v>S22</v>
      </c>
      <c r="D106" s="240" t="str">
        <f t="shared" si="3"/>
        <v>OTHER: complete as required</v>
      </c>
      <c r="E106" s="240" t="str">
        <f t="shared" si="3"/>
        <v>OTHER: complete as required</v>
      </c>
      <c r="G106" s="462" t="str">
        <f>'9. Service costing'!BK105</f>
        <v/>
      </c>
      <c r="H106" s="207"/>
      <c r="I106" s="462" t="str">
        <f>'9. Service costing'!BK352</f>
        <v/>
      </c>
      <c r="J106" s="463" t="e">
        <f>('10. Mark-ups'!$G$17)*I106</f>
        <v>#VALUE!</v>
      </c>
      <c r="K106" s="463" t="e">
        <f>I106*('10. Mark-ups'!$G$18)</f>
        <v>#VALUE!</v>
      </c>
      <c r="L106" s="464" t="str">
        <f t="shared" si="4"/>
        <v/>
      </c>
      <c r="M106" s="207"/>
      <c r="N106" s="464" t="str">
        <f>IF($I106="","",I106*'C. Masterfiles'!$E$161)</f>
        <v/>
      </c>
      <c r="O106" s="464" t="str">
        <f>IF($I106="","",J106*'C. Masterfiles'!$E$161)</f>
        <v/>
      </c>
      <c r="P106" s="464" t="str">
        <f>IF($I106="","",K106*'C. Masterfiles'!$E$161)</f>
        <v/>
      </c>
      <c r="Q106" s="464" t="str">
        <f>IF($I106="","",L106*'C. Masterfiles'!$E$161)</f>
        <v/>
      </c>
    </row>
    <row r="107" spans="3:17">
      <c r="C107" s="240" t="str">
        <f t="shared" si="3"/>
        <v>S23</v>
      </c>
      <c r="D107" s="240" t="str">
        <f t="shared" si="3"/>
        <v>OTHER: complete as required</v>
      </c>
      <c r="E107" s="240" t="str">
        <f t="shared" si="3"/>
        <v>OTHER: complete as required</v>
      </c>
      <c r="G107" s="462" t="str">
        <f>'9. Service costing'!BK106</f>
        <v/>
      </c>
      <c r="H107" s="207"/>
      <c r="I107" s="462" t="str">
        <f>'9. Service costing'!BK353</f>
        <v/>
      </c>
      <c r="J107" s="463" t="e">
        <f>('10. Mark-ups'!$G$17)*I107</f>
        <v>#VALUE!</v>
      </c>
      <c r="K107" s="463" t="e">
        <f>I107*('10. Mark-ups'!$G$18)</f>
        <v>#VALUE!</v>
      </c>
      <c r="L107" s="464" t="str">
        <f t="shared" si="4"/>
        <v/>
      </c>
      <c r="M107" s="207"/>
      <c r="N107" s="464" t="str">
        <f>IF($I107="","",I107*'C. Masterfiles'!$E$161)</f>
        <v/>
      </c>
      <c r="O107" s="464" t="str">
        <f>IF($I107="","",J107*'C. Masterfiles'!$E$161)</f>
        <v/>
      </c>
      <c r="P107" s="464" t="str">
        <f>IF($I107="","",K107*'C. Masterfiles'!$E$161)</f>
        <v/>
      </c>
      <c r="Q107" s="464" t="str">
        <f>IF($I107="","",L107*'C. Masterfiles'!$E$161)</f>
        <v/>
      </c>
    </row>
    <row r="108" spans="3:17">
      <c r="C108" s="240" t="str">
        <f t="shared" si="3"/>
        <v>S24</v>
      </c>
      <c r="D108" s="240" t="str">
        <f t="shared" si="3"/>
        <v>OTHER: complete as required</v>
      </c>
      <c r="E108" s="240" t="str">
        <f t="shared" si="3"/>
        <v>OTHER: complete as required</v>
      </c>
      <c r="G108" s="462" t="str">
        <f>'9. Service costing'!BK107</f>
        <v/>
      </c>
      <c r="H108" s="207"/>
      <c r="I108" s="462" t="str">
        <f>'9. Service costing'!BK354</f>
        <v/>
      </c>
      <c r="J108" s="463" t="e">
        <f>('10. Mark-ups'!$G$17)*I108</f>
        <v>#VALUE!</v>
      </c>
      <c r="K108" s="463" t="e">
        <f>I108*('10. Mark-ups'!$G$18)</f>
        <v>#VALUE!</v>
      </c>
      <c r="L108" s="464" t="str">
        <f t="shared" si="4"/>
        <v/>
      </c>
      <c r="M108" s="207"/>
      <c r="N108" s="464" t="str">
        <f>IF($I108="","",I108*'C. Masterfiles'!$E$161)</f>
        <v/>
      </c>
      <c r="O108" s="464" t="str">
        <f>IF($I108="","",J108*'C. Masterfiles'!$E$161)</f>
        <v/>
      </c>
      <c r="P108" s="464" t="str">
        <f>IF($I108="","",K108*'C. Masterfiles'!$E$161)</f>
        <v/>
      </c>
      <c r="Q108" s="464" t="str">
        <f>IF($I108="","",L108*'C. Masterfiles'!$E$161)</f>
        <v/>
      </c>
    </row>
    <row r="109" spans="3:17">
      <c r="C109" s="240" t="str">
        <f t="shared" si="3"/>
        <v>S25</v>
      </c>
      <c r="D109" s="240" t="str">
        <f t="shared" si="3"/>
        <v>OTHER: complete as required</v>
      </c>
      <c r="E109" s="240" t="str">
        <f t="shared" si="3"/>
        <v>OTHER: complete as required</v>
      </c>
      <c r="G109" s="462" t="str">
        <f>'9. Service costing'!BK108</f>
        <v/>
      </c>
      <c r="H109" s="207"/>
      <c r="I109" s="462" t="str">
        <f>'9. Service costing'!BK355</f>
        <v/>
      </c>
      <c r="J109" s="463" t="e">
        <f>('10. Mark-ups'!$G$17)*I109</f>
        <v>#VALUE!</v>
      </c>
      <c r="K109" s="463" t="e">
        <f>I109*('10. Mark-ups'!$G$18)</f>
        <v>#VALUE!</v>
      </c>
      <c r="L109" s="464" t="str">
        <f t="shared" si="4"/>
        <v/>
      </c>
      <c r="M109" s="207"/>
      <c r="N109" s="464" t="str">
        <f>IF($I109="","",I109*'C. Masterfiles'!$E$161)</f>
        <v/>
      </c>
      <c r="O109" s="464" t="str">
        <f>IF($I109="","",J109*'C. Masterfiles'!$E$161)</f>
        <v/>
      </c>
      <c r="P109" s="464" t="str">
        <f>IF($I109="","",K109*'C. Masterfiles'!$E$161)</f>
        <v/>
      </c>
      <c r="Q109" s="464" t="str">
        <f>IF($I109="","",L109*'C. Masterfiles'!$E$161)</f>
        <v/>
      </c>
    </row>
    <row r="110" spans="3:17">
      <c r="C110" s="240" t="str">
        <f t="shared" si="3"/>
        <v>S26</v>
      </c>
      <c r="D110" s="240" t="str">
        <f t="shared" si="3"/>
        <v>OTHER: complete as required</v>
      </c>
      <c r="E110" s="240" t="str">
        <f t="shared" si="3"/>
        <v>OTHER: complete as required</v>
      </c>
      <c r="G110" s="462" t="str">
        <f>'9. Service costing'!BK109</f>
        <v/>
      </c>
      <c r="H110" s="207"/>
      <c r="I110" s="462" t="str">
        <f>'9. Service costing'!BK356</f>
        <v/>
      </c>
      <c r="J110" s="463" t="e">
        <f>('10. Mark-ups'!$G$17)*I110</f>
        <v>#VALUE!</v>
      </c>
      <c r="K110" s="463" t="e">
        <f>I110*('10. Mark-ups'!$G$18)</f>
        <v>#VALUE!</v>
      </c>
      <c r="L110" s="464" t="str">
        <f t="shared" si="4"/>
        <v/>
      </c>
      <c r="M110" s="207"/>
      <c r="N110" s="464" t="str">
        <f>IF($I110="","",I110*'C. Masterfiles'!$E$161)</f>
        <v/>
      </c>
      <c r="O110" s="464" t="str">
        <f>IF($I110="","",J110*'C. Masterfiles'!$E$161)</f>
        <v/>
      </c>
      <c r="P110" s="464" t="str">
        <f>IF($I110="","",K110*'C. Masterfiles'!$E$161)</f>
        <v/>
      </c>
      <c r="Q110" s="464" t="str">
        <f>IF($I110="","",L110*'C. Masterfiles'!$E$161)</f>
        <v/>
      </c>
    </row>
    <row r="111" spans="3:17">
      <c r="C111" s="240" t="str">
        <f t="shared" si="3"/>
        <v>S27</v>
      </c>
      <c r="D111" s="240" t="str">
        <f t="shared" si="3"/>
        <v>OTHER: complete as required</v>
      </c>
      <c r="E111" s="240" t="str">
        <f t="shared" si="3"/>
        <v>OTHER: complete as required</v>
      </c>
      <c r="G111" s="462" t="str">
        <f>'9. Service costing'!BK110</f>
        <v/>
      </c>
      <c r="H111" s="207"/>
      <c r="I111" s="462" t="str">
        <f>'9. Service costing'!BK357</f>
        <v/>
      </c>
      <c r="J111" s="463" t="e">
        <f>('10. Mark-ups'!$G$17)*I111</f>
        <v>#VALUE!</v>
      </c>
      <c r="K111" s="463" t="e">
        <f>I111*('10. Mark-ups'!$G$18)</f>
        <v>#VALUE!</v>
      </c>
      <c r="L111" s="464" t="str">
        <f t="shared" si="4"/>
        <v/>
      </c>
      <c r="M111" s="207"/>
      <c r="N111" s="464" t="str">
        <f>IF($I111="","",I111*'C. Masterfiles'!$E$161)</f>
        <v/>
      </c>
      <c r="O111" s="464" t="str">
        <f>IF($I111="","",J111*'C. Masterfiles'!$E$161)</f>
        <v/>
      </c>
      <c r="P111" s="464" t="str">
        <f>IF($I111="","",K111*'C. Masterfiles'!$E$161)</f>
        <v/>
      </c>
      <c r="Q111" s="464" t="str">
        <f>IF($I111="","",L111*'C. Masterfiles'!$E$161)</f>
        <v/>
      </c>
    </row>
    <row r="112" spans="3:17">
      <c r="C112" s="240" t="str">
        <f t="shared" si="3"/>
        <v>S28</v>
      </c>
      <c r="D112" s="240" t="str">
        <f t="shared" si="3"/>
        <v>OTHER: complete as required</v>
      </c>
      <c r="E112" s="240" t="str">
        <f t="shared" si="3"/>
        <v>OTHER: complete as required</v>
      </c>
      <c r="G112" s="462" t="str">
        <f>'9. Service costing'!BK111</f>
        <v/>
      </c>
      <c r="H112" s="207"/>
      <c r="I112" s="462" t="str">
        <f>'9. Service costing'!BK358</f>
        <v/>
      </c>
      <c r="J112" s="463" t="e">
        <f>('10. Mark-ups'!$G$17)*I112</f>
        <v>#VALUE!</v>
      </c>
      <c r="K112" s="463" t="e">
        <f>I112*('10. Mark-ups'!$G$18)</f>
        <v>#VALUE!</v>
      </c>
      <c r="L112" s="464" t="str">
        <f t="shared" si="4"/>
        <v/>
      </c>
      <c r="M112" s="207"/>
      <c r="N112" s="464" t="str">
        <f>IF($I112="","",I112*'C. Masterfiles'!$E$161)</f>
        <v/>
      </c>
      <c r="O112" s="464" t="str">
        <f>IF($I112="","",J112*'C. Masterfiles'!$E$161)</f>
        <v/>
      </c>
      <c r="P112" s="464" t="str">
        <f>IF($I112="","",K112*'C. Masterfiles'!$E$161)</f>
        <v/>
      </c>
      <c r="Q112" s="464" t="str">
        <f>IF($I112="","",L112*'C. Masterfiles'!$E$161)</f>
        <v/>
      </c>
    </row>
    <row r="113" spans="3:17">
      <c r="C113" s="240" t="str">
        <f t="shared" si="3"/>
        <v>S29</v>
      </c>
      <c r="D113" s="240" t="str">
        <f t="shared" si="3"/>
        <v>OTHER: complete as required</v>
      </c>
      <c r="E113" s="240" t="str">
        <f t="shared" si="3"/>
        <v>OTHER: complete as required</v>
      </c>
      <c r="G113" s="462" t="str">
        <f>'9. Service costing'!BK112</f>
        <v/>
      </c>
      <c r="H113" s="207"/>
      <c r="I113" s="462" t="str">
        <f>'9. Service costing'!BK359</f>
        <v/>
      </c>
      <c r="J113" s="463" t="e">
        <f>('10. Mark-ups'!$G$17)*I113</f>
        <v>#VALUE!</v>
      </c>
      <c r="K113" s="463" t="e">
        <f>I113*('10. Mark-ups'!$G$18)</f>
        <v>#VALUE!</v>
      </c>
      <c r="L113" s="464" t="str">
        <f t="shared" si="4"/>
        <v/>
      </c>
      <c r="M113" s="207"/>
      <c r="N113" s="464" t="str">
        <f>IF($I113="","",I113*'C. Masterfiles'!$E$161)</f>
        <v/>
      </c>
      <c r="O113" s="464" t="str">
        <f>IF($I113="","",J113*'C. Masterfiles'!$E$161)</f>
        <v/>
      </c>
      <c r="P113" s="464" t="str">
        <f>IF($I113="","",K113*'C. Masterfiles'!$E$161)</f>
        <v/>
      </c>
      <c r="Q113" s="464" t="str">
        <f>IF($I113="","",L113*'C. Masterfiles'!$E$161)</f>
        <v/>
      </c>
    </row>
    <row r="114" spans="3:17">
      <c r="C114" s="240" t="str">
        <f t="shared" si="3"/>
        <v>S30</v>
      </c>
      <c r="D114" s="240" t="str">
        <f t="shared" si="3"/>
        <v>OTHER: complete as required</v>
      </c>
      <c r="E114" s="240" t="str">
        <f t="shared" si="3"/>
        <v>OTHER: complete as required</v>
      </c>
      <c r="G114" s="462" t="str">
        <f>'9. Service costing'!BK113</f>
        <v/>
      </c>
      <c r="H114" s="207"/>
      <c r="I114" s="462" t="str">
        <f>'9. Service costing'!BK360</f>
        <v/>
      </c>
      <c r="J114" s="463" t="e">
        <f>('10. Mark-ups'!$G$17)*I114</f>
        <v>#VALUE!</v>
      </c>
      <c r="K114" s="463" t="e">
        <f>I114*('10. Mark-ups'!$G$18)</f>
        <v>#VALUE!</v>
      </c>
      <c r="L114" s="464" t="str">
        <f t="shared" si="4"/>
        <v/>
      </c>
      <c r="M114" s="207"/>
      <c r="N114" s="464" t="str">
        <f>IF($I114="","",I114*'C. Masterfiles'!$E$161)</f>
        <v/>
      </c>
      <c r="O114" s="464" t="str">
        <f>IF($I114="","",J114*'C. Masterfiles'!$E$161)</f>
        <v/>
      </c>
      <c r="P114" s="464" t="str">
        <f>IF($I114="","",K114*'C. Masterfiles'!$E$161)</f>
        <v/>
      </c>
      <c r="Q114" s="464" t="str">
        <f>IF($I114="","",L114*'C. Masterfiles'!$E$161)</f>
        <v/>
      </c>
    </row>
    <row r="117" spans="3:17" ht="18">
      <c r="C117" s="461">
        <f>'7. Network costs'!I181</f>
        <v>2017</v>
      </c>
      <c r="D117" s="221"/>
      <c r="E117" s="221"/>
      <c r="F117" s="216"/>
      <c r="G117" s="216"/>
      <c r="H117" s="216"/>
      <c r="I117" s="269"/>
      <c r="J117" s="269"/>
      <c r="K117" s="216"/>
      <c r="L117" s="216"/>
      <c r="M117" s="249"/>
      <c r="N117" s="249"/>
      <c r="O117" s="249"/>
      <c r="P117" s="249"/>
      <c r="Q117" s="249"/>
    </row>
    <row r="118" spans="3:17">
      <c r="C118" s="216"/>
      <c r="D118" s="216"/>
      <c r="E118" s="216"/>
      <c r="F118" s="216"/>
      <c r="G118" s="214" t="str">
        <f>G83</f>
        <v>EURO</v>
      </c>
      <c r="H118" s="216"/>
      <c r="I118" s="822" t="str">
        <f>I83</f>
        <v>Euro</v>
      </c>
      <c r="J118" s="823"/>
      <c r="K118" s="823"/>
      <c r="L118" s="824"/>
      <c r="M118" s="216"/>
      <c r="N118" s="822" t="str">
        <f>N83</f>
        <v>BGN</v>
      </c>
      <c r="O118" s="823"/>
      <c r="P118" s="823"/>
      <c r="Q118" s="824"/>
    </row>
    <row r="119" spans="3:17">
      <c r="C119" s="260" t="str">
        <f t="shared" ref="C119:E149" si="5">C84</f>
        <v>Code</v>
      </c>
      <c r="D119" s="260" t="str">
        <f t="shared" si="5"/>
        <v>Service description</v>
      </c>
      <c r="E119" s="260" t="str">
        <f t="shared" si="5"/>
        <v>Unit</v>
      </c>
      <c r="F119" s="216"/>
      <c r="G119" s="214" t="str">
        <f>G84</f>
        <v>LRIC excl. coverage</v>
      </c>
      <c r="H119" s="216"/>
      <c r="I119" s="214" t="str">
        <f>I84</f>
        <v>LRIC incl. coverage</v>
      </c>
      <c r="J119" s="214" t="str">
        <f>J84</f>
        <v>Indirect</v>
      </c>
      <c r="K119" s="214" t="str">
        <f>K84</f>
        <v>Common</v>
      </c>
      <c r="L119" s="214" t="str">
        <f>L84</f>
        <v>LRIC+</v>
      </c>
      <c r="M119" s="249"/>
      <c r="N119" s="214" t="str">
        <f>I119</f>
        <v>LRIC incl. coverage</v>
      </c>
      <c r="O119" s="214" t="str">
        <f>J119</f>
        <v>Indirect</v>
      </c>
      <c r="P119" s="214" t="str">
        <f>K119</f>
        <v>Common</v>
      </c>
      <c r="Q119" s="214" t="str">
        <f>L119</f>
        <v>LRIC+</v>
      </c>
    </row>
    <row r="120" spans="3:17">
      <c r="C120" s="240" t="str">
        <f t="shared" si="5"/>
        <v>S01</v>
      </c>
      <c r="D120" s="240" t="str">
        <f t="shared" si="5"/>
        <v>Повиквания в мрежата (On Net calls)</v>
      </c>
      <c r="E120" s="240" t="str">
        <f t="shared" si="5"/>
        <v>минути (Minutes)</v>
      </c>
      <c r="F120" s="229"/>
      <c r="G120" s="462">
        <f>'9. Service costing'!BK119</f>
        <v>1.5274597427585935E-2</v>
      </c>
      <c r="H120" s="229"/>
      <c r="I120" s="462">
        <f>'9. Service costing'!BK366</f>
        <v>1.7053691955463236E-2</v>
      </c>
      <c r="J120" s="463">
        <f>('10. Mark-ups'!$H$17)*I120</f>
        <v>3.546224519335602E-4</v>
      </c>
      <c r="K120" s="463">
        <f>I120*('10. Mark-ups'!$H$18)</f>
        <v>8.5268459777316185E-4</v>
      </c>
      <c r="L120" s="464">
        <f t="shared" ref="L120:L149" si="6">IF(I120="","",I120+J120+K120)</f>
        <v>1.8260999005169955E-2</v>
      </c>
      <c r="M120" s="249"/>
      <c r="N120" s="464">
        <f>IF($I120="","",I120*'C. Masterfiles'!$E$161)</f>
        <v>3.3354122337253662E-2</v>
      </c>
      <c r="O120" s="464">
        <f>IF($I120="","",J120*'C. Masterfiles'!$E$161)</f>
        <v>6.9358123016521498E-4</v>
      </c>
      <c r="P120" s="464">
        <f>IF($I120="","",K120*'C. Masterfiles'!$E$161)</f>
        <v>1.6677061168626831E-3</v>
      </c>
      <c r="Q120" s="464">
        <f>IF($I120="","",L120*'C. Masterfiles'!$E$161)</f>
        <v>3.5715409684281552E-2</v>
      </c>
    </row>
    <row r="121" spans="3:17">
      <c r="C121" s="240" t="str">
        <f t="shared" si="5"/>
        <v>S02</v>
      </c>
      <c r="D121" s="240" t="str">
        <f t="shared" si="5"/>
        <v>Изходящи повиквания към фиксирана линия (Outgoing Calls to Fixed Line)</v>
      </c>
      <c r="E121" s="240" t="str">
        <f t="shared" si="5"/>
        <v>минути (Minutes)</v>
      </c>
      <c r="F121" s="229"/>
      <c r="G121" s="462">
        <f>'9. Service costing'!BK120</f>
        <v>6.4494567183932998E-3</v>
      </c>
      <c r="H121" s="229"/>
      <c r="I121" s="462">
        <f>'9. Service costing'!BK367</f>
        <v>7.192437349585524E-3</v>
      </c>
      <c r="J121" s="463">
        <f>('10. Mark-ups'!$H$17)*I121</f>
        <v>1.4956290842766385E-4</v>
      </c>
      <c r="K121" s="463">
        <f>I121*('10. Mark-ups'!$H$18)</f>
        <v>3.596218674792762E-4</v>
      </c>
      <c r="L121" s="464">
        <f t="shared" si="6"/>
        <v>7.7016221254924636E-3</v>
      </c>
      <c r="M121" s="249"/>
      <c r="N121" s="464">
        <f>IF($I121="","",I121*'C. Masterfiles'!$E$161)</f>
        <v>1.4067184741439856E-2</v>
      </c>
      <c r="O121" s="464">
        <f>IF($I121="","",J121*'C. Masterfiles'!$E$161)</f>
        <v>2.9251962319007776E-4</v>
      </c>
      <c r="P121" s="464">
        <f>IF($I121="","",K121*'C. Masterfiles'!$E$161)</f>
        <v>7.0335923707199276E-4</v>
      </c>
      <c r="Q121" s="464">
        <f>IF($I121="","",L121*'C. Masterfiles'!$E$161)</f>
        <v>1.5063063601701924E-2</v>
      </c>
    </row>
    <row r="122" spans="3:17">
      <c r="C122" s="240" t="str">
        <f t="shared" si="5"/>
        <v>S03</v>
      </c>
      <c r="D122" s="240" t="str">
        <f t="shared" si="5"/>
        <v>Изходящи повиквания към други мобилни мрежи (Outgoing Calls to Other Mobile)</v>
      </c>
      <c r="E122" s="240" t="str">
        <f t="shared" si="5"/>
        <v>минути (Minutes)</v>
      </c>
      <c r="F122" s="229"/>
      <c r="G122" s="462">
        <f>'9. Service costing'!BK121</f>
        <v>6.6474176538621598E-3</v>
      </c>
      <c r="H122" s="229"/>
      <c r="I122" s="462">
        <f>'9. Service costing'!BK368</f>
        <v>7.4132034835708129E-3</v>
      </c>
      <c r="J122" s="463">
        <f>('10. Mark-ups'!$H$17)*I122</f>
        <v>1.5415362273997883E-4</v>
      </c>
      <c r="K122" s="463">
        <f>I122*('10. Mark-ups'!$H$18)</f>
        <v>3.7066017417854066E-4</v>
      </c>
      <c r="L122" s="464">
        <f t="shared" si="6"/>
        <v>7.9380172804893335E-3</v>
      </c>
      <c r="M122" s="249"/>
      <c r="N122" s="464">
        <f>IF($I122="","",I122*'C. Masterfiles'!$E$161)</f>
        <v>1.4498965769272303E-2</v>
      </c>
      <c r="O122" s="464">
        <f>IF($I122="","",J122*'C. Masterfiles'!$E$161)</f>
        <v>3.014982799635328E-4</v>
      </c>
      <c r="P122" s="464">
        <f>IF($I122="","",K122*'C. Masterfiles'!$E$161)</f>
        <v>7.2494828846361519E-4</v>
      </c>
      <c r="Q122" s="464">
        <f>IF($I122="","",L122*'C. Masterfiles'!$E$161)</f>
        <v>1.5525412337699452E-2</v>
      </c>
    </row>
    <row r="123" spans="3:17">
      <c r="C123" s="240" t="str">
        <f t="shared" si="5"/>
        <v>S04</v>
      </c>
      <c r="D123" s="240" t="str">
        <f t="shared" si="5"/>
        <v>Изходящи международни повиквания (Outgoing Calls to International)</v>
      </c>
      <c r="E123" s="240" t="str">
        <f t="shared" si="5"/>
        <v>минути (Minutes)</v>
      </c>
      <c r="F123" s="229"/>
      <c r="G123" s="462">
        <f>'9. Service costing'!BK122</f>
        <v>6.3636107987204756E-3</v>
      </c>
      <c r="H123" s="229"/>
      <c r="I123" s="462">
        <f>'9. Service costing'!BK369</f>
        <v>7.0983405678698864E-3</v>
      </c>
      <c r="J123" s="463">
        <f>('10. Mark-ups'!$H$17)*I123</f>
        <v>1.4760621590980899E-4</v>
      </c>
      <c r="K123" s="463">
        <f>I123*('10. Mark-ups'!$H$18)</f>
        <v>3.5491702839349432E-4</v>
      </c>
      <c r="L123" s="464">
        <f t="shared" si="6"/>
        <v>7.6008638121731892E-3</v>
      </c>
      <c r="M123" s="249"/>
      <c r="N123" s="464">
        <f>IF($I123="","",I123*'C. Masterfiles'!$E$161)</f>
        <v>1.3883147432856959E-2</v>
      </c>
      <c r="O123" s="464">
        <f>IF($I123="","",J123*'C. Masterfiles'!$E$161)</f>
        <v>2.8869266526288168E-4</v>
      </c>
      <c r="P123" s="464">
        <f>IF($I123="","",K123*'C. Masterfiles'!$E$161)</f>
        <v>6.9415737164284794E-4</v>
      </c>
      <c r="Q123" s="464">
        <f>IF($I123="","",L123*'C. Masterfiles'!$E$161)</f>
        <v>1.4865997469762688E-2</v>
      </c>
    </row>
    <row r="124" spans="3:17">
      <c r="C124" s="240" t="str">
        <f t="shared" si="5"/>
        <v>S05</v>
      </c>
      <c r="D124" s="240" t="str">
        <f t="shared" si="5"/>
        <v>Входящи повиквания от фиксирана линия (Incoming calls from fixed)</v>
      </c>
      <c r="E124" s="240" t="str">
        <f t="shared" si="5"/>
        <v>минути (Minutes)</v>
      </c>
      <c r="F124" s="229"/>
      <c r="G124" s="462">
        <f>'9. Service costing'!BK123</f>
        <v>6.7015516175442892E-3</v>
      </c>
      <c r="H124" s="229"/>
      <c r="I124" s="462">
        <f>'9. Service costing'!BK370</f>
        <v>7.4681742612798122E-3</v>
      </c>
      <c r="J124" s="463">
        <f>('10. Mark-ups'!$H$17)*I124</f>
        <v>1.5529671081889861E-4</v>
      </c>
      <c r="K124" s="463">
        <f>I124*('10. Mark-ups'!$H$18)</f>
        <v>3.7340871306399065E-4</v>
      </c>
      <c r="L124" s="464">
        <f t="shared" si="6"/>
        <v>7.996879685162701E-3</v>
      </c>
      <c r="M124" s="249"/>
      <c r="N124" s="464">
        <f>IF($I124="","",I124*'C. Masterfiles'!$E$161)</f>
        <v>1.4606479265438895E-2</v>
      </c>
      <c r="O124" s="464">
        <f>IF($I124="","",J124*'C. Masterfiles'!$E$161)</f>
        <v>3.0373396592092646E-4</v>
      </c>
      <c r="P124" s="464">
        <f>IF($I124="","",K124*'C. Masterfiles'!$E$161)</f>
        <v>7.303239632719448E-4</v>
      </c>
      <c r="Q124" s="464">
        <f>IF($I124="","",L124*'C. Masterfiles'!$E$161)</f>
        <v>1.5640537194631765E-2</v>
      </c>
    </row>
    <row r="125" spans="3:17">
      <c r="C125" s="240" t="str">
        <f t="shared" si="5"/>
        <v>S06</v>
      </c>
      <c r="D125" s="240" t="str">
        <f t="shared" si="5"/>
        <v>Входящи повиквания от други мобилни мрежи (Incoming calls from other mobile)</v>
      </c>
      <c r="E125" s="240" t="str">
        <f t="shared" si="5"/>
        <v>минути (Minutes)</v>
      </c>
      <c r="F125" s="229"/>
      <c r="G125" s="462">
        <f>'9. Service costing'!BK124</f>
        <v>6.7542581937543077E-3</v>
      </c>
      <c r="H125" s="229"/>
      <c r="I125" s="462">
        <f>'9. Service costing'!BK371</f>
        <v>7.5269101956299085E-3</v>
      </c>
      <c r="J125" s="463">
        <f>('10. Mark-ups'!$H$17)*I125</f>
        <v>1.5651809332716931E-4</v>
      </c>
      <c r="K125" s="463">
        <f>I125*('10. Mark-ups'!$H$18)</f>
        <v>3.7634550978149543E-4</v>
      </c>
      <c r="L125" s="464">
        <f t="shared" si="6"/>
        <v>8.0597737987385728E-3</v>
      </c>
      <c r="M125" s="249"/>
      <c r="N125" s="464">
        <f>IF($I125="","",I125*'C. Masterfiles'!$E$161)</f>
        <v>1.4721356767918843E-2</v>
      </c>
      <c r="O125" s="464">
        <f>IF($I125="","",J125*'C. Masterfiles'!$E$161)</f>
        <v>3.0612278247207756E-4</v>
      </c>
      <c r="P125" s="464">
        <f>IF($I125="","",K125*'C. Masterfiles'!$E$161)</f>
        <v>7.3606783839594216E-4</v>
      </c>
      <c r="Q125" s="464">
        <f>IF($I125="","",L125*'C. Masterfiles'!$E$161)</f>
        <v>1.5763547388786863E-2</v>
      </c>
    </row>
    <row r="126" spans="3:17">
      <c r="C126" s="240" t="str">
        <f t="shared" si="5"/>
        <v>S07</v>
      </c>
      <c r="D126" s="240" t="str">
        <f t="shared" si="5"/>
        <v>Входящи международни повиквания (Incoming calls from international)</v>
      </c>
      <c r="E126" s="240" t="str">
        <f t="shared" si="5"/>
        <v>минути (Minutes)</v>
      </c>
      <c r="F126" s="229"/>
      <c r="G126" s="462">
        <f>'9. Service costing'!BK125</f>
        <v>6.4854187896086265E-3</v>
      </c>
      <c r="H126" s="229"/>
      <c r="I126" s="462">
        <f>'9. Service costing'!BK372</f>
        <v>7.2288811656952669E-3</v>
      </c>
      <c r="J126" s="463">
        <f>('10. Mark-ups'!$H$17)*I126</f>
        <v>1.503207381961623E-4</v>
      </c>
      <c r="K126" s="463">
        <f>I126*('10. Mark-ups'!$H$18)</f>
        <v>3.6144405828476335E-4</v>
      </c>
      <c r="L126" s="464">
        <f t="shared" si="6"/>
        <v>7.740645962176192E-3</v>
      </c>
      <c r="M126" s="249"/>
      <c r="N126" s="464">
        <f>IF($I126="","",I126*'C. Masterfiles'!$E$161)</f>
        <v>1.4138462650301773E-2</v>
      </c>
      <c r="O126" s="464">
        <f>IF($I126="","",J126*'C. Masterfiles'!$E$161)</f>
        <v>2.940018093862001E-4</v>
      </c>
      <c r="P126" s="464">
        <f>IF($I126="","",K126*'C. Masterfiles'!$E$161)</f>
        <v>7.0692313251508867E-4</v>
      </c>
      <c r="Q126" s="464">
        <f>IF($I126="","",L126*'C. Masterfiles'!$E$161)</f>
        <v>1.5139387592203062E-2</v>
      </c>
    </row>
    <row r="127" spans="3:17">
      <c r="C127" s="240" t="str">
        <f t="shared" si="5"/>
        <v>S08</v>
      </c>
      <c r="D127" s="240" t="str">
        <f t="shared" si="5"/>
        <v>Изходящи повиквания от чужди абонати в роуминг в мрежата на предприятието (Roaming Calls Outbound)</v>
      </c>
      <c r="E127" s="240" t="str">
        <f t="shared" si="5"/>
        <v>минути (Minutes)</v>
      </c>
      <c r="F127" s="229"/>
      <c r="G127" s="462">
        <f>'9. Service costing'!BK126</f>
        <v>6.0796905617025278E-3</v>
      </c>
      <c r="H127" s="229"/>
      <c r="I127" s="462">
        <f>'9. Service costing'!BK373</f>
        <v>6.7766418824278998E-3</v>
      </c>
      <c r="J127" s="463">
        <f>('10. Mark-ups'!$H$17)*I127</f>
        <v>1.4091666288438954E-4</v>
      </c>
      <c r="K127" s="463">
        <f>I127*('10. Mark-ups'!$H$18)</f>
        <v>3.3883209412139499E-4</v>
      </c>
      <c r="L127" s="464">
        <f t="shared" si="6"/>
        <v>7.2563906394336845E-3</v>
      </c>
      <c r="M127" s="249"/>
      <c r="N127" s="464">
        <f>IF($I127="","",I127*'C. Masterfiles'!$E$161)</f>
        <v>1.3253959492908959E-2</v>
      </c>
      <c r="O127" s="464">
        <f>IF($I127="","",J127*'C. Masterfiles'!$E$161)</f>
        <v>2.7560903676917561E-4</v>
      </c>
      <c r="P127" s="464">
        <f>IF($I127="","",K127*'C. Masterfiles'!$E$161)</f>
        <v>6.6269797464544797E-4</v>
      </c>
      <c r="Q127" s="464">
        <f>IF($I127="","",L127*'C. Masterfiles'!$E$161)</f>
        <v>1.4192266504323583E-2</v>
      </c>
    </row>
    <row r="128" spans="3:17">
      <c r="C128" s="240" t="str">
        <f t="shared" si="5"/>
        <v>S09</v>
      </c>
      <c r="D128" s="240" t="str">
        <f t="shared" si="5"/>
        <v>Входящи повиквания от чужди абонати в роуминг в мрежата на предприятието (Roaming Calls Inbound)</v>
      </c>
      <c r="E128" s="240" t="str">
        <f t="shared" si="5"/>
        <v>минути (Minutes)</v>
      </c>
      <c r="F128" s="229"/>
      <c r="G128" s="462">
        <f>'9. Service costing'!BK127</f>
        <v>6.6689487582640306E-3</v>
      </c>
      <c r="H128" s="229"/>
      <c r="I128" s="462">
        <f>'9. Service costing'!BK374</f>
        <v>7.4334502732260584E-3</v>
      </c>
      <c r="J128" s="463">
        <f>('10. Mark-ups'!$H$17)*I128</f>
        <v>1.5457464395990454E-4</v>
      </c>
      <c r="K128" s="463">
        <f>I128*('10. Mark-ups'!$H$18)</f>
        <v>3.7167251366130292E-4</v>
      </c>
      <c r="L128" s="464">
        <f t="shared" si="6"/>
        <v>7.9596974308472658E-3</v>
      </c>
      <c r="M128" s="249"/>
      <c r="N128" s="464">
        <f>IF($I128="","",I128*'C. Masterfiles'!$E$161)</f>
        <v>1.4538565047883721E-2</v>
      </c>
      <c r="O128" s="464">
        <f>IF($I128="","",J128*'C. Masterfiles'!$E$161)</f>
        <v>3.023217258961001E-4</v>
      </c>
      <c r="P128" s="464">
        <f>IF($I128="","",K128*'C. Masterfiles'!$E$161)</f>
        <v>7.2692825239418612E-4</v>
      </c>
      <c r="Q128" s="464">
        <f>IF($I128="","",L128*'C. Masterfiles'!$E$161)</f>
        <v>1.5567815026174008E-2</v>
      </c>
    </row>
    <row r="129" spans="3:17">
      <c r="C129" s="240" t="str">
        <f t="shared" si="5"/>
        <v>S10</v>
      </c>
      <c r="D129" s="240" t="str">
        <f t="shared" si="5"/>
        <v>Гласова поща (Voice mail)</v>
      </c>
      <c r="E129" s="240" t="str">
        <f t="shared" si="5"/>
        <v>минути (Minutes)</v>
      </c>
      <c r="F129" s="229"/>
      <c r="G129" s="462">
        <f>'9. Service costing'!BK128</f>
        <v>2.0065129252482876E-2</v>
      </c>
      <c r="H129" s="229"/>
      <c r="I129" s="462">
        <f>'9. Service costing'!BK375</f>
        <v>2.224203477998745E-2</v>
      </c>
      <c r="J129" s="463">
        <f>('10. Mark-ups'!$H$17)*I129</f>
        <v>4.6251128085750753E-4</v>
      </c>
      <c r="K129" s="463">
        <f>I129*('10. Mark-ups'!$H$18)</f>
        <v>1.1121017389993727E-3</v>
      </c>
      <c r="L129" s="464">
        <f t="shared" si="6"/>
        <v>2.3816647799844329E-2</v>
      </c>
      <c r="M129" s="249"/>
      <c r="N129" s="464">
        <f>IF($I129="","",I129*'C. Masterfiles'!$E$161)</f>
        <v>4.3501638883742852E-2</v>
      </c>
      <c r="O129" s="464">
        <f>IF($I129="","",J129*'C. Masterfiles'!$E$161)</f>
        <v>9.0459343843953888E-4</v>
      </c>
      <c r="P129" s="464">
        <f>IF($I129="","",K129*'C. Masterfiles'!$E$161)</f>
        <v>2.1750819441871431E-3</v>
      </c>
      <c r="Q129" s="464">
        <f>IF($I129="","",L129*'C. Masterfiles'!$E$161)</f>
        <v>4.6581314266369536E-2</v>
      </c>
    </row>
    <row r="130" spans="3:17">
      <c r="C130" s="240" t="str">
        <f t="shared" si="5"/>
        <v>S11</v>
      </c>
      <c r="D130" s="240" t="str">
        <f t="shared" si="5"/>
        <v>Повиквания към центъра за обслужване на клиенти (Help desk call)</v>
      </c>
      <c r="E130" s="240" t="str">
        <f t="shared" si="5"/>
        <v>минути (Minutes)</v>
      </c>
      <c r="F130" s="229"/>
      <c r="G130" s="462">
        <f>'9. Service costing'!BK129</f>
        <v>5.4623695882793305E-3</v>
      </c>
      <c r="H130" s="229"/>
      <c r="I130" s="462">
        <f>'9. Service costing'!BK376</f>
        <v>6.0952550998950835E-3</v>
      </c>
      <c r="J130" s="463">
        <f>('10. Mark-ups'!$H$17)*I130</f>
        <v>1.2674758722804771E-4</v>
      </c>
      <c r="K130" s="463">
        <f>I130*('10. Mark-ups'!$H$18)</f>
        <v>3.047627549947542E-4</v>
      </c>
      <c r="L130" s="464">
        <f t="shared" si="6"/>
        <v>6.5267654421178852E-3</v>
      </c>
      <c r="M130" s="249"/>
      <c r="N130" s="464">
        <f>IF($I130="","",I130*'C. Masterfiles'!$E$161)</f>
        <v>1.19212827820278E-2</v>
      </c>
      <c r="O130" s="464">
        <f>IF($I130="","",J130*'C. Masterfiles'!$E$161)</f>
        <v>2.4789673352823257E-4</v>
      </c>
      <c r="P130" s="464">
        <f>IF($I130="","",K130*'C. Masterfiles'!$E$161)</f>
        <v>5.9606413910139012E-4</v>
      </c>
      <c r="Q130" s="464">
        <f>IF($I130="","",L130*'C. Masterfiles'!$E$161)</f>
        <v>1.2765243654657423E-2</v>
      </c>
    </row>
    <row r="131" spans="3:17">
      <c r="C131" s="240" t="str">
        <f t="shared" si="5"/>
        <v>S12</v>
      </c>
      <c r="D131" s="240" t="str">
        <f t="shared" si="5"/>
        <v>Видеоразговори (Video call)</v>
      </c>
      <c r="E131" s="240" t="str">
        <f t="shared" si="5"/>
        <v>минути (Minutes)</v>
      </c>
      <c r="F131" s="229"/>
      <c r="G131" s="462">
        <f>'9. Service costing'!BK130</f>
        <v>0.19710022078009024</v>
      </c>
      <c r="H131" s="229"/>
      <c r="I131" s="462">
        <f>'9. Service costing'!BK377</f>
        <v>0.21980626453501304</v>
      </c>
      <c r="J131" s="463">
        <f>('10. Mark-ups'!$H$17)*I131</f>
        <v>4.5707543377310721E-3</v>
      </c>
      <c r="K131" s="463">
        <f>I131*('10. Mark-ups'!$H$18)</f>
        <v>1.0990313226750653E-2</v>
      </c>
      <c r="L131" s="464">
        <f t="shared" si="6"/>
        <v>0.23536733209949476</v>
      </c>
      <c r="M131" s="249"/>
      <c r="N131" s="464">
        <f>IF($I131="","",I131*'C. Masterfiles'!$E$161)</f>
        <v>0.42990368636551451</v>
      </c>
      <c r="O131" s="464">
        <f>IF($I131="","",J131*'C. Masterfiles'!$E$161)</f>
        <v>8.9396184563645623E-3</v>
      </c>
      <c r="P131" s="464">
        <f>IF($I131="","",K131*'C. Masterfiles'!$E$161)</f>
        <v>2.1495184318275729E-2</v>
      </c>
      <c r="Q131" s="464">
        <f>IF($I131="","",L131*'C. Masterfiles'!$E$161)</f>
        <v>0.46033848914015485</v>
      </c>
    </row>
    <row r="132" spans="3:17">
      <c r="C132" s="240" t="str">
        <f t="shared" si="5"/>
        <v>S13</v>
      </c>
      <c r="D132" s="240" t="str">
        <f t="shared" si="5"/>
        <v>MMS в мрежата (MMS on net)</v>
      </c>
      <c r="E132" s="240" t="str">
        <f t="shared" si="5"/>
        <v>брой съобщения (Number of messages)</v>
      </c>
      <c r="F132" s="229"/>
      <c r="G132" s="462">
        <f>'9. Service costing'!BK131</f>
        <v>7.9796083159734091E-2</v>
      </c>
      <c r="H132" s="229"/>
      <c r="I132" s="462">
        <f>'9. Service costing'!BK378</f>
        <v>8.7129458537605231E-2</v>
      </c>
      <c r="J132" s="463">
        <f>('10. Mark-ups'!$H$17)*I132</f>
        <v>1.8118107388676438E-3</v>
      </c>
      <c r="K132" s="463">
        <f>I132*('10. Mark-ups'!$H$18)</f>
        <v>4.3564729268802619E-3</v>
      </c>
      <c r="L132" s="464">
        <f t="shared" si="6"/>
        <v>9.3297742203353143E-2</v>
      </c>
      <c r="M132" s="249"/>
      <c r="N132" s="464">
        <f>IF($I132="","",I132*'C. Masterfiles'!$E$161)</f>
        <v>0.17041040889160444</v>
      </c>
      <c r="O132" s="464">
        <f>IF($I132="","",J132*'C. Masterfiles'!$E$161)</f>
        <v>3.5435937973995035E-3</v>
      </c>
      <c r="P132" s="464">
        <f>IF($I132="","",K132*'C. Masterfiles'!$E$161)</f>
        <v>8.5205204445802218E-3</v>
      </c>
      <c r="Q132" s="464">
        <f>IF($I132="","",L132*'C. Masterfiles'!$E$161)</f>
        <v>0.18247452313358417</v>
      </c>
    </row>
    <row r="133" spans="3:17">
      <c r="C133" s="240" t="str">
        <f t="shared" si="5"/>
        <v>S14</v>
      </c>
      <c r="D133" s="240" t="str">
        <f t="shared" si="5"/>
        <v>Изходящи MMS към други мрежи (MMS outgoing to other network)</v>
      </c>
      <c r="E133" s="240" t="str">
        <f t="shared" si="5"/>
        <v>брой съобщения (Number of messages)</v>
      </c>
      <c r="F133" s="229"/>
      <c r="G133" s="462">
        <f>'9. Service costing'!BK132</f>
        <v>7.7140924228812094E-2</v>
      </c>
      <c r="H133" s="229"/>
      <c r="I133" s="462">
        <f>'9. Service costing'!BK379</f>
        <v>8.4161300184803417E-2</v>
      </c>
      <c r="J133" s="463">
        <f>('10. Mark-ups'!$H$17)*I133</f>
        <v>1.7500894649319749E-3</v>
      </c>
      <c r="K133" s="463">
        <f>I133*('10. Mark-ups'!$H$18)</f>
        <v>4.2080650092401707E-3</v>
      </c>
      <c r="L133" s="464">
        <f t="shared" si="6"/>
        <v>9.011945465897557E-2</v>
      </c>
      <c r="M133" s="249"/>
      <c r="N133" s="464">
        <f>IF($I133="","",I133*'C. Masterfiles'!$E$161)</f>
        <v>0.16460519574044408</v>
      </c>
      <c r="O133" s="464">
        <f>IF($I133="","",J133*'C. Masterfiles'!$E$161)</f>
        <v>3.4228774781979044E-3</v>
      </c>
      <c r="P133" s="464">
        <f>IF($I133="","",K133*'C. Masterfiles'!$E$161)</f>
        <v>8.2302597870222028E-3</v>
      </c>
      <c r="Q133" s="464">
        <f>IF($I133="","",L133*'C. Masterfiles'!$E$161)</f>
        <v>0.17625833300566418</v>
      </c>
    </row>
    <row r="134" spans="3:17">
      <c r="C134" s="240" t="str">
        <f t="shared" si="5"/>
        <v>S15</v>
      </c>
      <c r="D134" s="240" t="str">
        <f t="shared" si="5"/>
        <v>Входящи MMS от други мрежи (MMS incoming from other network)</v>
      </c>
      <c r="E134" s="240" t="str">
        <f t="shared" si="5"/>
        <v>брой съобщения (Number of messages)</v>
      </c>
      <c r="F134" s="229"/>
      <c r="G134" s="462">
        <f>'9. Service costing'!BK133</f>
        <v>7.7238168020615672E-2</v>
      </c>
      <c r="H134" s="229"/>
      <c r="I134" s="462">
        <f>'9. Service costing'!BK380</f>
        <v>8.4267300693069841E-2</v>
      </c>
      <c r="J134" s="463">
        <f>('10. Mark-ups'!$H$17)*I134</f>
        <v>1.7522936891108691E-3</v>
      </c>
      <c r="K134" s="463">
        <f>I134*('10. Mark-ups'!$H$18)</f>
        <v>4.213365034653492E-3</v>
      </c>
      <c r="L134" s="464">
        <f t="shared" si="6"/>
        <v>9.0232959416834208E-2</v>
      </c>
      <c r="M134" s="249"/>
      <c r="N134" s="464">
        <f>IF($I134="","",I134*'C. Masterfiles'!$E$161)</f>
        <v>0.16481251471452679</v>
      </c>
      <c r="O134" s="464">
        <f>IF($I134="","",J134*'C. Masterfiles'!$E$161)</f>
        <v>3.4271885659737109E-3</v>
      </c>
      <c r="P134" s="464">
        <f>IF($I134="","",K134*'C. Masterfiles'!$E$161)</f>
        <v>8.2406257357263389E-3</v>
      </c>
      <c r="Q134" s="464">
        <f>IF($I134="","",L134*'C. Masterfiles'!$E$161)</f>
        <v>0.17648032901622684</v>
      </c>
    </row>
    <row r="135" spans="3:17">
      <c r="C135" s="240" t="str">
        <f t="shared" si="5"/>
        <v>S16</v>
      </c>
      <c r="D135" s="240" t="str">
        <f t="shared" si="5"/>
        <v>SMS в мрежата (SMS on net)</v>
      </c>
      <c r="E135" s="240" t="str">
        <f t="shared" si="5"/>
        <v>брой съобщения (Number of messages)</v>
      </c>
      <c r="F135" s="229"/>
      <c r="G135" s="462">
        <f>'9. Service costing'!BK134</f>
        <v>8.0255374025514149E-4</v>
      </c>
      <c r="H135" s="229"/>
      <c r="I135" s="462">
        <f>'9. Service costing'!BK381</f>
        <v>8.7508958412153837E-4</v>
      </c>
      <c r="J135" s="463">
        <f>('10. Mark-ups'!$H$17)*I135</f>
        <v>1.8197022368712648E-5</v>
      </c>
      <c r="K135" s="463">
        <f>I135*('10. Mark-ups'!$H$18)</f>
        <v>4.3754479206076921E-5</v>
      </c>
      <c r="L135" s="464">
        <f t="shared" si="6"/>
        <v>9.3704108569632797E-4</v>
      </c>
      <c r="M135" s="249"/>
      <c r="N135" s="464">
        <f>IF($I135="","",I135*'C. Masterfiles'!$E$161)</f>
        <v>1.7115264613124283E-3</v>
      </c>
      <c r="O135" s="464">
        <f>IF($I135="","",J135*'C. Masterfiles'!$E$161)</f>
        <v>3.5590282259399261E-5</v>
      </c>
      <c r="P135" s="464">
        <f>IF($I135="","",K135*'C. Masterfiles'!$E$161)</f>
        <v>8.5576323065621423E-5</v>
      </c>
      <c r="Q135" s="464">
        <f>IF($I135="","",L135*'C. Masterfiles'!$E$161)</f>
        <v>1.8326930666374491E-3</v>
      </c>
    </row>
    <row r="136" spans="3:17">
      <c r="C136" s="240" t="str">
        <f t="shared" si="5"/>
        <v>S17</v>
      </c>
      <c r="D136" s="240" t="str">
        <f t="shared" si="5"/>
        <v>Изходящи SMS към други мрежи (SMS outgoing to other network)</v>
      </c>
      <c r="E136" s="240" t="str">
        <f t="shared" si="5"/>
        <v>брой съобщения (Number of messages)</v>
      </c>
      <c r="F136" s="229"/>
      <c r="G136" s="462">
        <f>'9. Service costing'!BK135</f>
        <v>7.9776474621202442E-4</v>
      </c>
      <c r="H136" s="229"/>
      <c r="I136" s="462">
        <f>'9. Service costing'!BK382</f>
        <v>8.697360467098778E-4</v>
      </c>
      <c r="J136" s="463">
        <f>('10. Mark-ups'!$H$17)*I136</f>
        <v>1.8085698406229971E-5</v>
      </c>
      <c r="K136" s="463">
        <f>I136*('10. Mark-ups'!$H$18)</f>
        <v>4.3486802335493891E-5</v>
      </c>
      <c r="L136" s="464">
        <f t="shared" si="6"/>
        <v>9.3130854745160157E-4</v>
      </c>
      <c r="M136" s="249"/>
      <c r="N136" s="464">
        <f>IF($I136="","",I136*'C. Masterfiles'!$E$161)</f>
        <v>1.7010558522365803E-3</v>
      </c>
      <c r="O136" s="464">
        <f>IF($I136="","",J136*'C. Masterfiles'!$E$161)</f>
        <v>3.5372551513856766E-5</v>
      </c>
      <c r="P136" s="464">
        <f>IF($I136="","",K136*'C. Masterfiles'!$E$161)</f>
        <v>8.5052792611829019E-5</v>
      </c>
      <c r="Q136" s="464">
        <f>IF($I136="","",L136*'C. Masterfiles'!$E$161)</f>
        <v>1.8214811963622659E-3</v>
      </c>
    </row>
    <row r="137" spans="3:17">
      <c r="C137" s="240" t="str">
        <f t="shared" si="5"/>
        <v>S18</v>
      </c>
      <c r="D137" s="240" t="str">
        <f t="shared" si="5"/>
        <v>Входящи SMS от други мрежи (SMS incoming from other network)</v>
      </c>
      <c r="E137" s="240" t="str">
        <f t="shared" si="5"/>
        <v>брой съобщения (Number of messages)</v>
      </c>
      <c r="F137" s="229"/>
      <c r="G137" s="462">
        <f>'9. Service costing'!BK136</f>
        <v>7.979401405864455E-4</v>
      </c>
      <c r="H137" s="229"/>
      <c r="I137" s="462">
        <f>'9. Service costing'!BK383</f>
        <v>8.6992723519081717E-4</v>
      </c>
      <c r="J137" s="463">
        <f>('10. Mark-ups'!$H$17)*I137</f>
        <v>1.8089674068982014E-5</v>
      </c>
      <c r="K137" s="463">
        <f>I137*('10. Mark-ups'!$H$18)</f>
        <v>4.349636175954086E-5</v>
      </c>
      <c r="L137" s="464">
        <f t="shared" si="6"/>
        <v>9.3151327101934013E-4</v>
      </c>
      <c r="M137" s="249"/>
      <c r="N137" s="464">
        <f>IF($I137="","",I137*'C. Masterfiles'!$E$161)</f>
        <v>1.7014297844032559E-3</v>
      </c>
      <c r="O137" s="464">
        <f>IF($I137="","",J137*'C. Masterfiles'!$E$161)</f>
        <v>3.5380327234337091E-5</v>
      </c>
      <c r="P137" s="464">
        <f>IF($I137="","",K137*'C. Masterfiles'!$E$161)</f>
        <v>8.5071489220162793E-5</v>
      </c>
      <c r="Q137" s="464">
        <f>IF($I137="","",L137*'C. Masterfiles'!$E$161)</f>
        <v>1.8218816008577559E-3</v>
      </c>
    </row>
    <row r="138" spans="3:17">
      <c r="C138" s="240" t="str">
        <f t="shared" si="5"/>
        <v>S19</v>
      </c>
      <c r="D138" s="240" t="str">
        <f t="shared" si="5"/>
        <v>Пренос на данни (Data services)</v>
      </c>
      <c r="E138" s="240" t="str">
        <f t="shared" si="5"/>
        <v>MB (MB)</v>
      </c>
      <c r="F138" s="229"/>
      <c r="G138" s="462">
        <f>'9. Service costing'!BK137</f>
        <v>4.6829203217861942E-3</v>
      </c>
      <c r="H138" s="229"/>
      <c r="I138" s="462">
        <f>'9. Service costing'!BK384</f>
        <v>5.1046131076741387E-3</v>
      </c>
      <c r="J138" s="463">
        <f>('10. Mark-ups'!$H$17)*I138</f>
        <v>1.0614771400486589E-4</v>
      </c>
      <c r="K138" s="463">
        <f>I138*('10. Mark-ups'!$H$18)</f>
        <v>2.5523065538370695E-4</v>
      </c>
      <c r="L138" s="464">
        <f t="shared" si="6"/>
        <v>5.4659914770627113E-3</v>
      </c>
      <c r="M138" s="249"/>
      <c r="N138" s="464">
        <f>IF($I138="","",I138*'C. Masterfiles'!$E$161)</f>
        <v>9.98375545438231E-3</v>
      </c>
      <c r="O138" s="464">
        <f>IF($I138="","",J138*'C. Masterfiles'!$E$161)</f>
        <v>2.0760688348213686E-4</v>
      </c>
      <c r="P138" s="464">
        <f>IF($I138="","",K138*'C. Masterfiles'!$E$161)</f>
        <v>4.9918777271911558E-4</v>
      </c>
      <c r="Q138" s="464">
        <f>IF($I138="","",L138*'C. Masterfiles'!$E$161)</f>
        <v>1.0690550110583563E-2</v>
      </c>
    </row>
    <row r="139" spans="3:17">
      <c r="C139" s="240" t="str">
        <f t="shared" si="5"/>
        <v>S20</v>
      </c>
      <c r="D139" s="240" t="str">
        <f t="shared" si="5"/>
        <v>Subscribers</v>
      </c>
      <c r="E139" s="240" t="str">
        <f t="shared" si="5"/>
        <v>Subscriber</v>
      </c>
      <c r="F139" s="229"/>
      <c r="G139" s="462" t="str">
        <f>'9. Service costing'!BK138</f>
        <v/>
      </c>
      <c r="H139" s="229"/>
      <c r="I139" s="462" t="str">
        <f>'9. Service costing'!BK385</f>
        <v/>
      </c>
      <c r="J139" s="463" t="e">
        <f>('10. Mark-ups'!$H$17)*I139</f>
        <v>#VALUE!</v>
      </c>
      <c r="K139" s="463" t="e">
        <f>I139*('10. Mark-ups'!$H$18)</f>
        <v>#VALUE!</v>
      </c>
      <c r="L139" s="464" t="str">
        <f t="shared" si="6"/>
        <v/>
      </c>
      <c r="M139" s="249"/>
      <c r="N139" s="464" t="str">
        <f>IF($I139="","",I139*'C. Masterfiles'!$E$161)</f>
        <v/>
      </c>
      <c r="O139" s="464" t="str">
        <f>IF($I139="","",J139*'C. Masterfiles'!$E$161)</f>
        <v/>
      </c>
      <c r="P139" s="464" t="str">
        <f>IF($I139="","",K139*'C. Masterfiles'!$E$161)</f>
        <v/>
      </c>
      <c r="Q139" s="464" t="str">
        <f>IF($I139="","",L139*'C. Masterfiles'!$E$161)</f>
        <v/>
      </c>
    </row>
    <row r="140" spans="3:17">
      <c r="C140" s="240" t="str">
        <f t="shared" si="5"/>
        <v>S21</v>
      </c>
      <c r="D140" s="240" t="str">
        <f t="shared" si="5"/>
        <v>OTHER: complete as required</v>
      </c>
      <c r="E140" s="240" t="str">
        <f t="shared" si="5"/>
        <v>OTHER: complete as required</v>
      </c>
      <c r="F140" s="229"/>
      <c r="G140" s="462" t="str">
        <f>'9. Service costing'!BK139</f>
        <v/>
      </c>
      <c r="H140" s="229"/>
      <c r="I140" s="462" t="str">
        <f>'9. Service costing'!BK386</f>
        <v/>
      </c>
      <c r="J140" s="463" t="e">
        <f>('10. Mark-ups'!$H$17)*I140</f>
        <v>#VALUE!</v>
      </c>
      <c r="K140" s="463" t="e">
        <f>I140*('10. Mark-ups'!$H$18)</f>
        <v>#VALUE!</v>
      </c>
      <c r="L140" s="464" t="str">
        <f t="shared" si="6"/>
        <v/>
      </c>
      <c r="M140" s="249"/>
      <c r="N140" s="464" t="str">
        <f>IF($I140="","",I140*'C. Masterfiles'!$E$161)</f>
        <v/>
      </c>
      <c r="O140" s="464" t="str">
        <f>IF($I140="","",J140*'C. Masterfiles'!$E$161)</f>
        <v/>
      </c>
      <c r="P140" s="464" t="str">
        <f>IF($I140="","",K140*'C. Masterfiles'!$E$161)</f>
        <v/>
      </c>
      <c r="Q140" s="464" t="str">
        <f>IF($I140="","",L140*'C. Masterfiles'!$E$161)</f>
        <v/>
      </c>
    </row>
    <row r="141" spans="3:17">
      <c r="C141" s="240" t="str">
        <f t="shared" si="5"/>
        <v>S22</v>
      </c>
      <c r="D141" s="240" t="str">
        <f t="shared" si="5"/>
        <v>OTHER: complete as required</v>
      </c>
      <c r="E141" s="240" t="str">
        <f t="shared" si="5"/>
        <v>OTHER: complete as required</v>
      </c>
      <c r="G141" s="462" t="str">
        <f>'9. Service costing'!BK140</f>
        <v/>
      </c>
      <c r="H141" s="207"/>
      <c r="I141" s="462" t="str">
        <f>'9. Service costing'!BK387</f>
        <v/>
      </c>
      <c r="J141" s="463" t="e">
        <f>('10. Mark-ups'!$H$17)*I141</f>
        <v>#VALUE!</v>
      </c>
      <c r="K141" s="463" t="e">
        <f>I141*('10. Mark-ups'!$H$18)</f>
        <v>#VALUE!</v>
      </c>
      <c r="L141" s="464" t="str">
        <f t="shared" si="6"/>
        <v/>
      </c>
      <c r="M141" s="207"/>
      <c r="N141" s="464" t="str">
        <f>IF($I141="","",I141*'C. Masterfiles'!$E$161)</f>
        <v/>
      </c>
      <c r="O141" s="464" t="str">
        <f>IF($I141="","",J141*'C. Masterfiles'!$E$161)</f>
        <v/>
      </c>
      <c r="P141" s="464" t="str">
        <f>IF($I141="","",K141*'C. Masterfiles'!$E$161)</f>
        <v/>
      </c>
      <c r="Q141" s="464" t="str">
        <f>IF($I141="","",L141*'C. Masterfiles'!$E$161)</f>
        <v/>
      </c>
    </row>
    <row r="142" spans="3:17">
      <c r="C142" s="240" t="str">
        <f t="shared" si="5"/>
        <v>S23</v>
      </c>
      <c r="D142" s="240" t="str">
        <f t="shared" si="5"/>
        <v>OTHER: complete as required</v>
      </c>
      <c r="E142" s="240" t="str">
        <f t="shared" si="5"/>
        <v>OTHER: complete as required</v>
      </c>
      <c r="G142" s="462" t="str">
        <f>'9. Service costing'!BK141</f>
        <v/>
      </c>
      <c r="H142" s="207"/>
      <c r="I142" s="462" t="str">
        <f>'9. Service costing'!BK388</f>
        <v/>
      </c>
      <c r="J142" s="463" t="e">
        <f>('10. Mark-ups'!$H$17)*I142</f>
        <v>#VALUE!</v>
      </c>
      <c r="K142" s="463" t="e">
        <f>I142*('10. Mark-ups'!$H$18)</f>
        <v>#VALUE!</v>
      </c>
      <c r="L142" s="464" t="str">
        <f t="shared" si="6"/>
        <v/>
      </c>
      <c r="M142" s="207"/>
      <c r="N142" s="464" t="str">
        <f>IF($I142="","",I142*'C. Masterfiles'!$E$161)</f>
        <v/>
      </c>
      <c r="O142" s="464" t="str">
        <f>IF($I142="","",J142*'C. Masterfiles'!$E$161)</f>
        <v/>
      </c>
      <c r="P142" s="464" t="str">
        <f>IF($I142="","",K142*'C. Masterfiles'!$E$161)</f>
        <v/>
      </c>
      <c r="Q142" s="464" t="str">
        <f>IF($I142="","",L142*'C. Masterfiles'!$E$161)</f>
        <v/>
      </c>
    </row>
    <row r="143" spans="3:17">
      <c r="C143" s="240" t="str">
        <f t="shared" si="5"/>
        <v>S24</v>
      </c>
      <c r="D143" s="240" t="str">
        <f t="shared" si="5"/>
        <v>OTHER: complete as required</v>
      </c>
      <c r="E143" s="240" t="str">
        <f t="shared" si="5"/>
        <v>OTHER: complete as required</v>
      </c>
      <c r="G143" s="462" t="str">
        <f>'9. Service costing'!BK142</f>
        <v/>
      </c>
      <c r="H143" s="207"/>
      <c r="I143" s="462" t="str">
        <f>'9. Service costing'!BK389</f>
        <v/>
      </c>
      <c r="J143" s="463" t="e">
        <f>('10. Mark-ups'!$H$17)*I143</f>
        <v>#VALUE!</v>
      </c>
      <c r="K143" s="463" t="e">
        <f>I143*('10. Mark-ups'!$H$18)</f>
        <v>#VALUE!</v>
      </c>
      <c r="L143" s="464" t="str">
        <f t="shared" si="6"/>
        <v/>
      </c>
      <c r="M143" s="207"/>
      <c r="N143" s="464" t="str">
        <f>IF($I143="","",I143*'C. Masterfiles'!$E$161)</f>
        <v/>
      </c>
      <c r="O143" s="464" t="str">
        <f>IF($I143="","",J143*'C. Masterfiles'!$E$161)</f>
        <v/>
      </c>
      <c r="P143" s="464" t="str">
        <f>IF($I143="","",K143*'C. Masterfiles'!$E$161)</f>
        <v/>
      </c>
      <c r="Q143" s="464" t="str">
        <f>IF($I143="","",L143*'C. Masterfiles'!$E$161)</f>
        <v/>
      </c>
    </row>
    <row r="144" spans="3:17">
      <c r="C144" s="240" t="str">
        <f t="shared" si="5"/>
        <v>S25</v>
      </c>
      <c r="D144" s="240" t="str">
        <f t="shared" si="5"/>
        <v>OTHER: complete as required</v>
      </c>
      <c r="E144" s="240" t="str">
        <f t="shared" si="5"/>
        <v>OTHER: complete as required</v>
      </c>
      <c r="G144" s="462" t="str">
        <f>'9. Service costing'!BK143</f>
        <v/>
      </c>
      <c r="H144" s="207"/>
      <c r="I144" s="462" t="str">
        <f>'9. Service costing'!BK390</f>
        <v/>
      </c>
      <c r="J144" s="463" t="e">
        <f>('10. Mark-ups'!$H$17)*I144</f>
        <v>#VALUE!</v>
      </c>
      <c r="K144" s="463" t="e">
        <f>I144*('10. Mark-ups'!$H$18)</f>
        <v>#VALUE!</v>
      </c>
      <c r="L144" s="464" t="str">
        <f t="shared" si="6"/>
        <v/>
      </c>
      <c r="M144" s="207"/>
      <c r="N144" s="464" t="str">
        <f>IF($I144="","",I144*'C. Masterfiles'!$E$161)</f>
        <v/>
      </c>
      <c r="O144" s="464" t="str">
        <f>IF($I144="","",J144*'C. Masterfiles'!$E$161)</f>
        <v/>
      </c>
      <c r="P144" s="464" t="str">
        <f>IF($I144="","",K144*'C. Masterfiles'!$E$161)</f>
        <v/>
      </c>
      <c r="Q144" s="464" t="str">
        <f>IF($I144="","",L144*'C. Masterfiles'!$E$161)</f>
        <v/>
      </c>
    </row>
    <row r="145" spans="3:17">
      <c r="C145" s="240" t="str">
        <f t="shared" si="5"/>
        <v>S26</v>
      </c>
      <c r="D145" s="240" t="str">
        <f t="shared" si="5"/>
        <v>OTHER: complete as required</v>
      </c>
      <c r="E145" s="240" t="str">
        <f t="shared" si="5"/>
        <v>OTHER: complete as required</v>
      </c>
      <c r="G145" s="462" t="str">
        <f>'9. Service costing'!BK144</f>
        <v/>
      </c>
      <c r="H145" s="207"/>
      <c r="I145" s="462" t="str">
        <f>'9. Service costing'!BK391</f>
        <v/>
      </c>
      <c r="J145" s="463" t="e">
        <f>('10. Mark-ups'!$H$17)*I145</f>
        <v>#VALUE!</v>
      </c>
      <c r="K145" s="463" t="e">
        <f>I145*('10. Mark-ups'!$H$18)</f>
        <v>#VALUE!</v>
      </c>
      <c r="L145" s="464" t="str">
        <f t="shared" si="6"/>
        <v/>
      </c>
      <c r="M145" s="207"/>
      <c r="N145" s="464" t="str">
        <f>IF($I145="","",I145*'C. Masterfiles'!$E$161)</f>
        <v/>
      </c>
      <c r="O145" s="464" t="str">
        <f>IF($I145="","",J145*'C. Masterfiles'!$E$161)</f>
        <v/>
      </c>
      <c r="P145" s="464" t="str">
        <f>IF($I145="","",K145*'C. Masterfiles'!$E$161)</f>
        <v/>
      </c>
      <c r="Q145" s="464" t="str">
        <f>IF($I145="","",L145*'C. Masterfiles'!$E$161)</f>
        <v/>
      </c>
    </row>
    <row r="146" spans="3:17">
      <c r="C146" s="240" t="str">
        <f t="shared" si="5"/>
        <v>S27</v>
      </c>
      <c r="D146" s="240" t="str">
        <f t="shared" si="5"/>
        <v>OTHER: complete as required</v>
      </c>
      <c r="E146" s="240" t="str">
        <f t="shared" si="5"/>
        <v>OTHER: complete as required</v>
      </c>
      <c r="G146" s="462" t="str">
        <f>'9. Service costing'!BK145</f>
        <v/>
      </c>
      <c r="H146" s="207"/>
      <c r="I146" s="462" t="str">
        <f>'9. Service costing'!BK392</f>
        <v/>
      </c>
      <c r="J146" s="463" t="e">
        <f>('10. Mark-ups'!$H$17)*I146</f>
        <v>#VALUE!</v>
      </c>
      <c r="K146" s="463" t="e">
        <f>I146*('10. Mark-ups'!$H$18)</f>
        <v>#VALUE!</v>
      </c>
      <c r="L146" s="464" t="str">
        <f t="shared" si="6"/>
        <v/>
      </c>
      <c r="M146" s="207"/>
      <c r="N146" s="464" t="str">
        <f>IF($I146="","",I146*'C. Masterfiles'!$E$161)</f>
        <v/>
      </c>
      <c r="O146" s="464" t="str">
        <f>IF($I146="","",J146*'C. Masterfiles'!$E$161)</f>
        <v/>
      </c>
      <c r="P146" s="464" t="str">
        <f>IF($I146="","",K146*'C. Masterfiles'!$E$161)</f>
        <v/>
      </c>
      <c r="Q146" s="464" t="str">
        <f>IF($I146="","",L146*'C. Masterfiles'!$E$161)</f>
        <v/>
      </c>
    </row>
    <row r="147" spans="3:17">
      <c r="C147" s="240" t="str">
        <f t="shared" si="5"/>
        <v>S28</v>
      </c>
      <c r="D147" s="240" t="str">
        <f t="shared" si="5"/>
        <v>OTHER: complete as required</v>
      </c>
      <c r="E147" s="240" t="str">
        <f t="shared" si="5"/>
        <v>OTHER: complete as required</v>
      </c>
      <c r="G147" s="462" t="str">
        <f>'9. Service costing'!BK146</f>
        <v/>
      </c>
      <c r="H147" s="207"/>
      <c r="I147" s="462" t="str">
        <f>'9. Service costing'!BK393</f>
        <v/>
      </c>
      <c r="J147" s="463" t="e">
        <f>('10. Mark-ups'!$H$17)*I147</f>
        <v>#VALUE!</v>
      </c>
      <c r="K147" s="463" t="e">
        <f>I147*('10. Mark-ups'!$H$18)</f>
        <v>#VALUE!</v>
      </c>
      <c r="L147" s="464" t="str">
        <f t="shared" si="6"/>
        <v/>
      </c>
      <c r="M147" s="207"/>
      <c r="N147" s="464" t="str">
        <f>IF($I147="","",I147*'C. Masterfiles'!$E$161)</f>
        <v/>
      </c>
      <c r="O147" s="464" t="str">
        <f>IF($I147="","",J147*'C. Masterfiles'!$E$161)</f>
        <v/>
      </c>
      <c r="P147" s="464" t="str">
        <f>IF($I147="","",K147*'C. Masterfiles'!$E$161)</f>
        <v/>
      </c>
      <c r="Q147" s="464" t="str">
        <f>IF($I147="","",L147*'C. Masterfiles'!$E$161)</f>
        <v/>
      </c>
    </row>
    <row r="148" spans="3:17">
      <c r="C148" s="240" t="str">
        <f t="shared" si="5"/>
        <v>S29</v>
      </c>
      <c r="D148" s="240" t="str">
        <f t="shared" si="5"/>
        <v>OTHER: complete as required</v>
      </c>
      <c r="E148" s="240" t="str">
        <f t="shared" si="5"/>
        <v>OTHER: complete as required</v>
      </c>
      <c r="G148" s="462" t="str">
        <f>'9. Service costing'!BK147</f>
        <v/>
      </c>
      <c r="H148" s="207"/>
      <c r="I148" s="462" t="str">
        <f>'9. Service costing'!BK394</f>
        <v/>
      </c>
      <c r="J148" s="463" t="e">
        <f>('10. Mark-ups'!$H$17)*I148</f>
        <v>#VALUE!</v>
      </c>
      <c r="K148" s="463" t="e">
        <f>I148*('10. Mark-ups'!$H$18)</f>
        <v>#VALUE!</v>
      </c>
      <c r="L148" s="464" t="str">
        <f t="shared" si="6"/>
        <v/>
      </c>
      <c r="M148" s="207"/>
      <c r="N148" s="464" t="str">
        <f>IF($I148="","",I148*'C. Masterfiles'!$E$161)</f>
        <v/>
      </c>
      <c r="O148" s="464" t="str">
        <f>IF($I148="","",J148*'C. Masterfiles'!$E$161)</f>
        <v/>
      </c>
      <c r="P148" s="464" t="str">
        <f>IF($I148="","",K148*'C. Masterfiles'!$E$161)</f>
        <v/>
      </c>
      <c r="Q148" s="464" t="str">
        <f>IF($I148="","",L148*'C. Masterfiles'!$E$161)</f>
        <v/>
      </c>
    </row>
    <row r="149" spans="3:17">
      <c r="C149" s="240" t="str">
        <f t="shared" si="5"/>
        <v>S30</v>
      </c>
      <c r="D149" s="240" t="str">
        <f t="shared" si="5"/>
        <v>OTHER: complete as required</v>
      </c>
      <c r="E149" s="240" t="str">
        <f t="shared" si="5"/>
        <v>OTHER: complete as required</v>
      </c>
      <c r="G149" s="462" t="str">
        <f>'9. Service costing'!BK148</f>
        <v/>
      </c>
      <c r="H149" s="207"/>
      <c r="I149" s="462" t="str">
        <f>'9. Service costing'!BK395</f>
        <v/>
      </c>
      <c r="J149" s="463" t="e">
        <f>('10. Mark-ups'!$H$17)*I149</f>
        <v>#VALUE!</v>
      </c>
      <c r="K149" s="463" t="e">
        <f>I149*('10. Mark-ups'!$H$18)</f>
        <v>#VALUE!</v>
      </c>
      <c r="L149" s="464" t="str">
        <f t="shared" si="6"/>
        <v/>
      </c>
      <c r="M149" s="207"/>
      <c r="N149" s="464" t="str">
        <f>IF($I149="","",I149*'C. Masterfiles'!$E$161)</f>
        <v/>
      </c>
      <c r="O149" s="464" t="str">
        <f>IF($I149="","",J149*'C. Masterfiles'!$E$161)</f>
        <v/>
      </c>
      <c r="P149" s="464" t="str">
        <f>IF($I149="","",K149*'C. Masterfiles'!$E$161)</f>
        <v/>
      </c>
      <c r="Q149" s="464" t="str">
        <f>IF($I149="","",L149*'C. Masterfiles'!$E$161)</f>
        <v/>
      </c>
    </row>
    <row r="152" spans="3:17" ht="18">
      <c r="C152" s="461">
        <f>'7. Network costs'!J181</f>
        <v>2018</v>
      </c>
      <c r="D152" s="221"/>
      <c r="E152" s="221"/>
      <c r="F152" s="216"/>
      <c r="G152" s="216"/>
      <c r="H152" s="216"/>
      <c r="I152" s="269"/>
      <c r="J152" s="269"/>
      <c r="K152" s="216"/>
      <c r="L152" s="216"/>
      <c r="M152" s="249"/>
      <c r="N152" s="249"/>
      <c r="O152" s="249"/>
      <c r="P152" s="249"/>
      <c r="Q152" s="249"/>
    </row>
    <row r="153" spans="3:17">
      <c r="C153" s="216"/>
      <c r="D153" s="216"/>
      <c r="E153" s="216"/>
      <c r="F153" s="216"/>
      <c r="G153" s="214" t="str">
        <f>G118</f>
        <v>EURO</v>
      </c>
      <c r="H153" s="216"/>
      <c r="I153" s="822" t="str">
        <f>I118</f>
        <v>Euro</v>
      </c>
      <c r="J153" s="823"/>
      <c r="K153" s="823"/>
      <c r="L153" s="824"/>
      <c r="M153" s="216"/>
      <c r="N153" s="822" t="str">
        <f>N118</f>
        <v>BGN</v>
      </c>
      <c r="O153" s="823"/>
      <c r="P153" s="823"/>
      <c r="Q153" s="824"/>
    </row>
    <row r="154" spans="3:17">
      <c r="C154" s="260" t="str">
        <f t="shared" ref="C154:E184" si="7">C119</f>
        <v>Code</v>
      </c>
      <c r="D154" s="260" t="str">
        <f t="shared" si="7"/>
        <v>Service description</v>
      </c>
      <c r="E154" s="260" t="str">
        <f t="shared" si="7"/>
        <v>Unit</v>
      </c>
      <c r="F154" s="216"/>
      <c r="G154" s="214" t="str">
        <f>G119</f>
        <v>LRIC excl. coverage</v>
      </c>
      <c r="H154" s="216"/>
      <c r="I154" s="214" t="str">
        <f>I119</f>
        <v>LRIC incl. coverage</v>
      </c>
      <c r="J154" s="214" t="str">
        <f>J119</f>
        <v>Indirect</v>
      </c>
      <c r="K154" s="214" t="str">
        <f>K119</f>
        <v>Common</v>
      </c>
      <c r="L154" s="214" t="str">
        <f>L119</f>
        <v>LRIC+</v>
      </c>
      <c r="M154" s="249"/>
      <c r="N154" s="214" t="str">
        <f>I154</f>
        <v>LRIC incl. coverage</v>
      </c>
      <c r="O154" s="214" t="str">
        <f>J154</f>
        <v>Indirect</v>
      </c>
      <c r="P154" s="214" t="str">
        <f>K154</f>
        <v>Common</v>
      </c>
      <c r="Q154" s="214" t="str">
        <f>L154</f>
        <v>LRIC+</v>
      </c>
    </row>
    <row r="155" spans="3:17">
      <c r="C155" s="240" t="str">
        <f t="shared" si="7"/>
        <v>S01</v>
      </c>
      <c r="D155" s="240" t="str">
        <f t="shared" si="7"/>
        <v>Повиквания в мрежата (On Net calls)</v>
      </c>
      <c r="E155" s="240" t="str">
        <f t="shared" si="7"/>
        <v>минути (Minutes)</v>
      </c>
      <c r="F155" s="229"/>
      <c r="G155" s="462">
        <f>'9. Service costing'!BK154</f>
        <v>1.5194939679317263E-2</v>
      </c>
      <c r="H155" s="229"/>
      <c r="I155" s="462">
        <f>'9. Service costing'!BK401</f>
        <v>1.6936507498081697E-2</v>
      </c>
      <c r="J155" s="463">
        <f>('10. Mark-ups'!$I$17)*I155</f>
        <v>3.6802039592318485E-4</v>
      </c>
      <c r="K155" s="463">
        <f>I155*('10. Mark-ups'!$I$18)</f>
        <v>8.4682537490408493E-4</v>
      </c>
      <c r="L155" s="464">
        <f t="shared" ref="L155:L184" si="8">IF(I155="","",I155+J155+K155)</f>
        <v>1.8151353268908967E-2</v>
      </c>
      <c r="M155" s="249"/>
      <c r="N155" s="464">
        <f>IF($I155="","",I155*'C. Masterfiles'!$E$161)</f>
        <v>3.3124929459973126E-2</v>
      </c>
      <c r="O155" s="464">
        <f>IF($I155="","",J155*'C. Masterfiles'!$E$161)</f>
        <v>7.1978533095844264E-4</v>
      </c>
      <c r="P155" s="464">
        <f>IF($I155="","",K155*'C. Masterfiles'!$E$161)</f>
        <v>1.6562464729986564E-3</v>
      </c>
      <c r="Q155" s="464">
        <f>IF($I155="","",L155*'C. Masterfiles'!$E$161)</f>
        <v>3.5500961263930222E-2</v>
      </c>
    </row>
    <row r="156" spans="3:17">
      <c r="C156" s="240" t="str">
        <f t="shared" si="7"/>
        <v>S02</v>
      </c>
      <c r="D156" s="240" t="str">
        <f t="shared" si="7"/>
        <v>Изходящи повиквания към фиксирана линия (Outgoing Calls to Fixed Line)</v>
      </c>
      <c r="E156" s="240" t="str">
        <f t="shared" si="7"/>
        <v>минути (Minutes)</v>
      </c>
      <c r="F156" s="229"/>
      <c r="G156" s="462">
        <f>'9. Service costing'!BK155</f>
        <v>6.4240071063251646E-3</v>
      </c>
      <c r="H156" s="229"/>
      <c r="I156" s="462">
        <f>'9. Service costing'!BK402</f>
        <v>7.1520832140944107E-3</v>
      </c>
      <c r="J156" s="463">
        <f>('10. Mark-ups'!$I$17)*I156</f>
        <v>1.5541058251972633E-4</v>
      </c>
      <c r="K156" s="463">
        <f>I156*('10. Mark-ups'!$I$18)</f>
        <v>3.5760416070472055E-4</v>
      </c>
      <c r="L156" s="464">
        <f t="shared" si="8"/>
        <v>7.6650979573188571E-3</v>
      </c>
      <c r="M156" s="249"/>
      <c r="N156" s="464">
        <f>IF($I156="","",I156*'C. Masterfiles'!$E$161)</f>
        <v>1.3988258912622271E-2</v>
      </c>
      <c r="O156" s="464">
        <f>IF($I156="","",J156*'C. Masterfiles'!$E$161)</f>
        <v>3.0395667960955638E-4</v>
      </c>
      <c r="P156" s="464">
        <f>IF($I156="","",K156*'C. Masterfiles'!$E$161)</f>
        <v>6.9941294563111362E-4</v>
      </c>
      <c r="Q156" s="464">
        <f>IF($I156="","",L156*'C. Masterfiles'!$E$161)</f>
        <v>1.499162853786294E-2</v>
      </c>
    </row>
    <row r="157" spans="3:17">
      <c r="C157" s="240" t="str">
        <f t="shared" si="7"/>
        <v>S03</v>
      </c>
      <c r="D157" s="240" t="str">
        <f t="shared" si="7"/>
        <v>Изходящи повиквания към други мобилни мрежи (Outgoing Calls to Other Mobile)</v>
      </c>
      <c r="E157" s="240" t="str">
        <f t="shared" si="7"/>
        <v>минути (Minutes)</v>
      </c>
      <c r="F157" s="229"/>
      <c r="G157" s="462">
        <f>'9. Service costing'!BK156</f>
        <v>6.6211868862281666E-3</v>
      </c>
      <c r="H157" s="229"/>
      <c r="I157" s="462">
        <f>'9. Service costing'!BK403</f>
        <v>7.3716107100423121E-3</v>
      </c>
      <c r="J157" s="463">
        <f>('10. Mark-ups'!$I$17)*I157</f>
        <v>1.6018078652925563E-4</v>
      </c>
      <c r="K157" s="463">
        <f>I157*('10. Mark-ups'!$I$18)</f>
        <v>3.685805355021156E-4</v>
      </c>
      <c r="L157" s="464">
        <f t="shared" si="8"/>
        <v>7.9003720320736832E-3</v>
      </c>
      <c r="M157" s="249"/>
      <c r="N157" s="464">
        <f>IF($I157="","",I157*'C. Masterfiles'!$E$161)</f>
        <v>1.4417617375022056E-2</v>
      </c>
      <c r="O157" s="464">
        <f>IF($I157="","",J157*'C. Masterfiles'!$E$161)</f>
        <v>3.1328638771751404E-4</v>
      </c>
      <c r="P157" s="464">
        <f>IF($I157="","",K157*'C. Masterfiles'!$E$161)</f>
        <v>7.2088086875110276E-4</v>
      </c>
      <c r="Q157" s="464">
        <f>IF($I157="","",L157*'C. Masterfiles'!$E$161)</f>
        <v>1.5451784631490672E-2</v>
      </c>
    </row>
    <row r="158" spans="3:17">
      <c r="C158" s="240" t="str">
        <f t="shared" si="7"/>
        <v>S04</v>
      </c>
      <c r="D158" s="240" t="str">
        <f t="shared" si="7"/>
        <v>Изходящи международни повиквания (Outgoing Calls to International)</v>
      </c>
      <c r="E158" s="240" t="str">
        <f t="shared" si="7"/>
        <v>минути (Minutes)</v>
      </c>
      <c r="F158" s="229"/>
      <c r="G158" s="462">
        <f>'9. Service costing'!BK157</f>
        <v>6.3368299058989856E-3</v>
      </c>
      <c r="H158" s="229"/>
      <c r="I158" s="462">
        <f>'9. Service costing'!BK404</f>
        <v>7.0566626020964768E-3</v>
      </c>
      <c r="J158" s="463">
        <f>('10. Mark-ups'!$I$17)*I158</f>
        <v>1.5333714846546873E-4</v>
      </c>
      <c r="K158" s="463">
        <f>I158*('10. Mark-ups'!$I$18)</f>
        <v>3.5283313010482387E-4</v>
      </c>
      <c r="L158" s="464">
        <f t="shared" si="8"/>
        <v>7.5628328806667698E-3</v>
      </c>
      <c r="M158" s="249"/>
      <c r="N158" s="464">
        <f>IF($I158="","",I158*'C. Masterfiles'!$E$161)</f>
        <v>1.3801632417058353E-2</v>
      </c>
      <c r="O158" s="464">
        <f>IF($I158="","",J158*'C. Masterfiles'!$E$161)</f>
        <v>2.999013950832177E-4</v>
      </c>
      <c r="P158" s="464">
        <f>IF($I158="","",K158*'C. Masterfiles'!$E$161)</f>
        <v>6.9008162085291763E-4</v>
      </c>
      <c r="Q158" s="464">
        <f>IF($I158="","",L158*'C. Masterfiles'!$E$161)</f>
        <v>1.4791615432994488E-2</v>
      </c>
    </row>
    <row r="159" spans="3:17">
      <c r="C159" s="240" t="str">
        <f t="shared" si="7"/>
        <v>S05</v>
      </c>
      <c r="D159" s="240" t="str">
        <f t="shared" si="7"/>
        <v>Входящи повиквания от фиксирана линия (Incoming calls from fixed)</v>
      </c>
      <c r="E159" s="240" t="str">
        <f t="shared" si="7"/>
        <v>минути (Minutes)</v>
      </c>
      <c r="F159" s="229"/>
      <c r="G159" s="462">
        <f>'9. Service costing'!BK158</f>
        <v>6.6802878836275687E-3</v>
      </c>
      <c r="H159" s="229"/>
      <c r="I159" s="462">
        <f>'9. Service costing'!BK405</f>
        <v>7.4320239768576202E-3</v>
      </c>
      <c r="J159" s="463">
        <f>('10. Mark-ups'!$I$17)*I159</f>
        <v>1.6149353146057639E-4</v>
      </c>
      <c r="K159" s="463">
        <f>I159*('10. Mark-ups'!$I$18)</f>
        <v>3.7160119884288101E-4</v>
      </c>
      <c r="L159" s="464">
        <f t="shared" si="8"/>
        <v>7.9651187071610782E-3</v>
      </c>
      <c r="M159" s="249"/>
      <c r="N159" s="464">
        <f>IF($I159="","",I159*'C. Masterfiles'!$E$161)</f>
        <v>1.4535775454657439E-2</v>
      </c>
      <c r="O159" s="464">
        <f>IF($I159="","",J159*'C. Masterfiles'!$E$161)</f>
        <v>3.1585389363653912E-4</v>
      </c>
      <c r="P159" s="464">
        <f>IF($I159="","",K159*'C. Masterfiles'!$E$161)</f>
        <v>7.2678877273287196E-4</v>
      </c>
      <c r="Q159" s="464">
        <f>IF($I159="","",L159*'C. Masterfiles'!$E$161)</f>
        <v>1.5578418121026852E-2</v>
      </c>
    </row>
    <row r="160" spans="3:17">
      <c r="C160" s="240" t="str">
        <f t="shared" si="7"/>
        <v>S06</v>
      </c>
      <c r="D160" s="240" t="str">
        <f t="shared" si="7"/>
        <v>Входящи повиквания от други мобилни мрежи (Incoming calls from other mobile)</v>
      </c>
      <c r="E160" s="240" t="str">
        <f t="shared" si="7"/>
        <v>минути (Minutes)</v>
      </c>
      <c r="F160" s="229"/>
      <c r="G160" s="462">
        <f>'9. Service costing'!BK159</f>
        <v>6.7328272241470892E-3</v>
      </c>
      <c r="H160" s="229"/>
      <c r="I160" s="462">
        <f>'9. Service costing'!BK406</f>
        <v>7.4904755953015441E-3</v>
      </c>
      <c r="J160" s="463">
        <f>('10. Mark-ups'!$I$17)*I160</f>
        <v>1.627636509208323E-4</v>
      </c>
      <c r="K160" s="463">
        <f>I160*('10. Mark-ups'!$I$18)</f>
        <v>3.7452377976507725E-4</v>
      </c>
      <c r="L160" s="464">
        <f t="shared" si="8"/>
        <v>8.0277630259874538E-3</v>
      </c>
      <c r="M160" s="249"/>
      <c r="N160" s="464">
        <f>IF($I160="","",I160*'C. Masterfiles'!$E$161)</f>
        <v>1.4650096883558618E-2</v>
      </c>
      <c r="O160" s="464">
        <f>IF($I160="","",J160*'C. Masterfiles'!$E$161)</f>
        <v>3.1833803138049145E-4</v>
      </c>
      <c r="P160" s="464">
        <f>IF($I160="","",K160*'C. Masterfiles'!$E$161)</f>
        <v>7.3250484417793104E-4</v>
      </c>
      <c r="Q160" s="464">
        <f>IF($I160="","",L160*'C. Masterfiles'!$E$161)</f>
        <v>1.5700939759117041E-2</v>
      </c>
    </row>
    <row r="161" spans="3:17">
      <c r="C161" s="240" t="str">
        <f t="shared" si="7"/>
        <v>S07</v>
      </c>
      <c r="D161" s="240" t="str">
        <f t="shared" si="7"/>
        <v>Входящи международни повиквания (Incoming calls from international)</v>
      </c>
      <c r="E161" s="240" t="str">
        <f t="shared" si="7"/>
        <v>минути (Minutes)</v>
      </c>
      <c r="F161" s="229"/>
      <c r="G161" s="462">
        <f>'9. Service costing'!BK160</f>
        <v>6.463243570040726E-3</v>
      </c>
      <c r="H161" s="229"/>
      <c r="I161" s="462">
        <f>'9. Service costing'!BK407</f>
        <v>7.1921169652518413E-3</v>
      </c>
      <c r="J161" s="463">
        <f>('10. Mark-ups'!$I$17)*I161</f>
        <v>1.5628049250281564E-4</v>
      </c>
      <c r="K161" s="463">
        <f>I161*('10. Mark-ups'!$I$18)</f>
        <v>3.596058482625921E-4</v>
      </c>
      <c r="L161" s="464">
        <f t="shared" si="8"/>
        <v>7.7080033060172486E-3</v>
      </c>
      <c r="M161" s="249"/>
      <c r="N161" s="464">
        <f>IF($I161="","",I161*'C. Masterfiles'!$E$161)</f>
        <v>1.4066558124148509E-2</v>
      </c>
      <c r="O161" s="464">
        <f>IF($I161="","",J161*'C. Masterfiles'!$E$161)</f>
        <v>3.0565807565178192E-4</v>
      </c>
      <c r="P161" s="464">
        <f>IF($I161="","",K161*'C. Masterfiles'!$E$161)</f>
        <v>7.0332790620742552E-4</v>
      </c>
      <c r="Q161" s="464">
        <f>IF($I161="","",L161*'C. Masterfiles'!$E$161)</f>
        <v>1.5075544106007715E-2</v>
      </c>
    </row>
    <row r="162" spans="3:17">
      <c r="C162" s="240" t="str">
        <f t="shared" si="7"/>
        <v>S08</v>
      </c>
      <c r="D162" s="240" t="str">
        <f t="shared" si="7"/>
        <v>Изходящи повиквания от чужди абонати в роуминг в мрежата на предприятието (Roaming Calls Outbound)</v>
      </c>
      <c r="E162" s="240" t="str">
        <f t="shared" si="7"/>
        <v>минути (Minutes)</v>
      </c>
      <c r="F162" s="229"/>
      <c r="G162" s="462">
        <f>'9. Service costing'!BK161</f>
        <v>6.0589026253356926E-3</v>
      </c>
      <c r="H162" s="229"/>
      <c r="I162" s="462">
        <f>'9. Service costing'!BK408</f>
        <v>6.7421776527928686E-3</v>
      </c>
      <c r="J162" s="463">
        <f>('10. Mark-ups'!$I$17)*I162</f>
        <v>1.4650357456791603E-4</v>
      </c>
      <c r="K162" s="463">
        <f>I162*('10. Mark-ups'!$I$18)</f>
        <v>3.3710888263964347E-4</v>
      </c>
      <c r="L162" s="464">
        <f t="shared" si="8"/>
        <v>7.2257901100004282E-3</v>
      </c>
      <c r="M162" s="249"/>
      <c r="N162" s="464">
        <f>IF($I162="","",I162*'C. Masterfiles'!$E$161)</f>
        <v>1.3186553318661877E-2</v>
      </c>
      <c r="O162" s="464">
        <f>IF($I162="","",J162*'C. Masterfiles'!$E$161)</f>
        <v>2.8653608624716723E-4</v>
      </c>
      <c r="P162" s="464">
        <f>IF($I162="","",K162*'C. Masterfiles'!$E$161)</f>
        <v>6.5932766593309385E-4</v>
      </c>
      <c r="Q162" s="464">
        <f>IF($I162="","",L162*'C. Masterfiles'!$E$161)</f>
        <v>1.4132417070842137E-2</v>
      </c>
    </row>
    <row r="163" spans="3:17">
      <c r="C163" s="240" t="str">
        <f t="shared" si="7"/>
        <v>S09</v>
      </c>
      <c r="D163" s="240" t="str">
        <f t="shared" si="7"/>
        <v>Входящи повиквания от чужди абонати в роуминг в мрежата на предприятието (Roaming Calls Inbound)</v>
      </c>
      <c r="E163" s="240" t="str">
        <f t="shared" si="7"/>
        <v>минути (Minutes)</v>
      </c>
      <c r="F163" s="229"/>
      <c r="G163" s="462">
        <f>'9. Service costing'!BK162</f>
        <v>6.6461460052269295E-3</v>
      </c>
      <c r="H163" s="229"/>
      <c r="I163" s="462">
        <f>'9. Service costing'!BK409</f>
        <v>7.3956456877629605E-3</v>
      </c>
      <c r="J163" s="463">
        <f>('10. Mark-ups'!$I$17)*I163</f>
        <v>1.6070305252876939E-4</v>
      </c>
      <c r="K163" s="463">
        <f>I163*('10. Mark-ups'!$I$18)</f>
        <v>3.6978228438814805E-4</v>
      </c>
      <c r="L163" s="464">
        <f t="shared" si="8"/>
        <v>7.9261310246798774E-3</v>
      </c>
      <c r="M163" s="249"/>
      <c r="N163" s="464">
        <f>IF($I163="","",I163*'C. Masterfiles'!$E$161)</f>
        <v>1.4464625705497431E-2</v>
      </c>
      <c r="O163" s="464">
        <f>IF($I163="","",J163*'C. Masterfiles'!$E$161)</f>
        <v>3.1430785122734301E-4</v>
      </c>
      <c r="P163" s="464">
        <f>IF($I163="","",K163*'C. Masterfiles'!$E$161)</f>
        <v>7.2323128527487161E-4</v>
      </c>
      <c r="Q163" s="464">
        <f>IF($I163="","",L163*'C. Masterfiles'!$E$161)</f>
        <v>1.5502164841999644E-2</v>
      </c>
    </row>
    <row r="164" spans="3:17">
      <c r="C164" s="240" t="str">
        <f t="shared" si="7"/>
        <v>S10</v>
      </c>
      <c r="D164" s="240" t="str">
        <f t="shared" si="7"/>
        <v>Гласова поща (Voice mail)</v>
      </c>
      <c r="E164" s="240" t="str">
        <f t="shared" si="7"/>
        <v>минути (Minutes)</v>
      </c>
      <c r="F164" s="229"/>
      <c r="G164" s="462">
        <f>'9. Service costing'!BK163</f>
        <v>2.0114480540109631E-2</v>
      </c>
      <c r="H164" s="229"/>
      <c r="I164" s="462">
        <f>'9. Service costing'!BK410</f>
        <v>2.2259932493830733E-2</v>
      </c>
      <c r="J164" s="463">
        <f>('10. Mark-ups'!$I$17)*I164</f>
        <v>4.8369530557175548E-4</v>
      </c>
      <c r="K164" s="463">
        <f>I164*('10. Mark-ups'!$I$18)</f>
        <v>1.1129966246915368E-3</v>
      </c>
      <c r="L164" s="464">
        <f t="shared" si="8"/>
        <v>2.3856624424094024E-2</v>
      </c>
      <c r="M164" s="249"/>
      <c r="N164" s="464">
        <f>IF($I164="","",I164*'C. Masterfiles'!$E$161)</f>
        <v>4.353664376940896E-2</v>
      </c>
      <c r="O164" s="464">
        <f>IF($I164="","",J164*'C. Masterfiles'!$E$161)</f>
        <v>9.4602578949640648E-4</v>
      </c>
      <c r="P164" s="464">
        <f>IF($I164="","",K164*'C. Masterfiles'!$E$161)</f>
        <v>2.1768321884704485E-3</v>
      </c>
      <c r="Q164" s="464">
        <f>IF($I164="","",L164*'C. Masterfiles'!$E$161)</f>
        <v>4.6659501747375813E-2</v>
      </c>
    </row>
    <row r="165" spans="3:17">
      <c r="C165" s="240" t="str">
        <f t="shared" si="7"/>
        <v>S11</v>
      </c>
      <c r="D165" s="240" t="str">
        <f t="shared" si="7"/>
        <v>Повиквания към центъра за обслужване на клиенти (Help desk call)</v>
      </c>
      <c r="E165" s="240" t="str">
        <f t="shared" si="7"/>
        <v>минути (Minutes)</v>
      </c>
      <c r="F165" s="229"/>
      <c r="G165" s="462">
        <f>'9. Service costing'!BK164</f>
        <v>5.4370993537510145E-3</v>
      </c>
      <c r="H165" s="229"/>
      <c r="I165" s="462">
        <f>'9. Service costing'!BK411</f>
        <v>6.0569373851400233E-3</v>
      </c>
      <c r="J165" s="463">
        <f>('10. Mark-ups'!$I$17)*I165</f>
        <v>1.3161370458541387E-4</v>
      </c>
      <c r="K165" s="463">
        <f>I165*('10. Mark-ups'!$I$18)</f>
        <v>3.0284686925700118E-4</v>
      </c>
      <c r="L165" s="464">
        <f t="shared" si="8"/>
        <v>6.491397958982438E-3</v>
      </c>
      <c r="M165" s="249"/>
      <c r="N165" s="464">
        <f>IF($I165="","",I165*'C. Masterfiles'!$E$161)</f>
        <v>1.1846339845978411E-2</v>
      </c>
      <c r="O165" s="464">
        <f>IF($I165="","",J165*'C. Masterfiles'!$E$161)</f>
        <v>2.5741403183929002E-4</v>
      </c>
      <c r="P165" s="464">
        <f>IF($I165="","",K165*'C. Masterfiles'!$E$161)</f>
        <v>5.9231699229892062E-4</v>
      </c>
      <c r="Q165" s="464">
        <f>IF($I165="","",L165*'C. Masterfiles'!$E$161)</f>
        <v>1.2696070870116621E-2</v>
      </c>
    </row>
    <row r="166" spans="3:17">
      <c r="C166" s="240" t="str">
        <f t="shared" si="7"/>
        <v>S12</v>
      </c>
      <c r="D166" s="240" t="str">
        <f t="shared" si="7"/>
        <v>Видеоразговори (Video call)</v>
      </c>
      <c r="E166" s="240" t="str">
        <f t="shared" si="7"/>
        <v>минути (Minutes)</v>
      </c>
      <c r="F166" s="229"/>
      <c r="G166" s="462">
        <f>'9. Service costing'!BK165</f>
        <v>0.19632246160184946</v>
      </c>
      <c r="H166" s="229"/>
      <c r="I166" s="462">
        <f>'9. Service costing'!BK412</f>
        <v>0.21857301197406392</v>
      </c>
      <c r="J166" s="463">
        <f>('10. Mark-ups'!$I$17)*I166</f>
        <v>4.7494636313849797E-3</v>
      </c>
      <c r="K166" s="463">
        <f>I166*('10. Mark-ups'!$I$18)</f>
        <v>1.0928650598703196E-2</v>
      </c>
      <c r="L166" s="464">
        <f t="shared" si="8"/>
        <v>0.23425112620415212</v>
      </c>
      <c r="M166" s="249"/>
      <c r="N166" s="464">
        <f>IF($I166="","",I166*'C. Masterfiles'!$E$161)</f>
        <v>0.42749165400923345</v>
      </c>
      <c r="O166" s="464">
        <f>IF($I166="","",J166*'C. Masterfiles'!$E$161)</f>
        <v>9.2891434541716843E-3</v>
      </c>
      <c r="P166" s="464">
        <f>IF($I166="","",K166*'C. Masterfiles'!$E$161)</f>
        <v>2.1374582700461671E-2</v>
      </c>
      <c r="Q166" s="464">
        <f>IF($I166="","",L166*'C. Masterfiles'!$E$161)</f>
        <v>0.45815538016386681</v>
      </c>
    </row>
    <row r="167" spans="3:17">
      <c r="C167" s="240" t="str">
        <f t="shared" si="7"/>
        <v>S13</v>
      </c>
      <c r="D167" s="240" t="str">
        <f t="shared" si="7"/>
        <v>MMS в мрежата (MMS on net)</v>
      </c>
      <c r="E167" s="240" t="str">
        <f t="shared" si="7"/>
        <v>брой съобщения (Number of messages)</v>
      </c>
      <c r="F167" s="229"/>
      <c r="G167" s="462">
        <f>'9. Service costing'!BK166</f>
        <v>7.9714529741018614E-2</v>
      </c>
      <c r="H167" s="229"/>
      <c r="I167" s="462">
        <f>'9. Service costing'!BK413</f>
        <v>8.693268748704118E-2</v>
      </c>
      <c r="J167" s="463">
        <f>('10. Mark-ups'!$I$17)*I167</f>
        <v>1.8889964221532132E-3</v>
      </c>
      <c r="K167" s="463">
        <f>I167*('10. Mark-ups'!$I$18)</f>
        <v>4.3466343743520592E-3</v>
      </c>
      <c r="L167" s="464">
        <f t="shared" si="8"/>
        <v>9.3168318283546464E-2</v>
      </c>
      <c r="M167" s="249"/>
      <c r="N167" s="464">
        <f>IF($I167="","",I167*'C. Masterfiles'!$E$161)</f>
        <v>0.17002555816777976</v>
      </c>
      <c r="O167" s="464">
        <f>IF($I167="","",J167*'C. Masterfiles'!$E$161)</f>
        <v>3.694555872339919E-3</v>
      </c>
      <c r="P167" s="464">
        <f>IF($I167="","",K167*'C. Masterfiles'!$E$161)</f>
        <v>8.5012779083889871E-3</v>
      </c>
      <c r="Q167" s="464">
        <f>IF($I167="","",L167*'C. Masterfiles'!$E$161)</f>
        <v>0.18222139194850867</v>
      </c>
    </row>
    <row r="168" spans="3:17">
      <c r="C168" s="240" t="str">
        <f t="shared" si="7"/>
        <v>S14</v>
      </c>
      <c r="D168" s="240" t="str">
        <f t="shared" si="7"/>
        <v>Изходящи MMS към други мрежи (MMS outgoing to other network)</v>
      </c>
      <c r="E168" s="240" t="str">
        <f t="shared" si="7"/>
        <v>брой съобщения (Number of messages)</v>
      </c>
      <c r="F168" s="229"/>
      <c r="G168" s="462">
        <f>'9. Service costing'!BK167</f>
        <v>7.7076946526714762E-2</v>
      </c>
      <c r="H168" s="229"/>
      <c r="I168" s="462">
        <f>'9. Service costing'!BK414</f>
        <v>8.3989056569901119E-2</v>
      </c>
      <c r="J168" s="463">
        <f>('10. Mark-ups'!$I$17)*I168</f>
        <v>1.8250330450696962E-3</v>
      </c>
      <c r="K168" s="463">
        <f>I168*('10. Mark-ups'!$I$18)</f>
        <v>4.1994528284950558E-3</v>
      </c>
      <c r="L168" s="464">
        <f t="shared" si="8"/>
        <v>9.0013542443465877E-2</v>
      </c>
      <c r="M168" s="249"/>
      <c r="N168" s="464">
        <f>IF($I168="","",I168*'C. Masterfiles'!$E$161)</f>
        <v>0.16426831651110971</v>
      </c>
      <c r="O168" s="464">
        <f>IF($I168="","",J168*'C. Masterfiles'!$E$161)</f>
        <v>3.5694543805386641E-3</v>
      </c>
      <c r="P168" s="464">
        <f>IF($I168="","",K168*'C. Masterfiles'!$E$161)</f>
        <v>8.213415825555485E-3</v>
      </c>
      <c r="Q168" s="464">
        <f>IF($I168="","",L168*'C. Masterfiles'!$E$161)</f>
        <v>0.17605118671720385</v>
      </c>
    </row>
    <row r="169" spans="3:17">
      <c r="C169" s="240" t="str">
        <f t="shared" si="7"/>
        <v>S15</v>
      </c>
      <c r="D169" s="240" t="str">
        <f t="shared" si="7"/>
        <v>Входящи MMS от други мрежи (MMS incoming from other network)</v>
      </c>
      <c r="E169" s="240" t="str">
        <f t="shared" si="7"/>
        <v>брой съобщения (Number of messages)</v>
      </c>
      <c r="F169" s="229"/>
      <c r="G169" s="462">
        <f>'9. Service costing'!BK168</f>
        <v>7.7176153300033842E-2</v>
      </c>
      <c r="H169" s="229"/>
      <c r="I169" s="462">
        <f>'9. Service costing'!BK415</f>
        <v>8.4097067369745523E-2</v>
      </c>
      <c r="J169" s="463">
        <f>('10. Mark-ups'!$I$17)*I169</f>
        <v>1.8273800565375103E-3</v>
      </c>
      <c r="K169" s="463">
        <f>I169*('10. Mark-ups'!$I$18)</f>
        <v>4.204853368487276E-3</v>
      </c>
      <c r="L169" s="464">
        <f t="shared" si="8"/>
        <v>9.0129300794770315E-2</v>
      </c>
      <c r="M169" s="249"/>
      <c r="N169" s="464">
        <f>IF($I169="","",I169*'C. Masterfiles'!$E$161)</f>
        <v>0.16447956727376939</v>
      </c>
      <c r="O169" s="464">
        <f>IF($I169="","",J169*'C. Masterfiles'!$E$161)</f>
        <v>3.574044735977759E-3</v>
      </c>
      <c r="P169" s="464">
        <f>IF($I169="","",K169*'C. Masterfiles'!$E$161)</f>
        <v>8.2239783636884681E-3</v>
      </c>
      <c r="Q169" s="464">
        <f>IF($I169="","",L169*'C. Masterfiles'!$E$161)</f>
        <v>0.17627759037343563</v>
      </c>
    </row>
    <row r="170" spans="3:17">
      <c r="C170" s="240" t="str">
        <f t="shared" si="7"/>
        <v>S16</v>
      </c>
      <c r="D170" s="240" t="str">
        <f t="shared" si="7"/>
        <v>SMS в мрежата (SMS on net)</v>
      </c>
      <c r="E170" s="240" t="str">
        <f t="shared" si="7"/>
        <v>брой съобщения (Number of messages)</v>
      </c>
      <c r="F170" s="229"/>
      <c r="G170" s="462">
        <f>'9. Service costing'!BK169</f>
        <v>8.0185902546669953E-4</v>
      </c>
      <c r="H170" s="229"/>
      <c r="I170" s="462">
        <f>'9. Service costing'!BK416</f>
        <v>8.7327901482808811E-4</v>
      </c>
      <c r="J170" s="463">
        <f>('10. Mark-ups'!$I$17)*I170</f>
        <v>1.8975841909841404E-5</v>
      </c>
      <c r="K170" s="463">
        <f>I170*('10. Mark-ups'!$I$18)</f>
        <v>4.3663950741404406E-5</v>
      </c>
      <c r="L170" s="464">
        <f t="shared" si="8"/>
        <v>9.3591880747933393E-4</v>
      </c>
      <c r="M170" s="249"/>
      <c r="N170" s="464">
        <f>IF($I170="","",I170*'C. Masterfiles'!$E$161)</f>
        <v>1.7079852955712196E-3</v>
      </c>
      <c r="O170" s="464">
        <f>IF($I170="","",J170*'C. Masterfiles'!$E$161)</f>
        <v>3.7113520882525109E-5</v>
      </c>
      <c r="P170" s="464">
        <f>IF($I170="","",K170*'C. Masterfiles'!$E$161)</f>
        <v>8.5399264778560974E-5</v>
      </c>
      <c r="Q170" s="464">
        <f>IF($I170="","",L170*'C. Masterfiles'!$E$161)</f>
        <v>1.8304980812323057E-3</v>
      </c>
    </row>
    <row r="171" spans="3:17">
      <c r="C171" s="240" t="str">
        <f t="shared" si="7"/>
        <v>S17</v>
      </c>
      <c r="D171" s="240" t="str">
        <f t="shared" si="7"/>
        <v>Изходящи SMS към други мрежи (SMS outgoing to other network)</v>
      </c>
      <c r="E171" s="240" t="str">
        <f t="shared" si="7"/>
        <v>брой съобщения (Number of messages)</v>
      </c>
      <c r="F171" s="229"/>
      <c r="G171" s="462">
        <f>'9. Service costing'!BK170</f>
        <v>7.9710173197499129E-4</v>
      </c>
      <c r="H171" s="229"/>
      <c r="I171" s="462">
        <f>'9. Service costing'!BK417</f>
        <v>8.679697164794487E-4</v>
      </c>
      <c r="J171" s="463">
        <f>('10. Mark-ups'!$I$17)*I171</f>
        <v>1.886047396396697E-5</v>
      </c>
      <c r="K171" s="463">
        <f>I171*('10. Mark-ups'!$I$18)</f>
        <v>4.3398485823972435E-5</v>
      </c>
      <c r="L171" s="464">
        <f t="shared" si="8"/>
        <v>9.3022867626738818E-4</v>
      </c>
      <c r="M171" s="249"/>
      <c r="N171" s="464">
        <f>IF($I171="","",I171*'C. Masterfiles'!$E$161)</f>
        <v>1.6976012105820002E-3</v>
      </c>
      <c r="O171" s="464">
        <f>IF($I171="","",J171*'C. Masterfiles'!$E$161)</f>
        <v>3.6887880792945518E-5</v>
      </c>
      <c r="P171" s="464">
        <f>IF($I171="","",K171*'C. Masterfiles'!$E$161)</f>
        <v>8.4880060529100003E-5</v>
      </c>
      <c r="Q171" s="464">
        <f>IF($I171="","",L171*'C. Masterfiles'!$E$161)</f>
        <v>1.8193691519040457E-3</v>
      </c>
    </row>
    <row r="172" spans="3:17">
      <c r="C172" s="240" t="str">
        <f t="shared" si="7"/>
        <v>S18</v>
      </c>
      <c r="D172" s="240" t="str">
        <f t="shared" si="7"/>
        <v>Входящи SMS от други мрежи (SMS incoming from other network)</v>
      </c>
      <c r="E172" s="240" t="str">
        <f t="shared" si="7"/>
        <v>брой съобщения (Number of messages)</v>
      </c>
      <c r="F172" s="229"/>
      <c r="G172" s="462">
        <f>'9. Service costing'!BK171</f>
        <v>7.9728066689332283E-4</v>
      </c>
      <c r="H172" s="229"/>
      <c r="I172" s="462">
        <f>'9. Service costing'!BK418</f>
        <v>8.6816453083538936E-4</v>
      </c>
      <c r="J172" s="463">
        <f>('10. Mark-ups'!$I$17)*I172</f>
        <v>1.886470716590739E-5</v>
      </c>
      <c r="K172" s="463">
        <f>I172*('10. Mark-ups'!$I$18)</f>
        <v>4.3408226541769469E-5</v>
      </c>
      <c r="L172" s="464">
        <f t="shared" si="8"/>
        <v>9.3043746454306623E-4</v>
      </c>
      <c r="M172" s="249"/>
      <c r="N172" s="464">
        <f>IF($I172="","",I172*'C. Masterfiles'!$E$161)</f>
        <v>1.6979822343437796E-3</v>
      </c>
      <c r="O172" s="464">
        <f>IF($I172="","",J172*'C. Masterfiles'!$E$161)</f>
        <v>3.6896160216296651E-5</v>
      </c>
      <c r="P172" s="464">
        <f>IF($I172="","",K172*'C. Masterfiles'!$E$161)</f>
        <v>8.4899111717188982E-5</v>
      </c>
      <c r="Q172" s="464">
        <f>IF($I172="","",L172*'C. Masterfiles'!$E$161)</f>
        <v>1.8197775062772652E-3</v>
      </c>
    </row>
    <row r="173" spans="3:17">
      <c r="C173" s="240" t="str">
        <f t="shared" si="7"/>
        <v>S19</v>
      </c>
      <c r="D173" s="240" t="str">
        <f t="shared" si="7"/>
        <v>Пренос на данни (Data services)</v>
      </c>
      <c r="E173" s="240" t="str">
        <f t="shared" si="7"/>
        <v>MB (MB)</v>
      </c>
      <c r="F173" s="229"/>
      <c r="G173" s="462">
        <f>'9. Service costing'!BK172</f>
        <v>4.6566248919096033E-3</v>
      </c>
      <c r="H173" s="229"/>
      <c r="I173" s="462">
        <f>'9. Service costing'!BK419</f>
        <v>5.0698733798430337E-3</v>
      </c>
      <c r="J173" s="463">
        <f>('10. Mark-ups'!$I$17)*I173</f>
        <v>1.1016538142480552E-4</v>
      </c>
      <c r="K173" s="463">
        <f>I173*('10. Mark-ups'!$I$18)</f>
        <v>2.5349366899215169E-4</v>
      </c>
      <c r="L173" s="464">
        <f t="shared" si="8"/>
        <v>5.4335324302599913E-3</v>
      </c>
      <c r="M173" s="249"/>
      <c r="N173" s="464">
        <f>IF($I173="","",I173*'C. Masterfiles'!$E$161)</f>
        <v>9.9158104524984005E-3</v>
      </c>
      <c r="O173" s="464">
        <f>IF($I173="","",J173*'C. Masterfiles'!$E$161)</f>
        <v>2.1546475795207736E-4</v>
      </c>
      <c r="P173" s="464">
        <f>IF($I173="","",K173*'C. Masterfiles'!$E$161)</f>
        <v>4.9579052262492009E-4</v>
      </c>
      <c r="Q173" s="464">
        <f>IF($I173="","",L173*'C. Masterfiles'!$E$161)</f>
        <v>1.0627065733075399E-2</v>
      </c>
    </row>
    <row r="174" spans="3:17">
      <c r="C174" s="240" t="str">
        <f t="shared" si="7"/>
        <v>S20</v>
      </c>
      <c r="D174" s="240" t="str">
        <f t="shared" si="7"/>
        <v>Subscribers</v>
      </c>
      <c r="E174" s="240" t="str">
        <f t="shared" si="7"/>
        <v>Subscriber</v>
      </c>
      <c r="F174" s="229"/>
      <c r="G174" s="462" t="str">
        <f>'9. Service costing'!BK173</f>
        <v/>
      </c>
      <c r="H174" s="229"/>
      <c r="I174" s="462" t="str">
        <f>'9. Service costing'!BK420</f>
        <v/>
      </c>
      <c r="J174" s="463" t="e">
        <f>('10. Mark-ups'!$I$17)*I174</f>
        <v>#VALUE!</v>
      </c>
      <c r="K174" s="463" t="e">
        <f>I174*('10. Mark-ups'!$I$18)</f>
        <v>#VALUE!</v>
      </c>
      <c r="L174" s="464" t="str">
        <f t="shared" si="8"/>
        <v/>
      </c>
      <c r="M174" s="249"/>
      <c r="N174" s="464" t="str">
        <f>IF($I174="","",I174*'C. Masterfiles'!$E$161)</f>
        <v/>
      </c>
      <c r="O174" s="464" t="str">
        <f>IF($I174="","",J174*'C. Masterfiles'!$E$161)</f>
        <v/>
      </c>
      <c r="P174" s="464" t="str">
        <f>IF($I174="","",K174*'C. Masterfiles'!$E$161)</f>
        <v/>
      </c>
      <c r="Q174" s="464" t="str">
        <f>IF($I174="","",L174*'C. Masterfiles'!$E$161)</f>
        <v/>
      </c>
    </row>
    <row r="175" spans="3:17">
      <c r="C175" s="240" t="str">
        <f t="shared" si="7"/>
        <v>S21</v>
      </c>
      <c r="D175" s="240" t="str">
        <f t="shared" si="7"/>
        <v>OTHER: complete as required</v>
      </c>
      <c r="E175" s="240" t="str">
        <f t="shared" si="7"/>
        <v>OTHER: complete as required</v>
      </c>
      <c r="F175" s="229"/>
      <c r="G175" s="462" t="str">
        <f>'9. Service costing'!BK174</f>
        <v/>
      </c>
      <c r="H175" s="229"/>
      <c r="I175" s="462" t="str">
        <f>'9. Service costing'!BK421</f>
        <v/>
      </c>
      <c r="J175" s="463" t="e">
        <f>('10. Mark-ups'!$I$17)*I175</f>
        <v>#VALUE!</v>
      </c>
      <c r="K175" s="463" t="e">
        <f>I175*('10. Mark-ups'!$I$18)</f>
        <v>#VALUE!</v>
      </c>
      <c r="L175" s="464" t="str">
        <f t="shared" si="8"/>
        <v/>
      </c>
      <c r="M175" s="249"/>
      <c r="N175" s="464" t="str">
        <f>IF($I175="","",I175*'C. Masterfiles'!$E$161)</f>
        <v/>
      </c>
      <c r="O175" s="464" t="str">
        <f>IF($I175="","",J175*'C. Masterfiles'!$E$161)</f>
        <v/>
      </c>
      <c r="P175" s="464" t="str">
        <f>IF($I175="","",K175*'C. Masterfiles'!$E$161)</f>
        <v/>
      </c>
      <c r="Q175" s="464" t="str">
        <f>IF($I175="","",L175*'C. Masterfiles'!$E$161)</f>
        <v/>
      </c>
    </row>
    <row r="176" spans="3:17">
      <c r="C176" s="240" t="str">
        <f t="shared" si="7"/>
        <v>S22</v>
      </c>
      <c r="D176" s="240" t="str">
        <f t="shared" si="7"/>
        <v>OTHER: complete as required</v>
      </c>
      <c r="E176" s="240" t="str">
        <f t="shared" si="7"/>
        <v>OTHER: complete as required</v>
      </c>
      <c r="G176" s="462" t="str">
        <f>'9. Service costing'!BK175</f>
        <v/>
      </c>
      <c r="H176" s="207"/>
      <c r="I176" s="462" t="str">
        <f>'9. Service costing'!BK422</f>
        <v/>
      </c>
      <c r="J176" s="463" t="e">
        <f>('10. Mark-ups'!$I$17)*I176</f>
        <v>#VALUE!</v>
      </c>
      <c r="K176" s="463" t="e">
        <f>I176*('10. Mark-ups'!$I$18)</f>
        <v>#VALUE!</v>
      </c>
      <c r="L176" s="464" t="str">
        <f t="shared" si="8"/>
        <v/>
      </c>
      <c r="M176" s="207"/>
      <c r="N176" s="464" t="str">
        <f>IF($I176="","",I176*'C. Masterfiles'!$E$161)</f>
        <v/>
      </c>
      <c r="O176" s="464" t="str">
        <f>IF($I176="","",J176*'C. Masterfiles'!$E$161)</f>
        <v/>
      </c>
      <c r="P176" s="464" t="str">
        <f>IF($I176="","",K176*'C. Masterfiles'!$E$161)</f>
        <v/>
      </c>
      <c r="Q176" s="464" t="str">
        <f>IF($I176="","",L176*'C. Masterfiles'!$E$161)</f>
        <v/>
      </c>
    </row>
    <row r="177" spans="3:17">
      <c r="C177" s="240" t="str">
        <f t="shared" si="7"/>
        <v>S23</v>
      </c>
      <c r="D177" s="240" t="str">
        <f t="shared" si="7"/>
        <v>OTHER: complete as required</v>
      </c>
      <c r="E177" s="240" t="str">
        <f t="shared" si="7"/>
        <v>OTHER: complete as required</v>
      </c>
      <c r="G177" s="462" t="str">
        <f>'9. Service costing'!BK176</f>
        <v/>
      </c>
      <c r="H177" s="207"/>
      <c r="I177" s="462" t="str">
        <f>'9. Service costing'!BK423</f>
        <v/>
      </c>
      <c r="J177" s="463" t="e">
        <f>('10. Mark-ups'!$I$17)*I177</f>
        <v>#VALUE!</v>
      </c>
      <c r="K177" s="463" t="e">
        <f>I177*('10. Mark-ups'!$I$18)</f>
        <v>#VALUE!</v>
      </c>
      <c r="L177" s="464" t="str">
        <f t="shared" si="8"/>
        <v/>
      </c>
      <c r="M177" s="207"/>
      <c r="N177" s="464" t="str">
        <f>IF($I177="","",I177*'C. Masterfiles'!$E$161)</f>
        <v/>
      </c>
      <c r="O177" s="464" t="str">
        <f>IF($I177="","",J177*'C. Masterfiles'!$E$161)</f>
        <v/>
      </c>
      <c r="P177" s="464" t="str">
        <f>IF($I177="","",K177*'C. Masterfiles'!$E$161)</f>
        <v/>
      </c>
      <c r="Q177" s="464" t="str">
        <f>IF($I177="","",L177*'C. Masterfiles'!$E$161)</f>
        <v/>
      </c>
    </row>
    <row r="178" spans="3:17">
      <c r="C178" s="240" t="str">
        <f t="shared" si="7"/>
        <v>S24</v>
      </c>
      <c r="D178" s="240" t="str">
        <f t="shared" si="7"/>
        <v>OTHER: complete as required</v>
      </c>
      <c r="E178" s="240" t="str">
        <f t="shared" si="7"/>
        <v>OTHER: complete as required</v>
      </c>
      <c r="G178" s="462" t="str">
        <f>'9. Service costing'!BK177</f>
        <v/>
      </c>
      <c r="H178" s="207"/>
      <c r="I178" s="462" t="str">
        <f>'9. Service costing'!BK424</f>
        <v/>
      </c>
      <c r="J178" s="463" t="e">
        <f>('10. Mark-ups'!$I$17)*I178</f>
        <v>#VALUE!</v>
      </c>
      <c r="K178" s="463" t="e">
        <f>I178*('10. Mark-ups'!$I$18)</f>
        <v>#VALUE!</v>
      </c>
      <c r="L178" s="464" t="str">
        <f t="shared" si="8"/>
        <v/>
      </c>
      <c r="M178" s="207"/>
      <c r="N178" s="464" t="str">
        <f>IF($I178="","",I178*'C. Masterfiles'!$E$161)</f>
        <v/>
      </c>
      <c r="O178" s="464" t="str">
        <f>IF($I178="","",J178*'C. Masterfiles'!$E$161)</f>
        <v/>
      </c>
      <c r="P178" s="464" t="str">
        <f>IF($I178="","",K178*'C. Masterfiles'!$E$161)</f>
        <v/>
      </c>
      <c r="Q178" s="464" t="str">
        <f>IF($I178="","",L178*'C. Masterfiles'!$E$161)</f>
        <v/>
      </c>
    </row>
    <row r="179" spans="3:17">
      <c r="C179" s="240" t="str">
        <f t="shared" si="7"/>
        <v>S25</v>
      </c>
      <c r="D179" s="240" t="str">
        <f t="shared" si="7"/>
        <v>OTHER: complete as required</v>
      </c>
      <c r="E179" s="240" t="str">
        <f t="shared" si="7"/>
        <v>OTHER: complete as required</v>
      </c>
      <c r="G179" s="462" t="str">
        <f>'9. Service costing'!BK178</f>
        <v/>
      </c>
      <c r="H179" s="207"/>
      <c r="I179" s="462" t="str">
        <f>'9. Service costing'!BK425</f>
        <v/>
      </c>
      <c r="J179" s="463" t="e">
        <f>('10. Mark-ups'!$I$17)*I179</f>
        <v>#VALUE!</v>
      </c>
      <c r="K179" s="463" t="e">
        <f>I179*('10. Mark-ups'!$I$18)</f>
        <v>#VALUE!</v>
      </c>
      <c r="L179" s="464" t="str">
        <f t="shared" si="8"/>
        <v/>
      </c>
      <c r="M179" s="207"/>
      <c r="N179" s="464" t="str">
        <f>IF($I179="","",I179*'C. Masterfiles'!$E$161)</f>
        <v/>
      </c>
      <c r="O179" s="464" t="str">
        <f>IF($I179="","",J179*'C. Masterfiles'!$E$161)</f>
        <v/>
      </c>
      <c r="P179" s="464" t="str">
        <f>IF($I179="","",K179*'C. Masterfiles'!$E$161)</f>
        <v/>
      </c>
      <c r="Q179" s="464" t="str">
        <f>IF($I179="","",L179*'C. Masterfiles'!$E$161)</f>
        <v/>
      </c>
    </row>
    <row r="180" spans="3:17">
      <c r="C180" s="240" t="str">
        <f t="shared" si="7"/>
        <v>S26</v>
      </c>
      <c r="D180" s="240" t="str">
        <f t="shared" si="7"/>
        <v>OTHER: complete as required</v>
      </c>
      <c r="E180" s="240" t="str">
        <f t="shared" si="7"/>
        <v>OTHER: complete as required</v>
      </c>
      <c r="G180" s="462" t="str">
        <f>'9. Service costing'!BK179</f>
        <v/>
      </c>
      <c r="H180" s="207"/>
      <c r="I180" s="462" t="str">
        <f>'9. Service costing'!BK426</f>
        <v/>
      </c>
      <c r="J180" s="463" t="e">
        <f>('10. Mark-ups'!$I$17)*I180</f>
        <v>#VALUE!</v>
      </c>
      <c r="K180" s="463" t="e">
        <f>I180*('10. Mark-ups'!$I$18)</f>
        <v>#VALUE!</v>
      </c>
      <c r="L180" s="464" t="str">
        <f t="shared" si="8"/>
        <v/>
      </c>
      <c r="M180" s="207"/>
      <c r="N180" s="464" t="str">
        <f>IF($I180="","",I180*'C. Masterfiles'!$E$161)</f>
        <v/>
      </c>
      <c r="O180" s="464" t="str">
        <f>IF($I180="","",J180*'C. Masterfiles'!$E$161)</f>
        <v/>
      </c>
      <c r="P180" s="464" t="str">
        <f>IF($I180="","",K180*'C. Masterfiles'!$E$161)</f>
        <v/>
      </c>
      <c r="Q180" s="464" t="str">
        <f>IF($I180="","",L180*'C. Masterfiles'!$E$161)</f>
        <v/>
      </c>
    </row>
    <row r="181" spans="3:17">
      <c r="C181" s="240" t="str">
        <f t="shared" si="7"/>
        <v>S27</v>
      </c>
      <c r="D181" s="240" t="str">
        <f t="shared" si="7"/>
        <v>OTHER: complete as required</v>
      </c>
      <c r="E181" s="240" t="str">
        <f t="shared" si="7"/>
        <v>OTHER: complete as required</v>
      </c>
      <c r="G181" s="462" t="str">
        <f>'9. Service costing'!BK180</f>
        <v/>
      </c>
      <c r="H181" s="207"/>
      <c r="I181" s="462" t="str">
        <f>'9. Service costing'!BK427</f>
        <v/>
      </c>
      <c r="J181" s="463" t="e">
        <f>('10. Mark-ups'!$I$17)*I181</f>
        <v>#VALUE!</v>
      </c>
      <c r="K181" s="463" t="e">
        <f>I181*('10. Mark-ups'!$I$18)</f>
        <v>#VALUE!</v>
      </c>
      <c r="L181" s="464" t="str">
        <f t="shared" si="8"/>
        <v/>
      </c>
      <c r="M181" s="207"/>
      <c r="N181" s="464" t="str">
        <f>IF($I181="","",I181*'C. Masterfiles'!$E$161)</f>
        <v/>
      </c>
      <c r="O181" s="464" t="str">
        <f>IF($I181="","",J181*'C. Masterfiles'!$E$161)</f>
        <v/>
      </c>
      <c r="P181" s="464" t="str">
        <f>IF($I181="","",K181*'C. Masterfiles'!$E$161)</f>
        <v/>
      </c>
      <c r="Q181" s="464" t="str">
        <f>IF($I181="","",L181*'C. Masterfiles'!$E$161)</f>
        <v/>
      </c>
    </row>
    <row r="182" spans="3:17">
      <c r="C182" s="240" t="str">
        <f t="shared" si="7"/>
        <v>S28</v>
      </c>
      <c r="D182" s="240" t="str">
        <f t="shared" si="7"/>
        <v>OTHER: complete as required</v>
      </c>
      <c r="E182" s="240" t="str">
        <f t="shared" si="7"/>
        <v>OTHER: complete as required</v>
      </c>
      <c r="G182" s="462" t="str">
        <f>'9. Service costing'!BK181</f>
        <v/>
      </c>
      <c r="H182" s="207"/>
      <c r="I182" s="462" t="str">
        <f>'9. Service costing'!BK428</f>
        <v/>
      </c>
      <c r="J182" s="463" t="e">
        <f>('10. Mark-ups'!$I$17)*I182</f>
        <v>#VALUE!</v>
      </c>
      <c r="K182" s="463" t="e">
        <f>I182*('10. Mark-ups'!$I$18)</f>
        <v>#VALUE!</v>
      </c>
      <c r="L182" s="464" t="str">
        <f t="shared" si="8"/>
        <v/>
      </c>
      <c r="M182" s="207"/>
      <c r="N182" s="464" t="str">
        <f>IF($I182="","",I182*'C. Masterfiles'!$E$161)</f>
        <v/>
      </c>
      <c r="O182" s="464" t="str">
        <f>IF($I182="","",J182*'C. Masterfiles'!$E$161)</f>
        <v/>
      </c>
      <c r="P182" s="464" t="str">
        <f>IF($I182="","",K182*'C. Masterfiles'!$E$161)</f>
        <v/>
      </c>
      <c r="Q182" s="464" t="str">
        <f>IF($I182="","",L182*'C. Masterfiles'!$E$161)</f>
        <v/>
      </c>
    </row>
    <row r="183" spans="3:17">
      <c r="C183" s="240" t="str">
        <f t="shared" si="7"/>
        <v>S29</v>
      </c>
      <c r="D183" s="240" t="str">
        <f t="shared" si="7"/>
        <v>OTHER: complete as required</v>
      </c>
      <c r="E183" s="240" t="str">
        <f t="shared" si="7"/>
        <v>OTHER: complete as required</v>
      </c>
      <c r="G183" s="462" t="str">
        <f>'9. Service costing'!BK182</f>
        <v/>
      </c>
      <c r="H183" s="207"/>
      <c r="I183" s="462" t="str">
        <f>'9. Service costing'!BK429</f>
        <v/>
      </c>
      <c r="J183" s="463" t="e">
        <f>('10. Mark-ups'!$I$17)*I183</f>
        <v>#VALUE!</v>
      </c>
      <c r="K183" s="463" t="e">
        <f>I183*('10. Mark-ups'!$I$18)</f>
        <v>#VALUE!</v>
      </c>
      <c r="L183" s="464" t="str">
        <f t="shared" si="8"/>
        <v/>
      </c>
      <c r="M183" s="207"/>
      <c r="N183" s="464" t="str">
        <f>IF($I183="","",I183*'C. Masterfiles'!$E$161)</f>
        <v/>
      </c>
      <c r="O183" s="464" t="str">
        <f>IF($I183="","",J183*'C. Masterfiles'!$E$161)</f>
        <v/>
      </c>
      <c r="P183" s="464" t="str">
        <f>IF($I183="","",K183*'C. Masterfiles'!$E$161)</f>
        <v/>
      </c>
      <c r="Q183" s="464" t="str">
        <f>IF($I183="","",L183*'C. Masterfiles'!$E$161)</f>
        <v/>
      </c>
    </row>
    <row r="184" spans="3:17">
      <c r="C184" s="240" t="str">
        <f t="shared" si="7"/>
        <v>S30</v>
      </c>
      <c r="D184" s="240" t="str">
        <f t="shared" si="7"/>
        <v>OTHER: complete as required</v>
      </c>
      <c r="E184" s="240" t="str">
        <f t="shared" si="7"/>
        <v>OTHER: complete as required</v>
      </c>
      <c r="G184" s="462" t="str">
        <f>'9. Service costing'!BK183</f>
        <v/>
      </c>
      <c r="H184" s="207"/>
      <c r="I184" s="462" t="str">
        <f>'9. Service costing'!BK430</f>
        <v/>
      </c>
      <c r="J184" s="463" t="e">
        <f>('10. Mark-ups'!$I$17)*I184</f>
        <v>#VALUE!</v>
      </c>
      <c r="K184" s="463" t="e">
        <f>I184*('10. Mark-ups'!$I$18)</f>
        <v>#VALUE!</v>
      </c>
      <c r="L184" s="464" t="str">
        <f t="shared" si="8"/>
        <v/>
      </c>
      <c r="M184" s="207"/>
      <c r="N184" s="464" t="str">
        <f>IF($I184="","",I184*'C. Masterfiles'!$E$161)</f>
        <v/>
      </c>
      <c r="O184" s="464" t="str">
        <f>IF($I184="","",J184*'C. Masterfiles'!$E$161)</f>
        <v/>
      </c>
      <c r="P184" s="464" t="str">
        <f>IF($I184="","",K184*'C. Masterfiles'!$E$161)</f>
        <v/>
      </c>
      <c r="Q184" s="464" t="str">
        <f>IF($I184="","",L184*'C. Masterfiles'!$E$161)</f>
        <v/>
      </c>
    </row>
    <row r="187" spans="3:17" ht="18">
      <c r="C187" s="461">
        <f>'7. Network costs'!K181</f>
        <v>2019</v>
      </c>
      <c r="D187" s="221"/>
      <c r="E187" s="221"/>
      <c r="F187" s="216"/>
      <c r="G187" s="216"/>
      <c r="H187" s="216"/>
      <c r="I187" s="269"/>
      <c r="J187" s="269"/>
      <c r="K187" s="216"/>
      <c r="L187" s="216"/>
      <c r="M187" s="249"/>
      <c r="N187" s="249"/>
      <c r="O187" s="249"/>
      <c r="P187" s="249"/>
      <c r="Q187" s="249"/>
    </row>
    <row r="188" spans="3:17">
      <c r="C188" s="216"/>
      <c r="D188" s="216"/>
      <c r="E188" s="216"/>
      <c r="F188" s="216"/>
      <c r="G188" s="214" t="str">
        <f>G153</f>
        <v>EURO</v>
      </c>
      <c r="H188" s="216"/>
      <c r="I188" s="822" t="str">
        <f>I153</f>
        <v>Euro</v>
      </c>
      <c r="J188" s="823"/>
      <c r="K188" s="823"/>
      <c r="L188" s="824"/>
      <c r="M188" s="216"/>
      <c r="N188" s="822" t="str">
        <f>N153</f>
        <v>BGN</v>
      </c>
      <c r="O188" s="823"/>
      <c r="P188" s="823"/>
      <c r="Q188" s="824"/>
    </row>
    <row r="189" spans="3:17">
      <c r="C189" s="260" t="str">
        <f>C154</f>
        <v>Code</v>
      </c>
      <c r="D189" s="260" t="str">
        <f>D154</f>
        <v>Service description</v>
      </c>
      <c r="E189" s="260" t="str">
        <f>E154</f>
        <v>Unit</v>
      </c>
      <c r="F189" s="216"/>
      <c r="G189" s="214" t="str">
        <f>G154</f>
        <v>LRIC excl. coverage</v>
      </c>
      <c r="H189" s="216"/>
      <c r="I189" s="214" t="str">
        <f>I154</f>
        <v>LRIC incl. coverage</v>
      </c>
      <c r="J189" s="214" t="str">
        <f>J154</f>
        <v>Indirect</v>
      </c>
      <c r="K189" s="214" t="str">
        <f>K154</f>
        <v>Common</v>
      </c>
      <c r="L189" s="214" t="str">
        <f>L154</f>
        <v>LRIC+</v>
      </c>
      <c r="M189" s="249"/>
      <c r="N189" s="214" t="str">
        <f>I189</f>
        <v>LRIC incl. coverage</v>
      </c>
      <c r="O189" s="214" t="str">
        <f>J189</f>
        <v>Indirect</v>
      </c>
      <c r="P189" s="214" t="str">
        <f>K189</f>
        <v>Common</v>
      </c>
      <c r="Q189" s="214" t="str">
        <f>L189</f>
        <v>LRIC+</v>
      </c>
    </row>
    <row r="190" spans="3:17" s="487" customFormat="1" ht="0.75" customHeight="1">
      <c r="C190" s="260"/>
      <c r="D190" s="497" t="s">
        <v>229</v>
      </c>
      <c r="E190" s="260"/>
      <c r="F190" s="216"/>
      <c r="G190" s="214"/>
      <c r="H190" s="216"/>
      <c r="I190" s="214"/>
      <c r="J190" s="214"/>
      <c r="K190" s="214"/>
      <c r="L190" s="214"/>
      <c r="M190" s="488"/>
      <c r="N190" s="214"/>
      <c r="O190" s="214"/>
      <c r="P190" s="214"/>
      <c r="Q190" s="214"/>
    </row>
    <row r="191" spans="3:17">
      <c r="C191" s="240" t="str">
        <f t="shared" ref="C191:E220" si="9">C155</f>
        <v>S01</v>
      </c>
      <c r="D191" s="240" t="str">
        <f t="shared" si="9"/>
        <v>Повиквания в мрежата (On Net calls)</v>
      </c>
      <c r="E191" s="240" t="str">
        <f t="shared" si="9"/>
        <v>минути (Minutes)</v>
      </c>
      <c r="F191" s="229"/>
      <c r="G191" s="462">
        <f>'9. Service costing'!BK189</f>
        <v>1.5201349235897381E-2</v>
      </c>
      <c r="H191" s="229"/>
      <c r="I191" s="462">
        <f>'9. Service costing'!BK436</f>
        <v>1.6918580530955251E-2</v>
      </c>
      <c r="J191" s="463">
        <f>('10. Mark-ups'!$J$17)*I191</f>
        <v>3.8289150400174762E-4</v>
      </c>
      <c r="K191" s="463">
        <f>I191*('10. Mark-ups'!$J$18)</f>
        <v>8.4592902654776262E-4</v>
      </c>
      <c r="L191" s="464">
        <f t="shared" ref="L191:L220" si="10">IF(I191="","",I191+J191+K191)</f>
        <v>1.814740106150476E-2</v>
      </c>
      <c r="M191" s="249"/>
      <c r="N191" s="464">
        <f>IF($I191="","",I191*'C. Masterfiles'!$E$161)</f>
        <v>3.3089867359858208E-2</v>
      </c>
      <c r="O191" s="464">
        <f>IF($I191="","",J191*'C. Masterfiles'!$E$161)</f>
        <v>7.4887069027173799E-4</v>
      </c>
      <c r="P191" s="464">
        <f>IF($I191="","",K191*'C. Masterfiles'!$E$161)</f>
        <v>1.6544933679929106E-3</v>
      </c>
      <c r="Q191" s="464">
        <f>IF($I191="","",L191*'C. Masterfiles'!$E$161)</f>
        <v>3.5493231418122856E-2</v>
      </c>
    </row>
    <row r="192" spans="3:17">
      <c r="C192" s="240" t="str">
        <f t="shared" si="9"/>
        <v>S02</v>
      </c>
      <c r="D192" s="240" t="str">
        <f t="shared" si="9"/>
        <v>Изходящи повиквания към фиксирана линия (Outgoing Calls to Fixed Line)</v>
      </c>
      <c r="E192" s="240" t="str">
        <f t="shared" si="9"/>
        <v>минути (Minutes)</v>
      </c>
      <c r="F192" s="229"/>
      <c r="G192" s="462">
        <f>'9. Service costing'!BK190</f>
        <v>6.4357422028348465E-3</v>
      </c>
      <c r="H192" s="229"/>
      <c r="I192" s="462">
        <f>'9. Service costing'!BK437</f>
        <v>7.1544746595546263E-3</v>
      </c>
      <c r="J192" s="463">
        <f>('10. Mark-ups'!$J$17)*I192</f>
        <v>1.619159218308601E-4</v>
      </c>
      <c r="K192" s="463">
        <f>I192*('10. Mark-ups'!$J$18)</f>
        <v>3.5772373297773136E-4</v>
      </c>
      <c r="L192" s="464">
        <f t="shared" si="10"/>
        <v>7.6741143143632179E-3</v>
      </c>
      <c r="M192" s="249"/>
      <c r="N192" s="464">
        <f>IF($I192="","",I192*'C. Masterfiles'!$E$161)</f>
        <v>1.3992936173396725E-2</v>
      </c>
      <c r="O192" s="464">
        <f>IF($I192="","",J192*'C. Masterfiles'!$E$161)</f>
        <v>3.1668001739445107E-4</v>
      </c>
      <c r="P192" s="464">
        <f>IF($I192="","",K192*'C. Masterfiles'!$E$161)</f>
        <v>6.9964680866983634E-4</v>
      </c>
      <c r="Q192" s="464">
        <f>IF($I192="","",L192*'C. Masterfiles'!$E$161)</f>
        <v>1.5009262999461013E-2</v>
      </c>
    </row>
    <row r="193" spans="3:17">
      <c r="C193" s="240" t="str">
        <f t="shared" si="9"/>
        <v>S03</v>
      </c>
      <c r="D193" s="240" t="str">
        <f t="shared" si="9"/>
        <v>Изходящи повиквания към други мобилни мрежи (Outgoing Calls to Other Mobile)</v>
      </c>
      <c r="E193" s="240" t="str">
        <f t="shared" si="9"/>
        <v>минути (Minutes)</v>
      </c>
      <c r="F193" s="229"/>
      <c r="G193" s="462">
        <f>'9. Service costing'!BK191</f>
        <v>6.6332821821754595E-3</v>
      </c>
      <c r="H193" s="229"/>
      <c r="I193" s="462">
        <f>'9. Service costing'!BK438</f>
        <v>7.3740755590155846E-3</v>
      </c>
      <c r="J193" s="463">
        <f>('10. Mark-ups'!$J$17)*I193</f>
        <v>1.6688580204751889E-4</v>
      </c>
      <c r="K193" s="463">
        <f>I193*('10. Mark-ups'!$J$18)</f>
        <v>3.6870377795077927E-4</v>
      </c>
      <c r="L193" s="464">
        <f t="shared" si="10"/>
        <v>7.9096651390138835E-3</v>
      </c>
      <c r="M193" s="249"/>
      <c r="N193" s="464">
        <f>IF($I193="","",I193*'C. Masterfiles'!$E$161)</f>
        <v>1.4422438200589451E-2</v>
      </c>
      <c r="O193" s="464">
        <f>IF($I193="","",J193*'C. Masterfiles'!$E$161)</f>
        <v>3.2640025821859887E-4</v>
      </c>
      <c r="P193" s="464">
        <f>IF($I193="","",K193*'C. Masterfiles'!$E$161)</f>
        <v>7.2112191002947259E-4</v>
      </c>
      <c r="Q193" s="464">
        <f>IF($I193="","",L193*'C. Masterfiles'!$E$161)</f>
        <v>1.5469960368837523E-2</v>
      </c>
    </row>
    <row r="194" spans="3:17">
      <c r="C194" s="240" t="str">
        <f t="shared" si="9"/>
        <v>S04</v>
      </c>
      <c r="D194" s="240" t="str">
        <f t="shared" si="9"/>
        <v>Изходящи международни повиквания (Outgoing Calls to International)</v>
      </c>
      <c r="E194" s="240" t="str">
        <f t="shared" si="9"/>
        <v>минути (Minutes)</v>
      </c>
      <c r="F194" s="229"/>
      <c r="G194" s="462">
        <f>'9. Service costing'!BK192</f>
        <v>6.3425794733183412E-3</v>
      </c>
      <c r="H194" s="229"/>
      <c r="I194" s="462">
        <f>'9. Service costing'!BK439</f>
        <v>7.052654153491762E-3</v>
      </c>
      <c r="J194" s="463">
        <f>('10. Mark-ups'!$J$17)*I194</f>
        <v>1.596115791802874E-4</v>
      </c>
      <c r="K194" s="463">
        <f>I194*('10. Mark-ups'!$J$18)</f>
        <v>3.5263270767458811E-4</v>
      </c>
      <c r="L194" s="464">
        <f t="shared" si="10"/>
        <v>7.5648984403466381E-3</v>
      </c>
      <c r="M194" s="249"/>
      <c r="N194" s="464">
        <f>IF($I194="","",I194*'C. Masterfiles'!$E$161)</f>
        <v>1.3793792573023793E-2</v>
      </c>
      <c r="O194" s="464">
        <f>IF($I194="","",J194*'C. Masterfiles'!$E$161)</f>
        <v>3.121731149081815E-4</v>
      </c>
      <c r="P194" s="464">
        <f>IF($I194="","",K194*'C. Masterfiles'!$E$161)</f>
        <v>6.8968962865118965E-4</v>
      </c>
      <c r="Q194" s="464">
        <f>IF($I194="","",L194*'C. Masterfiles'!$E$161)</f>
        <v>1.4795655316583166E-2</v>
      </c>
    </row>
    <row r="195" spans="3:17">
      <c r="C195" s="240" t="str">
        <f t="shared" si="9"/>
        <v>S05</v>
      </c>
      <c r="D195" s="240" t="str">
        <f t="shared" si="9"/>
        <v>Входящи повиквания от фиксирана линия (Incoming calls from fixed)</v>
      </c>
      <c r="E195" s="240" t="str">
        <f t="shared" si="9"/>
        <v>минути (Minutes)</v>
      </c>
      <c r="F195" s="229"/>
      <c r="G195" s="462">
        <f>'9. Service costing'!BK193</f>
        <v>6.692426204176428E-3</v>
      </c>
      <c r="H195" s="229"/>
      <c r="I195" s="462">
        <f>'9. Service costing'!BK440</f>
        <v>7.4345416175876974E-3</v>
      </c>
      <c r="J195" s="463">
        <f>('10. Mark-ups'!$J$17)*I195</f>
        <v>1.6825423482267834E-4</v>
      </c>
      <c r="K195" s="463">
        <f>I195*('10. Mark-ups'!$J$18)</f>
        <v>3.7172708087938487E-4</v>
      </c>
      <c r="L195" s="464">
        <f t="shared" si="10"/>
        <v>7.974522933289761E-3</v>
      </c>
      <c r="M195" s="249"/>
      <c r="N195" s="464">
        <f>IF($I195="","",I195*'C. Masterfiles'!$E$161)</f>
        <v>1.4540699531926545E-2</v>
      </c>
      <c r="O195" s="464">
        <f>IF($I195="","",J195*'C. Masterfiles'!$E$161)</f>
        <v>3.2907668009323897E-4</v>
      </c>
      <c r="P195" s="464">
        <f>IF($I195="","",K195*'C. Masterfiles'!$E$161)</f>
        <v>7.2703497659632734E-4</v>
      </c>
      <c r="Q195" s="464">
        <f>IF($I195="","",L195*'C. Masterfiles'!$E$161)</f>
        <v>1.5596811188616113E-2</v>
      </c>
    </row>
    <row r="196" spans="3:17">
      <c r="C196" s="240" t="str">
        <f t="shared" si="9"/>
        <v>S06</v>
      </c>
      <c r="D196" s="240" t="str">
        <f t="shared" si="9"/>
        <v>Входящи повиквания от други мобилни мрежи (Incoming calls from other mobile)</v>
      </c>
      <c r="E196" s="240" t="str">
        <f t="shared" si="9"/>
        <v>минути (Minutes)</v>
      </c>
      <c r="F196" s="229"/>
      <c r="G196" s="462">
        <f>'9. Service costing'!BK194</f>
        <v>6.7450610105452852E-3</v>
      </c>
      <c r="H196" s="229"/>
      <c r="I196" s="462">
        <f>'9. Service costing'!BK441</f>
        <v>7.4930130368524714E-3</v>
      </c>
      <c r="J196" s="463">
        <f>('10. Mark-ups'!$J$17)*I196</f>
        <v>1.6957752607766534E-4</v>
      </c>
      <c r="K196" s="463">
        <f>I196*('10. Mark-ups'!$J$18)</f>
        <v>3.7465065184262358E-4</v>
      </c>
      <c r="L196" s="464">
        <f t="shared" si="10"/>
        <v>8.0372412147727609E-3</v>
      </c>
      <c r="M196" s="249"/>
      <c r="N196" s="464">
        <f>IF($I196="","",I196*'C. Masterfiles'!$E$161)</f>
        <v>1.4655059687867169E-2</v>
      </c>
      <c r="O196" s="464">
        <f>IF($I196="","",J196*'C. Masterfiles'!$E$161)</f>
        <v>3.3166481282848021E-4</v>
      </c>
      <c r="P196" s="464">
        <f>IF($I196="","",K196*'C. Masterfiles'!$E$161)</f>
        <v>7.3275298439335842E-4</v>
      </c>
      <c r="Q196" s="464">
        <f>IF($I196="","",L196*'C. Masterfiles'!$E$161)</f>
        <v>1.571947748508901E-2</v>
      </c>
    </row>
    <row r="197" spans="3:17">
      <c r="C197" s="240" t="str">
        <f t="shared" si="9"/>
        <v>S07</v>
      </c>
      <c r="D197" s="240" t="str">
        <f t="shared" si="9"/>
        <v>Входящи международни повиквания (Incoming calls from international)</v>
      </c>
      <c r="E197" s="240" t="str">
        <f t="shared" si="9"/>
        <v>минути (Minutes)</v>
      </c>
      <c r="F197" s="229"/>
      <c r="G197" s="462">
        <f>'9. Service costing'!BK195</f>
        <v>6.4692411710901045E-3</v>
      </c>
      <c r="H197" s="229"/>
      <c r="I197" s="462">
        <f>'9. Service costing'!BK442</f>
        <v>7.1882737261921474E-3</v>
      </c>
      <c r="J197" s="463">
        <f>('10. Mark-ups'!$J$17)*I197</f>
        <v>1.6268084270794063E-4</v>
      </c>
      <c r="K197" s="463">
        <f>I197*('10. Mark-ups'!$J$18)</f>
        <v>3.5941368630960739E-4</v>
      </c>
      <c r="L197" s="464">
        <f t="shared" si="10"/>
        <v>7.7103682552096958E-3</v>
      </c>
      <c r="M197" s="249"/>
      <c r="N197" s="464">
        <f>IF($I197="","",I197*'C. Masterfiles'!$E$161)</f>
        <v>1.4059041401898387E-2</v>
      </c>
      <c r="O197" s="464">
        <f>IF($I197="","",J197*'C. Masterfiles'!$E$161)</f>
        <v>3.1817607259347153E-4</v>
      </c>
      <c r="P197" s="464">
        <f>IF($I197="","",K197*'C. Masterfiles'!$E$161)</f>
        <v>7.0295207009491941E-4</v>
      </c>
      <c r="Q197" s="464">
        <f>IF($I197="","",L197*'C. Masterfiles'!$E$161)</f>
        <v>1.5080169544586779E-2</v>
      </c>
    </row>
    <row r="198" spans="3:17">
      <c r="C198" s="240" t="str">
        <f t="shared" si="9"/>
        <v>S08</v>
      </c>
      <c r="D198" s="240" t="str">
        <f t="shared" si="9"/>
        <v>Изходящи повиквания от чужди абонати в роуминг в мрежата на предприятието (Roaming Calls Outbound)</v>
      </c>
      <c r="E198" s="240" t="str">
        <f t="shared" si="9"/>
        <v>минути (Minutes)</v>
      </c>
      <c r="F198" s="229"/>
      <c r="G198" s="462">
        <f>'9. Service costing'!BK196</f>
        <v>6.0645250160672182E-3</v>
      </c>
      <c r="H198" s="229"/>
      <c r="I198" s="462">
        <f>'9. Service costing'!BK443</f>
        <v>6.7385748470226263E-3</v>
      </c>
      <c r="J198" s="463">
        <f>('10. Mark-ups'!$J$17)*I198</f>
        <v>1.5250351844139969E-4</v>
      </c>
      <c r="K198" s="463">
        <f>I198*('10. Mark-ups'!$J$18)</f>
        <v>3.3692874235113131E-4</v>
      </c>
      <c r="L198" s="464">
        <f t="shared" si="10"/>
        <v>7.2280071078151577E-3</v>
      </c>
      <c r="M198" s="249"/>
      <c r="N198" s="464">
        <f>IF($I198="","",I198*'C. Masterfiles'!$E$161)</f>
        <v>1.3179506843052262E-2</v>
      </c>
      <c r="O198" s="464">
        <f>IF($I198="","",J198*'C. Masterfiles'!$E$161)</f>
        <v>2.9827095647324273E-4</v>
      </c>
      <c r="P198" s="464">
        <f>IF($I198="","",K198*'C. Masterfiles'!$E$161)</f>
        <v>6.5897534215261311E-4</v>
      </c>
      <c r="Q198" s="464">
        <f>IF($I198="","",L198*'C. Masterfiles'!$E$161)</f>
        <v>1.4136753141678119E-2</v>
      </c>
    </row>
    <row r="199" spans="3:17">
      <c r="C199" s="240" t="str">
        <f t="shared" si="9"/>
        <v>S09</v>
      </c>
      <c r="D199" s="240" t="str">
        <f t="shared" si="9"/>
        <v>Входящи повиквания от чужди абонати в роуминг в мрежата на предприятието (Roaming Calls Inbound)</v>
      </c>
      <c r="E199" s="240" t="str">
        <f t="shared" si="9"/>
        <v>минути (Minutes)</v>
      </c>
      <c r="F199" s="229"/>
      <c r="G199" s="462">
        <f>'9. Service costing'!BK197</f>
        <v>6.6523133315582522E-3</v>
      </c>
      <c r="H199" s="229"/>
      <c r="I199" s="462">
        <f>'9. Service costing'!BK444</f>
        <v>7.3916936894130678E-3</v>
      </c>
      <c r="J199" s="463">
        <f>('10. Mark-ups'!$J$17)*I199</f>
        <v>1.6728452535845202E-4</v>
      </c>
      <c r="K199" s="463">
        <f>I199*('10. Mark-ups'!$J$18)</f>
        <v>3.6958468447065339E-4</v>
      </c>
      <c r="L199" s="464">
        <f t="shared" si="10"/>
        <v>7.9285628992421739E-3</v>
      </c>
      <c r="M199" s="249"/>
      <c r="N199" s="464">
        <f>IF($I199="","",I199*'C. Masterfiles'!$E$161)</f>
        <v>1.4456896268564759E-2</v>
      </c>
      <c r="O199" s="464">
        <f>IF($I199="","",J199*'C. Masterfiles'!$E$161)</f>
        <v>3.2718009323182118E-4</v>
      </c>
      <c r="P199" s="464">
        <f>IF($I199="","",K199*'C. Masterfiles'!$E$161)</f>
        <v>7.2284481342823801E-4</v>
      </c>
      <c r="Q199" s="464">
        <f>IF($I199="","",L199*'C. Masterfiles'!$E$161)</f>
        <v>1.5506921175224821E-2</v>
      </c>
    </row>
    <row r="200" spans="3:17">
      <c r="C200" s="240" t="str">
        <f t="shared" si="9"/>
        <v>S10</v>
      </c>
      <c r="D200" s="240" t="str">
        <f t="shared" si="9"/>
        <v>Гласова поща (Voice mail)</v>
      </c>
      <c r="E200" s="240" t="str">
        <f t="shared" si="9"/>
        <v>минути (Minutes)</v>
      </c>
      <c r="F200" s="229"/>
      <c r="G200" s="462">
        <f>'9. Service costing'!BK198</f>
        <v>2.0155004009978272E-2</v>
      </c>
      <c r="H200" s="229"/>
      <c r="I200" s="462">
        <f>'9. Service costing'!BK445</f>
        <v>2.2274058717778912E-2</v>
      </c>
      <c r="J200" s="463">
        <f>('10. Mark-ups'!$J$17)*I200</f>
        <v>5.0409358084558349E-4</v>
      </c>
      <c r="K200" s="463">
        <f>I200*('10. Mark-ups'!$J$18)</f>
        <v>1.1137029358889456E-3</v>
      </c>
      <c r="L200" s="464">
        <f t="shared" si="10"/>
        <v>2.389185523451344E-2</v>
      </c>
      <c r="M200" s="249"/>
      <c r="N200" s="464">
        <f>IF($I200="","",I200*'C. Masterfiles'!$E$161)</f>
        <v>4.3564272261993525E-2</v>
      </c>
      <c r="O200" s="464">
        <f>IF($I200="","",J200*'C. Masterfiles'!$E$161)</f>
        <v>9.859213482252176E-4</v>
      </c>
      <c r="P200" s="464">
        <f>IF($I200="","",K200*'C. Masterfiles'!$E$161)</f>
        <v>2.1782136130996765E-3</v>
      </c>
      <c r="Q200" s="464">
        <f>IF($I200="","",L200*'C. Masterfiles'!$E$161)</f>
        <v>4.6728407223318419E-2</v>
      </c>
    </row>
    <row r="201" spans="3:17">
      <c r="C201" s="240" t="str">
        <f t="shared" si="9"/>
        <v>S11</v>
      </c>
      <c r="D201" s="240" t="str">
        <f t="shared" si="9"/>
        <v>Повиквания към центъра за обслужване на клиенти (Help desk call)</v>
      </c>
      <c r="E201" s="240" t="str">
        <f t="shared" si="9"/>
        <v>минути (Minutes)</v>
      </c>
      <c r="F201" s="229"/>
      <c r="G201" s="462">
        <f>'9. Service costing'!BK199</f>
        <v>5.4409524790808425E-3</v>
      </c>
      <c r="H201" s="229"/>
      <c r="I201" s="462">
        <f>'9. Service costing'!BK446</f>
        <v>6.0522817523831788E-3</v>
      </c>
      <c r="J201" s="463">
        <f>('10. Mark-ups'!$J$17)*I201</f>
        <v>1.3697173108419668E-4</v>
      </c>
      <c r="K201" s="463">
        <f>I201*('10. Mark-ups'!$J$18)</f>
        <v>3.0261408761915898E-4</v>
      </c>
      <c r="L201" s="464">
        <f t="shared" si="10"/>
        <v>6.4918675710865341E-3</v>
      </c>
      <c r="M201" s="249"/>
      <c r="N201" s="464">
        <f>IF($I201="","",I201*'C. Masterfiles'!$E$161)</f>
        <v>1.1837234219763593E-2</v>
      </c>
      <c r="O201" s="464">
        <f>IF($I201="","",J201*'C. Masterfiles'!$E$161)</f>
        <v>2.6789342080640438E-4</v>
      </c>
      <c r="P201" s="464">
        <f>IF($I201="","",K201*'C. Masterfiles'!$E$161)</f>
        <v>5.9186171098817974E-4</v>
      </c>
      <c r="Q201" s="464">
        <f>IF($I201="","",L201*'C. Masterfiles'!$E$161)</f>
        <v>1.2696989351558175E-2</v>
      </c>
    </row>
    <row r="202" spans="3:17">
      <c r="C202" s="240" t="str">
        <f t="shared" si="9"/>
        <v>S12</v>
      </c>
      <c r="D202" s="240" t="str">
        <f t="shared" si="9"/>
        <v>Видеоразговори (Video call)</v>
      </c>
      <c r="E202" s="240" t="str">
        <f t="shared" si="9"/>
        <v>минути (Minutes)</v>
      </c>
      <c r="F202" s="229"/>
      <c r="G202" s="462">
        <f>'9. Service costing'!BK200</f>
        <v>0.18172993254714978</v>
      </c>
      <c r="H202" s="229"/>
      <c r="I202" s="462">
        <f>'9. Service costing'!BK447</f>
        <v>0.20202521423534409</v>
      </c>
      <c r="J202" s="463">
        <f>('10. Mark-ups'!$J$17)*I202</f>
        <v>4.5721175002427141E-3</v>
      </c>
      <c r="K202" s="463">
        <f>I202*('10. Mark-ups'!$J$18)</f>
        <v>1.0101260711767205E-2</v>
      </c>
      <c r="L202" s="464">
        <f t="shared" si="10"/>
        <v>0.21669859244735401</v>
      </c>
      <c r="M202" s="249"/>
      <c r="N202" s="464">
        <f>IF($I202="","",I202*'C. Masterfiles'!$E$161)</f>
        <v>0.39512697475791303</v>
      </c>
      <c r="O202" s="464">
        <f>IF($I202="","",J202*'C. Masterfiles'!$E$161)</f>
        <v>8.9422845704997065E-3</v>
      </c>
      <c r="P202" s="464">
        <f>IF($I202="","",K202*'C. Masterfiles'!$E$161)</f>
        <v>1.9756348737895651E-2</v>
      </c>
      <c r="Q202" s="464">
        <f>IF($I202="","",L202*'C. Masterfiles'!$E$161)</f>
        <v>0.42382560806630837</v>
      </c>
    </row>
    <row r="203" spans="3:17">
      <c r="C203" s="240" t="str">
        <f t="shared" si="9"/>
        <v>S13</v>
      </c>
      <c r="D203" s="240" t="str">
        <f t="shared" si="9"/>
        <v>MMS в мрежата (MMS on net)</v>
      </c>
      <c r="E203" s="240" t="str">
        <f t="shared" si="9"/>
        <v>брой съобщения (Number of messages)</v>
      </c>
      <c r="F203" s="229"/>
      <c r="G203" s="462">
        <f>'9. Service costing'!BK201</f>
        <v>7.9691269534481218E-2</v>
      </c>
      <c r="H203" s="229"/>
      <c r="I203" s="462">
        <f>'9. Service costing'!BK448</f>
        <v>8.681289334639454E-2</v>
      </c>
      <c r="J203" s="463">
        <f>('10. Mark-ups'!$J$17)*I203</f>
        <v>1.9646990620357636E-3</v>
      </c>
      <c r="K203" s="463">
        <f>I203*('10. Mark-ups'!$J$18)</f>
        <v>4.3406446673197275E-3</v>
      </c>
      <c r="L203" s="464">
        <f t="shared" si="10"/>
        <v>9.3118237075750038E-2</v>
      </c>
      <c r="M203" s="249"/>
      <c r="N203" s="464">
        <f>IF($I203="","",I203*'C. Masterfiles'!$E$161)</f>
        <v>0.16979126119367882</v>
      </c>
      <c r="O203" s="464">
        <f>IF($I203="","",J203*'C. Masterfiles'!$E$161)</f>
        <v>3.8426173665014073E-3</v>
      </c>
      <c r="P203" s="464">
        <f>IF($I203="","",K203*'C. Masterfiles'!$E$161)</f>
        <v>8.4895630596839421E-3</v>
      </c>
      <c r="Q203" s="464">
        <f>IF($I203="","",L203*'C. Masterfiles'!$E$161)</f>
        <v>0.18212344161986418</v>
      </c>
    </row>
    <row r="204" spans="3:17">
      <c r="C204" s="240" t="str">
        <f t="shared" si="9"/>
        <v>S14</v>
      </c>
      <c r="D204" s="240" t="str">
        <f t="shared" si="9"/>
        <v>Изходящи MMS към други мрежи (MMS outgoing to other network)</v>
      </c>
      <c r="E204" s="240" t="str">
        <f t="shared" si="9"/>
        <v>брой съобщения (Number of messages)</v>
      </c>
      <c r="F204" s="229"/>
      <c r="G204" s="462">
        <f>'9. Service costing'!BK202</f>
        <v>7.7056685693408192E-2</v>
      </c>
      <c r="H204" s="229"/>
      <c r="I204" s="462">
        <f>'9. Service costing'!BK449</f>
        <v>8.3876916831652007E-2</v>
      </c>
      <c r="J204" s="463">
        <f>('10. Mark-ups'!$J$17)*I204</f>
        <v>1.8982537440383851E-3</v>
      </c>
      <c r="K204" s="463">
        <f>I204*('10. Mark-ups'!$J$18)</f>
        <v>4.1938458415826003E-3</v>
      </c>
      <c r="L204" s="464">
        <f t="shared" si="10"/>
        <v>8.9969016417272993E-2</v>
      </c>
      <c r="M204" s="249"/>
      <c r="N204" s="464">
        <f>IF($I204="","",I204*'C. Masterfiles'!$E$161)</f>
        <v>0.16404899024684994</v>
      </c>
      <c r="O204" s="464">
        <f>IF($I204="","",J204*'C. Masterfiles'!$E$161)</f>
        <v>3.7126616202025945E-3</v>
      </c>
      <c r="P204" s="464">
        <f>IF($I204="","",K204*'C. Masterfiles'!$E$161)</f>
        <v>8.2024495123424971E-3</v>
      </c>
      <c r="Q204" s="464">
        <f>IF($I204="","",L204*'C. Masterfiles'!$E$161)</f>
        <v>0.17596410137939503</v>
      </c>
    </row>
    <row r="205" spans="3:17">
      <c r="C205" s="240" t="str">
        <f t="shared" si="9"/>
        <v>S15</v>
      </c>
      <c r="D205" s="240" t="str">
        <f t="shared" si="9"/>
        <v>Входящи MMS от други мрежи (MMS incoming from other network)</v>
      </c>
      <c r="E205" s="240" t="str">
        <f t="shared" si="9"/>
        <v>брой съобщения (Number of messages)</v>
      </c>
      <c r="F205" s="229"/>
      <c r="G205" s="462">
        <f>'9. Service costing'!BK203</f>
        <v>7.715604427777624E-2</v>
      </c>
      <c r="H205" s="229"/>
      <c r="I205" s="462">
        <f>'9. Service costing'!BK450</f>
        <v>8.3984978510200994E-2</v>
      </c>
      <c r="J205" s="463">
        <f>('10. Mark-ups'!$J$17)*I205</f>
        <v>1.900699333285596E-3</v>
      </c>
      <c r="K205" s="463">
        <f>I205*('10. Mark-ups'!$J$18)</f>
        <v>4.1992489255100497E-3</v>
      </c>
      <c r="L205" s="464">
        <f t="shared" si="10"/>
        <v>9.008492676899664E-2</v>
      </c>
      <c r="M205" s="249"/>
      <c r="N205" s="464">
        <f>IF($I205="","",I205*'C. Masterfiles'!$E$161)</f>
        <v>0.16426034051960642</v>
      </c>
      <c r="O205" s="464">
        <f>IF($I205="","",J205*'C. Masterfiles'!$E$161)</f>
        <v>3.7174447770199673E-3</v>
      </c>
      <c r="P205" s="464">
        <f>IF($I205="","",K205*'C. Masterfiles'!$E$161)</f>
        <v>8.2130170259803199E-3</v>
      </c>
      <c r="Q205" s="464">
        <f>IF($I205="","",L205*'C. Masterfiles'!$E$161)</f>
        <v>0.1761908023226067</v>
      </c>
    </row>
    <row r="206" spans="3:17">
      <c r="C206" s="240" t="str">
        <f t="shared" si="9"/>
        <v>S16</v>
      </c>
      <c r="D206" s="240" t="str">
        <f t="shared" si="9"/>
        <v>SMS в мрежата (SMS on net)</v>
      </c>
      <c r="E206" s="240" t="str">
        <f t="shared" si="9"/>
        <v>брой съобщения (Number of messages)</v>
      </c>
      <c r="F206" s="229"/>
      <c r="G206" s="462">
        <f>'9. Service costing'!BK204</f>
        <v>8.0156907003921284E-4</v>
      </c>
      <c r="H206" s="229"/>
      <c r="I206" s="462">
        <f>'9. Service costing'!BK451</f>
        <v>8.7203548590252769E-4</v>
      </c>
      <c r="J206" s="463">
        <f>('10. Mark-ups'!$J$17)*I206</f>
        <v>1.9735401449855638E-5</v>
      </c>
      <c r="K206" s="463">
        <f>I206*('10. Mark-ups'!$J$18)</f>
        <v>4.3601774295126386E-5</v>
      </c>
      <c r="L206" s="464">
        <f t="shared" si="10"/>
        <v>9.3537266164750975E-4</v>
      </c>
      <c r="M206" s="249"/>
      <c r="N206" s="464">
        <f>IF($I206="","",I206*'C. Masterfiles'!$E$161)</f>
        <v>1.7055531643927408E-3</v>
      </c>
      <c r="O206" s="464">
        <f>IF($I206="","",J206*'C. Masterfiles'!$E$161)</f>
        <v>3.8599090217671151E-5</v>
      </c>
      <c r="P206" s="464">
        <f>IF($I206="","",K206*'C. Masterfiles'!$E$161)</f>
        <v>8.5277658219637043E-5</v>
      </c>
      <c r="Q206" s="464">
        <f>IF($I206="","",L206*'C. Masterfiles'!$E$161)</f>
        <v>1.829429912830049E-3</v>
      </c>
    </row>
    <row r="207" spans="3:17">
      <c r="C207" s="240" t="str">
        <f t="shared" si="9"/>
        <v>S17</v>
      </c>
      <c r="D207" s="240" t="str">
        <f t="shared" si="9"/>
        <v>Изходящи SMS към други мрежи (SMS outgoing to other network)</v>
      </c>
      <c r="E207" s="240" t="str">
        <f t="shared" si="9"/>
        <v>брой съобщения (Number of messages)</v>
      </c>
      <c r="F207" s="229"/>
      <c r="G207" s="462">
        <f>'9. Service costing'!BK205</f>
        <v>7.9681718638582627E-4</v>
      </c>
      <c r="H207" s="229"/>
      <c r="I207" s="462">
        <f>'9. Service costing'!BK452</f>
        <v>8.6673999346473588E-4</v>
      </c>
      <c r="J207" s="463">
        <f>('10. Mark-ups'!$J$17)*I207</f>
        <v>1.9615556935699962E-5</v>
      </c>
      <c r="K207" s="463">
        <f>I207*('10. Mark-ups'!$J$18)</f>
        <v>4.3336999673236795E-5</v>
      </c>
      <c r="L207" s="464">
        <f t="shared" si="10"/>
        <v>9.2969255007367268E-4</v>
      </c>
      <c r="M207" s="249"/>
      <c r="N207" s="464">
        <f>IF($I207="","",I207*'C. Masterfiles'!$E$161)</f>
        <v>1.6951960814181343E-3</v>
      </c>
      <c r="O207" s="464">
        <f>IF($I207="","",J207*'C. Masterfiles'!$E$161)</f>
        <v>3.8364694721550057E-5</v>
      </c>
      <c r="P207" s="464">
        <f>IF($I207="","",K207*'C. Masterfiles'!$E$161)</f>
        <v>8.4759804070906719E-5</v>
      </c>
      <c r="Q207" s="464">
        <f>IF($I207="","",L207*'C. Masterfiles'!$E$161)</f>
        <v>1.8183205802105912E-3</v>
      </c>
    </row>
    <row r="208" spans="3:17">
      <c r="C208" s="240" t="str">
        <f t="shared" si="9"/>
        <v>S18</v>
      </c>
      <c r="D208" s="240" t="str">
        <f t="shared" si="9"/>
        <v>Входящи SMS от други мрежи (SMS incoming from other network)</v>
      </c>
      <c r="E208" s="240" t="str">
        <f t="shared" si="9"/>
        <v>брой съобщения (Number of messages)</v>
      </c>
      <c r="F208" s="229"/>
      <c r="G208" s="462">
        <f>'9. Service costing'!BK206</f>
        <v>7.9699639511910758E-4</v>
      </c>
      <c r="H208" s="229"/>
      <c r="I208" s="462">
        <f>'9. Service costing'!BK453</f>
        <v>8.6693489958837068E-4</v>
      </c>
      <c r="J208" s="463">
        <f>('10. Mark-ups'!$J$17)*I208</f>
        <v>1.9619967938069878E-5</v>
      </c>
      <c r="K208" s="463">
        <f>I208*('10. Mark-ups'!$J$18)</f>
        <v>4.3346744979418535E-5</v>
      </c>
      <c r="L208" s="464">
        <f t="shared" si="10"/>
        <v>9.2990161250585909E-4</v>
      </c>
      <c r="M208" s="249"/>
      <c r="N208" s="464">
        <f>IF($I208="","",I208*'C. Masterfiles'!$E$161)</f>
        <v>1.6955772846619229E-3</v>
      </c>
      <c r="O208" s="464">
        <f>IF($I208="","",J208*'C. Masterfiles'!$E$161)</f>
        <v>3.8373321892315212E-5</v>
      </c>
      <c r="P208" s="464">
        <f>IF($I208="","",K208*'C. Masterfiles'!$E$161)</f>
        <v>8.4778864233096146E-5</v>
      </c>
      <c r="Q208" s="464">
        <f>IF($I208="","",L208*'C. Masterfiles'!$E$161)</f>
        <v>1.8187294707873343E-3</v>
      </c>
    </row>
    <row r="209" spans="3:17">
      <c r="C209" s="240" t="str">
        <f t="shared" si="9"/>
        <v>S19</v>
      </c>
      <c r="D209" s="240" t="str">
        <f t="shared" si="9"/>
        <v>Пренос на данни (Data services)</v>
      </c>
      <c r="E209" s="240" t="str">
        <f t="shared" si="9"/>
        <v>MB (MB)</v>
      </c>
      <c r="F209" s="229"/>
      <c r="G209" s="462">
        <f>'9. Service costing'!BK207</f>
        <v>4.6227603121978232E-3</v>
      </c>
      <c r="H209" s="229"/>
      <c r="I209" s="462">
        <f>'9. Service costing'!BK454</f>
        <v>5.0276807187116732E-3</v>
      </c>
      <c r="J209" s="463">
        <f>('10. Mark-ups'!$J$17)*I209</f>
        <v>1.1378355462539551E-4</v>
      </c>
      <c r="K209" s="463">
        <f>I209*('10. Mark-ups'!$J$18)</f>
        <v>2.5138403593558367E-4</v>
      </c>
      <c r="L209" s="464">
        <f t="shared" si="10"/>
        <v>5.3928483092726522E-3</v>
      </c>
      <c r="M209" s="249"/>
      <c r="N209" s="464">
        <f>IF($I209="","",I209*'C. Masterfiles'!$E$161)</f>
        <v>9.8332887800778521E-3</v>
      </c>
      <c r="O209" s="464">
        <f>IF($I209="","",J209*'C. Masterfiles'!$E$161)</f>
        <v>2.2254128964298731E-4</v>
      </c>
      <c r="P209" s="464">
        <f>IF($I209="","",K209*'C. Masterfiles'!$E$161)</f>
        <v>4.9166443900389265E-4</v>
      </c>
      <c r="Q209" s="464">
        <f>IF($I209="","",L209*'C. Masterfiles'!$E$161)</f>
        <v>1.0547494508724732E-2</v>
      </c>
    </row>
    <row r="210" spans="3:17">
      <c r="C210" s="240" t="str">
        <f t="shared" si="9"/>
        <v>S20</v>
      </c>
      <c r="D210" s="240" t="str">
        <f t="shared" si="9"/>
        <v>Subscribers</v>
      </c>
      <c r="E210" s="240" t="str">
        <f t="shared" si="9"/>
        <v>Subscriber</v>
      </c>
      <c r="F210" s="229"/>
      <c r="G210" s="462" t="str">
        <f>'9. Service costing'!BK208</f>
        <v/>
      </c>
      <c r="H210" s="229"/>
      <c r="I210" s="462" t="str">
        <f>'9. Service costing'!BK455</f>
        <v/>
      </c>
      <c r="J210" s="463" t="e">
        <f>('10. Mark-ups'!$J$17)*I210</f>
        <v>#VALUE!</v>
      </c>
      <c r="K210" s="463" t="e">
        <f>I210*('10. Mark-ups'!$J$18)</f>
        <v>#VALUE!</v>
      </c>
      <c r="L210" s="464" t="str">
        <f t="shared" si="10"/>
        <v/>
      </c>
      <c r="M210" s="249"/>
      <c r="N210" s="464" t="str">
        <f>IF($I210="","",I210*'C. Masterfiles'!$E$161)</f>
        <v/>
      </c>
      <c r="O210" s="464" t="str">
        <f>IF($I210="","",J210*'C. Masterfiles'!$E$161)</f>
        <v/>
      </c>
      <c r="P210" s="464" t="str">
        <f>IF($I210="","",K210*'C. Masterfiles'!$E$161)</f>
        <v/>
      </c>
      <c r="Q210" s="464" t="str">
        <f>IF($I210="","",L210*'C. Masterfiles'!$E$161)</f>
        <v/>
      </c>
    </row>
    <row r="211" spans="3:17">
      <c r="C211" s="240" t="str">
        <f t="shared" si="9"/>
        <v>S21</v>
      </c>
      <c r="D211" s="240" t="str">
        <f t="shared" si="9"/>
        <v>OTHER: complete as required</v>
      </c>
      <c r="E211" s="240" t="str">
        <f t="shared" si="9"/>
        <v>OTHER: complete as required</v>
      </c>
      <c r="F211" s="229"/>
      <c r="G211" s="462" t="str">
        <f>'9. Service costing'!BK209</f>
        <v/>
      </c>
      <c r="H211" s="229"/>
      <c r="I211" s="462" t="str">
        <f>'9. Service costing'!BK456</f>
        <v/>
      </c>
      <c r="J211" s="463" t="e">
        <f>('10. Mark-ups'!$J$17)*I211</f>
        <v>#VALUE!</v>
      </c>
      <c r="K211" s="463" t="e">
        <f>I211*('10. Mark-ups'!$J$18)</f>
        <v>#VALUE!</v>
      </c>
      <c r="L211" s="464" t="str">
        <f t="shared" si="10"/>
        <v/>
      </c>
      <c r="M211" s="249"/>
      <c r="N211" s="464" t="str">
        <f>IF($I211="","",I211*'C. Masterfiles'!$E$161)</f>
        <v/>
      </c>
      <c r="O211" s="464" t="str">
        <f>IF($I211="","",J211*'C. Masterfiles'!$E$161)</f>
        <v/>
      </c>
      <c r="P211" s="464" t="str">
        <f>IF($I211="","",K211*'C. Masterfiles'!$E$161)</f>
        <v/>
      </c>
      <c r="Q211" s="464" t="str">
        <f>IF($I211="","",L211*'C. Masterfiles'!$E$161)</f>
        <v/>
      </c>
    </row>
    <row r="212" spans="3:17">
      <c r="C212" s="240" t="str">
        <f t="shared" si="9"/>
        <v>S22</v>
      </c>
      <c r="D212" s="240" t="str">
        <f t="shared" si="9"/>
        <v>OTHER: complete as required</v>
      </c>
      <c r="E212" s="240" t="str">
        <f t="shared" si="9"/>
        <v>OTHER: complete as required</v>
      </c>
      <c r="G212" s="462" t="str">
        <f>'9. Service costing'!BK210</f>
        <v/>
      </c>
      <c r="H212" s="207"/>
      <c r="I212" s="462" t="str">
        <f>'9. Service costing'!BK457</f>
        <v/>
      </c>
      <c r="J212" s="463" t="e">
        <f>('10. Mark-ups'!$J$17)*I212</f>
        <v>#VALUE!</v>
      </c>
      <c r="K212" s="463" t="e">
        <f>I212*('10. Mark-ups'!$J$18)</f>
        <v>#VALUE!</v>
      </c>
      <c r="L212" s="464" t="str">
        <f t="shared" si="10"/>
        <v/>
      </c>
      <c r="M212" s="207"/>
      <c r="N212" s="464" t="str">
        <f>IF($I212="","",I212*'C. Masterfiles'!$E$161)</f>
        <v/>
      </c>
      <c r="O212" s="464" t="str">
        <f>IF($I212="","",J212*'C. Masterfiles'!$E$161)</f>
        <v/>
      </c>
      <c r="P212" s="464" t="str">
        <f>IF($I212="","",K212*'C. Masterfiles'!$E$161)</f>
        <v/>
      </c>
      <c r="Q212" s="464" t="str">
        <f>IF($I212="","",L212*'C. Masterfiles'!$E$161)</f>
        <v/>
      </c>
    </row>
    <row r="213" spans="3:17">
      <c r="C213" s="240" t="str">
        <f t="shared" si="9"/>
        <v>S23</v>
      </c>
      <c r="D213" s="240" t="str">
        <f t="shared" si="9"/>
        <v>OTHER: complete as required</v>
      </c>
      <c r="E213" s="240" t="str">
        <f t="shared" si="9"/>
        <v>OTHER: complete as required</v>
      </c>
      <c r="G213" s="462" t="str">
        <f>'9. Service costing'!BK211</f>
        <v/>
      </c>
      <c r="H213" s="207"/>
      <c r="I213" s="462" t="str">
        <f>'9. Service costing'!BK458</f>
        <v/>
      </c>
      <c r="J213" s="463" t="e">
        <f>('10. Mark-ups'!$J$17)*I213</f>
        <v>#VALUE!</v>
      </c>
      <c r="K213" s="463" t="e">
        <f>I213*('10. Mark-ups'!$J$18)</f>
        <v>#VALUE!</v>
      </c>
      <c r="L213" s="464" t="str">
        <f t="shared" si="10"/>
        <v/>
      </c>
      <c r="M213" s="207"/>
      <c r="N213" s="464" t="str">
        <f>IF($I213="","",I213*'C. Masterfiles'!$E$161)</f>
        <v/>
      </c>
      <c r="O213" s="464" t="str">
        <f>IF($I213="","",J213*'C. Masterfiles'!$E$161)</f>
        <v/>
      </c>
      <c r="P213" s="464" t="str">
        <f>IF($I213="","",K213*'C. Masterfiles'!$E$161)</f>
        <v/>
      </c>
      <c r="Q213" s="464" t="str">
        <f>IF($I213="","",L213*'C. Masterfiles'!$E$161)</f>
        <v/>
      </c>
    </row>
    <row r="214" spans="3:17">
      <c r="C214" s="240" t="str">
        <f t="shared" si="9"/>
        <v>S24</v>
      </c>
      <c r="D214" s="240" t="str">
        <f t="shared" si="9"/>
        <v>OTHER: complete as required</v>
      </c>
      <c r="E214" s="240" t="str">
        <f t="shared" si="9"/>
        <v>OTHER: complete as required</v>
      </c>
      <c r="G214" s="462" t="str">
        <f>'9. Service costing'!BK212</f>
        <v/>
      </c>
      <c r="H214" s="207"/>
      <c r="I214" s="462" t="str">
        <f>'9. Service costing'!BK459</f>
        <v/>
      </c>
      <c r="J214" s="463" t="e">
        <f>('10. Mark-ups'!$J$17)*I214</f>
        <v>#VALUE!</v>
      </c>
      <c r="K214" s="463" t="e">
        <f>I214*('10. Mark-ups'!$J$18)</f>
        <v>#VALUE!</v>
      </c>
      <c r="L214" s="464" t="str">
        <f t="shared" si="10"/>
        <v/>
      </c>
      <c r="M214" s="207"/>
      <c r="N214" s="464" t="str">
        <f>IF($I214="","",I214*'C. Masterfiles'!$E$161)</f>
        <v/>
      </c>
      <c r="O214" s="464" t="str">
        <f>IF($I214="","",J214*'C. Masterfiles'!$E$161)</f>
        <v/>
      </c>
      <c r="P214" s="464" t="str">
        <f>IF($I214="","",K214*'C. Masterfiles'!$E$161)</f>
        <v/>
      </c>
      <c r="Q214" s="464" t="str">
        <f>IF($I214="","",L214*'C. Masterfiles'!$E$161)</f>
        <v/>
      </c>
    </row>
    <row r="215" spans="3:17">
      <c r="C215" s="240" t="str">
        <f t="shared" si="9"/>
        <v>S25</v>
      </c>
      <c r="D215" s="240" t="str">
        <f t="shared" si="9"/>
        <v>OTHER: complete as required</v>
      </c>
      <c r="E215" s="240" t="str">
        <f t="shared" si="9"/>
        <v>OTHER: complete as required</v>
      </c>
      <c r="G215" s="462" t="str">
        <f>'9. Service costing'!BK213</f>
        <v/>
      </c>
      <c r="H215" s="207"/>
      <c r="I215" s="462" t="str">
        <f>'9. Service costing'!BK460</f>
        <v/>
      </c>
      <c r="J215" s="463" t="e">
        <f>('10. Mark-ups'!$J$17)*I215</f>
        <v>#VALUE!</v>
      </c>
      <c r="K215" s="463" t="e">
        <f>I215*('10. Mark-ups'!$J$18)</f>
        <v>#VALUE!</v>
      </c>
      <c r="L215" s="464" t="str">
        <f t="shared" si="10"/>
        <v/>
      </c>
      <c r="M215" s="207"/>
      <c r="N215" s="464" t="str">
        <f>IF($I215="","",I215*'C. Masterfiles'!$E$161)</f>
        <v/>
      </c>
      <c r="O215" s="464" t="str">
        <f>IF($I215="","",J215*'C. Masterfiles'!$E$161)</f>
        <v/>
      </c>
      <c r="P215" s="464" t="str">
        <f>IF($I215="","",K215*'C. Masterfiles'!$E$161)</f>
        <v/>
      </c>
      <c r="Q215" s="464" t="str">
        <f>IF($I215="","",L215*'C. Masterfiles'!$E$161)</f>
        <v/>
      </c>
    </row>
    <row r="216" spans="3:17">
      <c r="C216" s="240" t="str">
        <f t="shared" si="9"/>
        <v>S26</v>
      </c>
      <c r="D216" s="240" t="str">
        <f t="shared" si="9"/>
        <v>OTHER: complete as required</v>
      </c>
      <c r="E216" s="240" t="str">
        <f t="shared" si="9"/>
        <v>OTHER: complete as required</v>
      </c>
      <c r="G216" s="462" t="str">
        <f>'9. Service costing'!BK214</f>
        <v/>
      </c>
      <c r="H216" s="207"/>
      <c r="I216" s="462" t="str">
        <f>'9. Service costing'!BK461</f>
        <v/>
      </c>
      <c r="J216" s="463" t="e">
        <f>('10. Mark-ups'!$J$17)*I216</f>
        <v>#VALUE!</v>
      </c>
      <c r="K216" s="463" t="e">
        <f>I216*('10. Mark-ups'!$J$18)</f>
        <v>#VALUE!</v>
      </c>
      <c r="L216" s="464" t="str">
        <f t="shared" si="10"/>
        <v/>
      </c>
      <c r="M216" s="207"/>
      <c r="N216" s="464" t="str">
        <f>IF($I216="","",I216*'C. Masterfiles'!$E$161)</f>
        <v/>
      </c>
      <c r="O216" s="464" t="str">
        <f>IF($I216="","",J216*'C. Masterfiles'!$E$161)</f>
        <v/>
      </c>
      <c r="P216" s="464" t="str">
        <f>IF($I216="","",K216*'C. Masterfiles'!$E$161)</f>
        <v/>
      </c>
      <c r="Q216" s="464" t="str">
        <f>IF($I216="","",L216*'C. Masterfiles'!$E$161)</f>
        <v/>
      </c>
    </row>
    <row r="217" spans="3:17">
      <c r="C217" s="240" t="str">
        <f t="shared" si="9"/>
        <v>S27</v>
      </c>
      <c r="D217" s="240" t="str">
        <f t="shared" si="9"/>
        <v>OTHER: complete as required</v>
      </c>
      <c r="E217" s="240" t="str">
        <f t="shared" si="9"/>
        <v>OTHER: complete as required</v>
      </c>
      <c r="G217" s="462" t="str">
        <f>'9. Service costing'!BK215</f>
        <v/>
      </c>
      <c r="H217" s="207"/>
      <c r="I217" s="462" t="str">
        <f>'9. Service costing'!BK462</f>
        <v/>
      </c>
      <c r="J217" s="463" t="e">
        <f>('10. Mark-ups'!$J$17)*I217</f>
        <v>#VALUE!</v>
      </c>
      <c r="K217" s="463" t="e">
        <f>I217*('10. Mark-ups'!$J$18)</f>
        <v>#VALUE!</v>
      </c>
      <c r="L217" s="464" t="str">
        <f t="shared" si="10"/>
        <v/>
      </c>
      <c r="M217" s="207"/>
      <c r="N217" s="464" t="str">
        <f>IF($I217="","",I217*'C. Masterfiles'!$E$161)</f>
        <v/>
      </c>
      <c r="O217" s="464" t="str">
        <f>IF($I217="","",J217*'C. Masterfiles'!$E$161)</f>
        <v/>
      </c>
      <c r="P217" s="464" t="str">
        <f>IF($I217="","",K217*'C. Masterfiles'!$E$161)</f>
        <v/>
      </c>
      <c r="Q217" s="464" t="str">
        <f>IF($I217="","",L217*'C. Masterfiles'!$E$161)</f>
        <v/>
      </c>
    </row>
    <row r="218" spans="3:17">
      <c r="C218" s="240" t="str">
        <f t="shared" si="9"/>
        <v>S28</v>
      </c>
      <c r="D218" s="240" t="str">
        <f t="shared" si="9"/>
        <v>OTHER: complete as required</v>
      </c>
      <c r="E218" s="240" t="str">
        <f t="shared" si="9"/>
        <v>OTHER: complete as required</v>
      </c>
      <c r="G218" s="462" t="str">
        <f>'9. Service costing'!BK216</f>
        <v/>
      </c>
      <c r="H218" s="207"/>
      <c r="I218" s="462" t="str">
        <f>'9. Service costing'!BK463</f>
        <v/>
      </c>
      <c r="J218" s="463" t="e">
        <f>('10. Mark-ups'!$J$17)*I218</f>
        <v>#VALUE!</v>
      </c>
      <c r="K218" s="463" t="e">
        <f>I218*('10. Mark-ups'!$J$18)</f>
        <v>#VALUE!</v>
      </c>
      <c r="L218" s="464" t="str">
        <f t="shared" si="10"/>
        <v/>
      </c>
      <c r="M218" s="207"/>
      <c r="N218" s="464" t="str">
        <f>IF($I218="","",I218*'C. Masterfiles'!$E$161)</f>
        <v/>
      </c>
      <c r="O218" s="464" t="str">
        <f>IF($I218="","",J218*'C. Masterfiles'!$E$161)</f>
        <v/>
      </c>
      <c r="P218" s="464" t="str">
        <f>IF($I218="","",K218*'C. Masterfiles'!$E$161)</f>
        <v/>
      </c>
      <c r="Q218" s="464" t="str">
        <f>IF($I218="","",L218*'C. Masterfiles'!$E$161)</f>
        <v/>
      </c>
    </row>
    <row r="219" spans="3:17">
      <c r="C219" s="240" t="str">
        <f t="shared" si="9"/>
        <v>S29</v>
      </c>
      <c r="D219" s="240" t="str">
        <f t="shared" si="9"/>
        <v>OTHER: complete as required</v>
      </c>
      <c r="E219" s="240" t="str">
        <f t="shared" si="9"/>
        <v>OTHER: complete as required</v>
      </c>
      <c r="G219" s="462" t="str">
        <f>'9. Service costing'!BK217</f>
        <v/>
      </c>
      <c r="H219" s="207"/>
      <c r="I219" s="462" t="str">
        <f>'9. Service costing'!BK464</f>
        <v/>
      </c>
      <c r="J219" s="463" t="e">
        <f>('10. Mark-ups'!$J$17)*I219</f>
        <v>#VALUE!</v>
      </c>
      <c r="K219" s="463" t="e">
        <f>I219*('10. Mark-ups'!$J$18)</f>
        <v>#VALUE!</v>
      </c>
      <c r="L219" s="464" t="str">
        <f t="shared" si="10"/>
        <v/>
      </c>
      <c r="M219" s="207"/>
      <c r="N219" s="464" t="str">
        <f>IF($I219="","",I219*'C. Masterfiles'!$E$161)</f>
        <v/>
      </c>
      <c r="O219" s="464" t="str">
        <f>IF($I219="","",J219*'C. Masterfiles'!$E$161)</f>
        <v/>
      </c>
      <c r="P219" s="464" t="str">
        <f>IF($I219="","",K219*'C. Masterfiles'!$E$161)</f>
        <v/>
      </c>
      <c r="Q219" s="464" t="str">
        <f>IF($I219="","",L219*'C. Masterfiles'!$E$161)</f>
        <v/>
      </c>
    </row>
    <row r="220" spans="3:17">
      <c r="C220" s="240" t="str">
        <f t="shared" si="9"/>
        <v>S30</v>
      </c>
      <c r="D220" s="240" t="str">
        <f t="shared" si="9"/>
        <v>OTHER: complete as required</v>
      </c>
      <c r="E220" s="240" t="str">
        <f t="shared" si="9"/>
        <v>OTHER: complete as required</v>
      </c>
      <c r="G220" s="462" t="str">
        <f>'9. Service costing'!BK218</f>
        <v/>
      </c>
      <c r="H220" s="207"/>
      <c r="I220" s="462" t="str">
        <f>'9. Service costing'!BK465</f>
        <v/>
      </c>
      <c r="J220" s="463" t="e">
        <f>('10. Mark-ups'!$J$17)*I220</f>
        <v>#VALUE!</v>
      </c>
      <c r="K220" s="463" t="e">
        <f>I220*('10. Mark-ups'!$J$18)</f>
        <v>#VALUE!</v>
      </c>
      <c r="L220" s="464" t="str">
        <f t="shared" si="10"/>
        <v/>
      </c>
      <c r="M220" s="207"/>
      <c r="N220" s="464" t="str">
        <f>IF($I220="","",I220*'C. Masterfiles'!$E$161)</f>
        <v/>
      </c>
      <c r="O220" s="464" t="str">
        <f>IF($I220="","",J220*'C. Masterfiles'!$E$161)</f>
        <v/>
      </c>
      <c r="P220" s="464" t="str">
        <f>IF($I220="","",K220*'C. Masterfiles'!$E$161)</f>
        <v/>
      </c>
      <c r="Q220" s="464" t="str">
        <f>IF($I220="","",L220*'C. Masterfiles'!$E$161)</f>
        <v/>
      </c>
    </row>
    <row r="222" spans="3:17" s="487" customFormat="1"/>
    <row r="223" spans="3:17" s="487" customFormat="1" ht="18">
      <c r="C223" s="461">
        <f>'7. Network costs'!L181</f>
        <v>2020</v>
      </c>
      <c r="D223" s="221"/>
      <c r="E223" s="221"/>
      <c r="F223" s="216"/>
      <c r="G223" s="216"/>
      <c r="H223" s="216"/>
      <c r="I223" s="269"/>
      <c r="J223" s="269"/>
      <c r="K223" s="216"/>
      <c r="L223" s="216"/>
      <c r="M223" s="488"/>
      <c r="N223" s="488"/>
      <c r="O223" s="488"/>
      <c r="P223" s="488"/>
      <c r="Q223" s="488"/>
    </row>
    <row r="224" spans="3:17" s="487" customFormat="1">
      <c r="C224" s="216"/>
      <c r="D224" s="216"/>
      <c r="E224" s="216"/>
      <c r="F224" s="216"/>
      <c r="G224" s="214" t="str">
        <f>G188</f>
        <v>EURO</v>
      </c>
      <c r="H224" s="216"/>
      <c r="I224" s="822" t="str">
        <f>I189</f>
        <v>LRIC incl. coverage</v>
      </c>
      <c r="J224" s="823"/>
      <c r="K224" s="823"/>
      <c r="L224" s="824"/>
      <c r="M224" s="216"/>
      <c r="N224" s="822" t="str">
        <f>N189</f>
        <v>LRIC incl. coverage</v>
      </c>
      <c r="O224" s="823"/>
      <c r="P224" s="823"/>
      <c r="Q224" s="824"/>
    </row>
    <row r="225" spans="3:17" s="487" customFormat="1">
      <c r="C225" s="260">
        <f>C190</f>
        <v>0</v>
      </c>
      <c r="D225" s="260" t="str">
        <f>D190</f>
        <v>None</v>
      </c>
      <c r="E225" s="260" t="str">
        <f>E189</f>
        <v>Unit</v>
      </c>
      <c r="F225" s="216"/>
      <c r="G225" s="214" t="str">
        <f>G189</f>
        <v>LRIC excl. coverage</v>
      </c>
      <c r="H225" s="216"/>
      <c r="I225" s="214" t="str">
        <f>I189</f>
        <v>LRIC incl. coverage</v>
      </c>
      <c r="J225" s="214" t="str">
        <f t="shared" ref="J225:N225" si="11">J189</f>
        <v>Indirect</v>
      </c>
      <c r="K225" s="214" t="str">
        <f t="shared" si="11"/>
        <v>Common</v>
      </c>
      <c r="L225" s="214" t="str">
        <f t="shared" si="11"/>
        <v>LRIC+</v>
      </c>
      <c r="M225" s="488"/>
      <c r="N225" s="214" t="str">
        <f t="shared" si="11"/>
        <v>LRIC incl. coverage</v>
      </c>
      <c r="O225" s="214" t="str">
        <f>J225</f>
        <v>Indirect</v>
      </c>
      <c r="P225" s="214" t="str">
        <f>K225</f>
        <v>Common</v>
      </c>
      <c r="Q225" s="214" t="str">
        <f>L225</f>
        <v>LRIC+</v>
      </c>
    </row>
    <row r="226" spans="3:17" s="487" customFormat="1" ht="0.75" customHeight="1">
      <c r="C226" s="260"/>
      <c r="D226" s="497" t="s">
        <v>229</v>
      </c>
      <c r="E226" s="260"/>
      <c r="F226" s="216"/>
      <c r="G226" s="214"/>
      <c r="H226" s="216"/>
      <c r="I226" s="214"/>
      <c r="J226" s="214"/>
      <c r="K226" s="214"/>
      <c r="L226" s="214"/>
      <c r="M226" s="488"/>
      <c r="N226" s="214"/>
      <c r="O226" s="214"/>
      <c r="P226" s="214"/>
      <c r="Q226" s="214"/>
    </row>
    <row r="227" spans="3:17" s="487" customFormat="1">
      <c r="C227" s="240" t="str">
        <f t="shared" ref="C227:E256" si="12">C191</f>
        <v>S01</v>
      </c>
      <c r="D227" s="240" t="str">
        <f t="shared" si="12"/>
        <v>Повиквания в мрежата (On Net calls)</v>
      </c>
      <c r="E227" s="240" t="str">
        <f t="shared" si="12"/>
        <v>минути (Minutes)</v>
      </c>
      <c r="F227" s="229"/>
      <c r="G227" s="462">
        <f>'9. Service costing'!BK224</f>
        <v>1.5128056081022039E-2</v>
      </c>
      <c r="H227" s="229"/>
      <c r="I227" s="462">
        <f>'9. Service costing'!BK471</f>
        <v>1.6810638258173461E-2</v>
      </c>
      <c r="J227" s="463">
        <f>('10. Mark-ups'!$K$17)*I227</f>
        <v>3.9024216133609038E-4</v>
      </c>
      <c r="K227" s="463">
        <f>I227*('10. Mark-ups'!$K$18)</f>
        <v>8.4053191290867307E-4</v>
      </c>
      <c r="L227" s="464">
        <f t="shared" ref="L227:L256" si="13">IF(I227="","",I227+J227+K227)</f>
        <v>1.8041412332418225E-2</v>
      </c>
      <c r="M227" s="488"/>
      <c r="N227" s="464">
        <f>IF($I227="","",I227*'C. Masterfiles'!$E$161)</f>
        <v>3.2878750624483401E-2</v>
      </c>
      <c r="O227" s="464">
        <f>IF($I227="","",J227*'C. Masterfiles'!$E$161)</f>
        <v>7.6324732640596562E-4</v>
      </c>
      <c r="P227" s="464">
        <f>IF($I227="","",K227*'C. Masterfiles'!$E$161)</f>
        <v>1.64393753122417E-3</v>
      </c>
      <c r="Q227" s="464">
        <f>IF($I227="","",L227*'C. Masterfiles'!$E$161)</f>
        <v>3.5285935482113534E-2</v>
      </c>
    </row>
    <row r="228" spans="3:17" s="487" customFormat="1">
      <c r="C228" s="240" t="str">
        <f t="shared" si="12"/>
        <v>S02</v>
      </c>
      <c r="D228" s="240" t="str">
        <f t="shared" si="12"/>
        <v>Изходящи повиквания към фиксирана линия (Outgoing Calls to Fixed Line)</v>
      </c>
      <c r="E228" s="240" t="str">
        <f t="shared" si="12"/>
        <v>минути (Minutes)</v>
      </c>
      <c r="F228" s="229"/>
      <c r="G228" s="462">
        <f>'9. Service costing'!BK225</f>
        <v>6.4081682011591264E-3</v>
      </c>
      <c r="H228" s="229"/>
      <c r="I228" s="462">
        <f>'9. Service costing'!BK472</f>
        <v>7.1127392526871818E-3</v>
      </c>
      <c r="J228" s="463">
        <f>('10. Mark-ups'!$K$17)*I228</f>
        <v>1.6511513104739683E-4</v>
      </c>
      <c r="K228" s="463">
        <f>I228*('10. Mark-ups'!$K$18)</f>
        <v>3.556369626343591E-4</v>
      </c>
      <c r="L228" s="464">
        <f t="shared" si="13"/>
        <v>7.6334913463689371E-3</v>
      </c>
      <c r="M228" s="488"/>
      <c r="N228" s="464">
        <f>IF($I228="","",I228*'C. Masterfiles'!$E$161)</f>
        <v>1.391130881258317E-2</v>
      </c>
      <c r="O228" s="464">
        <f>IF($I228="","",J228*'C. Masterfiles'!$E$161)</f>
        <v>3.2293712675643014E-4</v>
      </c>
      <c r="P228" s="464">
        <f>IF($I228="","",K228*'C. Masterfiles'!$E$161)</f>
        <v>6.9556544062915858E-4</v>
      </c>
      <c r="Q228" s="464">
        <f>IF($I228="","",L228*'C. Masterfiles'!$E$161)</f>
        <v>1.4929811379968757E-2</v>
      </c>
    </row>
    <row r="229" spans="3:17" s="487" customFormat="1">
      <c r="C229" s="240" t="str">
        <f t="shared" si="12"/>
        <v>S03</v>
      </c>
      <c r="D229" s="240" t="str">
        <f t="shared" si="12"/>
        <v>Изходящи повиквания към други мобилни мрежи (Outgoing Calls to Other Mobile)</v>
      </c>
      <c r="E229" s="240" t="str">
        <f t="shared" si="12"/>
        <v>минути (Minutes)</v>
      </c>
      <c r="F229" s="229"/>
      <c r="G229" s="462">
        <f>'9. Service costing'!BK226</f>
        <v>6.6048618184874558E-3</v>
      </c>
      <c r="H229" s="229"/>
      <c r="I229" s="462">
        <f>'9. Service costing'!BK473</f>
        <v>7.3310591170863675E-3</v>
      </c>
      <c r="J229" s="463">
        <f>('10. Mark-ups'!$K$17)*I229</f>
        <v>1.7018320844203809E-4</v>
      </c>
      <c r="K229" s="463">
        <f>I229*('10. Mark-ups'!$K$18)</f>
        <v>3.6655295585431841E-4</v>
      </c>
      <c r="L229" s="464">
        <f t="shared" si="13"/>
        <v>7.867795281382723E-3</v>
      </c>
      <c r="M229" s="488"/>
      <c r="N229" s="464">
        <f>IF($I229="","",I229*'C. Masterfiles'!$E$161)</f>
        <v>1.433830535297103E-2</v>
      </c>
      <c r="O229" s="464">
        <f>IF($I229="","",J229*'C. Masterfiles'!$E$161)</f>
        <v>3.3284942456719138E-4</v>
      </c>
      <c r="P229" s="464">
        <f>IF($I229="","",K229*'C. Masterfiles'!$E$161)</f>
        <v>7.1691526764855159E-4</v>
      </c>
      <c r="Q229" s="464">
        <f>IF($I229="","",L229*'C. Masterfiles'!$E$161)</f>
        <v>1.5388070045186771E-2</v>
      </c>
    </row>
    <row r="230" spans="3:17" s="487" customFormat="1">
      <c r="C230" s="240" t="str">
        <f t="shared" si="12"/>
        <v>S04</v>
      </c>
      <c r="D230" s="240" t="str">
        <f t="shared" si="12"/>
        <v>Изходящи международни повиквания (Outgoing Calls to International)</v>
      </c>
      <c r="E230" s="240" t="str">
        <f t="shared" si="12"/>
        <v>минути (Minutes)</v>
      </c>
      <c r="F230" s="229"/>
      <c r="G230" s="462">
        <f>'9. Service costing'!BK227</f>
        <v>6.3146917259660007E-3</v>
      </c>
      <c r="H230" s="229"/>
      <c r="I230" s="462">
        <f>'9. Service costing'!BK474</f>
        <v>7.0107042909360057E-3</v>
      </c>
      <c r="J230" s="463">
        <f>('10. Mark-ups'!$K$17)*I230</f>
        <v>1.6274649141610477E-4</v>
      </c>
      <c r="K230" s="463">
        <f>I230*('10. Mark-ups'!$K$18)</f>
        <v>3.5053521454680032E-4</v>
      </c>
      <c r="L230" s="464">
        <f t="shared" si="13"/>
        <v>7.523985996898911E-3</v>
      </c>
      <c r="M230" s="488"/>
      <c r="N230" s="464">
        <f>IF($I230="","",I230*'C. Masterfiles'!$E$161)</f>
        <v>1.3711745773341368E-2</v>
      </c>
      <c r="O230" s="464">
        <f>IF($I230="","",J230*'C. Masterfiles'!$E$161)</f>
        <v>3.183044703063602E-4</v>
      </c>
      <c r="P230" s="464">
        <f>IF($I230="","",K230*'C. Masterfiles'!$E$161)</f>
        <v>6.8558728866706842E-4</v>
      </c>
      <c r="Q230" s="464">
        <f>IF($I230="","",L230*'C. Masterfiles'!$E$161)</f>
        <v>1.4715637532314797E-2</v>
      </c>
    </row>
    <row r="231" spans="3:17" s="487" customFormat="1">
      <c r="C231" s="240" t="str">
        <f t="shared" si="12"/>
        <v>S05</v>
      </c>
      <c r="D231" s="240" t="str">
        <f t="shared" si="12"/>
        <v>Входящи повиквания от фиксирана линия (Incoming calls from fixed)</v>
      </c>
      <c r="E231" s="240" t="str">
        <f t="shared" si="12"/>
        <v>минути (Minutes)</v>
      </c>
      <c r="F231" s="229"/>
      <c r="G231" s="462">
        <f>'9. Service costing'!BK228</f>
        <v>6.6659340287592017E-3</v>
      </c>
      <c r="H231" s="229"/>
      <c r="I231" s="462">
        <f>'9. Service costing'!BK475</f>
        <v>7.3936451528515794E-3</v>
      </c>
      <c r="J231" s="463">
        <f>('10. Mark-ups'!$K$17)*I231</f>
        <v>1.7163608069420254E-4</v>
      </c>
      <c r="K231" s="463">
        <f>I231*('10. Mark-ups'!$K$18)</f>
        <v>3.6968225764257901E-4</v>
      </c>
      <c r="L231" s="464">
        <f t="shared" si="13"/>
        <v>7.9349634911883606E-3</v>
      </c>
      <c r="M231" s="488"/>
      <c r="N231" s="464">
        <f>IF($I231="","",I231*'C. Masterfiles'!$E$161)</f>
        <v>1.4460712999301704E-2</v>
      </c>
      <c r="O231" s="464">
        <f>IF($I231="","",J231*'C. Masterfiles'!$E$161)</f>
        <v>3.3569099570414216E-4</v>
      </c>
      <c r="P231" s="464">
        <f>IF($I231="","",K231*'C. Masterfiles'!$E$161)</f>
        <v>7.2303564996508524E-4</v>
      </c>
      <c r="Q231" s="464">
        <f>IF($I231="","",L231*'C. Masterfiles'!$E$161)</f>
        <v>1.551943964497093E-2</v>
      </c>
    </row>
    <row r="232" spans="3:17" s="487" customFormat="1">
      <c r="C232" s="240" t="str">
        <f t="shared" si="12"/>
        <v>S06</v>
      </c>
      <c r="D232" s="240" t="str">
        <f t="shared" si="12"/>
        <v>Входящи повиквания от други мобилни мрежи (Incoming calls from other mobile)</v>
      </c>
      <c r="E232" s="240" t="str">
        <f t="shared" si="12"/>
        <v>минути (Minutes)</v>
      </c>
      <c r="F232" s="229"/>
      <c r="G232" s="462">
        <f>'9. Service costing'!BK229</f>
        <v>6.7183604786246335E-3</v>
      </c>
      <c r="H232" s="229"/>
      <c r="I232" s="462">
        <f>'9. Service costing'!BK476</f>
        <v>7.4517949283003648E-3</v>
      </c>
      <c r="J232" s="463">
        <f>('10. Mark-ups'!$K$17)*I232</f>
        <v>1.7298596959811188E-4</v>
      </c>
      <c r="K232" s="463">
        <f>I232*('10. Mark-ups'!$K$18)</f>
        <v>3.7258974641501827E-4</v>
      </c>
      <c r="L232" s="464">
        <f t="shared" si="13"/>
        <v>7.9973706443134951E-3</v>
      </c>
      <c r="M232" s="488"/>
      <c r="N232" s="464">
        <f>IF($I232="","",I232*'C. Masterfiles'!$E$161)</f>
        <v>1.4574444074617702E-2</v>
      </c>
      <c r="O232" s="464">
        <f>IF($I232="","",J232*'C. Masterfiles'!$E$161)</f>
        <v>3.3833114891907513E-4</v>
      </c>
      <c r="P232" s="464">
        <f>IF($I232="","",K232*'C. Masterfiles'!$E$161)</f>
        <v>7.2872220373088514E-4</v>
      </c>
      <c r="Q232" s="464">
        <f>IF($I232="","",L232*'C. Masterfiles'!$E$161)</f>
        <v>1.5641497427267663E-2</v>
      </c>
    </row>
    <row r="233" spans="3:17" s="487" customFormat="1">
      <c r="C233" s="240" t="str">
        <f t="shared" si="12"/>
        <v>S07</v>
      </c>
      <c r="D233" s="240" t="str">
        <f t="shared" si="12"/>
        <v>Входящи международни повиквания (Incoming calls from international)</v>
      </c>
      <c r="E233" s="240" t="str">
        <f t="shared" si="12"/>
        <v>минути (Minutes)</v>
      </c>
      <c r="F233" s="229"/>
      <c r="G233" s="462">
        <f>'9. Service costing'!BK230</f>
        <v>6.4429527474891453E-3</v>
      </c>
      <c r="H233" s="229"/>
      <c r="I233" s="462">
        <f>'9. Service costing'!BK477</f>
        <v>7.1479605740003942E-3</v>
      </c>
      <c r="J233" s="463">
        <f>('10. Mark-ups'!$K$17)*I233</f>
        <v>1.6593275881044136E-4</v>
      </c>
      <c r="K233" s="463">
        <f>I233*('10. Mark-ups'!$K$18)</f>
        <v>3.5739802870001972E-4</v>
      </c>
      <c r="L233" s="464">
        <f t="shared" si="13"/>
        <v>7.6712913615108553E-3</v>
      </c>
      <c r="M233" s="488"/>
      <c r="N233" s="464">
        <f>IF($I233="","",I233*'C. Masterfiles'!$E$161)</f>
        <v>1.3980195729447191E-2</v>
      </c>
      <c r="O233" s="464">
        <f>IF($I233="","",J233*'C. Masterfiles'!$E$161)</f>
        <v>3.2453626766422553E-4</v>
      </c>
      <c r="P233" s="464">
        <f>IF($I233="","",K233*'C. Masterfiles'!$E$161)</f>
        <v>6.9900978647235957E-4</v>
      </c>
      <c r="Q233" s="464">
        <f>IF($I233="","",L233*'C. Masterfiles'!$E$161)</f>
        <v>1.5003741783583775E-2</v>
      </c>
    </row>
    <row r="234" spans="3:17" s="487" customFormat="1">
      <c r="C234" s="240" t="str">
        <f t="shared" si="12"/>
        <v>S08</v>
      </c>
      <c r="D234" s="240" t="str">
        <f t="shared" si="12"/>
        <v>Изходящи повиквания от чужди абонати в роуминг в мрежата на предприятието (Roaming Calls Outbound)</v>
      </c>
      <c r="E234" s="240" t="str">
        <f t="shared" si="12"/>
        <v>минути (Minutes)</v>
      </c>
      <c r="F234" s="229"/>
      <c r="G234" s="462">
        <f>'9. Service costing'!BK231</f>
        <v>6.0398811979833602E-3</v>
      </c>
      <c r="H234" s="229"/>
      <c r="I234" s="462">
        <f>'9. Service costing'!BK478</f>
        <v>6.7007836882950868E-3</v>
      </c>
      <c r="J234" s="463">
        <f>('10. Mark-ups'!$K$17)*I234</f>
        <v>1.5555199445770572E-4</v>
      </c>
      <c r="K234" s="463">
        <f>I234*('10. Mark-ups'!$K$18)</f>
        <v>3.3503918441475438E-4</v>
      </c>
      <c r="L234" s="464">
        <f t="shared" si="13"/>
        <v>7.1913748671675465E-3</v>
      </c>
      <c r="M234" s="488"/>
      <c r="N234" s="464">
        <f>IF($I234="","",I234*'C. Masterfiles'!$E$161)</f>
        <v>1.310559376107818E-2</v>
      </c>
      <c r="O234" s="464">
        <f>IF($I234="","",J234*'C. Masterfiles'!$E$161)</f>
        <v>3.0423325732021456E-4</v>
      </c>
      <c r="P234" s="464">
        <f>IF($I234="","",K234*'C. Masterfiles'!$E$161)</f>
        <v>6.5527968805390903E-4</v>
      </c>
      <c r="Q234" s="464">
        <f>IF($I234="","",L234*'C. Masterfiles'!$E$161)</f>
        <v>1.4065106706452302E-2</v>
      </c>
    </row>
    <row r="235" spans="3:17" s="487" customFormat="1">
      <c r="C235" s="240" t="str">
        <f t="shared" si="12"/>
        <v>S09</v>
      </c>
      <c r="D235" s="240" t="str">
        <f t="shared" si="12"/>
        <v>Входящи повиквания от чужди абонати в роуминг в мрежата на предприятието (Roaming Calls Inbound)</v>
      </c>
      <c r="E235" s="240" t="str">
        <f t="shared" si="12"/>
        <v>минути (Minutes)</v>
      </c>
      <c r="F235" s="229"/>
      <c r="G235" s="462">
        <f>'9. Service costing'!BK232</f>
        <v>6.6252809754964968E-3</v>
      </c>
      <c r="H235" s="229"/>
      <c r="I235" s="462">
        <f>'9. Service costing'!BK479</f>
        <v>7.3502397209073388E-3</v>
      </c>
      <c r="J235" s="463">
        <f>('10. Mark-ups'!$K$17)*I235</f>
        <v>1.7062846698462722E-4</v>
      </c>
      <c r="K235" s="463">
        <f>I235*('10. Mark-ups'!$K$18)</f>
        <v>3.6751198604536694E-4</v>
      </c>
      <c r="L235" s="464">
        <f t="shared" si="13"/>
        <v>7.8883801739373337E-3</v>
      </c>
      <c r="M235" s="488"/>
      <c r="N235" s="464">
        <f>IF($I235="","",I235*'C. Masterfiles'!$E$161)</f>
        <v>1.4375819353342201E-2</v>
      </c>
      <c r="O235" s="464">
        <f>IF($I235="","",J235*'C. Masterfiles'!$E$161)</f>
        <v>3.3372027458254347E-4</v>
      </c>
      <c r="P235" s="464">
        <f>IF($I235="","",K235*'C. Masterfiles'!$E$161)</f>
        <v>7.1879096766711004E-4</v>
      </c>
      <c r="Q235" s="464">
        <f>IF($I235="","",L235*'C. Masterfiles'!$E$161)</f>
        <v>1.5428330595591854E-2</v>
      </c>
    </row>
    <row r="236" spans="3:17" s="487" customFormat="1">
      <c r="C236" s="240" t="str">
        <f t="shared" si="12"/>
        <v>S10</v>
      </c>
      <c r="D236" s="240" t="str">
        <f t="shared" si="12"/>
        <v>Гласова поща (Voice mail)</v>
      </c>
      <c r="E236" s="240" t="str">
        <f t="shared" si="12"/>
        <v>минути (Minutes)</v>
      </c>
      <c r="F236" s="229"/>
      <c r="G236" s="462">
        <f>'9. Service costing'!BK233</f>
        <v>2.0123042971269132E-2</v>
      </c>
      <c r="H236" s="229"/>
      <c r="I236" s="462">
        <f>'9. Service costing'!BK480</f>
        <v>2.220577715471982E-2</v>
      </c>
      <c r="J236" s="463">
        <f>('10. Mark-ups'!$K$17)*I236</f>
        <v>5.1548491722449295E-4</v>
      </c>
      <c r="K236" s="463">
        <f>I236*('10. Mark-ups'!$K$18)</f>
        <v>1.110288857735991E-3</v>
      </c>
      <c r="L236" s="464">
        <f t="shared" si="13"/>
        <v>2.3831550929680305E-2</v>
      </c>
      <c r="M236" s="488"/>
      <c r="N236" s="464">
        <f>IF($I236="","",I236*'C. Masterfiles'!$E$161)</f>
        <v>4.3430725132515662E-2</v>
      </c>
      <c r="O236" s="464">
        <f>IF($I236="","",J236*'C. Masterfiles'!$E$161)</f>
        <v>1.00820086565518E-3</v>
      </c>
      <c r="P236" s="464">
        <f>IF($I236="","",K236*'C. Masterfiles'!$E$161)</f>
        <v>2.1715362566257831E-3</v>
      </c>
      <c r="Q236" s="464">
        <f>IF($I236="","",L236*'C. Masterfiles'!$E$161)</f>
        <v>4.6610462254796627E-2</v>
      </c>
    </row>
    <row r="237" spans="3:17" s="487" customFormat="1">
      <c r="C237" s="240" t="str">
        <f t="shared" si="12"/>
        <v>S11</v>
      </c>
      <c r="D237" s="240" t="str">
        <f t="shared" si="12"/>
        <v>Повиквания към центъра за обслужване на клиенти (Help desk call)</v>
      </c>
      <c r="E237" s="240" t="str">
        <f t="shared" si="12"/>
        <v>минути (Minutes)</v>
      </c>
      <c r="F237" s="229"/>
      <c r="G237" s="462">
        <f>'9. Service costing'!BK234</f>
        <v>5.4160936413243516E-3</v>
      </c>
      <c r="H237" s="229"/>
      <c r="I237" s="462">
        <f>'9. Service costing'!BK481</f>
        <v>6.0152235290077067E-3</v>
      </c>
      <c r="J237" s="463">
        <f>('10. Mark-ups'!$K$17)*I237</f>
        <v>1.3963740072381556E-4</v>
      </c>
      <c r="K237" s="463">
        <f>I237*('10. Mark-ups'!$K$18)</f>
        <v>3.0076117645038537E-4</v>
      </c>
      <c r="L237" s="464">
        <f t="shared" si="13"/>
        <v>6.4556221061819082E-3</v>
      </c>
      <c r="M237" s="488"/>
      <c r="N237" s="464">
        <f>IF($I237="","",I237*'C. Masterfiles'!$E$161)</f>
        <v>1.1764754634739142E-2</v>
      </c>
      <c r="O237" s="464">
        <f>IF($I237="","",J237*'C. Masterfiles'!$E$161)</f>
        <v>2.7310701745766018E-4</v>
      </c>
      <c r="P237" s="464">
        <f>IF($I237="","",K237*'C. Masterfiles'!$E$161)</f>
        <v>5.8823773173695719E-4</v>
      </c>
      <c r="Q237" s="464">
        <f>IF($I237="","",L237*'C. Masterfiles'!$E$161)</f>
        <v>1.2626099383933762E-2</v>
      </c>
    </row>
    <row r="238" spans="3:17" s="487" customFormat="1">
      <c r="C238" s="240" t="str">
        <f t="shared" si="12"/>
        <v>S12</v>
      </c>
      <c r="D238" s="240" t="str">
        <f t="shared" si="12"/>
        <v>Видеоразговори (Video call)</v>
      </c>
      <c r="E238" s="240" t="str">
        <f t="shared" si="12"/>
        <v>минути (Minutes)</v>
      </c>
      <c r="F238" s="229"/>
      <c r="G238" s="462">
        <f>'9. Service costing'!BK235</f>
        <v>0.18095130883808075</v>
      </c>
      <c r="H238" s="229"/>
      <c r="I238" s="462">
        <f>'9. Service costing'!BK482</f>
        <v>0.20084670639028029</v>
      </c>
      <c r="J238" s="463">
        <f>('10. Mark-ups'!$K$17)*I238</f>
        <v>4.6624554996220766E-3</v>
      </c>
      <c r="K238" s="463">
        <f>I238*('10. Mark-ups'!$K$18)</f>
        <v>1.0042335319514015E-2</v>
      </c>
      <c r="L238" s="464">
        <f t="shared" si="13"/>
        <v>0.21555149720941638</v>
      </c>
      <c r="M238" s="488"/>
      <c r="N238" s="464">
        <f>IF($I238="","",I238*'C. Masterfiles'!$E$161)</f>
        <v>0.39282201375930192</v>
      </c>
      <c r="O238" s="464">
        <f>IF($I238="","",J238*'C. Masterfiles'!$E$161)</f>
        <v>9.1189703398258451E-3</v>
      </c>
      <c r="P238" s="464">
        <f>IF($I238="","",K238*'C. Masterfiles'!$E$161)</f>
        <v>1.9641100687965096E-2</v>
      </c>
      <c r="Q238" s="464">
        <f>IF($I238="","",L238*'C. Masterfiles'!$E$161)</f>
        <v>0.42158208478709286</v>
      </c>
    </row>
    <row r="239" spans="3:17" s="487" customFormat="1">
      <c r="C239" s="240" t="str">
        <f t="shared" si="12"/>
        <v>S13</v>
      </c>
      <c r="D239" s="240" t="str">
        <f t="shared" si="12"/>
        <v>MMS в мрежата (MMS on net)</v>
      </c>
      <c r="E239" s="240" t="str">
        <f t="shared" si="12"/>
        <v>брой съобщения (Number of messages)</v>
      </c>
      <c r="F239" s="229"/>
      <c r="G239" s="462">
        <f>'9. Service costing'!BK236</f>
        <v>7.9672684535397581E-2</v>
      </c>
      <c r="H239" s="229"/>
      <c r="I239" s="462">
        <f>'9. Service costing'!BK483</f>
        <v>8.6691773063460043E-2</v>
      </c>
      <c r="J239" s="463">
        <f>('10. Mark-ups'!$K$17)*I239</f>
        <v>2.0124628447045264E-3</v>
      </c>
      <c r="K239" s="463">
        <f>I239*('10. Mark-ups'!$K$18)</f>
        <v>4.3345886531730021E-3</v>
      </c>
      <c r="L239" s="464">
        <f t="shared" si="13"/>
        <v>9.3038824561337566E-2</v>
      </c>
      <c r="M239" s="488"/>
      <c r="N239" s="464">
        <f>IF($I239="","",I239*'C. Masterfiles'!$E$161)</f>
        <v>0.16955437051070704</v>
      </c>
      <c r="O239" s="464">
        <f>IF($I239="","",J239*'C. Masterfiles'!$E$161)</f>
        <v>3.936035205558454E-3</v>
      </c>
      <c r="P239" s="464">
        <f>IF($I239="","",K239*'C. Masterfiles'!$E$161)</f>
        <v>8.4777185255353518E-3</v>
      </c>
      <c r="Q239" s="464">
        <f>IF($I239="","",L239*'C. Masterfiles'!$E$161)</f>
        <v>0.18196812424180084</v>
      </c>
    </row>
    <row r="240" spans="3:17" s="487" customFormat="1">
      <c r="C240" s="240" t="str">
        <f t="shared" si="12"/>
        <v>S14</v>
      </c>
      <c r="D240" s="240" t="str">
        <f t="shared" si="12"/>
        <v>Изходящи MMS към други мрежи (MMS outgoing to other network)</v>
      </c>
      <c r="E240" s="240" t="str">
        <f t="shared" si="12"/>
        <v>брой съобщения (Number of messages)</v>
      </c>
      <c r="F240" s="229"/>
      <c r="G240" s="462">
        <f>'9. Service costing'!BK237</f>
        <v>7.705237781883871E-2</v>
      </c>
      <c r="H240" s="229"/>
      <c r="I240" s="462">
        <f>'9. Service costing'!BK484</f>
        <v>8.3776310186303785E-2</v>
      </c>
      <c r="J240" s="463">
        <f>('10. Mark-ups'!$K$17)*I240</f>
        <v>1.9447832886398766E-3</v>
      </c>
      <c r="K240" s="463">
        <f>I240*('10. Mark-ups'!$K$18)</f>
        <v>4.1888155093151892E-3</v>
      </c>
      <c r="L240" s="464">
        <f t="shared" si="13"/>
        <v>8.9909908984258852E-2</v>
      </c>
      <c r="M240" s="488"/>
      <c r="N240" s="464">
        <f>IF($I240="","",I240*'C. Masterfiles'!$E$161)</f>
        <v>0.16385222075167852</v>
      </c>
      <c r="O240" s="464">
        <f>IF($I240="","",J240*'C. Masterfiles'!$E$161)</f>
        <v>3.8036654994205296E-3</v>
      </c>
      <c r="P240" s="464">
        <f>IF($I240="","",K240*'C. Masterfiles'!$E$161)</f>
        <v>8.1926110375839262E-3</v>
      </c>
      <c r="Q240" s="464">
        <f>IF($I240="","",L240*'C. Masterfiles'!$E$161)</f>
        <v>0.17584849728868299</v>
      </c>
    </row>
    <row r="241" spans="3:17" s="487" customFormat="1">
      <c r="C241" s="240" t="str">
        <f t="shared" si="12"/>
        <v>S15</v>
      </c>
      <c r="D241" s="240" t="str">
        <f t="shared" si="12"/>
        <v>Входящи MMS от други мрежи (MMS incoming from other network)</v>
      </c>
      <c r="E241" s="240" t="str">
        <f t="shared" si="12"/>
        <v>брой съобщения (Number of messages)</v>
      </c>
      <c r="F241" s="229"/>
      <c r="G241" s="462">
        <f>'9. Service costing'!BK238</f>
        <v>7.715229890794538E-2</v>
      </c>
      <c r="H241" s="229"/>
      <c r="I241" s="462">
        <f>'9. Service costing'!BK485</f>
        <v>8.3884861564890542E-2</v>
      </c>
      <c r="J241" s="463">
        <f>('10. Mark-ups'!$K$17)*I241</f>
        <v>1.9473032003734549E-3</v>
      </c>
      <c r="K241" s="463">
        <f>I241*('10. Mark-ups'!$K$18)</f>
        <v>4.1942430782445275E-3</v>
      </c>
      <c r="L241" s="464">
        <f t="shared" si="13"/>
        <v>9.0026407843508516E-2</v>
      </c>
      <c r="M241" s="488"/>
      <c r="N241" s="464">
        <f>IF($I241="","",I241*'C. Masterfiles'!$E$161)</f>
        <v>0.16406452879445987</v>
      </c>
      <c r="O241" s="464">
        <f>IF($I241="","",J241*'C. Masterfiles'!$E$161)</f>
        <v>3.8085940183864141E-3</v>
      </c>
      <c r="P241" s="464">
        <f>IF($I241="","",K241*'C. Masterfiles'!$E$161)</f>
        <v>8.2032264397229934E-3</v>
      </c>
      <c r="Q241" s="464">
        <f>IF($I241="","",L241*'C. Masterfiles'!$E$161)</f>
        <v>0.17607634925256926</v>
      </c>
    </row>
    <row r="242" spans="3:17" s="487" customFormat="1">
      <c r="C242" s="240" t="str">
        <f t="shared" si="12"/>
        <v>S16</v>
      </c>
      <c r="D242" s="240" t="str">
        <f t="shared" si="12"/>
        <v>SMS в мрежата (SMS on net)</v>
      </c>
      <c r="E242" s="240" t="str">
        <f t="shared" si="12"/>
        <v>брой съобщения (Number of messages)</v>
      </c>
      <c r="F242" s="229"/>
      <c r="G242" s="462">
        <f>'9. Service costing'!BK239</f>
        <v>8.0158781247240813E-4</v>
      </c>
      <c r="H242" s="229"/>
      <c r="I242" s="462">
        <f>'9. Service costing'!BK486</f>
        <v>8.7107011271201338E-4</v>
      </c>
      <c r="J242" s="463">
        <f>('10. Mark-ups'!$K$17)*I242</f>
        <v>2.0221021845778653E-5</v>
      </c>
      <c r="K242" s="463">
        <f>I242*('10. Mark-ups'!$K$18)</f>
        <v>4.3553505635600672E-5</v>
      </c>
      <c r="L242" s="464">
        <f t="shared" si="13"/>
        <v>9.3484464019339265E-4</v>
      </c>
      <c r="M242" s="488"/>
      <c r="N242" s="464">
        <f>IF($I242="","",I242*'C. Masterfiles'!$E$161)</f>
        <v>1.7036650585455372E-3</v>
      </c>
      <c r="O242" s="464">
        <f>IF($I242="","",J242*'C. Masterfiles'!$E$161)</f>
        <v>3.9548881156629265E-5</v>
      </c>
      <c r="P242" s="464">
        <f>IF($I242="","",K242*'C. Masterfiles'!$E$161)</f>
        <v>8.5183252927276861E-5</v>
      </c>
      <c r="Q242" s="464">
        <f>IF($I242="","",L242*'C. Masterfiles'!$E$161)</f>
        <v>1.828397192629443E-3</v>
      </c>
    </row>
    <row r="243" spans="3:17" s="487" customFormat="1">
      <c r="C243" s="240" t="str">
        <f t="shared" si="12"/>
        <v>S17</v>
      </c>
      <c r="D243" s="240" t="str">
        <f t="shared" si="12"/>
        <v>Изходящи SMS към други мрежи (SMS outgoing to other network)</v>
      </c>
      <c r="E243" s="240" t="str">
        <f t="shared" si="12"/>
        <v>брой съобщения (Number of messages)</v>
      </c>
      <c r="F243" s="229"/>
      <c r="G243" s="462">
        <f>'9. Service costing'!BK240</f>
        <v>7.9686167984411292E-4</v>
      </c>
      <c r="H243" s="229"/>
      <c r="I243" s="462">
        <f>'9. Service costing'!BK487</f>
        <v>8.6581161982519363E-4</v>
      </c>
      <c r="J243" s="463">
        <f>('10. Mark-ups'!$K$17)*I243</f>
        <v>2.0098951190399147E-5</v>
      </c>
      <c r="K243" s="463">
        <f>I243*('10. Mark-ups'!$K$18)</f>
        <v>4.3290580991259687E-5</v>
      </c>
      <c r="L243" s="464">
        <f t="shared" si="13"/>
        <v>9.2920115200685258E-4</v>
      </c>
      <c r="M243" s="488"/>
      <c r="N243" s="464">
        <f>IF($I243="","",I243*'C. Masterfiles'!$E$161)</f>
        <v>1.6933803404027084E-3</v>
      </c>
      <c r="O243" s="464">
        <f>IF($I243="","",J243*'C. Masterfiles'!$E$161)</f>
        <v>3.9310131706718361E-5</v>
      </c>
      <c r="P243" s="464">
        <f>IF($I243="","",K243*'C. Masterfiles'!$E$161)</f>
        <v>8.4669017020135435E-5</v>
      </c>
      <c r="Q243" s="464">
        <f>IF($I243="","",L243*'C. Masterfiles'!$E$161)</f>
        <v>1.8173594891295625E-3</v>
      </c>
    </row>
    <row r="244" spans="3:17" s="487" customFormat="1">
      <c r="C244" s="240" t="str">
        <f t="shared" si="12"/>
        <v>S18</v>
      </c>
      <c r="D244" s="240" t="str">
        <f t="shared" si="12"/>
        <v>Входящи SMS от други мрежи (SMS incoming from other network)</v>
      </c>
      <c r="E244" s="240" t="str">
        <f t="shared" si="12"/>
        <v>брой съобщения (Number of messages)</v>
      </c>
      <c r="F244" s="229"/>
      <c r="G244" s="462">
        <f>'9. Service costing'!BK241</f>
        <v>7.9704190314259073E-4</v>
      </c>
      <c r="H244" s="229"/>
      <c r="I244" s="462">
        <f>'9. Service costing'!BK488</f>
        <v>8.6600740919936983E-4</v>
      </c>
      <c r="J244" s="463">
        <f>('10. Mark-ups'!$K$17)*I244</f>
        <v>2.0103496244987306E-5</v>
      </c>
      <c r="K244" s="463">
        <f>I244*('10. Mark-ups'!$K$18)</f>
        <v>4.3300370459968497E-5</v>
      </c>
      <c r="L244" s="464">
        <f t="shared" si="13"/>
        <v>9.2941127590432564E-4</v>
      </c>
      <c r="M244" s="488"/>
      <c r="N244" s="464">
        <f>IF($I244="","",I244*'C. Masterfiles'!$E$161)</f>
        <v>1.6937632711344034E-3</v>
      </c>
      <c r="O244" s="464">
        <f>IF($I244="","",J244*'C. Masterfiles'!$E$161)</f>
        <v>3.9319021060833525E-5</v>
      </c>
      <c r="P244" s="464">
        <f>IF($I244="","",K244*'C. Masterfiles'!$E$161)</f>
        <v>8.4688163556720183E-5</v>
      </c>
      <c r="Q244" s="464">
        <f>IF($I244="","",L244*'C. Masterfiles'!$E$161)</f>
        <v>1.8177704557519572E-3</v>
      </c>
    </row>
    <row r="245" spans="3:17" s="487" customFormat="1">
      <c r="C245" s="240" t="str">
        <f t="shared" si="12"/>
        <v>S19</v>
      </c>
      <c r="D245" s="240" t="str">
        <f t="shared" si="12"/>
        <v>Пренос на данни (Data services)</v>
      </c>
      <c r="E245" s="240" t="str">
        <f t="shared" si="12"/>
        <v>MB (MB)</v>
      </c>
      <c r="F245" s="229"/>
      <c r="G245" s="462">
        <f>'9. Service costing'!BK242</f>
        <v>4.5786709258502159E-3</v>
      </c>
      <c r="H245" s="229"/>
      <c r="I245" s="462">
        <f>'9. Service costing'!BK489</f>
        <v>4.9741355457549154E-3</v>
      </c>
      <c r="J245" s="463">
        <f>('10. Mark-ups'!$K$17)*I245</f>
        <v>1.1546958398264774E-4</v>
      </c>
      <c r="K245" s="463">
        <f>I245*('10. Mark-ups'!$K$18)</f>
        <v>2.4870677728774579E-4</v>
      </c>
      <c r="L245" s="464">
        <f t="shared" si="13"/>
        <v>5.3383119070253091E-3</v>
      </c>
      <c r="M245" s="488"/>
      <c r="N245" s="464">
        <f>IF($I245="","",I245*'C. Masterfiles'!$E$161)</f>
        <v>9.7285635244538354E-3</v>
      </c>
      <c r="O245" s="464">
        <f>IF($I245="","",J245*'C. Masterfiles'!$E$161)</f>
        <v>2.2583887644078192E-4</v>
      </c>
      <c r="P245" s="464">
        <f>IF($I245="","",K245*'C. Masterfiles'!$E$161)</f>
        <v>4.8642817622269183E-4</v>
      </c>
      <c r="Q245" s="464">
        <f>IF($I245="","",L245*'C. Masterfiles'!$E$161)</f>
        <v>1.044083057711731E-2</v>
      </c>
    </row>
    <row r="246" spans="3:17" s="487" customFormat="1">
      <c r="C246" s="240" t="str">
        <f t="shared" si="12"/>
        <v>S20</v>
      </c>
      <c r="D246" s="240" t="str">
        <f t="shared" si="12"/>
        <v>Subscribers</v>
      </c>
      <c r="E246" s="240" t="str">
        <f t="shared" si="12"/>
        <v>Subscriber</v>
      </c>
      <c r="F246" s="229"/>
      <c r="G246" s="462" t="str">
        <f>'9. Service costing'!BK243</f>
        <v/>
      </c>
      <c r="H246" s="229"/>
      <c r="I246" s="462" t="str">
        <f>'9. Service costing'!BK491</f>
        <v/>
      </c>
      <c r="J246" s="463" t="e">
        <f>('10. Mark-ups'!$K$17)*I246</f>
        <v>#VALUE!</v>
      </c>
      <c r="K246" s="463" t="e">
        <f>I246*('10. Mark-ups'!$K$18)</f>
        <v>#VALUE!</v>
      </c>
      <c r="L246" s="464" t="str">
        <f t="shared" si="13"/>
        <v/>
      </c>
      <c r="M246" s="488"/>
      <c r="N246" s="464" t="str">
        <f>IF($I246="","",I246*'C. Masterfiles'!$E$161)</f>
        <v/>
      </c>
      <c r="O246" s="464" t="str">
        <f>IF($I246="","",J246*'C. Masterfiles'!$E$161)</f>
        <v/>
      </c>
      <c r="P246" s="464" t="str">
        <f>IF($I246="","",K246*'C. Masterfiles'!$E$161)</f>
        <v/>
      </c>
      <c r="Q246" s="464" t="str">
        <f>IF($I246="","",L246*'C. Masterfiles'!$E$161)</f>
        <v/>
      </c>
    </row>
    <row r="247" spans="3:17" s="487" customFormat="1">
      <c r="C247" s="240" t="str">
        <f t="shared" si="12"/>
        <v>S21</v>
      </c>
      <c r="D247" s="240" t="str">
        <f t="shared" si="12"/>
        <v>OTHER: complete as required</v>
      </c>
      <c r="E247" s="240" t="str">
        <f t="shared" si="12"/>
        <v>OTHER: complete as required</v>
      </c>
      <c r="F247" s="229"/>
      <c r="G247" s="462" t="str">
        <f>'9. Service costing'!BK244</f>
        <v/>
      </c>
      <c r="H247" s="229"/>
      <c r="I247" s="462" t="str">
        <f>'9. Service costing'!BK492</f>
        <v/>
      </c>
      <c r="J247" s="463" t="e">
        <f>('10. Mark-ups'!$K$17)*I247</f>
        <v>#VALUE!</v>
      </c>
      <c r="K247" s="463" t="e">
        <f>I247*('10. Mark-ups'!$K$18)</f>
        <v>#VALUE!</v>
      </c>
      <c r="L247" s="464" t="str">
        <f t="shared" si="13"/>
        <v/>
      </c>
      <c r="M247" s="488"/>
      <c r="N247" s="464" t="str">
        <f>IF($I247="","",I247*'C. Masterfiles'!$E$161)</f>
        <v/>
      </c>
      <c r="O247" s="464" t="str">
        <f>IF($I247="","",J247*'C. Masterfiles'!$E$161)</f>
        <v/>
      </c>
      <c r="P247" s="464" t="str">
        <f>IF($I247="","",K247*'C. Masterfiles'!$E$161)</f>
        <v/>
      </c>
      <c r="Q247" s="464" t="str">
        <f>IF($I247="","",L247*'C. Masterfiles'!$E$161)</f>
        <v/>
      </c>
    </row>
    <row r="248" spans="3:17" s="487" customFormat="1">
      <c r="C248" s="240" t="str">
        <f t="shared" si="12"/>
        <v>S22</v>
      </c>
      <c r="D248" s="240" t="str">
        <f t="shared" si="12"/>
        <v>OTHER: complete as required</v>
      </c>
      <c r="E248" s="240" t="str">
        <f t="shared" si="12"/>
        <v>OTHER: complete as required</v>
      </c>
      <c r="G248" s="462" t="str">
        <f>'9. Service costing'!BK245</f>
        <v/>
      </c>
      <c r="I248" s="462" t="str">
        <f>'9. Service costing'!BK493</f>
        <v/>
      </c>
      <c r="J248" s="463" t="e">
        <f>('10. Mark-ups'!$K$17)*I248</f>
        <v>#VALUE!</v>
      </c>
      <c r="K248" s="463" t="e">
        <f>I248*('10. Mark-ups'!$K$18)</f>
        <v>#VALUE!</v>
      </c>
      <c r="L248" s="464" t="str">
        <f t="shared" si="13"/>
        <v/>
      </c>
      <c r="N248" s="464" t="str">
        <f>IF($I248="","",I248*'C. Masterfiles'!$E$161)</f>
        <v/>
      </c>
      <c r="O248" s="464" t="str">
        <f>IF($I248="","",J248*'C. Masterfiles'!$E$161)</f>
        <v/>
      </c>
      <c r="P248" s="464" t="str">
        <f>IF($I248="","",K248*'C. Masterfiles'!$E$161)</f>
        <v/>
      </c>
      <c r="Q248" s="464" t="str">
        <f>IF($I248="","",L248*'C. Masterfiles'!$E$161)</f>
        <v/>
      </c>
    </row>
    <row r="249" spans="3:17" s="487" customFormat="1">
      <c r="C249" s="240" t="str">
        <f t="shared" si="12"/>
        <v>S23</v>
      </c>
      <c r="D249" s="240" t="str">
        <f t="shared" si="12"/>
        <v>OTHER: complete as required</v>
      </c>
      <c r="E249" s="240" t="str">
        <f t="shared" si="12"/>
        <v>OTHER: complete as required</v>
      </c>
      <c r="G249" s="462" t="str">
        <f>'9. Service costing'!BK246</f>
        <v/>
      </c>
      <c r="I249" s="462" t="str">
        <f>'9. Service costing'!BK494</f>
        <v/>
      </c>
      <c r="J249" s="463" t="e">
        <f>('10. Mark-ups'!$K$17)*I249</f>
        <v>#VALUE!</v>
      </c>
      <c r="K249" s="463" t="e">
        <f>I249*('10. Mark-ups'!$K$18)</f>
        <v>#VALUE!</v>
      </c>
      <c r="L249" s="464" t="str">
        <f t="shared" si="13"/>
        <v/>
      </c>
      <c r="N249" s="464" t="str">
        <f>IF($I249="","",I249*'C. Masterfiles'!$E$161)</f>
        <v/>
      </c>
      <c r="O249" s="464" t="str">
        <f>IF($I249="","",J249*'C. Masterfiles'!$E$161)</f>
        <v/>
      </c>
      <c r="P249" s="464" t="str">
        <f>IF($I249="","",K249*'C. Masterfiles'!$E$161)</f>
        <v/>
      </c>
      <c r="Q249" s="464" t="str">
        <f>IF($I249="","",L249*'C. Masterfiles'!$E$161)</f>
        <v/>
      </c>
    </row>
    <row r="250" spans="3:17" s="487" customFormat="1">
      <c r="C250" s="240" t="str">
        <f t="shared" si="12"/>
        <v>S24</v>
      </c>
      <c r="D250" s="240" t="str">
        <f t="shared" si="12"/>
        <v>OTHER: complete as required</v>
      </c>
      <c r="E250" s="240" t="str">
        <f t="shared" si="12"/>
        <v>OTHER: complete as required</v>
      </c>
      <c r="G250" s="462" t="str">
        <f>'9. Service costing'!BK247</f>
        <v/>
      </c>
      <c r="I250" s="462" t="str">
        <f>'9. Service costing'!BK495</f>
        <v/>
      </c>
      <c r="J250" s="463" t="e">
        <f>('10. Mark-ups'!$K$17)*I250</f>
        <v>#VALUE!</v>
      </c>
      <c r="K250" s="463" t="e">
        <f>I250*('10. Mark-ups'!$K$18)</f>
        <v>#VALUE!</v>
      </c>
      <c r="L250" s="464" t="str">
        <f t="shared" si="13"/>
        <v/>
      </c>
      <c r="N250" s="464" t="str">
        <f>IF($I250="","",I250*'C. Masterfiles'!$E$161)</f>
        <v/>
      </c>
      <c r="O250" s="464" t="str">
        <f>IF($I250="","",J250*'C. Masterfiles'!$E$161)</f>
        <v/>
      </c>
      <c r="P250" s="464" t="str">
        <f>IF($I250="","",K250*'C. Masterfiles'!$E$161)</f>
        <v/>
      </c>
      <c r="Q250" s="464" t="str">
        <f>IF($I250="","",L250*'C. Masterfiles'!$E$161)</f>
        <v/>
      </c>
    </row>
    <row r="251" spans="3:17" s="487" customFormat="1">
      <c r="C251" s="240" t="str">
        <f t="shared" si="12"/>
        <v>S25</v>
      </c>
      <c r="D251" s="240" t="str">
        <f t="shared" si="12"/>
        <v>OTHER: complete as required</v>
      </c>
      <c r="E251" s="240" t="str">
        <f t="shared" si="12"/>
        <v>OTHER: complete as required</v>
      </c>
      <c r="G251" s="462" t="str">
        <f>'9. Service costing'!BK248</f>
        <v/>
      </c>
      <c r="I251" s="462" t="str">
        <f>'9. Service costing'!BK496</f>
        <v/>
      </c>
      <c r="J251" s="463" t="e">
        <f>('10. Mark-ups'!$K$17)*I251</f>
        <v>#VALUE!</v>
      </c>
      <c r="K251" s="463" t="e">
        <f>I251*('10. Mark-ups'!$K$18)</f>
        <v>#VALUE!</v>
      </c>
      <c r="L251" s="464" t="str">
        <f t="shared" si="13"/>
        <v/>
      </c>
      <c r="N251" s="464" t="str">
        <f>IF($I251="","",I251*'C. Masterfiles'!$E$161)</f>
        <v/>
      </c>
      <c r="O251" s="464" t="str">
        <f>IF($I251="","",J251*'C. Masterfiles'!$E$161)</f>
        <v/>
      </c>
      <c r="P251" s="464" t="str">
        <f>IF($I251="","",K251*'C. Masterfiles'!$E$161)</f>
        <v/>
      </c>
      <c r="Q251" s="464" t="str">
        <f>IF($I251="","",L251*'C. Masterfiles'!$E$161)</f>
        <v/>
      </c>
    </row>
    <row r="252" spans="3:17" s="487" customFormat="1">
      <c r="C252" s="240" t="str">
        <f t="shared" si="12"/>
        <v>S26</v>
      </c>
      <c r="D252" s="240" t="str">
        <f t="shared" si="12"/>
        <v>OTHER: complete as required</v>
      </c>
      <c r="E252" s="240" t="str">
        <f t="shared" si="12"/>
        <v>OTHER: complete as required</v>
      </c>
      <c r="G252" s="462" t="str">
        <f>'9. Service costing'!BK249</f>
        <v/>
      </c>
      <c r="I252" s="462" t="str">
        <f>'9. Service costing'!BK497</f>
        <v/>
      </c>
      <c r="J252" s="463" t="e">
        <f>('10. Mark-ups'!$K$17)*I252</f>
        <v>#VALUE!</v>
      </c>
      <c r="K252" s="463" t="e">
        <f>I252*('10. Mark-ups'!$K$18)</f>
        <v>#VALUE!</v>
      </c>
      <c r="L252" s="464" t="str">
        <f t="shared" si="13"/>
        <v/>
      </c>
      <c r="N252" s="464" t="str">
        <f>IF($I252="","",I252*'C. Masterfiles'!$E$161)</f>
        <v/>
      </c>
      <c r="O252" s="464" t="str">
        <f>IF($I252="","",J252*'C. Masterfiles'!$E$161)</f>
        <v/>
      </c>
      <c r="P252" s="464" t="str">
        <f>IF($I252="","",K252*'C. Masterfiles'!$E$161)</f>
        <v/>
      </c>
      <c r="Q252" s="464" t="str">
        <f>IF($I252="","",L252*'C. Masterfiles'!$E$161)</f>
        <v/>
      </c>
    </row>
    <row r="253" spans="3:17" s="487" customFormat="1">
      <c r="C253" s="240" t="str">
        <f t="shared" si="12"/>
        <v>S27</v>
      </c>
      <c r="D253" s="240" t="str">
        <f t="shared" si="12"/>
        <v>OTHER: complete as required</v>
      </c>
      <c r="E253" s="240" t="str">
        <f t="shared" si="12"/>
        <v>OTHER: complete as required</v>
      </c>
      <c r="G253" s="462" t="str">
        <f>'9. Service costing'!BK250</f>
        <v/>
      </c>
      <c r="I253" s="462" t="str">
        <f>'9. Service costing'!BK498</f>
        <v/>
      </c>
      <c r="J253" s="463" t="e">
        <f>('10. Mark-ups'!$K$17)*I253</f>
        <v>#VALUE!</v>
      </c>
      <c r="K253" s="463" t="e">
        <f>I253*('10. Mark-ups'!$K$18)</f>
        <v>#VALUE!</v>
      </c>
      <c r="L253" s="464" t="str">
        <f t="shared" si="13"/>
        <v/>
      </c>
      <c r="N253" s="464" t="str">
        <f>IF($I253="","",I253*'C. Masterfiles'!$E$161)</f>
        <v/>
      </c>
      <c r="O253" s="464" t="str">
        <f>IF($I253="","",J253*'C. Masterfiles'!$E$161)</f>
        <v/>
      </c>
      <c r="P253" s="464" t="str">
        <f>IF($I253="","",K253*'C. Masterfiles'!$E$161)</f>
        <v/>
      </c>
      <c r="Q253" s="464" t="str">
        <f>IF($I253="","",L253*'C. Masterfiles'!$E$161)</f>
        <v/>
      </c>
    </row>
    <row r="254" spans="3:17" s="487" customFormat="1">
      <c r="C254" s="240" t="str">
        <f t="shared" si="12"/>
        <v>S28</v>
      </c>
      <c r="D254" s="240" t="str">
        <f t="shared" si="12"/>
        <v>OTHER: complete as required</v>
      </c>
      <c r="E254" s="240" t="str">
        <f t="shared" si="12"/>
        <v>OTHER: complete as required</v>
      </c>
      <c r="G254" s="462" t="str">
        <f>'9. Service costing'!BK251</f>
        <v/>
      </c>
      <c r="I254" s="462" t="str">
        <f>'9. Service costing'!BK499</f>
        <v/>
      </c>
      <c r="J254" s="463" t="e">
        <f>('10. Mark-ups'!$K$17)*I254</f>
        <v>#VALUE!</v>
      </c>
      <c r="K254" s="463" t="e">
        <f>I254*('10. Mark-ups'!$K$18)</f>
        <v>#VALUE!</v>
      </c>
      <c r="L254" s="464" t="str">
        <f t="shared" si="13"/>
        <v/>
      </c>
      <c r="N254" s="464" t="str">
        <f>IF($I254="","",I254*'C. Masterfiles'!$E$161)</f>
        <v/>
      </c>
      <c r="O254" s="464" t="str">
        <f>IF($I254="","",J254*'C. Masterfiles'!$E$161)</f>
        <v/>
      </c>
      <c r="P254" s="464" t="str">
        <f>IF($I254="","",K254*'C. Masterfiles'!$E$161)</f>
        <v/>
      </c>
      <c r="Q254" s="464" t="str">
        <f>IF($I254="","",L254*'C. Masterfiles'!$E$161)</f>
        <v/>
      </c>
    </row>
    <row r="255" spans="3:17" s="487" customFormat="1">
      <c r="C255" s="240" t="str">
        <f t="shared" si="12"/>
        <v>S29</v>
      </c>
      <c r="D255" s="240" t="str">
        <f t="shared" si="12"/>
        <v>OTHER: complete as required</v>
      </c>
      <c r="E255" s="240" t="str">
        <f t="shared" si="12"/>
        <v>OTHER: complete as required</v>
      </c>
      <c r="G255" s="462" t="str">
        <f>'9. Service costing'!BK252</f>
        <v/>
      </c>
      <c r="I255" s="462" t="str">
        <f>'9. Service costing'!BK500</f>
        <v/>
      </c>
      <c r="J255" s="463" t="e">
        <f>('10. Mark-ups'!$K$17)*I255</f>
        <v>#VALUE!</v>
      </c>
      <c r="K255" s="463" t="e">
        <f>I255*('10. Mark-ups'!$K$18)</f>
        <v>#VALUE!</v>
      </c>
      <c r="L255" s="464" t="str">
        <f t="shared" si="13"/>
        <v/>
      </c>
      <c r="N255" s="464" t="str">
        <f>IF($I255="","",I255*'C. Masterfiles'!$E$161)</f>
        <v/>
      </c>
      <c r="O255" s="464" t="str">
        <f>IF($I255="","",J255*'C. Masterfiles'!$E$161)</f>
        <v/>
      </c>
      <c r="P255" s="464" t="str">
        <f>IF($I255="","",K255*'C. Masterfiles'!$E$161)</f>
        <v/>
      </c>
      <c r="Q255" s="464" t="str">
        <f>IF($I255="","",L255*'C. Masterfiles'!$E$161)</f>
        <v/>
      </c>
    </row>
    <row r="256" spans="3:17" s="487" customFormat="1">
      <c r="C256" s="240" t="str">
        <f t="shared" si="12"/>
        <v>S30</v>
      </c>
      <c r="D256" s="240" t="str">
        <f t="shared" si="12"/>
        <v>OTHER: complete as required</v>
      </c>
      <c r="E256" s="240" t="str">
        <f t="shared" si="12"/>
        <v>OTHER: complete as required</v>
      </c>
      <c r="G256" s="462" t="str">
        <f>'9. Service costing'!BK253</f>
        <v/>
      </c>
      <c r="I256" s="462">
        <f>'9. Service costing'!BK501</f>
        <v>0</v>
      </c>
      <c r="J256" s="463">
        <f>('10. Mark-ups'!$K$17)*I256</f>
        <v>0</v>
      </c>
      <c r="K256" s="463">
        <f>I256*('10. Mark-ups'!$K$18)</f>
        <v>0</v>
      </c>
      <c r="L256" s="464">
        <f t="shared" si="13"/>
        <v>0</v>
      </c>
      <c r="N256" s="464">
        <f>IF($I256="","",I256*'C. Masterfiles'!$E$161)</f>
        <v>0</v>
      </c>
      <c r="O256" s="464">
        <f>IF($I256="","",J256*'C. Masterfiles'!$E$161)</f>
        <v>0</v>
      </c>
      <c r="P256" s="464">
        <f>IF($I256="","",K256*'C. Masterfiles'!$E$161)</f>
        <v>0</v>
      </c>
      <c r="Q256" s="464">
        <f>IF($I256="","",L256*'C. Masterfiles'!$E$161)</f>
        <v>0</v>
      </c>
    </row>
    <row r="257" spans="2:32" s="487" customFormat="1"/>
    <row r="258" spans="2:32" s="487" customFormat="1"/>
    <row r="259" spans="2:32" ht="15.75">
      <c r="B259" s="491">
        <f>B10+0.01</f>
        <v>11.02</v>
      </c>
      <c r="C259" s="490" t="s">
        <v>497</v>
      </c>
      <c r="D259" s="487"/>
      <c r="E259" s="487"/>
      <c r="F259" s="487"/>
      <c r="G259" s="487"/>
      <c r="H259" s="487"/>
      <c r="I259" s="487"/>
      <c r="J259" s="487"/>
      <c r="K259" s="487"/>
    </row>
    <row r="260" spans="2:32">
      <c r="B260" s="207"/>
      <c r="C260" s="487"/>
      <c r="D260" s="487"/>
      <c r="E260" s="487"/>
      <c r="F260" s="487"/>
      <c r="G260" s="487"/>
      <c r="H260" s="487"/>
      <c r="I260" s="487"/>
      <c r="J260" s="487"/>
      <c r="K260" s="487"/>
    </row>
    <row r="261" spans="2:32">
      <c r="B261" s="207"/>
      <c r="C261" s="487"/>
      <c r="D261" s="487"/>
      <c r="E261" s="487"/>
      <c r="F261" s="487"/>
      <c r="G261" s="487"/>
      <c r="H261" s="487"/>
      <c r="I261" s="487"/>
      <c r="J261" s="487"/>
      <c r="K261" s="487"/>
    </row>
    <row r="262" spans="2:32">
      <c r="B262" s="487"/>
      <c r="C262" s="488" t="s">
        <v>513</v>
      </c>
      <c r="D262" s="494" t="s">
        <v>229</v>
      </c>
      <c r="E262" s="269" t="s">
        <v>768</v>
      </c>
      <c r="F262" s="487"/>
      <c r="G262" s="487"/>
      <c r="H262" s="487"/>
      <c r="I262" s="487"/>
      <c r="J262" s="487"/>
      <c r="K262" s="487"/>
    </row>
    <row r="263" spans="2:32" ht="9" customHeight="1">
      <c r="B263" s="207"/>
      <c r="C263" s="487"/>
      <c r="D263" s="487"/>
      <c r="E263" s="487"/>
      <c r="F263" s="487"/>
      <c r="G263" s="487"/>
      <c r="H263" s="487"/>
      <c r="I263" s="487"/>
      <c r="J263" s="487"/>
      <c r="K263" s="487"/>
    </row>
    <row r="264" spans="2:32" hidden="1">
      <c r="B264" s="487"/>
      <c r="C264" s="487"/>
      <c r="D264" s="496"/>
      <c r="E264" s="914" t="s">
        <v>257</v>
      </c>
      <c r="F264" s="915"/>
      <c r="G264" s="915"/>
      <c r="H264" s="915"/>
      <c r="I264" s="915"/>
      <c r="J264" s="916"/>
    </row>
    <row r="265" spans="2:32">
      <c r="D265" s="598" t="s">
        <v>763</v>
      </c>
      <c r="E265" s="917" t="s">
        <v>760</v>
      </c>
      <c r="F265" s="918"/>
      <c r="G265" s="918"/>
      <c r="H265" s="918"/>
      <c r="I265" s="918"/>
      <c r="J265" s="918"/>
      <c r="K265" s="919"/>
      <c r="L265" s="920" t="s">
        <v>761</v>
      </c>
      <c r="M265" s="921"/>
      <c r="N265" s="921"/>
      <c r="O265" s="921"/>
      <c r="P265" s="921"/>
      <c r="Q265" s="921"/>
      <c r="R265" s="922"/>
      <c r="S265" s="905" t="s">
        <v>762</v>
      </c>
      <c r="T265" s="906"/>
      <c r="U265" s="906"/>
      <c r="V265" s="906"/>
      <c r="W265" s="906"/>
      <c r="X265" s="906"/>
      <c r="Y265" s="907"/>
      <c r="Z265" s="908" t="s">
        <v>999</v>
      </c>
      <c r="AA265" s="909"/>
      <c r="AB265" s="909"/>
      <c r="AC265" s="909"/>
      <c r="AD265" s="909"/>
      <c r="AE265" s="909"/>
      <c r="AF265" s="910"/>
    </row>
    <row r="266" spans="2:32">
      <c r="D266" s="599"/>
      <c r="E266" s="582">
        <f>'7. Network costs'!F307</f>
        <v>2014</v>
      </c>
      <c r="F266" s="597">
        <f>'7. Network costs'!G307</f>
        <v>2015</v>
      </c>
      <c r="G266" s="597">
        <f>'7. Network costs'!H307</f>
        <v>2016</v>
      </c>
      <c r="H266" s="597">
        <f>'7. Network costs'!I307</f>
        <v>2017</v>
      </c>
      <c r="I266" s="597">
        <f>'7. Network costs'!J307</f>
        <v>2018</v>
      </c>
      <c r="J266" s="597">
        <f>'7. Network costs'!K307</f>
        <v>2019</v>
      </c>
      <c r="K266" s="597">
        <f>'7. Network costs'!L307</f>
        <v>2020</v>
      </c>
      <c r="L266" s="539">
        <f t="shared" ref="L266:Q266" si="14">E266</f>
        <v>2014</v>
      </c>
      <c r="M266" s="539">
        <f t="shared" si="14"/>
        <v>2015</v>
      </c>
      <c r="N266" s="539">
        <f t="shared" si="14"/>
        <v>2016</v>
      </c>
      <c r="O266" s="539">
        <f t="shared" si="14"/>
        <v>2017</v>
      </c>
      <c r="P266" s="539">
        <f t="shared" si="14"/>
        <v>2018</v>
      </c>
      <c r="Q266" s="539">
        <f t="shared" si="14"/>
        <v>2019</v>
      </c>
      <c r="R266" s="539">
        <f t="shared" ref="R266" si="15">K266</f>
        <v>2020</v>
      </c>
      <c r="S266" s="540">
        <f t="shared" ref="S266:X266" si="16">L266</f>
        <v>2014</v>
      </c>
      <c r="T266" s="540">
        <f t="shared" si="16"/>
        <v>2015</v>
      </c>
      <c r="U266" s="540">
        <f t="shared" si="16"/>
        <v>2016</v>
      </c>
      <c r="V266" s="540">
        <f t="shared" si="16"/>
        <v>2017</v>
      </c>
      <c r="W266" s="540">
        <f t="shared" si="16"/>
        <v>2018</v>
      </c>
      <c r="X266" s="540">
        <f t="shared" si="16"/>
        <v>2019</v>
      </c>
      <c r="Y266" s="540">
        <f t="shared" ref="Y266" si="17">R266</f>
        <v>2020</v>
      </c>
      <c r="Z266" s="541">
        <f t="shared" ref="Z266:AE266" si="18">S266</f>
        <v>2014</v>
      </c>
      <c r="AA266" s="541">
        <f t="shared" si="18"/>
        <v>2015</v>
      </c>
      <c r="AB266" s="541">
        <f t="shared" si="18"/>
        <v>2016</v>
      </c>
      <c r="AC266" s="541">
        <f t="shared" si="18"/>
        <v>2017</v>
      </c>
      <c r="AD266" s="541">
        <f t="shared" si="18"/>
        <v>2018</v>
      </c>
      <c r="AE266" s="541">
        <f t="shared" si="18"/>
        <v>2019</v>
      </c>
      <c r="AF266" s="541">
        <f t="shared" ref="AF266" si="19">Y266</f>
        <v>2020</v>
      </c>
    </row>
    <row r="267" spans="2:32">
      <c r="D267" s="600"/>
      <c r="E267" s="583">
        <f>'7. Network costs'!F301</f>
        <v>102377860.78922445</v>
      </c>
      <c r="F267" s="583">
        <f>'7. Network costs'!G301</f>
        <v>105464622.09671839</v>
      </c>
      <c r="G267" s="583">
        <f>'7. Network costs'!H301</f>
        <v>108470495.40410928</v>
      </c>
      <c r="H267" s="583">
        <f>'7. Network costs'!I301</f>
        <v>111674343.6697589</v>
      </c>
      <c r="I267" s="583">
        <f>'7. Network costs'!J301</f>
        <v>113359294.18268314</v>
      </c>
      <c r="J267" s="583">
        <f>'7. Network costs'!K301</f>
        <v>114888005.94440973</v>
      </c>
      <c r="K267" s="583">
        <f>'7. Network costs'!L301</f>
        <v>116552781.37856257</v>
      </c>
      <c r="L267" s="492">
        <f t="shared" ref="L267:Q267" si="20">E268-E$267</f>
        <v>0</v>
      </c>
      <c r="M267" s="492">
        <f t="shared" si="20"/>
        <v>0</v>
      </c>
      <c r="N267" s="492">
        <f t="shared" si="20"/>
        <v>0</v>
      </c>
      <c r="O267" s="492">
        <f t="shared" si="20"/>
        <v>0</v>
      </c>
      <c r="P267" s="492">
        <f t="shared" si="20"/>
        <v>0</v>
      </c>
      <c r="Q267" s="492">
        <f t="shared" si="20"/>
        <v>0</v>
      </c>
      <c r="R267" s="492">
        <f t="shared" ref="R267" si="21">K268-K$267</f>
        <v>0</v>
      </c>
      <c r="S267" s="492" t="e">
        <f>VLOOKUP($D$262,'2. Traffic'!$D$207:$L$236,3,0)</f>
        <v>#N/A</v>
      </c>
      <c r="T267" s="492" t="e">
        <f>VLOOKUP($D$262,'2. Traffic'!$D$207:$L$236,4,0)</f>
        <v>#N/A</v>
      </c>
      <c r="U267" s="492" t="e">
        <f>VLOOKUP($D$262,'2. Traffic'!$D$207:$L$236,5,0)</f>
        <v>#N/A</v>
      </c>
      <c r="V267" s="492" t="e">
        <f>VLOOKUP($D$262,'2. Traffic'!$D$207:$L$236,6,0)</f>
        <v>#N/A</v>
      </c>
      <c r="W267" s="492" t="e">
        <f>VLOOKUP($D$262,'2. Traffic'!$D$207:$L$236,7,0)</f>
        <v>#N/A</v>
      </c>
      <c r="X267" s="492" t="e">
        <f>VLOOKUP($D$262,'2. Traffic'!$D$207:$L$236,8,0)</f>
        <v>#N/A</v>
      </c>
      <c r="Y267" s="492" t="e">
        <f>VLOOKUP($D$262,'2. Traffic'!$D$207:$L$236,9,0)</f>
        <v>#N/A</v>
      </c>
      <c r="Z267" s="492" t="e">
        <f>IF(S267=0,N267,L267/S267/1000000)</f>
        <v>#N/A</v>
      </c>
      <c r="AA267" s="492" t="e">
        <f>IF(T267=0,O267,M267/T267/1000000)</f>
        <v>#N/A</v>
      </c>
      <c r="AB267" s="492" t="e">
        <f>IF(U267=0,P267,N267/U267/1000000)</f>
        <v>#N/A</v>
      </c>
      <c r="AC267" s="492" t="e">
        <f>IF(V267=0,Q267,O267/V267/1000000)</f>
        <v>#N/A</v>
      </c>
      <c r="AD267" s="492" t="e">
        <f>IF(W267=0,S267,P267/W267/1000000)</f>
        <v>#N/A</v>
      </c>
      <c r="AE267" s="492" t="e">
        <f>IF(X267=0,T267,Q267/X267/1000000)</f>
        <v>#N/A</v>
      </c>
      <c r="AF267" s="492" t="e">
        <f t="shared" ref="AF267" si="22">IF(Y267=0,U267,R267/Y267/1000000)</f>
        <v>#N/A</v>
      </c>
    </row>
    <row r="268" spans="2:32">
      <c r="D268" s="489" t="str">
        <f t="shared" ref="D268:D298" si="23">D190</f>
        <v>None</v>
      </c>
      <c r="E268" s="601">
        <f t="dataTable" ref="E268:AF298" dt2D="0" dtr="0" r1="D262" ca="1"/>
        <v>102377860.78922445</v>
      </c>
      <c r="F268" s="601">
        <v>105464622.09671839</v>
      </c>
      <c r="G268" s="601">
        <v>108470495.40410928</v>
      </c>
      <c r="H268" s="601">
        <v>111674343.6697589</v>
      </c>
      <c r="I268" s="601">
        <v>113359294.18268314</v>
      </c>
      <c r="J268" s="601">
        <v>114888005.94440973</v>
      </c>
      <c r="K268" s="601">
        <v>116552781.37856257</v>
      </c>
      <c r="L268" s="601">
        <v>0</v>
      </c>
      <c r="M268" s="601">
        <v>0</v>
      </c>
      <c r="N268" s="601">
        <v>0</v>
      </c>
      <c r="O268" s="601">
        <v>0</v>
      </c>
      <c r="P268" s="601">
        <v>0</v>
      </c>
      <c r="Q268" s="601">
        <v>0</v>
      </c>
      <c r="R268" s="601">
        <v>0</v>
      </c>
      <c r="S268" s="601" t="e">
        <v>#N/A</v>
      </c>
      <c r="T268" s="601" t="e">
        <v>#N/A</v>
      </c>
      <c r="U268" s="601" t="e">
        <v>#N/A</v>
      </c>
      <c r="V268" s="601" t="e">
        <v>#N/A</v>
      </c>
      <c r="W268" s="601" t="e">
        <v>#N/A</v>
      </c>
      <c r="X268" s="601" t="e">
        <v>#N/A</v>
      </c>
      <c r="Y268" s="601" t="e">
        <v>#N/A</v>
      </c>
      <c r="Z268" s="602" t="e">
        <v>#N/A</v>
      </c>
      <c r="AA268" s="602" t="e">
        <v>#N/A</v>
      </c>
      <c r="AB268" s="602" t="e">
        <v>#N/A</v>
      </c>
      <c r="AC268" s="602" t="e">
        <v>#N/A</v>
      </c>
      <c r="AD268" s="602" t="e">
        <v>#N/A</v>
      </c>
      <c r="AE268" s="602" t="e">
        <v>#N/A</v>
      </c>
      <c r="AF268" s="602" t="e">
        <v>#N/A</v>
      </c>
    </row>
    <row r="269" spans="2:32">
      <c r="D269" s="489" t="str">
        <f t="shared" si="23"/>
        <v>Повиквания в мрежата (On Net calls)</v>
      </c>
      <c r="E269" s="601">
        <v>59830637.214839436</v>
      </c>
      <c r="F269" s="601">
        <v>61537963.577749446</v>
      </c>
      <c r="G269" s="601">
        <v>63802692.262241863</v>
      </c>
      <c r="H269" s="601">
        <v>66224265.3454974</v>
      </c>
      <c r="I269" s="601">
        <v>67059885.9132725</v>
      </c>
      <c r="J269" s="601">
        <v>67756392.254024908</v>
      </c>
      <c r="K269" s="601">
        <v>68505106.959470883</v>
      </c>
      <c r="L269" s="601">
        <v>42547223.57438501</v>
      </c>
      <c r="M269" s="601">
        <v>43926658.51896894</v>
      </c>
      <c r="N269" s="601">
        <v>44667803.141867422</v>
      </c>
      <c r="O269" s="601">
        <v>45450078.324261501</v>
      </c>
      <c r="P269" s="601">
        <v>46299408.26941064</v>
      </c>
      <c r="Q269" s="601">
        <v>47131613.69038482</v>
      </c>
      <c r="R269" s="601">
        <v>48047674.419091687</v>
      </c>
      <c r="S269" s="601">
        <v>4000</v>
      </c>
      <c r="T269" s="601">
        <v>4080</v>
      </c>
      <c r="U269" s="601">
        <v>4161.6000000000004</v>
      </c>
      <c r="V269" s="601">
        <v>4244.8320000000003</v>
      </c>
      <c r="W269" s="601">
        <v>4329.7286400000003</v>
      </c>
      <c r="X269" s="601">
        <v>4416.3232128</v>
      </c>
      <c r="Y269" s="601">
        <v>4504.6496770559997</v>
      </c>
      <c r="Z269" s="602">
        <v>1.0636805893596253E-2</v>
      </c>
      <c r="AA269" s="602">
        <v>1.0766337872296307E-2</v>
      </c>
      <c r="AB269" s="602">
        <v>1.073332447661174E-2</v>
      </c>
      <c r="AC269" s="602">
        <v>1.0707155977966029E-2</v>
      </c>
      <c r="AD269" s="602">
        <v>1.0693374139357297E-2</v>
      </c>
      <c r="AE269" s="602">
        <v>1.0672138659095748E-2</v>
      </c>
      <c r="AF269" s="602">
        <v>1.0666239966188248E-2</v>
      </c>
    </row>
    <row r="270" spans="2:32">
      <c r="D270" s="489" t="str">
        <f t="shared" si="23"/>
        <v>Изходящи повиквания към фиксирана линия (Outgoing Calls to Fixed Line)</v>
      </c>
      <c r="E270" s="601">
        <v>102022596.48907906</v>
      </c>
      <c r="F270" s="601">
        <v>105096610.68635547</v>
      </c>
      <c r="G270" s="601">
        <v>108094907.94841655</v>
      </c>
      <c r="H270" s="601">
        <v>111295032.21233647</v>
      </c>
      <c r="I270" s="601">
        <v>112974020.23676142</v>
      </c>
      <c r="J270" s="601">
        <v>114494506.47295824</v>
      </c>
      <c r="K270" s="601">
        <v>116155295.48815191</v>
      </c>
      <c r="L270" s="601">
        <v>355264.30014538765</v>
      </c>
      <c r="M270" s="601">
        <v>368011.4103629142</v>
      </c>
      <c r="N270" s="601">
        <v>375587.45569273829</v>
      </c>
      <c r="O270" s="601">
        <v>379311.45742243528</v>
      </c>
      <c r="P270" s="601">
        <v>385273.94592171907</v>
      </c>
      <c r="Q270" s="601">
        <v>393499.47145149112</v>
      </c>
      <c r="R270" s="601">
        <v>397485.8904106617</v>
      </c>
      <c r="S270" s="601">
        <v>80</v>
      </c>
      <c r="T270" s="601">
        <v>81.600000000000009</v>
      </c>
      <c r="U270" s="601">
        <v>83.232000000000014</v>
      </c>
      <c r="V270" s="601">
        <v>84.896640000000005</v>
      </c>
      <c r="W270" s="601">
        <v>86.594572800000009</v>
      </c>
      <c r="X270" s="601">
        <v>88.326464256000008</v>
      </c>
      <c r="Y270" s="601">
        <v>90.092993541120009</v>
      </c>
      <c r="Z270" s="602">
        <v>4.4408037518173463E-3</v>
      </c>
      <c r="AA270" s="602">
        <v>4.5099437544474773E-3</v>
      </c>
      <c r="AB270" s="602">
        <v>4.5125367129558126E-3</v>
      </c>
      <c r="AC270" s="602">
        <v>4.4679207259843883E-3</v>
      </c>
      <c r="AD270" s="602">
        <v>4.4491696588370841E-3</v>
      </c>
      <c r="AE270" s="602">
        <v>4.4550574368175354E-3</v>
      </c>
      <c r="AF270" s="602">
        <v>4.4119511938433059E-3</v>
      </c>
    </row>
    <row r="271" spans="2:32">
      <c r="D271" s="489" t="str">
        <f t="shared" si="23"/>
        <v>Изходящи повиквания към други мобилни мрежи (Outgoing Calls to Other Mobile)</v>
      </c>
      <c r="E271" s="601">
        <v>98707564.488049611</v>
      </c>
      <c r="F271" s="601">
        <v>101662953.7195771</v>
      </c>
      <c r="G271" s="601">
        <v>104624989.69620287</v>
      </c>
      <c r="H271" s="601">
        <v>107770315.20965698</v>
      </c>
      <c r="I271" s="601">
        <v>109385513.36820726</v>
      </c>
      <c r="J271" s="601">
        <v>110857257.35832046</v>
      </c>
      <c r="K271" s="601">
        <v>112452939.0214249</v>
      </c>
      <c r="L271" s="601">
        <v>3670296.3011748344</v>
      </c>
      <c r="M271" s="601">
        <v>3801668.377141282</v>
      </c>
      <c r="N271" s="601">
        <v>3845505.7079064101</v>
      </c>
      <c r="O271" s="601">
        <v>3904028.4601019174</v>
      </c>
      <c r="P271" s="601">
        <v>3973780.8144758791</v>
      </c>
      <c r="Q271" s="601">
        <v>4030748.5860892683</v>
      </c>
      <c r="R271" s="601">
        <v>4099842.3571376652</v>
      </c>
      <c r="S271" s="601">
        <v>800</v>
      </c>
      <c r="T271" s="601">
        <v>816</v>
      </c>
      <c r="U271" s="601">
        <v>832.32000000000016</v>
      </c>
      <c r="V271" s="601">
        <v>848.96640000000014</v>
      </c>
      <c r="W271" s="601">
        <v>865.94572800000014</v>
      </c>
      <c r="X271" s="601">
        <v>883.26464256000008</v>
      </c>
      <c r="Y271" s="601">
        <v>900.92993541119995</v>
      </c>
      <c r="Z271" s="602">
        <v>4.5878703764685429E-3</v>
      </c>
      <c r="AA271" s="602">
        <v>4.6589073249280414E-3</v>
      </c>
      <c r="AB271" s="602">
        <v>4.6202250431401498E-3</v>
      </c>
      <c r="AC271" s="602">
        <v>4.5985665158266766E-3</v>
      </c>
      <c r="AD271" s="602">
        <v>4.5889490368568207E-3</v>
      </c>
      <c r="AE271" s="602">
        <v>4.5634664763742764E-3</v>
      </c>
      <c r="AF271" s="602">
        <v>4.5506783557662861E-3</v>
      </c>
    </row>
    <row r="272" spans="2:32">
      <c r="D272" s="489" t="str">
        <f t="shared" si="23"/>
        <v>Изходящи международни повиквания (Outgoing Calls to International)</v>
      </c>
      <c r="E272" s="601">
        <v>102200799.5278101</v>
      </c>
      <c r="F272" s="601">
        <v>105281207.81327844</v>
      </c>
      <c r="G272" s="601">
        <v>108283305.34567687</v>
      </c>
      <c r="H272" s="601">
        <v>111485297.43558744</v>
      </c>
      <c r="I272" s="601">
        <v>113167276.30190858</v>
      </c>
      <c r="J272" s="601">
        <v>114691888.57344908</v>
      </c>
      <c r="K272" s="601">
        <v>116354676.98650029</v>
      </c>
      <c r="L272" s="601">
        <v>177061.26141434908</v>
      </c>
      <c r="M272" s="601">
        <v>183414.28343994915</v>
      </c>
      <c r="N272" s="601">
        <v>187190.05843241513</v>
      </c>
      <c r="O272" s="601">
        <v>189046.23417146504</v>
      </c>
      <c r="P272" s="601">
        <v>192017.88077455759</v>
      </c>
      <c r="Q272" s="601">
        <v>196117.37096065283</v>
      </c>
      <c r="R272" s="601">
        <v>198104.3920622766</v>
      </c>
      <c r="S272" s="601">
        <v>40</v>
      </c>
      <c r="T272" s="601">
        <v>40.800000000000004</v>
      </c>
      <c r="U272" s="601">
        <v>41.616000000000007</v>
      </c>
      <c r="V272" s="601">
        <v>42.448320000000002</v>
      </c>
      <c r="W272" s="601">
        <v>43.297286400000004</v>
      </c>
      <c r="X272" s="601">
        <v>44.163232128000004</v>
      </c>
      <c r="Y272" s="601">
        <v>45.046496770560005</v>
      </c>
      <c r="Z272" s="602">
        <v>4.426531535358727E-3</v>
      </c>
      <c r="AA272" s="602">
        <v>4.4954481235281651E-3</v>
      </c>
      <c r="AB272" s="602">
        <v>4.4980310080837927E-3</v>
      </c>
      <c r="AC272" s="602">
        <v>4.4535622180445541E-3</v>
      </c>
      <c r="AD272" s="602">
        <v>4.4348710217219887E-3</v>
      </c>
      <c r="AE272" s="602">
        <v>4.4407386305476519E-3</v>
      </c>
      <c r="AF272" s="602">
        <v>4.3977757709173755E-3</v>
      </c>
    </row>
    <row r="273" spans="4:32">
      <c r="D273" s="489" t="str">
        <f t="shared" si="23"/>
        <v>Входящи повиквания от фиксирана линия (Incoming calls from fixed)</v>
      </c>
      <c r="E273" s="601">
        <v>102199198.9869791</v>
      </c>
      <c r="F273" s="601">
        <v>105279549.84401847</v>
      </c>
      <c r="G273" s="601">
        <v>108281613.24472889</v>
      </c>
      <c r="H273" s="601">
        <v>111483588.55722773</v>
      </c>
      <c r="I273" s="601">
        <v>113165540.56127793</v>
      </c>
      <c r="J273" s="601">
        <v>114690115.77508533</v>
      </c>
      <c r="K273" s="601">
        <v>116352886.22848038</v>
      </c>
      <c r="L273" s="601">
        <v>178661.80224534869</v>
      </c>
      <c r="M273" s="601">
        <v>185072.25269991159</v>
      </c>
      <c r="N273" s="601">
        <v>188882.15938039124</v>
      </c>
      <c r="O273" s="601">
        <v>190755.11253117025</v>
      </c>
      <c r="P273" s="601">
        <v>193753.62140521407</v>
      </c>
      <c r="Q273" s="601">
        <v>197890.16932439804</v>
      </c>
      <c r="R273" s="601">
        <v>199895.15008218586</v>
      </c>
      <c r="S273" s="601">
        <v>40</v>
      </c>
      <c r="T273" s="601">
        <v>40.800000000000004</v>
      </c>
      <c r="U273" s="601">
        <v>41.616000000000007</v>
      </c>
      <c r="V273" s="601">
        <v>42.448320000000002</v>
      </c>
      <c r="W273" s="601">
        <v>43.297286400000004</v>
      </c>
      <c r="X273" s="601">
        <v>44.163232128000004</v>
      </c>
      <c r="Y273" s="601">
        <v>45.046496770560005</v>
      </c>
      <c r="Z273" s="602">
        <v>4.4665450561337172E-3</v>
      </c>
      <c r="AA273" s="602">
        <v>4.5360846249978331E-3</v>
      </c>
      <c r="AB273" s="602">
        <v>4.5386908732312388E-3</v>
      </c>
      <c r="AC273" s="602">
        <v>4.4938200741789129E-3</v>
      </c>
      <c r="AD273" s="602">
        <v>4.4749599227819981E-3</v>
      </c>
      <c r="AE273" s="602">
        <v>4.4808805829891557E-3</v>
      </c>
      <c r="AF273" s="602">
        <v>4.4375293177698711E-3</v>
      </c>
    </row>
    <row r="274" spans="4:32">
      <c r="D274" s="489" t="str">
        <f t="shared" si="23"/>
        <v>Входящи повиквания от други мобилни мрежи (Incoming calls from other mobile)</v>
      </c>
      <c r="E274" s="601">
        <v>98767908.028652787</v>
      </c>
      <c r="F274" s="601">
        <v>101725463.09742428</v>
      </c>
      <c r="G274" s="601">
        <v>104688102.16003673</v>
      </c>
      <c r="H274" s="601">
        <v>107834390.72126257</v>
      </c>
      <c r="I274" s="601">
        <v>109450954.07201926</v>
      </c>
      <c r="J274" s="601">
        <v>110923348.67368396</v>
      </c>
      <c r="K274" s="601">
        <v>112520451.85578941</v>
      </c>
      <c r="L274" s="601">
        <v>3609952.7605716586</v>
      </c>
      <c r="M274" s="601">
        <v>3739158.9992941022</v>
      </c>
      <c r="N274" s="601">
        <v>3782393.2440725565</v>
      </c>
      <c r="O274" s="601">
        <v>3839952.9484963268</v>
      </c>
      <c r="P274" s="601">
        <v>3908340.1106638759</v>
      </c>
      <c r="Q274" s="601">
        <v>3964657.2707257718</v>
      </c>
      <c r="R274" s="601">
        <v>4032329.5227731615</v>
      </c>
      <c r="S274" s="601">
        <v>800</v>
      </c>
      <c r="T274" s="601">
        <v>816</v>
      </c>
      <c r="U274" s="601">
        <v>832.32000000000016</v>
      </c>
      <c r="V274" s="601">
        <v>848.96640000000014</v>
      </c>
      <c r="W274" s="601">
        <v>865.94572800000014</v>
      </c>
      <c r="X274" s="601">
        <v>883.26464256000008</v>
      </c>
      <c r="Y274" s="601">
        <v>900.92993541119995</v>
      </c>
      <c r="Z274" s="602">
        <v>4.5124409507145725E-3</v>
      </c>
      <c r="AA274" s="602">
        <v>4.5823026952133607E-3</v>
      </c>
      <c r="AB274" s="602">
        <v>4.5443978807100105E-3</v>
      </c>
      <c r="AC274" s="602">
        <v>4.5230917837223317E-3</v>
      </c>
      <c r="AD274" s="602">
        <v>4.5133776682409772E-3</v>
      </c>
      <c r="AE274" s="602">
        <v>4.4886403006406464E-3</v>
      </c>
      <c r="AF274" s="602">
        <v>4.4757415247088407E-3</v>
      </c>
    </row>
    <row r="275" spans="4:32">
      <c r="D275" s="489" t="str">
        <f t="shared" si="23"/>
        <v>Входящи международни повиквания (Incoming calls from international)</v>
      </c>
      <c r="E275" s="601">
        <v>101321898.74257459</v>
      </c>
      <c r="F275" s="601">
        <v>104377344.63447151</v>
      </c>
      <c r="G275" s="601">
        <v>107361551.31879482</v>
      </c>
      <c r="H275" s="601">
        <v>110553461.0884109</v>
      </c>
      <c r="I275" s="601">
        <v>112220679.10732614</v>
      </c>
      <c r="J275" s="601">
        <v>113726860.69668093</v>
      </c>
      <c r="K275" s="601">
        <v>115377912.11924532</v>
      </c>
      <c r="L275" s="601">
        <v>1055962.0466498584</v>
      </c>
      <c r="M275" s="601">
        <v>1087277.4622468799</v>
      </c>
      <c r="N275" s="601">
        <v>1108944.0853144675</v>
      </c>
      <c r="O275" s="601">
        <v>1120882.581348002</v>
      </c>
      <c r="P275" s="601">
        <v>1138615.075357005</v>
      </c>
      <c r="Q275" s="601">
        <v>1161145.2477287948</v>
      </c>
      <c r="R275" s="601">
        <v>1174869.2593172491</v>
      </c>
      <c r="S275" s="601">
        <v>240</v>
      </c>
      <c r="T275" s="601">
        <v>244.8</v>
      </c>
      <c r="U275" s="601">
        <v>249.69600000000003</v>
      </c>
      <c r="V275" s="601">
        <v>254.68992000000003</v>
      </c>
      <c r="W275" s="601">
        <v>259.78371840000005</v>
      </c>
      <c r="X275" s="601">
        <v>264.97939276800008</v>
      </c>
      <c r="Y275" s="601">
        <v>270.2789806233601</v>
      </c>
      <c r="Z275" s="602">
        <v>4.3998418610410759E-3</v>
      </c>
      <c r="AA275" s="602">
        <v>4.4414929013352937E-3</v>
      </c>
      <c r="AB275" s="602">
        <v>4.4411768122615798E-3</v>
      </c>
      <c r="AC275" s="602">
        <v>4.400969545037361E-3</v>
      </c>
      <c r="AD275" s="602">
        <v>4.3829347057225149E-3</v>
      </c>
      <c r="AE275" s="602">
        <v>4.3820209398148305E-3</v>
      </c>
      <c r="AF275" s="602">
        <v>4.3468761670166882E-3</v>
      </c>
    </row>
    <row r="276" spans="4:32">
      <c r="D276" s="489" t="str">
        <f t="shared" si="23"/>
        <v>Изходящи повиквания от чужди абонати в роуминг в мрежата на предприятието (Roaming Calls Outbound)</v>
      </c>
      <c r="E276" s="601">
        <v>102050481.69402112</v>
      </c>
      <c r="F276" s="601">
        <v>105125496.44453628</v>
      </c>
      <c r="G276" s="601">
        <v>108124388.38253157</v>
      </c>
      <c r="H276" s="601">
        <v>111324804.90266062</v>
      </c>
      <c r="I276" s="601">
        <v>113004260.93611959</v>
      </c>
      <c r="J276" s="601">
        <v>114525392.82145807</v>
      </c>
      <c r="K276" s="601">
        <v>116186494.67344014</v>
      </c>
      <c r="L276" s="601">
        <v>327379.09520332515</v>
      </c>
      <c r="M276" s="601">
        <v>339125.6521821022</v>
      </c>
      <c r="N276" s="601">
        <v>346107.02157771587</v>
      </c>
      <c r="O276" s="601">
        <v>349538.76709827781</v>
      </c>
      <c r="P276" s="601">
        <v>355033.24656355381</v>
      </c>
      <c r="Q276" s="601">
        <v>362613.12295165658</v>
      </c>
      <c r="R276" s="601">
        <v>366286.70512242615</v>
      </c>
      <c r="S276" s="601">
        <v>80</v>
      </c>
      <c r="T276" s="601">
        <v>81.600000000000009</v>
      </c>
      <c r="U276" s="601">
        <v>83.232000000000014</v>
      </c>
      <c r="V276" s="601">
        <v>84.896640000000005</v>
      </c>
      <c r="W276" s="601">
        <v>86.594572800000009</v>
      </c>
      <c r="X276" s="601">
        <v>88.326464256000008</v>
      </c>
      <c r="Y276" s="601">
        <v>90.092993541120009</v>
      </c>
      <c r="Z276" s="602">
        <v>4.0922386900415645E-3</v>
      </c>
      <c r="AA276" s="602">
        <v>4.1559516198787037E-3</v>
      </c>
      <c r="AB276" s="602">
        <v>4.1583408013470278E-3</v>
      </c>
      <c r="AC276" s="602">
        <v>4.1172273378343094E-3</v>
      </c>
      <c r="AD276" s="602">
        <v>4.0999480115635348E-3</v>
      </c>
      <c r="AE276" s="602">
        <v>4.1053734688244843E-3</v>
      </c>
      <c r="AF276" s="602">
        <v>4.0656513977998365E-3</v>
      </c>
    </row>
    <row r="277" spans="4:32">
      <c r="D277" s="489" t="str">
        <f t="shared" si="23"/>
        <v>Входящи повиквания от чужди абонати в роуминг в мрежата на предприятието (Roaming Calls Inbound)</v>
      </c>
      <c r="E277" s="601">
        <v>102018751.00260024</v>
      </c>
      <c r="F277" s="601">
        <v>105092627.21920605</v>
      </c>
      <c r="G277" s="601">
        <v>108090842.47268198</v>
      </c>
      <c r="H277" s="601">
        <v>111290926.43386246</v>
      </c>
      <c r="I277" s="601">
        <v>112969849.91781789</v>
      </c>
      <c r="J277" s="601">
        <v>114490247.1160832</v>
      </c>
      <c r="K277" s="601">
        <v>116150992.99061628</v>
      </c>
      <c r="L277" s="601">
        <v>359109.78662420809</v>
      </c>
      <c r="M277" s="601">
        <v>371994.87751233578</v>
      </c>
      <c r="N277" s="601">
        <v>379652.93142729998</v>
      </c>
      <c r="O277" s="601">
        <v>383417.23589643836</v>
      </c>
      <c r="P277" s="601">
        <v>389444.2648652494</v>
      </c>
      <c r="Q277" s="601">
        <v>397758.8283265233</v>
      </c>
      <c r="R277" s="601">
        <v>401788.38794629276</v>
      </c>
      <c r="S277" s="601">
        <v>80</v>
      </c>
      <c r="T277" s="601">
        <v>81.600000000000009</v>
      </c>
      <c r="U277" s="601">
        <v>83.232000000000014</v>
      </c>
      <c r="V277" s="601">
        <v>84.896640000000005</v>
      </c>
      <c r="W277" s="601">
        <v>86.594572800000009</v>
      </c>
      <c r="X277" s="601">
        <v>88.326464256000008</v>
      </c>
      <c r="Y277" s="601">
        <v>90.092993541120009</v>
      </c>
      <c r="Z277" s="602">
        <v>4.4888723328026011E-3</v>
      </c>
      <c r="AA277" s="602">
        <v>4.5587607538276446E-3</v>
      </c>
      <c r="AB277" s="602">
        <v>4.5613818174175787E-3</v>
      </c>
      <c r="AC277" s="602">
        <v>4.5162828104438335E-3</v>
      </c>
      <c r="AD277" s="602">
        <v>4.497328784850237E-3</v>
      </c>
      <c r="AE277" s="602">
        <v>4.5032803212147554E-3</v>
      </c>
      <c r="AF277" s="602">
        <v>4.4597073773878938E-3</v>
      </c>
    </row>
    <row r="278" spans="4:32">
      <c r="D278" s="489" t="str">
        <f t="shared" si="23"/>
        <v>Гласова поща (Voice mail)</v>
      </c>
      <c r="E278" s="601">
        <v>101972625.27982403</v>
      </c>
      <c r="F278" s="601">
        <v>105044846.44652227</v>
      </c>
      <c r="G278" s="601">
        <v>108042078.02056514</v>
      </c>
      <c r="H278" s="601">
        <v>111241678.57130635</v>
      </c>
      <c r="I278" s="601">
        <v>112919827.90599561</v>
      </c>
      <c r="J278" s="601">
        <v>114439157.11080764</v>
      </c>
      <c r="K278" s="601">
        <v>116099385.53897908</v>
      </c>
      <c r="L278" s="601">
        <v>405235.50940041244</v>
      </c>
      <c r="M278" s="601">
        <v>419775.65019612014</v>
      </c>
      <c r="N278" s="601">
        <v>428417.38354414701</v>
      </c>
      <c r="O278" s="601">
        <v>432665.09845255315</v>
      </c>
      <c r="P278" s="601">
        <v>439466.27668753266</v>
      </c>
      <c r="Q278" s="601">
        <v>448848.83360208571</v>
      </c>
      <c r="R278" s="601">
        <v>453395.83958348632</v>
      </c>
      <c r="S278" s="601">
        <v>40</v>
      </c>
      <c r="T278" s="601">
        <v>40.800000000000004</v>
      </c>
      <c r="U278" s="601">
        <v>41.616000000000007</v>
      </c>
      <c r="V278" s="601">
        <v>42.448320000000002</v>
      </c>
      <c r="W278" s="601">
        <v>43.297286400000004</v>
      </c>
      <c r="X278" s="601">
        <v>44.163232128000004</v>
      </c>
      <c r="Y278" s="601">
        <v>45.046496770560005</v>
      </c>
      <c r="Z278" s="602">
        <v>1.0130887735010309E-2</v>
      </c>
      <c r="AA278" s="602">
        <v>1.0288618877355883E-2</v>
      </c>
      <c r="AB278" s="602">
        <v>1.0294535360057356E-2</v>
      </c>
      <c r="AC278" s="602">
        <v>1.0192749641270918E-2</v>
      </c>
      <c r="AD278" s="602">
        <v>1.0149972740266988E-2</v>
      </c>
      <c r="AE278" s="602">
        <v>1.0163405438740756E-2</v>
      </c>
      <c r="AF278" s="602">
        <v>1.0065063258810432E-2</v>
      </c>
    </row>
    <row r="279" spans="4:32">
      <c r="D279" s="489" t="str">
        <f t="shared" si="23"/>
        <v>Повиквания към центъра за обслужване на клиенти (Help desk call)</v>
      </c>
      <c r="E279" s="601">
        <v>102223454.35470252</v>
      </c>
      <c r="F279" s="601">
        <v>105304675.50899541</v>
      </c>
      <c r="G279" s="601">
        <v>108307256.15648983</v>
      </c>
      <c r="H279" s="601">
        <v>111509485.72474913</v>
      </c>
      <c r="I279" s="601">
        <v>113191844.81232649</v>
      </c>
      <c r="J279" s="601">
        <v>114716981.6159434</v>
      </c>
      <c r="K279" s="601">
        <v>116380024.24241921</v>
      </c>
      <c r="L279" s="601">
        <v>154406.43452192843</v>
      </c>
      <c r="M279" s="601">
        <v>159946.58772297204</v>
      </c>
      <c r="N279" s="601">
        <v>163239.24761945009</v>
      </c>
      <c r="O279" s="601">
        <v>164857.94500976801</v>
      </c>
      <c r="P279" s="601">
        <v>167449.37035664916</v>
      </c>
      <c r="Q279" s="601">
        <v>171024.328466326</v>
      </c>
      <c r="R279" s="601">
        <v>172757.13614335656</v>
      </c>
      <c r="S279" s="601">
        <v>40</v>
      </c>
      <c r="T279" s="601">
        <v>40.800000000000004</v>
      </c>
      <c r="U279" s="601">
        <v>41.616000000000007</v>
      </c>
      <c r="V279" s="601">
        <v>42.448320000000002</v>
      </c>
      <c r="W279" s="601">
        <v>43.297286400000004</v>
      </c>
      <c r="X279" s="601">
        <v>44.163232128000004</v>
      </c>
      <c r="Y279" s="601">
        <v>45.046496770560005</v>
      </c>
      <c r="Z279" s="602">
        <v>3.8601608630482107E-3</v>
      </c>
      <c r="AA279" s="602">
        <v>3.9202595030140199E-3</v>
      </c>
      <c r="AB279" s="602">
        <v>3.9225117171148129E-3</v>
      </c>
      <c r="AC279" s="602">
        <v>3.8837330902558214E-3</v>
      </c>
      <c r="AD279" s="602">
        <v>3.8674333723752521E-3</v>
      </c>
      <c r="AE279" s="602">
        <v>3.8725500880605742E-3</v>
      </c>
      <c r="AF279" s="602">
        <v>3.8350848240936114E-3</v>
      </c>
    </row>
    <row r="280" spans="4:32">
      <c r="D280" s="489" t="str">
        <f t="shared" si="23"/>
        <v>Видеоразговори (Video call)</v>
      </c>
      <c r="E280" s="601">
        <v>101183851.59349547</v>
      </c>
      <c r="F280" s="601">
        <v>104389484.03368273</v>
      </c>
      <c r="G280" s="601">
        <v>107522820.42280884</v>
      </c>
      <c r="H280" s="601">
        <v>110853883.64501029</v>
      </c>
      <c r="I280" s="601">
        <v>112682665.37930878</v>
      </c>
      <c r="J280" s="601">
        <v>114358262.58304314</v>
      </c>
      <c r="K280" s="601">
        <v>116103131.83230196</v>
      </c>
      <c r="L280" s="601">
        <v>1194009.1957289726</v>
      </c>
      <c r="M280" s="601">
        <v>1075138.063035652</v>
      </c>
      <c r="N280" s="601">
        <v>947674.98130044341</v>
      </c>
      <c r="O280" s="601">
        <v>820460.02474860847</v>
      </c>
      <c r="P280" s="601">
        <v>676628.80337436497</v>
      </c>
      <c r="Q280" s="601">
        <v>529743.3613665849</v>
      </c>
      <c r="R280" s="601">
        <v>449649.54626061022</v>
      </c>
      <c r="S280" s="601">
        <v>40</v>
      </c>
      <c r="T280" s="601">
        <v>40.800000000000004</v>
      </c>
      <c r="U280" s="601">
        <v>41.616000000000007</v>
      </c>
      <c r="V280" s="601">
        <v>42.448320000000002</v>
      </c>
      <c r="W280" s="601">
        <v>43.297286400000004</v>
      </c>
      <c r="X280" s="601">
        <v>44.163232128000004</v>
      </c>
      <c r="Y280" s="601">
        <v>45.046496770560005</v>
      </c>
      <c r="Z280" s="602">
        <v>2.9850229893224313E-2</v>
      </c>
      <c r="AA280" s="602">
        <v>2.6351423113618919E-2</v>
      </c>
      <c r="AB280" s="602">
        <v>2.2771890169656941E-2</v>
      </c>
      <c r="AC280" s="602">
        <v>1.9328445148090866E-2</v>
      </c>
      <c r="AD280" s="602">
        <v>1.5627510627880016E-2</v>
      </c>
      <c r="AE280" s="602">
        <v>1.1995122092314467E-2</v>
      </c>
      <c r="AF280" s="602">
        <v>9.9818982273107027E-3</v>
      </c>
    </row>
    <row r="281" spans="4:32">
      <c r="D281" s="489" t="str">
        <f t="shared" si="23"/>
        <v>MMS в мрежата (MMS on net)</v>
      </c>
      <c r="E281" s="601">
        <v>101777206.45237748</v>
      </c>
      <c r="F281" s="601">
        <v>104853888.34078087</v>
      </c>
      <c r="G281" s="601">
        <v>107849195.2817457</v>
      </c>
      <c r="H281" s="601">
        <v>111042907.30099718</v>
      </c>
      <c r="I281" s="601">
        <v>112716711.39737935</v>
      </c>
      <c r="J281" s="601">
        <v>114233363.63180429</v>
      </c>
      <c r="K281" s="601">
        <v>115886109.20214944</v>
      </c>
      <c r="L281" s="601">
        <v>600654.33684696257</v>
      </c>
      <c r="M281" s="601">
        <v>610733.75593751669</v>
      </c>
      <c r="N281" s="601">
        <v>621300.12236358225</v>
      </c>
      <c r="O281" s="601">
        <v>631436.36876171827</v>
      </c>
      <c r="P281" s="601">
        <v>642582.7853037864</v>
      </c>
      <c r="Q281" s="601">
        <v>654642.31260544062</v>
      </c>
      <c r="R281" s="601">
        <v>666672.17641313374</v>
      </c>
      <c r="S281" s="601">
        <v>8</v>
      </c>
      <c r="T281" s="601">
        <v>8.16</v>
      </c>
      <c r="U281" s="601">
        <v>8.3231999999999999</v>
      </c>
      <c r="V281" s="601">
        <v>8.4896640000000012</v>
      </c>
      <c r="W281" s="601">
        <v>8.6594572800000016</v>
      </c>
      <c r="X281" s="601">
        <v>8.8326464256000019</v>
      </c>
      <c r="Y281" s="601">
        <v>9.0092993541120006</v>
      </c>
      <c r="Z281" s="602">
        <v>7.5081792105870321E-2</v>
      </c>
      <c r="AA281" s="602">
        <v>7.4844823031558427E-2</v>
      </c>
      <c r="AB281" s="602">
        <v>7.4646785174401944E-2</v>
      </c>
      <c r="AC281" s="602">
        <v>7.4377074141181346E-2</v>
      </c>
      <c r="AD281" s="602">
        <v>7.4205895880785078E-2</v>
      </c>
      <c r="AE281" s="602">
        <v>7.4116213993131827E-2</v>
      </c>
      <c r="AF281" s="602">
        <v>7.3998226744330889E-2</v>
      </c>
    </row>
    <row r="282" spans="4:32">
      <c r="D282" s="489" t="str">
        <f t="shared" si="23"/>
        <v>Изходящи MMS към други мрежи (MMS outgoing to other network)</v>
      </c>
      <c r="E282" s="601">
        <v>101781004.98960462</v>
      </c>
      <c r="F282" s="601">
        <v>104857456.97478394</v>
      </c>
      <c r="G282" s="601">
        <v>107852546.15765837</v>
      </c>
      <c r="H282" s="601">
        <v>111045583.97710602</v>
      </c>
      <c r="I282" s="601">
        <v>112718967.12968399</v>
      </c>
      <c r="J282" s="601">
        <v>114235392.20970248</v>
      </c>
      <c r="K282" s="601">
        <v>115887621.61394136</v>
      </c>
      <c r="L282" s="601">
        <v>596855.79961982369</v>
      </c>
      <c r="M282" s="601">
        <v>607165.12193444371</v>
      </c>
      <c r="N282" s="601">
        <v>617949.24645091593</v>
      </c>
      <c r="O282" s="601">
        <v>628759.69265288115</v>
      </c>
      <c r="P282" s="601">
        <v>640327.05299915373</v>
      </c>
      <c r="Q282" s="601">
        <v>652613.73470725119</v>
      </c>
      <c r="R282" s="601">
        <v>665159.76462121308</v>
      </c>
      <c r="S282" s="601">
        <v>8</v>
      </c>
      <c r="T282" s="601">
        <v>8.16</v>
      </c>
      <c r="U282" s="601">
        <v>8.3231999999999999</v>
      </c>
      <c r="V282" s="601">
        <v>8.4896640000000012</v>
      </c>
      <c r="W282" s="601">
        <v>8.6594572800000016</v>
      </c>
      <c r="X282" s="601">
        <v>8.8326464256000019</v>
      </c>
      <c r="Y282" s="601">
        <v>9.0092993541120006</v>
      </c>
      <c r="Z282" s="602">
        <v>7.4606974952477964E-2</v>
      </c>
      <c r="AA282" s="602">
        <v>7.4407490433142612E-2</v>
      </c>
      <c r="AB282" s="602">
        <v>7.4244190509769784E-2</v>
      </c>
      <c r="AC282" s="602">
        <v>7.4061787681218141E-2</v>
      </c>
      <c r="AD282" s="602">
        <v>7.3945402384288178E-2</v>
      </c>
      <c r="AE282" s="602">
        <v>7.3886545805315548E-2</v>
      </c>
      <c r="AF282" s="602">
        <v>7.3830354445667587E-2</v>
      </c>
    </row>
    <row r="283" spans="4:32">
      <c r="D283" s="489" t="str">
        <f t="shared" si="23"/>
        <v>Входящи MMS от други мрежи (MMS incoming from other network)</v>
      </c>
      <c r="E283" s="601">
        <v>101781004.98960462</v>
      </c>
      <c r="F283" s="601">
        <v>104857456.97478394</v>
      </c>
      <c r="G283" s="601">
        <v>107852546.15765837</v>
      </c>
      <c r="H283" s="601">
        <v>111045583.97710602</v>
      </c>
      <c r="I283" s="601">
        <v>112718967.12968399</v>
      </c>
      <c r="J283" s="601">
        <v>114235392.20970248</v>
      </c>
      <c r="K283" s="601">
        <v>115887621.61394136</v>
      </c>
      <c r="L283" s="601">
        <v>596855.79961982369</v>
      </c>
      <c r="M283" s="601">
        <v>607165.12193444371</v>
      </c>
      <c r="N283" s="601">
        <v>617949.24645091593</v>
      </c>
      <c r="O283" s="601">
        <v>628759.69265288115</v>
      </c>
      <c r="P283" s="601">
        <v>640327.05299915373</v>
      </c>
      <c r="Q283" s="601">
        <v>652613.73470725119</v>
      </c>
      <c r="R283" s="601">
        <v>665159.76462121308</v>
      </c>
      <c r="S283" s="601">
        <v>8</v>
      </c>
      <c r="T283" s="601">
        <v>8.16</v>
      </c>
      <c r="U283" s="601">
        <v>8.3231999999999999</v>
      </c>
      <c r="V283" s="601">
        <v>8.4896640000000012</v>
      </c>
      <c r="W283" s="601">
        <v>8.6594572800000016</v>
      </c>
      <c r="X283" s="601">
        <v>8.8326464256000019</v>
      </c>
      <c r="Y283" s="601">
        <v>9.0092993541120006</v>
      </c>
      <c r="Z283" s="602">
        <v>7.4606974952477964E-2</v>
      </c>
      <c r="AA283" s="602">
        <v>7.4407490433142612E-2</v>
      </c>
      <c r="AB283" s="602">
        <v>7.4244190509769784E-2</v>
      </c>
      <c r="AC283" s="602">
        <v>7.4061787681218141E-2</v>
      </c>
      <c r="AD283" s="602">
        <v>7.3945402384288178E-2</v>
      </c>
      <c r="AE283" s="602">
        <v>7.3886545805315548E-2</v>
      </c>
      <c r="AF283" s="602">
        <v>7.3830354445667587E-2</v>
      </c>
    </row>
    <row r="284" spans="4:32">
      <c r="D284" s="489" t="str">
        <f t="shared" si="23"/>
        <v>SMS в мрежата (SMS on net)</v>
      </c>
      <c r="E284" s="601">
        <v>102185123.370405</v>
      </c>
      <c r="F284" s="601">
        <v>105268427.13007295</v>
      </c>
      <c r="G284" s="601">
        <v>108270719.39609638</v>
      </c>
      <c r="H284" s="601">
        <v>111470850.15402354</v>
      </c>
      <c r="I284" s="601">
        <v>113151909.92659982</v>
      </c>
      <c r="J284" s="601">
        <v>114676550.55354732</v>
      </c>
      <c r="K284" s="601">
        <v>116337099.16723321</v>
      </c>
      <c r="L284" s="601">
        <v>192737.41881944239</v>
      </c>
      <c r="M284" s="601">
        <v>196194.9666454345</v>
      </c>
      <c r="N284" s="601">
        <v>199776.00801290572</v>
      </c>
      <c r="O284" s="601">
        <v>203493.515735358</v>
      </c>
      <c r="P284" s="601">
        <v>207384.25608332455</v>
      </c>
      <c r="Q284" s="601">
        <v>211455.3908624053</v>
      </c>
      <c r="R284" s="601">
        <v>215682.21132935584</v>
      </c>
      <c r="S284" s="601">
        <v>240</v>
      </c>
      <c r="T284" s="601">
        <v>244.8</v>
      </c>
      <c r="U284" s="601">
        <v>249.69600000000003</v>
      </c>
      <c r="V284" s="601">
        <v>254.68992000000003</v>
      </c>
      <c r="W284" s="601">
        <v>259.78371840000005</v>
      </c>
      <c r="X284" s="601">
        <v>264.97939276800008</v>
      </c>
      <c r="Y284" s="601">
        <v>270.2789806233601</v>
      </c>
      <c r="Z284" s="602">
        <v>8.0307257841434328E-4</v>
      </c>
      <c r="AA284" s="602">
        <v>8.0145002714638268E-4</v>
      </c>
      <c r="AB284" s="602">
        <v>8.0007692559314406E-4</v>
      </c>
      <c r="AC284" s="602">
        <v>7.9898535338720112E-4</v>
      </c>
      <c r="AD284" s="602">
        <v>7.9829581838537778E-4</v>
      </c>
      <c r="AE284" s="602">
        <v>7.9800692670294873E-4</v>
      </c>
      <c r="AF284" s="602">
        <v>7.9799846377959325E-4</v>
      </c>
    </row>
    <row r="285" spans="4:32">
      <c r="D285" s="489" t="str">
        <f t="shared" si="23"/>
        <v>Изходящи SMS към други мрежи (SMS outgoing to other network)</v>
      </c>
      <c r="E285" s="601">
        <v>102313906.91924003</v>
      </c>
      <c r="F285" s="601">
        <v>105399526.18549246</v>
      </c>
      <c r="G285" s="601">
        <v>108404212.03775802</v>
      </c>
      <c r="H285" s="601">
        <v>111606824.19486111</v>
      </c>
      <c r="I285" s="601">
        <v>113290482.69392231</v>
      </c>
      <c r="J285" s="601">
        <v>114817844.16982074</v>
      </c>
      <c r="K285" s="601">
        <v>116481213.94034204</v>
      </c>
      <c r="L285" s="601">
        <v>63953.869984418154</v>
      </c>
      <c r="M285" s="601">
        <v>65095.911225929856</v>
      </c>
      <c r="N285" s="601">
        <v>66283.366351261735</v>
      </c>
      <c r="O285" s="601">
        <v>67519.474897786975</v>
      </c>
      <c r="P285" s="601">
        <v>68811.488760828972</v>
      </c>
      <c r="Q285" s="601">
        <v>70161.774588987231</v>
      </c>
      <c r="R285" s="601">
        <v>71567.438220530748</v>
      </c>
      <c r="S285" s="601">
        <v>80</v>
      </c>
      <c r="T285" s="601">
        <v>81.600000000000009</v>
      </c>
      <c r="U285" s="601">
        <v>83.232000000000014</v>
      </c>
      <c r="V285" s="601">
        <v>84.896640000000005</v>
      </c>
      <c r="W285" s="601">
        <v>86.594572800000009</v>
      </c>
      <c r="X285" s="601">
        <v>88.326464256000008</v>
      </c>
      <c r="Y285" s="601">
        <v>90.092993541120009</v>
      </c>
      <c r="Z285" s="602">
        <v>7.9942337480522685E-4</v>
      </c>
      <c r="AA285" s="602">
        <v>7.9774401012168937E-4</v>
      </c>
      <c r="AB285" s="602">
        <v>7.9636878065241401E-4</v>
      </c>
      <c r="AC285" s="602">
        <v>7.9531386516341483E-4</v>
      </c>
      <c r="AD285" s="602">
        <v>7.9463973937208415E-4</v>
      </c>
      <c r="AE285" s="602">
        <v>7.9434601146984268E-4</v>
      </c>
      <c r="AF285" s="602">
        <v>7.9437296295261988E-4</v>
      </c>
    </row>
    <row r="286" spans="4:32">
      <c r="D286" s="489" t="str">
        <f t="shared" si="23"/>
        <v>Входящи SMS от други мрежи (SMS incoming from other network)</v>
      </c>
      <c r="E286" s="601">
        <v>102345883.85423285</v>
      </c>
      <c r="F286" s="601">
        <v>105432074.14110608</v>
      </c>
      <c r="G286" s="601">
        <v>108437353.72093438</v>
      </c>
      <c r="H286" s="601">
        <v>111640583.93231064</v>
      </c>
      <c r="I286" s="601">
        <v>113324888.43830341</v>
      </c>
      <c r="J286" s="601">
        <v>114852925.05711588</v>
      </c>
      <c r="K286" s="601">
        <v>116516997.65945284</v>
      </c>
      <c r="L286" s="601">
        <v>31976.934991598129</v>
      </c>
      <c r="M286" s="601">
        <v>32547.955612301826</v>
      </c>
      <c r="N286" s="601">
        <v>33141.683174908161</v>
      </c>
      <c r="O286" s="601">
        <v>33759.737448260188</v>
      </c>
      <c r="P286" s="601">
        <v>34405.744379729033</v>
      </c>
      <c r="Q286" s="601">
        <v>35080.887293845415</v>
      </c>
      <c r="R286" s="601">
        <v>35783.719109728932</v>
      </c>
      <c r="S286" s="601">
        <v>40</v>
      </c>
      <c r="T286" s="601">
        <v>40.800000000000004</v>
      </c>
      <c r="U286" s="601">
        <v>41.616000000000007</v>
      </c>
      <c r="V286" s="601">
        <v>42.448320000000002</v>
      </c>
      <c r="W286" s="601">
        <v>43.297286400000004</v>
      </c>
      <c r="X286" s="601">
        <v>44.163232128000004</v>
      </c>
      <c r="Y286" s="601">
        <v>45.046496770560005</v>
      </c>
      <c r="Z286" s="602">
        <v>7.9942337478995315E-4</v>
      </c>
      <c r="AA286" s="602">
        <v>7.9774401010543686E-4</v>
      </c>
      <c r="AB286" s="602">
        <v>7.9636878063504802E-4</v>
      </c>
      <c r="AC286" s="602">
        <v>7.9531386514849556E-4</v>
      </c>
      <c r="AD286" s="602">
        <v>7.9463973935625274E-4</v>
      </c>
      <c r="AE286" s="602">
        <v>7.9434601145516519E-4</v>
      </c>
      <c r="AF286" s="602">
        <v>7.9437296294071133E-4</v>
      </c>
    </row>
    <row r="287" spans="4:32">
      <c r="D287" s="489" t="str">
        <f t="shared" si="23"/>
        <v>Пренос на данни (Data services)</v>
      </c>
      <c r="E287" s="601">
        <v>98968199.371057972</v>
      </c>
      <c r="F287" s="601">
        <v>102375110.00574894</v>
      </c>
      <c r="G287" s="601">
        <v>105687169.22870855</v>
      </c>
      <c r="H287" s="601">
        <v>109198418.88795264</v>
      </c>
      <c r="I287" s="601">
        <v>111171728.79325709</v>
      </c>
      <c r="J287" s="601">
        <v>113056879.18992205</v>
      </c>
      <c r="K287" s="601">
        <v>114996605.7863684</v>
      </c>
      <c r="L287" s="601">
        <v>3409661.4181664735</v>
      </c>
      <c r="M287" s="601">
        <v>3089512.0909694433</v>
      </c>
      <c r="N287" s="601">
        <v>2783326.1754007339</v>
      </c>
      <c r="O287" s="601">
        <v>2475924.7818062603</v>
      </c>
      <c r="P287" s="601">
        <v>2187565.3894260526</v>
      </c>
      <c r="Q287" s="601">
        <v>1831126.7544876784</v>
      </c>
      <c r="R287" s="601">
        <v>1556175.5921941698</v>
      </c>
      <c r="S287" s="601">
        <v>4000</v>
      </c>
      <c r="T287" s="601">
        <v>4080</v>
      </c>
      <c r="U287" s="601">
        <v>4161.6000000000004</v>
      </c>
      <c r="V287" s="601">
        <v>4244.8320000000003</v>
      </c>
      <c r="W287" s="601">
        <v>4329.7286400000003</v>
      </c>
      <c r="X287" s="601">
        <v>4416.3232128</v>
      </c>
      <c r="Y287" s="601">
        <v>4504.6496770559997</v>
      </c>
      <c r="Z287" s="602">
        <v>8.5241535454161842E-4</v>
      </c>
      <c r="AA287" s="602">
        <v>7.572333556297655E-4</v>
      </c>
      <c r="AB287" s="602">
        <v>6.6881155694942663E-4</v>
      </c>
      <c r="AC287" s="602">
        <v>5.8327980513863916E-4</v>
      </c>
      <c r="AD287" s="602">
        <v>5.052430697887922E-4</v>
      </c>
      <c r="AE287" s="602">
        <v>4.1462697956083763E-4</v>
      </c>
      <c r="AF287" s="602">
        <v>3.4545984788126823E-4</v>
      </c>
    </row>
    <row r="288" spans="4:32">
      <c r="D288" s="489" t="str">
        <f t="shared" si="23"/>
        <v>Subscribers</v>
      </c>
      <c r="E288" s="601">
        <v>102377860.78922445</v>
      </c>
      <c r="F288" s="601">
        <v>105464622.09671839</v>
      </c>
      <c r="G288" s="601">
        <v>108470495.40410928</v>
      </c>
      <c r="H288" s="601">
        <v>111674343.6697589</v>
      </c>
      <c r="I288" s="601">
        <v>113359294.18268314</v>
      </c>
      <c r="J288" s="601">
        <v>114888005.94440973</v>
      </c>
      <c r="K288" s="601">
        <v>116552781.37856257</v>
      </c>
      <c r="L288" s="601">
        <v>0</v>
      </c>
      <c r="M288" s="601">
        <v>0</v>
      </c>
      <c r="N288" s="601">
        <v>0</v>
      </c>
      <c r="O288" s="601">
        <v>0</v>
      </c>
      <c r="P288" s="601">
        <v>0</v>
      </c>
      <c r="Q288" s="601">
        <v>0</v>
      </c>
      <c r="R288" s="601">
        <v>0</v>
      </c>
      <c r="S288" s="601">
        <v>0</v>
      </c>
      <c r="T288" s="601">
        <v>0</v>
      </c>
      <c r="U288" s="601">
        <v>0</v>
      </c>
      <c r="V288" s="601">
        <v>0</v>
      </c>
      <c r="W288" s="601">
        <v>0</v>
      </c>
      <c r="X288" s="601">
        <v>0</v>
      </c>
      <c r="Y288" s="601">
        <v>0</v>
      </c>
      <c r="Z288" s="602">
        <v>0</v>
      </c>
      <c r="AA288" s="602">
        <v>0</v>
      </c>
      <c r="AB288" s="602">
        <v>0</v>
      </c>
      <c r="AC288" s="602">
        <v>0</v>
      </c>
      <c r="AD288" s="602">
        <v>0</v>
      </c>
      <c r="AE288" s="602">
        <v>0</v>
      </c>
      <c r="AF288" s="602">
        <v>0</v>
      </c>
    </row>
    <row r="289" spans="4:32">
      <c r="D289" s="489" t="str">
        <f t="shared" si="23"/>
        <v>OTHER: complete as required</v>
      </c>
      <c r="E289" s="601">
        <v>102377860.78922445</v>
      </c>
      <c r="F289" s="601">
        <v>105464622.09671839</v>
      </c>
      <c r="G289" s="601">
        <v>108470495.40410928</v>
      </c>
      <c r="H289" s="601">
        <v>111674343.6697589</v>
      </c>
      <c r="I289" s="601">
        <v>113359294.18268314</v>
      </c>
      <c r="J289" s="601">
        <v>114888005.94440973</v>
      </c>
      <c r="K289" s="601">
        <v>116552781.37856257</v>
      </c>
      <c r="L289" s="601">
        <v>0</v>
      </c>
      <c r="M289" s="601">
        <v>0</v>
      </c>
      <c r="N289" s="601">
        <v>0</v>
      </c>
      <c r="O289" s="601">
        <v>0</v>
      </c>
      <c r="P289" s="601">
        <v>0</v>
      </c>
      <c r="Q289" s="601">
        <v>0</v>
      </c>
      <c r="R289" s="601">
        <v>0</v>
      </c>
      <c r="S289" s="601">
        <v>0</v>
      </c>
      <c r="T289" s="601">
        <v>0</v>
      </c>
      <c r="U289" s="601">
        <v>0</v>
      </c>
      <c r="V289" s="601">
        <v>0</v>
      </c>
      <c r="W289" s="601">
        <v>0</v>
      </c>
      <c r="X289" s="601">
        <v>0</v>
      </c>
      <c r="Y289" s="601">
        <v>0</v>
      </c>
      <c r="Z289" s="602">
        <v>0</v>
      </c>
      <c r="AA289" s="602">
        <v>0</v>
      </c>
      <c r="AB289" s="602">
        <v>0</v>
      </c>
      <c r="AC289" s="602">
        <v>0</v>
      </c>
      <c r="AD289" s="602">
        <v>0</v>
      </c>
      <c r="AE289" s="602">
        <v>0</v>
      </c>
      <c r="AF289" s="602">
        <v>0</v>
      </c>
    </row>
    <row r="290" spans="4:32">
      <c r="D290" s="489" t="str">
        <f t="shared" si="23"/>
        <v>OTHER: complete as required</v>
      </c>
      <c r="E290" s="601">
        <v>102377860.78922445</v>
      </c>
      <c r="F290" s="601">
        <v>105464622.09671839</v>
      </c>
      <c r="G290" s="601">
        <v>108470495.40410928</v>
      </c>
      <c r="H290" s="601">
        <v>111674343.6697589</v>
      </c>
      <c r="I290" s="601">
        <v>113359294.18268314</v>
      </c>
      <c r="J290" s="601">
        <v>114888005.94440973</v>
      </c>
      <c r="K290" s="601">
        <v>116552781.37856257</v>
      </c>
      <c r="L290" s="601">
        <v>0</v>
      </c>
      <c r="M290" s="601">
        <v>0</v>
      </c>
      <c r="N290" s="601">
        <v>0</v>
      </c>
      <c r="O290" s="601">
        <v>0</v>
      </c>
      <c r="P290" s="601">
        <v>0</v>
      </c>
      <c r="Q290" s="601">
        <v>0</v>
      </c>
      <c r="R290" s="601">
        <v>0</v>
      </c>
      <c r="S290" s="601">
        <v>0</v>
      </c>
      <c r="T290" s="601">
        <v>0</v>
      </c>
      <c r="U290" s="601">
        <v>0</v>
      </c>
      <c r="V290" s="601">
        <v>0</v>
      </c>
      <c r="W290" s="601">
        <v>0</v>
      </c>
      <c r="X290" s="601">
        <v>0</v>
      </c>
      <c r="Y290" s="601">
        <v>0</v>
      </c>
      <c r="Z290" s="602">
        <v>0</v>
      </c>
      <c r="AA290" s="602">
        <v>0</v>
      </c>
      <c r="AB290" s="602">
        <v>0</v>
      </c>
      <c r="AC290" s="602">
        <v>0</v>
      </c>
      <c r="AD290" s="602">
        <v>0</v>
      </c>
      <c r="AE290" s="602">
        <v>0</v>
      </c>
      <c r="AF290" s="602">
        <v>0</v>
      </c>
    </row>
    <row r="291" spans="4:32">
      <c r="D291" s="489" t="str">
        <f t="shared" si="23"/>
        <v>OTHER: complete as required</v>
      </c>
      <c r="E291" s="601">
        <v>102377860.78922445</v>
      </c>
      <c r="F291" s="601">
        <v>105464622.09671839</v>
      </c>
      <c r="G291" s="601">
        <v>108470495.40410928</v>
      </c>
      <c r="H291" s="601">
        <v>111674343.6697589</v>
      </c>
      <c r="I291" s="601">
        <v>113359294.18268314</v>
      </c>
      <c r="J291" s="601">
        <v>114888005.94440973</v>
      </c>
      <c r="K291" s="601">
        <v>116552781.37856257</v>
      </c>
      <c r="L291" s="601">
        <v>0</v>
      </c>
      <c r="M291" s="601">
        <v>0</v>
      </c>
      <c r="N291" s="601">
        <v>0</v>
      </c>
      <c r="O291" s="601">
        <v>0</v>
      </c>
      <c r="P291" s="601">
        <v>0</v>
      </c>
      <c r="Q291" s="601">
        <v>0</v>
      </c>
      <c r="R291" s="601">
        <v>0</v>
      </c>
      <c r="S291" s="601">
        <v>0</v>
      </c>
      <c r="T291" s="601">
        <v>0</v>
      </c>
      <c r="U291" s="601">
        <v>0</v>
      </c>
      <c r="V291" s="601">
        <v>0</v>
      </c>
      <c r="W291" s="601">
        <v>0</v>
      </c>
      <c r="X291" s="601">
        <v>0</v>
      </c>
      <c r="Y291" s="601">
        <v>0</v>
      </c>
      <c r="Z291" s="602">
        <v>0</v>
      </c>
      <c r="AA291" s="602">
        <v>0</v>
      </c>
      <c r="AB291" s="602">
        <v>0</v>
      </c>
      <c r="AC291" s="602">
        <v>0</v>
      </c>
      <c r="AD291" s="602">
        <v>0</v>
      </c>
      <c r="AE291" s="602">
        <v>0</v>
      </c>
      <c r="AF291" s="602">
        <v>0</v>
      </c>
    </row>
    <row r="292" spans="4:32">
      <c r="D292" s="489" t="str">
        <f t="shared" si="23"/>
        <v>OTHER: complete as required</v>
      </c>
      <c r="E292" s="601">
        <v>102377860.78922445</v>
      </c>
      <c r="F292" s="601">
        <v>105464622.09671839</v>
      </c>
      <c r="G292" s="601">
        <v>108470495.40410928</v>
      </c>
      <c r="H292" s="601">
        <v>111674343.6697589</v>
      </c>
      <c r="I292" s="601">
        <v>113359294.18268314</v>
      </c>
      <c r="J292" s="601">
        <v>114888005.94440973</v>
      </c>
      <c r="K292" s="601">
        <v>116552781.37856257</v>
      </c>
      <c r="L292" s="601">
        <v>0</v>
      </c>
      <c r="M292" s="601">
        <v>0</v>
      </c>
      <c r="N292" s="601">
        <v>0</v>
      </c>
      <c r="O292" s="601">
        <v>0</v>
      </c>
      <c r="P292" s="601">
        <v>0</v>
      </c>
      <c r="Q292" s="601">
        <v>0</v>
      </c>
      <c r="R292" s="601">
        <v>0</v>
      </c>
      <c r="S292" s="601">
        <v>0</v>
      </c>
      <c r="T292" s="601">
        <v>0</v>
      </c>
      <c r="U292" s="601">
        <v>0</v>
      </c>
      <c r="V292" s="601">
        <v>0</v>
      </c>
      <c r="W292" s="601">
        <v>0</v>
      </c>
      <c r="X292" s="601">
        <v>0</v>
      </c>
      <c r="Y292" s="601">
        <v>0</v>
      </c>
      <c r="Z292" s="602">
        <v>0</v>
      </c>
      <c r="AA292" s="602">
        <v>0</v>
      </c>
      <c r="AB292" s="602">
        <v>0</v>
      </c>
      <c r="AC292" s="602">
        <v>0</v>
      </c>
      <c r="AD292" s="602">
        <v>0</v>
      </c>
      <c r="AE292" s="602">
        <v>0</v>
      </c>
      <c r="AF292" s="602">
        <v>0</v>
      </c>
    </row>
    <row r="293" spans="4:32">
      <c r="D293" s="489" t="str">
        <f t="shared" si="23"/>
        <v>OTHER: complete as required</v>
      </c>
      <c r="E293" s="601">
        <v>102377860.78922445</v>
      </c>
      <c r="F293" s="601">
        <v>105464622.09671839</v>
      </c>
      <c r="G293" s="601">
        <v>108470495.40410928</v>
      </c>
      <c r="H293" s="601">
        <v>111674343.6697589</v>
      </c>
      <c r="I293" s="601">
        <v>113359294.18268314</v>
      </c>
      <c r="J293" s="601">
        <v>114888005.94440973</v>
      </c>
      <c r="K293" s="601">
        <v>116552781.37856257</v>
      </c>
      <c r="L293" s="601">
        <v>0</v>
      </c>
      <c r="M293" s="601">
        <v>0</v>
      </c>
      <c r="N293" s="601">
        <v>0</v>
      </c>
      <c r="O293" s="601">
        <v>0</v>
      </c>
      <c r="P293" s="601">
        <v>0</v>
      </c>
      <c r="Q293" s="601">
        <v>0</v>
      </c>
      <c r="R293" s="601">
        <v>0</v>
      </c>
      <c r="S293" s="601">
        <v>0</v>
      </c>
      <c r="T293" s="601">
        <v>0</v>
      </c>
      <c r="U293" s="601">
        <v>0</v>
      </c>
      <c r="V293" s="601">
        <v>0</v>
      </c>
      <c r="W293" s="601">
        <v>0</v>
      </c>
      <c r="X293" s="601">
        <v>0</v>
      </c>
      <c r="Y293" s="601">
        <v>0</v>
      </c>
      <c r="Z293" s="602">
        <v>0</v>
      </c>
      <c r="AA293" s="602">
        <v>0</v>
      </c>
      <c r="AB293" s="602">
        <v>0</v>
      </c>
      <c r="AC293" s="602">
        <v>0</v>
      </c>
      <c r="AD293" s="602">
        <v>0</v>
      </c>
      <c r="AE293" s="602">
        <v>0</v>
      </c>
      <c r="AF293" s="602">
        <v>0</v>
      </c>
    </row>
    <row r="294" spans="4:32">
      <c r="D294" s="489" t="str">
        <f t="shared" si="23"/>
        <v>OTHER: complete as required</v>
      </c>
      <c r="E294" s="601">
        <v>102377860.78922445</v>
      </c>
      <c r="F294" s="601">
        <v>105464622.09671839</v>
      </c>
      <c r="G294" s="601">
        <v>108470495.40410928</v>
      </c>
      <c r="H294" s="601">
        <v>111674343.6697589</v>
      </c>
      <c r="I294" s="601">
        <v>113359294.18268314</v>
      </c>
      <c r="J294" s="601">
        <v>114888005.94440973</v>
      </c>
      <c r="K294" s="601">
        <v>116552781.37856257</v>
      </c>
      <c r="L294" s="601">
        <v>0</v>
      </c>
      <c r="M294" s="601">
        <v>0</v>
      </c>
      <c r="N294" s="601">
        <v>0</v>
      </c>
      <c r="O294" s="601">
        <v>0</v>
      </c>
      <c r="P294" s="601">
        <v>0</v>
      </c>
      <c r="Q294" s="601">
        <v>0</v>
      </c>
      <c r="R294" s="601">
        <v>0</v>
      </c>
      <c r="S294" s="601">
        <v>0</v>
      </c>
      <c r="T294" s="601">
        <v>0</v>
      </c>
      <c r="U294" s="601">
        <v>0</v>
      </c>
      <c r="V294" s="601">
        <v>0</v>
      </c>
      <c r="W294" s="601">
        <v>0</v>
      </c>
      <c r="X294" s="601">
        <v>0</v>
      </c>
      <c r="Y294" s="601">
        <v>0</v>
      </c>
      <c r="Z294" s="602">
        <v>0</v>
      </c>
      <c r="AA294" s="602">
        <v>0</v>
      </c>
      <c r="AB294" s="602">
        <v>0</v>
      </c>
      <c r="AC294" s="602">
        <v>0</v>
      </c>
      <c r="AD294" s="602">
        <v>0</v>
      </c>
      <c r="AE294" s="602">
        <v>0</v>
      </c>
      <c r="AF294" s="602">
        <v>0</v>
      </c>
    </row>
    <row r="295" spans="4:32">
      <c r="D295" s="489" t="str">
        <f t="shared" si="23"/>
        <v>OTHER: complete as required</v>
      </c>
      <c r="E295" s="601">
        <v>102377860.78922445</v>
      </c>
      <c r="F295" s="601">
        <v>105464622.09671839</v>
      </c>
      <c r="G295" s="601">
        <v>108470495.40410928</v>
      </c>
      <c r="H295" s="601">
        <v>111674343.6697589</v>
      </c>
      <c r="I295" s="601">
        <v>113359294.18268314</v>
      </c>
      <c r="J295" s="601">
        <v>114888005.94440973</v>
      </c>
      <c r="K295" s="601">
        <v>116552781.37856257</v>
      </c>
      <c r="L295" s="601">
        <v>0</v>
      </c>
      <c r="M295" s="601">
        <v>0</v>
      </c>
      <c r="N295" s="601">
        <v>0</v>
      </c>
      <c r="O295" s="601">
        <v>0</v>
      </c>
      <c r="P295" s="601">
        <v>0</v>
      </c>
      <c r="Q295" s="601">
        <v>0</v>
      </c>
      <c r="R295" s="601">
        <v>0</v>
      </c>
      <c r="S295" s="601">
        <v>0</v>
      </c>
      <c r="T295" s="601">
        <v>0</v>
      </c>
      <c r="U295" s="601">
        <v>0</v>
      </c>
      <c r="V295" s="601">
        <v>0</v>
      </c>
      <c r="W295" s="601">
        <v>0</v>
      </c>
      <c r="X295" s="601">
        <v>0</v>
      </c>
      <c r="Y295" s="601">
        <v>0</v>
      </c>
      <c r="Z295" s="602">
        <v>0</v>
      </c>
      <c r="AA295" s="602">
        <v>0</v>
      </c>
      <c r="AB295" s="602">
        <v>0</v>
      </c>
      <c r="AC295" s="602">
        <v>0</v>
      </c>
      <c r="AD295" s="602">
        <v>0</v>
      </c>
      <c r="AE295" s="602">
        <v>0</v>
      </c>
      <c r="AF295" s="602">
        <v>0</v>
      </c>
    </row>
    <row r="296" spans="4:32">
      <c r="D296" s="489" t="str">
        <f t="shared" si="23"/>
        <v>OTHER: complete as required</v>
      </c>
      <c r="E296" s="601">
        <v>102377860.78922445</v>
      </c>
      <c r="F296" s="601">
        <v>105464622.09671839</v>
      </c>
      <c r="G296" s="601">
        <v>108470495.40410928</v>
      </c>
      <c r="H296" s="601">
        <v>111674343.6697589</v>
      </c>
      <c r="I296" s="601">
        <v>113359294.18268314</v>
      </c>
      <c r="J296" s="601">
        <v>114888005.94440973</v>
      </c>
      <c r="K296" s="601">
        <v>116552781.37856257</v>
      </c>
      <c r="L296" s="601">
        <v>0</v>
      </c>
      <c r="M296" s="601">
        <v>0</v>
      </c>
      <c r="N296" s="601">
        <v>0</v>
      </c>
      <c r="O296" s="601">
        <v>0</v>
      </c>
      <c r="P296" s="601">
        <v>0</v>
      </c>
      <c r="Q296" s="601">
        <v>0</v>
      </c>
      <c r="R296" s="601">
        <v>0</v>
      </c>
      <c r="S296" s="601">
        <v>0</v>
      </c>
      <c r="T296" s="601">
        <v>0</v>
      </c>
      <c r="U296" s="601">
        <v>0</v>
      </c>
      <c r="V296" s="601">
        <v>0</v>
      </c>
      <c r="W296" s="601">
        <v>0</v>
      </c>
      <c r="X296" s="601">
        <v>0</v>
      </c>
      <c r="Y296" s="601">
        <v>0</v>
      </c>
      <c r="Z296" s="602">
        <v>0</v>
      </c>
      <c r="AA296" s="602">
        <v>0</v>
      </c>
      <c r="AB296" s="602">
        <v>0</v>
      </c>
      <c r="AC296" s="602">
        <v>0</v>
      </c>
      <c r="AD296" s="602">
        <v>0</v>
      </c>
      <c r="AE296" s="602">
        <v>0</v>
      </c>
      <c r="AF296" s="602">
        <v>0</v>
      </c>
    </row>
    <row r="297" spans="4:32">
      <c r="D297" s="489" t="str">
        <f t="shared" si="23"/>
        <v>OTHER: complete as required</v>
      </c>
      <c r="E297" s="601">
        <v>102377860.78922445</v>
      </c>
      <c r="F297" s="601">
        <v>105464622.09671839</v>
      </c>
      <c r="G297" s="601">
        <v>108470495.40410928</v>
      </c>
      <c r="H297" s="601">
        <v>111674343.6697589</v>
      </c>
      <c r="I297" s="601">
        <v>113359294.18268314</v>
      </c>
      <c r="J297" s="601">
        <v>114888005.94440973</v>
      </c>
      <c r="K297" s="601">
        <v>116552781.37856257</v>
      </c>
      <c r="L297" s="601">
        <v>0</v>
      </c>
      <c r="M297" s="601">
        <v>0</v>
      </c>
      <c r="N297" s="601">
        <v>0</v>
      </c>
      <c r="O297" s="601">
        <v>0</v>
      </c>
      <c r="P297" s="601">
        <v>0</v>
      </c>
      <c r="Q297" s="601">
        <v>0</v>
      </c>
      <c r="R297" s="601">
        <v>0</v>
      </c>
      <c r="S297" s="601">
        <v>0</v>
      </c>
      <c r="T297" s="601">
        <v>0</v>
      </c>
      <c r="U297" s="601">
        <v>0</v>
      </c>
      <c r="V297" s="601">
        <v>0</v>
      </c>
      <c r="W297" s="601">
        <v>0</v>
      </c>
      <c r="X297" s="601">
        <v>0</v>
      </c>
      <c r="Y297" s="601">
        <v>0</v>
      </c>
      <c r="Z297" s="602">
        <v>0</v>
      </c>
      <c r="AA297" s="602">
        <v>0</v>
      </c>
      <c r="AB297" s="602">
        <v>0</v>
      </c>
      <c r="AC297" s="602">
        <v>0</v>
      </c>
      <c r="AD297" s="602">
        <v>0</v>
      </c>
      <c r="AE297" s="602">
        <v>0</v>
      </c>
      <c r="AF297" s="602">
        <v>0</v>
      </c>
    </row>
    <row r="298" spans="4:32">
      <c r="D298" s="489" t="str">
        <f t="shared" si="23"/>
        <v>OTHER: complete as required</v>
      </c>
      <c r="E298" s="601">
        <v>102377860.78922445</v>
      </c>
      <c r="F298" s="601">
        <v>105464622.09671839</v>
      </c>
      <c r="G298" s="601">
        <v>108470495.40410928</v>
      </c>
      <c r="H298" s="601">
        <v>111674343.6697589</v>
      </c>
      <c r="I298" s="601">
        <v>113359294.18268314</v>
      </c>
      <c r="J298" s="601">
        <v>114888005.94440973</v>
      </c>
      <c r="K298" s="601">
        <v>116552781.37856257</v>
      </c>
      <c r="L298" s="601">
        <v>0</v>
      </c>
      <c r="M298" s="601">
        <v>0</v>
      </c>
      <c r="N298" s="601">
        <v>0</v>
      </c>
      <c r="O298" s="601">
        <v>0</v>
      </c>
      <c r="P298" s="601">
        <v>0</v>
      </c>
      <c r="Q298" s="601">
        <v>0</v>
      </c>
      <c r="R298" s="601">
        <v>0</v>
      </c>
      <c r="S298" s="601">
        <v>0</v>
      </c>
      <c r="T298" s="601">
        <v>0</v>
      </c>
      <c r="U298" s="601">
        <v>0</v>
      </c>
      <c r="V298" s="601">
        <v>0</v>
      </c>
      <c r="W298" s="601">
        <v>0</v>
      </c>
      <c r="X298" s="601">
        <v>0</v>
      </c>
      <c r="Y298" s="601">
        <v>0</v>
      </c>
      <c r="Z298" s="602">
        <v>0</v>
      </c>
      <c r="AA298" s="602">
        <v>0</v>
      </c>
      <c r="AB298" s="602">
        <v>0</v>
      </c>
      <c r="AC298" s="602">
        <v>0</v>
      </c>
      <c r="AD298" s="602">
        <v>0</v>
      </c>
      <c r="AE298" s="602">
        <v>0</v>
      </c>
      <c r="AF298" s="602">
        <v>0</v>
      </c>
    </row>
    <row r="299" spans="4:32">
      <c r="D299" s="487"/>
      <c r="F299" s="487"/>
      <c r="G299" s="487"/>
      <c r="H299" s="487"/>
      <c r="I299" s="487"/>
      <c r="J299" s="487"/>
      <c r="K299" s="487"/>
      <c r="L299" s="487"/>
      <c r="M299" s="487"/>
      <c r="N299" s="487"/>
      <c r="O299" s="487"/>
      <c r="P299" s="487"/>
      <c r="Q299" s="487"/>
      <c r="R299" s="487"/>
      <c r="S299" s="487"/>
      <c r="T299" s="487"/>
      <c r="U299" s="487"/>
      <c r="V299" s="487"/>
      <c r="W299" s="487"/>
      <c r="X299" s="487"/>
      <c r="Y299" s="487"/>
      <c r="Z299" s="487"/>
      <c r="AA299" s="487"/>
      <c r="AB299" s="487"/>
    </row>
    <row r="300" spans="4:32">
      <c r="D300" s="487"/>
    </row>
    <row r="301" spans="4:32">
      <c r="D301" s="538" t="s">
        <v>723</v>
      </c>
      <c r="E301" s="911" t="s">
        <v>722</v>
      </c>
      <c r="F301" s="912"/>
      <c r="G301" s="912"/>
      <c r="H301" s="912"/>
      <c r="I301" s="912"/>
      <c r="J301" s="912"/>
      <c r="K301" s="913"/>
      <c r="L301" s="911" t="s">
        <v>724</v>
      </c>
      <c r="M301" s="912"/>
      <c r="N301" s="912"/>
      <c r="O301" s="912"/>
      <c r="P301" s="912"/>
      <c r="Q301" s="912"/>
      <c r="R301" s="913"/>
    </row>
    <row r="302" spans="4:32">
      <c r="D302" s="495"/>
      <c r="E302" s="493">
        <f t="shared" ref="E302:J302" si="24">E266</f>
        <v>2014</v>
      </c>
      <c r="F302" s="493">
        <f t="shared" si="24"/>
        <v>2015</v>
      </c>
      <c r="G302" s="493">
        <f t="shared" si="24"/>
        <v>2016</v>
      </c>
      <c r="H302" s="493">
        <f t="shared" si="24"/>
        <v>2017</v>
      </c>
      <c r="I302" s="493">
        <f t="shared" si="24"/>
        <v>2018</v>
      </c>
      <c r="J302" s="493">
        <f t="shared" si="24"/>
        <v>2019</v>
      </c>
      <c r="K302" s="493">
        <f t="shared" ref="K302" si="25">K266</f>
        <v>2020</v>
      </c>
      <c r="L302" s="493">
        <f t="shared" ref="L302:Q302" si="26">L266</f>
        <v>2014</v>
      </c>
      <c r="M302" s="493">
        <f t="shared" si="26"/>
        <v>2015</v>
      </c>
      <c r="N302" s="493">
        <f t="shared" si="26"/>
        <v>2016</v>
      </c>
      <c r="O302" s="493">
        <f t="shared" si="26"/>
        <v>2017</v>
      </c>
      <c r="P302" s="493">
        <f t="shared" si="26"/>
        <v>2018</v>
      </c>
      <c r="Q302" s="493">
        <f t="shared" si="26"/>
        <v>2019</v>
      </c>
      <c r="R302" s="493">
        <f t="shared" ref="R302" si="27">R266</f>
        <v>2020</v>
      </c>
    </row>
    <row r="303" spans="4:32">
      <c r="D303" s="489" t="str">
        <f>D269</f>
        <v>Повиквания в мрежата (On Net calls)</v>
      </c>
      <c r="E303" s="543">
        <f>Z269</f>
        <v>1.0636805893596253E-2</v>
      </c>
      <c r="F303" s="543">
        <f t="shared" ref="F303:K303" si="28">AA269</f>
        <v>1.0766337872296307E-2</v>
      </c>
      <c r="G303" s="543">
        <f t="shared" si="28"/>
        <v>1.073332447661174E-2</v>
      </c>
      <c r="H303" s="543">
        <f t="shared" si="28"/>
        <v>1.0707155977966029E-2</v>
      </c>
      <c r="I303" s="543">
        <f t="shared" si="28"/>
        <v>1.0693374139357297E-2</v>
      </c>
      <c r="J303" s="543">
        <f t="shared" si="28"/>
        <v>1.0672138659095748E-2</v>
      </c>
      <c r="K303" s="543">
        <f t="shared" si="28"/>
        <v>1.0666239966188248E-2</v>
      </c>
      <c r="L303" s="542">
        <f>E303*'C. Masterfiles'!$E$161</f>
        <v>2.0803784070872359E-2</v>
      </c>
      <c r="M303" s="542">
        <f>F303*'C. Masterfiles'!$E$161</f>
        <v>2.1057126600773288E-2</v>
      </c>
      <c r="N303" s="542">
        <f>G303*'C. Masterfiles'!$E$161</f>
        <v>2.0992558011091539E-2</v>
      </c>
      <c r="O303" s="542">
        <f>H303*'C. Masterfiles'!$E$161</f>
        <v>2.0941376876385299E-2</v>
      </c>
      <c r="P303" s="542">
        <f>I303*'C. Masterfiles'!$E$161</f>
        <v>2.091442194297918E-2</v>
      </c>
      <c r="Q303" s="542">
        <f>J303*'C. Masterfiles'!$E$161</f>
        <v>2.0872888953619235E-2</v>
      </c>
      <c r="R303" s="542">
        <f>K303*'C. Masterfiles'!$E$161</f>
        <v>2.0861352113069963E-2</v>
      </c>
    </row>
    <row r="304" spans="4:32">
      <c r="D304" s="489" t="str">
        <f t="shared" ref="D304:D332" si="29">D270</f>
        <v>Изходящи повиквания към фиксирана линия (Outgoing Calls to Fixed Line)</v>
      </c>
      <c r="E304" s="543">
        <f t="shared" ref="E304:K304" si="30">Z270</f>
        <v>4.4408037518173463E-3</v>
      </c>
      <c r="F304" s="543">
        <f t="shared" si="30"/>
        <v>4.5099437544474773E-3</v>
      </c>
      <c r="G304" s="543">
        <f t="shared" si="30"/>
        <v>4.5125367129558126E-3</v>
      </c>
      <c r="H304" s="543">
        <f t="shared" si="30"/>
        <v>4.4679207259843883E-3</v>
      </c>
      <c r="I304" s="543">
        <f t="shared" si="30"/>
        <v>4.4491696588370841E-3</v>
      </c>
      <c r="J304" s="543">
        <f t="shared" si="30"/>
        <v>4.4550574368175354E-3</v>
      </c>
      <c r="K304" s="543">
        <f t="shared" si="30"/>
        <v>4.4119511938433059E-3</v>
      </c>
      <c r="L304" s="542">
        <f>E304*'C. Masterfiles'!$E$161</f>
        <v>8.6854572019169195E-3</v>
      </c>
      <c r="M304" s="542">
        <f>F304*'C. Masterfiles'!$E$161</f>
        <v>8.8206832932610103E-3</v>
      </c>
      <c r="N304" s="542">
        <f>G304*'C. Masterfiles'!$E$161</f>
        <v>8.8257546793003676E-3</v>
      </c>
      <c r="O304" s="542">
        <f>H304*'C. Masterfiles'!$E$161</f>
        <v>8.7384933935020451E-3</v>
      </c>
      <c r="P304" s="542">
        <f>I304*'C. Masterfiles'!$E$161</f>
        <v>8.7018194938433338E-3</v>
      </c>
      <c r="Q304" s="542">
        <f>J304*'C. Masterfiles'!$E$161</f>
        <v>8.7133349866508406E-3</v>
      </c>
      <c r="R304" s="542">
        <f>K304*'C. Masterfiles'!$E$161</f>
        <v>8.6290265034545521E-3</v>
      </c>
    </row>
    <row r="305" spans="4:18">
      <c r="D305" s="489" t="str">
        <f t="shared" si="29"/>
        <v>Изходящи повиквания към други мобилни мрежи (Outgoing Calls to Other Mobile)</v>
      </c>
      <c r="E305" s="543">
        <f t="shared" ref="E305:K305" si="31">Z271</f>
        <v>4.5878703764685429E-3</v>
      </c>
      <c r="F305" s="543">
        <f t="shared" si="31"/>
        <v>4.6589073249280414E-3</v>
      </c>
      <c r="G305" s="543">
        <f t="shared" si="31"/>
        <v>4.6202250431401498E-3</v>
      </c>
      <c r="H305" s="543">
        <f t="shared" si="31"/>
        <v>4.5985665158266766E-3</v>
      </c>
      <c r="I305" s="543">
        <f t="shared" si="31"/>
        <v>4.5889490368568207E-3</v>
      </c>
      <c r="J305" s="543">
        <f t="shared" si="31"/>
        <v>4.5634664763742764E-3</v>
      </c>
      <c r="K305" s="543">
        <f t="shared" si="31"/>
        <v>4.5506783557662861E-3</v>
      </c>
      <c r="L305" s="542">
        <f>E305*'C. Masterfiles'!$E$161</f>
        <v>8.9730945184084698E-3</v>
      </c>
      <c r="M305" s="542">
        <f>F305*'C. Masterfiles'!$E$161</f>
        <v>9.1120307133140104E-3</v>
      </c>
      <c r="N305" s="542">
        <f>G305*'C. Masterfiles'!$E$161</f>
        <v>9.0363747461247989E-3</v>
      </c>
      <c r="O305" s="542">
        <f>H305*'C. Masterfiles'!$E$161</f>
        <v>8.9940143486492881E-3</v>
      </c>
      <c r="P305" s="542">
        <f>I305*'C. Masterfiles'!$E$161</f>
        <v>8.9752041947556756E-3</v>
      </c>
      <c r="Q305" s="542">
        <f>J305*'C. Masterfiles'!$E$161</f>
        <v>8.9253646384871016E-3</v>
      </c>
      <c r="R305" s="542">
        <f>K305*'C. Masterfiles'!$E$161</f>
        <v>8.900353248558375E-3</v>
      </c>
    </row>
    <row r="306" spans="4:18">
      <c r="D306" s="489" t="str">
        <f t="shared" si="29"/>
        <v>Изходящи международни повиквания (Outgoing Calls to International)</v>
      </c>
      <c r="E306" s="543">
        <f t="shared" ref="E306:K306" si="32">Z272</f>
        <v>4.426531535358727E-3</v>
      </c>
      <c r="F306" s="543">
        <f t="shared" si="32"/>
        <v>4.4954481235281651E-3</v>
      </c>
      <c r="G306" s="543">
        <f t="shared" si="32"/>
        <v>4.4980310080837927E-3</v>
      </c>
      <c r="H306" s="543">
        <f t="shared" si="32"/>
        <v>4.4535622180445541E-3</v>
      </c>
      <c r="I306" s="543">
        <f t="shared" si="32"/>
        <v>4.4348710217219887E-3</v>
      </c>
      <c r="J306" s="543">
        <f t="shared" si="32"/>
        <v>4.4407386305476519E-3</v>
      </c>
      <c r="K306" s="543">
        <f t="shared" si="32"/>
        <v>4.3977757709173755E-3</v>
      </c>
      <c r="L306" s="542">
        <f>E306*'C. Masterfiles'!$E$161</f>
        <v>8.6575431728006594E-3</v>
      </c>
      <c r="M306" s="542">
        <f>F306*'C. Masterfiles'!$E$161</f>
        <v>8.7923323034400907E-3</v>
      </c>
      <c r="N306" s="542">
        <f>G306*'C. Masterfiles'!$E$161</f>
        <v>8.7973839865405235E-3</v>
      </c>
      <c r="O306" s="542">
        <f>H306*'C. Masterfiles'!$E$161</f>
        <v>8.7104105929180792E-3</v>
      </c>
      <c r="P306" s="542">
        <f>I306*'C. Masterfiles'!$E$161</f>
        <v>8.6738537904145173E-3</v>
      </c>
      <c r="Q306" s="542">
        <f>J306*'C. Masterfiles'!$E$161</f>
        <v>8.6853298357840135E-3</v>
      </c>
      <c r="R306" s="542">
        <f>K306*'C. Masterfiles'!$E$161</f>
        <v>8.6013017860333309E-3</v>
      </c>
    </row>
    <row r="307" spans="4:18">
      <c r="D307" s="489" t="str">
        <f t="shared" si="29"/>
        <v>Входящи повиквания от фиксирана линия (Incoming calls from fixed)</v>
      </c>
      <c r="E307" s="543">
        <f t="shared" ref="E307:K307" si="33">Z273</f>
        <v>4.4665450561337172E-3</v>
      </c>
      <c r="F307" s="543">
        <f t="shared" si="33"/>
        <v>4.5360846249978331E-3</v>
      </c>
      <c r="G307" s="543">
        <f t="shared" si="33"/>
        <v>4.5386908732312388E-3</v>
      </c>
      <c r="H307" s="543">
        <f t="shared" si="33"/>
        <v>4.4938200741789129E-3</v>
      </c>
      <c r="I307" s="543">
        <f t="shared" si="33"/>
        <v>4.4749599227819981E-3</v>
      </c>
      <c r="J307" s="543">
        <f t="shared" si="33"/>
        <v>4.4808805829891557E-3</v>
      </c>
      <c r="K307" s="543">
        <f t="shared" si="33"/>
        <v>4.4375293177698711E-3</v>
      </c>
      <c r="L307" s="542">
        <f>E307*'C. Masterfiles'!$E$161</f>
        <v>8.7358028171380074E-3</v>
      </c>
      <c r="M307" s="542">
        <f>F307*'C. Masterfiles'!$E$161</f>
        <v>8.8718103921095123E-3</v>
      </c>
      <c r="N307" s="542">
        <f>G307*'C. Masterfiles'!$E$161</f>
        <v>8.8769077705918541E-3</v>
      </c>
      <c r="O307" s="542">
        <f>H307*'C. Masterfiles'!$E$161</f>
        <v>8.7891481156813431E-3</v>
      </c>
      <c r="P307" s="542">
        <f>I307*'C. Masterfiles'!$E$161</f>
        <v>8.7522608657747154E-3</v>
      </c>
      <c r="Q307" s="542">
        <f>J307*'C. Masterfiles'!$E$161</f>
        <v>8.7638406706276803E-3</v>
      </c>
      <c r="R307" s="542">
        <f>K307*'C. Masterfiles'!$E$161</f>
        <v>8.6790529655738462E-3</v>
      </c>
    </row>
    <row r="308" spans="4:18">
      <c r="D308" s="489" t="str">
        <f t="shared" si="29"/>
        <v>Входящи повиквания от други мобилни мрежи (Incoming calls from other mobile)</v>
      </c>
      <c r="E308" s="543">
        <f t="shared" ref="E308:K308" si="34">Z274</f>
        <v>4.5124409507145725E-3</v>
      </c>
      <c r="F308" s="543">
        <f t="shared" si="34"/>
        <v>4.5823026952133607E-3</v>
      </c>
      <c r="G308" s="543">
        <f t="shared" si="34"/>
        <v>4.5443978807100105E-3</v>
      </c>
      <c r="H308" s="543">
        <f t="shared" si="34"/>
        <v>4.5230917837223317E-3</v>
      </c>
      <c r="I308" s="543">
        <f t="shared" si="34"/>
        <v>4.5133776682409772E-3</v>
      </c>
      <c r="J308" s="543">
        <f t="shared" si="34"/>
        <v>4.4886403006406464E-3</v>
      </c>
      <c r="K308" s="543">
        <f t="shared" si="34"/>
        <v>4.4757415247088407E-3</v>
      </c>
      <c r="L308" s="542">
        <f>E308*'C. Masterfiles'!$E$161</f>
        <v>8.8255673846360828E-3</v>
      </c>
      <c r="M308" s="542">
        <f>F308*'C. Masterfiles'!$E$161</f>
        <v>8.9622050803791469E-3</v>
      </c>
      <c r="N308" s="542">
        <f>G308*'C. Masterfiles'!$E$161</f>
        <v>8.8880697070290605E-3</v>
      </c>
      <c r="O308" s="542">
        <f>H308*'C. Masterfiles'!$E$161</f>
        <v>8.8463986033576487E-3</v>
      </c>
      <c r="P308" s="542">
        <f>I308*'C. Masterfiles'!$E$161</f>
        <v>8.8273994448757505E-3</v>
      </c>
      <c r="Q308" s="542">
        <f>J308*'C. Masterfiles'!$E$161</f>
        <v>8.7790173592019946E-3</v>
      </c>
      <c r="R308" s="542">
        <f>K308*'C. Masterfiles'!$E$161</f>
        <v>8.7537895462712918E-3</v>
      </c>
    </row>
    <row r="309" spans="4:18">
      <c r="D309" s="489" t="str">
        <f t="shared" si="29"/>
        <v>Входящи международни повиквания (Incoming calls from international)</v>
      </c>
      <c r="E309" s="543">
        <f t="shared" ref="E309:K309" si="35">Z275</f>
        <v>4.3998418610410759E-3</v>
      </c>
      <c r="F309" s="543">
        <f t="shared" si="35"/>
        <v>4.4414929013352937E-3</v>
      </c>
      <c r="G309" s="543">
        <f t="shared" si="35"/>
        <v>4.4411768122615798E-3</v>
      </c>
      <c r="H309" s="543">
        <f t="shared" si="35"/>
        <v>4.400969545037361E-3</v>
      </c>
      <c r="I309" s="543">
        <f t="shared" si="35"/>
        <v>4.3829347057225149E-3</v>
      </c>
      <c r="J309" s="543">
        <f t="shared" si="35"/>
        <v>4.3820209398148305E-3</v>
      </c>
      <c r="K309" s="543">
        <f t="shared" si="35"/>
        <v>4.3468761670166882E-3</v>
      </c>
      <c r="L309" s="542">
        <f>E309*'C. Masterfiles'!$E$161</f>
        <v>8.6053427070799677E-3</v>
      </c>
      <c r="M309" s="542">
        <f>F309*'C. Masterfiles'!$E$161</f>
        <v>8.6868050612186071E-3</v>
      </c>
      <c r="N309" s="542">
        <f>G309*'C. Masterfiles'!$E$161</f>
        <v>8.6861868447255658E-3</v>
      </c>
      <c r="O309" s="542">
        <f>H309*'C. Masterfiles'!$E$161</f>
        <v>8.6075482652704215E-3</v>
      </c>
      <c r="P309" s="542">
        <f>I309*'C. Masterfiles'!$E$161</f>
        <v>8.5722751854932656E-3</v>
      </c>
      <c r="Q309" s="542">
        <f>J309*'C. Masterfiles'!$E$161</f>
        <v>8.5704880147180404E-3</v>
      </c>
      <c r="R309" s="542">
        <f>K309*'C. Masterfiles'!$E$161</f>
        <v>8.5017508137362491E-3</v>
      </c>
    </row>
    <row r="310" spans="4:18">
      <c r="D310" s="489" t="str">
        <f t="shared" si="29"/>
        <v>Изходящи повиквания от чужди абонати в роуминг в мрежата на предприятието (Roaming Calls Outbound)</v>
      </c>
      <c r="E310" s="543">
        <f t="shared" ref="E310:K310" si="36">Z276</f>
        <v>4.0922386900415645E-3</v>
      </c>
      <c r="F310" s="543">
        <f t="shared" si="36"/>
        <v>4.1559516198787037E-3</v>
      </c>
      <c r="G310" s="543">
        <f t="shared" si="36"/>
        <v>4.1583408013470278E-3</v>
      </c>
      <c r="H310" s="543">
        <f t="shared" si="36"/>
        <v>4.1172273378343094E-3</v>
      </c>
      <c r="I310" s="543">
        <f t="shared" si="36"/>
        <v>4.0999480115635348E-3</v>
      </c>
      <c r="J310" s="543">
        <f t="shared" si="36"/>
        <v>4.1053734688244843E-3</v>
      </c>
      <c r="K310" s="543">
        <f t="shared" si="36"/>
        <v>4.0656513977998365E-3</v>
      </c>
      <c r="L310" s="542">
        <f>E310*'C. Masterfiles'!$E$161</f>
        <v>8.0037231971439929E-3</v>
      </c>
      <c r="M310" s="542">
        <f>F310*'C. Masterfiles'!$E$161</f>
        <v>8.128334856707364E-3</v>
      </c>
      <c r="N310" s="542">
        <f>G310*'C. Masterfiles'!$E$161</f>
        <v>8.1330076894985566E-3</v>
      </c>
      <c r="O310" s="542">
        <f>H310*'C. Masterfiles'!$E$161</f>
        <v>8.0525967441564764E-3</v>
      </c>
      <c r="P310" s="542">
        <f>I310*'C. Masterfiles'!$E$161</f>
        <v>8.0188013194563076E-3</v>
      </c>
      <c r="Q310" s="542">
        <f>J310*'C. Masterfiles'!$E$161</f>
        <v>8.0294125915309905E-3</v>
      </c>
      <c r="R310" s="542">
        <f>K310*'C. Masterfiles'!$E$161</f>
        <v>7.9517229733588532E-3</v>
      </c>
    </row>
    <row r="311" spans="4:18">
      <c r="D311" s="489" t="str">
        <f t="shared" si="29"/>
        <v>Входящи повиквания от чужди абонати в роуминг в мрежата на предприятието (Roaming Calls Inbound)</v>
      </c>
      <c r="E311" s="543">
        <f t="shared" ref="E311:K311" si="37">Z277</f>
        <v>4.4888723328026011E-3</v>
      </c>
      <c r="F311" s="543">
        <f t="shared" si="37"/>
        <v>4.5587607538276446E-3</v>
      </c>
      <c r="G311" s="543">
        <f t="shared" si="37"/>
        <v>4.5613818174175787E-3</v>
      </c>
      <c r="H311" s="543">
        <f t="shared" si="37"/>
        <v>4.5162828104438335E-3</v>
      </c>
      <c r="I311" s="543">
        <f t="shared" si="37"/>
        <v>4.497328784850237E-3</v>
      </c>
      <c r="J311" s="543">
        <f t="shared" si="37"/>
        <v>4.5032803212147554E-3</v>
      </c>
      <c r="K311" s="543">
        <f t="shared" si="37"/>
        <v>4.4597073773878938E-3</v>
      </c>
      <c r="L311" s="542">
        <f>E311*'C. Masterfiles'!$E$161</f>
        <v>8.7794711746653105E-3</v>
      </c>
      <c r="M311" s="542">
        <f>F311*'C. Masterfiles'!$E$161</f>
        <v>8.9161610451587228E-3</v>
      </c>
      <c r="N311" s="542">
        <f>G311*'C. Masterfiles'!$E$161</f>
        <v>8.9212873999598222E-3</v>
      </c>
      <c r="O311" s="542">
        <f>H311*'C. Masterfiles'!$E$161</f>
        <v>8.8330814091503625E-3</v>
      </c>
      <c r="P311" s="542">
        <f>I311*'C. Masterfiles'!$E$161</f>
        <v>8.7960105572736386E-3</v>
      </c>
      <c r="Q311" s="542">
        <f>J311*'C. Masterfiles'!$E$161</f>
        <v>8.8076507506414554E-3</v>
      </c>
      <c r="R311" s="542">
        <f>K311*'C. Masterfiles'!$E$161</f>
        <v>8.7224294799165634E-3</v>
      </c>
    </row>
    <row r="312" spans="4:18">
      <c r="D312" s="489" t="str">
        <f t="shared" si="29"/>
        <v>Гласова поща (Voice mail)</v>
      </c>
      <c r="E312" s="543">
        <f t="shared" ref="E312:K312" si="38">Z278</f>
        <v>1.0130887735010309E-2</v>
      </c>
      <c r="F312" s="543">
        <f t="shared" si="38"/>
        <v>1.0288618877355883E-2</v>
      </c>
      <c r="G312" s="543">
        <f t="shared" si="38"/>
        <v>1.0294535360057356E-2</v>
      </c>
      <c r="H312" s="543">
        <f t="shared" si="38"/>
        <v>1.0192749641270918E-2</v>
      </c>
      <c r="I312" s="543">
        <f t="shared" si="38"/>
        <v>1.0149972740266988E-2</v>
      </c>
      <c r="J312" s="543">
        <f t="shared" si="38"/>
        <v>1.0163405438740756E-2</v>
      </c>
      <c r="K312" s="543">
        <f t="shared" si="38"/>
        <v>1.0065063258810432E-2</v>
      </c>
      <c r="L312" s="542">
        <f>E312*'C. Masterfiles'!$E$161</f>
        <v>1.9814294158765212E-2</v>
      </c>
      <c r="M312" s="542">
        <f>F312*'C. Masterfiles'!$E$161</f>
        <v>2.0122789458898956E-2</v>
      </c>
      <c r="N312" s="542">
        <f>G312*'C. Masterfiles'!$E$161</f>
        <v>2.0134361093260979E-2</v>
      </c>
      <c r="O312" s="542">
        <f>H312*'C. Masterfiles'!$E$161</f>
        <v>1.9935285530886897E-2</v>
      </c>
      <c r="P312" s="542">
        <f>I312*'C. Masterfiles'!$E$161</f>
        <v>1.9851621184596383E-2</v>
      </c>
      <c r="Q312" s="542">
        <f>J312*'C. Masterfiles'!$E$161</f>
        <v>1.9877893259252332E-2</v>
      </c>
      <c r="R312" s="542">
        <f>K312*'C. Masterfiles'!$E$161</f>
        <v>1.9685552673479208E-2</v>
      </c>
    </row>
    <row r="313" spans="4:18">
      <c r="D313" s="489" t="str">
        <f t="shared" si="29"/>
        <v>Повиквания към центъра за обслужване на клиенти (Help desk call)</v>
      </c>
      <c r="E313" s="543">
        <f t="shared" ref="E313:K313" si="39">Z279</f>
        <v>3.8601608630482107E-3</v>
      </c>
      <c r="F313" s="543">
        <f t="shared" si="39"/>
        <v>3.9202595030140199E-3</v>
      </c>
      <c r="G313" s="543">
        <f t="shared" si="39"/>
        <v>3.9225117171148129E-3</v>
      </c>
      <c r="H313" s="543">
        <f t="shared" si="39"/>
        <v>3.8837330902558214E-3</v>
      </c>
      <c r="I313" s="543">
        <f t="shared" si="39"/>
        <v>3.8674333723752521E-3</v>
      </c>
      <c r="J313" s="543">
        <f t="shared" si="39"/>
        <v>3.8725500880605742E-3</v>
      </c>
      <c r="K313" s="543">
        <f t="shared" si="39"/>
        <v>3.8350848240936114E-3</v>
      </c>
      <c r="L313" s="542">
        <f>E313*'C. Masterfiles'!$E$161</f>
        <v>7.5498184207755817E-3</v>
      </c>
      <c r="M313" s="542">
        <f>F313*'C. Masterfiles'!$E$161</f>
        <v>7.66736114377991E-3</v>
      </c>
      <c r="N313" s="542">
        <f>G313*'C. Masterfiles'!$E$161</f>
        <v>7.6717660916846642E-3</v>
      </c>
      <c r="O313" s="542">
        <f>H313*'C. Masterfiles'!$E$161</f>
        <v>7.5959216899150429E-3</v>
      </c>
      <c r="P313" s="542">
        <f>I313*'C. Masterfiles'!$E$161</f>
        <v>7.564042212692689E-3</v>
      </c>
      <c r="Q313" s="542">
        <f>J313*'C. Masterfiles'!$E$161</f>
        <v>7.5740496387315124E-3</v>
      </c>
      <c r="R313" s="542">
        <f>K313*'C. Masterfiles'!$E$161</f>
        <v>7.5007739515070074E-3</v>
      </c>
    </row>
    <row r="314" spans="4:18">
      <c r="D314" s="489" t="str">
        <f t="shared" si="29"/>
        <v>Видеоразговори (Video call)</v>
      </c>
      <c r="E314" s="543">
        <f t="shared" ref="E314:K314" si="40">Z280</f>
        <v>2.9850229893224313E-2</v>
      </c>
      <c r="F314" s="543">
        <f t="shared" si="40"/>
        <v>2.6351423113618919E-2</v>
      </c>
      <c r="G314" s="543">
        <f t="shared" si="40"/>
        <v>2.2771890169656941E-2</v>
      </c>
      <c r="H314" s="543">
        <f t="shared" si="40"/>
        <v>1.9328445148090866E-2</v>
      </c>
      <c r="I314" s="543">
        <f t="shared" si="40"/>
        <v>1.5627510627880016E-2</v>
      </c>
      <c r="J314" s="543">
        <f t="shared" si="40"/>
        <v>1.1995122092314467E-2</v>
      </c>
      <c r="K314" s="543">
        <f t="shared" si="40"/>
        <v>9.9818982273107027E-3</v>
      </c>
      <c r="L314" s="542">
        <f>E314*'C. Masterfiles'!$E$161</f>
        <v>5.8381975132064903E-2</v>
      </c>
      <c r="M314" s="542">
        <f>F314*'C. Masterfiles'!$E$161</f>
        <v>5.153890386830929E-2</v>
      </c>
      <c r="N314" s="542">
        <f>G314*'C. Masterfiles'!$E$161</f>
        <v>4.453794595052013E-2</v>
      </c>
      <c r="O314" s="542">
        <f>H314*'C. Masterfiles'!$E$161</f>
        <v>3.780315287399056E-2</v>
      </c>
      <c r="P314" s="542">
        <f>I314*'C. Masterfiles'!$E$161</f>
        <v>3.0564754111326572E-2</v>
      </c>
      <c r="Q314" s="542">
        <f>J314*'C. Masterfiles'!$E$161</f>
        <v>2.3460419641811402E-2</v>
      </c>
      <c r="R314" s="542">
        <f>K314*'C. Masterfiles'!$E$161</f>
        <v>1.952289600992109E-2</v>
      </c>
    </row>
    <row r="315" spans="4:18">
      <c r="D315" s="489" t="str">
        <f t="shared" si="29"/>
        <v>MMS в мрежата (MMS on net)</v>
      </c>
      <c r="E315" s="543">
        <f t="shared" ref="E315:K315" si="41">Z281</f>
        <v>7.5081792105870321E-2</v>
      </c>
      <c r="F315" s="543">
        <f t="shared" si="41"/>
        <v>7.4844823031558427E-2</v>
      </c>
      <c r="G315" s="543">
        <f t="shared" si="41"/>
        <v>7.4646785174401944E-2</v>
      </c>
      <c r="H315" s="543">
        <f t="shared" si="41"/>
        <v>7.4377074141181346E-2</v>
      </c>
      <c r="I315" s="543">
        <f t="shared" si="41"/>
        <v>7.4205895880785078E-2</v>
      </c>
      <c r="J315" s="543">
        <f t="shared" si="41"/>
        <v>7.4116213993131827E-2</v>
      </c>
      <c r="K315" s="543">
        <f t="shared" si="41"/>
        <v>7.3998226744330889E-2</v>
      </c>
      <c r="L315" s="542">
        <f>E315*'C. Masterfiles'!$E$161</f>
        <v>0.14684722145442436</v>
      </c>
      <c r="M315" s="542">
        <f>F315*'C. Masterfiles'!$E$161</f>
        <v>0.14638375022981293</v>
      </c>
      <c r="N315" s="542">
        <f>G315*'C. Masterfiles'!$E$161</f>
        <v>0.14599642184765055</v>
      </c>
      <c r="O315" s="542">
        <f>H315*'C. Masterfiles'!$E$161</f>
        <v>0.14546891291754671</v>
      </c>
      <c r="P315" s="542">
        <f>I315*'C. Masterfiles'!$E$161</f>
        <v>0.14513411734051587</v>
      </c>
      <c r="Q315" s="542">
        <f>J315*'C. Masterfiles'!$E$161</f>
        <v>0.14495871481418701</v>
      </c>
      <c r="R315" s="542">
        <f>K315*'C. Masterfiles'!$E$161</f>
        <v>0.14472795181336467</v>
      </c>
    </row>
    <row r="316" spans="4:18">
      <c r="D316" s="489" t="str">
        <f t="shared" si="29"/>
        <v>Изходящи MMS към други мрежи (MMS outgoing to other network)</v>
      </c>
      <c r="E316" s="543">
        <f t="shared" ref="E316:K316" si="42">Z282</f>
        <v>7.4606974952477964E-2</v>
      </c>
      <c r="F316" s="543">
        <f t="shared" si="42"/>
        <v>7.4407490433142612E-2</v>
      </c>
      <c r="G316" s="543">
        <f t="shared" si="42"/>
        <v>7.4244190509769784E-2</v>
      </c>
      <c r="H316" s="543">
        <f t="shared" si="42"/>
        <v>7.4061787681218141E-2</v>
      </c>
      <c r="I316" s="543">
        <f t="shared" si="42"/>
        <v>7.3945402384288178E-2</v>
      </c>
      <c r="J316" s="543">
        <f t="shared" si="42"/>
        <v>7.3886545805315548E-2</v>
      </c>
      <c r="K316" s="543">
        <f t="shared" si="42"/>
        <v>7.3830354445667587E-2</v>
      </c>
      <c r="L316" s="542">
        <f>E316*'C. Masterfiles'!$E$161</f>
        <v>0.14591855982130497</v>
      </c>
      <c r="M316" s="542">
        <f>F316*'C. Masterfiles'!$E$161</f>
        <v>0.14552840201385331</v>
      </c>
      <c r="N316" s="542">
        <f>G316*'C. Masterfiles'!$E$161</f>
        <v>0.14520901512472303</v>
      </c>
      <c r="O316" s="542">
        <f>H316*'C. Masterfiles'!$E$161</f>
        <v>0.14485226620055688</v>
      </c>
      <c r="P316" s="542">
        <f>I316*'C. Masterfiles'!$E$161</f>
        <v>0.14462463634526235</v>
      </c>
      <c r="Q316" s="542">
        <f>J316*'C. Masterfiles'!$E$161</f>
        <v>0.14450952288241031</v>
      </c>
      <c r="R316" s="542">
        <f>K316*'C. Masterfiles'!$E$161</f>
        <v>0.14439962213547003</v>
      </c>
    </row>
    <row r="317" spans="4:18">
      <c r="D317" s="489" t="str">
        <f t="shared" si="29"/>
        <v>Входящи MMS от други мрежи (MMS incoming from other network)</v>
      </c>
      <c r="E317" s="543">
        <f t="shared" ref="E317:K317" si="43">Z283</f>
        <v>7.4606974952477964E-2</v>
      </c>
      <c r="F317" s="543">
        <f t="shared" si="43"/>
        <v>7.4407490433142612E-2</v>
      </c>
      <c r="G317" s="543">
        <f t="shared" si="43"/>
        <v>7.4244190509769784E-2</v>
      </c>
      <c r="H317" s="543">
        <f t="shared" si="43"/>
        <v>7.4061787681218141E-2</v>
      </c>
      <c r="I317" s="543">
        <f t="shared" si="43"/>
        <v>7.3945402384288178E-2</v>
      </c>
      <c r="J317" s="543">
        <f t="shared" si="43"/>
        <v>7.3886545805315548E-2</v>
      </c>
      <c r="K317" s="543">
        <f t="shared" si="43"/>
        <v>7.3830354445667587E-2</v>
      </c>
      <c r="L317" s="542">
        <f>E317*'C. Masterfiles'!$E$161</f>
        <v>0.14591855982130497</v>
      </c>
      <c r="M317" s="542">
        <f>F317*'C. Masterfiles'!$E$161</f>
        <v>0.14552840201385331</v>
      </c>
      <c r="N317" s="542">
        <f>G317*'C. Masterfiles'!$E$161</f>
        <v>0.14520901512472303</v>
      </c>
      <c r="O317" s="542">
        <f>H317*'C. Masterfiles'!$E$161</f>
        <v>0.14485226620055688</v>
      </c>
      <c r="P317" s="542">
        <f>I317*'C. Masterfiles'!$E$161</f>
        <v>0.14462463634526235</v>
      </c>
      <c r="Q317" s="542">
        <f>J317*'C. Masterfiles'!$E$161</f>
        <v>0.14450952288241031</v>
      </c>
      <c r="R317" s="542">
        <f>K317*'C. Masterfiles'!$E$161</f>
        <v>0.14439962213547003</v>
      </c>
    </row>
    <row r="318" spans="4:18">
      <c r="D318" s="489" t="str">
        <f t="shared" si="29"/>
        <v>SMS в мрежата (SMS on net)</v>
      </c>
      <c r="E318" s="543">
        <f t="shared" ref="E318:K318" si="44">Z284</f>
        <v>8.0307257841434328E-4</v>
      </c>
      <c r="F318" s="543">
        <f t="shared" si="44"/>
        <v>8.0145002714638268E-4</v>
      </c>
      <c r="G318" s="543">
        <f t="shared" si="44"/>
        <v>8.0007692559314406E-4</v>
      </c>
      <c r="H318" s="543">
        <f t="shared" si="44"/>
        <v>7.9898535338720112E-4</v>
      </c>
      <c r="I318" s="543">
        <f t="shared" si="44"/>
        <v>7.9829581838537778E-4</v>
      </c>
      <c r="J318" s="543">
        <f t="shared" si="44"/>
        <v>7.9800692670294873E-4</v>
      </c>
      <c r="K318" s="543">
        <f t="shared" si="44"/>
        <v>7.9799846377959325E-4</v>
      </c>
      <c r="L318" s="542">
        <f>E318*'C. Masterfiles'!$E$161</f>
        <v>1.5706734410401251E-3</v>
      </c>
      <c r="M318" s="542">
        <f>F318*'C. Masterfiles'!$E$161</f>
        <v>1.5675000065937096E-3</v>
      </c>
      <c r="N318" s="542">
        <f>G318*'C. Masterfiles'!$E$161</f>
        <v>1.564814453382839E-3</v>
      </c>
      <c r="O318" s="542">
        <f>H318*'C. Masterfiles'!$E$161</f>
        <v>1.5626795237152894E-3</v>
      </c>
      <c r="P318" s="542">
        <f>I318*'C. Masterfiles'!$E$161</f>
        <v>1.5613309104726735E-3</v>
      </c>
      <c r="Q318" s="542">
        <f>J318*'C. Masterfiles'!$E$161</f>
        <v>1.5607658874534282E-3</v>
      </c>
      <c r="R318" s="542">
        <f>K318*'C. Masterfiles'!$E$161</f>
        <v>1.5607493354140418E-3</v>
      </c>
    </row>
    <row r="319" spans="4:18">
      <c r="D319" s="489" t="str">
        <f t="shared" si="29"/>
        <v>Изходящи SMS към други мрежи (SMS outgoing to other network)</v>
      </c>
      <c r="E319" s="543">
        <f t="shared" ref="E319:K319" si="45">Z285</f>
        <v>7.9942337480522685E-4</v>
      </c>
      <c r="F319" s="543">
        <f t="shared" si="45"/>
        <v>7.9774401012168937E-4</v>
      </c>
      <c r="G319" s="543">
        <f t="shared" si="45"/>
        <v>7.9636878065241401E-4</v>
      </c>
      <c r="H319" s="543">
        <f t="shared" si="45"/>
        <v>7.9531386516341483E-4</v>
      </c>
      <c r="I319" s="543">
        <f t="shared" si="45"/>
        <v>7.9463973937208415E-4</v>
      </c>
      <c r="J319" s="543">
        <f t="shared" si="45"/>
        <v>7.9434601146984268E-4</v>
      </c>
      <c r="K319" s="543">
        <f t="shared" si="45"/>
        <v>7.9437296295261988E-4</v>
      </c>
      <c r="L319" s="542">
        <f>E319*'C. Masterfiles'!$E$161</f>
        <v>1.5635362191453069E-3</v>
      </c>
      <c r="M319" s="542">
        <f>F319*'C. Masterfiles'!$E$161</f>
        <v>1.5602516673163037E-3</v>
      </c>
      <c r="N319" s="542">
        <f>G319*'C. Masterfiles'!$E$161</f>
        <v>1.5575619522634108E-3</v>
      </c>
      <c r="O319" s="542">
        <f>H319*'C. Masterfiles'!$E$161</f>
        <v>1.5554987169025616E-3</v>
      </c>
      <c r="P319" s="542">
        <f>I319*'C. Masterfiles'!$E$161</f>
        <v>1.5541802414561032E-3</v>
      </c>
      <c r="Q319" s="542">
        <f>J319*'C. Masterfiles'!$E$161</f>
        <v>1.5536057596130623E-3</v>
      </c>
      <c r="R319" s="542">
        <f>K319*'C. Masterfiles'!$E$161</f>
        <v>1.5536584721316225E-3</v>
      </c>
    </row>
    <row r="320" spans="4:18">
      <c r="D320" s="489" t="str">
        <f t="shared" si="29"/>
        <v>Входящи SMS от други мрежи (SMS incoming from other network)</v>
      </c>
      <c r="E320" s="543">
        <f t="shared" ref="E320:K320" si="46">Z286</f>
        <v>7.9942337478995315E-4</v>
      </c>
      <c r="F320" s="543">
        <f t="shared" si="46"/>
        <v>7.9774401010543686E-4</v>
      </c>
      <c r="G320" s="543">
        <f t="shared" si="46"/>
        <v>7.9636878063504802E-4</v>
      </c>
      <c r="H320" s="543">
        <f t="shared" si="46"/>
        <v>7.9531386514849556E-4</v>
      </c>
      <c r="I320" s="543">
        <f t="shared" si="46"/>
        <v>7.9463973935625274E-4</v>
      </c>
      <c r="J320" s="543">
        <f t="shared" si="46"/>
        <v>7.9434601145516519E-4</v>
      </c>
      <c r="K320" s="543">
        <f t="shared" si="46"/>
        <v>7.9437296294071133E-4</v>
      </c>
      <c r="L320" s="542">
        <f>E320*'C. Masterfiles'!$E$161</f>
        <v>1.563536219115434E-3</v>
      </c>
      <c r="M320" s="542">
        <f>F320*'C. Masterfiles'!$E$161</f>
        <v>1.5602516672845166E-3</v>
      </c>
      <c r="N320" s="542">
        <f>G320*'C. Masterfiles'!$E$161</f>
        <v>1.557561952229446E-3</v>
      </c>
      <c r="O320" s="542">
        <f>H320*'C. Masterfiles'!$E$161</f>
        <v>1.555498716873382E-3</v>
      </c>
      <c r="P320" s="542">
        <f>I320*'C. Masterfiles'!$E$161</f>
        <v>1.5541802414251397E-3</v>
      </c>
      <c r="Q320" s="542">
        <f>J320*'C. Masterfiles'!$E$161</f>
        <v>1.5536057595843557E-3</v>
      </c>
      <c r="R320" s="542">
        <f>K320*'C. Masterfiles'!$E$161</f>
        <v>1.5536584721083315E-3</v>
      </c>
    </row>
    <row r="321" spans="4:18">
      <c r="D321" s="489" t="str">
        <f t="shared" si="29"/>
        <v>Пренос на данни (Data services)</v>
      </c>
      <c r="E321" s="543">
        <f t="shared" ref="E321:K321" si="47">Z287</f>
        <v>8.5241535454161842E-4</v>
      </c>
      <c r="F321" s="543">
        <f t="shared" si="47"/>
        <v>7.572333556297655E-4</v>
      </c>
      <c r="G321" s="543">
        <f t="shared" si="47"/>
        <v>6.6881155694942663E-4</v>
      </c>
      <c r="H321" s="543">
        <f t="shared" si="47"/>
        <v>5.8327980513863916E-4</v>
      </c>
      <c r="I321" s="543">
        <f t="shared" si="47"/>
        <v>5.052430697887922E-4</v>
      </c>
      <c r="J321" s="543">
        <f t="shared" si="47"/>
        <v>4.1462697956083763E-4</v>
      </c>
      <c r="K321" s="543">
        <f t="shared" si="47"/>
        <v>3.4545984788126823E-4</v>
      </c>
      <c r="L321" s="542">
        <f>E321*'C. Masterfiles'!$E$161</f>
        <v>1.6671795228731334E-3</v>
      </c>
      <c r="M321" s="542">
        <f>F321*'C. Masterfiles'!$E$161</f>
        <v>1.4810197139413642E-3</v>
      </c>
      <c r="N321" s="542">
        <f>G321*'C. Masterfiles'!$E$161</f>
        <v>1.3080817074283971E-3</v>
      </c>
      <c r="O321" s="542">
        <f>H321*'C. Masterfiles'!$E$161</f>
        <v>1.1407961412843047E-3</v>
      </c>
      <c r="P321" s="542">
        <f>I321*'C. Masterfiles'!$E$161</f>
        <v>9.8816955318501353E-4</v>
      </c>
      <c r="Q321" s="542">
        <f>J321*'C. Masterfiles'!$E$161</f>
        <v>8.1093988543447302E-4</v>
      </c>
      <c r="R321" s="542">
        <f>K321*'C. Masterfiles'!$E$161</f>
        <v>6.7566073428162088E-4</v>
      </c>
    </row>
    <row r="322" spans="4:18">
      <c r="D322" s="489" t="str">
        <f t="shared" si="29"/>
        <v>Subscribers</v>
      </c>
      <c r="E322" s="543">
        <f t="shared" ref="E322:K322" si="48">Z288</f>
        <v>0</v>
      </c>
      <c r="F322" s="543">
        <f t="shared" si="48"/>
        <v>0</v>
      </c>
      <c r="G322" s="543">
        <f t="shared" si="48"/>
        <v>0</v>
      </c>
      <c r="H322" s="543">
        <f t="shared" si="48"/>
        <v>0</v>
      </c>
      <c r="I322" s="543">
        <f t="shared" si="48"/>
        <v>0</v>
      </c>
      <c r="J322" s="543">
        <f t="shared" si="48"/>
        <v>0</v>
      </c>
      <c r="K322" s="543">
        <f t="shared" si="48"/>
        <v>0</v>
      </c>
      <c r="L322" s="542">
        <f>E322*'C. Masterfiles'!$E$161</f>
        <v>0</v>
      </c>
      <c r="M322" s="542">
        <f>F322*'C. Masterfiles'!$E$161</f>
        <v>0</v>
      </c>
      <c r="N322" s="542">
        <f>G322*'C. Masterfiles'!$E$161</f>
        <v>0</v>
      </c>
      <c r="O322" s="542">
        <f>H322*'C. Masterfiles'!$E$161</f>
        <v>0</v>
      </c>
      <c r="P322" s="542">
        <f>I322*'C. Masterfiles'!$E$161</f>
        <v>0</v>
      </c>
      <c r="Q322" s="542">
        <f>J322*'C. Masterfiles'!$E$161</f>
        <v>0</v>
      </c>
      <c r="R322" s="542">
        <f>K322*'C. Masterfiles'!$E$161</f>
        <v>0</v>
      </c>
    </row>
    <row r="323" spans="4:18">
      <c r="D323" s="489" t="str">
        <f t="shared" si="29"/>
        <v>OTHER: complete as required</v>
      </c>
      <c r="E323" s="543">
        <f t="shared" ref="E323:K323" si="49">Z289</f>
        <v>0</v>
      </c>
      <c r="F323" s="543">
        <f t="shared" si="49"/>
        <v>0</v>
      </c>
      <c r="G323" s="543">
        <f t="shared" si="49"/>
        <v>0</v>
      </c>
      <c r="H323" s="543">
        <f t="shared" si="49"/>
        <v>0</v>
      </c>
      <c r="I323" s="543">
        <f t="shared" si="49"/>
        <v>0</v>
      </c>
      <c r="J323" s="543">
        <f t="shared" si="49"/>
        <v>0</v>
      </c>
      <c r="K323" s="543">
        <f t="shared" si="49"/>
        <v>0</v>
      </c>
      <c r="L323" s="542">
        <f>E323*'C. Masterfiles'!$E$161</f>
        <v>0</v>
      </c>
      <c r="M323" s="542">
        <f>F323*'C. Masterfiles'!$E$161</f>
        <v>0</v>
      </c>
      <c r="N323" s="542">
        <f>G323*'C. Masterfiles'!$E$161</f>
        <v>0</v>
      </c>
      <c r="O323" s="542">
        <f>H323*'C. Masterfiles'!$E$161</f>
        <v>0</v>
      </c>
      <c r="P323" s="542">
        <f>I323*'C. Masterfiles'!$E$161</f>
        <v>0</v>
      </c>
      <c r="Q323" s="542">
        <f>J323*'C. Masterfiles'!$E$161</f>
        <v>0</v>
      </c>
      <c r="R323" s="542">
        <f>K323*'C. Masterfiles'!$E$161</f>
        <v>0</v>
      </c>
    </row>
    <row r="324" spans="4:18">
      <c r="D324" s="489" t="str">
        <f t="shared" si="29"/>
        <v>OTHER: complete as required</v>
      </c>
      <c r="E324" s="543">
        <f t="shared" ref="E324:K324" si="50">Z290</f>
        <v>0</v>
      </c>
      <c r="F324" s="543">
        <f t="shared" si="50"/>
        <v>0</v>
      </c>
      <c r="G324" s="543">
        <f t="shared" si="50"/>
        <v>0</v>
      </c>
      <c r="H324" s="543">
        <f t="shared" si="50"/>
        <v>0</v>
      </c>
      <c r="I324" s="543">
        <f t="shared" si="50"/>
        <v>0</v>
      </c>
      <c r="J324" s="543">
        <f t="shared" si="50"/>
        <v>0</v>
      </c>
      <c r="K324" s="543">
        <f t="shared" si="50"/>
        <v>0</v>
      </c>
      <c r="L324" s="542">
        <f>E324*'C. Masterfiles'!$E$161</f>
        <v>0</v>
      </c>
      <c r="M324" s="542">
        <f>F324*'C. Masterfiles'!$E$161</f>
        <v>0</v>
      </c>
      <c r="N324" s="542">
        <f>G324*'C. Masterfiles'!$E$161</f>
        <v>0</v>
      </c>
      <c r="O324" s="542">
        <f>H324*'C. Masterfiles'!$E$161</f>
        <v>0</v>
      </c>
      <c r="P324" s="542">
        <f>I324*'C. Masterfiles'!$E$161</f>
        <v>0</v>
      </c>
      <c r="Q324" s="542">
        <f>J324*'C. Masterfiles'!$E$161</f>
        <v>0</v>
      </c>
      <c r="R324" s="542">
        <f>K324*'C. Masterfiles'!$E$161</f>
        <v>0</v>
      </c>
    </row>
    <row r="325" spans="4:18">
      <c r="D325" s="489" t="str">
        <f t="shared" si="29"/>
        <v>OTHER: complete as required</v>
      </c>
      <c r="E325" s="543">
        <f t="shared" ref="E325:K325" si="51">Z291</f>
        <v>0</v>
      </c>
      <c r="F325" s="543">
        <f t="shared" si="51"/>
        <v>0</v>
      </c>
      <c r="G325" s="543">
        <f t="shared" si="51"/>
        <v>0</v>
      </c>
      <c r="H325" s="543">
        <f t="shared" si="51"/>
        <v>0</v>
      </c>
      <c r="I325" s="543">
        <f t="shared" si="51"/>
        <v>0</v>
      </c>
      <c r="J325" s="543">
        <f t="shared" si="51"/>
        <v>0</v>
      </c>
      <c r="K325" s="543">
        <f t="shared" si="51"/>
        <v>0</v>
      </c>
      <c r="L325" s="542">
        <f>E325*'C. Masterfiles'!$E$161</f>
        <v>0</v>
      </c>
      <c r="M325" s="542">
        <f>F325*'C. Masterfiles'!$E$161</f>
        <v>0</v>
      </c>
      <c r="N325" s="542">
        <f>G325*'C. Masterfiles'!$E$161</f>
        <v>0</v>
      </c>
      <c r="O325" s="542">
        <f>H325*'C. Masterfiles'!$E$161</f>
        <v>0</v>
      </c>
      <c r="P325" s="542">
        <f>I325*'C. Masterfiles'!$E$161</f>
        <v>0</v>
      </c>
      <c r="Q325" s="542">
        <f>J325*'C. Masterfiles'!$E$161</f>
        <v>0</v>
      </c>
      <c r="R325" s="542">
        <f>K325*'C. Masterfiles'!$E$161</f>
        <v>0</v>
      </c>
    </row>
    <row r="326" spans="4:18">
      <c r="D326" s="489" t="str">
        <f t="shared" si="29"/>
        <v>OTHER: complete as required</v>
      </c>
      <c r="E326" s="543">
        <f t="shared" ref="E326:K326" si="52">Z292</f>
        <v>0</v>
      </c>
      <c r="F326" s="543">
        <f t="shared" si="52"/>
        <v>0</v>
      </c>
      <c r="G326" s="543">
        <f t="shared" si="52"/>
        <v>0</v>
      </c>
      <c r="H326" s="543">
        <f t="shared" si="52"/>
        <v>0</v>
      </c>
      <c r="I326" s="543">
        <f t="shared" si="52"/>
        <v>0</v>
      </c>
      <c r="J326" s="543">
        <f t="shared" si="52"/>
        <v>0</v>
      </c>
      <c r="K326" s="543">
        <f t="shared" si="52"/>
        <v>0</v>
      </c>
      <c r="L326" s="542">
        <f>E326*'C. Masterfiles'!$E$161</f>
        <v>0</v>
      </c>
      <c r="M326" s="542">
        <f>F326*'C. Masterfiles'!$E$161</f>
        <v>0</v>
      </c>
      <c r="N326" s="542">
        <f>G326*'C. Masterfiles'!$E$161</f>
        <v>0</v>
      </c>
      <c r="O326" s="542">
        <f>H326*'C. Masterfiles'!$E$161</f>
        <v>0</v>
      </c>
      <c r="P326" s="542">
        <f>I326*'C. Masterfiles'!$E$161</f>
        <v>0</v>
      </c>
      <c r="Q326" s="542">
        <f>J326*'C. Masterfiles'!$E$161</f>
        <v>0</v>
      </c>
      <c r="R326" s="542">
        <f>K326*'C. Masterfiles'!$E$161</f>
        <v>0</v>
      </c>
    </row>
    <row r="327" spans="4:18">
      <c r="D327" s="489" t="str">
        <f t="shared" si="29"/>
        <v>OTHER: complete as required</v>
      </c>
      <c r="E327" s="543">
        <f t="shared" ref="E327:K327" si="53">Z293</f>
        <v>0</v>
      </c>
      <c r="F327" s="543">
        <f t="shared" si="53"/>
        <v>0</v>
      </c>
      <c r="G327" s="543">
        <f t="shared" si="53"/>
        <v>0</v>
      </c>
      <c r="H327" s="543">
        <f t="shared" si="53"/>
        <v>0</v>
      </c>
      <c r="I327" s="543">
        <f t="shared" si="53"/>
        <v>0</v>
      </c>
      <c r="J327" s="543">
        <f t="shared" si="53"/>
        <v>0</v>
      </c>
      <c r="K327" s="543">
        <f t="shared" si="53"/>
        <v>0</v>
      </c>
      <c r="L327" s="542">
        <f>E327*'C. Masterfiles'!$E$161</f>
        <v>0</v>
      </c>
      <c r="M327" s="542">
        <f>F327*'C. Masterfiles'!$E$161</f>
        <v>0</v>
      </c>
      <c r="N327" s="542">
        <f>G327*'C. Masterfiles'!$E$161</f>
        <v>0</v>
      </c>
      <c r="O327" s="542">
        <f>H327*'C. Masterfiles'!$E$161</f>
        <v>0</v>
      </c>
      <c r="P327" s="542">
        <f>I327*'C. Masterfiles'!$E$161</f>
        <v>0</v>
      </c>
      <c r="Q327" s="542">
        <f>J327*'C. Masterfiles'!$E$161</f>
        <v>0</v>
      </c>
      <c r="R327" s="542">
        <f>K327*'C. Masterfiles'!$E$161</f>
        <v>0</v>
      </c>
    </row>
    <row r="328" spans="4:18">
      <c r="D328" s="489" t="str">
        <f t="shared" si="29"/>
        <v>OTHER: complete as required</v>
      </c>
      <c r="E328" s="543">
        <f t="shared" ref="E328:K328" si="54">Z294</f>
        <v>0</v>
      </c>
      <c r="F328" s="543">
        <f t="shared" si="54"/>
        <v>0</v>
      </c>
      <c r="G328" s="543">
        <f t="shared" si="54"/>
        <v>0</v>
      </c>
      <c r="H328" s="543">
        <f t="shared" si="54"/>
        <v>0</v>
      </c>
      <c r="I328" s="543">
        <f t="shared" si="54"/>
        <v>0</v>
      </c>
      <c r="J328" s="543">
        <f t="shared" si="54"/>
        <v>0</v>
      </c>
      <c r="K328" s="543">
        <f t="shared" si="54"/>
        <v>0</v>
      </c>
      <c r="L328" s="542">
        <f>E328*'C. Masterfiles'!$E$161</f>
        <v>0</v>
      </c>
      <c r="M328" s="542">
        <f>F328*'C. Masterfiles'!$E$161</f>
        <v>0</v>
      </c>
      <c r="N328" s="542">
        <f>G328*'C. Masterfiles'!$E$161</f>
        <v>0</v>
      </c>
      <c r="O328" s="542">
        <f>H328*'C. Masterfiles'!$E$161</f>
        <v>0</v>
      </c>
      <c r="P328" s="542">
        <f>I328*'C. Masterfiles'!$E$161</f>
        <v>0</v>
      </c>
      <c r="Q328" s="542">
        <f>J328*'C. Masterfiles'!$E$161</f>
        <v>0</v>
      </c>
      <c r="R328" s="542">
        <f>K328*'C. Masterfiles'!$E$161</f>
        <v>0</v>
      </c>
    </row>
    <row r="329" spans="4:18">
      <c r="D329" s="489" t="str">
        <f t="shared" si="29"/>
        <v>OTHER: complete as required</v>
      </c>
      <c r="E329" s="543">
        <f t="shared" ref="E329:K329" si="55">Z295</f>
        <v>0</v>
      </c>
      <c r="F329" s="543">
        <f t="shared" si="55"/>
        <v>0</v>
      </c>
      <c r="G329" s="543">
        <f t="shared" si="55"/>
        <v>0</v>
      </c>
      <c r="H329" s="543">
        <f t="shared" si="55"/>
        <v>0</v>
      </c>
      <c r="I329" s="543">
        <f t="shared" si="55"/>
        <v>0</v>
      </c>
      <c r="J329" s="543">
        <f t="shared" si="55"/>
        <v>0</v>
      </c>
      <c r="K329" s="543">
        <f t="shared" si="55"/>
        <v>0</v>
      </c>
      <c r="L329" s="542">
        <f>E329*'C. Masterfiles'!$E$161</f>
        <v>0</v>
      </c>
      <c r="M329" s="542">
        <f>F329*'C. Masterfiles'!$E$161</f>
        <v>0</v>
      </c>
      <c r="N329" s="542">
        <f>G329*'C. Masterfiles'!$E$161</f>
        <v>0</v>
      </c>
      <c r="O329" s="542">
        <f>H329*'C. Masterfiles'!$E$161</f>
        <v>0</v>
      </c>
      <c r="P329" s="542">
        <f>I329*'C. Masterfiles'!$E$161</f>
        <v>0</v>
      </c>
      <c r="Q329" s="542">
        <f>J329*'C. Masterfiles'!$E$161</f>
        <v>0</v>
      </c>
      <c r="R329" s="542">
        <f>K329*'C. Masterfiles'!$E$161</f>
        <v>0</v>
      </c>
    </row>
    <row r="330" spans="4:18">
      <c r="D330" s="489" t="str">
        <f t="shared" si="29"/>
        <v>OTHER: complete as required</v>
      </c>
      <c r="E330" s="543">
        <f t="shared" ref="E330:K330" si="56">Z296</f>
        <v>0</v>
      </c>
      <c r="F330" s="543">
        <f t="shared" si="56"/>
        <v>0</v>
      </c>
      <c r="G330" s="543">
        <f t="shared" si="56"/>
        <v>0</v>
      </c>
      <c r="H330" s="543">
        <f t="shared" si="56"/>
        <v>0</v>
      </c>
      <c r="I330" s="543">
        <f t="shared" si="56"/>
        <v>0</v>
      </c>
      <c r="J330" s="543">
        <f t="shared" si="56"/>
        <v>0</v>
      </c>
      <c r="K330" s="543">
        <f t="shared" si="56"/>
        <v>0</v>
      </c>
      <c r="L330" s="542">
        <f>E330*'C. Masterfiles'!$E$161</f>
        <v>0</v>
      </c>
      <c r="M330" s="542">
        <f>F330*'C. Masterfiles'!$E$161</f>
        <v>0</v>
      </c>
      <c r="N330" s="542">
        <f>G330*'C. Masterfiles'!$E$161</f>
        <v>0</v>
      </c>
      <c r="O330" s="542">
        <f>H330*'C. Masterfiles'!$E$161</f>
        <v>0</v>
      </c>
      <c r="P330" s="542">
        <f>I330*'C. Masterfiles'!$E$161</f>
        <v>0</v>
      </c>
      <c r="Q330" s="542">
        <f>J330*'C. Masterfiles'!$E$161</f>
        <v>0</v>
      </c>
      <c r="R330" s="542">
        <f>K330*'C. Masterfiles'!$E$161</f>
        <v>0</v>
      </c>
    </row>
    <row r="331" spans="4:18">
      <c r="D331" s="489" t="str">
        <f t="shared" si="29"/>
        <v>OTHER: complete as required</v>
      </c>
      <c r="E331" s="543">
        <f t="shared" ref="E331:K331" si="57">Z297</f>
        <v>0</v>
      </c>
      <c r="F331" s="543">
        <f t="shared" si="57"/>
        <v>0</v>
      </c>
      <c r="G331" s="543">
        <f t="shared" si="57"/>
        <v>0</v>
      </c>
      <c r="H331" s="543">
        <f t="shared" si="57"/>
        <v>0</v>
      </c>
      <c r="I331" s="543">
        <f t="shared" si="57"/>
        <v>0</v>
      </c>
      <c r="J331" s="543">
        <f t="shared" si="57"/>
        <v>0</v>
      </c>
      <c r="K331" s="543">
        <f t="shared" si="57"/>
        <v>0</v>
      </c>
      <c r="L331" s="542">
        <f>E331*'C. Masterfiles'!$E$161</f>
        <v>0</v>
      </c>
      <c r="M331" s="542">
        <f>F331*'C. Masterfiles'!$E$161</f>
        <v>0</v>
      </c>
      <c r="N331" s="542">
        <f>G331*'C. Masterfiles'!$E$161</f>
        <v>0</v>
      </c>
      <c r="O331" s="542">
        <f>H331*'C. Masterfiles'!$E$161</f>
        <v>0</v>
      </c>
      <c r="P331" s="542">
        <f>I331*'C. Masterfiles'!$E$161</f>
        <v>0</v>
      </c>
      <c r="Q331" s="542">
        <f>J331*'C. Masterfiles'!$E$161</f>
        <v>0</v>
      </c>
      <c r="R331" s="542">
        <f>K331*'C. Masterfiles'!$E$161</f>
        <v>0</v>
      </c>
    </row>
    <row r="332" spans="4:18">
      <c r="D332" s="489" t="str">
        <f t="shared" si="29"/>
        <v>OTHER: complete as required</v>
      </c>
      <c r="E332" s="543">
        <f t="shared" ref="E332:K332" si="58">Z298</f>
        <v>0</v>
      </c>
      <c r="F332" s="543">
        <f t="shared" si="58"/>
        <v>0</v>
      </c>
      <c r="G332" s="543">
        <f t="shared" si="58"/>
        <v>0</v>
      </c>
      <c r="H332" s="543">
        <f t="shared" si="58"/>
        <v>0</v>
      </c>
      <c r="I332" s="543">
        <f t="shared" si="58"/>
        <v>0</v>
      </c>
      <c r="J332" s="543">
        <f t="shared" si="58"/>
        <v>0</v>
      </c>
      <c r="K332" s="543">
        <f t="shared" si="58"/>
        <v>0</v>
      </c>
      <c r="L332" s="542">
        <f>E332*'C. Masterfiles'!$E$161</f>
        <v>0</v>
      </c>
      <c r="M332" s="542">
        <f>F332*'C. Masterfiles'!$E$161</f>
        <v>0</v>
      </c>
      <c r="N332" s="542">
        <f>G332*'C. Masterfiles'!$E$161</f>
        <v>0</v>
      </c>
      <c r="O332" s="542">
        <f>H332*'C. Masterfiles'!$E$161</f>
        <v>0</v>
      </c>
      <c r="P332" s="542">
        <f>I332*'C. Masterfiles'!$E$161</f>
        <v>0</v>
      </c>
      <c r="Q332" s="542">
        <f>J332*'C. Masterfiles'!$E$161</f>
        <v>0</v>
      </c>
      <c r="R332" s="542">
        <f>K332*'C. Masterfiles'!$E$161</f>
        <v>0</v>
      </c>
    </row>
    <row r="334" spans="4:18">
      <c r="E334" s="606"/>
      <c r="F334" s="606"/>
      <c r="G334" s="606"/>
      <c r="H334" s="606"/>
      <c r="I334" s="606"/>
      <c r="J334" s="606"/>
      <c r="K334" s="606"/>
    </row>
    <row r="335" spans="4:18">
      <c r="D335" s="606"/>
      <c r="E335" s="606"/>
      <c r="F335" s="606"/>
      <c r="G335" s="606"/>
      <c r="H335" s="606"/>
      <c r="I335" s="606"/>
      <c r="J335" s="606"/>
      <c r="K335" s="606"/>
    </row>
    <row r="336" spans="4:18">
      <c r="E336" s="606"/>
      <c r="F336" s="606"/>
      <c r="G336" s="606"/>
      <c r="H336" s="606"/>
      <c r="I336" s="606"/>
      <c r="J336" s="606"/>
      <c r="K336" s="606"/>
    </row>
    <row r="337" spans="5:11">
      <c r="E337" s="606"/>
      <c r="F337" s="606"/>
      <c r="G337" s="606"/>
      <c r="H337" s="606"/>
      <c r="I337" s="606"/>
      <c r="J337" s="606"/>
      <c r="K337" s="606"/>
    </row>
    <row r="338" spans="5:11">
      <c r="E338" s="606"/>
      <c r="F338" s="606"/>
      <c r="G338" s="606"/>
      <c r="H338" s="606"/>
      <c r="I338" s="606"/>
      <c r="J338" s="606"/>
      <c r="K338" s="606"/>
    </row>
    <row r="365" spans="5:11">
      <c r="E365" s="606"/>
      <c r="F365" s="606"/>
      <c r="G365" s="606"/>
      <c r="H365" s="606"/>
      <c r="I365" s="606"/>
      <c r="J365" s="606"/>
      <c r="K365" s="606"/>
    </row>
    <row r="366" spans="5:11">
      <c r="E366" s="606"/>
      <c r="F366" s="606"/>
      <c r="G366" s="606"/>
      <c r="H366" s="606"/>
      <c r="I366" s="606"/>
      <c r="J366" s="606"/>
      <c r="K366" s="606"/>
    </row>
    <row r="367" spans="5:11">
      <c r="E367" s="606"/>
      <c r="F367" s="606"/>
      <c r="G367" s="606"/>
      <c r="H367" s="606"/>
      <c r="I367" s="606"/>
      <c r="J367" s="606"/>
      <c r="K367" s="606"/>
    </row>
    <row r="368" spans="5:11">
      <c r="E368" s="606"/>
      <c r="F368" s="606"/>
      <c r="G368" s="606"/>
      <c r="H368" s="606"/>
      <c r="I368" s="606"/>
      <c r="J368" s="606"/>
      <c r="K368" s="606"/>
    </row>
    <row r="369" spans="5:11">
      <c r="E369" s="606"/>
      <c r="F369" s="606"/>
      <c r="G369" s="606"/>
      <c r="H369" s="606"/>
      <c r="I369" s="606"/>
      <c r="J369" s="606"/>
      <c r="K369" s="606"/>
    </row>
    <row r="370" spans="5:11">
      <c r="E370" s="606"/>
      <c r="F370" s="606"/>
      <c r="G370" s="606"/>
      <c r="H370" s="606"/>
      <c r="I370" s="606"/>
      <c r="J370" s="606"/>
      <c r="K370" s="606"/>
    </row>
    <row r="371" spans="5:11">
      <c r="E371" s="606"/>
      <c r="F371" s="606"/>
      <c r="G371" s="606"/>
      <c r="H371" s="606"/>
      <c r="I371" s="606"/>
      <c r="J371" s="606"/>
      <c r="K371" s="606"/>
    </row>
    <row r="372" spans="5:11">
      <c r="E372" s="606"/>
      <c r="F372" s="606"/>
      <c r="G372" s="606"/>
      <c r="H372" s="606"/>
      <c r="I372" s="606"/>
      <c r="J372" s="606"/>
      <c r="K372" s="606"/>
    </row>
    <row r="373" spans="5:11">
      <c r="E373" s="606"/>
      <c r="F373" s="606"/>
      <c r="G373" s="606"/>
      <c r="H373" s="606"/>
      <c r="I373" s="606"/>
      <c r="J373" s="606"/>
      <c r="K373" s="606"/>
    </row>
    <row r="374" spans="5:11">
      <c r="E374" s="606"/>
      <c r="F374" s="606"/>
      <c r="G374" s="606"/>
      <c r="H374" s="606"/>
      <c r="I374" s="606"/>
      <c r="J374" s="606"/>
      <c r="K374" s="606"/>
    </row>
    <row r="375" spans="5:11">
      <c r="E375" s="606"/>
      <c r="F375" s="606"/>
      <c r="G375" s="606"/>
      <c r="H375" s="606"/>
      <c r="I375" s="606"/>
      <c r="J375" s="606"/>
      <c r="K375" s="606"/>
    </row>
    <row r="376" spans="5:11">
      <c r="E376" s="606"/>
      <c r="F376" s="606"/>
      <c r="G376" s="606"/>
      <c r="H376" s="606"/>
      <c r="I376" s="606"/>
      <c r="J376" s="606"/>
      <c r="K376" s="606"/>
    </row>
    <row r="377" spans="5:11">
      <c r="E377" s="606"/>
      <c r="F377" s="606"/>
      <c r="G377" s="606"/>
      <c r="H377" s="606"/>
      <c r="I377" s="606"/>
      <c r="J377" s="606"/>
      <c r="K377" s="606"/>
    </row>
    <row r="378" spans="5:11">
      <c r="E378" s="606"/>
      <c r="F378" s="606"/>
      <c r="G378" s="606"/>
      <c r="H378" s="606"/>
      <c r="I378" s="606"/>
      <c r="J378" s="606"/>
      <c r="K378" s="606"/>
    </row>
    <row r="379" spans="5:11">
      <c r="E379" s="606"/>
      <c r="F379" s="606"/>
      <c r="G379" s="606"/>
      <c r="H379" s="606"/>
      <c r="I379" s="606"/>
      <c r="J379" s="606"/>
      <c r="K379" s="606"/>
    </row>
    <row r="380" spans="5:11">
      <c r="E380" s="606"/>
      <c r="F380" s="606"/>
      <c r="G380" s="606"/>
      <c r="H380" s="606"/>
      <c r="I380" s="606"/>
      <c r="J380" s="606"/>
      <c r="K380" s="606"/>
    </row>
    <row r="381" spans="5:11">
      <c r="E381" s="606"/>
      <c r="F381" s="606"/>
      <c r="G381" s="606"/>
      <c r="H381" s="606"/>
      <c r="I381" s="606"/>
      <c r="J381" s="606"/>
      <c r="K381" s="606"/>
    </row>
    <row r="382" spans="5:11">
      <c r="E382" s="606"/>
      <c r="F382" s="606"/>
      <c r="G382" s="606"/>
      <c r="H382" s="606"/>
      <c r="I382" s="606"/>
      <c r="J382" s="606"/>
      <c r="K382" s="606"/>
    </row>
    <row r="383" spans="5:11">
      <c r="E383" s="606"/>
      <c r="F383" s="606"/>
      <c r="G383" s="606"/>
      <c r="H383" s="606"/>
      <c r="I383" s="606"/>
      <c r="J383" s="606"/>
      <c r="K383" s="606"/>
    </row>
    <row r="384" spans="5:11">
      <c r="E384" s="606"/>
      <c r="F384" s="606"/>
      <c r="G384" s="606"/>
      <c r="H384" s="606"/>
      <c r="I384" s="606"/>
      <c r="J384" s="606"/>
      <c r="K384" s="606"/>
    </row>
    <row r="385" spans="5:11">
      <c r="E385" s="606"/>
      <c r="F385" s="606"/>
      <c r="G385" s="606"/>
      <c r="H385" s="606"/>
      <c r="I385" s="606"/>
      <c r="J385" s="606"/>
      <c r="K385" s="606"/>
    </row>
    <row r="386" spans="5:11">
      <c r="E386" s="606"/>
      <c r="F386" s="606"/>
      <c r="G386" s="606"/>
      <c r="H386" s="606"/>
      <c r="I386" s="606"/>
      <c r="J386" s="606"/>
      <c r="K386" s="606"/>
    </row>
    <row r="387" spans="5:11">
      <c r="E387" s="606"/>
      <c r="F387" s="606"/>
      <c r="G387" s="606"/>
      <c r="H387" s="606"/>
      <c r="I387" s="606"/>
      <c r="J387" s="606"/>
      <c r="K387" s="606"/>
    </row>
    <row r="388" spans="5:11">
      <c r="E388" s="606"/>
      <c r="F388" s="606"/>
      <c r="G388" s="606"/>
      <c r="H388" s="606"/>
      <c r="I388" s="606"/>
      <c r="J388" s="606"/>
      <c r="K388" s="606"/>
    </row>
    <row r="389" spans="5:11">
      <c r="E389" s="606"/>
      <c r="F389" s="606"/>
      <c r="G389" s="606"/>
      <c r="H389" s="606"/>
      <c r="I389" s="606"/>
      <c r="J389" s="606"/>
      <c r="K389" s="606"/>
    </row>
    <row r="390" spans="5:11">
      <c r="E390" s="606"/>
      <c r="F390" s="606"/>
      <c r="G390" s="606"/>
      <c r="H390" s="606"/>
      <c r="I390" s="606"/>
      <c r="J390" s="606"/>
      <c r="K390" s="606"/>
    </row>
    <row r="391" spans="5:11">
      <c r="E391" s="606"/>
      <c r="F391" s="606"/>
      <c r="G391" s="606"/>
      <c r="H391" s="606"/>
      <c r="I391" s="606"/>
      <c r="J391" s="606"/>
      <c r="K391" s="606"/>
    </row>
  </sheetData>
  <mergeCells count="21">
    <mergeCell ref="S265:Y265"/>
    <mergeCell ref="Z265:AF265"/>
    <mergeCell ref="E301:K301"/>
    <mergeCell ref="L301:R301"/>
    <mergeCell ref="I118:L118"/>
    <mergeCell ref="N118:Q118"/>
    <mergeCell ref="I153:L153"/>
    <mergeCell ref="N153:Q153"/>
    <mergeCell ref="I188:L188"/>
    <mergeCell ref="N188:Q188"/>
    <mergeCell ref="I224:L224"/>
    <mergeCell ref="N224:Q224"/>
    <mergeCell ref="E264:J264"/>
    <mergeCell ref="E265:K265"/>
    <mergeCell ref="L265:R265"/>
    <mergeCell ref="I13:L13"/>
    <mergeCell ref="N13:Q13"/>
    <mergeCell ref="I48:L48"/>
    <mergeCell ref="N48:Q48"/>
    <mergeCell ref="I83:L83"/>
    <mergeCell ref="N83:Q83"/>
  </mergeCells>
  <conditionalFormatting sqref="D8">
    <cfRule type="cellIs" dxfId="0" priority="1" stopIfTrue="1" operator="equal">
      <formula>"NOT OK"</formula>
    </cfRule>
  </conditionalFormatting>
  <dataValidations count="1">
    <dataValidation type="list" allowBlank="1" showInputMessage="1" showErrorMessage="1" sqref="D262">
      <formula1>$D$190:$D$220</formula1>
    </dataValidation>
  </dataValidation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tabColor theme="7" tint="0.39997558519241921"/>
  </sheetPr>
  <dimension ref="A1:Q41"/>
  <sheetViews>
    <sheetView showGridLines="0" workbookViewId="0">
      <selection activeCell="E42" sqref="E42"/>
    </sheetView>
  </sheetViews>
  <sheetFormatPr defaultColWidth="8.85546875" defaultRowHeight="12.75"/>
  <cols>
    <col min="1" max="16384" width="8.85546875" style="723"/>
  </cols>
  <sheetData>
    <row r="1" spans="1:17" ht="26.25">
      <c r="A1" s="721" t="s">
        <v>1005</v>
      </c>
      <c r="B1" s="103"/>
      <c r="C1" s="722"/>
      <c r="D1" s="103"/>
      <c r="E1" s="103"/>
      <c r="F1" s="103"/>
      <c r="G1" s="103"/>
      <c r="H1" s="103"/>
      <c r="I1" s="103"/>
      <c r="J1" s="103"/>
      <c r="K1" s="103"/>
      <c r="L1" s="103"/>
      <c r="M1" s="103"/>
      <c r="N1" s="103"/>
      <c r="O1" s="103"/>
      <c r="P1" s="103"/>
      <c r="Q1" s="103"/>
    </row>
    <row r="2" spans="1:17">
      <c r="A2" s="103"/>
      <c r="B2" s="103"/>
      <c r="C2" s="103"/>
      <c r="D2" s="103"/>
      <c r="E2" s="103"/>
      <c r="F2" s="103"/>
      <c r="G2" s="103"/>
      <c r="H2" s="103"/>
      <c r="I2" s="103"/>
      <c r="J2" s="103"/>
      <c r="K2" s="103"/>
      <c r="L2" s="103"/>
      <c r="M2" s="103"/>
      <c r="N2" s="103"/>
      <c r="O2" s="103"/>
      <c r="P2" s="103"/>
      <c r="Q2" s="103"/>
    </row>
    <row r="3" spans="1:17">
      <c r="A3" s="250"/>
      <c r="B3" s="250"/>
      <c r="C3" s="250"/>
      <c r="D3" s="250"/>
      <c r="E3" s="250"/>
      <c r="F3" s="250"/>
      <c r="G3" s="250"/>
      <c r="H3" s="250"/>
      <c r="I3" s="250"/>
      <c r="J3" s="250"/>
      <c r="K3" s="250"/>
      <c r="L3" s="250"/>
      <c r="M3" s="250"/>
      <c r="N3" s="250"/>
      <c r="O3" s="250"/>
      <c r="P3" s="250"/>
      <c r="Q3" s="103"/>
    </row>
    <row r="4" spans="1:17">
      <c r="A4" s="250"/>
      <c r="B4" s="250"/>
      <c r="C4" s="250"/>
      <c r="D4" s="250"/>
      <c r="E4" s="250"/>
      <c r="F4" s="250"/>
      <c r="G4" s="250"/>
      <c r="H4" s="250"/>
      <c r="I4" s="250"/>
      <c r="J4" s="250"/>
      <c r="K4" s="250"/>
      <c r="L4" s="250"/>
      <c r="M4" s="250"/>
      <c r="N4" s="250"/>
      <c r="O4" s="250"/>
      <c r="P4" s="250"/>
      <c r="Q4" s="103"/>
    </row>
    <row r="5" spans="1:17">
      <c r="A5" s="250"/>
      <c r="B5" s="250"/>
      <c r="C5" s="250"/>
      <c r="D5" s="250"/>
      <c r="E5" s="250"/>
      <c r="F5" s="250"/>
      <c r="G5" s="250"/>
      <c r="H5" s="250"/>
      <c r="I5" s="250"/>
      <c r="J5" s="250"/>
      <c r="K5" s="250"/>
      <c r="L5" s="250"/>
      <c r="M5" s="250"/>
      <c r="N5" s="250"/>
      <c r="O5" s="250"/>
      <c r="P5" s="250"/>
      <c r="Q5" s="103"/>
    </row>
    <row r="6" spans="1:17">
      <c r="A6" s="250"/>
      <c r="B6" s="250"/>
      <c r="C6" s="250"/>
      <c r="D6" s="250"/>
      <c r="E6" s="250"/>
      <c r="F6" s="250"/>
      <c r="G6" s="250"/>
      <c r="H6" s="250"/>
      <c r="I6" s="250"/>
      <c r="J6" s="250"/>
      <c r="K6" s="250"/>
      <c r="L6" s="250"/>
      <c r="M6" s="250"/>
      <c r="N6" s="250"/>
      <c r="O6" s="250"/>
      <c r="P6" s="250"/>
      <c r="Q6" s="103"/>
    </row>
    <row r="7" spans="1:17">
      <c r="A7" s="250"/>
      <c r="B7" s="250"/>
      <c r="C7" s="250"/>
      <c r="D7" s="250"/>
      <c r="E7" s="250"/>
      <c r="F7" s="250"/>
      <c r="G7" s="250"/>
      <c r="H7" s="250"/>
      <c r="I7" s="250"/>
      <c r="J7" s="250"/>
      <c r="K7" s="250"/>
      <c r="L7" s="250"/>
      <c r="M7" s="250"/>
      <c r="N7" s="250"/>
      <c r="O7" s="250"/>
      <c r="P7" s="250"/>
      <c r="Q7" s="103"/>
    </row>
    <row r="8" spans="1:17">
      <c r="A8" s="250"/>
      <c r="B8" s="250"/>
      <c r="C8" s="250"/>
      <c r="D8" s="250"/>
      <c r="E8" s="250"/>
      <c r="F8" s="250"/>
      <c r="G8" s="250"/>
      <c r="H8" s="250"/>
      <c r="I8" s="250"/>
      <c r="J8" s="250"/>
      <c r="K8" s="250"/>
      <c r="L8" s="250"/>
      <c r="M8" s="250"/>
      <c r="N8" s="250"/>
      <c r="O8" s="250"/>
      <c r="P8" s="250"/>
      <c r="Q8" s="103"/>
    </row>
    <row r="9" spans="1:17">
      <c r="A9" s="250"/>
      <c r="B9" s="250"/>
      <c r="C9" s="250"/>
      <c r="D9" s="250"/>
      <c r="E9" s="250"/>
      <c r="F9" s="250"/>
      <c r="G9" s="250"/>
      <c r="H9" s="250"/>
      <c r="I9" s="250"/>
      <c r="J9" s="250"/>
      <c r="K9" s="250"/>
      <c r="L9" s="250"/>
      <c r="M9" s="250"/>
      <c r="N9" s="250"/>
      <c r="O9" s="250"/>
      <c r="P9" s="250"/>
      <c r="Q9" s="103"/>
    </row>
    <row r="10" spans="1:17">
      <c r="A10" s="250"/>
      <c r="B10" s="250"/>
      <c r="C10" s="250"/>
      <c r="D10" s="250"/>
      <c r="E10" s="250"/>
      <c r="F10" s="250"/>
      <c r="G10" s="250"/>
      <c r="H10" s="250"/>
      <c r="I10" s="250"/>
      <c r="J10" s="250"/>
      <c r="K10" s="250"/>
      <c r="L10" s="250"/>
      <c r="M10" s="250"/>
      <c r="N10" s="250"/>
      <c r="O10" s="250"/>
      <c r="P10" s="250"/>
      <c r="Q10" s="103"/>
    </row>
    <row r="11" spans="1:17">
      <c r="A11" s="250"/>
      <c r="B11" s="250"/>
      <c r="C11" s="250"/>
      <c r="D11" s="250"/>
      <c r="E11" s="250"/>
      <c r="F11" s="250"/>
      <c r="G11" s="250"/>
      <c r="H11" s="250"/>
      <c r="I11" s="250"/>
      <c r="J11" s="250"/>
      <c r="K11" s="250"/>
      <c r="L11" s="250"/>
      <c r="M11" s="250"/>
      <c r="N11" s="250"/>
      <c r="O11" s="250"/>
      <c r="P11" s="250"/>
      <c r="Q11" s="103"/>
    </row>
    <row r="12" spans="1:17">
      <c r="A12" s="250"/>
      <c r="B12" s="250"/>
      <c r="C12" s="250"/>
      <c r="D12" s="250"/>
      <c r="E12" s="250"/>
      <c r="F12" s="250"/>
      <c r="G12" s="250"/>
      <c r="H12" s="250"/>
      <c r="I12" s="250"/>
      <c r="J12" s="250"/>
      <c r="K12" s="250"/>
      <c r="L12" s="250"/>
      <c r="M12" s="250"/>
      <c r="N12" s="250"/>
      <c r="O12" s="250"/>
      <c r="P12" s="250"/>
      <c r="Q12" s="103"/>
    </row>
    <row r="13" spans="1:17">
      <c r="A13" s="250"/>
      <c r="B13" s="250"/>
      <c r="C13" s="250"/>
      <c r="D13" s="250"/>
      <c r="E13" s="250"/>
      <c r="F13" s="250"/>
      <c r="G13" s="250"/>
      <c r="H13" s="250"/>
      <c r="I13" s="250"/>
      <c r="J13" s="250"/>
      <c r="K13" s="250"/>
      <c r="L13" s="250"/>
      <c r="M13" s="250"/>
      <c r="N13" s="250"/>
      <c r="O13" s="250"/>
      <c r="P13" s="250"/>
      <c r="Q13" s="103"/>
    </row>
    <row r="14" spans="1:17">
      <c r="A14" s="250"/>
      <c r="B14" s="250"/>
      <c r="C14" s="250"/>
      <c r="D14" s="250"/>
      <c r="E14" s="250"/>
      <c r="F14" s="250"/>
      <c r="G14" s="250"/>
      <c r="H14" s="250"/>
      <c r="I14" s="250"/>
      <c r="J14" s="250"/>
      <c r="K14" s="250"/>
      <c r="L14" s="250"/>
      <c r="M14" s="250"/>
      <c r="N14" s="250"/>
      <c r="O14" s="250"/>
      <c r="P14" s="250"/>
      <c r="Q14" s="103"/>
    </row>
    <row r="15" spans="1:17">
      <c r="A15" s="250"/>
      <c r="B15" s="250"/>
      <c r="C15" s="250"/>
      <c r="D15" s="250"/>
      <c r="E15" s="250"/>
      <c r="F15" s="250"/>
      <c r="G15" s="250"/>
      <c r="H15" s="250"/>
      <c r="I15" s="250"/>
      <c r="J15" s="250"/>
      <c r="K15" s="250"/>
      <c r="L15" s="250"/>
      <c r="M15" s="250"/>
      <c r="N15" s="250"/>
      <c r="O15" s="250"/>
      <c r="P15" s="250"/>
      <c r="Q15" s="103"/>
    </row>
    <row r="16" spans="1:17">
      <c r="A16" s="250"/>
      <c r="B16" s="250"/>
      <c r="C16" s="250"/>
      <c r="D16" s="250"/>
      <c r="E16" s="250"/>
      <c r="F16" s="250"/>
      <c r="G16" s="250"/>
      <c r="H16" s="250"/>
      <c r="I16" s="250"/>
      <c r="J16" s="250"/>
      <c r="K16" s="250"/>
      <c r="L16" s="250"/>
      <c r="M16" s="250"/>
      <c r="N16" s="250"/>
      <c r="O16" s="250"/>
      <c r="P16" s="250"/>
      <c r="Q16" s="103"/>
    </row>
    <row r="17" spans="1:17">
      <c r="A17" s="250"/>
      <c r="B17" s="250"/>
      <c r="C17" s="250"/>
      <c r="D17" s="250"/>
      <c r="E17" s="250"/>
      <c r="F17" s="250"/>
      <c r="G17" s="250"/>
      <c r="H17" s="250"/>
      <c r="I17" s="250"/>
      <c r="J17" s="250"/>
      <c r="K17" s="250"/>
      <c r="L17" s="250"/>
      <c r="M17" s="250"/>
      <c r="N17" s="250"/>
      <c r="O17" s="250"/>
      <c r="P17" s="250"/>
      <c r="Q17" s="103"/>
    </row>
    <row r="18" spans="1:17">
      <c r="A18" s="250"/>
      <c r="B18" s="250"/>
      <c r="C18" s="250"/>
      <c r="D18" s="250"/>
      <c r="E18" s="250"/>
      <c r="F18" s="250"/>
      <c r="G18" s="250"/>
      <c r="H18" s="250"/>
      <c r="I18" s="250"/>
      <c r="J18" s="250"/>
      <c r="K18" s="250"/>
      <c r="L18" s="250"/>
      <c r="M18" s="250"/>
      <c r="N18" s="250"/>
      <c r="O18" s="250"/>
      <c r="P18" s="250"/>
      <c r="Q18" s="103"/>
    </row>
    <row r="19" spans="1:17">
      <c r="A19" s="250"/>
      <c r="B19" s="250"/>
      <c r="C19" s="250"/>
      <c r="D19" s="250"/>
      <c r="E19" s="250"/>
      <c r="F19" s="250"/>
      <c r="G19" s="250"/>
      <c r="H19" s="250"/>
      <c r="I19" s="250"/>
      <c r="J19" s="250"/>
      <c r="K19" s="250"/>
      <c r="L19" s="250"/>
      <c r="M19" s="250"/>
      <c r="N19" s="250"/>
      <c r="O19" s="250"/>
      <c r="P19" s="250"/>
      <c r="Q19" s="103"/>
    </row>
    <row r="20" spans="1:17">
      <c r="A20" s="250"/>
      <c r="B20" s="250"/>
      <c r="C20" s="250"/>
      <c r="D20" s="250"/>
      <c r="E20" s="250"/>
      <c r="F20" s="250"/>
      <c r="G20" s="250"/>
      <c r="H20" s="250"/>
      <c r="I20" s="250"/>
      <c r="J20" s="250"/>
      <c r="K20" s="250"/>
      <c r="L20" s="250"/>
      <c r="M20" s="250"/>
      <c r="N20" s="250"/>
      <c r="O20" s="250"/>
      <c r="P20" s="250"/>
      <c r="Q20" s="103"/>
    </row>
    <row r="21" spans="1:17">
      <c r="A21" s="250"/>
      <c r="B21" s="250"/>
      <c r="C21" s="250"/>
      <c r="D21" s="250"/>
      <c r="E21" s="250"/>
      <c r="F21" s="250"/>
      <c r="G21" s="250"/>
      <c r="H21" s="250"/>
      <c r="I21" s="250"/>
      <c r="J21" s="250"/>
      <c r="K21" s="250"/>
      <c r="L21" s="250"/>
      <c r="M21" s="250"/>
      <c r="N21" s="250"/>
      <c r="O21" s="250"/>
      <c r="P21" s="250"/>
      <c r="Q21" s="103"/>
    </row>
    <row r="22" spans="1:17">
      <c r="A22" s="250"/>
      <c r="B22" s="250"/>
      <c r="C22" s="250"/>
      <c r="D22" s="250"/>
      <c r="E22" s="250"/>
      <c r="F22" s="250"/>
      <c r="G22" s="250"/>
      <c r="H22" s="250"/>
      <c r="I22" s="250"/>
      <c r="J22" s="250"/>
      <c r="K22" s="250"/>
      <c r="L22" s="250"/>
      <c r="M22" s="250"/>
      <c r="N22" s="250"/>
      <c r="O22" s="250"/>
      <c r="P22" s="250"/>
      <c r="Q22" s="103"/>
    </row>
    <row r="23" spans="1:17">
      <c r="A23" s="250"/>
      <c r="B23" s="250"/>
      <c r="C23" s="250"/>
      <c r="D23" s="250"/>
      <c r="E23" s="250"/>
      <c r="F23" s="250"/>
      <c r="G23" s="250"/>
      <c r="H23" s="250"/>
      <c r="I23" s="250"/>
      <c r="J23" s="250"/>
      <c r="K23" s="250"/>
      <c r="L23" s="250"/>
      <c r="M23" s="250"/>
      <c r="N23" s="250"/>
      <c r="O23" s="250"/>
      <c r="P23" s="250"/>
      <c r="Q23" s="103"/>
    </row>
    <row r="24" spans="1:17">
      <c r="A24" s="103"/>
      <c r="B24" s="103"/>
      <c r="C24" s="103"/>
      <c r="D24" s="103"/>
      <c r="E24" s="103"/>
      <c r="F24" s="103"/>
      <c r="G24" s="103"/>
      <c r="H24" s="103"/>
      <c r="I24" s="103"/>
      <c r="J24" s="103"/>
      <c r="K24" s="103"/>
      <c r="L24" s="103"/>
      <c r="M24" s="103"/>
      <c r="N24" s="103"/>
      <c r="O24" s="103"/>
      <c r="P24" s="103"/>
      <c r="Q24" s="103"/>
    </row>
    <row r="25" spans="1:17">
      <c r="A25" s="724"/>
      <c r="B25" s="725"/>
      <c r="C25" s="724"/>
      <c r="D25" s="724"/>
      <c r="E25" s="724"/>
      <c r="F25" s="724"/>
      <c r="G25" s="724"/>
      <c r="H25" s="724"/>
      <c r="I25" s="724"/>
      <c r="J25" s="103"/>
      <c r="K25" s="103"/>
      <c r="L25" s="103"/>
      <c r="M25" s="103"/>
      <c r="N25" s="103"/>
      <c r="O25" s="103"/>
      <c r="P25" s="103"/>
      <c r="Q25" s="103"/>
    </row>
    <row r="26" spans="1:17" ht="26.25">
      <c r="A26" s="724"/>
      <c r="B26" s="721" t="s">
        <v>1006</v>
      </c>
      <c r="C26" s="721"/>
      <c r="D26" s="724"/>
      <c r="E26" s="724"/>
      <c r="F26" s="724"/>
      <c r="G26" s="724"/>
      <c r="H26" s="724"/>
      <c r="I26" s="724"/>
      <c r="J26" s="724"/>
      <c r="K26" s="103"/>
      <c r="L26" s="103"/>
      <c r="M26" s="103"/>
      <c r="N26" s="103"/>
      <c r="O26" s="103"/>
      <c r="P26" s="103"/>
      <c r="Q26" s="103"/>
    </row>
    <row r="27" spans="1:17" ht="26.25">
      <c r="A27" s="724"/>
      <c r="B27" s="725"/>
      <c r="C27" s="721"/>
      <c r="D27" s="724"/>
      <c r="E27" s="724"/>
      <c r="F27" s="724"/>
      <c r="G27" s="724"/>
      <c r="H27" s="724"/>
      <c r="I27" s="724"/>
      <c r="J27" s="724"/>
      <c r="K27" s="103"/>
      <c r="L27" s="103"/>
      <c r="M27" s="103"/>
      <c r="N27" s="103"/>
      <c r="O27" s="103"/>
      <c r="P27" s="103"/>
      <c r="Q27" s="103"/>
    </row>
    <row r="28" spans="1:17" ht="15.75">
      <c r="A28" s="726"/>
      <c r="B28" s="727" t="s">
        <v>1007</v>
      </c>
      <c r="C28" s="728"/>
      <c r="D28" s="729"/>
      <c r="E28" s="729"/>
      <c r="F28" s="729"/>
      <c r="G28" s="729"/>
      <c r="H28" s="729"/>
      <c r="I28" s="730"/>
      <c r="J28" s="103"/>
      <c r="K28" s="103"/>
      <c r="L28" s="103"/>
      <c r="M28" s="103"/>
      <c r="N28" s="103"/>
      <c r="O28" s="103"/>
      <c r="P28" s="103"/>
      <c r="Q28" s="103"/>
    </row>
    <row r="29" spans="1:17">
      <c r="A29" s="724"/>
      <c r="B29" s="731"/>
      <c r="C29" s="732"/>
      <c r="D29" s="724" t="s">
        <v>1008</v>
      </c>
      <c r="E29" s="724"/>
      <c r="F29" s="724"/>
      <c r="G29" s="724"/>
      <c r="H29" s="724"/>
      <c r="I29" s="733"/>
      <c r="J29" s="103"/>
      <c r="K29" s="103"/>
      <c r="L29" s="103"/>
      <c r="M29" s="103"/>
      <c r="N29" s="103"/>
      <c r="O29" s="103"/>
      <c r="P29" s="103"/>
      <c r="Q29" s="103"/>
    </row>
    <row r="30" spans="1:17">
      <c r="A30" s="724"/>
      <c r="B30" s="731"/>
      <c r="C30" s="734"/>
      <c r="D30" s="724" t="s">
        <v>1009</v>
      </c>
      <c r="E30" s="724"/>
      <c r="F30" s="724"/>
      <c r="G30" s="724"/>
      <c r="H30" s="724"/>
      <c r="I30" s="733"/>
      <c r="J30" s="103"/>
      <c r="K30" s="103"/>
      <c r="L30" s="103"/>
      <c r="M30" s="103"/>
      <c r="N30" s="103"/>
      <c r="O30" s="103"/>
      <c r="P30" s="103"/>
      <c r="Q30" s="103"/>
    </row>
    <row r="31" spans="1:17">
      <c r="A31" s="724"/>
      <c r="B31" s="731"/>
      <c r="C31" s="735"/>
      <c r="D31" s="724" t="s">
        <v>1010</v>
      </c>
      <c r="E31" s="724"/>
      <c r="F31" s="724"/>
      <c r="G31" s="724"/>
      <c r="H31" s="724"/>
      <c r="I31" s="733"/>
      <c r="J31" s="103"/>
      <c r="K31" s="103"/>
      <c r="L31" s="103"/>
      <c r="M31" s="103"/>
      <c r="N31" s="103"/>
      <c r="O31" s="103"/>
      <c r="P31" s="103"/>
      <c r="Q31" s="103"/>
    </row>
    <row r="32" spans="1:17">
      <c r="A32" s="724"/>
      <c r="B32" s="736"/>
      <c r="C32" s="737"/>
      <c r="D32" s="737"/>
      <c r="E32" s="737"/>
      <c r="F32" s="737"/>
      <c r="G32" s="737"/>
      <c r="H32" s="737"/>
      <c r="I32" s="738"/>
      <c r="J32" s="103"/>
      <c r="K32" s="103"/>
      <c r="L32" s="103"/>
      <c r="M32" s="103"/>
      <c r="N32" s="103"/>
      <c r="O32" s="103"/>
      <c r="P32" s="103"/>
      <c r="Q32" s="103"/>
    </row>
    <row r="33" spans="1:17">
      <c r="A33" s="724"/>
      <c r="B33" s="725"/>
      <c r="C33" s="724"/>
      <c r="D33" s="724"/>
      <c r="E33" s="724"/>
      <c r="F33" s="724"/>
      <c r="G33" s="724"/>
      <c r="H33" s="724"/>
      <c r="I33" s="724"/>
      <c r="J33" s="103"/>
      <c r="K33" s="103"/>
      <c r="L33" s="103"/>
      <c r="M33" s="103"/>
      <c r="N33" s="103"/>
      <c r="O33" s="103"/>
      <c r="P33" s="103"/>
      <c r="Q33" s="103"/>
    </row>
    <row r="34" spans="1:17" ht="15.75">
      <c r="A34" s="724"/>
      <c r="B34" s="727" t="s">
        <v>1011</v>
      </c>
      <c r="C34" s="739"/>
      <c r="D34" s="739"/>
      <c r="E34" s="104"/>
      <c r="F34" s="739"/>
      <c r="G34" s="739"/>
      <c r="H34" s="739"/>
      <c r="I34" s="739"/>
      <c r="J34" s="739"/>
      <c r="K34" s="104"/>
      <c r="L34" s="104"/>
      <c r="M34" s="104"/>
      <c r="N34" s="809"/>
      <c r="O34" s="103"/>
      <c r="P34" s="103"/>
      <c r="Q34" s="103"/>
    </row>
    <row r="35" spans="1:17">
      <c r="A35" s="724"/>
      <c r="B35" s="731"/>
      <c r="C35" s="740"/>
      <c r="D35" s="726" t="s">
        <v>1012</v>
      </c>
      <c r="E35" s="726"/>
      <c r="F35" s="724"/>
      <c r="G35" s="724"/>
      <c r="H35" s="724"/>
      <c r="I35" s="724"/>
      <c r="J35" s="724"/>
      <c r="K35" s="808"/>
      <c r="L35" s="808"/>
      <c r="M35" s="808"/>
      <c r="N35" s="810"/>
      <c r="O35" s="103"/>
      <c r="P35" s="103"/>
      <c r="Q35" s="103"/>
    </row>
    <row r="36" spans="1:17">
      <c r="A36" s="724"/>
      <c r="B36" s="731"/>
      <c r="C36" s="588"/>
      <c r="D36" s="726" t="s">
        <v>1013</v>
      </c>
      <c r="E36" s="726"/>
      <c r="F36" s="724"/>
      <c r="G36" s="724"/>
      <c r="H36" s="724"/>
      <c r="I36" s="724"/>
      <c r="J36" s="724"/>
      <c r="K36" s="808"/>
      <c r="L36" s="808"/>
      <c r="M36" s="808"/>
      <c r="N36" s="810"/>
      <c r="O36" s="103"/>
      <c r="P36" s="103"/>
      <c r="Q36" s="103"/>
    </row>
    <row r="37" spans="1:17">
      <c r="A37" s="724"/>
      <c r="B37" s="731"/>
      <c r="C37" s="741"/>
      <c r="D37" s="724" t="s">
        <v>1014</v>
      </c>
      <c r="E37" s="724"/>
      <c r="F37" s="724"/>
      <c r="G37" s="724"/>
      <c r="H37" s="724"/>
      <c r="I37" s="724"/>
      <c r="J37" s="724"/>
      <c r="K37" s="808"/>
      <c r="L37" s="808"/>
      <c r="M37" s="808"/>
      <c r="N37" s="810"/>
      <c r="O37" s="103"/>
      <c r="P37" s="103"/>
      <c r="Q37" s="103"/>
    </row>
    <row r="38" spans="1:17">
      <c r="A38" s="724"/>
      <c r="B38" s="731"/>
      <c r="C38" s="735"/>
      <c r="D38" s="724" t="s">
        <v>1015</v>
      </c>
      <c r="E38" s="724"/>
      <c r="F38" s="724"/>
      <c r="G38" s="724"/>
      <c r="H38" s="724"/>
      <c r="I38" s="724"/>
      <c r="J38" s="724"/>
      <c r="K38" s="808"/>
      <c r="L38" s="808"/>
      <c r="M38" s="808"/>
      <c r="N38" s="810"/>
      <c r="O38" s="103"/>
      <c r="P38" s="103"/>
      <c r="Q38" s="103"/>
    </row>
    <row r="39" spans="1:17">
      <c r="A39" s="724"/>
      <c r="B39" s="736"/>
      <c r="C39" s="811"/>
      <c r="D39" s="812" t="s">
        <v>1016</v>
      </c>
      <c r="E39" s="812"/>
      <c r="F39" s="737"/>
      <c r="G39" s="737"/>
      <c r="H39" s="737"/>
      <c r="I39" s="737"/>
      <c r="J39" s="737"/>
      <c r="K39" s="813"/>
      <c r="L39" s="813"/>
      <c r="M39" s="813"/>
      <c r="N39" s="814"/>
      <c r="O39" s="103"/>
      <c r="P39" s="103"/>
      <c r="Q39" s="103"/>
    </row>
    <row r="40" spans="1:17">
      <c r="A40" s="724"/>
      <c r="B40" s="725"/>
      <c r="C40" s="724"/>
      <c r="D40" s="724"/>
      <c r="E40" s="724"/>
      <c r="F40" s="724"/>
      <c r="G40" s="724"/>
      <c r="H40" s="724"/>
      <c r="I40" s="724"/>
      <c r="J40" s="724"/>
      <c r="K40" s="103"/>
      <c r="L40" s="103"/>
      <c r="M40" s="103"/>
      <c r="N40" s="103"/>
      <c r="O40" s="103"/>
      <c r="P40" s="103"/>
      <c r="Q40" s="103"/>
    </row>
    <row r="41" spans="1:17">
      <c r="A41" s="724"/>
      <c r="B41" s="725"/>
      <c r="C41" s="724"/>
      <c r="D41" s="724"/>
      <c r="E41" s="724"/>
      <c r="F41" s="724"/>
      <c r="G41" s="724"/>
      <c r="H41" s="724"/>
      <c r="I41" s="724"/>
      <c r="J41" s="103"/>
      <c r="K41" s="103"/>
      <c r="L41" s="103"/>
      <c r="M41" s="103"/>
      <c r="N41" s="103"/>
      <c r="O41" s="103"/>
      <c r="P41" s="103"/>
      <c r="Q41" s="103"/>
    </row>
  </sheetData>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sheetPr enableFormatConditionsCalculation="0">
    <tabColor theme="7" tint="0.39997558519241921"/>
  </sheetPr>
  <dimension ref="A1:O83"/>
  <sheetViews>
    <sheetView showGridLines="0" zoomScale="85" zoomScaleNormal="85" zoomScalePageLayoutView="85" workbookViewId="0">
      <selection activeCell="L20" sqref="L20"/>
    </sheetView>
  </sheetViews>
  <sheetFormatPr defaultColWidth="8.85546875" defaultRowHeight="12.75"/>
  <cols>
    <col min="2" max="2" width="26.7109375" customWidth="1"/>
    <col min="4" max="4" width="42.140625" customWidth="1"/>
    <col min="6" max="6" width="11" customWidth="1"/>
  </cols>
  <sheetData>
    <row r="1" spans="1:15" ht="26.25">
      <c r="A1" s="48" t="s">
        <v>823</v>
      </c>
    </row>
    <row r="3" spans="1:15" ht="24" customHeight="1">
      <c r="B3" s="751" t="s">
        <v>1027</v>
      </c>
      <c r="C3" s="820" t="s">
        <v>1017</v>
      </c>
      <c r="D3" s="820"/>
      <c r="E3" s="820"/>
      <c r="F3" s="820"/>
      <c r="G3" s="820"/>
      <c r="H3" s="820"/>
      <c r="I3" s="820"/>
      <c r="J3" s="820"/>
      <c r="K3" s="820"/>
      <c r="L3" s="820"/>
      <c r="M3" s="820"/>
      <c r="N3" s="106"/>
      <c r="O3" s="106"/>
    </row>
    <row r="4" spans="1:15">
      <c r="A4" s="216"/>
      <c r="B4" s="107" t="s">
        <v>1028</v>
      </c>
      <c r="C4" s="255" t="s">
        <v>1018</v>
      </c>
      <c r="D4" s="171"/>
      <c r="E4" s="171"/>
      <c r="F4" s="108"/>
      <c r="G4" s="108"/>
      <c r="H4" s="108"/>
      <c r="I4" s="108"/>
      <c r="J4" s="108"/>
      <c r="K4" s="108"/>
      <c r="L4" s="108"/>
      <c r="M4" s="108"/>
      <c r="N4" s="108"/>
      <c r="O4" s="108"/>
    </row>
    <row r="5" spans="1:15" s="487" customFormat="1">
      <c r="A5" s="216"/>
      <c r="B5" s="658" t="s">
        <v>1028</v>
      </c>
      <c r="C5" s="657" t="s">
        <v>1019</v>
      </c>
      <c r="D5" s="656"/>
      <c r="E5" s="656"/>
      <c r="F5" s="656"/>
      <c r="G5" s="656"/>
      <c r="H5" s="656"/>
      <c r="I5" s="656"/>
      <c r="J5" s="656"/>
      <c r="K5" s="656"/>
      <c r="L5" s="656"/>
      <c r="M5" s="656"/>
      <c r="N5" s="656"/>
      <c r="O5" s="656"/>
    </row>
    <row r="6" spans="1:15">
      <c r="B6" s="109" t="s">
        <v>1029</v>
      </c>
      <c r="C6" s="339" t="s">
        <v>1020</v>
      </c>
      <c r="D6" s="110"/>
      <c r="E6" s="110"/>
      <c r="F6" s="110"/>
      <c r="G6" s="110"/>
      <c r="H6" s="110"/>
      <c r="I6" s="110"/>
      <c r="J6" s="110"/>
      <c r="K6" s="110"/>
      <c r="L6" s="110"/>
      <c r="M6" s="110"/>
      <c r="N6" s="110"/>
      <c r="O6" s="110"/>
    </row>
    <row r="7" spans="1:15">
      <c r="B7" s="111" t="s">
        <v>1030</v>
      </c>
      <c r="C7" s="340" t="s">
        <v>1021</v>
      </c>
      <c r="D7" s="112"/>
      <c r="E7" s="112"/>
      <c r="F7" s="112"/>
      <c r="G7" s="112"/>
      <c r="H7" s="112"/>
      <c r="I7" s="112"/>
      <c r="J7" s="112"/>
      <c r="K7" s="112"/>
      <c r="L7" s="112"/>
      <c r="M7" s="112"/>
      <c r="N7" s="112"/>
      <c r="O7" s="112"/>
    </row>
    <row r="8" spans="1:15">
      <c r="B8" s="113" t="s">
        <v>1031</v>
      </c>
      <c r="C8" s="341" t="s">
        <v>1022</v>
      </c>
      <c r="D8" s="114"/>
      <c r="E8" s="114"/>
      <c r="F8" s="114"/>
      <c r="G8" s="114"/>
      <c r="H8" s="114"/>
      <c r="I8" s="114"/>
      <c r="J8" s="114"/>
      <c r="K8" s="114"/>
      <c r="L8" s="114"/>
      <c r="M8" s="114"/>
      <c r="N8" s="114"/>
      <c r="O8" s="114"/>
    </row>
    <row r="10" spans="1:15" ht="15.75">
      <c r="A10" s="142" t="s">
        <v>268</v>
      </c>
      <c r="B10" s="142" t="s">
        <v>269</v>
      </c>
    </row>
    <row r="11" spans="1:15">
      <c r="C11" s="817" t="s">
        <v>270</v>
      </c>
      <c r="D11" s="818"/>
      <c r="E11" s="819"/>
      <c r="F11" s="225">
        <v>1</v>
      </c>
      <c r="G11" s="225">
        <v>2</v>
      </c>
      <c r="H11" s="225">
        <v>3</v>
      </c>
      <c r="I11" s="36">
        <v>4</v>
      </c>
    </row>
    <row r="12" spans="1:15">
      <c r="C12" s="593" t="s">
        <v>271</v>
      </c>
      <c r="D12" s="143" t="s">
        <v>272</v>
      </c>
      <c r="E12" s="143" t="s">
        <v>14</v>
      </c>
      <c r="F12" s="225" t="s">
        <v>770</v>
      </c>
      <c r="G12" s="225" t="s">
        <v>769</v>
      </c>
      <c r="H12" s="225" t="s">
        <v>958</v>
      </c>
      <c r="I12" s="36" t="s">
        <v>273</v>
      </c>
    </row>
    <row r="13" spans="1:15">
      <c r="C13" s="589" t="s">
        <v>274</v>
      </c>
      <c r="D13" s="528" t="s">
        <v>276</v>
      </c>
      <c r="E13" s="131" t="s">
        <v>10</v>
      </c>
      <c r="F13" s="144"/>
      <c r="G13" s="144"/>
      <c r="H13" s="144"/>
      <c r="I13" s="633">
        <v>0.2</v>
      </c>
      <c r="J13" s="487"/>
    </row>
    <row r="14" spans="1:15">
      <c r="C14" s="590"/>
      <c r="D14" s="528" t="s">
        <v>275</v>
      </c>
      <c r="E14" s="131" t="s">
        <v>10</v>
      </c>
      <c r="F14" s="144"/>
      <c r="G14" s="144"/>
      <c r="H14" s="144"/>
      <c r="I14" s="633">
        <v>0.2</v>
      </c>
      <c r="J14" s="487"/>
    </row>
    <row r="15" spans="1:15">
      <c r="C15" s="590"/>
      <c r="D15" s="528" t="s">
        <v>773</v>
      </c>
      <c r="E15" s="131" t="s">
        <v>10</v>
      </c>
      <c r="F15" s="144"/>
      <c r="G15" s="144"/>
      <c r="H15" s="144"/>
      <c r="I15" s="633">
        <v>0.2</v>
      </c>
      <c r="J15" s="487"/>
    </row>
    <row r="16" spans="1:15">
      <c r="C16" s="590"/>
      <c r="D16" s="528" t="s">
        <v>774</v>
      </c>
      <c r="E16" s="131" t="s">
        <v>10</v>
      </c>
      <c r="F16" s="144"/>
      <c r="G16" s="144"/>
      <c r="H16" s="144"/>
      <c r="I16" s="633">
        <v>0.2</v>
      </c>
      <c r="J16" s="487"/>
    </row>
    <row r="17" spans="2:12">
      <c r="C17" s="590"/>
      <c r="D17" s="528" t="s">
        <v>775</v>
      </c>
      <c r="E17" s="131" t="s">
        <v>10</v>
      </c>
      <c r="F17" s="144"/>
      <c r="G17" s="144"/>
      <c r="H17" s="144"/>
      <c r="I17" s="633">
        <v>0.2</v>
      </c>
      <c r="J17" s="487"/>
    </row>
    <row r="18" spans="2:12">
      <c r="C18" s="309"/>
      <c r="D18" s="528" t="s">
        <v>776</v>
      </c>
      <c r="E18" s="131" t="s">
        <v>10</v>
      </c>
      <c r="F18" s="144"/>
      <c r="G18" s="144"/>
      <c r="H18" s="144"/>
      <c r="I18" s="633">
        <v>0.2</v>
      </c>
      <c r="J18" s="487"/>
    </row>
    <row r="19" spans="2:12" s="487" customFormat="1">
      <c r="C19" s="591"/>
      <c r="D19" s="528" t="s">
        <v>777</v>
      </c>
      <c r="E19" s="131" t="s">
        <v>10</v>
      </c>
      <c r="F19" s="144"/>
      <c r="G19" s="144"/>
      <c r="H19" s="144"/>
      <c r="I19" s="633">
        <v>0.2</v>
      </c>
    </row>
    <row r="20" spans="2:12" s="207" customFormat="1">
      <c r="C20" s="310" t="s">
        <v>327</v>
      </c>
      <c r="D20" s="240" t="s">
        <v>350</v>
      </c>
      <c r="E20" s="257" t="s">
        <v>10</v>
      </c>
      <c r="F20" s="530">
        <v>8.3000000000000004E-2</v>
      </c>
      <c r="G20" s="530">
        <f>F20</f>
        <v>8.3000000000000004E-2</v>
      </c>
      <c r="H20" s="530">
        <f t="shared" ref="H20:I20" si="0">G20</f>
        <v>8.3000000000000004E-2</v>
      </c>
      <c r="I20" s="530">
        <f t="shared" si="0"/>
        <v>8.3000000000000004E-2</v>
      </c>
      <c r="J20" s="487"/>
      <c r="K20" s="269"/>
    </row>
    <row r="21" spans="2:12" s="207" customFormat="1">
      <c r="C21" s="309"/>
      <c r="D21" s="240" t="s">
        <v>351</v>
      </c>
      <c r="E21" s="257" t="s">
        <v>360</v>
      </c>
      <c r="F21" s="515">
        <v>10</v>
      </c>
      <c r="G21" s="515">
        <v>10</v>
      </c>
      <c r="H21" s="515">
        <v>10</v>
      </c>
      <c r="I21" s="515">
        <v>10</v>
      </c>
      <c r="J21" s="487"/>
    </row>
    <row r="22" spans="2:12" s="207" customFormat="1">
      <c r="C22" s="309"/>
      <c r="D22" s="240" t="s">
        <v>352</v>
      </c>
      <c r="E22" s="257" t="s">
        <v>10</v>
      </c>
      <c r="F22" s="518">
        <v>0.05</v>
      </c>
      <c r="G22" s="518">
        <f>F22</f>
        <v>0.05</v>
      </c>
      <c r="H22" s="518">
        <f t="shared" ref="H22:H24" si="1">G22</f>
        <v>0.05</v>
      </c>
      <c r="I22" s="518">
        <f t="shared" ref="I22:I24" si="2">H22</f>
        <v>0.05</v>
      </c>
      <c r="J22" s="487"/>
    </row>
    <row r="23" spans="2:12" s="207" customFormat="1">
      <c r="C23" s="309"/>
      <c r="D23" s="240" t="s">
        <v>353</v>
      </c>
      <c r="E23" s="257" t="s">
        <v>361</v>
      </c>
      <c r="F23" s="517">
        <v>0.01</v>
      </c>
      <c r="G23" s="517">
        <v>0.01</v>
      </c>
      <c r="H23" s="517">
        <v>0.01</v>
      </c>
      <c r="I23" s="518">
        <v>0.01</v>
      </c>
      <c r="J23" s="487"/>
    </row>
    <row r="24" spans="2:12" s="207" customFormat="1">
      <c r="C24" s="309"/>
      <c r="D24" s="240" t="s">
        <v>354</v>
      </c>
      <c r="E24" s="257" t="s">
        <v>361</v>
      </c>
      <c r="F24" s="517">
        <v>-0.02</v>
      </c>
      <c r="G24" s="517">
        <f>F24</f>
        <v>-0.02</v>
      </c>
      <c r="H24" s="517">
        <f t="shared" si="1"/>
        <v>-0.02</v>
      </c>
      <c r="I24" s="518">
        <f t="shared" si="2"/>
        <v>-0.02</v>
      </c>
      <c r="J24" s="487"/>
    </row>
    <row r="25" spans="2:12" s="207" customFormat="1">
      <c r="C25" s="309"/>
      <c r="D25" s="240" t="s">
        <v>355</v>
      </c>
      <c r="E25" s="257" t="s">
        <v>361</v>
      </c>
      <c r="F25" s="517">
        <f>F26</f>
        <v>2.3E-2</v>
      </c>
      <c r="G25" s="517">
        <f t="shared" ref="G25:I25" si="3">G26</f>
        <v>2.3E-2</v>
      </c>
      <c r="H25" s="517">
        <f t="shared" si="3"/>
        <v>2.3E-2</v>
      </c>
      <c r="I25" s="518">
        <f t="shared" si="3"/>
        <v>2.3E-2</v>
      </c>
      <c r="J25" s="487"/>
    </row>
    <row r="26" spans="2:12" s="207" customFormat="1">
      <c r="C26" s="309"/>
      <c r="D26" s="240" t="s">
        <v>356</v>
      </c>
      <c r="E26" s="257" t="s">
        <v>361</v>
      </c>
      <c r="F26" s="517">
        <v>2.3E-2</v>
      </c>
      <c r="G26" s="517">
        <f t="shared" ref="G26:I27" si="4">F26</f>
        <v>2.3E-2</v>
      </c>
      <c r="H26" s="517">
        <f t="shared" si="4"/>
        <v>2.3E-2</v>
      </c>
      <c r="I26" s="518">
        <f t="shared" si="4"/>
        <v>2.3E-2</v>
      </c>
      <c r="J26" s="487"/>
    </row>
    <row r="27" spans="2:12" s="207" customFormat="1">
      <c r="C27" s="309"/>
      <c r="D27" s="240" t="s">
        <v>357</v>
      </c>
      <c r="E27" s="257" t="s">
        <v>361</v>
      </c>
      <c r="F27" s="517">
        <v>2.3E-2</v>
      </c>
      <c r="G27" s="517">
        <f t="shared" si="4"/>
        <v>2.3E-2</v>
      </c>
      <c r="H27" s="517">
        <f t="shared" si="4"/>
        <v>2.3E-2</v>
      </c>
      <c r="I27" s="518">
        <f t="shared" si="4"/>
        <v>2.3E-2</v>
      </c>
      <c r="J27" s="487"/>
    </row>
    <row r="28" spans="2:12" s="207" customFormat="1">
      <c r="C28" s="309"/>
      <c r="D28" s="240" t="s">
        <v>358</v>
      </c>
      <c r="E28" s="257" t="s">
        <v>10</v>
      </c>
      <c r="F28" s="517">
        <v>0.12</v>
      </c>
      <c r="G28" s="517">
        <v>0.12</v>
      </c>
      <c r="H28" s="517">
        <v>0.12</v>
      </c>
      <c r="I28" s="518">
        <v>0.12</v>
      </c>
      <c r="J28" s="487"/>
      <c r="L28" s="269"/>
    </row>
    <row r="29" spans="2:12" s="207" customFormat="1">
      <c r="C29" s="309"/>
      <c r="D29" s="240" t="s">
        <v>359</v>
      </c>
      <c r="E29" s="257" t="s">
        <v>10</v>
      </c>
      <c r="F29" s="517">
        <f>F27</f>
        <v>2.3E-2</v>
      </c>
      <c r="G29" s="517">
        <f t="shared" ref="G29:I29" si="5">G27</f>
        <v>2.3E-2</v>
      </c>
      <c r="H29" s="517">
        <f t="shared" si="5"/>
        <v>2.3E-2</v>
      </c>
      <c r="I29" s="518">
        <f t="shared" si="5"/>
        <v>2.3E-2</v>
      </c>
      <c r="J29" s="487"/>
    </row>
    <row r="30" spans="2:12">
      <c r="B30" s="207"/>
      <c r="C30" s="206" t="s">
        <v>317</v>
      </c>
      <c r="D30" s="240" t="s">
        <v>323</v>
      </c>
      <c r="E30" s="257" t="s">
        <v>10</v>
      </c>
      <c r="F30" s="517">
        <f t="shared" ref="F30:G30" si="6">G30</f>
        <v>0.1</v>
      </c>
      <c r="G30" s="517">
        <f t="shared" si="6"/>
        <v>0.1</v>
      </c>
      <c r="H30" s="517">
        <f>I30</f>
        <v>0.1</v>
      </c>
      <c r="I30" s="518">
        <v>0.1</v>
      </c>
      <c r="J30" s="487"/>
      <c r="L30" s="269"/>
    </row>
    <row r="31" spans="2:12" s="207" customFormat="1">
      <c r="C31" s="205"/>
      <c r="D31" s="240" t="s">
        <v>318</v>
      </c>
      <c r="E31" s="257" t="s">
        <v>10</v>
      </c>
      <c r="F31" s="517">
        <f t="shared" ref="F31:H31" si="7">G31</f>
        <v>7.2499999999999995E-2</v>
      </c>
      <c r="G31" s="517">
        <f t="shared" si="7"/>
        <v>7.2499999999999995E-2</v>
      </c>
      <c r="H31" s="517">
        <f t="shared" si="7"/>
        <v>7.2499999999999995E-2</v>
      </c>
      <c r="I31" s="518">
        <v>7.2499999999999995E-2</v>
      </c>
      <c r="J31" s="487"/>
      <c r="L31" s="269"/>
    </row>
    <row r="32" spans="2:12" s="207" customFormat="1">
      <c r="C32" s="205"/>
      <c r="D32" s="240" t="s">
        <v>319</v>
      </c>
      <c r="E32" s="257" t="s">
        <v>10</v>
      </c>
      <c r="F32" s="517">
        <f t="shared" ref="F32:H32" si="8">G32</f>
        <v>0.09</v>
      </c>
      <c r="G32" s="517">
        <f t="shared" si="8"/>
        <v>0.09</v>
      </c>
      <c r="H32" s="517">
        <f t="shared" si="8"/>
        <v>0.09</v>
      </c>
      <c r="I32" s="518">
        <v>0.09</v>
      </c>
      <c r="J32" s="487"/>
      <c r="L32" s="269"/>
    </row>
    <row r="33" spans="3:12" s="207" customFormat="1">
      <c r="C33" s="205"/>
      <c r="D33" s="240" t="s">
        <v>321</v>
      </c>
      <c r="E33" s="257" t="s">
        <v>10</v>
      </c>
      <c r="F33" s="517">
        <f t="shared" ref="F33:H33" si="9">G33</f>
        <v>6.8000000000000005E-2</v>
      </c>
      <c r="G33" s="517">
        <f t="shared" si="9"/>
        <v>6.8000000000000005E-2</v>
      </c>
      <c r="H33" s="517">
        <f t="shared" si="9"/>
        <v>6.8000000000000005E-2</v>
      </c>
      <c r="I33" s="518">
        <v>6.8000000000000005E-2</v>
      </c>
      <c r="J33" s="487"/>
      <c r="L33" s="269"/>
    </row>
    <row r="34" spans="3:12" s="207" customFormat="1">
      <c r="C34" s="205"/>
      <c r="D34" s="240" t="s">
        <v>322</v>
      </c>
      <c r="E34" s="257" t="s">
        <v>10</v>
      </c>
      <c r="F34" s="517">
        <f t="shared" ref="F34:H34" si="10">G34</f>
        <v>6.8000000000000005E-2</v>
      </c>
      <c r="G34" s="517">
        <f t="shared" si="10"/>
        <v>6.8000000000000005E-2</v>
      </c>
      <c r="H34" s="517">
        <f t="shared" si="10"/>
        <v>6.8000000000000005E-2</v>
      </c>
      <c r="I34" s="518">
        <v>6.8000000000000005E-2</v>
      </c>
      <c r="J34" s="487"/>
      <c r="L34" s="269"/>
    </row>
    <row r="35" spans="3:12" s="207" customFormat="1">
      <c r="C35" s="205"/>
      <c r="D35" s="240" t="s">
        <v>21</v>
      </c>
      <c r="E35" s="257" t="s">
        <v>299</v>
      </c>
      <c r="F35" s="655">
        <f t="shared" ref="F35:H35" si="11">G35</f>
        <v>250</v>
      </c>
      <c r="G35" s="655">
        <f t="shared" si="11"/>
        <v>250</v>
      </c>
      <c r="H35" s="655">
        <f t="shared" si="11"/>
        <v>250</v>
      </c>
      <c r="I35" s="519">
        <v>250</v>
      </c>
      <c r="J35" s="487"/>
      <c r="L35" s="269"/>
    </row>
    <row r="36" spans="3:12" s="487" customFormat="1">
      <c r="C36" s="205"/>
      <c r="D36" s="528" t="s">
        <v>320</v>
      </c>
      <c r="E36" s="257" t="s">
        <v>10</v>
      </c>
      <c r="F36" s="518">
        <f t="shared" ref="F36:H36" si="12">G36</f>
        <v>0.02</v>
      </c>
      <c r="G36" s="518">
        <f t="shared" si="12"/>
        <v>0.02</v>
      </c>
      <c r="H36" s="518">
        <f t="shared" si="12"/>
        <v>0.02</v>
      </c>
      <c r="I36" s="518">
        <v>0.02</v>
      </c>
      <c r="L36" s="269"/>
    </row>
    <row r="37" spans="3:12" s="487" customFormat="1">
      <c r="C37" s="205"/>
      <c r="D37" s="528" t="s">
        <v>704</v>
      </c>
      <c r="E37" s="257" t="s">
        <v>10</v>
      </c>
      <c r="F37" s="520">
        <v>1</v>
      </c>
      <c r="G37" s="520">
        <v>1</v>
      </c>
      <c r="H37" s="520">
        <v>1</v>
      </c>
      <c r="I37" s="520">
        <v>1</v>
      </c>
      <c r="L37" s="269"/>
    </row>
    <row r="38" spans="3:12" s="487" customFormat="1">
      <c r="C38" s="205"/>
      <c r="D38" s="528" t="s">
        <v>705</v>
      </c>
      <c r="E38" s="257" t="s">
        <v>10</v>
      </c>
      <c r="F38" s="520">
        <v>1</v>
      </c>
      <c r="G38" s="520">
        <v>1</v>
      </c>
      <c r="H38" s="520">
        <v>1</v>
      </c>
      <c r="I38" s="520">
        <v>1</v>
      </c>
      <c r="L38" s="269"/>
    </row>
    <row r="39" spans="3:12" s="487" customFormat="1">
      <c r="C39" s="205"/>
      <c r="D39" s="528" t="s">
        <v>706</v>
      </c>
      <c r="E39" s="257" t="s">
        <v>10</v>
      </c>
      <c r="F39" s="520">
        <v>0.8</v>
      </c>
      <c r="G39" s="520">
        <v>0.8</v>
      </c>
      <c r="H39" s="520">
        <v>0.8</v>
      </c>
      <c r="I39" s="520">
        <v>0.8</v>
      </c>
      <c r="L39" s="269"/>
    </row>
    <row r="40" spans="3:12" s="487" customFormat="1">
      <c r="C40" s="205"/>
      <c r="D40" s="528" t="s">
        <v>707</v>
      </c>
      <c r="E40" s="257" t="s">
        <v>10</v>
      </c>
      <c r="F40" s="520">
        <v>1</v>
      </c>
      <c r="G40" s="520">
        <v>1</v>
      </c>
      <c r="H40" s="520">
        <v>1</v>
      </c>
      <c r="I40" s="520">
        <v>1</v>
      </c>
      <c r="L40" s="269"/>
    </row>
    <row r="41" spans="3:12" s="487" customFormat="1">
      <c r="C41" s="205"/>
      <c r="D41" s="528" t="s">
        <v>708</v>
      </c>
      <c r="E41" s="257" t="s">
        <v>10</v>
      </c>
      <c r="F41" s="520">
        <v>1</v>
      </c>
      <c r="G41" s="520">
        <v>1</v>
      </c>
      <c r="H41" s="520">
        <v>1</v>
      </c>
      <c r="I41" s="520">
        <v>1</v>
      </c>
      <c r="L41" s="269"/>
    </row>
    <row r="42" spans="3:12" s="487" customFormat="1">
      <c r="C42" s="205"/>
      <c r="D42" s="528" t="s">
        <v>874</v>
      </c>
      <c r="E42" s="257" t="s">
        <v>10</v>
      </c>
      <c r="F42" s="520">
        <v>0.8</v>
      </c>
      <c r="G42" s="520">
        <v>0.8</v>
      </c>
      <c r="H42" s="520">
        <v>0.8</v>
      </c>
      <c r="I42" s="520">
        <v>0.8</v>
      </c>
      <c r="L42" s="269"/>
    </row>
    <row r="43" spans="3:12" s="487" customFormat="1">
      <c r="C43" s="205"/>
      <c r="D43" s="528" t="s">
        <v>871</v>
      </c>
      <c r="E43" s="257" t="s">
        <v>10</v>
      </c>
      <c r="F43" s="520">
        <v>1</v>
      </c>
      <c r="G43" s="520">
        <v>1</v>
      </c>
      <c r="H43" s="520">
        <v>1</v>
      </c>
      <c r="I43" s="520">
        <v>1</v>
      </c>
      <c r="L43" s="269"/>
    </row>
    <row r="44" spans="3:12" s="487" customFormat="1">
      <c r="C44" s="205"/>
      <c r="D44" s="528" t="s">
        <v>872</v>
      </c>
      <c r="E44" s="257" t="s">
        <v>10</v>
      </c>
      <c r="F44" s="520">
        <v>1</v>
      </c>
      <c r="G44" s="520">
        <v>1</v>
      </c>
      <c r="H44" s="520">
        <v>1</v>
      </c>
      <c r="I44" s="520">
        <v>1</v>
      </c>
      <c r="L44" s="269"/>
    </row>
    <row r="45" spans="3:12" s="487" customFormat="1">
      <c r="C45" s="205"/>
      <c r="D45" s="528" t="s">
        <v>873</v>
      </c>
      <c r="E45" s="257" t="s">
        <v>10</v>
      </c>
      <c r="F45" s="520">
        <v>0.8</v>
      </c>
      <c r="G45" s="520">
        <v>0.8</v>
      </c>
      <c r="H45" s="520">
        <v>0.8</v>
      </c>
      <c r="I45" s="520">
        <v>0.8</v>
      </c>
      <c r="L45" s="269"/>
    </row>
    <row r="46" spans="3:12" s="487" customFormat="1">
      <c r="C46" s="204"/>
      <c r="D46" s="528" t="s">
        <v>926</v>
      </c>
      <c r="E46" s="257" t="s">
        <v>10</v>
      </c>
      <c r="F46" s="520">
        <v>0.3</v>
      </c>
      <c r="G46" s="520">
        <v>0.3</v>
      </c>
      <c r="H46" s="520">
        <v>0.3</v>
      </c>
      <c r="I46" s="520">
        <v>0.3</v>
      </c>
      <c r="L46" s="269"/>
    </row>
    <row r="47" spans="3:12" s="207" customFormat="1">
      <c r="C47" s="487"/>
    </row>
    <row r="48" spans="3:12" s="207" customFormat="1">
      <c r="C48" s="433"/>
      <c r="D48" s="431"/>
      <c r="E48" s="432"/>
      <c r="F48" s="432"/>
      <c r="G48" s="432"/>
      <c r="H48" s="432"/>
      <c r="I48" s="432"/>
    </row>
    <row r="49" spans="1:9" s="207" customFormat="1">
      <c r="C49" s="433"/>
      <c r="D49" s="431"/>
      <c r="E49" s="432"/>
      <c r="F49" s="432"/>
      <c r="G49" s="432"/>
      <c r="H49" s="432"/>
      <c r="I49" s="432"/>
    </row>
    <row r="50" spans="1:9" ht="15.75">
      <c r="A50" s="259" t="s">
        <v>324</v>
      </c>
      <c r="B50" s="259" t="s">
        <v>325</v>
      </c>
      <c r="C50" s="256"/>
      <c r="D50" s="249"/>
      <c r="E50" s="249"/>
      <c r="F50" s="249"/>
    </row>
    <row r="51" spans="1:9" s="207" customFormat="1"/>
    <row r="52" spans="1:9">
      <c r="D52" s="231" t="s">
        <v>959</v>
      </c>
    </row>
    <row r="53" spans="1:9">
      <c r="A53" s="231" t="s">
        <v>328</v>
      </c>
      <c r="D53" s="145">
        <v>4</v>
      </c>
    </row>
    <row r="54" spans="1:9" s="207" customFormat="1">
      <c r="A54" s="231"/>
    </row>
    <row r="56" spans="1:9" ht="38.25">
      <c r="A56" s="249"/>
      <c r="B56" s="249"/>
      <c r="C56" s="260" t="s">
        <v>271</v>
      </c>
      <c r="D56" s="260" t="s">
        <v>272</v>
      </c>
      <c r="E56" s="260" t="s">
        <v>14</v>
      </c>
      <c r="F56" s="225" t="s">
        <v>326</v>
      </c>
    </row>
    <row r="57" spans="1:9">
      <c r="A57" s="249"/>
      <c r="B57" s="249"/>
      <c r="C57" s="206" t="s">
        <v>327</v>
      </c>
      <c r="D57" s="240" t="str">
        <f t="shared" ref="D57:E69" si="13">D20</f>
        <v>Pre-tax WACC</v>
      </c>
      <c r="E57" s="257" t="str">
        <f t="shared" si="13"/>
        <v>%</v>
      </c>
      <c r="F57" s="608">
        <f>IF(D$53=1,F20,IF(D$53=2,G20,IF(D$53=3,H20,IF(D$53=4,I20,))))*IF('D. Graphs'!$B$88=2,(1+'D. Graphs'!$C$84),1)</f>
        <v>8.3000000000000004E-2</v>
      </c>
    </row>
    <row r="58" spans="1:9">
      <c r="A58" s="249"/>
      <c r="B58" s="249"/>
      <c r="C58" s="205"/>
      <c r="D58" s="240" t="str">
        <f t="shared" si="13"/>
        <v>Economic asset life - transmission</v>
      </c>
      <c r="E58" s="257" t="str">
        <f t="shared" si="13"/>
        <v>years</v>
      </c>
      <c r="F58" s="370">
        <f t="shared" ref="F58:F64" si="14">IF(D$53=1,F21,IF(D$53=2,G21,IF(D$53=3,H21,IF(D$53=4,I21,))))</f>
        <v>10</v>
      </c>
    </row>
    <row r="59" spans="1:9">
      <c r="A59" s="249"/>
      <c r="B59" s="249"/>
      <c r="C59" s="205"/>
      <c r="D59" s="240" t="str">
        <f t="shared" si="13"/>
        <v>Scrap value at end of asset life</v>
      </c>
      <c r="E59" s="257" t="str">
        <f t="shared" si="13"/>
        <v>%</v>
      </c>
      <c r="F59" s="369">
        <f>IF(D$53=1,F22,IF(D$53=2,G22,IF(D$53=3,H22,IF(D$53=4,I22,))))*IF('D. Graphs'!$B$88=6,(1+'D. Graphs'!$C$84),1)</f>
        <v>0.05</v>
      </c>
    </row>
    <row r="60" spans="1:9">
      <c r="A60" s="249"/>
      <c r="B60" s="249"/>
      <c r="C60" s="205"/>
      <c r="D60" s="240" t="str">
        <f t="shared" si="13"/>
        <v>Annual asset price trend - h/w related</v>
      </c>
      <c r="E60" s="257" t="str">
        <f t="shared" si="13"/>
        <v>% pa</v>
      </c>
      <c r="F60" s="369">
        <f>IF(D$53=1,F23,IF(D$53=2,G23,IF(D$53=3,H23,IF(D$53=4,I23,))))*IF('D. Graphs'!$B$88=3,(1+'D. Graphs'!$C$84),1)</f>
        <v>0.01</v>
      </c>
    </row>
    <row r="61" spans="1:9">
      <c r="A61" s="249"/>
      <c r="B61" s="249"/>
      <c r="C61" s="205"/>
      <c r="D61" s="240" t="str">
        <f t="shared" si="13"/>
        <v>Annual asset price trend - s/w related</v>
      </c>
      <c r="E61" s="257" t="str">
        <f t="shared" si="13"/>
        <v>% pa</v>
      </c>
      <c r="F61" s="369">
        <f>IF(D$53=1,F24,IF(D$53=2,G24,IF(D$53=3,H24,IF(D$53=4,I24,))))*IF('D. Graphs'!$B$88=3,(1+'D. Graphs'!$C$84),1)</f>
        <v>-0.02</v>
      </c>
    </row>
    <row r="62" spans="1:9">
      <c r="A62" s="249"/>
      <c r="B62" s="249"/>
      <c r="C62" s="205"/>
      <c r="D62" s="240" t="str">
        <f t="shared" si="13"/>
        <v xml:space="preserve">Annual asset price trend - transmission </v>
      </c>
      <c r="E62" s="257" t="str">
        <f t="shared" si="13"/>
        <v>% pa</v>
      </c>
      <c r="F62" s="369">
        <f>IF(D$53=1,F25,IF(D$53=2,G25,IF(D$53=3,H25,IF(D$53=4,I25,))))*IF('D. Graphs'!$B$88=3,(1+'D. Graphs'!$C$84),1)</f>
        <v>2.3E-2</v>
      </c>
    </row>
    <row r="63" spans="1:9">
      <c r="A63" s="249"/>
      <c r="B63" s="249"/>
      <c r="C63" s="205"/>
      <c r="D63" s="240" t="str">
        <f t="shared" si="13"/>
        <v>Annual installation cost trend</v>
      </c>
      <c r="E63" s="257" t="str">
        <f t="shared" si="13"/>
        <v>% pa</v>
      </c>
      <c r="F63" s="369">
        <f t="shared" si="14"/>
        <v>2.3E-2</v>
      </c>
    </row>
    <row r="64" spans="1:9">
      <c r="A64" s="249"/>
      <c r="B64" s="249"/>
      <c r="C64" s="205"/>
      <c r="D64" s="240" t="str">
        <f t="shared" si="13"/>
        <v>Annual opex cost trend</v>
      </c>
      <c r="E64" s="257" t="str">
        <f t="shared" si="13"/>
        <v>% pa</v>
      </c>
      <c r="F64" s="369">
        <f t="shared" si="14"/>
        <v>2.3E-2</v>
      </c>
    </row>
    <row r="65" spans="1:6">
      <c r="A65" s="249"/>
      <c r="B65" s="249"/>
      <c r="C65" s="205"/>
      <c r="D65" s="240" t="str">
        <f t="shared" si="13"/>
        <v>Capitalised installation costs - transmission</v>
      </c>
      <c r="E65" s="257" t="str">
        <f t="shared" si="13"/>
        <v>%</v>
      </c>
      <c r="F65" s="369">
        <f>IF(D$53=1,F28,IF(D$53=2,G28,IF(D$53=3,H28,IF(D$53=4,I28,))))*IF('D. Graphs'!$B$88=4,(1+'D. Graphs'!$C$84),1)</f>
        <v>0.12</v>
      </c>
    </row>
    <row r="66" spans="1:6">
      <c r="A66" s="249"/>
      <c r="B66" s="249"/>
      <c r="C66" s="205"/>
      <c r="D66" s="240" t="str">
        <f t="shared" si="13"/>
        <v>Operating and maintenance costs - transmission</v>
      </c>
      <c r="E66" s="257" t="str">
        <f t="shared" si="13"/>
        <v>%</v>
      </c>
      <c r="F66" s="369">
        <f>IF(D$53=1,F29,IF(D$53=2,G29,IF(D$53=3,H29,IF(D$53=4,I29,))))*IF('D. Graphs'!$B$88=5,(1+'D. Graphs'!$C$84),1)</f>
        <v>2.3E-2</v>
      </c>
    </row>
    <row r="67" spans="1:6">
      <c r="A67" s="249"/>
      <c r="B67" s="249"/>
      <c r="C67" s="206" t="s">
        <v>317</v>
      </c>
      <c r="D67" s="528" t="str">
        <f t="shared" si="13"/>
        <v>Busy day traffic in the busy hour - Voice</v>
      </c>
      <c r="E67" s="257" t="str">
        <f t="shared" si="13"/>
        <v>%</v>
      </c>
      <c r="F67" s="369">
        <f>IF(D$53=1,F30,IF(D$53=2,G30,IF(D$53=3,H30,IF(D$53=4,I30,))))*IF('D. Graphs'!$B$88=8,(1+'D. Graphs'!$C$84),1)</f>
        <v>0.1</v>
      </c>
    </row>
    <row r="68" spans="1:6">
      <c r="A68" s="249"/>
      <c r="B68" s="249"/>
      <c r="C68" s="205"/>
      <c r="D68" s="528" t="str">
        <f t="shared" si="13"/>
        <v>Busy day traffic in the busy hour - SMS</v>
      </c>
      <c r="E68" s="257" t="str">
        <f t="shared" si="13"/>
        <v>%</v>
      </c>
      <c r="F68" s="369">
        <f>IF(D$53=1,F31,IF(D$53=2,G31,IF(D$53=3,H31,IF(D$53=4,I31,))))*IF('D. Graphs'!$B$88=9,(1+'D. Graphs'!$C$84),1)</f>
        <v>7.2499999999999995E-2</v>
      </c>
    </row>
    <row r="69" spans="1:6">
      <c r="A69" s="249"/>
      <c r="B69" s="249"/>
      <c r="C69" s="205"/>
      <c r="D69" s="528" t="str">
        <f t="shared" si="13"/>
        <v>Busy day traffic in the busy hour - MMS</v>
      </c>
      <c r="E69" s="257" t="str">
        <f t="shared" si="13"/>
        <v>%</v>
      </c>
      <c r="F69" s="369">
        <f>IF(D$53=1,F32,IF(D$53=2,G32,IF(D$53=3,H32,IF(D$53=4,I32,))))*IF('D. Graphs'!$B$88=10,(1+'D. Graphs'!$C$84),1)</f>
        <v>0.09</v>
      </c>
    </row>
    <row r="70" spans="1:6">
      <c r="A70" s="249"/>
      <c r="B70" s="249"/>
      <c r="C70" s="205"/>
      <c r="D70" s="528" t="str">
        <f t="shared" ref="D70:E78" si="15">D34</f>
        <v>Busy day traffic in the busy hour - Data</v>
      </c>
      <c r="E70" s="257" t="str">
        <f t="shared" si="15"/>
        <v>%</v>
      </c>
      <c r="F70" s="369">
        <f>IF(D$53=1,F34,IF(D$53=2,G34,IF(D$53=3,H34,IF(D$53=4,I34,))))*IF('D. Graphs'!$B$88=11,(1+'D. Graphs'!$C$84),1)</f>
        <v>6.8000000000000005E-2</v>
      </c>
    </row>
    <row r="71" spans="1:6">
      <c r="A71" s="249"/>
      <c r="B71" s="249"/>
      <c r="C71" s="205"/>
      <c r="D71" s="528" t="str">
        <f t="shared" si="15"/>
        <v>Busy days per year</v>
      </c>
      <c r="E71" s="257" t="str">
        <f t="shared" si="15"/>
        <v>#</v>
      </c>
      <c r="F71" s="370">
        <f>IF(D$53=1,F35,IF(D$53=2,G35,IF(D$53=3,H35,IF(D$53=4,I35,))))*IF('D. Graphs'!$B$88=7,(1+'D. Graphs'!$C$84),1)</f>
        <v>250</v>
      </c>
    </row>
    <row r="72" spans="1:6">
      <c r="C72" s="205"/>
      <c r="D72" s="528" t="str">
        <f t="shared" si="15"/>
        <v>Blocking rate</v>
      </c>
      <c r="E72" s="257" t="str">
        <f t="shared" si="15"/>
        <v>%</v>
      </c>
      <c r="F72" s="369">
        <f>IF(D$53=1,F36,IF(D$53=2,G36,IF(D$53=3,H36,IF(D$53=4,I36,))))*IF('D. Graphs'!$B$88=12,(1+'D. Graphs'!$C$84),1)</f>
        <v>0.02</v>
      </c>
    </row>
    <row r="73" spans="1:6" s="487" customFormat="1">
      <c r="C73" s="205"/>
      <c r="D73" s="528" t="str">
        <f t="shared" si="15"/>
        <v>2G - Split 3-sector/2 sector: PU</v>
      </c>
      <c r="E73" s="257" t="str">
        <f t="shared" si="15"/>
        <v>%</v>
      </c>
      <c r="F73" s="369">
        <f t="shared" ref="F73:F81" si="16">IF(D$53=1,F37,IF(D$53=2,G37,IF(D$53=3,H37,IF(D$53=4,I37,))))</f>
        <v>1</v>
      </c>
    </row>
    <row r="74" spans="1:6" s="487" customFormat="1">
      <c r="C74" s="205"/>
      <c r="D74" s="528" t="str">
        <f t="shared" si="15"/>
        <v>2G - Split 3-sector/2 sector: IN</v>
      </c>
      <c r="E74" s="257" t="str">
        <f t="shared" si="15"/>
        <v>%</v>
      </c>
      <c r="F74" s="369">
        <f t="shared" si="16"/>
        <v>1</v>
      </c>
    </row>
    <row r="75" spans="1:6" s="487" customFormat="1">
      <c r="C75" s="205"/>
      <c r="D75" s="528" t="str">
        <f t="shared" si="15"/>
        <v>2G - Split 2-sector/1 sector: PR</v>
      </c>
      <c r="E75" s="257" t="str">
        <f t="shared" si="15"/>
        <v>%</v>
      </c>
      <c r="F75" s="369">
        <f t="shared" si="16"/>
        <v>0.8</v>
      </c>
    </row>
    <row r="76" spans="1:6" s="487" customFormat="1">
      <c r="C76" s="205"/>
      <c r="D76" s="528" t="str">
        <f t="shared" si="15"/>
        <v>3G - Split 3-sector/2 sector: PU</v>
      </c>
      <c r="E76" s="257" t="str">
        <f t="shared" si="15"/>
        <v>%</v>
      </c>
      <c r="F76" s="369">
        <f t="shared" si="16"/>
        <v>1</v>
      </c>
    </row>
    <row r="77" spans="1:6" s="487" customFormat="1">
      <c r="C77" s="205"/>
      <c r="D77" s="528" t="str">
        <f t="shared" si="15"/>
        <v>3G - Split 3-sector/2 sector: IN</v>
      </c>
      <c r="E77" s="257" t="str">
        <f t="shared" si="15"/>
        <v>%</v>
      </c>
      <c r="F77" s="369">
        <f t="shared" si="16"/>
        <v>1</v>
      </c>
    </row>
    <row r="78" spans="1:6" s="487" customFormat="1">
      <c r="C78" s="205"/>
      <c r="D78" s="528" t="str">
        <f t="shared" si="15"/>
        <v>3G - Split 2-sector/1 sector: PR</v>
      </c>
      <c r="E78" s="257" t="str">
        <f t="shared" si="15"/>
        <v>%</v>
      </c>
      <c r="F78" s="369">
        <f t="shared" si="16"/>
        <v>0.8</v>
      </c>
    </row>
    <row r="79" spans="1:6">
      <c r="C79" s="205"/>
      <c r="D79" s="528" t="str">
        <f t="shared" ref="D79:E79" si="17">D43</f>
        <v>4G - Split 3-sector/2 sector: PU</v>
      </c>
      <c r="E79" s="257" t="str">
        <f t="shared" si="17"/>
        <v>%</v>
      </c>
      <c r="F79" s="369">
        <f t="shared" si="16"/>
        <v>1</v>
      </c>
    </row>
    <row r="80" spans="1:6">
      <c r="C80" s="205"/>
      <c r="D80" s="528" t="str">
        <f t="shared" ref="D80:E80" si="18">D44</f>
        <v>4G - Split 3-sector/2 sector: IN</v>
      </c>
      <c r="E80" s="257" t="str">
        <f t="shared" si="18"/>
        <v>%</v>
      </c>
      <c r="F80" s="369">
        <f t="shared" si="16"/>
        <v>1</v>
      </c>
    </row>
    <row r="81" spans="1:6" ht="15.75">
      <c r="A81" s="259"/>
      <c r="B81" s="259"/>
      <c r="C81" s="205"/>
      <c r="D81" s="528" t="str">
        <f t="shared" ref="D81:E81" si="19">D45</f>
        <v>4G - Split 2-sector/1 sector: PR</v>
      </c>
      <c r="E81" s="257" t="str">
        <f t="shared" si="19"/>
        <v>%</v>
      </c>
      <c r="F81" s="369">
        <f t="shared" si="16"/>
        <v>0.8</v>
      </c>
    </row>
    <row r="82" spans="1:6">
      <c r="C82" s="204"/>
      <c r="D82" s="528" t="str">
        <f t="shared" ref="D82:E82" si="20">D46</f>
        <v>Extra fibre allowance per link</v>
      </c>
      <c r="E82" s="257" t="str">
        <f t="shared" si="20"/>
        <v>%</v>
      </c>
      <c r="F82" s="369">
        <f>IF(D$53=1,F46,IF(D$53=2,G46,IF(D$53=3,H46,IF(D$53=4,I46,))))*IF('D. Graphs'!$B$88=13,(1+'D. Graphs'!$C$84),1)</f>
        <v>0.3</v>
      </c>
    </row>
    <row r="83" spans="1:6">
      <c r="B83" s="269"/>
    </row>
  </sheetData>
  <mergeCells count="2">
    <mergeCell ref="C11:E11"/>
    <mergeCell ref="C3:M3"/>
  </mergeCells>
  <pageMargins left="0.7" right="0.7" top="0.75" bottom="0.75" header="0.3" footer="0.3"/>
  <pageSetup paperSize="9" orientation="portrait" horizontalDpi="0" verticalDpi="0"/>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enableFormatConditionsCalculation="0">
    <tabColor theme="7" tint="0.39997558519241921"/>
  </sheetPr>
  <dimension ref="A1:CM168"/>
  <sheetViews>
    <sheetView showGridLines="0" workbookViewId="0">
      <selection activeCell="F3" sqref="F3"/>
    </sheetView>
  </sheetViews>
  <sheetFormatPr defaultColWidth="9.140625" defaultRowHeight="12.75"/>
  <cols>
    <col min="1" max="1" width="11" style="28" bestFit="1" customWidth="1"/>
    <col min="2" max="2" width="4.7109375" style="21" customWidth="1"/>
    <col min="3" max="3" width="20.7109375" style="21" customWidth="1"/>
    <col min="4" max="4" width="92" style="21" customWidth="1"/>
    <col min="5" max="5" width="69.42578125" style="21" customWidth="1"/>
    <col min="6" max="6" width="20.28515625" style="21" bestFit="1" customWidth="1"/>
    <col min="7" max="32" width="3.7109375" style="21" customWidth="1"/>
    <col min="33" max="44" width="6.7109375" style="21" customWidth="1"/>
    <col min="45" max="48" width="3.7109375" style="21" customWidth="1"/>
    <col min="49" max="88" width="6.7109375" style="21" customWidth="1"/>
    <col min="89" max="89" width="5.7109375" style="21" customWidth="1"/>
    <col min="90" max="91" width="9.140625" style="21" hidden="1" customWidth="1"/>
    <col min="92" max="92" width="3" style="21" customWidth="1"/>
    <col min="93" max="16384" width="9.140625" style="21"/>
  </cols>
  <sheetData>
    <row r="1" spans="1:16" s="57" customFormat="1" ht="26.25">
      <c r="A1" s="48" t="s">
        <v>824</v>
      </c>
      <c r="B1" s="48"/>
      <c r="F1" s="58"/>
    </row>
    <row r="2" spans="1:16" s="6" customFormat="1">
      <c r="A2" s="32"/>
      <c r="B2" s="32"/>
      <c r="C2" s="12"/>
      <c r="H2" s="7"/>
      <c r="I2" s="8"/>
      <c r="J2" s="8"/>
      <c r="L2" s="9"/>
      <c r="M2" s="9"/>
      <c r="N2" s="10"/>
      <c r="O2" s="9"/>
      <c r="P2" s="9"/>
    </row>
    <row r="3" spans="1:16" s="6" customFormat="1">
      <c r="A3" s="32"/>
      <c r="B3" s="105" t="s">
        <v>1027</v>
      </c>
      <c r="C3" s="105"/>
      <c r="D3" s="450" t="s">
        <v>1023</v>
      </c>
      <c r="E3" s="106"/>
      <c r="F3" s="106"/>
      <c r="G3" s="754"/>
      <c r="H3" s="754"/>
      <c r="I3" s="8"/>
      <c r="J3" s="8"/>
      <c r="L3" s="9"/>
      <c r="M3" s="9"/>
      <c r="N3" s="10"/>
      <c r="O3" s="9"/>
      <c r="P3" s="9"/>
    </row>
    <row r="4" spans="1:16" s="6" customFormat="1">
      <c r="A4" s="32"/>
      <c r="B4" s="107" t="s">
        <v>1028</v>
      </c>
      <c r="C4" s="107"/>
      <c r="D4" s="449" t="s">
        <v>1024</v>
      </c>
      <c r="E4" s="108"/>
      <c r="F4" s="108"/>
      <c r="G4" s="754"/>
      <c r="H4" s="754"/>
      <c r="I4" s="8"/>
      <c r="J4" s="8"/>
      <c r="L4" s="9"/>
      <c r="M4" s="9"/>
      <c r="N4" s="10"/>
      <c r="O4" s="9"/>
      <c r="P4" s="9"/>
    </row>
    <row r="5" spans="1:16" s="6" customFormat="1">
      <c r="A5" s="32"/>
      <c r="B5" s="109" t="s">
        <v>1029</v>
      </c>
      <c r="C5" s="109"/>
      <c r="D5" s="339" t="s">
        <v>1025</v>
      </c>
      <c r="E5" s="110"/>
      <c r="F5" s="110"/>
      <c r="G5" s="754"/>
      <c r="H5" s="754"/>
      <c r="I5" s="8"/>
      <c r="J5" s="8"/>
      <c r="L5" s="9"/>
      <c r="M5" s="9"/>
      <c r="N5" s="10"/>
      <c r="O5" s="9"/>
      <c r="P5" s="9"/>
    </row>
    <row r="6" spans="1:16" s="6" customFormat="1">
      <c r="A6" s="32"/>
      <c r="B6" s="111" t="s">
        <v>1030</v>
      </c>
      <c r="C6" s="111"/>
      <c r="D6" s="340" t="s">
        <v>1025</v>
      </c>
      <c r="E6" s="112"/>
      <c r="F6" s="112"/>
      <c r="G6" s="754"/>
      <c r="H6" s="754"/>
      <c r="I6" s="8"/>
      <c r="J6" s="8"/>
      <c r="L6" s="9"/>
      <c r="M6" s="9"/>
      <c r="N6" s="10"/>
      <c r="O6" s="9"/>
      <c r="P6" s="9"/>
    </row>
    <row r="7" spans="1:16" s="6" customFormat="1">
      <c r="A7" s="32"/>
      <c r="B7" s="113" t="s">
        <v>1031</v>
      </c>
      <c r="C7" s="113"/>
      <c r="D7" s="341" t="s">
        <v>1026</v>
      </c>
      <c r="E7" s="114"/>
      <c r="F7" s="114"/>
      <c r="G7" s="754"/>
      <c r="H7" s="754"/>
      <c r="I7" s="8"/>
      <c r="J7" s="8"/>
      <c r="L7" s="9"/>
      <c r="M7" s="9"/>
      <c r="N7" s="10"/>
      <c r="O7" s="9"/>
      <c r="P7" s="9"/>
    </row>
    <row r="8" spans="1:16" s="6" customFormat="1">
      <c r="A8" s="32"/>
      <c r="B8" s="32"/>
      <c r="C8" s="12"/>
      <c r="H8" s="7"/>
      <c r="I8" s="8"/>
      <c r="J8" s="8"/>
      <c r="L8" s="9"/>
      <c r="M8" s="9"/>
      <c r="N8" s="10"/>
      <c r="O8" s="9"/>
      <c r="P8" s="9"/>
    </row>
    <row r="9" spans="1:16" s="6" customFormat="1">
      <c r="A9" s="32"/>
      <c r="B9" s="32"/>
      <c r="C9" s="12" t="s">
        <v>201</v>
      </c>
      <c r="H9" s="7"/>
      <c r="I9" s="8"/>
      <c r="J9" s="8"/>
      <c r="L9" s="9"/>
      <c r="M9" s="9"/>
      <c r="N9" s="10"/>
      <c r="O9" s="9"/>
      <c r="P9" s="9"/>
    </row>
    <row r="10" spans="1:16" s="6" customFormat="1">
      <c r="C10" s="55"/>
      <c r="H10" s="8"/>
      <c r="I10" s="14"/>
      <c r="J10" s="9"/>
    </row>
    <row r="11" spans="1:16" s="6" customFormat="1">
      <c r="C11" s="40" t="s">
        <v>0</v>
      </c>
      <c r="D11" s="41" t="s">
        <v>211</v>
      </c>
      <c r="E11" s="130" t="s">
        <v>685</v>
      </c>
      <c r="H11" s="14"/>
    </row>
    <row r="12" spans="1:16" s="6" customFormat="1">
      <c r="C12" s="23" t="s">
        <v>143</v>
      </c>
      <c r="D12" s="482" t="s">
        <v>514</v>
      </c>
      <c r="E12" s="287" t="s">
        <v>675</v>
      </c>
      <c r="H12" s="14"/>
    </row>
    <row r="13" spans="1:16" s="6" customFormat="1">
      <c r="C13" s="23" t="s">
        <v>144</v>
      </c>
      <c r="D13" s="97" t="s">
        <v>515</v>
      </c>
      <c r="E13" s="287" t="s">
        <v>676</v>
      </c>
      <c r="H13" s="14"/>
    </row>
    <row r="14" spans="1:16" s="6" customFormat="1">
      <c r="C14" s="23" t="s">
        <v>145</v>
      </c>
      <c r="D14" s="97" t="s">
        <v>516</v>
      </c>
      <c r="E14" s="287" t="s">
        <v>676</v>
      </c>
      <c r="H14" s="14"/>
    </row>
    <row r="15" spans="1:16" s="6" customFormat="1">
      <c r="C15" s="23" t="s">
        <v>146</v>
      </c>
      <c r="D15" s="482" t="s">
        <v>517</v>
      </c>
      <c r="E15" s="287" t="s">
        <v>676</v>
      </c>
      <c r="H15" s="14"/>
    </row>
    <row r="16" spans="1:16" s="6" customFormat="1">
      <c r="C16" s="23" t="s">
        <v>147</v>
      </c>
      <c r="D16" s="482" t="s">
        <v>518</v>
      </c>
      <c r="E16" s="287" t="s">
        <v>676</v>
      </c>
      <c r="H16" s="14"/>
    </row>
    <row r="17" spans="3:8" s="6" customFormat="1">
      <c r="C17" s="23" t="s">
        <v>148</v>
      </c>
      <c r="D17" s="97" t="s">
        <v>519</v>
      </c>
      <c r="E17" s="287" t="s">
        <v>675</v>
      </c>
      <c r="H17" s="14"/>
    </row>
    <row r="18" spans="3:8" s="6" customFormat="1">
      <c r="C18" s="23" t="s">
        <v>149</v>
      </c>
      <c r="D18" s="97" t="s">
        <v>520</v>
      </c>
      <c r="E18" s="287" t="s">
        <v>676</v>
      </c>
      <c r="H18" s="14"/>
    </row>
    <row r="19" spans="3:8" s="6" customFormat="1">
      <c r="C19" s="23" t="s">
        <v>150</v>
      </c>
      <c r="D19" s="97" t="s">
        <v>521</v>
      </c>
      <c r="E19" s="287" t="s">
        <v>675</v>
      </c>
      <c r="H19" s="14"/>
    </row>
    <row r="20" spans="3:8" s="6" customFormat="1">
      <c r="C20" s="23" t="s">
        <v>151</v>
      </c>
      <c r="D20" s="482" t="s">
        <v>522</v>
      </c>
      <c r="E20" s="287" t="s">
        <v>675</v>
      </c>
      <c r="H20" s="14"/>
    </row>
    <row r="21" spans="3:8" s="6" customFormat="1">
      <c r="C21" s="23" t="s">
        <v>152</v>
      </c>
      <c r="D21" s="97" t="s">
        <v>523</v>
      </c>
      <c r="E21" s="287" t="s">
        <v>675</v>
      </c>
      <c r="H21" s="14"/>
    </row>
    <row r="22" spans="3:8" s="6" customFormat="1">
      <c r="C22" s="23" t="s">
        <v>153</v>
      </c>
      <c r="D22" s="97" t="s">
        <v>524</v>
      </c>
      <c r="E22" s="287" t="s">
        <v>676</v>
      </c>
      <c r="H22" s="14"/>
    </row>
    <row r="23" spans="3:8" s="6" customFormat="1">
      <c r="C23" s="23" t="s">
        <v>154</v>
      </c>
      <c r="D23" s="97" t="s">
        <v>525</v>
      </c>
      <c r="E23" s="287" t="s">
        <v>675</v>
      </c>
      <c r="H23" s="14"/>
    </row>
    <row r="24" spans="3:8" s="6" customFormat="1">
      <c r="C24" s="23" t="s">
        <v>155</v>
      </c>
      <c r="D24" s="97" t="s">
        <v>526</v>
      </c>
      <c r="E24" s="287" t="s">
        <v>676</v>
      </c>
      <c r="H24" s="14"/>
    </row>
    <row r="25" spans="3:8" s="6" customFormat="1">
      <c r="C25" s="23" t="s">
        <v>156</v>
      </c>
      <c r="D25" s="97" t="s">
        <v>527</v>
      </c>
      <c r="E25" s="287" t="s">
        <v>675</v>
      </c>
      <c r="H25" s="14"/>
    </row>
    <row r="26" spans="3:8" s="6" customFormat="1">
      <c r="C26" s="23" t="s">
        <v>157</v>
      </c>
      <c r="D26" s="97" t="s">
        <v>528</v>
      </c>
      <c r="E26" s="287" t="s">
        <v>676</v>
      </c>
      <c r="H26" s="14"/>
    </row>
    <row r="27" spans="3:8" s="6" customFormat="1">
      <c r="C27" s="23" t="s">
        <v>158</v>
      </c>
      <c r="D27" s="97" t="s">
        <v>529</v>
      </c>
      <c r="E27" s="287" t="s">
        <v>675</v>
      </c>
      <c r="H27" s="14"/>
    </row>
    <row r="28" spans="3:8" s="6" customFormat="1">
      <c r="C28" s="23" t="s">
        <v>159</v>
      </c>
      <c r="D28" s="97" t="s">
        <v>530</v>
      </c>
      <c r="E28" s="287" t="s">
        <v>675</v>
      </c>
      <c r="H28" s="14"/>
    </row>
    <row r="29" spans="3:8" s="6" customFormat="1">
      <c r="C29" s="23" t="s">
        <v>160</v>
      </c>
      <c r="D29" s="97" t="s">
        <v>531</v>
      </c>
      <c r="E29" s="287" t="s">
        <v>676</v>
      </c>
      <c r="H29" s="14"/>
    </row>
    <row r="30" spans="3:8" s="6" customFormat="1">
      <c r="C30" s="23" t="s">
        <v>161</v>
      </c>
      <c r="D30" s="482" t="s">
        <v>532</v>
      </c>
      <c r="E30" s="287" t="s">
        <v>675</v>
      </c>
      <c r="H30" s="14"/>
    </row>
    <row r="31" spans="3:8" s="6" customFormat="1">
      <c r="C31" s="23" t="s">
        <v>162</v>
      </c>
      <c r="D31" s="97" t="s">
        <v>533</v>
      </c>
      <c r="E31" s="287" t="s">
        <v>677</v>
      </c>
      <c r="H31" s="14"/>
    </row>
    <row r="32" spans="3:8" s="6" customFormat="1">
      <c r="C32" s="23" t="s">
        <v>163</v>
      </c>
      <c r="D32" s="97" t="s">
        <v>534</v>
      </c>
      <c r="E32" s="287" t="s">
        <v>675</v>
      </c>
      <c r="H32" s="14"/>
    </row>
    <row r="33" spans="3:9" s="6" customFormat="1">
      <c r="C33" s="23" t="s">
        <v>164</v>
      </c>
      <c r="D33" s="97" t="s">
        <v>535</v>
      </c>
      <c r="E33" s="287" t="s">
        <v>676</v>
      </c>
      <c r="H33" s="14"/>
    </row>
    <row r="34" spans="3:9" s="6" customFormat="1">
      <c r="C34" s="23" t="s">
        <v>165</v>
      </c>
      <c r="D34" s="97" t="s">
        <v>536</v>
      </c>
      <c r="E34" s="287" t="s">
        <v>675</v>
      </c>
      <c r="H34" s="14"/>
    </row>
    <row r="35" spans="3:9" s="6" customFormat="1">
      <c r="C35" s="23" t="s">
        <v>166</v>
      </c>
      <c r="D35" s="97" t="s">
        <v>537</v>
      </c>
      <c r="E35" s="287" t="s">
        <v>676</v>
      </c>
      <c r="H35" s="14"/>
    </row>
    <row r="36" spans="3:9" s="6" customFormat="1">
      <c r="C36" s="23" t="s">
        <v>167</v>
      </c>
      <c r="D36" s="97" t="s">
        <v>538</v>
      </c>
      <c r="E36" s="287" t="s">
        <v>675</v>
      </c>
      <c r="H36" s="14"/>
    </row>
    <row r="37" spans="3:9" s="6" customFormat="1">
      <c r="C37" s="23" t="s">
        <v>168</v>
      </c>
      <c r="D37" s="97" t="s">
        <v>539</v>
      </c>
      <c r="E37" s="287" t="s">
        <v>675</v>
      </c>
      <c r="H37" s="14"/>
    </row>
    <row r="38" spans="3:9" s="6" customFormat="1">
      <c r="C38" s="23" t="s">
        <v>169</v>
      </c>
      <c r="D38" s="97" t="s">
        <v>540</v>
      </c>
      <c r="E38" s="287" t="s">
        <v>675</v>
      </c>
      <c r="H38" s="14"/>
    </row>
    <row r="39" spans="3:9" s="6" customFormat="1">
      <c r="C39" s="23" t="s">
        <v>170</v>
      </c>
      <c r="D39" s="97" t="s">
        <v>541</v>
      </c>
      <c r="E39" s="287" t="s">
        <v>676</v>
      </c>
      <c r="H39" s="14"/>
    </row>
    <row r="40" spans="3:9" s="6" customFormat="1">
      <c r="C40" s="11"/>
      <c r="D40" s="11"/>
      <c r="E40" s="28"/>
      <c r="G40" s="16"/>
      <c r="H40" s="15"/>
      <c r="I40" s="14"/>
    </row>
    <row r="42" spans="3:9">
      <c r="C42" s="12" t="s">
        <v>54</v>
      </c>
      <c r="D42" s="6"/>
      <c r="F42" s="325"/>
    </row>
    <row r="43" spans="3:9" hidden="1">
      <c r="C43" s="12"/>
      <c r="D43" s="6"/>
    </row>
    <row r="44" spans="3:9">
      <c r="C44" s="40" t="s">
        <v>0</v>
      </c>
      <c r="D44" s="40" t="s">
        <v>308</v>
      </c>
      <c r="E44" s="40" t="s">
        <v>44</v>
      </c>
      <c r="F44" s="40" t="s">
        <v>403</v>
      </c>
      <c r="G44" s="498"/>
    </row>
    <row r="45" spans="3:9">
      <c r="C45" s="81" t="s">
        <v>96</v>
      </c>
      <c r="D45" s="97" t="s">
        <v>12</v>
      </c>
      <c r="E45" s="482" t="s">
        <v>542</v>
      </c>
      <c r="F45" s="365" t="s">
        <v>404</v>
      </c>
      <c r="G45" s="498"/>
    </row>
    <row r="46" spans="3:9">
      <c r="C46" s="81" t="s">
        <v>97</v>
      </c>
      <c r="D46" s="482" t="s">
        <v>622</v>
      </c>
      <c r="E46" s="482" t="s">
        <v>841</v>
      </c>
      <c r="F46" s="365" t="s">
        <v>666</v>
      </c>
      <c r="G46" s="498"/>
    </row>
    <row r="47" spans="3:9">
      <c r="C47" s="81" t="s">
        <v>98</v>
      </c>
      <c r="D47" s="97" t="s">
        <v>4</v>
      </c>
      <c r="E47" s="482" t="s">
        <v>839</v>
      </c>
      <c r="F47" s="365" t="s">
        <v>670</v>
      </c>
      <c r="G47" s="498"/>
    </row>
    <row r="48" spans="3:9">
      <c r="C48" s="81" t="s">
        <v>99</v>
      </c>
      <c r="D48" s="97" t="s">
        <v>202</v>
      </c>
      <c r="E48" s="482" t="s">
        <v>840</v>
      </c>
      <c r="F48" s="365" t="s">
        <v>666</v>
      </c>
      <c r="G48" s="498"/>
    </row>
    <row r="49" spans="3:7">
      <c r="C49" s="81" t="s">
        <v>100</v>
      </c>
      <c r="D49" s="97" t="s">
        <v>5</v>
      </c>
      <c r="E49" s="97" t="s">
        <v>543</v>
      </c>
      <c r="F49" s="365" t="s">
        <v>670</v>
      </c>
      <c r="G49" s="498"/>
    </row>
    <row r="50" spans="3:7">
      <c r="C50" s="81" t="s">
        <v>101</v>
      </c>
      <c r="D50" s="97" t="s">
        <v>203</v>
      </c>
      <c r="E50" s="97" t="s">
        <v>544</v>
      </c>
      <c r="F50" s="365" t="s">
        <v>666</v>
      </c>
      <c r="G50" s="498"/>
    </row>
    <row r="51" spans="3:7">
      <c r="C51" s="81" t="s">
        <v>102</v>
      </c>
      <c r="D51" s="97" t="s">
        <v>6</v>
      </c>
      <c r="E51" s="97" t="s">
        <v>545</v>
      </c>
      <c r="F51" s="365" t="s">
        <v>329</v>
      </c>
      <c r="G51" s="498"/>
    </row>
    <row r="52" spans="3:7">
      <c r="C52" s="81" t="s">
        <v>103</v>
      </c>
      <c r="D52" s="97" t="s">
        <v>1</v>
      </c>
      <c r="E52" s="97" t="s">
        <v>546</v>
      </c>
      <c r="F52" s="365" t="s">
        <v>329</v>
      </c>
      <c r="G52" s="498"/>
    </row>
    <row r="53" spans="3:7">
      <c r="C53" s="81" t="s">
        <v>104</v>
      </c>
      <c r="D53" s="97" t="s">
        <v>181</v>
      </c>
      <c r="E53" s="97" t="s">
        <v>547</v>
      </c>
      <c r="F53" s="365" t="s">
        <v>329</v>
      </c>
      <c r="G53" s="498"/>
    </row>
    <row r="54" spans="3:7">
      <c r="C54" s="81" t="s">
        <v>105</v>
      </c>
      <c r="D54" s="97" t="s">
        <v>139</v>
      </c>
      <c r="E54" s="97" t="s">
        <v>548</v>
      </c>
      <c r="F54" s="365" t="s">
        <v>217</v>
      </c>
      <c r="G54" s="498"/>
    </row>
    <row r="55" spans="3:7">
      <c r="C55" s="81" t="s">
        <v>106</v>
      </c>
      <c r="D55" s="97" t="s">
        <v>140</v>
      </c>
      <c r="E55" s="97" t="s">
        <v>549</v>
      </c>
      <c r="F55" s="365" t="s">
        <v>217</v>
      </c>
      <c r="G55" s="498"/>
    </row>
    <row r="56" spans="3:7">
      <c r="C56" s="81" t="s">
        <v>107</v>
      </c>
      <c r="D56" s="97" t="s">
        <v>141</v>
      </c>
      <c r="E56" s="97" t="s">
        <v>550</v>
      </c>
      <c r="F56" s="365" t="s">
        <v>216</v>
      </c>
      <c r="G56" s="498"/>
    </row>
    <row r="57" spans="3:7">
      <c r="C57" s="81" t="s">
        <v>108</v>
      </c>
      <c r="D57" s="97" t="s">
        <v>182</v>
      </c>
      <c r="E57" s="97" t="s">
        <v>551</v>
      </c>
      <c r="F57" s="365" t="s">
        <v>329</v>
      </c>
      <c r="G57" s="498"/>
    </row>
    <row r="58" spans="3:7">
      <c r="C58" s="81" t="s">
        <v>109</v>
      </c>
      <c r="D58" s="97" t="s">
        <v>50</v>
      </c>
      <c r="E58" s="97" t="s">
        <v>552</v>
      </c>
      <c r="F58" s="365" t="s">
        <v>329</v>
      </c>
      <c r="G58" s="498"/>
    </row>
    <row r="59" spans="3:7">
      <c r="C59" s="81" t="s">
        <v>110</v>
      </c>
      <c r="D59" s="97" t="s">
        <v>142</v>
      </c>
      <c r="E59" s="97" t="s">
        <v>553</v>
      </c>
      <c r="F59" s="365" t="s">
        <v>329</v>
      </c>
      <c r="G59" s="498"/>
    </row>
    <row r="60" spans="3:7">
      <c r="C60" s="81" t="s">
        <v>111</v>
      </c>
      <c r="D60" s="97" t="s">
        <v>45</v>
      </c>
      <c r="E60" s="482" t="s">
        <v>558</v>
      </c>
      <c r="F60" s="365" t="s">
        <v>329</v>
      </c>
      <c r="G60" s="498"/>
    </row>
    <row r="61" spans="3:7">
      <c r="C61" s="81" t="s">
        <v>126</v>
      </c>
      <c r="D61" s="97" t="s">
        <v>136</v>
      </c>
      <c r="E61" s="97" t="s">
        <v>212</v>
      </c>
      <c r="F61" s="365" t="s">
        <v>329</v>
      </c>
      <c r="G61" s="498"/>
    </row>
    <row r="62" spans="3:7">
      <c r="C62" s="81" t="s">
        <v>127</v>
      </c>
      <c r="D62" s="97" t="s">
        <v>183</v>
      </c>
      <c r="E62" s="482" t="s">
        <v>557</v>
      </c>
      <c r="F62" s="365" t="s">
        <v>329</v>
      </c>
      <c r="G62" s="498"/>
    </row>
    <row r="63" spans="3:7">
      <c r="C63" s="81" t="s">
        <v>128</v>
      </c>
      <c r="D63" s="97" t="s">
        <v>52</v>
      </c>
      <c r="E63" s="97" t="s">
        <v>555</v>
      </c>
      <c r="F63" s="365" t="s">
        <v>329</v>
      </c>
      <c r="G63" s="498"/>
    </row>
    <row r="64" spans="3:7">
      <c r="C64" s="81" t="s">
        <v>129</v>
      </c>
      <c r="D64" s="97" t="s">
        <v>51</v>
      </c>
      <c r="E64" s="97" t="s">
        <v>556</v>
      </c>
      <c r="F64" s="365" t="s">
        <v>329</v>
      </c>
      <c r="G64" s="498"/>
    </row>
    <row r="65" spans="3:21">
      <c r="C65" s="81" t="s">
        <v>130</v>
      </c>
      <c r="D65" s="97" t="s">
        <v>601</v>
      </c>
      <c r="E65" s="97" t="s">
        <v>554</v>
      </c>
      <c r="F65" s="482" t="s">
        <v>666</v>
      </c>
      <c r="G65" s="498"/>
    </row>
    <row r="66" spans="3:21">
      <c r="C66" s="81" t="s">
        <v>131</v>
      </c>
      <c r="D66" s="97" t="s">
        <v>602</v>
      </c>
      <c r="E66" s="97" t="s">
        <v>559</v>
      </c>
      <c r="F66" s="482" t="s">
        <v>666</v>
      </c>
      <c r="G66" s="498"/>
    </row>
    <row r="67" spans="3:21">
      <c r="C67" s="81" t="s">
        <v>132</v>
      </c>
      <c r="D67" s="482" t="s">
        <v>629</v>
      </c>
      <c r="E67" s="482" t="s">
        <v>630</v>
      </c>
      <c r="F67" s="482" t="s">
        <v>329</v>
      </c>
      <c r="G67" s="498"/>
    </row>
    <row r="68" spans="3:21">
      <c r="C68" s="81" t="s">
        <v>133</v>
      </c>
      <c r="D68" s="482" t="s">
        <v>838</v>
      </c>
      <c r="E68" s="482" t="s">
        <v>883</v>
      </c>
      <c r="F68" s="365" t="s">
        <v>666</v>
      </c>
      <c r="G68" s="498"/>
    </row>
    <row r="69" spans="3:21">
      <c r="C69" s="81" t="s">
        <v>204</v>
      </c>
      <c r="D69" s="482" t="s">
        <v>882</v>
      </c>
      <c r="E69" s="482" t="s">
        <v>884</v>
      </c>
      <c r="F69" s="365" t="s">
        <v>666</v>
      </c>
      <c r="G69" s="498"/>
    </row>
    <row r="70" spans="3:21">
      <c r="C70" s="81" t="s">
        <v>205</v>
      </c>
      <c r="D70" s="97" t="s">
        <v>213</v>
      </c>
      <c r="E70" s="97" t="s">
        <v>178</v>
      </c>
      <c r="F70" s="97"/>
      <c r="G70" s="498"/>
    </row>
    <row r="71" spans="3:21">
      <c r="C71" s="81" t="s">
        <v>230</v>
      </c>
      <c r="D71" s="97" t="s">
        <v>213</v>
      </c>
      <c r="E71" s="97" t="s">
        <v>178</v>
      </c>
      <c r="F71" s="97"/>
      <c r="G71" s="498"/>
    </row>
    <row r="72" spans="3:21">
      <c r="C72" s="81" t="s">
        <v>231</v>
      </c>
      <c r="D72" s="97" t="s">
        <v>213</v>
      </c>
      <c r="E72" s="97" t="s">
        <v>178</v>
      </c>
      <c r="F72" s="97"/>
      <c r="G72" s="498"/>
    </row>
    <row r="73" spans="3:21">
      <c r="C73" s="81" t="s">
        <v>232</v>
      </c>
      <c r="D73" s="97" t="s">
        <v>213</v>
      </c>
      <c r="E73" s="97" t="s">
        <v>178</v>
      </c>
      <c r="F73" s="97"/>
      <c r="G73" s="498"/>
    </row>
    <row r="74" spans="3:21">
      <c r="C74" s="240" t="s">
        <v>233</v>
      </c>
      <c r="D74" s="97" t="s">
        <v>213</v>
      </c>
      <c r="E74" s="97" t="s">
        <v>178</v>
      </c>
      <c r="F74" s="97"/>
      <c r="G74" s="498"/>
    </row>
    <row r="75" spans="3:21">
      <c r="G75" s="498"/>
    </row>
    <row r="77" spans="3:21">
      <c r="C77" s="12" t="s">
        <v>80</v>
      </c>
      <c r="D77" s="6"/>
      <c r="E77" s="325" t="s">
        <v>725</v>
      </c>
    </row>
    <row r="78" spans="3:21" hidden="1">
      <c r="C78" s="55"/>
      <c r="D78" s="6"/>
      <c r="E78" s="21" t="str">
        <f>D81</f>
        <v>BTS-BSC</v>
      </c>
      <c r="F78" s="21" t="str">
        <f>D83</f>
        <v>BSC-MSC</v>
      </c>
      <c r="G78" s="21" t="str">
        <f>D85</f>
        <v>MSC-MSC</v>
      </c>
      <c r="H78" s="21" t="str">
        <f>D86</f>
        <v>MSC-PPP</v>
      </c>
      <c r="I78" s="21" t="str">
        <f>D87</f>
        <v>MSC-HLR</v>
      </c>
      <c r="J78" s="21" t="str">
        <f>D88</f>
        <v>MSC-SMS</v>
      </c>
      <c r="K78" s="21" t="str">
        <f>D89</f>
        <v>MSC-MMS</v>
      </c>
      <c r="L78" s="21" t="str">
        <f>D90</f>
        <v>MSC-OSS</v>
      </c>
      <c r="M78" s="21" t="str">
        <f>D91</f>
        <v>MSC-GPRS</v>
      </c>
      <c r="N78" s="21" t="str">
        <f>D92</f>
        <v>MSC-BIL</v>
      </c>
      <c r="O78" s="21" t="str">
        <f>D93</f>
        <v>MSC-IBIL</v>
      </c>
      <c r="P78" s="21" t="str">
        <f>D94</f>
        <v>MSC-IGW</v>
      </c>
      <c r="Q78" s="21" t="str">
        <f>D95</f>
        <v>MSC-INT</v>
      </c>
      <c r="R78" s="21" t="str">
        <f>D96</f>
        <v>MSC-IN/NGIN</v>
      </c>
      <c r="S78" s="21" t="str">
        <f>D97</f>
        <v>eNodeB-MSC</v>
      </c>
      <c r="T78" s="21" t="str">
        <f>D98</f>
        <v>OTHER: complete as required</v>
      </c>
      <c r="U78" s="21" t="str">
        <f>D105</f>
        <v>OTHER: complete as required</v>
      </c>
    </row>
    <row r="79" spans="3:21" hidden="1">
      <c r="C79" s="55"/>
      <c r="D79" s="6"/>
    </row>
    <row r="80" spans="3:21">
      <c r="C80" s="40" t="s">
        <v>0</v>
      </c>
      <c r="D80" s="41" t="s">
        <v>44</v>
      </c>
      <c r="E80" s="41" t="s">
        <v>402</v>
      </c>
    </row>
    <row r="81" spans="3:5">
      <c r="C81" s="81" t="s">
        <v>81</v>
      </c>
      <c r="D81" s="97" t="s">
        <v>7</v>
      </c>
      <c r="E81" s="482" t="s">
        <v>670</v>
      </c>
    </row>
    <row r="82" spans="3:5">
      <c r="C82" s="81" t="s">
        <v>82</v>
      </c>
      <c r="D82" s="97" t="s">
        <v>209</v>
      </c>
      <c r="E82" s="482" t="s">
        <v>666</v>
      </c>
    </row>
    <row r="83" spans="3:5">
      <c r="C83" s="81" t="s">
        <v>83</v>
      </c>
      <c r="D83" s="97" t="s">
        <v>8</v>
      </c>
      <c r="E83" s="482" t="s">
        <v>670</v>
      </c>
    </row>
    <row r="84" spans="3:5">
      <c r="C84" s="81" t="s">
        <v>84</v>
      </c>
      <c r="D84" s="97" t="s">
        <v>206</v>
      </c>
      <c r="E84" s="482" t="s">
        <v>666</v>
      </c>
    </row>
    <row r="85" spans="3:5">
      <c r="C85" s="81" t="s">
        <v>85</v>
      </c>
      <c r="D85" s="97" t="s">
        <v>9</v>
      </c>
      <c r="E85" s="97" t="s">
        <v>404</v>
      </c>
    </row>
    <row r="86" spans="3:5">
      <c r="C86" s="81" t="s">
        <v>86</v>
      </c>
      <c r="D86" s="97" t="s">
        <v>171</v>
      </c>
      <c r="E86" s="97" t="s">
        <v>404</v>
      </c>
    </row>
    <row r="87" spans="3:5">
      <c r="C87" s="81" t="s">
        <v>87</v>
      </c>
      <c r="D87" s="97" t="s">
        <v>49</v>
      </c>
      <c r="E87" s="97" t="s">
        <v>404</v>
      </c>
    </row>
    <row r="88" spans="3:5">
      <c r="C88" s="81" t="s">
        <v>88</v>
      </c>
      <c r="D88" s="97" t="s">
        <v>137</v>
      </c>
      <c r="E88" s="97" t="s">
        <v>404</v>
      </c>
    </row>
    <row r="89" spans="3:5">
      <c r="C89" s="81" t="s">
        <v>89</v>
      </c>
      <c r="D89" s="97" t="s">
        <v>138</v>
      </c>
      <c r="E89" s="97" t="s">
        <v>404</v>
      </c>
    </row>
    <row r="90" spans="3:5">
      <c r="C90" s="81" t="s">
        <v>90</v>
      </c>
      <c r="D90" s="97" t="s">
        <v>174</v>
      </c>
      <c r="E90" s="97" t="s">
        <v>404</v>
      </c>
    </row>
    <row r="91" spans="3:5">
      <c r="C91" s="81" t="s">
        <v>91</v>
      </c>
      <c r="D91" s="97" t="s">
        <v>175</v>
      </c>
      <c r="E91" s="97" t="s">
        <v>404</v>
      </c>
    </row>
    <row r="92" spans="3:5">
      <c r="C92" s="81" t="s">
        <v>92</v>
      </c>
      <c r="D92" s="97" t="s">
        <v>176</v>
      </c>
      <c r="E92" s="97" t="s">
        <v>404</v>
      </c>
    </row>
    <row r="93" spans="3:5">
      <c r="C93" s="81" t="s">
        <v>93</v>
      </c>
      <c r="D93" s="97" t="s">
        <v>177</v>
      </c>
      <c r="E93" s="97" t="s">
        <v>404</v>
      </c>
    </row>
    <row r="94" spans="3:5">
      <c r="C94" s="81" t="s">
        <v>94</v>
      </c>
      <c r="D94" s="97" t="s">
        <v>172</v>
      </c>
      <c r="E94" s="97" t="s">
        <v>404</v>
      </c>
    </row>
    <row r="95" spans="3:5">
      <c r="C95" s="81" t="s">
        <v>95</v>
      </c>
      <c r="D95" s="97" t="s">
        <v>173</v>
      </c>
      <c r="E95" s="97" t="s">
        <v>404</v>
      </c>
    </row>
    <row r="96" spans="3:5">
      <c r="C96" s="81" t="s">
        <v>134</v>
      </c>
      <c r="D96" s="482" t="s">
        <v>631</v>
      </c>
      <c r="E96" s="97" t="s">
        <v>404</v>
      </c>
    </row>
    <row r="97" spans="3:7">
      <c r="C97" s="81" t="s">
        <v>207</v>
      </c>
      <c r="D97" s="482" t="s">
        <v>842</v>
      </c>
      <c r="E97" s="482" t="s">
        <v>666</v>
      </c>
    </row>
    <row r="98" spans="3:7">
      <c r="C98" s="81" t="s">
        <v>208</v>
      </c>
      <c r="D98" s="97" t="s">
        <v>178</v>
      </c>
      <c r="E98" s="97"/>
    </row>
    <row r="99" spans="3:7">
      <c r="C99" s="81" t="s">
        <v>135</v>
      </c>
      <c r="D99" s="97" t="s">
        <v>178</v>
      </c>
      <c r="E99" s="97"/>
    </row>
    <row r="100" spans="3:7">
      <c r="C100" s="81" t="s">
        <v>234</v>
      </c>
      <c r="D100" s="97" t="s">
        <v>178</v>
      </c>
      <c r="E100" s="97"/>
    </row>
    <row r="101" spans="3:7">
      <c r="C101" s="81" t="s">
        <v>235</v>
      </c>
      <c r="D101" s="97" t="s">
        <v>178</v>
      </c>
      <c r="E101" s="97"/>
    </row>
    <row r="102" spans="3:7">
      <c r="C102" s="81" t="s">
        <v>236</v>
      </c>
      <c r="D102" s="97" t="s">
        <v>178</v>
      </c>
      <c r="E102" s="97"/>
    </row>
    <row r="103" spans="3:7">
      <c r="C103" s="81" t="s">
        <v>237</v>
      </c>
      <c r="D103" s="97" t="s">
        <v>178</v>
      </c>
      <c r="E103" s="97"/>
    </row>
    <row r="104" spans="3:7">
      <c r="C104" s="81" t="s">
        <v>238</v>
      </c>
      <c r="D104" s="97" t="s">
        <v>178</v>
      </c>
      <c r="E104" s="97"/>
    </row>
    <row r="105" spans="3:7">
      <c r="C105" s="81" t="s">
        <v>239</v>
      </c>
      <c r="D105" s="97" t="s">
        <v>178</v>
      </c>
      <c r="E105" s="97"/>
    </row>
    <row r="108" spans="3:7">
      <c r="C108" s="12" t="s">
        <v>55</v>
      </c>
      <c r="D108" s="6"/>
    </row>
    <row r="109" spans="3:7">
      <c r="C109" s="40" t="s">
        <v>56</v>
      </c>
      <c r="D109" s="41" t="s">
        <v>44</v>
      </c>
      <c r="E109" s="37" t="s">
        <v>14</v>
      </c>
      <c r="F109" s="37" t="s">
        <v>647</v>
      </c>
    </row>
    <row r="110" spans="3:7">
      <c r="C110" s="81" t="s">
        <v>57</v>
      </c>
      <c r="D110" s="97" t="s">
        <v>560</v>
      </c>
      <c r="E110" s="97" t="s">
        <v>561</v>
      </c>
      <c r="F110" s="287" t="s">
        <v>640</v>
      </c>
      <c r="G110" s="662" t="s">
        <v>982</v>
      </c>
    </row>
    <row r="111" spans="3:7">
      <c r="C111" s="81" t="s">
        <v>58</v>
      </c>
      <c r="D111" s="97" t="s">
        <v>562</v>
      </c>
      <c r="E111" s="97" t="s">
        <v>561</v>
      </c>
      <c r="F111" s="287" t="s">
        <v>640</v>
      </c>
      <c r="G111" s="662" t="s">
        <v>982</v>
      </c>
    </row>
    <row r="112" spans="3:7">
      <c r="C112" s="81" t="s">
        <v>59</v>
      </c>
      <c r="D112" s="97" t="s">
        <v>563</v>
      </c>
      <c r="E112" s="97" t="s">
        <v>561</v>
      </c>
      <c r="F112" s="287" t="s">
        <v>640</v>
      </c>
      <c r="G112" s="662" t="s">
        <v>982</v>
      </c>
    </row>
    <row r="113" spans="3:7">
      <c r="C113" s="81" t="s">
        <v>60</v>
      </c>
      <c r="D113" s="97" t="s">
        <v>564</v>
      </c>
      <c r="E113" s="97" t="s">
        <v>561</v>
      </c>
      <c r="F113" s="287" t="s">
        <v>640</v>
      </c>
      <c r="G113" s="662" t="s">
        <v>982</v>
      </c>
    </row>
    <row r="114" spans="3:7">
      <c r="C114" s="81" t="s">
        <v>61</v>
      </c>
      <c r="D114" s="97" t="s">
        <v>565</v>
      </c>
      <c r="E114" s="97" t="s">
        <v>561</v>
      </c>
      <c r="F114" s="287" t="s">
        <v>640</v>
      </c>
      <c r="G114" s="662" t="s">
        <v>982</v>
      </c>
    </row>
    <row r="115" spans="3:7">
      <c r="C115" s="81" t="s">
        <v>62</v>
      </c>
      <c r="D115" s="97" t="s">
        <v>566</v>
      </c>
      <c r="E115" s="97" t="s">
        <v>561</v>
      </c>
      <c r="F115" s="287" t="s">
        <v>640</v>
      </c>
      <c r="G115" s="662" t="s">
        <v>982</v>
      </c>
    </row>
    <row r="116" spans="3:7">
      <c r="C116" s="81" t="s">
        <v>63</v>
      </c>
      <c r="D116" s="97" t="s">
        <v>567</v>
      </c>
      <c r="E116" s="97" t="s">
        <v>561</v>
      </c>
      <c r="F116" s="287" t="s">
        <v>640</v>
      </c>
      <c r="G116" s="662" t="s">
        <v>982</v>
      </c>
    </row>
    <row r="117" spans="3:7">
      <c r="C117" s="81" t="s">
        <v>64</v>
      </c>
      <c r="D117" s="482" t="s">
        <v>888</v>
      </c>
      <c r="E117" s="97" t="s">
        <v>561</v>
      </c>
      <c r="F117" s="287" t="s">
        <v>640</v>
      </c>
      <c r="G117" s="662" t="s">
        <v>982</v>
      </c>
    </row>
    <row r="118" spans="3:7">
      <c r="C118" s="81" t="s">
        <v>65</v>
      </c>
      <c r="D118" s="482" t="s">
        <v>889</v>
      </c>
      <c r="E118" s="97" t="s">
        <v>561</v>
      </c>
      <c r="F118" s="287" t="s">
        <v>640</v>
      </c>
      <c r="G118" s="662" t="s">
        <v>982</v>
      </c>
    </row>
    <row r="119" spans="3:7">
      <c r="C119" s="81" t="s">
        <v>66</v>
      </c>
      <c r="D119" s="97" t="s">
        <v>568</v>
      </c>
      <c r="E119" s="97" t="s">
        <v>561</v>
      </c>
      <c r="F119" s="287" t="s">
        <v>640</v>
      </c>
      <c r="G119" s="662" t="s">
        <v>982</v>
      </c>
    </row>
    <row r="120" spans="3:7">
      <c r="C120" s="81" t="s">
        <v>67</v>
      </c>
      <c r="D120" s="97" t="s">
        <v>569</v>
      </c>
      <c r="E120" s="97" t="s">
        <v>561</v>
      </c>
      <c r="F120" s="287" t="s">
        <v>640</v>
      </c>
      <c r="G120" s="662" t="s">
        <v>982</v>
      </c>
    </row>
    <row r="121" spans="3:7">
      <c r="C121" s="81" t="s">
        <v>68</v>
      </c>
      <c r="D121" s="97" t="s">
        <v>570</v>
      </c>
      <c r="E121" s="97" t="s">
        <v>561</v>
      </c>
      <c r="F121" s="287" t="s">
        <v>408</v>
      </c>
      <c r="G121" s="662" t="s">
        <v>982</v>
      </c>
    </row>
    <row r="122" spans="3:7">
      <c r="C122" s="81" t="s">
        <v>69</v>
      </c>
      <c r="D122" s="97" t="s">
        <v>571</v>
      </c>
      <c r="E122" s="97" t="s">
        <v>572</v>
      </c>
      <c r="F122" s="287" t="s">
        <v>408</v>
      </c>
      <c r="G122" s="662" t="s">
        <v>982</v>
      </c>
    </row>
    <row r="123" spans="3:7">
      <c r="C123" s="81" t="s">
        <v>70</v>
      </c>
      <c r="D123" s="97" t="s">
        <v>573</v>
      </c>
      <c r="E123" s="97" t="s">
        <v>572</v>
      </c>
      <c r="F123" s="287" t="s">
        <v>408</v>
      </c>
      <c r="G123" s="662" t="s">
        <v>982</v>
      </c>
    </row>
    <row r="124" spans="3:7">
      <c r="C124" s="81" t="s">
        <v>71</v>
      </c>
      <c r="D124" s="97" t="s">
        <v>574</v>
      </c>
      <c r="E124" s="97" t="s">
        <v>572</v>
      </c>
      <c r="F124" s="287" t="s">
        <v>408</v>
      </c>
      <c r="G124" s="662" t="s">
        <v>982</v>
      </c>
    </row>
    <row r="125" spans="3:7">
      <c r="C125" s="81" t="s">
        <v>72</v>
      </c>
      <c r="D125" s="97" t="s">
        <v>575</v>
      </c>
      <c r="E125" s="97" t="s">
        <v>572</v>
      </c>
      <c r="F125" s="287" t="s">
        <v>640</v>
      </c>
      <c r="G125" s="662" t="s">
        <v>982</v>
      </c>
    </row>
    <row r="126" spans="3:7">
      <c r="C126" s="81" t="s">
        <v>73</v>
      </c>
      <c r="D126" s="97" t="s">
        <v>576</v>
      </c>
      <c r="E126" s="97" t="s">
        <v>572</v>
      </c>
      <c r="F126" s="287" t="s">
        <v>640</v>
      </c>
      <c r="G126" s="662" t="s">
        <v>982</v>
      </c>
    </row>
    <row r="127" spans="3:7">
      <c r="C127" s="81" t="s">
        <v>74</v>
      </c>
      <c r="D127" s="97" t="s">
        <v>577</v>
      </c>
      <c r="E127" s="97" t="s">
        <v>572</v>
      </c>
      <c r="F127" s="287" t="s">
        <v>640</v>
      </c>
      <c r="G127" s="662" t="s">
        <v>982</v>
      </c>
    </row>
    <row r="128" spans="3:7">
      <c r="C128" s="81" t="s">
        <v>75</v>
      </c>
      <c r="D128" s="482" t="s">
        <v>890</v>
      </c>
      <c r="E128" s="97" t="s">
        <v>578</v>
      </c>
      <c r="F128" s="287" t="s">
        <v>408</v>
      </c>
      <c r="G128" s="662" t="s">
        <v>982</v>
      </c>
    </row>
    <row r="129" spans="3:6">
      <c r="C129" s="81" t="s">
        <v>76</v>
      </c>
      <c r="D129" s="482" t="s">
        <v>329</v>
      </c>
      <c r="E129" s="482" t="s">
        <v>664</v>
      </c>
      <c r="F129" s="97"/>
    </row>
    <row r="130" spans="3:6">
      <c r="C130" s="81" t="s">
        <v>77</v>
      </c>
      <c r="D130" s="97" t="s">
        <v>178</v>
      </c>
      <c r="E130" s="97" t="s">
        <v>178</v>
      </c>
      <c r="F130" s="97"/>
    </row>
    <row r="131" spans="3:6">
      <c r="C131" s="81" t="s">
        <v>78</v>
      </c>
      <c r="D131" s="97" t="s">
        <v>178</v>
      </c>
      <c r="E131" s="97" t="s">
        <v>178</v>
      </c>
      <c r="F131" s="97"/>
    </row>
    <row r="132" spans="3:6">
      <c r="C132" s="81" t="s">
        <v>79</v>
      </c>
      <c r="D132" s="97" t="s">
        <v>178</v>
      </c>
      <c r="E132" s="97" t="s">
        <v>178</v>
      </c>
      <c r="F132" s="97"/>
    </row>
    <row r="133" spans="3:6">
      <c r="C133" s="81" t="s">
        <v>240</v>
      </c>
      <c r="D133" s="97" t="s">
        <v>178</v>
      </c>
      <c r="E133" s="97" t="s">
        <v>178</v>
      </c>
      <c r="F133" s="97"/>
    </row>
    <row r="134" spans="3:6">
      <c r="C134" s="81" t="s">
        <v>241</v>
      </c>
      <c r="D134" s="97" t="s">
        <v>178</v>
      </c>
      <c r="E134" s="97" t="s">
        <v>178</v>
      </c>
      <c r="F134" s="97"/>
    </row>
    <row r="135" spans="3:6">
      <c r="C135" s="81" t="s">
        <v>242</v>
      </c>
      <c r="D135" s="97" t="s">
        <v>178</v>
      </c>
      <c r="E135" s="97" t="s">
        <v>178</v>
      </c>
      <c r="F135" s="97"/>
    </row>
    <row r="136" spans="3:6">
      <c r="C136" s="81" t="s">
        <v>243</v>
      </c>
      <c r="D136" s="97" t="s">
        <v>178</v>
      </c>
      <c r="E136" s="97" t="s">
        <v>178</v>
      </c>
      <c r="F136" s="97"/>
    </row>
    <row r="137" spans="3:6">
      <c r="C137" s="81" t="s">
        <v>244</v>
      </c>
      <c r="D137" s="97" t="s">
        <v>178</v>
      </c>
      <c r="E137" s="97" t="s">
        <v>178</v>
      </c>
      <c r="F137" s="97"/>
    </row>
    <row r="138" spans="3:6">
      <c r="C138" s="81" t="s">
        <v>245</v>
      </c>
      <c r="D138" s="97" t="s">
        <v>178</v>
      </c>
      <c r="E138" s="97" t="s">
        <v>178</v>
      </c>
      <c r="F138" s="97"/>
    </row>
    <row r="139" spans="3:6">
      <c r="C139" s="81" t="s">
        <v>246</v>
      </c>
      <c r="D139" s="97" t="s">
        <v>178</v>
      </c>
      <c r="E139" s="97" t="s">
        <v>178</v>
      </c>
      <c r="F139" s="97"/>
    </row>
    <row r="141" spans="3:6">
      <c r="D141" s="98"/>
      <c r="E141" s="98"/>
    </row>
    <row r="142" spans="3:6">
      <c r="C142" s="12" t="s">
        <v>247</v>
      </c>
      <c r="D142" s="98"/>
      <c r="E142" s="98"/>
    </row>
    <row r="143" spans="3:6">
      <c r="C143" s="81" t="s">
        <v>248</v>
      </c>
      <c r="D143" s="97">
        <v>2014</v>
      </c>
      <c r="E143" s="98"/>
    </row>
    <row r="144" spans="3:6">
      <c r="C144" s="81" t="s">
        <v>249</v>
      </c>
      <c r="D144" s="97">
        <f>D143+1</f>
        <v>2015</v>
      </c>
      <c r="E144" s="98"/>
    </row>
    <row r="145" spans="3:5">
      <c r="C145" s="81" t="s">
        <v>250</v>
      </c>
      <c r="D145" s="97">
        <f>D144+1</f>
        <v>2016</v>
      </c>
      <c r="E145" s="98"/>
    </row>
    <row r="146" spans="3:5">
      <c r="C146" s="81" t="s">
        <v>251</v>
      </c>
      <c r="D146" s="97">
        <f>D145+1</f>
        <v>2017</v>
      </c>
      <c r="E146" s="98"/>
    </row>
    <row r="147" spans="3:5">
      <c r="C147" s="81" t="s">
        <v>252</v>
      </c>
      <c r="D147" s="97">
        <f>D146+1</f>
        <v>2018</v>
      </c>
      <c r="E147" s="98"/>
    </row>
    <row r="148" spans="3:5">
      <c r="C148" s="81" t="s">
        <v>259</v>
      </c>
      <c r="D148" s="97">
        <f t="shared" ref="D148" si="0">D147+1</f>
        <v>2019</v>
      </c>
      <c r="E148" s="98"/>
    </row>
    <row r="149" spans="3:5">
      <c r="C149" s="240" t="s">
        <v>771</v>
      </c>
      <c r="D149" s="97">
        <f t="shared" ref="D149" si="1">D148+1</f>
        <v>2020</v>
      </c>
      <c r="E149" s="98"/>
    </row>
    <row r="150" spans="3:5">
      <c r="C150" s="431"/>
      <c r="D150" s="488"/>
      <c r="E150" s="488"/>
    </row>
    <row r="151" spans="3:5">
      <c r="E151" s="98"/>
    </row>
    <row r="152" spans="3:5">
      <c r="C152" s="12" t="s">
        <v>684</v>
      </c>
      <c r="D152" s="488"/>
      <c r="E152" s="488"/>
    </row>
    <row r="153" spans="3:5">
      <c r="C153" s="240" t="s">
        <v>678</v>
      </c>
      <c r="D153" s="482" t="s">
        <v>682</v>
      </c>
      <c r="E153" s="488"/>
    </row>
    <row r="154" spans="3:5">
      <c r="C154" s="240" t="s">
        <v>679</v>
      </c>
      <c r="D154" s="482" t="s">
        <v>683</v>
      </c>
      <c r="E154" s="488"/>
    </row>
    <row r="155" spans="3:5">
      <c r="C155" s="240" t="s">
        <v>680</v>
      </c>
      <c r="D155" s="482" t="s">
        <v>681</v>
      </c>
      <c r="E155" s="488"/>
    </row>
    <row r="156" spans="3:5">
      <c r="D156" s="488"/>
      <c r="E156" s="488"/>
    </row>
    <row r="157" spans="3:5">
      <c r="D157" s="488"/>
      <c r="E157" s="488"/>
    </row>
    <row r="158" spans="3:5">
      <c r="C158" s="12" t="s">
        <v>253</v>
      </c>
      <c r="D158" s="98"/>
      <c r="E158" s="98"/>
    </row>
    <row r="159" spans="3:5">
      <c r="C159" s="116" t="s">
        <v>0</v>
      </c>
      <c r="D159" s="116" t="s">
        <v>254</v>
      </c>
      <c r="E159" s="116" t="s">
        <v>255</v>
      </c>
    </row>
    <row r="160" spans="3:5" ht="15">
      <c r="C160" s="81" t="s">
        <v>256</v>
      </c>
      <c r="D160" s="117" t="s">
        <v>257</v>
      </c>
      <c r="E160" s="118">
        <v>1</v>
      </c>
    </row>
    <row r="161" spans="3:5" ht="15">
      <c r="C161" s="81" t="s">
        <v>258</v>
      </c>
      <c r="D161" s="117" t="s">
        <v>343</v>
      </c>
      <c r="E161" s="118">
        <v>1.95583</v>
      </c>
    </row>
    <row r="164" spans="3:5">
      <c r="C164" s="12" t="s">
        <v>498</v>
      </c>
      <c r="D164" s="249"/>
    </row>
    <row r="165" spans="3:5">
      <c r="C165" s="240" t="s">
        <v>499</v>
      </c>
      <c r="D165" s="482" t="s">
        <v>770</v>
      </c>
    </row>
    <row r="166" spans="3:5">
      <c r="C166" s="240" t="s">
        <v>500</v>
      </c>
      <c r="D166" s="482" t="s">
        <v>769</v>
      </c>
    </row>
    <row r="167" spans="3:5">
      <c r="C167" s="240" t="s">
        <v>501</v>
      </c>
      <c r="D167" s="482" t="s">
        <v>958</v>
      </c>
    </row>
    <row r="168" spans="3:5">
      <c r="C168" s="240" t="s">
        <v>502</v>
      </c>
      <c r="D168" s="482" t="s">
        <v>989</v>
      </c>
    </row>
  </sheetData>
  <phoneticPr fontId="13" type="noConversion"/>
  <pageMargins left="0.75" right="0.75" top="1" bottom="1" header="0.5" footer="0.5"/>
  <pageSetup orientation="portrait" horizontalDpi="4294967293" verticalDpi="0"/>
  <headerFooter alignWithMargins="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tabColor theme="7" tint="0.39997558519241921"/>
  </sheetPr>
  <dimension ref="A1:K120"/>
  <sheetViews>
    <sheetView showGridLines="0" topLeftCell="A4" workbookViewId="0">
      <selection activeCell="K14" sqref="K14"/>
    </sheetView>
  </sheetViews>
  <sheetFormatPr defaultColWidth="8.85546875" defaultRowHeight="12.75"/>
  <cols>
    <col min="2" max="2" width="69.28515625" customWidth="1"/>
    <col min="3" max="3" width="10.7109375" customWidth="1"/>
    <col min="4" max="5" width="11.140625" bestFit="1" customWidth="1"/>
    <col min="6" max="6" width="11.42578125" customWidth="1"/>
    <col min="7" max="7" width="11.28515625" customWidth="1"/>
    <col min="8" max="8" width="10.85546875" customWidth="1"/>
    <col min="9" max="9" width="11.42578125" customWidth="1"/>
  </cols>
  <sheetData>
    <row r="1" spans="1:11" ht="26.25">
      <c r="A1" s="48" t="s">
        <v>1000</v>
      </c>
    </row>
    <row r="3" spans="1:11" s="487" customFormat="1">
      <c r="B3" s="105" t="s">
        <v>1027</v>
      </c>
      <c r="C3" s="450" t="s">
        <v>1032</v>
      </c>
      <c r="D3" s="106"/>
      <c r="E3" s="106"/>
      <c r="F3" s="106"/>
      <c r="G3" s="106"/>
      <c r="H3" s="106"/>
      <c r="I3" s="106"/>
      <c r="J3" s="754"/>
      <c r="K3" s="754"/>
    </row>
    <row r="4" spans="1:11" s="487" customFormat="1">
      <c r="B4" s="107" t="s">
        <v>1028</v>
      </c>
      <c r="C4" s="449" t="s">
        <v>1033</v>
      </c>
      <c r="D4" s="108"/>
      <c r="E4" s="108"/>
      <c r="F4" s="108"/>
      <c r="G4" s="108"/>
      <c r="H4" s="108"/>
      <c r="I4" s="108"/>
      <c r="J4" s="754"/>
      <c r="K4" s="754"/>
    </row>
    <row r="5" spans="1:11" s="487" customFormat="1">
      <c r="B5" s="109" t="s">
        <v>1029</v>
      </c>
      <c r="C5" s="339" t="s">
        <v>1034</v>
      </c>
      <c r="D5" s="110"/>
      <c r="E5" s="110"/>
      <c r="F5" s="110"/>
      <c r="G5" s="110"/>
      <c r="H5" s="110"/>
      <c r="I5" s="110"/>
      <c r="J5" s="754"/>
      <c r="K5" s="754"/>
    </row>
    <row r="6" spans="1:11" s="487" customFormat="1">
      <c r="B6" s="111" t="s">
        <v>1030</v>
      </c>
      <c r="C6" s="172" t="s">
        <v>1025</v>
      </c>
      <c r="D6" s="112"/>
      <c r="E6" s="112"/>
      <c r="F6" s="112"/>
      <c r="G6" s="112"/>
      <c r="H6" s="112"/>
      <c r="I6" s="112"/>
      <c r="J6" s="754"/>
      <c r="K6" s="754"/>
    </row>
    <row r="7" spans="1:11" s="487" customFormat="1">
      <c r="B7" s="113" t="s">
        <v>1031</v>
      </c>
      <c r="C7" s="173" t="s">
        <v>1025</v>
      </c>
      <c r="D7" s="114"/>
      <c r="E7" s="114"/>
      <c r="F7" s="114"/>
      <c r="G7" s="114"/>
      <c r="H7" s="114"/>
      <c r="I7" s="114"/>
      <c r="J7" s="754"/>
      <c r="K7" s="754"/>
    </row>
    <row r="8" spans="1:11" s="487" customFormat="1"/>
    <row r="9" spans="1:11" s="487" customFormat="1"/>
    <row r="10" spans="1:11" s="487" customFormat="1" ht="18">
      <c r="B10" s="531" t="s">
        <v>672</v>
      </c>
      <c r="C10" s="557" t="str">
        <f>IF('B. Dashboard'!D53=1,"Mtel",IF('B. Dashboard'!D53=2,"Telenor",IF('B. Dashboard'!D53=3,"BTC",IF('B. Dashboard'!D53=4,"Efficient operator","error"))))</f>
        <v>Efficient operator</v>
      </c>
    </row>
    <row r="11" spans="1:11" s="487" customFormat="1"/>
    <row r="12" spans="1:11" s="487" customFormat="1"/>
    <row r="13" spans="1:11" s="487" customFormat="1" ht="12" customHeight="1">
      <c r="E13" s="821" t="s">
        <v>988</v>
      </c>
      <c r="F13" s="821"/>
      <c r="G13" s="821"/>
      <c r="H13" s="821"/>
    </row>
    <row r="14" spans="1:11" s="487" customFormat="1" ht="12" customHeight="1">
      <c r="E14" s="821"/>
      <c r="F14" s="821"/>
      <c r="G14" s="821"/>
      <c r="H14" s="821"/>
    </row>
    <row r="15" spans="1:11" s="487" customFormat="1" ht="12" customHeight="1">
      <c r="E15" s="821"/>
      <c r="F15" s="821"/>
      <c r="G15" s="821"/>
      <c r="H15" s="821"/>
    </row>
    <row r="16" spans="1:11" s="487" customFormat="1" ht="12" customHeight="1">
      <c r="E16" s="821"/>
      <c r="F16" s="821"/>
      <c r="G16" s="821"/>
      <c r="H16" s="821"/>
    </row>
    <row r="17" spans="1:9" s="487" customFormat="1" ht="12" customHeight="1">
      <c r="E17" s="821"/>
      <c r="F17" s="821"/>
      <c r="G17" s="821"/>
      <c r="H17" s="821"/>
    </row>
    <row r="18" spans="1:9" s="487" customFormat="1" ht="12" customHeight="1">
      <c r="E18" s="821"/>
      <c r="F18" s="821"/>
      <c r="G18" s="821"/>
      <c r="H18" s="821"/>
    </row>
    <row r="19" spans="1:9" s="487" customFormat="1" ht="12" customHeight="1">
      <c r="E19" s="821"/>
      <c r="F19" s="821"/>
      <c r="G19" s="821"/>
      <c r="H19" s="821"/>
    </row>
    <row r="20" spans="1:9" s="487" customFormat="1" ht="12" customHeight="1">
      <c r="E20" s="821"/>
      <c r="F20" s="821"/>
      <c r="G20" s="821"/>
      <c r="H20" s="821"/>
    </row>
    <row r="21" spans="1:9" s="487" customFormat="1" ht="12" customHeight="1"/>
    <row r="22" spans="1:9" s="487" customFormat="1" ht="12" customHeight="1"/>
    <row r="23" spans="1:9" s="487" customFormat="1" ht="12" customHeight="1"/>
    <row r="24" spans="1:9" s="487" customFormat="1" ht="12" customHeight="1"/>
    <row r="25" spans="1:9" s="487" customFormat="1"/>
    <row r="26" spans="1:9" s="487" customFormat="1"/>
    <row r="27" spans="1:9" s="487" customFormat="1"/>
    <row r="28" spans="1:9" s="487" customFormat="1"/>
    <row r="29" spans="1:9" s="487" customFormat="1"/>
    <row r="30" spans="1:9" s="487" customFormat="1">
      <c r="B30" s="404" t="s">
        <v>892</v>
      </c>
      <c r="C30" s="666">
        <f>1.9/'C. Masterfiles'!E161</f>
        <v>0.97145457427281512</v>
      </c>
      <c r="D30" s="666">
        <f>C30</f>
        <v>0.97145457427281512</v>
      </c>
      <c r="E30" s="666">
        <f t="shared" ref="E30:I30" si="0">D30</f>
        <v>0.97145457427281512</v>
      </c>
      <c r="F30" s="666">
        <f t="shared" si="0"/>
        <v>0.97145457427281512</v>
      </c>
      <c r="G30" s="666">
        <f t="shared" si="0"/>
        <v>0.97145457427281512</v>
      </c>
      <c r="H30" s="666">
        <f t="shared" si="0"/>
        <v>0.97145457427281512</v>
      </c>
      <c r="I30" s="666">
        <f t="shared" si="0"/>
        <v>0.97145457427281512</v>
      </c>
    </row>
    <row r="32" spans="1:9" ht="15.75">
      <c r="A32" s="259" t="s">
        <v>1001</v>
      </c>
      <c r="B32" s="259" t="s">
        <v>738</v>
      </c>
    </row>
    <row r="33" spans="1:9">
      <c r="H33" s="487"/>
      <c r="I33" s="487"/>
    </row>
    <row r="34" spans="1:9">
      <c r="B34" s="487"/>
      <c r="C34" s="822" t="s">
        <v>736</v>
      </c>
      <c r="D34" s="823"/>
      <c r="E34" s="823"/>
      <c r="F34" s="823"/>
      <c r="G34" s="823"/>
      <c r="H34" s="823"/>
      <c r="I34" s="824"/>
    </row>
    <row r="35" spans="1:9">
      <c r="B35" s="546" t="s">
        <v>284</v>
      </c>
      <c r="C35" s="214">
        <f>'1. Coverage&amp;Subs'!F188</f>
        <v>2014</v>
      </c>
      <c r="D35" s="214">
        <f>'1. Coverage&amp;Subs'!G188</f>
        <v>2015</v>
      </c>
      <c r="E35" s="214">
        <f>'1. Coverage&amp;Subs'!H188</f>
        <v>2016</v>
      </c>
      <c r="F35" s="214">
        <f>'1. Coverage&amp;Subs'!I188</f>
        <v>2017</v>
      </c>
      <c r="G35" s="214">
        <f>'1. Coverage&amp;Subs'!J188</f>
        <v>2018</v>
      </c>
      <c r="H35" s="214">
        <f>'1. Coverage&amp;Subs'!K188</f>
        <v>2019</v>
      </c>
      <c r="I35" s="214">
        <f>'1. Coverage&amp;Subs'!L188</f>
        <v>2020</v>
      </c>
    </row>
    <row r="36" spans="1:9">
      <c r="B36" s="663" t="str">
        <f>'C. Masterfiles'!D114</f>
        <v>Входящи повиквания от фиксирана линия (Incoming calls from fixed)</v>
      </c>
      <c r="C36" s="548">
        <f>'2. Traffic'!F358</f>
        <v>47.820546263271794</v>
      </c>
      <c r="D36" s="548">
        <f>'2. Traffic'!G358</f>
        <v>48.776957188537239</v>
      </c>
      <c r="E36" s="548">
        <f>'2. Traffic'!H358</f>
        <v>49.752496332307985</v>
      </c>
      <c r="F36" s="548">
        <f>'2. Traffic'!I358</f>
        <v>50.747546258954138</v>
      </c>
      <c r="G36" s="548">
        <f>'2. Traffic'!J358</f>
        <v>51.762497184133224</v>
      </c>
      <c r="H36" s="548">
        <f>'2. Traffic'!K358</f>
        <v>52.797747127815889</v>
      </c>
      <c r="I36" s="548">
        <f>'2. Traffic'!L358</f>
        <v>53.853702070372201</v>
      </c>
    </row>
    <row r="37" spans="1:9">
      <c r="B37" s="663" t="str">
        <f>'C. Masterfiles'!D115</f>
        <v>Входящи повиквания от други мобилни мрежи (Incoming calls from other mobile)</v>
      </c>
      <c r="C37" s="548">
        <f>'2. Traffic'!F359</f>
        <v>963.93293631562779</v>
      </c>
      <c r="D37" s="548">
        <f>'2. Traffic'!G359</f>
        <v>983.21159504194031</v>
      </c>
      <c r="E37" s="548">
        <f>'2. Traffic'!H359</f>
        <v>1002.8758269427793</v>
      </c>
      <c r="F37" s="548">
        <f>'2. Traffic'!I359</f>
        <v>1022.9333434816348</v>
      </c>
      <c r="G37" s="548">
        <f>'2. Traffic'!J359</f>
        <v>1043.3920103512676</v>
      </c>
      <c r="H37" s="548">
        <f>'2. Traffic'!K359</f>
        <v>1064.2598505582928</v>
      </c>
      <c r="I37" s="548">
        <f>'2. Traffic'!L359</f>
        <v>1085.5450475694586</v>
      </c>
    </row>
    <row r="38" spans="1:9">
      <c r="B38" s="546" t="s">
        <v>737</v>
      </c>
      <c r="C38" s="549">
        <f t="shared" ref="C38:D38" si="1">SUM(C36:C37)</f>
        <v>1011.7534825788996</v>
      </c>
      <c r="D38" s="549">
        <f t="shared" si="1"/>
        <v>1031.9885522304776</v>
      </c>
      <c r="E38" s="549">
        <f>SUM(E36:E37)</f>
        <v>1052.6283232750873</v>
      </c>
      <c r="F38" s="549">
        <f>SUM(F36:F37)</f>
        <v>1073.680889740589</v>
      </c>
      <c r="G38" s="549">
        <f>SUM(G36:G37)</f>
        <v>1095.1545075354009</v>
      </c>
      <c r="H38" s="549">
        <f>SUM(H36:H37)</f>
        <v>1117.0575976861087</v>
      </c>
      <c r="I38" s="549">
        <f t="shared" ref="I38" si="2">SUM(I36:I37)</f>
        <v>1139.3987496398308</v>
      </c>
    </row>
    <row r="39" spans="1:9">
      <c r="H39" s="487"/>
      <c r="I39" s="487"/>
    </row>
    <row r="40" spans="1:9" s="487" customFormat="1"/>
    <row r="41" spans="1:9" s="487" customFormat="1">
      <c r="C41" s="822" t="s">
        <v>735</v>
      </c>
      <c r="D41" s="823"/>
      <c r="E41" s="823"/>
      <c r="F41" s="823"/>
      <c r="G41" s="823"/>
      <c r="H41" s="823"/>
      <c r="I41" s="824"/>
    </row>
    <row r="42" spans="1:9" s="487" customFormat="1">
      <c r="B42" s="546" t="s">
        <v>284</v>
      </c>
      <c r="C42" s="214">
        <f>C35</f>
        <v>2014</v>
      </c>
      <c r="D42" s="214">
        <f t="shared" ref="D42:I42" si="3">D35</f>
        <v>2015</v>
      </c>
      <c r="E42" s="214">
        <f t="shared" si="3"/>
        <v>2016</v>
      </c>
      <c r="F42" s="214">
        <f t="shared" si="3"/>
        <v>2017</v>
      </c>
      <c r="G42" s="214">
        <f t="shared" si="3"/>
        <v>2018</v>
      </c>
      <c r="H42" s="214">
        <f t="shared" si="3"/>
        <v>2019</v>
      </c>
      <c r="I42" s="214">
        <f t="shared" si="3"/>
        <v>2020</v>
      </c>
    </row>
    <row r="43" spans="1:9" s="487" customFormat="1">
      <c r="B43" s="489" t="str">
        <f>B36</f>
        <v>Входящи повиквания от фиксирана линия (Incoming calls from fixed)</v>
      </c>
      <c r="C43" s="551">
        <f>'11. Service unit costing'!E307*100</f>
        <v>0.44665450561337172</v>
      </c>
      <c r="D43" s="551">
        <f>'11. Service unit costing'!F307*100</f>
        <v>0.45360846249978332</v>
      </c>
      <c r="E43" s="551">
        <f>'11. Service unit costing'!G307*100</f>
        <v>0.45386908732312387</v>
      </c>
      <c r="F43" s="551">
        <f>'11. Service unit costing'!H307*100</f>
        <v>0.4493820074178913</v>
      </c>
      <c r="G43" s="551">
        <f>'11. Service unit costing'!I307*100</f>
        <v>0.44749599227819981</v>
      </c>
      <c r="H43" s="551">
        <f>'11. Service unit costing'!J307*100</f>
        <v>0.44808805829891557</v>
      </c>
      <c r="I43" s="551">
        <f>'11. Service unit costing'!K307*100</f>
        <v>0.4437529317769871</v>
      </c>
    </row>
    <row r="44" spans="1:9" s="487" customFormat="1">
      <c r="B44" s="489" t="str">
        <f>B37</f>
        <v>Входящи повиквания от други мобилни мрежи (Incoming calls from other mobile)</v>
      </c>
      <c r="C44" s="551">
        <f>'11. Service unit costing'!E308*100</f>
        <v>0.45124409507145724</v>
      </c>
      <c r="D44" s="551">
        <f>'11. Service unit costing'!F308*100</f>
        <v>0.45823026952133605</v>
      </c>
      <c r="E44" s="551">
        <f>'11. Service unit costing'!G308*100</f>
        <v>0.45443978807100105</v>
      </c>
      <c r="F44" s="551">
        <f>'11. Service unit costing'!H308*100</f>
        <v>0.45230917837223317</v>
      </c>
      <c r="G44" s="551">
        <f>'11. Service unit costing'!I308*100</f>
        <v>0.45133776682409771</v>
      </c>
      <c r="H44" s="551">
        <f>'11. Service unit costing'!J308*100</f>
        <v>0.44886403006406461</v>
      </c>
      <c r="I44" s="551">
        <f>'11. Service unit costing'!K308*100</f>
        <v>0.44757415247088406</v>
      </c>
    </row>
    <row r="45" spans="1:9" s="487" customFormat="1">
      <c r="B45" s="546" t="s">
        <v>497</v>
      </c>
      <c r="C45" s="550">
        <f t="shared" ref="C45:I45" si="4">C43*C36/C38+C44*C37/C38</f>
        <v>0.4510271680444799</v>
      </c>
      <c r="D45" s="550">
        <f t="shared" si="4"/>
        <v>0.45801181973065119</v>
      </c>
      <c r="E45" s="550">
        <f t="shared" si="4"/>
        <v>0.45441281389005067</v>
      </c>
      <c r="F45" s="550">
        <f t="shared" si="4"/>
        <v>0.45217082558526189</v>
      </c>
      <c r="G45" s="550">
        <f t="shared" si="4"/>
        <v>0.4511561852821821</v>
      </c>
      <c r="H45" s="550">
        <f t="shared" si="4"/>
        <v>0.44882735374484922</v>
      </c>
      <c r="I45" s="550">
        <f t="shared" si="4"/>
        <v>0.44739354240714707</v>
      </c>
    </row>
    <row r="46" spans="1:9" s="487" customFormat="1"/>
    <row r="47" spans="1:9" s="487" customFormat="1"/>
    <row r="48" spans="1:9" ht="15.75">
      <c r="A48" s="259" t="s">
        <v>1002</v>
      </c>
      <c r="B48" s="259" t="s">
        <v>746</v>
      </c>
      <c r="C48" s="487"/>
      <c r="D48" s="487"/>
      <c r="E48" s="487"/>
      <c r="F48" s="487"/>
      <c r="G48" s="487"/>
      <c r="H48" s="487"/>
    </row>
    <row r="49" spans="1:10">
      <c r="A49" s="487"/>
      <c r="B49" s="487"/>
      <c r="C49" s="487"/>
      <c r="D49" s="487"/>
    </row>
    <row r="50" spans="1:10">
      <c r="A50" s="487"/>
      <c r="B50" s="487"/>
      <c r="E50" s="487"/>
      <c r="F50" s="487"/>
      <c r="G50" s="487"/>
      <c r="H50" s="487"/>
      <c r="J50" s="487"/>
    </row>
    <row r="51" spans="1:10">
      <c r="A51" s="487"/>
      <c r="B51" s="487"/>
      <c r="C51" s="822" t="s">
        <v>735</v>
      </c>
      <c r="D51" s="823"/>
      <c r="E51" s="823"/>
      <c r="F51" s="823"/>
      <c r="G51" s="823"/>
      <c r="H51" s="823"/>
      <c r="I51" s="824"/>
      <c r="J51" s="487"/>
    </row>
    <row r="52" spans="1:10">
      <c r="A52" s="487"/>
      <c r="B52" s="555" t="s">
        <v>497</v>
      </c>
      <c r="C52" s="214">
        <f>C42</f>
        <v>2014</v>
      </c>
      <c r="D52" s="214">
        <f t="shared" ref="D52:I52" si="5">D42</f>
        <v>2015</v>
      </c>
      <c r="E52" s="214">
        <f t="shared" si="5"/>
        <v>2016</v>
      </c>
      <c r="F52" s="214">
        <f t="shared" si="5"/>
        <v>2017</v>
      </c>
      <c r="G52" s="214">
        <f t="shared" si="5"/>
        <v>2018</v>
      </c>
      <c r="H52" s="214">
        <f t="shared" si="5"/>
        <v>2019</v>
      </c>
      <c r="I52" s="214">
        <f t="shared" si="5"/>
        <v>2020</v>
      </c>
    </row>
    <row r="53" spans="1:10">
      <c r="A53" s="487"/>
      <c r="B53" s="664" t="s">
        <v>770</v>
      </c>
      <c r="C53" s="556">
        <v>0.4510271680444799</v>
      </c>
      <c r="D53" s="556">
        <v>0.45801181973065119</v>
      </c>
      <c r="E53" s="556">
        <v>0.45441281389005067</v>
      </c>
      <c r="F53" s="556">
        <v>0.45217082558526189</v>
      </c>
      <c r="G53" s="556">
        <v>0.4511561852821821</v>
      </c>
      <c r="H53" s="556">
        <v>0.44882735374484922</v>
      </c>
      <c r="I53" s="556">
        <v>0.44739354240714707</v>
      </c>
      <c r="J53" s="554" t="s">
        <v>984</v>
      </c>
    </row>
    <row r="54" spans="1:10">
      <c r="A54" s="487"/>
      <c r="B54" s="664" t="s">
        <v>769</v>
      </c>
      <c r="C54" s="556">
        <v>0.4510271680444799</v>
      </c>
      <c r="D54" s="556">
        <v>0.45801181973065119</v>
      </c>
      <c r="E54" s="556">
        <v>0.45441281389005067</v>
      </c>
      <c r="F54" s="556">
        <v>0.45217082558526189</v>
      </c>
      <c r="G54" s="556">
        <v>0.4511561852821821</v>
      </c>
      <c r="H54" s="556">
        <v>0.44882735374484922</v>
      </c>
      <c r="I54" s="556">
        <v>0.44739354240714707</v>
      </c>
      <c r="J54" s="554" t="s">
        <v>985</v>
      </c>
    </row>
    <row r="55" spans="1:10">
      <c r="A55" s="487"/>
      <c r="B55" s="664" t="s">
        <v>958</v>
      </c>
      <c r="C55" s="556">
        <v>0.4510271680444799</v>
      </c>
      <c r="D55" s="556">
        <v>0.45801181973065119</v>
      </c>
      <c r="E55" s="556">
        <v>0.45441281389005067</v>
      </c>
      <c r="F55" s="556">
        <v>0.45217082558526189</v>
      </c>
      <c r="G55" s="556">
        <v>0.4511561852821821</v>
      </c>
      <c r="H55" s="556">
        <v>0.44882735374484922</v>
      </c>
      <c r="I55" s="556">
        <v>0.44739354240714707</v>
      </c>
      <c r="J55" s="554" t="s">
        <v>986</v>
      </c>
    </row>
    <row r="56" spans="1:10" s="487" customFormat="1">
      <c r="B56" s="664" t="s">
        <v>273</v>
      </c>
      <c r="C56" s="556">
        <v>0.4510271680444799</v>
      </c>
      <c r="D56" s="556">
        <v>0.45801181973065119</v>
      </c>
      <c r="E56" s="556">
        <v>0.45441281389005067</v>
      </c>
      <c r="F56" s="556">
        <v>0.45217082558526189</v>
      </c>
      <c r="G56" s="556">
        <v>0.4511561852821821</v>
      </c>
      <c r="H56" s="556">
        <v>0.44882735374484922</v>
      </c>
      <c r="I56" s="556">
        <v>0.44739354240714707</v>
      </c>
      <c r="J56" s="554" t="s">
        <v>987</v>
      </c>
    </row>
    <row r="57" spans="1:10">
      <c r="A57" s="487"/>
      <c r="B57" s="555"/>
      <c r="C57" s="550"/>
      <c r="D57" s="550"/>
      <c r="E57" s="550"/>
      <c r="F57" s="550"/>
      <c r="G57" s="550"/>
      <c r="H57" s="550"/>
      <c r="I57" s="550"/>
    </row>
    <row r="58" spans="1:10">
      <c r="A58" s="487"/>
      <c r="B58" s="487"/>
      <c r="C58" s="487"/>
      <c r="D58" s="487"/>
      <c r="E58" s="487"/>
      <c r="F58" s="487"/>
      <c r="G58" s="487"/>
      <c r="H58" s="487"/>
    </row>
    <row r="61" spans="1:10" ht="15.75">
      <c r="B61" s="558" t="s">
        <v>748</v>
      </c>
    </row>
    <row r="72" spans="6:6">
      <c r="F72" s="209"/>
    </row>
    <row r="82" spans="1:10" ht="15.75">
      <c r="A82" s="259" t="s">
        <v>1003</v>
      </c>
      <c r="B82" s="259" t="s">
        <v>961</v>
      </c>
      <c r="C82" s="488"/>
      <c r="D82" s="488"/>
      <c r="E82" s="488"/>
      <c r="F82" s="488"/>
      <c r="G82" s="488"/>
      <c r="H82" s="488"/>
      <c r="I82" s="488"/>
    </row>
    <row r="83" spans="1:10">
      <c r="A83" s="488"/>
      <c r="B83" s="256"/>
      <c r="C83" s="488"/>
      <c r="D83" s="488"/>
      <c r="E83" s="488"/>
      <c r="F83" s="488"/>
      <c r="G83" s="488"/>
      <c r="H83" s="488"/>
      <c r="I83" s="488"/>
    </row>
    <row r="84" spans="1:10">
      <c r="A84" s="488"/>
      <c r="B84" s="256" t="s">
        <v>962</v>
      </c>
      <c r="C84" s="639">
        <v>0.1</v>
      </c>
      <c r="D84" s="488"/>
      <c r="E84" s="488"/>
      <c r="F84" s="488"/>
      <c r="G84" s="488"/>
      <c r="H84" s="488"/>
      <c r="I84" s="488"/>
    </row>
    <row r="85" spans="1:10">
      <c r="A85" s="488"/>
      <c r="B85" s="256"/>
      <c r="C85" s="488"/>
      <c r="D85" s="488"/>
      <c r="E85" s="488"/>
      <c r="F85" s="488"/>
      <c r="G85" s="488"/>
      <c r="H85" s="488"/>
      <c r="I85" s="488"/>
    </row>
    <row r="86" spans="1:10">
      <c r="A86" s="488"/>
      <c r="B86" s="640" t="s">
        <v>970</v>
      </c>
      <c r="C86" s="488"/>
      <c r="D86" s="488"/>
      <c r="E86" s="488"/>
      <c r="F86" s="488"/>
      <c r="G86" s="488"/>
      <c r="H86" s="488"/>
      <c r="I86" s="488"/>
    </row>
    <row r="87" spans="1:10">
      <c r="A87" s="488"/>
      <c r="B87" s="316" t="s">
        <v>963</v>
      </c>
      <c r="C87" s="316" t="s">
        <v>964</v>
      </c>
      <c r="D87" s="638">
        <v>2015</v>
      </c>
      <c r="E87" s="493">
        <v>2016</v>
      </c>
      <c r="F87" s="493">
        <v>2017</v>
      </c>
      <c r="G87" s="493">
        <v>2018</v>
      </c>
      <c r="H87" s="493">
        <v>2019</v>
      </c>
      <c r="I87" s="493">
        <v>2020</v>
      </c>
    </row>
    <row r="88" spans="1:10">
      <c r="A88" s="488"/>
      <c r="B88" s="641" t="s">
        <v>229</v>
      </c>
      <c r="C88" s="257" t="s">
        <v>229</v>
      </c>
      <c r="D88" s="492">
        <f>'7. Network costs'!G301</f>
        <v>105464622.09671839</v>
      </c>
      <c r="E88" s="492">
        <f>'7. Network costs'!H301</f>
        <v>108470495.40410928</v>
      </c>
      <c r="F88" s="492">
        <f>'7. Network costs'!I301</f>
        <v>111674343.6697589</v>
      </c>
      <c r="G88" s="492">
        <f>'7. Network costs'!J301</f>
        <v>113359294.18268314</v>
      </c>
      <c r="H88" s="492">
        <f>'7. Network costs'!K301</f>
        <v>114888005.94440973</v>
      </c>
      <c r="I88" s="492">
        <f>'7. Network costs'!L301</f>
        <v>116552781.37856257</v>
      </c>
    </row>
    <row r="89" spans="1:10">
      <c r="A89" s="488"/>
      <c r="B89" s="240" t="s">
        <v>971</v>
      </c>
      <c r="C89" s="257">
        <v>1</v>
      </c>
      <c r="D89" s="492">
        <f t="dataTable" ref="D89:I101" dt2D="0" dtr="0" r1="B88"/>
        <v>113195938.13099389</v>
      </c>
      <c r="E89" s="492">
        <v>116316780.69118503</v>
      </c>
      <c r="F89" s="492">
        <v>119630061.99559332</v>
      </c>
      <c r="G89" s="492">
        <v>122925356.17043206</v>
      </c>
      <c r="H89" s="492">
        <v>123192192.79290132</v>
      </c>
      <c r="I89" s="492">
        <v>123274092.58956882</v>
      </c>
      <c r="J89" s="231"/>
    </row>
    <row r="90" spans="1:10">
      <c r="A90" s="488"/>
      <c r="B90" s="642" t="s">
        <v>350</v>
      </c>
      <c r="C90" s="257">
        <f>C89+1</f>
        <v>2</v>
      </c>
      <c r="D90" s="492">
        <v>108458394.22256233</v>
      </c>
      <c r="E90" s="492">
        <v>111517036.60085778</v>
      </c>
      <c r="F90" s="492">
        <v>114777455.41752252</v>
      </c>
      <c r="G90" s="492">
        <v>116484558.61605471</v>
      </c>
      <c r="H90" s="492">
        <v>118031699.10067871</v>
      </c>
      <c r="I90" s="492">
        <v>119717499.2429183</v>
      </c>
      <c r="J90" s="231"/>
    </row>
    <row r="91" spans="1:10">
      <c r="A91" s="488"/>
      <c r="B91" s="642" t="s">
        <v>965</v>
      </c>
      <c r="C91" s="257">
        <f t="shared" ref="C91:C101" si="6">C90+1</f>
        <v>3</v>
      </c>
      <c r="D91" s="492">
        <v>105245196.8117016</v>
      </c>
      <c r="E91" s="492">
        <v>108218935.18660498</v>
      </c>
      <c r="F91" s="492">
        <v>111389915.159216</v>
      </c>
      <c r="G91" s="492">
        <v>113042579.25528389</v>
      </c>
      <c r="H91" s="492">
        <v>114539886.3966184</v>
      </c>
      <c r="I91" s="492">
        <v>116173747.21932296</v>
      </c>
      <c r="J91" s="231"/>
    </row>
    <row r="92" spans="1:10">
      <c r="A92" s="488"/>
      <c r="B92" s="240" t="s">
        <v>976</v>
      </c>
      <c r="C92" s="257">
        <f t="shared" si="6"/>
        <v>4</v>
      </c>
      <c r="D92" s="492">
        <v>105859978.94476861</v>
      </c>
      <c r="E92" s="492">
        <v>108875533.27201471</v>
      </c>
      <c r="F92" s="492">
        <v>112089839.23734426</v>
      </c>
      <c r="G92" s="492">
        <v>113785296.21651688</v>
      </c>
      <c r="H92" s="492">
        <v>115324245.71969414</v>
      </c>
      <c r="I92" s="492">
        <v>117000282.25262913</v>
      </c>
      <c r="J92" s="231"/>
    </row>
    <row r="93" spans="1:10">
      <c r="A93" s="488"/>
      <c r="B93" s="642" t="s">
        <v>966</v>
      </c>
      <c r="C93" s="257">
        <f t="shared" si="6"/>
        <v>5</v>
      </c>
      <c r="D93" s="492">
        <v>106001790.65374187</v>
      </c>
      <c r="E93" s="492">
        <v>109020817.49443257</v>
      </c>
      <c r="F93" s="492">
        <v>112238874.56277415</v>
      </c>
      <c r="G93" s="492">
        <v>113938100.13718252</v>
      </c>
      <c r="H93" s="492">
        <v>115480721.84590842</v>
      </c>
      <c r="I93" s="492">
        <v>117160797.65543896</v>
      </c>
      <c r="J93" s="231"/>
    </row>
    <row r="94" spans="1:10">
      <c r="A94" s="488"/>
      <c r="B94" s="642" t="s">
        <v>967</v>
      </c>
      <c r="C94" s="257">
        <f t="shared" si="6"/>
        <v>6</v>
      </c>
      <c r="D94" s="492">
        <v>105272259.19436108</v>
      </c>
      <c r="E94" s="492">
        <v>108274441.23886935</v>
      </c>
      <c r="F94" s="492">
        <v>111474354.97960062</v>
      </c>
      <c r="G94" s="492">
        <v>113157708.54292552</v>
      </c>
      <c r="H94" s="492">
        <v>114685140.28578466</v>
      </c>
      <c r="I94" s="492">
        <v>116348460.50140834</v>
      </c>
      <c r="J94" s="231"/>
    </row>
    <row r="95" spans="1:10">
      <c r="A95" s="488"/>
      <c r="B95" s="240" t="s">
        <v>972</v>
      </c>
      <c r="C95" s="257">
        <f t="shared" si="6"/>
        <v>7</v>
      </c>
      <c r="D95" s="492">
        <v>99864102.346584827</v>
      </c>
      <c r="E95" s="492">
        <v>102858542.82340045</v>
      </c>
      <c r="F95" s="492">
        <v>106026925.33169608</v>
      </c>
      <c r="G95" s="492">
        <v>107687020.14175422</v>
      </c>
      <c r="H95" s="492">
        <v>109192143.5556242</v>
      </c>
      <c r="I95" s="492">
        <v>110796058.10309935</v>
      </c>
      <c r="J95" s="231"/>
    </row>
    <row r="96" spans="1:10">
      <c r="A96" s="488"/>
      <c r="B96" s="240" t="s">
        <v>977</v>
      </c>
      <c r="C96" s="257">
        <f t="shared" si="6"/>
        <v>8</v>
      </c>
      <c r="D96" s="492">
        <v>111215201.37682854</v>
      </c>
      <c r="E96" s="492">
        <v>114335934.61853921</v>
      </c>
      <c r="F96" s="492">
        <v>117622310.15328187</v>
      </c>
      <c r="G96" s="492">
        <v>119367712.24135827</v>
      </c>
      <c r="H96" s="492">
        <v>120978829.58570045</v>
      </c>
      <c r="I96" s="492">
        <v>122734845.02273302</v>
      </c>
    </row>
    <row r="97" spans="1:9">
      <c r="A97" s="488"/>
      <c r="B97" s="240" t="s">
        <v>973</v>
      </c>
      <c r="C97" s="257">
        <f t="shared" si="6"/>
        <v>9</v>
      </c>
      <c r="D97" s="492">
        <v>105468957.34538791</v>
      </c>
      <c r="E97" s="492">
        <v>108471786.17399895</v>
      </c>
      <c r="F97" s="492">
        <v>111675709.82152727</v>
      </c>
      <c r="G97" s="492">
        <v>113360738.1409539</v>
      </c>
      <c r="H97" s="492">
        <v>114896785.34525381</v>
      </c>
      <c r="I97" s="492">
        <v>116561812.8624198</v>
      </c>
    </row>
    <row r="98" spans="1:9">
      <c r="A98" s="488"/>
      <c r="B98" s="240" t="s">
        <v>974</v>
      </c>
      <c r="C98" s="257">
        <f t="shared" si="6"/>
        <v>10</v>
      </c>
      <c r="D98" s="492">
        <v>105466049.49968739</v>
      </c>
      <c r="E98" s="492">
        <v>108471835.7133746</v>
      </c>
      <c r="F98" s="492">
        <v>111675414.32948399</v>
      </c>
      <c r="G98" s="492">
        <v>113360196.48010188</v>
      </c>
      <c r="H98" s="492">
        <v>114888817.39119932</v>
      </c>
      <c r="I98" s="492">
        <v>116553386.3803076</v>
      </c>
    </row>
    <row r="99" spans="1:9" s="487" customFormat="1">
      <c r="A99" s="488"/>
      <c r="B99" s="240" t="s">
        <v>975</v>
      </c>
      <c r="C99" s="257">
        <f t="shared" si="6"/>
        <v>11</v>
      </c>
      <c r="D99" s="492">
        <v>105944641.38451654</v>
      </c>
      <c r="E99" s="492">
        <v>108918411.86877832</v>
      </c>
      <c r="F99" s="492">
        <v>112061157.93873975</v>
      </c>
      <c r="G99" s="492">
        <v>113679359.5537948</v>
      </c>
      <c r="H99" s="492">
        <v>115163867.76959452</v>
      </c>
      <c r="I99" s="492">
        <v>116769251.23249051</v>
      </c>
    </row>
    <row r="100" spans="1:9">
      <c r="A100" s="488"/>
      <c r="B100" s="240" t="s">
        <v>320</v>
      </c>
      <c r="C100" s="257">
        <f t="shared" si="6"/>
        <v>12</v>
      </c>
      <c r="D100" s="492">
        <v>105464622.09671839</v>
      </c>
      <c r="E100" s="492">
        <v>108470495.40410928</v>
      </c>
      <c r="F100" s="492">
        <v>111674343.6697589</v>
      </c>
      <c r="G100" s="492">
        <v>113359294.18268314</v>
      </c>
      <c r="H100" s="492">
        <v>114888005.94440973</v>
      </c>
      <c r="I100" s="492">
        <v>116552781.37856257</v>
      </c>
    </row>
    <row r="101" spans="1:9">
      <c r="A101" s="488"/>
      <c r="B101" s="240" t="s">
        <v>978</v>
      </c>
      <c r="C101" s="257">
        <f t="shared" si="6"/>
        <v>13</v>
      </c>
      <c r="D101" s="492">
        <v>105937963.54287936</v>
      </c>
      <c r="E101" s="492">
        <v>108942913.94295371</v>
      </c>
      <c r="F101" s="492">
        <v>112146653.11653826</v>
      </c>
      <c r="G101" s="492">
        <v>113831323.56998014</v>
      </c>
      <c r="H101" s="492">
        <v>115359109.88351974</v>
      </c>
      <c r="I101" s="492">
        <v>117023844.40570766</v>
      </c>
    </row>
    <row r="102" spans="1:9">
      <c r="A102" s="488"/>
      <c r="B102" s="256"/>
      <c r="C102" s="488"/>
      <c r="D102" s="488"/>
      <c r="E102" s="488"/>
      <c r="F102" s="488"/>
      <c r="G102" s="488"/>
      <c r="H102" s="488"/>
      <c r="I102" s="488"/>
    </row>
    <row r="103" spans="1:9">
      <c r="A103" s="488"/>
      <c r="B103" s="640" t="s">
        <v>968</v>
      </c>
      <c r="C103" s="488"/>
      <c r="D103" s="488"/>
      <c r="E103" s="488"/>
      <c r="F103" s="488"/>
      <c r="G103" s="488"/>
      <c r="H103" s="488"/>
      <c r="I103" s="488"/>
    </row>
    <row r="104" spans="1:9">
      <c r="A104" s="488"/>
      <c r="B104" s="316" t="s">
        <v>963</v>
      </c>
      <c r="C104" s="316" t="s">
        <v>964</v>
      </c>
      <c r="D104" s="638">
        <v>2015</v>
      </c>
      <c r="E104" s="493">
        <v>2016</v>
      </c>
      <c r="F104" s="493">
        <v>2017</v>
      </c>
      <c r="G104" s="493">
        <v>2018</v>
      </c>
      <c r="H104" s="493">
        <v>2019</v>
      </c>
      <c r="I104" s="493">
        <v>2020</v>
      </c>
    </row>
    <row r="105" spans="1:9">
      <c r="A105" s="488"/>
      <c r="B105" s="642" t="str">
        <f t="shared" ref="B105:C115" si="7">B88</f>
        <v>None</v>
      </c>
      <c r="C105" s="257" t="str">
        <f t="shared" si="7"/>
        <v>None</v>
      </c>
      <c r="D105" s="643">
        <f>IF(D88&gt;D$88,D88/D$88-1,D$88/D88-1)</f>
        <v>0</v>
      </c>
      <c r="E105" s="643">
        <f t="shared" ref="E105:I105" si="8">IF(E88&gt;E$88,E88/E$88-1,E$88/E88-1)</f>
        <v>0</v>
      </c>
      <c r="F105" s="643">
        <f t="shared" si="8"/>
        <v>0</v>
      </c>
      <c r="G105" s="643">
        <f t="shared" si="8"/>
        <v>0</v>
      </c>
      <c r="H105" s="643">
        <f t="shared" si="8"/>
        <v>0</v>
      </c>
      <c r="I105" s="643">
        <f t="shared" si="8"/>
        <v>0</v>
      </c>
    </row>
    <row r="106" spans="1:9">
      <c r="A106" s="488"/>
      <c r="B106" s="642" t="str">
        <f t="shared" si="7"/>
        <v>Market share</v>
      </c>
      <c r="C106" s="257">
        <f t="shared" si="7"/>
        <v>1</v>
      </c>
      <c r="D106" s="643">
        <f t="shared" ref="D106:I106" si="9">IF(D89&gt;D$88,D89/D$88-1,D$88/D89-1)</f>
        <v>7.3307198950424812E-2</v>
      </c>
      <c r="E106" s="643">
        <f t="shared" si="9"/>
        <v>7.2335663793589466E-2</v>
      </c>
      <c r="F106" s="643">
        <f t="shared" si="9"/>
        <v>7.1240341016562514E-2</v>
      </c>
      <c r="G106" s="643">
        <f t="shared" si="9"/>
        <v>8.4387099061615789E-2</v>
      </c>
      <c r="H106" s="643">
        <f t="shared" si="9"/>
        <v>7.2280711813465626E-2</v>
      </c>
      <c r="I106" s="643">
        <f t="shared" si="9"/>
        <v>5.7667531666837579E-2</v>
      </c>
    </row>
    <row r="107" spans="1:9">
      <c r="A107" s="488"/>
      <c r="B107" s="642" t="str">
        <f t="shared" si="7"/>
        <v>Pre-tax WACC</v>
      </c>
      <c r="C107" s="257">
        <f t="shared" si="7"/>
        <v>2</v>
      </c>
      <c r="D107" s="643">
        <f t="shared" ref="D107:I107" si="10">IF(D90&gt;D$88,D90/D$88-1,D$88/D90-1)</f>
        <v>2.8386505980161347E-2</v>
      </c>
      <c r="E107" s="643">
        <f t="shared" si="10"/>
        <v>2.808635828018069E-2</v>
      </c>
      <c r="F107" s="643">
        <f t="shared" si="10"/>
        <v>2.7787150081133083E-2</v>
      </c>
      <c r="G107" s="643">
        <f t="shared" si="10"/>
        <v>2.7569547392691796E-2</v>
      </c>
      <c r="H107" s="643">
        <f t="shared" si="10"/>
        <v>2.736311010385295E-2</v>
      </c>
      <c r="I107" s="643">
        <f t="shared" si="10"/>
        <v>2.7152658451596645E-2</v>
      </c>
    </row>
    <row r="108" spans="1:9">
      <c r="A108" s="488"/>
      <c r="B108" s="642" t="str">
        <f t="shared" si="7"/>
        <v xml:space="preserve">Asset price trends </v>
      </c>
      <c r="C108" s="257">
        <f t="shared" si="7"/>
        <v>3</v>
      </c>
      <c r="D108" s="643">
        <f t="shared" ref="D108:I108" si="11">IF(D91&gt;D$88,D91/D$88-1,D$88/D91-1)</f>
        <v>2.0848959540582523E-3</v>
      </c>
      <c r="E108" s="643">
        <f t="shared" si="11"/>
        <v>2.3245489994014878E-3</v>
      </c>
      <c r="F108" s="643">
        <f t="shared" si="11"/>
        <v>2.5534493866554708E-3</v>
      </c>
      <c r="G108" s="643">
        <f t="shared" si="11"/>
        <v>2.8017312545922657E-3</v>
      </c>
      <c r="H108" s="643">
        <f t="shared" si="11"/>
        <v>3.0392866515154271E-3</v>
      </c>
      <c r="I108" s="643">
        <f t="shared" si="11"/>
        <v>3.2626489918072821E-3</v>
      </c>
    </row>
    <row r="109" spans="1:9">
      <c r="A109" s="488"/>
      <c r="B109" s="642" t="str">
        <f t="shared" si="7"/>
        <v>Capitalised installation costs (% of purchase price)</v>
      </c>
      <c r="C109" s="257">
        <f t="shared" si="7"/>
        <v>4</v>
      </c>
      <c r="D109" s="643">
        <f t="shared" ref="D109:I109" si="12">IF(D92&gt;D$88,D92/D$88-1,D$88/D92-1)</f>
        <v>3.7487153529802697E-3</v>
      </c>
      <c r="E109" s="643">
        <f t="shared" si="12"/>
        <v>3.7340833228098891E-3</v>
      </c>
      <c r="F109" s="643">
        <f t="shared" si="12"/>
        <v>3.7206000405434203E-3</v>
      </c>
      <c r="G109" s="643">
        <f t="shared" si="12"/>
        <v>3.7579806482141986E-3</v>
      </c>
      <c r="H109" s="643">
        <f t="shared" si="12"/>
        <v>3.797087186764303E-3</v>
      </c>
      <c r="I109" s="643">
        <f t="shared" si="12"/>
        <v>3.8394697129799926E-3</v>
      </c>
    </row>
    <row r="110" spans="1:9">
      <c r="A110" s="488"/>
      <c r="B110" s="642" t="str">
        <f t="shared" si="7"/>
        <v>Annual direct opex and maintenance</v>
      </c>
      <c r="C110" s="257">
        <f t="shared" si="7"/>
        <v>5</v>
      </c>
      <c r="D110" s="643">
        <f t="shared" ref="D110:I110" si="13">IF(D93&gt;D$88,D93/D$88-1,D$88/D93-1)</f>
        <v>5.0933530727570453E-3</v>
      </c>
      <c r="E110" s="643">
        <f t="shared" si="13"/>
        <v>5.0734726367114291E-3</v>
      </c>
      <c r="F110" s="643">
        <f t="shared" si="13"/>
        <v>5.055152996328971E-3</v>
      </c>
      <c r="G110" s="643">
        <f t="shared" si="13"/>
        <v>5.1059417639511828E-3</v>
      </c>
      <c r="H110" s="643">
        <f t="shared" si="13"/>
        <v>5.1590755416668355E-3</v>
      </c>
      <c r="I110" s="643">
        <f t="shared" si="13"/>
        <v>5.2166603806866885E-3</v>
      </c>
    </row>
    <row r="111" spans="1:9">
      <c r="A111" s="488"/>
      <c r="B111" s="642" t="str">
        <f t="shared" si="7"/>
        <v>Scrap value at the end of asset life</v>
      </c>
      <c r="C111" s="257">
        <f t="shared" si="7"/>
        <v>6</v>
      </c>
      <c r="D111" s="643">
        <f t="shared" ref="D111:I111" si="14">IF(D94&gt;D$88,D94/D$88-1,D$88/D94-1)</f>
        <v>1.8272895806497047E-3</v>
      </c>
      <c r="E111" s="643">
        <f t="shared" si="14"/>
        <v>1.8107150957944462E-3</v>
      </c>
      <c r="F111" s="643">
        <f t="shared" si="14"/>
        <v>1.7940331674928256E-3</v>
      </c>
      <c r="G111" s="643">
        <f t="shared" si="14"/>
        <v>1.7814574221530766E-3</v>
      </c>
      <c r="H111" s="643">
        <f t="shared" si="14"/>
        <v>1.7688922742697955E-3</v>
      </c>
      <c r="I111" s="643">
        <f t="shared" si="14"/>
        <v>1.7561115658402127E-3</v>
      </c>
    </row>
    <row r="112" spans="1:9">
      <c r="A112" s="488"/>
      <c r="B112" s="642" t="str">
        <f t="shared" si="7"/>
        <v>Busy days per annum</v>
      </c>
      <c r="C112" s="257">
        <f t="shared" si="7"/>
        <v>7</v>
      </c>
      <c r="D112" s="643">
        <f t="shared" ref="D112:I112" si="15">IF(D95&gt;D$88,D95/D$88-1,D$88/D95-1)</f>
        <v>5.6081410822645728E-2</v>
      </c>
      <c r="E112" s="643">
        <f t="shared" si="15"/>
        <v>5.4559907487160109E-2</v>
      </c>
      <c r="F112" s="643">
        <f t="shared" si="15"/>
        <v>5.3264001765545466E-2</v>
      </c>
      <c r="G112" s="643">
        <f t="shared" si="15"/>
        <v>5.2673702303789316E-2</v>
      </c>
      <c r="H112" s="643">
        <f t="shared" si="15"/>
        <v>5.2163664924152364E-2</v>
      </c>
      <c r="I112" s="643">
        <f t="shared" si="15"/>
        <v>5.1957834728257213E-2</v>
      </c>
    </row>
    <row r="113" spans="1:9">
      <c r="A113" s="488"/>
      <c r="B113" s="642" t="str">
        <f t="shared" si="7"/>
        <v>% of traffic in busy hour - Voice</v>
      </c>
      <c r="C113" s="257">
        <f t="shared" si="7"/>
        <v>8</v>
      </c>
      <c r="D113" s="643">
        <f t="shared" ref="D113:I113" si="16">IF(D96&gt;D$88,D96/D$88-1,D$88/D96-1)</f>
        <v>5.4526145031235984E-2</v>
      </c>
      <c r="E113" s="643">
        <f t="shared" si="16"/>
        <v>5.4074052050542498E-2</v>
      </c>
      <c r="F113" s="643">
        <f t="shared" si="16"/>
        <v>5.3261709789960143E-2</v>
      </c>
      <c r="G113" s="643">
        <f t="shared" si="16"/>
        <v>5.3003312185345042E-2</v>
      </c>
      <c r="H113" s="643">
        <f t="shared" si="16"/>
        <v>5.3015313402148045E-2</v>
      </c>
      <c r="I113" s="643">
        <f t="shared" si="16"/>
        <v>5.3040893327900518E-2</v>
      </c>
    </row>
    <row r="114" spans="1:9">
      <c r="A114" s="488"/>
      <c r="B114" s="642" t="str">
        <f t="shared" si="7"/>
        <v>% of traffic in busy hour - SMS</v>
      </c>
      <c r="C114" s="257">
        <f t="shared" si="7"/>
        <v>9</v>
      </c>
      <c r="D114" s="643">
        <f t="shared" ref="D114:I114" si="17">IF(D97&gt;D$88,D97/D$88-1,D$88/D97-1)</f>
        <v>4.1106188817918721E-5</v>
      </c>
      <c r="E114" s="643">
        <f t="shared" si="17"/>
        <v>1.1899732594189416E-5</v>
      </c>
      <c r="F114" s="643">
        <f t="shared" si="17"/>
        <v>1.2233353906321298E-5</v>
      </c>
      <c r="G114" s="643">
        <f t="shared" si="17"/>
        <v>1.2737890449754374E-5</v>
      </c>
      <c r="H114" s="643">
        <f t="shared" si="17"/>
        <v>7.641703563310287E-5</v>
      </c>
      <c r="I114" s="643">
        <f t="shared" si="17"/>
        <v>7.7488359783606242E-5</v>
      </c>
    </row>
    <row r="115" spans="1:9">
      <c r="A115" s="488"/>
      <c r="B115" s="642" t="str">
        <f t="shared" si="7"/>
        <v>% of traffic in busy hour - MMS</v>
      </c>
      <c r="C115" s="257">
        <f t="shared" si="7"/>
        <v>10</v>
      </c>
      <c r="D115" s="643">
        <f t="shared" ref="D115:I115" si="18">IF(D98&gt;D$88,D98/D$88-1,D$88/D98-1)</f>
        <v>1.3534424536221223E-5</v>
      </c>
      <c r="E115" s="643">
        <f t="shared" si="18"/>
        <v>1.2356440894922827E-5</v>
      </c>
      <c r="F115" s="643">
        <f t="shared" si="18"/>
        <v>9.5873384153843944E-6</v>
      </c>
      <c r="G115" s="643">
        <f t="shared" si="18"/>
        <v>7.9596245305957325E-6</v>
      </c>
      <c r="H115" s="643">
        <f t="shared" si="18"/>
        <v>7.0629373616348801E-6</v>
      </c>
      <c r="I115" s="643">
        <f t="shared" si="18"/>
        <v>5.1907962888009251E-6</v>
      </c>
    </row>
    <row r="116" spans="1:9">
      <c r="A116" s="488"/>
      <c r="B116" s="642" t="str">
        <f t="shared" ref="B116:C118" si="19">B99</f>
        <v>% of traffic in busy hour - Data</v>
      </c>
      <c r="C116" s="257">
        <f t="shared" si="19"/>
        <v>11</v>
      </c>
      <c r="D116" s="643">
        <f t="shared" ref="D116:I116" si="20">IF(D99&gt;D$88,D99/D$88-1,D$88/D99-1)</f>
        <v>4.5514721264343638E-3</v>
      </c>
      <c r="E116" s="643">
        <f t="shared" si="20"/>
        <v>4.1293852581782975E-3</v>
      </c>
      <c r="F116" s="643">
        <f t="shared" si="20"/>
        <v>3.4637702472173348E-3</v>
      </c>
      <c r="G116" s="643">
        <f t="shared" si="20"/>
        <v>2.8234594562299709E-3</v>
      </c>
      <c r="H116" s="643">
        <f t="shared" si="20"/>
        <v>2.4011368542533607E-3</v>
      </c>
      <c r="I116" s="643">
        <f t="shared" si="20"/>
        <v>1.8572688816824723E-3</v>
      </c>
    </row>
    <row r="117" spans="1:9">
      <c r="A117" s="488"/>
      <c r="B117" s="642" t="str">
        <f t="shared" si="19"/>
        <v>Blocking rate</v>
      </c>
      <c r="C117" s="257">
        <f t="shared" si="19"/>
        <v>12</v>
      </c>
      <c r="D117" s="643">
        <f t="shared" ref="D117:I117" si="21">IF(D100&gt;D$88,D100/D$88-1,D$88/D100-1)</f>
        <v>0</v>
      </c>
      <c r="E117" s="643">
        <f t="shared" si="21"/>
        <v>0</v>
      </c>
      <c r="F117" s="643">
        <f t="shared" si="21"/>
        <v>0</v>
      </c>
      <c r="G117" s="643">
        <f t="shared" si="21"/>
        <v>0</v>
      </c>
      <c r="H117" s="643">
        <f t="shared" si="21"/>
        <v>0</v>
      </c>
      <c r="I117" s="643">
        <f t="shared" si="21"/>
        <v>0</v>
      </c>
    </row>
    <row r="118" spans="1:9">
      <c r="A118" s="488"/>
      <c r="B118" s="642" t="str">
        <f t="shared" si="19"/>
        <v>Extra fibre allowance</v>
      </c>
      <c r="C118" s="257">
        <f t="shared" si="19"/>
        <v>13</v>
      </c>
      <c r="D118" s="643">
        <f t="shared" ref="D118:I118" si="22">IF(D101&gt;D$88,D101/D$88-1,D$88/D101-1)</f>
        <v>4.4881538164227575E-3</v>
      </c>
      <c r="E118" s="643">
        <f t="shared" si="22"/>
        <v>4.3552722524629051E-3</v>
      </c>
      <c r="F118" s="643">
        <f t="shared" si="22"/>
        <v>4.2293460723266119E-3</v>
      </c>
      <c r="G118" s="643">
        <f t="shared" si="22"/>
        <v>4.1640113472858342E-3</v>
      </c>
      <c r="H118" s="643">
        <f t="shared" si="22"/>
        <v>4.1005493588073261E-3</v>
      </c>
      <c r="I118" s="643">
        <f t="shared" si="22"/>
        <v>4.0416283641921957E-3</v>
      </c>
    </row>
    <row r="119" spans="1:9">
      <c r="A119" s="488"/>
      <c r="B119" s="256"/>
      <c r="C119" s="488"/>
      <c r="D119" s="488"/>
      <c r="E119" s="488"/>
      <c r="F119" s="488"/>
      <c r="G119" s="488"/>
      <c r="H119" s="488"/>
      <c r="I119" s="488"/>
    </row>
    <row r="120" spans="1:9">
      <c r="A120" s="488"/>
      <c r="B120" s="159" t="s">
        <v>969</v>
      </c>
      <c r="C120" s="488"/>
      <c r="D120" s="644">
        <f t="shared" ref="D120:I120" si="23">SUM(D105:D118)</f>
        <v>0.2341497813011244</v>
      </c>
      <c r="E120" s="644">
        <f t="shared" si="23"/>
        <v>0.23050771535032033</v>
      </c>
      <c r="F120" s="644">
        <f t="shared" si="23"/>
        <v>0.22639137525608755</v>
      </c>
      <c r="G120" s="644">
        <f t="shared" si="23"/>
        <v>0.23808894035084882</v>
      </c>
      <c r="H120" s="644">
        <f t="shared" si="23"/>
        <v>0.22517230808389077</v>
      </c>
      <c r="I120" s="644">
        <f t="shared" si="23"/>
        <v>0.20987538522785321</v>
      </c>
    </row>
  </sheetData>
  <mergeCells count="4">
    <mergeCell ref="E13:H20"/>
    <mergeCell ref="C41:I41"/>
    <mergeCell ref="C51:I51"/>
    <mergeCell ref="C34:I34"/>
  </mergeCells>
  <pageMargins left="0.7" right="0.7" top="0.75" bottom="0.75" header="0.3" footer="0.3"/>
  <pageSetup paperSize="9" orientation="portrait" horizontalDpi="300" verticalDpi="300"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theme="6" tint="0.39997558519241921"/>
  </sheetPr>
  <dimension ref="A1:CS407"/>
  <sheetViews>
    <sheetView showGridLines="0" zoomScale="80" zoomScaleNormal="80" zoomScaleSheetLayoutView="55" zoomScalePageLayoutView="80" workbookViewId="0">
      <selection activeCell="I23" sqref="I23"/>
    </sheetView>
  </sheetViews>
  <sheetFormatPr defaultColWidth="9.140625" defaultRowHeight="12.75"/>
  <cols>
    <col min="1" max="1" width="4" style="21" bestFit="1" customWidth="1"/>
    <col min="2" max="2" width="11" style="28" bestFit="1" customWidth="1"/>
    <col min="3" max="3" width="15.42578125" style="21" customWidth="1"/>
    <col min="4" max="4" width="33.28515625" style="21" customWidth="1"/>
    <col min="5" max="5" width="14.42578125" style="21" customWidth="1"/>
    <col min="6" max="6" width="13.140625" style="21" customWidth="1"/>
    <col min="7" max="7" width="12.140625" style="21" customWidth="1"/>
    <col min="8" max="8" width="13.42578125" style="21" customWidth="1"/>
    <col min="9" max="9" width="13" style="21" customWidth="1"/>
    <col min="10" max="10" width="13.140625" style="21" customWidth="1"/>
    <col min="11" max="24" width="12.42578125" style="21" customWidth="1"/>
    <col min="25" max="25" width="8.85546875" style="21" bestFit="1" customWidth="1"/>
    <col min="26" max="29" width="12.42578125" style="21" customWidth="1"/>
    <col min="30" max="94" width="6.7109375" style="21" customWidth="1"/>
    <col min="95" max="95" width="5.7109375" style="21" customWidth="1"/>
    <col min="96" max="97" width="9.140625" style="21" hidden="1" customWidth="1"/>
    <col min="98" max="98" width="3" style="21" customWidth="1"/>
    <col min="99" max="16384" width="9.140625" style="21"/>
  </cols>
  <sheetData>
    <row r="1" spans="1:18" s="57" customFormat="1" ht="26.25">
      <c r="A1" s="89">
        <v>1</v>
      </c>
      <c r="B1" s="48" t="s">
        <v>586</v>
      </c>
      <c r="C1" s="48"/>
      <c r="F1" s="58"/>
    </row>
    <row r="3" spans="1:18">
      <c r="B3" s="105" t="s">
        <v>1027</v>
      </c>
      <c r="C3" s="119"/>
      <c r="D3" s="450" t="s">
        <v>1037</v>
      </c>
      <c r="E3" s="106"/>
      <c r="F3" s="106"/>
      <c r="G3" s="106"/>
      <c r="H3" s="106"/>
      <c r="I3" s="106"/>
      <c r="J3" s="106"/>
      <c r="K3" s="106"/>
      <c r="L3" s="106"/>
      <c r="M3" s="106"/>
      <c r="N3" s="106"/>
      <c r="O3" s="106"/>
      <c r="P3" s="106"/>
    </row>
    <row r="4" spans="1:18">
      <c r="B4" s="107" t="s">
        <v>1028</v>
      </c>
      <c r="C4" s="107"/>
      <c r="D4" s="449" t="s">
        <v>1018</v>
      </c>
      <c r="E4" s="171"/>
      <c r="F4" s="171"/>
      <c r="G4" s="108"/>
      <c r="H4" s="108"/>
      <c r="I4" s="108"/>
      <c r="J4" s="108"/>
      <c r="K4" s="108"/>
      <c r="L4" s="108"/>
      <c r="M4" s="108"/>
      <c r="N4" s="108"/>
      <c r="O4" s="108"/>
      <c r="P4" s="108"/>
    </row>
    <row r="5" spans="1:18">
      <c r="B5" s="658" t="s">
        <v>1028</v>
      </c>
      <c r="C5" s="658"/>
      <c r="D5" s="656" t="s">
        <v>1019</v>
      </c>
      <c r="E5" s="656"/>
      <c r="F5" s="656"/>
      <c r="G5" s="656"/>
      <c r="H5" s="656"/>
      <c r="I5" s="657"/>
      <c r="J5" s="657"/>
      <c r="K5" s="657"/>
      <c r="L5" s="657"/>
      <c r="M5" s="657"/>
      <c r="N5" s="657"/>
      <c r="O5" s="657"/>
      <c r="P5" s="657"/>
    </row>
    <row r="6" spans="1:18">
      <c r="B6" s="109" t="s">
        <v>1029</v>
      </c>
      <c r="C6" s="109"/>
      <c r="D6" s="339" t="s">
        <v>1038</v>
      </c>
      <c r="E6" s="110"/>
      <c r="F6" s="110"/>
      <c r="G6" s="110"/>
      <c r="H6" s="110"/>
      <c r="I6" s="110"/>
      <c r="J6" s="110"/>
      <c r="K6" s="110"/>
      <c r="L6" s="110"/>
      <c r="M6" s="110"/>
      <c r="N6" s="110"/>
      <c r="O6" s="110"/>
      <c r="P6" s="110"/>
    </row>
    <row r="7" spans="1:18" ht="28.5" customHeight="1">
      <c r="B7" s="111" t="s">
        <v>1030</v>
      </c>
      <c r="C7" s="121"/>
      <c r="D7" s="826" t="s">
        <v>1039</v>
      </c>
      <c r="E7" s="826"/>
      <c r="F7" s="826"/>
      <c r="G7" s="826"/>
      <c r="H7" s="826"/>
      <c r="I7" s="826"/>
      <c r="J7" s="826"/>
      <c r="K7" s="826"/>
      <c r="L7" s="826"/>
      <c r="M7" s="826"/>
      <c r="N7" s="826"/>
      <c r="O7" s="826"/>
      <c r="P7" s="826"/>
    </row>
    <row r="8" spans="1:18">
      <c r="B8" s="122" t="s">
        <v>1035</v>
      </c>
      <c r="C8" s="113" t="s">
        <v>1036</v>
      </c>
      <c r="D8" s="341" t="s">
        <v>1040</v>
      </c>
      <c r="E8" s="341"/>
      <c r="F8" s="341"/>
      <c r="G8" s="341"/>
      <c r="H8" s="341"/>
      <c r="I8" s="341"/>
      <c r="J8" s="341"/>
      <c r="K8" s="341"/>
      <c r="L8" s="341"/>
      <c r="M8" s="341"/>
      <c r="N8" s="114"/>
      <c r="O8" s="807"/>
      <c r="P8" s="807"/>
    </row>
    <row r="9" spans="1:18" ht="25.5" customHeight="1">
      <c r="B9" s="113"/>
      <c r="C9" s="122"/>
      <c r="D9" s="825" t="s">
        <v>1041</v>
      </c>
      <c r="E9" s="825"/>
      <c r="F9" s="825"/>
      <c r="G9" s="825"/>
      <c r="H9" s="825"/>
      <c r="I9" s="825"/>
      <c r="J9" s="825"/>
      <c r="K9" s="825"/>
      <c r="L9" s="825"/>
      <c r="M9" s="825"/>
      <c r="N9" s="825"/>
      <c r="O9" s="825"/>
      <c r="P9" s="825"/>
    </row>
    <row r="11" spans="1:18" s="6" customFormat="1">
      <c r="B11" s="12">
        <v>1.01</v>
      </c>
      <c r="C11" s="12" t="s">
        <v>210</v>
      </c>
      <c r="I11" s="7"/>
      <c r="J11" s="7"/>
      <c r="K11" s="8"/>
      <c r="L11" s="8"/>
      <c r="N11" s="9"/>
      <c r="O11" s="9"/>
      <c r="P11" s="10"/>
      <c r="Q11" s="9"/>
      <c r="R11" s="9"/>
    </row>
    <row r="12" spans="1:18" s="11" customFormat="1">
      <c r="B12" s="15"/>
      <c r="C12" s="55"/>
      <c r="E12" s="12"/>
      <c r="I12" s="13"/>
      <c r="J12" s="13"/>
      <c r="K12" s="14"/>
      <c r="L12" s="14"/>
      <c r="N12" s="15"/>
      <c r="O12" s="15"/>
      <c r="P12" s="10"/>
      <c r="Q12" s="15"/>
      <c r="R12" s="15"/>
    </row>
    <row r="13" spans="1:18" s="6" customFormat="1">
      <c r="B13" s="9"/>
      <c r="C13" s="55"/>
      <c r="E13" s="12"/>
      <c r="G13" s="7"/>
      <c r="H13" s="7"/>
      <c r="I13" s="8"/>
      <c r="J13" s="8"/>
      <c r="K13" s="14"/>
      <c r="L13" s="9"/>
    </row>
    <row r="14" spans="1:18" s="6" customFormat="1">
      <c r="B14" s="9"/>
      <c r="C14" s="40" t="s">
        <v>0</v>
      </c>
      <c r="D14" s="41" t="s">
        <v>211</v>
      </c>
      <c r="E14" s="5" t="s">
        <v>14</v>
      </c>
      <c r="F14" s="5" t="s">
        <v>2</v>
      </c>
      <c r="G14" s="499"/>
      <c r="H14" s="115"/>
    </row>
    <row r="15" spans="1:18" s="6" customFormat="1">
      <c r="B15" s="9"/>
      <c r="C15" s="23" t="str">
        <f>'C. Masterfiles'!C12</f>
        <v>D01</v>
      </c>
      <c r="D15" s="23" t="str">
        <f>'C. Masterfiles'!D12</f>
        <v>Благоевград (Blagoevgrad)</v>
      </c>
      <c r="E15" s="29" t="s">
        <v>35</v>
      </c>
      <c r="F15" s="513">
        <v>6449.4740000000002</v>
      </c>
      <c r="G15" s="499"/>
      <c r="H15" s="188"/>
    </row>
    <row r="16" spans="1:18" s="6" customFormat="1">
      <c r="B16" s="9"/>
      <c r="C16" s="23" t="str">
        <f>'C. Masterfiles'!C13</f>
        <v>D02</v>
      </c>
      <c r="D16" s="23" t="str">
        <f>'C. Masterfiles'!D13</f>
        <v>Бургас (Burgas)</v>
      </c>
      <c r="E16" s="29" t="s">
        <v>35</v>
      </c>
      <c r="F16" s="513">
        <v>7748.067</v>
      </c>
      <c r="G16" s="499"/>
      <c r="H16" s="188"/>
    </row>
    <row r="17" spans="2:8" s="6" customFormat="1">
      <c r="B17" s="9"/>
      <c r="C17" s="23" t="str">
        <f>'C. Masterfiles'!C14</f>
        <v>D03</v>
      </c>
      <c r="D17" s="23" t="str">
        <f>'C. Masterfiles'!D14</f>
        <v>Добрич (Dobrich)</v>
      </c>
      <c r="E17" s="29" t="s">
        <v>35</v>
      </c>
      <c r="F17" s="513">
        <v>4719.7129999999997</v>
      </c>
      <c r="G17" s="499"/>
      <c r="H17" s="188"/>
    </row>
    <row r="18" spans="2:8" s="6" customFormat="1">
      <c r="B18" s="9"/>
      <c r="C18" s="23" t="str">
        <f>'C. Masterfiles'!C15</f>
        <v>D04</v>
      </c>
      <c r="D18" s="23" t="str">
        <f>'C. Masterfiles'!D15</f>
        <v>Габрово (Gabrovo)</v>
      </c>
      <c r="E18" s="29" t="s">
        <v>35</v>
      </c>
      <c r="F18" s="513">
        <v>2023.0050000000001</v>
      </c>
      <c r="G18" s="499"/>
      <c r="H18" s="188"/>
    </row>
    <row r="19" spans="2:8" s="6" customFormat="1">
      <c r="B19" s="9"/>
      <c r="C19" s="23" t="str">
        <f>'C. Masterfiles'!C16</f>
        <v>D05</v>
      </c>
      <c r="D19" s="23" t="str">
        <f>'C. Masterfiles'!D16</f>
        <v>Хасково (Haskovo)</v>
      </c>
      <c r="E19" s="29" t="s">
        <v>35</v>
      </c>
      <c r="F19" s="513">
        <v>5533.2920000000004</v>
      </c>
      <c r="G19" s="499"/>
      <c r="H19" s="188"/>
    </row>
    <row r="20" spans="2:8" s="6" customFormat="1">
      <c r="B20" s="9"/>
      <c r="C20" s="23" t="str">
        <f>'C. Masterfiles'!C17</f>
        <v>D06</v>
      </c>
      <c r="D20" s="23" t="str">
        <f>'C. Masterfiles'!D17</f>
        <v>Кърджали (Kardzhali)</v>
      </c>
      <c r="E20" s="29" t="s">
        <v>35</v>
      </c>
      <c r="F20" s="513">
        <v>3209.1080000000002</v>
      </c>
      <c r="G20" s="499"/>
      <c r="H20" s="188"/>
    </row>
    <row r="21" spans="2:8" s="6" customFormat="1">
      <c r="B21" s="9"/>
      <c r="C21" s="23" t="str">
        <f>'C. Masterfiles'!C18</f>
        <v>D07</v>
      </c>
      <c r="D21" s="23" t="str">
        <f>'C. Masterfiles'!D18</f>
        <v>Кюстендил (Kyustendil)</v>
      </c>
      <c r="E21" s="29" t="s">
        <v>35</v>
      </c>
      <c r="F21" s="513">
        <v>3051.5169999999998</v>
      </c>
      <c r="G21" s="499"/>
      <c r="H21" s="188"/>
    </row>
    <row r="22" spans="2:8" s="6" customFormat="1">
      <c r="B22" s="9"/>
      <c r="C22" s="23" t="str">
        <f>'C. Masterfiles'!C19</f>
        <v>D08</v>
      </c>
      <c r="D22" s="23" t="str">
        <f>'C. Masterfiles'!D19</f>
        <v>Ловеч (Lovech)</v>
      </c>
      <c r="E22" s="29" t="s">
        <v>35</v>
      </c>
      <c r="F22" s="513">
        <v>4128.7640000000001</v>
      </c>
      <c r="G22" s="499"/>
      <c r="H22" s="188"/>
    </row>
    <row r="23" spans="2:8" s="6" customFormat="1">
      <c r="B23" s="9"/>
      <c r="C23" s="23" t="str">
        <f>'C. Masterfiles'!C20</f>
        <v>D09</v>
      </c>
      <c r="D23" s="23" t="str">
        <f>'C. Masterfiles'!D20</f>
        <v>Монтана (Montana)</v>
      </c>
      <c r="E23" s="29" t="s">
        <v>35</v>
      </c>
      <c r="F23" s="513">
        <v>3635.5749999999998</v>
      </c>
      <c r="G23" s="499"/>
      <c r="H23" s="188"/>
    </row>
    <row r="24" spans="2:8" s="6" customFormat="1">
      <c r="B24" s="9"/>
      <c r="C24" s="23" t="str">
        <f>'C. Masterfiles'!C21</f>
        <v>D10</v>
      </c>
      <c r="D24" s="23" t="str">
        <f>'C. Masterfiles'!D21</f>
        <v>Пазарджик (Pazardzhik)</v>
      </c>
      <c r="E24" s="29" t="s">
        <v>35</v>
      </c>
      <c r="F24" s="513">
        <v>4456.9170000000004</v>
      </c>
      <c r="G24" s="499"/>
      <c r="H24" s="188"/>
    </row>
    <row r="25" spans="2:8" s="6" customFormat="1">
      <c r="B25" s="9"/>
      <c r="C25" s="23" t="str">
        <f>'C. Masterfiles'!C22</f>
        <v>D11</v>
      </c>
      <c r="D25" s="23" t="str">
        <f>'C. Masterfiles'!D22</f>
        <v>Перник (Pernik)</v>
      </c>
      <c r="E25" s="29" t="s">
        <v>35</v>
      </c>
      <c r="F25" s="513">
        <v>2394.221</v>
      </c>
      <c r="G25" s="499"/>
      <c r="H25" s="188"/>
    </row>
    <row r="26" spans="2:8" s="6" customFormat="1">
      <c r="B26" s="9"/>
      <c r="C26" s="23" t="str">
        <f>'C. Masterfiles'!C23</f>
        <v>D12</v>
      </c>
      <c r="D26" s="23" t="str">
        <f>'C. Masterfiles'!D23</f>
        <v>Плевен (Pleven)</v>
      </c>
      <c r="E26" s="29" t="s">
        <v>35</v>
      </c>
      <c r="F26" s="513">
        <v>4653.3239999999996</v>
      </c>
      <c r="G26" s="499"/>
      <c r="H26" s="188"/>
    </row>
    <row r="27" spans="2:8" s="6" customFormat="1">
      <c r="B27" s="9"/>
      <c r="C27" s="23" t="str">
        <f>'C. Masterfiles'!C24</f>
        <v>D13</v>
      </c>
      <c r="D27" s="23" t="str">
        <f>'C. Masterfiles'!D24</f>
        <v>Пловдив (Plovdiv)</v>
      </c>
      <c r="E27" s="29" t="s">
        <v>35</v>
      </c>
      <c r="F27" s="513">
        <v>5972.8909999999996</v>
      </c>
      <c r="G27" s="499"/>
      <c r="H27" s="188"/>
    </row>
    <row r="28" spans="2:8" s="6" customFormat="1">
      <c r="B28" s="9"/>
      <c r="C28" s="23" t="str">
        <f>'C. Masterfiles'!C25</f>
        <v>D14</v>
      </c>
      <c r="D28" s="23" t="str">
        <f>'C. Masterfiles'!D25</f>
        <v>Разград (Razgrad)</v>
      </c>
      <c r="E28" s="29" t="s">
        <v>35</v>
      </c>
      <c r="F28" s="513">
        <v>2416.1860000000001</v>
      </c>
      <c r="G28" s="499"/>
      <c r="H28" s="188"/>
    </row>
    <row r="29" spans="2:8" s="6" customFormat="1">
      <c r="B29" s="9"/>
      <c r="C29" s="23" t="str">
        <f>'C. Masterfiles'!C26</f>
        <v>D15</v>
      </c>
      <c r="D29" s="23" t="str">
        <f>'C. Masterfiles'!D26</f>
        <v>Русе (Ruse)</v>
      </c>
      <c r="E29" s="29" t="s">
        <v>35</v>
      </c>
      <c r="F29" s="513">
        <v>2875.067</v>
      </c>
      <c r="G29" s="499"/>
      <c r="H29" s="188"/>
    </row>
    <row r="30" spans="2:8" s="6" customFormat="1">
      <c r="B30" s="9"/>
      <c r="C30" s="23" t="str">
        <f>'C. Masterfiles'!C27</f>
        <v>D16</v>
      </c>
      <c r="D30" s="23" t="str">
        <f>'C. Masterfiles'!D27</f>
        <v>Шумен (Shumen)</v>
      </c>
      <c r="E30" s="29" t="s">
        <v>35</v>
      </c>
      <c r="F30" s="513">
        <v>3389.6840000000002</v>
      </c>
      <c r="G30" s="499"/>
      <c r="H30" s="188"/>
    </row>
    <row r="31" spans="2:8" s="6" customFormat="1">
      <c r="B31" s="9"/>
      <c r="C31" s="23" t="str">
        <f>'C. Masterfiles'!C28</f>
        <v>D17</v>
      </c>
      <c r="D31" s="23" t="str">
        <f>'C. Masterfiles'!D28</f>
        <v>Силистра (Silistra)</v>
      </c>
      <c r="E31" s="29" t="s">
        <v>35</v>
      </c>
      <c r="F31" s="513">
        <v>2846.2849999999999</v>
      </c>
      <c r="G31" s="499"/>
      <c r="H31" s="188"/>
    </row>
    <row r="32" spans="2:8" s="6" customFormat="1">
      <c r="B32" s="9"/>
      <c r="C32" s="23" t="str">
        <f>'C. Masterfiles'!C29</f>
        <v>D18</v>
      </c>
      <c r="D32" s="23" t="str">
        <f>'C. Masterfiles'!D29</f>
        <v>Сливен (Sliven)</v>
      </c>
      <c r="E32" s="29" t="s">
        <v>35</v>
      </c>
      <c r="F32" s="513">
        <v>3544.0659999999998</v>
      </c>
      <c r="G32" s="499"/>
      <c r="H32" s="188"/>
    </row>
    <row r="33" spans="2:18" s="6" customFormat="1">
      <c r="B33" s="9"/>
      <c r="C33" s="23" t="str">
        <f>'C. Masterfiles'!C30</f>
        <v>D19</v>
      </c>
      <c r="D33" s="23" t="str">
        <f>'C. Masterfiles'!D30</f>
        <v>Смолян (Smolyan)</v>
      </c>
      <c r="E33" s="29" t="s">
        <v>35</v>
      </c>
      <c r="F33" s="513">
        <v>3192.846</v>
      </c>
      <c r="G33" s="499"/>
      <c r="H33" s="188"/>
    </row>
    <row r="34" spans="2:18" s="6" customFormat="1">
      <c r="B34" s="9"/>
      <c r="C34" s="23" t="str">
        <f>'C. Masterfiles'!C31</f>
        <v>D20</v>
      </c>
      <c r="D34" s="23" t="str">
        <f>'C. Masterfiles'!D31</f>
        <v>София-град (Sofia-Capital)</v>
      </c>
      <c r="E34" s="29" t="s">
        <v>35</v>
      </c>
      <c r="F34" s="513">
        <v>1348.902</v>
      </c>
      <c r="G34" s="499"/>
      <c r="H34" s="188"/>
    </row>
    <row r="35" spans="2:18" s="6" customFormat="1">
      <c r="B35" s="9"/>
      <c r="C35" s="23" t="str">
        <f>'C. Masterfiles'!C32</f>
        <v>D21</v>
      </c>
      <c r="D35" s="23" t="str">
        <f>'C. Masterfiles'!D32</f>
        <v>София-област (Sofia (province))</v>
      </c>
      <c r="E35" s="29" t="s">
        <v>35</v>
      </c>
      <c r="F35" s="513">
        <v>7062.3270000000002</v>
      </c>
      <c r="G35" s="499"/>
      <c r="H35" s="188"/>
    </row>
    <row r="36" spans="2:18" s="6" customFormat="1">
      <c r="B36" s="9"/>
      <c r="C36" s="23" t="str">
        <f>'C. Masterfiles'!C33</f>
        <v>D22</v>
      </c>
      <c r="D36" s="23" t="str">
        <f>'C. Masterfiles'!D33</f>
        <v>Стара Загора (Stara Zagora)</v>
      </c>
      <c r="E36" s="29" t="s">
        <v>35</v>
      </c>
      <c r="F36" s="513">
        <v>5151.1239999999998</v>
      </c>
      <c r="G36" s="499"/>
      <c r="H36" s="188"/>
    </row>
    <row r="37" spans="2:18" s="6" customFormat="1">
      <c r="B37" s="9"/>
      <c r="C37" s="23" t="str">
        <f>'C. Masterfiles'!C34</f>
        <v>D23</v>
      </c>
      <c r="D37" s="23" t="str">
        <f>'C. Masterfiles'!D34</f>
        <v>Търговище (Targovishte)</v>
      </c>
      <c r="E37" s="29" t="s">
        <v>35</v>
      </c>
      <c r="F37" s="513">
        <v>2710.3829999999998</v>
      </c>
      <c r="G37" s="499"/>
      <c r="H37" s="188"/>
    </row>
    <row r="38" spans="2:18" s="6" customFormat="1">
      <c r="B38" s="9"/>
      <c r="C38" s="23" t="str">
        <f>'C. Masterfiles'!C35</f>
        <v>D24</v>
      </c>
      <c r="D38" s="23" t="str">
        <f>'C. Masterfiles'!D35</f>
        <v>Варна (Varna)</v>
      </c>
      <c r="E38" s="29" t="s">
        <v>35</v>
      </c>
      <c r="F38" s="513">
        <v>3819.4720000000002</v>
      </c>
      <c r="G38" s="499"/>
      <c r="H38" s="188"/>
    </row>
    <row r="39" spans="2:18" s="6" customFormat="1">
      <c r="B39" s="9"/>
      <c r="C39" s="23" t="str">
        <f>'C. Masterfiles'!C36</f>
        <v>D25</v>
      </c>
      <c r="D39" s="23" t="str">
        <f>'C. Masterfiles'!D36</f>
        <v>Велико Търново (Veliko Tarnovo)</v>
      </c>
      <c r="E39" s="29" t="s">
        <v>35</v>
      </c>
      <c r="F39" s="513">
        <v>4661.5720000000001</v>
      </c>
      <c r="G39" s="499"/>
      <c r="H39" s="188"/>
    </row>
    <row r="40" spans="2:18" s="6" customFormat="1">
      <c r="B40" s="9"/>
      <c r="C40" s="23" t="str">
        <f>'C. Masterfiles'!C37</f>
        <v>D26</v>
      </c>
      <c r="D40" s="23" t="str">
        <f>'C. Masterfiles'!D37</f>
        <v>Видин (Vidin)</v>
      </c>
      <c r="E40" s="29" t="s">
        <v>35</v>
      </c>
      <c r="F40" s="513">
        <v>3032.8760000000002</v>
      </c>
      <c r="G40" s="499"/>
      <c r="H40" s="188"/>
    </row>
    <row r="41" spans="2:18" s="6" customFormat="1">
      <c r="B41" s="9"/>
      <c r="C41" s="23" t="str">
        <f>'C. Masterfiles'!C38</f>
        <v>D27</v>
      </c>
      <c r="D41" s="23" t="str">
        <f>'C. Masterfiles'!D38</f>
        <v>Враца (Vratsa)</v>
      </c>
      <c r="E41" s="29" t="s">
        <v>35</v>
      </c>
      <c r="F41" s="513">
        <v>3619.7689999999998</v>
      </c>
      <c r="G41" s="499"/>
      <c r="H41" s="188"/>
    </row>
    <row r="42" spans="2:18" s="6" customFormat="1">
      <c r="B42" s="9"/>
      <c r="C42" s="23" t="str">
        <f>'C. Masterfiles'!C39</f>
        <v>D28</v>
      </c>
      <c r="D42" s="23" t="str">
        <f>'C. Masterfiles'!D39</f>
        <v>Ямбол (Yambol)</v>
      </c>
      <c r="E42" s="29" t="s">
        <v>35</v>
      </c>
      <c r="F42" s="513">
        <v>3355.4749999999999</v>
      </c>
      <c r="G42" s="499"/>
      <c r="H42" s="188"/>
    </row>
    <row r="43" spans="2:18" s="6" customFormat="1">
      <c r="B43" s="9"/>
      <c r="C43" s="40" t="s">
        <v>2</v>
      </c>
      <c r="D43" s="40" t="s">
        <v>2</v>
      </c>
      <c r="E43" s="151" t="s">
        <v>35</v>
      </c>
      <c r="F43" s="447">
        <f>SUM(F15:F42)</f>
        <v>111001.90200000003</v>
      </c>
      <c r="G43" s="499"/>
    </row>
    <row r="44" spans="2:18" s="6" customFormat="1">
      <c r="B44" s="9"/>
      <c r="C44" s="11"/>
      <c r="D44" s="11"/>
      <c r="E44" s="28"/>
      <c r="F44" s="30"/>
      <c r="G44" s="16"/>
      <c r="H44" s="16"/>
      <c r="I44" s="11"/>
      <c r="J44" s="15"/>
      <c r="K44" s="14"/>
    </row>
    <row r="45" spans="2:18" s="6" customFormat="1">
      <c r="B45" s="9"/>
      <c r="C45" s="11"/>
      <c r="D45" s="11"/>
      <c r="E45" s="28"/>
      <c r="F45" s="30"/>
      <c r="G45" s="16"/>
      <c r="H45" s="16"/>
      <c r="I45" s="11"/>
      <c r="J45" s="15"/>
      <c r="K45" s="14"/>
    </row>
    <row r="46" spans="2:18" s="6" customFormat="1">
      <c r="B46" s="12">
        <v>1.02</v>
      </c>
      <c r="C46" s="12" t="s">
        <v>509</v>
      </c>
      <c r="I46" s="7"/>
      <c r="J46" s="7"/>
      <c r="K46" s="8"/>
      <c r="L46" s="8"/>
      <c r="N46" s="9"/>
      <c r="O46" s="9"/>
      <c r="P46" s="10"/>
      <c r="Q46" s="9"/>
      <c r="R46" s="9"/>
    </row>
    <row r="47" spans="2:18" s="6" customFormat="1">
      <c r="B47" s="9"/>
      <c r="C47" s="55"/>
      <c r="E47" s="12"/>
      <c r="G47" s="7"/>
      <c r="H47" s="7"/>
      <c r="I47" s="8"/>
      <c r="J47" s="8"/>
      <c r="K47" s="14"/>
      <c r="L47" s="9"/>
    </row>
    <row r="48" spans="2:18" s="6" customFormat="1">
      <c r="B48" s="12"/>
      <c r="C48" s="25"/>
      <c r="I48" s="7"/>
      <c r="J48" s="7"/>
      <c r="K48" s="7"/>
      <c r="L48" s="7"/>
      <c r="M48" s="7"/>
      <c r="N48" s="7"/>
      <c r="O48" s="7"/>
      <c r="P48" s="7"/>
      <c r="Q48" s="7"/>
      <c r="R48" s="9"/>
    </row>
    <row r="49" spans="2:17" s="6" customFormat="1">
      <c r="B49" s="9"/>
      <c r="C49" s="40" t="s">
        <v>0</v>
      </c>
      <c r="D49" s="41" t="s">
        <v>211</v>
      </c>
      <c r="E49" s="5" t="s">
        <v>2</v>
      </c>
      <c r="F49" s="115"/>
      <c r="G49" s="115"/>
      <c r="I49" s="7"/>
      <c r="J49" s="7"/>
      <c r="K49" s="7"/>
      <c r="L49" s="7"/>
      <c r="M49" s="7"/>
      <c r="N49" s="7"/>
      <c r="O49" s="7"/>
      <c r="P49" s="7"/>
      <c r="Q49" s="7"/>
    </row>
    <row r="50" spans="2:17" s="6" customFormat="1">
      <c r="B50" s="9"/>
      <c r="C50" s="23" t="str">
        <f>'C. Masterfiles'!C12</f>
        <v>D01</v>
      </c>
      <c r="D50" s="23" t="str">
        <f>D15</f>
        <v>Благоевград (Blagoevgrad)</v>
      </c>
      <c r="E50" s="654">
        <v>323552</v>
      </c>
      <c r="F50" s="115"/>
      <c r="H50" s="188"/>
      <c r="I50" s="7"/>
      <c r="J50" s="7"/>
      <c r="K50" s="7"/>
      <c r="L50" s="7"/>
      <c r="M50" s="7"/>
      <c r="N50" s="7"/>
      <c r="O50" s="7"/>
      <c r="P50" s="7"/>
      <c r="Q50" s="7"/>
    </row>
    <row r="51" spans="2:17" s="6" customFormat="1">
      <c r="B51" s="9"/>
      <c r="C51" s="23" t="str">
        <f>'C. Masterfiles'!C13</f>
        <v>D02</v>
      </c>
      <c r="D51" s="23" t="str">
        <f t="shared" ref="D51:D77" si="0">D16</f>
        <v>Бургас (Burgas)</v>
      </c>
      <c r="E51" s="654">
        <v>415817</v>
      </c>
      <c r="F51" s="115"/>
      <c r="H51" s="188"/>
      <c r="I51" s="7"/>
      <c r="J51" s="7"/>
      <c r="K51" s="7"/>
      <c r="L51" s="7"/>
      <c r="M51" s="7"/>
      <c r="N51" s="7"/>
      <c r="O51" s="7"/>
      <c r="P51" s="7"/>
      <c r="Q51" s="7"/>
    </row>
    <row r="52" spans="2:17" s="6" customFormat="1">
      <c r="B52" s="9"/>
      <c r="C52" s="23" t="str">
        <f>'C. Masterfiles'!C14</f>
        <v>D03</v>
      </c>
      <c r="D52" s="23" t="str">
        <f t="shared" si="0"/>
        <v>Добрич (Dobrich)</v>
      </c>
      <c r="E52" s="654">
        <v>189677</v>
      </c>
      <c r="F52" s="115"/>
      <c r="H52" s="188"/>
      <c r="I52" s="7"/>
      <c r="J52" s="7"/>
      <c r="K52" s="7"/>
      <c r="L52" s="7"/>
      <c r="M52" s="7"/>
      <c r="N52" s="7"/>
      <c r="O52" s="7"/>
      <c r="P52" s="7"/>
      <c r="Q52" s="7"/>
    </row>
    <row r="53" spans="2:17" s="6" customFormat="1">
      <c r="B53" s="9"/>
      <c r="C53" s="23" t="str">
        <f>'C. Masterfiles'!C15</f>
        <v>D04</v>
      </c>
      <c r="D53" s="23" t="str">
        <f t="shared" si="0"/>
        <v>Габрово (Gabrovo)</v>
      </c>
      <c r="E53" s="654">
        <v>122702</v>
      </c>
      <c r="F53" s="115"/>
      <c r="H53" s="188"/>
      <c r="I53" s="7"/>
      <c r="J53" s="7"/>
      <c r="K53" s="7"/>
      <c r="L53" s="7"/>
      <c r="M53" s="7"/>
      <c r="N53" s="7"/>
      <c r="O53" s="7"/>
      <c r="P53" s="7"/>
      <c r="Q53" s="7"/>
    </row>
    <row r="54" spans="2:17" s="6" customFormat="1">
      <c r="B54" s="9"/>
      <c r="C54" s="23" t="str">
        <f>'C. Masterfiles'!C16</f>
        <v>D05</v>
      </c>
      <c r="D54" s="23" t="str">
        <f t="shared" si="0"/>
        <v>Хасково (Haskovo)</v>
      </c>
      <c r="E54" s="654">
        <v>246238</v>
      </c>
      <c r="F54" s="115"/>
      <c r="H54" s="188"/>
      <c r="I54" s="7"/>
      <c r="J54" s="7"/>
      <c r="K54" s="7"/>
      <c r="L54" s="7"/>
      <c r="M54" s="7"/>
      <c r="N54" s="7"/>
      <c r="O54" s="7"/>
      <c r="P54" s="7"/>
      <c r="Q54" s="7"/>
    </row>
    <row r="55" spans="2:17" s="6" customFormat="1">
      <c r="B55" s="9"/>
      <c r="C55" s="23" t="str">
        <f>'C. Masterfiles'!C17</f>
        <v>D06</v>
      </c>
      <c r="D55" s="23" t="str">
        <f t="shared" si="0"/>
        <v>Кърджали (Kardzhali)</v>
      </c>
      <c r="E55" s="654">
        <v>152808</v>
      </c>
      <c r="F55" s="115"/>
      <c r="H55" s="188"/>
      <c r="I55" s="7"/>
      <c r="J55" s="7"/>
      <c r="K55" s="7"/>
      <c r="L55" s="7"/>
      <c r="M55" s="7"/>
      <c r="N55" s="7"/>
      <c r="O55" s="7"/>
      <c r="P55" s="7"/>
      <c r="Q55" s="7"/>
    </row>
    <row r="56" spans="2:17" s="6" customFormat="1">
      <c r="B56" s="9"/>
      <c r="C56" s="23" t="str">
        <f>'C. Masterfiles'!C18</f>
        <v>D07</v>
      </c>
      <c r="D56" s="23" t="str">
        <f t="shared" si="0"/>
        <v>Кюстендил (Kyustendil)</v>
      </c>
      <c r="E56" s="654">
        <v>136686</v>
      </c>
      <c r="F56" s="115"/>
      <c r="H56" s="188"/>
      <c r="I56" s="7"/>
      <c r="J56" s="7"/>
      <c r="K56" s="7"/>
      <c r="L56" s="7"/>
      <c r="M56" s="7"/>
      <c r="N56" s="7"/>
      <c r="O56" s="7"/>
      <c r="P56" s="7"/>
      <c r="Q56" s="7"/>
    </row>
    <row r="57" spans="2:17" s="6" customFormat="1">
      <c r="B57" s="9"/>
      <c r="C57" s="23" t="str">
        <f>'C. Masterfiles'!C19</f>
        <v>D08</v>
      </c>
      <c r="D57" s="23" t="str">
        <f t="shared" si="0"/>
        <v>Ловеч (Lovech)</v>
      </c>
      <c r="E57" s="654">
        <v>141422</v>
      </c>
      <c r="F57" s="115"/>
      <c r="H57" s="188"/>
      <c r="I57" s="7"/>
      <c r="J57" s="7"/>
      <c r="K57" s="7"/>
      <c r="L57" s="7"/>
      <c r="M57" s="7"/>
      <c r="N57" s="7"/>
      <c r="O57" s="7"/>
      <c r="P57" s="7"/>
      <c r="Q57" s="7"/>
    </row>
    <row r="58" spans="2:17" s="6" customFormat="1">
      <c r="B58" s="9"/>
      <c r="C58" s="23" t="str">
        <f>'C. Masterfiles'!C20</f>
        <v>D09</v>
      </c>
      <c r="D58" s="23" t="str">
        <f t="shared" si="0"/>
        <v>Монтана (Montana)</v>
      </c>
      <c r="E58" s="654">
        <v>148098</v>
      </c>
      <c r="F58" s="115"/>
      <c r="H58" s="188"/>
      <c r="I58" s="7"/>
      <c r="J58" s="7"/>
      <c r="K58" s="7"/>
      <c r="L58" s="7"/>
      <c r="M58" s="7"/>
      <c r="N58" s="7"/>
      <c r="O58" s="7"/>
      <c r="P58" s="7"/>
      <c r="Q58" s="7"/>
    </row>
    <row r="59" spans="2:17" s="6" customFormat="1">
      <c r="B59" s="9"/>
      <c r="C59" s="23" t="str">
        <f>'C. Masterfiles'!C21</f>
        <v>D10</v>
      </c>
      <c r="D59" s="23" t="str">
        <f t="shared" si="0"/>
        <v>Пазарджик (Pazardzhik)</v>
      </c>
      <c r="E59" s="654">
        <v>275548</v>
      </c>
      <c r="F59" s="115"/>
      <c r="H59" s="188"/>
      <c r="I59" s="7"/>
      <c r="J59" s="7"/>
      <c r="K59" s="7"/>
      <c r="L59" s="7"/>
      <c r="M59" s="7"/>
      <c r="N59" s="7"/>
      <c r="O59" s="7"/>
      <c r="P59" s="7"/>
      <c r="Q59" s="7"/>
    </row>
    <row r="60" spans="2:17" s="6" customFormat="1">
      <c r="B60" s="9"/>
      <c r="C60" s="23" t="str">
        <f>'C. Masterfiles'!C22</f>
        <v>D11</v>
      </c>
      <c r="D60" s="23" t="str">
        <f t="shared" si="0"/>
        <v>Перник (Pernik)</v>
      </c>
      <c r="E60" s="654">
        <v>133530</v>
      </c>
      <c r="F60" s="115"/>
      <c r="H60" s="188"/>
      <c r="I60" s="7"/>
      <c r="J60" s="7"/>
      <c r="K60" s="7"/>
      <c r="L60" s="7"/>
      <c r="M60" s="7"/>
      <c r="N60" s="7"/>
      <c r="O60" s="7"/>
      <c r="P60" s="7"/>
      <c r="Q60" s="7"/>
    </row>
    <row r="61" spans="2:17" s="6" customFormat="1">
      <c r="B61" s="9"/>
      <c r="C61" s="23" t="str">
        <f>'C. Masterfiles'!C23</f>
        <v>D12</v>
      </c>
      <c r="D61" s="23" t="str">
        <f t="shared" si="0"/>
        <v>Плевен (Pleven)</v>
      </c>
      <c r="E61" s="654">
        <v>269752</v>
      </c>
      <c r="F61" s="115"/>
      <c r="H61" s="188"/>
      <c r="I61" s="7"/>
      <c r="J61" s="7"/>
      <c r="K61" s="7"/>
      <c r="L61" s="7"/>
      <c r="M61" s="7"/>
      <c r="N61" s="7"/>
      <c r="O61" s="7"/>
      <c r="P61" s="7"/>
      <c r="Q61" s="7"/>
    </row>
    <row r="62" spans="2:17" s="6" customFormat="1">
      <c r="B62" s="9"/>
      <c r="C62" s="23" t="str">
        <f>'C. Masterfiles'!C24</f>
        <v>D13</v>
      </c>
      <c r="D62" s="23" t="str">
        <f t="shared" si="0"/>
        <v>Пловдив (Plovdiv)</v>
      </c>
      <c r="E62" s="654">
        <v>683027</v>
      </c>
      <c r="F62" s="115"/>
      <c r="H62" s="188"/>
      <c r="I62" s="7"/>
      <c r="J62" s="7"/>
      <c r="K62" s="7"/>
      <c r="L62" s="7"/>
      <c r="M62" s="7"/>
      <c r="N62" s="7"/>
      <c r="O62" s="7"/>
      <c r="P62" s="7"/>
      <c r="Q62" s="7"/>
    </row>
    <row r="63" spans="2:17" s="6" customFormat="1">
      <c r="B63" s="9"/>
      <c r="C63" s="23" t="str">
        <f>'C. Masterfiles'!C25</f>
        <v>D14</v>
      </c>
      <c r="D63" s="23" t="str">
        <f t="shared" si="0"/>
        <v>Разград (Razgrad)</v>
      </c>
      <c r="E63" s="654">
        <v>125190</v>
      </c>
      <c r="F63" s="115"/>
      <c r="H63" s="188"/>
      <c r="I63" s="7"/>
      <c r="J63" s="7"/>
      <c r="K63" s="7"/>
      <c r="L63" s="7"/>
      <c r="M63" s="7"/>
      <c r="N63" s="7"/>
      <c r="O63" s="7"/>
      <c r="P63" s="7"/>
      <c r="Q63" s="7"/>
    </row>
    <row r="64" spans="2:17" s="6" customFormat="1">
      <c r="B64" s="9"/>
      <c r="C64" s="23" t="str">
        <f>'C. Masterfiles'!C26</f>
        <v>D15</v>
      </c>
      <c r="D64" s="23" t="str">
        <f t="shared" si="0"/>
        <v>Русе (Ruse)</v>
      </c>
      <c r="E64" s="654">
        <v>235252</v>
      </c>
      <c r="F64" s="115"/>
      <c r="H64" s="188"/>
      <c r="I64" s="7"/>
      <c r="J64" s="7"/>
      <c r="K64" s="7"/>
      <c r="L64" s="7"/>
      <c r="M64" s="7"/>
      <c r="N64" s="7"/>
      <c r="O64" s="7"/>
      <c r="P64" s="7"/>
      <c r="Q64" s="7"/>
    </row>
    <row r="65" spans="2:18" s="6" customFormat="1">
      <c r="B65" s="9"/>
      <c r="C65" s="23" t="str">
        <f>'C. Masterfiles'!C27</f>
        <v>D16</v>
      </c>
      <c r="D65" s="23" t="str">
        <f t="shared" si="0"/>
        <v>Шумен (Shumen)</v>
      </c>
      <c r="E65" s="654">
        <v>180528</v>
      </c>
      <c r="F65" s="115"/>
      <c r="H65" s="188"/>
      <c r="I65" s="7"/>
      <c r="J65" s="7"/>
      <c r="K65" s="7"/>
      <c r="L65" s="7"/>
      <c r="M65" s="7"/>
      <c r="N65" s="7"/>
      <c r="O65" s="7"/>
      <c r="P65" s="7"/>
      <c r="Q65" s="7"/>
    </row>
    <row r="66" spans="2:18" s="6" customFormat="1">
      <c r="B66" s="9"/>
      <c r="C66" s="23" t="str">
        <f>'C. Masterfiles'!C28</f>
        <v>D17</v>
      </c>
      <c r="D66" s="23" t="str">
        <f t="shared" si="0"/>
        <v>Силистра (Silistra)</v>
      </c>
      <c r="E66" s="654">
        <v>119474</v>
      </c>
      <c r="F66" s="115"/>
      <c r="H66" s="188"/>
      <c r="I66" s="7"/>
      <c r="J66" s="7"/>
      <c r="K66" s="7"/>
      <c r="L66" s="7"/>
      <c r="M66" s="7"/>
      <c r="N66" s="7"/>
      <c r="O66" s="7"/>
      <c r="P66" s="7"/>
      <c r="Q66" s="7"/>
    </row>
    <row r="67" spans="2:18" s="6" customFormat="1">
      <c r="B67" s="9"/>
      <c r="C67" s="23" t="str">
        <f>'C. Masterfiles'!C29</f>
        <v>D18</v>
      </c>
      <c r="D67" s="23" t="str">
        <f t="shared" si="0"/>
        <v>Сливен (Sliven)</v>
      </c>
      <c r="E67" s="654">
        <v>197473</v>
      </c>
      <c r="F67" s="115"/>
      <c r="H67" s="188"/>
      <c r="I67" s="7"/>
      <c r="J67" s="7"/>
      <c r="K67" s="7"/>
      <c r="L67" s="7"/>
      <c r="M67" s="7"/>
      <c r="N67" s="7"/>
      <c r="O67" s="7"/>
      <c r="P67" s="7"/>
      <c r="Q67" s="7"/>
    </row>
    <row r="68" spans="2:18" s="6" customFormat="1">
      <c r="B68" s="9"/>
      <c r="C68" s="23" t="str">
        <f>'C. Masterfiles'!C30</f>
        <v>D19</v>
      </c>
      <c r="D68" s="23" t="str">
        <f t="shared" si="0"/>
        <v>Смолян (Smolyan)</v>
      </c>
      <c r="E68" s="654">
        <v>121752</v>
      </c>
      <c r="F68" s="115"/>
      <c r="H68" s="188"/>
      <c r="I68" s="7"/>
      <c r="J68" s="7"/>
      <c r="K68" s="7"/>
      <c r="L68" s="7"/>
      <c r="M68" s="7"/>
      <c r="N68" s="7"/>
      <c r="O68" s="7"/>
      <c r="P68" s="7"/>
      <c r="Q68" s="7"/>
    </row>
    <row r="69" spans="2:18" s="6" customFormat="1">
      <c r="B69" s="9"/>
      <c r="C69" s="23" t="str">
        <f>'C. Masterfiles'!C31</f>
        <v>D20</v>
      </c>
      <c r="D69" s="23" t="str">
        <f t="shared" si="0"/>
        <v>София-град (Sofia-Capital)</v>
      </c>
      <c r="E69" s="654">
        <v>1291591</v>
      </c>
      <c r="F69" s="115"/>
      <c r="H69" s="188"/>
      <c r="I69" s="7"/>
      <c r="J69" s="7"/>
      <c r="K69" s="7"/>
      <c r="L69" s="7"/>
      <c r="M69" s="7"/>
      <c r="N69" s="7"/>
      <c r="O69" s="7"/>
      <c r="P69" s="7"/>
      <c r="Q69" s="7"/>
    </row>
    <row r="70" spans="2:18" s="6" customFormat="1">
      <c r="B70" s="9"/>
      <c r="C70" s="23" t="str">
        <f>'C. Masterfiles'!C32</f>
        <v>D21</v>
      </c>
      <c r="D70" s="23" t="str">
        <f t="shared" si="0"/>
        <v>София-област (Sofia (province))</v>
      </c>
      <c r="E70" s="654">
        <v>247489</v>
      </c>
      <c r="F70" s="115"/>
      <c r="H70" s="188"/>
      <c r="I70" s="7"/>
      <c r="J70" s="7"/>
      <c r="K70" s="7"/>
      <c r="L70" s="7"/>
      <c r="M70" s="7"/>
      <c r="N70" s="7"/>
      <c r="O70" s="7"/>
      <c r="P70" s="7"/>
      <c r="Q70" s="7"/>
    </row>
    <row r="71" spans="2:18" s="6" customFormat="1">
      <c r="B71" s="9"/>
      <c r="C71" s="23" t="str">
        <f>'C. Masterfiles'!C33</f>
        <v>D22</v>
      </c>
      <c r="D71" s="23" t="str">
        <f t="shared" si="0"/>
        <v>Стара Загора (Stara Zagora)</v>
      </c>
      <c r="E71" s="654">
        <v>333265</v>
      </c>
      <c r="F71" s="115"/>
      <c r="H71" s="188"/>
      <c r="I71" s="7"/>
      <c r="J71" s="7"/>
      <c r="K71" s="7"/>
      <c r="L71" s="7"/>
      <c r="M71" s="7"/>
      <c r="N71" s="7"/>
      <c r="O71" s="7"/>
      <c r="P71" s="7"/>
      <c r="Q71" s="7"/>
    </row>
    <row r="72" spans="2:18" s="6" customFormat="1">
      <c r="B72" s="9"/>
      <c r="C72" s="23" t="str">
        <f>'C. Masterfiles'!C34</f>
        <v>D23</v>
      </c>
      <c r="D72" s="23" t="str">
        <f t="shared" si="0"/>
        <v>Търговище (Targovishte)</v>
      </c>
      <c r="E72" s="654">
        <v>120818</v>
      </c>
      <c r="F72" s="115"/>
      <c r="H72" s="188"/>
      <c r="I72" s="7"/>
      <c r="J72" s="7"/>
      <c r="K72" s="7"/>
      <c r="L72" s="7"/>
      <c r="M72" s="7"/>
      <c r="N72" s="7"/>
      <c r="O72" s="7"/>
      <c r="P72" s="7"/>
      <c r="Q72" s="7"/>
    </row>
    <row r="73" spans="2:18" s="6" customFormat="1">
      <c r="B73" s="9"/>
      <c r="C73" s="23" t="str">
        <f>'C. Masterfiles'!C35</f>
        <v>D24</v>
      </c>
      <c r="D73" s="23" t="str">
        <f t="shared" si="0"/>
        <v>Варна (Varna)</v>
      </c>
      <c r="E73" s="654">
        <v>475074</v>
      </c>
      <c r="F73" s="115"/>
      <c r="H73" s="188"/>
      <c r="I73" s="7"/>
      <c r="J73" s="7"/>
      <c r="K73" s="7"/>
      <c r="L73" s="7"/>
      <c r="M73" s="7"/>
      <c r="N73" s="7"/>
      <c r="O73" s="7"/>
      <c r="P73" s="7"/>
      <c r="Q73" s="7"/>
    </row>
    <row r="74" spans="2:18" s="6" customFormat="1">
      <c r="B74" s="9"/>
      <c r="C74" s="23" t="str">
        <f>'C. Masterfiles'!C36</f>
        <v>D25</v>
      </c>
      <c r="D74" s="23" t="str">
        <f t="shared" si="0"/>
        <v>Велико Търново (Veliko Tarnovo)</v>
      </c>
      <c r="E74" s="654">
        <v>258494</v>
      </c>
      <c r="F74" s="115"/>
      <c r="H74" s="188"/>
      <c r="I74" s="7"/>
      <c r="J74" s="7"/>
      <c r="K74" s="7"/>
      <c r="L74" s="7"/>
      <c r="M74" s="7"/>
      <c r="N74" s="7"/>
      <c r="O74" s="7"/>
      <c r="P74" s="7"/>
      <c r="Q74" s="7"/>
    </row>
    <row r="75" spans="2:18" s="6" customFormat="1">
      <c r="B75" s="9"/>
      <c r="C75" s="23" t="str">
        <f>'C. Masterfiles'!C37</f>
        <v>D26</v>
      </c>
      <c r="D75" s="23" t="str">
        <f t="shared" si="0"/>
        <v>Видин (Vidin)</v>
      </c>
      <c r="E75" s="654">
        <v>101018</v>
      </c>
      <c r="F75" s="115"/>
      <c r="H75" s="188"/>
      <c r="I75" s="7"/>
      <c r="J75" s="7"/>
      <c r="K75" s="7"/>
      <c r="L75" s="7"/>
      <c r="M75" s="7"/>
      <c r="N75" s="7"/>
      <c r="O75" s="7"/>
      <c r="P75" s="7"/>
      <c r="Q75" s="7"/>
    </row>
    <row r="76" spans="2:18" s="6" customFormat="1">
      <c r="B76" s="9"/>
      <c r="C76" s="23" t="str">
        <f>'C. Masterfiles'!C38</f>
        <v>D27</v>
      </c>
      <c r="D76" s="23" t="str">
        <f t="shared" si="0"/>
        <v>Враца (Vratsa)</v>
      </c>
      <c r="E76" s="654">
        <v>186848</v>
      </c>
      <c r="F76" s="115"/>
      <c r="H76" s="188"/>
      <c r="I76" s="7"/>
      <c r="J76" s="7"/>
      <c r="K76" s="7"/>
      <c r="L76" s="7"/>
      <c r="M76" s="7"/>
      <c r="N76" s="7"/>
      <c r="O76" s="7"/>
      <c r="P76" s="7"/>
      <c r="Q76" s="7"/>
    </row>
    <row r="77" spans="2:18" s="6" customFormat="1">
      <c r="B77" s="9"/>
      <c r="C77" s="23" t="str">
        <f>'C. Masterfiles'!C39</f>
        <v>D28</v>
      </c>
      <c r="D77" s="23" t="str">
        <f t="shared" si="0"/>
        <v>Ямбол (Yambol)</v>
      </c>
      <c r="E77" s="654">
        <v>131447</v>
      </c>
      <c r="F77" s="115"/>
      <c r="H77" s="188"/>
      <c r="I77" s="7"/>
      <c r="J77" s="7"/>
      <c r="K77" s="7"/>
      <c r="L77" s="7"/>
      <c r="M77" s="7"/>
      <c r="N77" s="7"/>
      <c r="O77" s="7"/>
      <c r="P77" s="7"/>
      <c r="Q77" s="7"/>
    </row>
    <row r="78" spans="2:18" s="6" customFormat="1">
      <c r="B78" s="9"/>
      <c r="C78" s="41" t="s">
        <v>2</v>
      </c>
      <c r="D78" s="41" t="s">
        <v>2</v>
      </c>
      <c r="E78" s="447">
        <f>SUM(E50:E77)</f>
        <v>7364570</v>
      </c>
      <c r="F78" s="500"/>
      <c r="G78" s="79"/>
    </row>
    <row r="79" spans="2:18" s="6" customFormat="1">
      <c r="B79" s="9"/>
      <c r="C79" s="11"/>
      <c r="D79" s="11"/>
      <c r="E79" s="28"/>
      <c r="F79" s="30"/>
      <c r="G79" s="16"/>
      <c r="H79" s="16"/>
      <c r="I79" s="11"/>
      <c r="J79" s="15"/>
      <c r="K79" s="14"/>
    </row>
    <row r="80" spans="2:18" s="6" customFormat="1">
      <c r="B80" s="12">
        <v>1.03</v>
      </c>
      <c r="C80" s="12" t="s">
        <v>510</v>
      </c>
      <c r="I80" s="7"/>
      <c r="J80" s="7"/>
      <c r="K80" s="8"/>
      <c r="L80" s="8"/>
      <c r="N80" s="9"/>
      <c r="O80" s="9"/>
      <c r="P80" s="10"/>
      <c r="Q80" s="9"/>
      <c r="R80" s="9"/>
    </row>
    <row r="81" spans="2:32" s="6" customFormat="1">
      <c r="B81" s="12"/>
      <c r="C81" s="12"/>
      <c r="I81" s="7"/>
      <c r="J81" s="7"/>
      <c r="K81" s="8"/>
      <c r="L81" s="8"/>
      <c r="N81" s="9"/>
      <c r="O81" s="9"/>
      <c r="P81" s="10"/>
      <c r="Q81" s="9"/>
      <c r="R81" s="9"/>
    </row>
    <row r="82" spans="2:32" s="6" customFormat="1">
      <c r="B82" s="12"/>
      <c r="C82" s="26"/>
      <c r="I82" s="7"/>
      <c r="J82" s="7"/>
      <c r="K82" s="8"/>
      <c r="L82" s="8"/>
      <c r="N82" s="9"/>
      <c r="O82" s="9"/>
      <c r="P82" s="10"/>
      <c r="Q82" s="9"/>
      <c r="R82" s="9"/>
    </row>
    <row r="83" spans="2:32" s="17" customFormat="1" ht="14.25">
      <c r="B83" s="19"/>
      <c r="C83" s="19" t="s">
        <v>948</v>
      </c>
      <c r="E83" s="20"/>
      <c r="F83" s="39"/>
      <c r="G83" s="39"/>
      <c r="H83" s="39"/>
      <c r="I83" s="18"/>
      <c r="K83" s="39"/>
      <c r="L83" s="39"/>
      <c r="M83" s="39"/>
      <c r="N83" s="39"/>
      <c r="P83" s="39"/>
      <c r="Q83" s="39"/>
      <c r="R83" s="39"/>
      <c r="S83" s="39"/>
      <c r="T83" s="39"/>
      <c r="U83" s="39"/>
      <c r="V83" s="39"/>
      <c r="W83" s="39"/>
      <c r="X83" s="39"/>
      <c r="Y83" s="39"/>
      <c r="Z83" s="39"/>
      <c r="AA83" s="11"/>
      <c r="AB83" s="11"/>
      <c r="AC83" s="11"/>
      <c r="AD83" s="11"/>
      <c r="AE83" s="11"/>
      <c r="AF83" s="11"/>
    </row>
    <row r="84" spans="2:32" s="17" customFormat="1">
      <c r="B84" s="19"/>
      <c r="F84" s="827" t="s">
        <v>36</v>
      </c>
      <c r="G84" s="828"/>
      <c r="H84" s="828"/>
      <c r="I84" s="828"/>
      <c r="J84" s="828"/>
      <c r="K84" s="828"/>
      <c r="L84" s="829"/>
      <c r="M84" s="39"/>
      <c r="N84" s="39"/>
      <c r="O84" s="18"/>
      <c r="Q84" s="39"/>
      <c r="R84" s="39"/>
      <c r="S84" s="39"/>
      <c r="T84" s="39"/>
      <c r="U84" s="39"/>
      <c r="V84" s="39"/>
      <c r="W84" s="39"/>
      <c r="X84" s="39"/>
      <c r="Y84" s="39"/>
      <c r="Z84" s="39"/>
      <c r="AA84" s="11"/>
      <c r="AB84" s="11"/>
      <c r="AC84" s="11"/>
    </row>
    <row r="85" spans="2:32" ht="12.75" customHeight="1">
      <c r="C85" s="40" t="s">
        <v>0</v>
      </c>
      <c r="D85" s="41" t="s">
        <v>211</v>
      </c>
      <c r="E85" s="5" t="s">
        <v>14</v>
      </c>
      <c r="F85" s="35">
        <f>'C. Masterfiles'!D143</f>
        <v>2014</v>
      </c>
      <c r="G85" s="35">
        <f>'C. Masterfiles'!D144</f>
        <v>2015</v>
      </c>
      <c r="H85" s="35">
        <f>'C. Masterfiles'!D145</f>
        <v>2016</v>
      </c>
      <c r="I85" s="35">
        <f>'C. Masterfiles'!D146</f>
        <v>2017</v>
      </c>
      <c r="J85" s="35">
        <f>'C. Masterfiles'!D147</f>
        <v>2018</v>
      </c>
      <c r="K85" s="35">
        <f>'C. Masterfiles'!D148</f>
        <v>2019</v>
      </c>
      <c r="L85" s="592">
        <f>'C. Masterfiles'!D149</f>
        <v>2020</v>
      </c>
      <c r="M85" s="39"/>
      <c r="N85" s="39"/>
      <c r="O85" s="11"/>
      <c r="P85" s="11"/>
      <c r="Q85" s="39"/>
      <c r="R85" s="39"/>
      <c r="S85" s="39"/>
      <c r="T85" s="39"/>
      <c r="U85" s="39"/>
      <c r="V85" s="39"/>
      <c r="W85" s="39"/>
      <c r="X85" s="39"/>
      <c r="Y85" s="39"/>
      <c r="Z85" s="39"/>
    </row>
    <row r="86" spans="2:32" s="11" customFormat="1">
      <c r="B86" s="15"/>
      <c r="C86" s="23" t="str">
        <f>'C. Masterfiles'!C12</f>
        <v>D01</v>
      </c>
      <c r="D86" s="23" t="str">
        <f>D50</f>
        <v>Благоевград (Blagoevgrad)</v>
      </c>
      <c r="E86" s="29" t="s">
        <v>35</v>
      </c>
      <c r="F86" s="564">
        <v>6513.3532872854466</v>
      </c>
      <c r="G86" s="660">
        <v>6579.7830985342371</v>
      </c>
      <c r="H86" s="660">
        <v>6560.2852803507076</v>
      </c>
      <c r="I86" s="660">
        <v>6566.8455656310571</v>
      </c>
      <c r="J86" s="660">
        <v>6568.8156193007471</v>
      </c>
      <c r="K86" s="660">
        <v>6570.1293824246068</v>
      </c>
      <c r="L86" s="660">
        <v>6572.1004212393345</v>
      </c>
      <c r="M86" s="39"/>
    </row>
    <row r="87" spans="2:32" s="11" customFormat="1">
      <c r="B87" s="15"/>
      <c r="C87" s="23" t="str">
        <f>'C. Masterfiles'!C13</f>
        <v>D02</v>
      </c>
      <c r="D87" s="23" t="str">
        <f t="shared" ref="D87:D113" si="1">D51</f>
        <v>Бургас (Burgas)</v>
      </c>
      <c r="E87" s="29" t="s">
        <v>35</v>
      </c>
      <c r="F87" s="660">
        <v>7862.6062963553786</v>
      </c>
      <c r="G87" s="660">
        <v>7867.0018487530078</v>
      </c>
      <c r="H87" s="660">
        <v>7866.0345151377005</v>
      </c>
      <c r="I87" s="660">
        <v>7873.900549652838</v>
      </c>
      <c r="J87" s="660">
        <v>7876.2627198177343</v>
      </c>
      <c r="K87" s="660">
        <v>7878.6255986336782</v>
      </c>
      <c r="L87" s="660">
        <v>7880.9891863132689</v>
      </c>
      <c r="M87" s="39"/>
    </row>
    <row r="88" spans="2:32" s="11" customFormat="1">
      <c r="B88" s="15"/>
      <c r="C88" s="23" t="str">
        <f>'C. Masterfiles'!C14</f>
        <v>D03</v>
      </c>
      <c r="D88" s="23" t="str">
        <f t="shared" si="1"/>
        <v>Добрич (Dobrich)</v>
      </c>
      <c r="E88" s="29" t="s">
        <v>35</v>
      </c>
      <c r="F88" s="660">
        <v>4744.5374076347443</v>
      </c>
      <c r="G88" s="660">
        <v>4736.4684362158841</v>
      </c>
      <c r="H88" s="660">
        <v>4736.4684362158841</v>
      </c>
      <c r="I88" s="660">
        <v>4741.2049046520997</v>
      </c>
      <c r="J88" s="660">
        <v>4742.6272661234943</v>
      </c>
      <c r="K88" s="660">
        <v>4744.0500543033322</v>
      </c>
      <c r="L88" s="660">
        <v>4745.4732693196229</v>
      </c>
      <c r="M88" s="39"/>
    </row>
    <row r="89" spans="2:32" s="11" customFormat="1">
      <c r="B89" s="15"/>
      <c r="C89" s="23" t="str">
        <f>'C. Masterfiles'!C15</f>
        <v>D04</v>
      </c>
      <c r="D89" s="23" t="str">
        <f t="shared" si="1"/>
        <v>Габрово (Gabrovo)</v>
      </c>
      <c r="E89" s="29" t="s">
        <v>35</v>
      </c>
      <c r="F89" s="660">
        <v>2042.6628664768784</v>
      </c>
      <c r="G89" s="660">
        <v>2041.7490465500191</v>
      </c>
      <c r="H89" s="660">
        <v>2041.5878242808014</v>
      </c>
      <c r="I89" s="660">
        <v>2043.6294121050819</v>
      </c>
      <c r="J89" s="660">
        <v>2044.2425009287133</v>
      </c>
      <c r="K89" s="660">
        <v>2044.8557736789921</v>
      </c>
      <c r="L89" s="660">
        <v>2045.4692304110956</v>
      </c>
      <c r="M89" s="39"/>
    </row>
    <row r="90" spans="2:32" s="11" customFormat="1">
      <c r="B90" s="15"/>
      <c r="C90" s="23" t="str">
        <f>'C. Masterfiles'!C16</f>
        <v>D05</v>
      </c>
      <c r="D90" s="23" t="str">
        <f t="shared" si="1"/>
        <v>Хасково (Haskovo)</v>
      </c>
      <c r="E90" s="29" t="s">
        <v>35</v>
      </c>
      <c r="F90" s="660">
        <v>5521.7110021396056</v>
      </c>
      <c r="G90" s="660">
        <v>5532.2010987241129</v>
      </c>
      <c r="H90" s="660">
        <v>5526.6490068279236</v>
      </c>
      <c r="I90" s="660">
        <v>5532.1756558347506</v>
      </c>
      <c r="J90" s="660">
        <v>5533.8353085315011</v>
      </c>
      <c r="K90" s="660">
        <v>5535.4954591240612</v>
      </c>
      <c r="L90" s="660">
        <v>5537.156107761798</v>
      </c>
      <c r="M90" s="39"/>
    </row>
    <row r="91" spans="2:32" s="11" customFormat="1">
      <c r="B91" s="15"/>
      <c r="C91" s="23" t="str">
        <f>'C. Masterfiles'!C17</f>
        <v>D06</v>
      </c>
      <c r="D91" s="23" t="str">
        <f t="shared" si="1"/>
        <v>Кърджали (Kardzhali)</v>
      </c>
      <c r="E91" s="29" t="s">
        <v>35</v>
      </c>
      <c r="F91" s="660">
        <v>3228.6333865930974</v>
      </c>
      <c r="G91" s="660">
        <v>3240.3761598335946</v>
      </c>
      <c r="H91" s="660">
        <v>3237.1819436247156</v>
      </c>
      <c r="I91" s="660">
        <v>3240.41912556834</v>
      </c>
      <c r="J91" s="660">
        <v>3241.3912513060109</v>
      </c>
      <c r="K91" s="660">
        <v>3242.3636686814025</v>
      </c>
      <c r="L91" s="660">
        <v>3243.3363777820068</v>
      </c>
      <c r="M91" s="39"/>
    </row>
    <row r="92" spans="2:32" s="11" customFormat="1">
      <c r="B92" s="15"/>
      <c r="C92" s="23" t="str">
        <f>'C. Masterfiles'!C18</f>
        <v>D07</v>
      </c>
      <c r="D92" s="23" t="str">
        <f t="shared" si="1"/>
        <v>Кюстендил (Kyustendil)</v>
      </c>
      <c r="E92" s="29" t="s">
        <v>35</v>
      </c>
      <c r="F92" s="660">
        <v>3013.4184913626959</v>
      </c>
      <c r="G92" s="660">
        <v>3062.5782260618112</v>
      </c>
      <c r="H92" s="660">
        <v>3049.6300625652548</v>
      </c>
      <c r="I92" s="660">
        <v>3052.6796926278198</v>
      </c>
      <c r="J92" s="660">
        <v>3053.5954965356077</v>
      </c>
      <c r="K92" s="660">
        <v>3054.5115751845683</v>
      </c>
      <c r="L92" s="660">
        <v>3055.4279286571236</v>
      </c>
      <c r="M92" s="39"/>
    </row>
    <row r="93" spans="2:32" s="11" customFormat="1">
      <c r="B93" s="15"/>
      <c r="C93" s="23" t="str">
        <f>'C. Masterfiles'!C19</f>
        <v>D08</v>
      </c>
      <c r="D93" s="23" t="str">
        <f t="shared" si="1"/>
        <v>Ловеч (Lovech)</v>
      </c>
      <c r="E93" s="29" t="s">
        <v>35</v>
      </c>
      <c r="F93" s="660">
        <v>3988.1636349667806</v>
      </c>
      <c r="G93" s="660">
        <v>4030.7884874576353</v>
      </c>
      <c r="H93" s="660">
        <v>4018.6363589153416</v>
      </c>
      <c r="I93" s="660">
        <v>4022.6549952742562</v>
      </c>
      <c r="J93" s="660">
        <v>4023.8617917728388</v>
      </c>
      <c r="K93" s="660">
        <v>4025.0689503103708</v>
      </c>
      <c r="L93" s="660">
        <v>4026.2764709954636</v>
      </c>
      <c r="M93" s="39"/>
    </row>
    <row r="94" spans="2:32" s="11" customFormat="1">
      <c r="B94" s="15"/>
      <c r="C94" s="23" t="str">
        <f>'C. Masterfiles'!C20</f>
        <v>D09</v>
      </c>
      <c r="D94" s="23" t="str">
        <f t="shared" si="1"/>
        <v>Монтана (Montana)</v>
      </c>
      <c r="E94" s="29" t="s">
        <v>35</v>
      </c>
      <c r="F94" s="660">
        <v>3636.0085854630415</v>
      </c>
      <c r="G94" s="660">
        <v>3635.0885804461359</v>
      </c>
      <c r="H94" s="660">
        <v>3634.1313232226548</v>
      </c>
      <c r="I94" s="660">
        <v>3637.7654545458772</v>
      </c>
      <c r="J94" s="660">
        <v>3638.8567841822405</v>
      </c>
      <c r="K94" s="660">
        <v>3639.9484412174952</v>
      </c>
      <c r="L94" s="660">
        <v>3641.0404257498608</v>
      </c>
      <c r="M94" s="39"/>
    </row>
    <row r="95" spans="2:32" s="11" customFormat="1">
      <c r="B95" s="15"/>
      <c r="C95" s="23" t="str">
        <f>'C. Masterfiles'!C21</f>
        <v>D10</v>
      </c>
      <c r="D95" s="23" t="str">
        <f t="shared" si="1"/>
        <v>Пазарджик (Pazardzhik)</v>
      </c>
      <c r="E95" s="29" t="s">
        <v>35</v>
      </c>
      <c r="F95" s="660">
        <v>4265.0146253836529</v>
      </c>
      <c r="G95" s="660">
        <v>4292.573147100079</v>
      </c>
      <c r="H95" s="660">
        <v>4287.4341872687619</v>
      </c>
      <c r="I95" s="660">
        <v>4291.7216214560303</v>
      </c>
      <c r="J95" s="660">
        <v>4293.0091379424666</v>
      </c>
      <c r="K95" s="660">
        <v>4294.2970406838494</v>
      </c>
      <c r="L95" s="660">
        <v>4295.5853297960539</v>
      </c>
      <c r="M95" s="39"/>
    </row>
    <row r="96" spans="2:32" s="11" customFormat="1">
      <c r="B96" s="15"/>
      <c r="C96" s="23" t="str">
        <f>'C. Masterfiles'!C22</f>
        <v>D11</v>
      </c>
      <c r="D96" s="23" t="str">
        <f t="shared" si="1"/>
        <v>Перник (Pernik)</v>
      </c>
      <c r="E96" s="29" t="s">
        <v>35</v>
      </c>
      <c r="F96" s="660">
        <v>2467.4340229470022</v>
      </c>
      <c r="G96" s="660">
        <v>2468.2827125494287</v>
      </c>
      <c r="H96" s="660">
        <v>2467.3859136769038</v>
      </c>
      <c r="I96" s="660">
        <v>2469.8532995905807</v>
      </c>
      <c r="J96" s="660">
        <v>2470.5942555804577</v>
      </c>
      <c r="K96" s="660">
        <v>2471.3354338571316</v>
      </c>
      <c r="L96" s="660">
        <v>2472.076834487289</v>
      </c>
      <c r="M96" s="39"/>
    </row>
    <row r="97" spans="2:13" s="11" customFormat="1">
      <c r="B97" s="15"/>
      <c r="C97" s="23" t="str">
        <f>'C. Masterfiles'!C23</f>
        <v>D12</v>
      </c>
      <c r="D97" s="23" t="str">
        <f t="shared" si="1"/>
        <v>Плевен (Pleven)</v>
      </c>
      <c r="E97" s="29" t="s">
        <v>35</v>
      </c>
      <c r="F97" s="660">
        <v>4491.9173665173548</v>
      </c>
      <c r="G97" s="660">
        <v>4482.2108412675461</v>
      </c>
      <c r="H97" s="660">
        <v>4482.2108412675461</v>
      </c>
      <c r="I97" s="660">
        <v>4486.6930521088134</v>
      </c>
      <c r="J97" s="660">
        <v>4488.0390600244455</v>
      </c>
      <c r="K97" s="660">
        <v>4489.3854717424529</v>
      </c>
      <c r="L97" s="660">
        <v>4490.7322873839748</v>
      </c>
      <c r="M97" s="39"/>
    </row>
    <row r="98" spans="2:13" s="11" customFormat="1">
      <c r="B98" s="15"/>
      <c r="C98" s="23" t="str">
        <f>'C. Masterfiles'!C24</f>
        <v>D13</v>
      </c>
      <c r="D98" s="23" t="str">
        <f t="shared" si="1"/>
        <v>Пловдив (Plovdiv)</v>
      </c>
      <c r="E98" s="29" t="s">
        <v>35</v>
      </c>
      <c r="F98" s="660">
        <v>6144.0395712214668</v>
      </c>
      <c r="G98" s="660">
        <v>6160.8067264044148</v>
      </c>
      <c r="H98" s="660">
        <v>6153.8137104770913</v>
      </c>
      <c r="I98" s="660">
        <v>6159.9675241875675</v>
      </c>
      <c r="J98" s="660">
        <v>6161.8155144448247</v>
      </c>
      <c r="K98" s="660">
        <v>6163.6640590991574</v>
      </c>
      <c r="L98" s="660">
        <v>6165.5131583168868</v>
      </c>
      <c r="M98" s="39"/>
    </row>
    <row r="99" spans="2:13" s="11" customFormat="1">
      <c r="B99" s="15"/>
      <c r="C99" s="23" t="str">
        <f>'C. Masterfiles'!C25</f>
        <v>D14</v>
      </c>
      <c r="D99" s="23" t="str">
        <f t="shared" si="1"/>
        <v>Разград (Razgrad)</v>
      </c>
      <c r="E99" s="29" t="s">
        <v>35</v>
      </c>
      <c r="F99" s="660">
        <v>2522.7450497327582</v>
      </c>
      <c r="G99" s="660">
        <v>2518.0903173459101</v>
      </c>
      <c r="H99" s="660">
        <v>2518.0903173459101</v>
      </c>
      <c r="I99" s="660">
        <v>2520.608407663256</v>
      </c>
      <c r="J99" s="660">
        <v>2521.3645901855548</v>
      </c>
      <c r="K99" s="660">
        <v>2522.1209995626105</v>
      </c>
      <c r="L99" s="660">
        <v>2522.8776358624791</v>
      </c>
      <c r="M99" s="39"/>
    </row>
    <row r="100" spans="2:13" s="11" customFormat="1">
      <c r="B100" s="15"/>
      <c r="C100" s="23" t="str">
        <f>'C. Masterfiles'!C26</f>
        <v>D15</v>
      </c>
      <c r="D100" s="23" t="str">
        <f t="shared" si="1"/>
        <v>Русе (Ruse)</v>
      </c>
      <c r="E100" s="29" t="s">
        <v>35</v>
      </c>
      <c r="F100" s="660">
        <v>2846.2888583146801</v>
      </c>
      <c r="G100" s="660">
        <v>2839.7388208272982</v>
      </c>
      <c r="H100" s="660">
        <v>2839.7388208272982</v>
      </c>
      <c r="I100" s="660">
        <v>2842.5785596481255</v>
      </c>
      <c r="J100" s="660">
        <v>2843.4313332160195</v>
      </c>
      <c r="K100" s="660">
        <v>2844.2843626159843</v>
      </c>
      <c r="L100" s="660">
        <v>2845.1376479247688</v>
      </c>
      <c r="M100" s="39"/>
    </row>
    <row r="101" spans="2:13" s="11" customFormat="1">
      <c r="B101" s="15"/>
      <c r="C101" s="23" t="str">
        <f>'C. Masterfiles'!C27</f>
        <v>D16</v>
      </c>
      <c r="D101" s="23" t="str">
        <f t="shared" si="1"/>
        <v>Шумен (Shumen)</v>
      </c>
      <c r="E101" s="29" t="s">
        <v>35</v>
      </c>
      <c r="F101" s="660">
        <v>3490.2300972638636</v>
      </c>
      <c r="G101" s="660">
        <v>3496.2762066495875</v>
      </c>
      <c r="H101" s="660">
        <v>3495.6615467481947</v>
      </c>
      <c r="I101" s="660">
        <v>3499.1572082949424</v>
      </c>
      <c r="J101" s="660">
        <v>3500.2069554574309</v>
      </c>
      <c r="K101" s="660">
        <v>3501.2570175440678</v>
      </c>
      <c r="L101" s="660">
        <v>3502.3073946493314</v>
      </c>
      <c r="M101" s="39"/>
    </row>
    <row r="102" spans="2:13" s="11" customFormat="1">
      <c r="B102" s="15"/>
      <c r="C102" s="23" t="str">
        <f>'C. Masterfiles'!C28</f>
        <v>D17</v>
      </c>
      <c r="D102" s="23" t="str">
        <f t="shared" si="1"/>
        <v>Силистра (Silistra)</v>
      </c>
      <c r="E102" s="29" t="s">
        <v>35</v>
      </c>
      <c r="F102" s="660">
        <v>2766.2349394326393</v>
      </c>
      <c r="G102" s="660">
        <v>2760.9212839634333</v>
      </c>
      <c r="H102" s="660">
        <v>2760.9212839634333</v>
      </c>
      <c r="I102" s="660">
        <v>2763.6822052473967</v>
      </c>
      <c r="J102" s="660">
        <v>2764.5113099089704</v>
      </c>
      <c r="K102" s="660">
        <v>2765.3406633019436</v>
      </c>
      <c r="L102" s="660">
        <v>2766.1702655009335</v>
      </c>
      <c r="M102" s="39"/>
    </row>
    <row r="103" spans="2:13" s="11" customFormat="1">
      <c r="B103" s="15"/>
      <c r="C103" s="23" t="str">
        <f>'C. Masterfiles'!C29</f>
        <v>D18</v>
      </c>
      <c r="D103" s="23" t="str">
        <f t="shared" si="1"/>
        <v>Сливен (Sliven)</v>
      </c>
      <c r="E103" s="29" t="s">
        <v>35</v>
      </c>
      <c r="F103" s="660">
        <v>3540.2187365112777</v>
      </c>
      <c r="G103" s="660">
        <v>3575.738632590324</v>
      </c>
      <c r="H103" s="660">
        <v>3576.1316118715417</v>
      </c>
      <c r="I103" s="660">
        <v>3579.7077434834132</v>
      </c>
      <c r="J103" s="660">
        <v>3580.7816558064583</v>
      </c>
      <c r="K103" s="660">
        <v>3581.8558903031994</v>
      </c>
      <c r="L103" s="660">
        <v>3582.9304470702909</v>
      </c>
      <c r="M103" s="39"/>
    </row>
    <row r="104" spans="2:13" s="11" customFormat="1">
      <c r="B104" s="15"/>
      <c r="C104" s="23" t="str">
        <f>'C. Masterfiles'!C30</f>
        <v>D19</v>
      </c>
      <c r="D104" s="23" t="str">
        <f t="shared" si="1"/>
        <v>Смолян (Smolyan)</v>
      </c>
      <c r="E104" s="29" t="s">
        <v>35</v>
      </c>
      <c r="F104" s="660">
        <v>3248.0690373876314</v>
      </c>
      <c r="G104" s="660">
        <v>3291.5743067020799</v>
      </c>
      <c r="H104" s="660">
        <v>3278.2331639243052</v>
      </c>
      <c r="I104" s="660">
        <v>3281.5113970882294</v>
      </c>
      <c r="J104" s="660">
        <v>3282.4958505073555</v>
      </c>
      <c r="K104" s="660">
        <v>3283.4805992625074</v>
      </c>
      <c r="L104" s="660">
        <v>3284.4656434422859</v>
      </c>
      <c r="M104" s="39"/>
    </row>
    <row r="105" spans="2:13" s="11" customFormat="1">
      <c r="B105" s="15"/>
      <c r="C105" s="23" t="str">
        <f>'C. Masterfiles'!C31</f>
        <v>D20</v>
      </c>
      <c r="D105" s="23" t="str">
        <f t="shared" si="1"/>
        <v>София-град (Sofia-Capital)</v>
      </c>
      <c r="E105" s="29" t="s">
        <v>35</v>
      </c>
      <c r="F105" s="660">
        <v>1379.0709001735568</v>
      </c>
      <c r="G105" s="660">
        <v>1378.1078044903193</v>
      </c>
      <c r="H105" s="660">
        <v>1377.7249016009268</v>
      </c>
      <c r="I105" s="660">
        <v>1379.1026265025275</v>
      </c>
      <c r="J105" s="660">
        <v>1379.5163572904783</v>
      </c>
      <c r="K105" s="660">
        <v>1379.9302121976652</v>
      </c>
      <c r="L105" s="660">
        <v>1380.3441912613246</v>
      </c>
      <c r="M105" s="39"/>
    </row>
    <row r="106" spans="2:13" s="11" customFormat="1">
      <c r="B106" s="15"/>
      <c r="C106" s="23" t="str">
        <f>'C. Masterfiles'!C32</f>
        <v>D21</v>
      </c>
      <c r="D106" s="23" t="str">
        <f t="shared" si="1"/>
        <v>София-област (Sofia (province))</v>
      </c>
      <c r="E106" s="29" t="s">
        <v>35</v>
      </c>
      <c r="F106" s="660">
        <v>7047.2894293669569</v>
      </c>
      <c r="G106" s="660">
        <v>7078.161438253841</v>
      </c>
      <c r="H106" s="660">
        <v>7069.3748245814686</v>
      </c>
      <c r="I106" s="660">
        <v>7076.4441994060498</v>
      </c>
      <c r="J106" s="660">
        <v>7078.5671326658712</v>
      </c>
      <c r="K106" s="660">
        <v>7080.6907028056703</v>
      </c>
      <c r="L106" s="660">
        <v>7082.8149100165119</v>
      </c>
      <c r="M106" s="39"/>
    </row>
    <row r="107" spans="2:13" s="11" customFormat="1">
      <c r="B107" s="15"/>
      <c r="C107" s="23" t="str">
        <f>'C. Masterfiles'!C33</f>
        <v>D22</v>
      </c>
      <c r="D107" s="23" t="str">
        <f t="shared" si="1"/>
        <v>Стара Загора (Stara Zagora)</v>
      </c>
      <c r="E107" s="29" t="s">
        <v>35</v>
      </c>
      <c r="F107" s="660">
        <v>5289.1476075170121</v>
      </c>
      <c r="G107" s="660">
        <v>5325.2420870075557</v>
      </c>
      <c r="H107" s="660">
        <v>5321.876572137634</v>
      </c>
      <c r="I107" s="660">
        <v>5327.1984487097707</v>
      </c>
      <c r="J107" s="660">
        <v>5328.7966082443836</v>
      </c>
      <c r="K107" s="660">
        <v>5330.3952472268566</v>
      </c>
      <c r="L107" s="660">
        <v>5331.9943658010243</v>
      </c>
      <c r="M107" s="39"/>
    </row>
    <row r="108" spans="2:13" s="11" customFormat="1">
      <c r="B108" s="15"/>
      <c r="C108" s="23" t="str">
        <f>'C. Masterfiles'!C34</f>
        <v>D23</v>
      </c>
      <c r="D108" s="23" t="str">
        <f t="shared" si="1"/>
        <v>Търговище (Targovishte)</v>
      </c>
      <c r="E108" s="29" t="s">
        <v>35</v>
      </c>
      <c r="F108" s="660">
        <v>2655.9743760411175</v>
      </c>
      <c r="G108" s="660">
        <v>2651.3102936789651</v>
      </c>
      <c r="H108" s="660">
        <v>2651.3102936789651</v>
      </c>
      <c r="I108" s="660">
        <v>2653.9616039726434</v>
      </c>
      <c r="J108" s="660">
        <v>2654.757792453835</v>
      </c>
      <c r="K108" s="660">
        <v>2655.5542197915711</v>
      </c>
      <c r="L108" s="660">
        <v>2656.3508860575089</v>
      </c>
      <c r="M108" s="39"/>
    </row>
    <row r="109" spans="2:13" s="11" customFormat="1">
      <c r="B109" s="15"/>
      <c r="C109" s="23" t="str">
        <f>'C. Masterfiles'!C35</f>
        <v>D24</v>
      </c>
      <c r="D109" s="23" t="str">
        <f t="shared" si="1"/>
        <v>Варна (Varna)</v>
      </c>
      <c r="E109" s="29" t="s">
        <v>35</v>
      </c>
      <c r="F109" s="660">
        <v>3808.1435448300781</v>
      </c>
      <c r="G109" s="660">
        <v>3801.6513373318012</v>
      </c>
      <c r="H109" s="660">
        <v>3801.6412609399754</v>
      </c>
      <c r="I109" s="660">
        <v>3805.4429022009149</v>
      </c>
      <c r="J109" s="660">
        <v>3806.5845350715754</v>
      </c>
      <c r="K109" s="660">
        <v>3807.7265104320959</v>
      </c>
      <c r="L109" s="660">
        <v>3808.8688283852262</v>
      </c>
      <c r="M109" s="39"/>
    </row>
    <row r="110" spans="2:13" s="11" customFormat="1">
      <c r="B110" s="15"/>
      <c r="C110" s="23" t="str">
        <f>'C. Masterfiles'!C36</f>
        <v>D25</v>
      </c>
      <c r="D110" s="23" t="str">
        <f t="shared" si="1"/>
        <v>Велико Търново (Veliko Tarnovo)</v>
      </c>
      <c r="E110" s="29" t="s">
        <v>35</v>
      </c>
      <c r="F110" s="660">
        <v>4497.3558752029003</v>
      </c>
      <c r="G110" s="660">
        <v>4503.5526391552567</v>
      </c>
      <c r="H110" s="660">
        <v>4503.2301946168209</v>
      </c>
      <c r="I110" s="660">
        <v>4507.7334248114375</v>
      </c>
      <c r="J110" s="660">
        <v>4509.0857448388797</v>
      </c>
      <c r="K110" s="660">
        <v>4510.4384705623315</v>
      </c>
      <c r="L110" s="660">
        <v>4511.7916021034998</v>
      </c>
      <c r="M110" s="39"/>
    </row>
    <row r="111" spans="2:13" s="11" customFormat="1">
      <c r="B111" s="15"/>
      <c r="C111" s="23" t="str">
        <f>'C. Masterfiles'!C37</f>
        <v>D26</v>
      </c>
      <c r="D111" s="23" t="str">
        <f t="shared" si="1"/>
        <v>Видин (Vidin)</v>
      </c>
      <c r="E111" s="29" t="s">
        <v>35</v>
      </c>
      <c r="F111" s="660">
        <v>2968.8027271089281</v>
      </c>
      <c r="G111" s="660">
        <v>2978.9240211214124</v>
      </c>
      <c r="H111" s="660">
        <v>2975.5383534678376</v>
      </c>
      <c r="I111" s="660">
        <v>2978.5138918213052</v>
      </c>
      <c r="J111" s="660">
        <v>2979.4074459888511</v>
      </c>
      <c r="K111" s="660">
        <v>2980.3012682226476</v>
      </c>
      <c r="L111" s="660">
        <v>2981.1953586031145</v>
      </c>
      <c r="M111" s="39"/>
    </row>
    <row r="112" spans="2:13" s="11" customFormat="1">
      <c r="B112" s="15"/>
      <c r="C112" s="23" t="str">
        <f>'C. Masterfiles'!C38</f>
        <v>D27</v>
      </c>
      <c r="D112" s="23" t="str">
        <f t="shared" si="1"/>
        <v>Враца (Vratsa)</v>
      </c>
      <c r="E112" s="29" t="s">
        <v>35</v>
      </c>
      <c r="F112" s="660">
        <v>3658.1039154030877</v>
      </c>
      <c r="G112" s="660">
        <v>3650.2636265362635</v>
      </c>
      <c r="H112" s="660">
        <v>3650.1729390098285</v>
      </c>
      <c r="I112" s="660">
        <v>3653.8231119488378</v>
      </c>
      <c r="J112" s="660">
        <v>3654.9192588824221</v>
      </c>
      <c r="K112" s="660">
        <v>3656.0157346600868</v>
      </c>
      <c r="L112" s="660">
        <v>3657.112539380485</v>
      </c>
      <c r="M112" s="39"/>
    </row>
    <row r="113" spans="2:32" s="11" customFormat="1">
      <c r="B113" s="15"/>
      <c r="C113" s="23" t="str">
        <f>'C. Masterfiles'!C39</f>
        <v>D28</v>
      </c>
      <c r="D113" s="23" t="str">
        <f t="shared" si="1"/>
        <v>Ямбол (Yambol)</v>
      </c>
      <c r="E113" s="29" t="s">
        <v>35</v>
      </c>
      <c r="F113" s="660">
        <v>3364.7263613664036</v>
      </c>
      <c r="G113" s="660">
        <v>3359.6201807038287</v>
      </c>
      <c r="H113" s="660">
        <v>3359.610104312002</v>
      </c>
      <c r="I113" s="660">
        <v>3362.9697144163138</v>
      </c>
      <c r="J113" s="660">
        <v>3363.9786053306384</v>
      </c>
      <c r="K113" s="660">
        <v>3364.9877989122369</v>
      </c>
      <c r="L113" s="660">
        <v>3365.9972952519111</v>
      </c>
      <c r="M113" s="39"/>
    </row>
    <row r="114" spans="2:32" s="11" customFormat="1">
      <c r="B114" s="15"/>
      <c r="C114" s="41" t="s">
        <v>2</v>
      </c>
      <c r="D114" s="41" t="s">
        <v>2</v>
      </c>
      <c r="E114" s="130" t="s">
        <v>35</v>
      </c>
      <c r="F114" s="447">
        <f t="shared" ref="F114:K114" si="2">SUM(F86:F113)</f>
        <v>111001.90200000003</v>
      </c>
      <c r="G114" s="447">
        <f t="shared" si="2"/>
        <v>111339.08140625578</v>
      </c>
      <c r="H114" s="447">
        <f t="shared" si="2"/>
        <v>111240.70559285743</v>
      </c>
      <c r="I114" s="447">
        <f t="shared" si="2"/>
        <v>111351.94629845025</v>
      </c>
      <c r="J114" s="447">
        <f t="shared" si="2"/>
        <v>111385.35188233982</v>
      </c>
      <c r="K114" s="447">
        <f t="shared" si="2"/>
        <v>111418.11060634258</v>
      </c>
      <c r="L114" s="447">
        <f t="shared" ref="L114" si="3">SUM(L86:L113)</f>
        <v>111451.53603952448</v>
      </c>
      <c r="M114" s="39"/>
      <c r="N114" s="39"/>
      <c r="P114" s="24"/>
    </row>
    <row r="115" spans="2:32" s="11" customFormat="1">
      <c r="B115" s="15"/>
      <c r="C115" s="12"/>
      <c r="D115" s="12"/>
      <c r="E115" s="22"/>
      <c r="F115" s="22"/>
      <c r="G115" s="22"/>
      <c r="H115" s="22"/>
      <c r="I115" s="22"/>
      <c r="J115" s="22"/>
      <c r="K115" s="22"/>
      <c r="L115" s="22"/>
      <c r="P115" s="24"/>
    </row>
    <row r="116" spans="2:32" s="11" customFormat="1">
      <c r="B116" s="15"/>
      <c r="E116" s="31"/>
      <c r="G116" s="16"/>
      <c r="H116" s="16"/>
      <c r="I116" s="16"/>
      <c r="J116" s="16"/>
      <c r="K116" s="14"/>
      <c r="L116" s="15"/>
      <c r="M116" s="16"/>
      <c r="N116" s="16"/>
    </row>
    <row r="117" spans="2:32" s="17" customFormat="1" ht="14.25">
      <c r="B117" s="19"/>
      <c r="C117" s="19" t="s">
        <v>215</v>
      </c>
      <c r="E117" s="20"/>
      <c r="F117" s="39"/>
      <c r="G117" s="39"/>
      <c r="H117" s="39"/>
      <c r="I117" s="18"/>
      <c r="K117" s="39"/>
      <c r="L117" s="39"/>
      <c r="M117" s="16"/>
      <c r="N117" s="16"/>
      <c r="P117" s="11"/>
      <c r="Q117" s="11"/>
      <c r="R117" s="11"/>
      <c r="S117" s="11"/>
      <c r="T117" s="11"/>
      <c r="U117" s="11"/>
      <c r="V117" s="11"/>
      <c r="W117" s="11"/>
      <c r="X117" s="11"/>
      <c r="Y117" s="11"/>
      <c r="Z117" s="11"/>
      <c r="AA117" s="11"/>
      <c r="AB117" s="11"/>
      <c r="AC117" s="11"/>
      <c r="AD117" s="11"/>
      <c r="AE117" s="11"/>
      <c r="AF117" s="11"/>
    </row>
    <row r="118" spans="2:32" s="17" customFormat="1">
      <c r="B118" s="19"/>
      <c r="F118" s="827" t="s">
        <v>36</v>
      </c>
      <c r="G118" s="828"/>
      <c r="H118" s="828"/>
      <c r="I118" s="828"/>
      <c r="J118" s="828"/>
      <c r="K118" s="828"/>
      <c r="L118" s="829"/>
      <c r="M118" s="16"/>
      <c r="N118" s="16"/>
      <c r="O118" s="18"/>
      <c r="Q118" s="11"/>
      <c r="R118" s="11"/>
      <c r="S118" s="11"/>
      <c r="T118" s="11"/>
      <c r="U118" s="11"/>
      <c r="V118" s="11"/>
      <c r="W118" s="11"/>
      <c r="X118" s="11"/>
      <c r="Y118" s="11"/>
      <c r="Z118" s="11"/>
      <c r="AA118" s="11"/>
      <c r="AB118" s="11"/>
      <c r="AC118" s="11"/>
    </row>
    <row r="119" spans="2:32">
      <c r="C119" s="40" t="s">
        <v>0</v>
      </c>
      <c r="D119" s="41" t="s">
        <v>211</v>
      </c>
      <c r="E119" s="5" t="s">
        <v>14</v>
      </c>
      <c r="F119" s="35">
        <f t="shared" ref="F119:K119" si="4">F85</f>
        <v>2014</v>
      </c>
      <c r="G119" s="224">
        <f t="shared" si="4"/>
        <v>2015</v>
      </c>
      <c r="H119" s="224">
        <f t="shared" si="4"/>
        <v>2016</v>
      </c>
      <c r="I119" s="224">
        <f t="shared" si="4"/>
        <v>2017</v>
      </c>
      <c r="J119" s="224">
        <f t="shared" si="4"/>
        <v>2018</v>
      </c>
      <c r="K119" s="224">
        <f t="shared" si="4"/>
        <v>2019</v>
      </c>
      <c r="L119" s="592">
        <f t="shared" ref="L119:L147" si="5">L85</f>
        <v>2020</v>
      </c>
      <c r="M119" s="16"/>
      <c r="N119" s="16"/>
      <c r="O119" s="11"/>
      <c r="P119" s="11"/>
      <c r="Q119" s="11"/>
      <c r="R119" s="11"/>
      <c r="S119" s="11"/>
      <c r="T119" s="11"/>
      <c r="U119" s="11"/>
      <c r="V119" s="11"/>
      <c r="W119" s="11"/>
      <c r="X119" s="11"/>
      <c r="Y119" s="11"/>
      <c r="Z119" s="11"/>
      <c r="AA119" s="11"/>
      <c r="AB119" s="11"/>
    </row>
    <row r="120" spans="2:32" s="11" customFormat="1">
      <c r="B120" s="15"/>
      <c r="C120" s="23" t="str">
        <f t="shared" ref="C120:K147" si="6">C86</f>
        <v>D01</v>
      </c>
      <c r="D120" s="23" t="str">
        <f t="shared" si="6"/>
        <v>Благоевград (Blagoevgrad)</v>
      </c>
      <c r="E120" s="23" t="str">
        <f t="shared" si="6"/>
        <v>sq km</v>
      </c>
      <c r="F120" s="564">
        <f>F86</f>
        <v>6513.3532872854466</v>
      </c>
      <c r="G120" s="660">
        <f t="shared" ref="G120:K120" si="7">G86</f>
        <v>6579.7830985342371</v>
      </c>
      <c r="H120" s="660">
        <f t="shared" si="7"/>
        <v>6560.2852803507076</v>
      </c>
      <c r="I120" s="660">
        <f t="shared" si="7"/>
        <v>6566.8455656310571</v>
      </c>
      <c r="J120" s="660">
        <f t="shared" si="7"/>
        <v>6568.8156193007471</v>
      </c>
      <c r="K120" s="660">
        <f t="shared" si="7"/>
        <v>6570.1293824246068</v>
      </c>
      <c r="L120" s="660">
        <f t="shared" si="5"/>
        <v>6572.1004212393345</v>
      </c>
      <c r="M120" s="16"/>
      <c r="O120" s="216"/>
    </row>
    <row r="121" spans="2:32" s="11" customFormat="1">
      <c r="B121" s="15"/>
      <c r="C121" s="23" t="str">
        <f t="shared" si="6"/>
        <v>D02</v>
      </c>
      <c r="D121" s="23" t="str">
        <f t="shared" si="6"/>
        <v>Бургас (Burgas)</v>
      </c>
      <c r="E121" s="23" t="str">
        <f t="shared" si="6"/>
        <v>sq km</v>
      </c>
      <c r="F121" s="660">
        <f t="shared" si="6"/>
        <v>7862.6062963553786</v>
      </c>
      <c r="G121" s="660">
        <f t="shared" si="6"/>
        <v>7867.0018487530078</v>
      </c>
      <c r="H121" s="660">
        <f t="shared" si="6"/>
        <v>7866.0345151377005</v>
      </c>
      <c r="I121" s="660">
        <f t="shared" si="6"/>
        <v>7873.900549652838</v>
      </c>
      <c r="J121" s="660">
        <f t="shared" si="6"/>
        <v>7876.2627198177343</v>
      </c>
      <c r="K121" s="660">
        <f t="shared" si="6"/>
        <v>7878.6255986336782</v>
      </c>
      <c r="L121" s="660">
        <f t="shared" si="5"/>
        <v>7880.9891863132689</v>
      </c>
      <c r="M121" s="16"/>
      <c r="O121" s="216"/>
    </row>
    <row r="122" spans="2:32" s="11" customFormat="1">
      <c r="B122" s="15"/>
      <c r="C122" s="23" t="str">
        <f t="shared" si="6"/>
        <v>D03</v>
      </c>
      <c r="D122" s="23" t="str">
        <f t="shared" si="6"/>
        <v>Добрич (Dobrich)</v>
      </c>
      <c r="E122" s="23" t="str">
        <f t="shared" si="6"/>
        <v>sq km</v>
      </c>
      <c r="F122" s="660">
        <f t="shared" si="6"/>
        <v>4744.5374076347443</v>
      </c>
      <c r="G122" s="660">
        <f t="shared" si="6"/>
        <v>4736.4684362158841</v>
      </c>
      <c r="H122" s="660">
        <f t="shared" si="6"/>
        <v>4736.4684362158841</v>
      </c>
      <c r="I122" s="660">
        <f t="shared" si="6"/>
        <v>4741.2049046520997</v>
      </c>
      <c r="J122" s="660">
        <f t="shared" si="6"/>
        <v>4742.6272661234943</v>
      </c>
      <c r="K122" s="660">
        <f t="shared" si="6"/>
        <v>4744.0500543033322</v>
      </c>
      <c r="L122" s="660">
        <f t="shared" si="5"/>
        <v>4745.4732693196229</v>
      </c>
      <c r="M122" s="16"/>
      <c r="O122" s="216"/>
    </row>
    <row r="123" spans="2:32" s="11" customFormat="1">
      <c r="B123" s="15"/>
      <c r="C123" s="23" t="str">
        <f t="shared" si="6"/>
        <v>D04</v>
      </c>
      <c r="D123" s="23" t="str">
        <f t="shared" si="6"/>
        <v>Габрово (Gabrovo)</v>
      </c>
      <c r="E123" s="23" t="str">
        <f t="shared" si="6"/>
        <v>sq km</v>
      </c>
      <c r="F123" s="660">
        <f t="shared" si="6"/>
        <v>2042.6628664768784</v>
      </c>
      <c r="G123" s="660">
        <f t="shared" si="6"/>
        <v>2041.7490465500191</v>
      </c>
      <c r="H123" s="660">
        <f t="shared" si="6"/>
        <v>2041.5878242808014</v>
      </c>
      <c r="I123" s="660">
        <f t="shared" si="6"/>
        <v>2043.6294121050819</v>
      </c>
      <c r="J123" s="660">
        <f t="shared" si="6"/>
        <v>2044.2425009287133</v>
      </c>
      <c r="K123" s="660">
        <f t="shared" si="6"/>
        <v>2044.8557736789921</v>
      </c>
      <c r="L123" s="660">
        <f t="shared" si="5"/>
        <v>2045.4692304110956</v>
      </c>
      <c r="M123" s="16"/>
      <c r="O123" s="216"/>
    </row>
    <row r="124" spans="2:32" s="11" customFormat="1">
      <c r="B124" s="15"/>
      <c r="C124" s="23" t="str">
        <f t="shared" si="6"/>
        <v>D05</v>
      </c>
      <c r="D124" s="23" t="str">
        <f t="shared" si="6"/>
        <v>Хасково (Haskovo)</v>
      </c>
      <c r="E124" s="23" t="str">
        <f t="shared" si="6"/>
        <v>sq km</v>
      </c>
      <c r="F124" s="660">
        <f t="shared" si="6"/>
        <v>5521.7110021396056</v>
      </c>
      <c r="G124" s="660">
        <f t="shared" si="6"/>
        <v>5532.2010987241129</v>
      </c>
      <c r="H124" s="660">
        <f t="shared" si="6"/>
        <v>5526.6490068279236</v>
      </c>
      <c r="I124" s="660">
        <f t="shared" si="6"/>
        <v>5532.1756558347506</v>
      </c>
      <c r="J124" s="660">
        <f t="shared" si="6"/>
        <v>5533.8353085315011</v>
      </c>
      <c r="K124" s="660">
        <f t="shared" si="6"/>
        <v>5535.4954591240612</v>
      </c>
      <c r="L124" s="660">
        <f t="shared" si="5"/>
        <v>5537.156107761798</v>
      </c>
      <c r="M124" s="16"/>
      <c r="O124" s="216"/>
    </row>
    <row r="125" spans="2:32" s="11" customFormat="1">
      <c r="B125" s="15"/>
      <c r="C125" s="23" t="str">
        <f t="shared" si="6"/>
        <v>D06</v>
      </c>
      <c r="D125" s="23" t="str">
        <f t="shared" si="6"/>
        <v>Кърджали (Kardzhali)</v>
      </c>
      <c r="E125" s="23" t="str">
        <f t="shared" si="6"/>
        <v>sq km</v>
      </c>
      <c r="F125" s="660">
        <f t="shared" si="6"/>
        <v>3228.6333865930974</v>
      </c>
      <c r="G125" s="660">
        <f t="shared" si="6"/>
        <v>3240.3761598335946</v>
      </c>
      <c r="H125" s="660">
        <f t="shared" si="6"/>
        <v>3237.1819436247156</v>
      </c>
      <c r="I125" s="660">
        <f t="shared" si="6"/>
        <v>3240.41912556834</v>
      </c>
      <c r="J125" s="660">
        <f t="shared" si="6"/>
        <v>3241.3912513060109</v>
      </c>
      <c r="K125" s="660">
        <f t="shared" si="6"/>
        <v>3242.3636686814025</v>
      </c>
      <c r="L125" s="660">
        <f t="shared" si="5"/>
        <v>3243.3363777820068</v>
      </c>
      <c r="M125" s="16"/>
      <c r="O125" s="216"/>
    </row>
    <row r="126" spans="2:32" s="11" customFormat="1">
      <c r="B126" s="15"/>
      <c r="C126" s="23" t="str">
        <f t="shared" si="6"/>
        <v>D07</v>
      </c>
      <c r="D126" s="23" t="str">
        <f t="shared" si="6"/>
        <v>Кюстендил (Kyustendil)</v>
      </c>
      <c r="E126" s="23" t="str">
        <f t="shared" si="6"/>
        <v>sq km</v>
      </c>
      <c r="F126" s="660">
        <f t="shared" si="6"/>
        <v>3013.4184913626959</v>
      </c>
      <c r="G126" s="660">
        <f t="shared" si="6"/>
        <v>3062.5782260618112</v>
      </c>
      <c r="H126" s="660">
        <f t="shared" si="6"/>
        <v>3049.6300625652548</v>
      </c>
      <c r="I126" s="660">
        <f t="shared" si="6"/>
        <v>3052.6796926278198</v>
      </c>
      <c r="J126" s="660">
        <f t="shared" si="6"/>
        <v>3053.5954965356077</v>
      </c>
      <c r="K126" s="660">
        <f t="shared" si="6"/>
        <v>3054.5115751845683</v>
      </c>
      <c r="L126" s="660">
        <f t="shared" si="5"/>
        <v>3055.4279286571236</v>
      </c>
      <c r="M126" s="16"/>
      <c r="O126" s="216"/>
    </row>
    <row r="127" spans="2:32" s="11" customFormat="1">
      <c r="B127" s="15"/>
      <c r="C127" s="23" t="str">
        <f t="shared" si="6"/>
        <v>D08</v>
      </c>
      <c r="D127" s="23" t="str">
        <f t="shared" si="6"/>
        <v>Ловеч (Lovech)</v>
      </c>
      <c r="E127" s="23" t="str">
        <f t="shared" si="6"/>
        <v>sq km</v>
      </c>
      <c r="F127" s="660">
        <f t="shared" si="6"/>
        <v>3988.1636349667806</v>
      </c>
      <c r="G127" s="660">
        <f t="shared" si="6"/>
        <v>4030.7884874576353</v>
      </c>
      <c r="H127" s="660">
        <f t="shared" si="6"/>
        <v>4018.6363589153416</v>
      </c>
      <c r="I127" s="660">
        <f t="shared" si="6"/>
        <v>4022.6549952742562</v>
      </c>
      <c r="J127" s="660">
        <f t="shared" si="6"/>
        <v>4023.8617917728388</v>
      </c>
      <c r="K127" s="660">
        <f t="shared" si="6"/>
        <v>4025.0689503103708</v>
      </c>
      <c r="L127" s="660">
        <f t="shared" si="5"/>
        <v>4026.2764709954636</v>
      </c>
      <c r="M127" s="16"/>
      <c r="O127" s="216"/>
    </row>
    <row r="128" spans="2:32" s="11" customFormat="1">
      <c r="B128" s="15"/>
      <c r="C128" s="23" t="str">
        <f t="shared" si="6"/>
        <v>D09</v>
      </c>
      <c r="D128" s="23" t="str">
        <f t="shared" si="6"/>
        <v>Монтана (Montana)</v>
      </c>
      <c r="E128" s="23" t="str">
        <f t="shared" si="6"/>
        <v>sq km</v>
      </c>
      <c r="F128" s="660">
        <f t="shared" si="6"/>
        <v>3636.0085854630415</v>
      </c>
      <c r="G128" s="660">
        <f t="shared" si="6"/>
        <v>3635.0885804461359</v>
      </c>
      <c r="H128" s="660">
        <f t="shared" si="6"/>
        <v>3634.1313232226548</v>
      </c>
      <c r="I128" s="660">
        <f t="shared" si="6"/>
        <v>3637.7654545458772</v>
      </c>
      <c r="J128" s="660">
        <f t="shared" si="6"/>
        <v>3638.8567841822405</v>
      </c>
      <c r="K128" s="660">
        <f t="shared" si="6"/>
        <v>3639.9484412174952</v>
      </c>
      <c r="L128" s="660">
        <f t="shared" si="5"/>
        <v>3641.0404257498608</v>
      </c>
      <c r="M128" s="16"/>
      <c r="O128" s="216"/>
    </row>
    <row r="129" spans="2:15" s="11" customFormat="1">
      <c r="B129" s="15"/>
      <c r="C129" s="23" t="str">
        <f t="shared" si="6"/>
        <v>D10</v>
      </c>
      <c r="D129" s="23" t="str">
        <f t="shared" si="6"/>
        <v>Пазарджик (Pazardzhik)</v>
      </c>
      <c r="E129" s="23" t="str">
        <f t="shared" si="6"/>
        <v>sq km</v>
      </c>
      <c r="F129" s="660">
        <f t="shared" si="6"/>
        <v>4265.0146253836529</v>
      </c>
      <c r="G129" s="660">
        <f t="shared" si="6"/>
        <v>4292.573147100079</v>
      </c>
      <c r="H129" s="660">
        <f t="shared" si="6"/>
        <v>4287.4341872687619</v>
      </c>
      <c r="I129" s="660">
        <f t="shared" si="6"/>
        <v>4291.7216214560303</v>
      </c>
      <c r="J129" s="660">
        <f t="shared" si="6"/>
        <v>4293.0091379424666</v>
      </c>
      <c r="K129" s="660">
        <f t="shared" si="6"/>
        <v>4294.2970406838494</v>
      </c>
      <c r="L129" s="660">
        <f t="shared" si="5"/>
        <v>4295.5853297960539</v>
      </c>
      <c r="M129" s="16"/>
      <c r="O129" s="216"/>
    </row>
    <row r="130" spans="2:15" s="11" customFormat="1">
      <c r="B130" s="15"/>
      <c r="C130" s="23" t="str">
        <f t="shared" si="6"/>
        <v>D11</v>
      </c>
      <c r="D130" s="23" t="str">
        <f t="shared" si="6"/>
        <v>Перник (Pernik)</v>
      </c>
      <c r="E130" s="23" t="str">
        <f t="shared" si="6"/>
        <v>sq km</v>
      </c>
      <c r="F130" s="660">
        <f t="shared" si="6"/>
        <v>2467.4340229470022</v>
      </c>
      <c r="G130" s="660">
        <f t="shared" si="6"/>
        <v>2468.2827125494287</v>
      </c>
      <c r="H130" s="660">
        <f t="shared" si="6"/>
        <v>2467.3859136769038</v>
      </c>
      <c r="I130" s="660">
        <f t="shared" si="6"/>
        <v>2469.8532995905807</v>
      </c>
      <c r="J130" s="660">
        <f t="shared" si="6"/>
        <v>2470.5942555804577</v>
      </c>
      <c r="K130" s="660">
        <f t="shared" si="6"/>
        <v>2471.3354338571316</v>
      </c>
      <c r="L130" s="660">
        <f t="shared" si="5"/>
        <v>2472.076834487289</v>
      </c>
      <c r="M130" s="16"/>
      <c r="O130" s="216"/>
    </row>
    <row r="131" spans="2:15" s="11" customFormat="1">
      <c r="B131" s="15"/>
      <c r="C131" s="23" t="str">
        <f t="shared" si="6"/>
        <v>D12</v>
      </c>
      <c r="D131" s="23" t="str">
        <f t="shared" si="6"/>
        <v>Плевен (Pleven)</v>
      </c>
      <c r="E131" s="23" t="str">
        <f t="shared" si="6"/>
        <v>sq km</v>
      </c>
      <c r="F131" s="660">
        <f t="shared" si="6"/>
        <v>4491.9173665173548</v>
      </c>
      <c r="G131" s="660">
        <f t="shared" si="6"/>
        <v>4482.2108412675461</v>
      </c>
      <c r="H131" s="660">
        <f t="shared" si="6"/>
        <v>4482.2108412675461</v>
      </c>
      <c r="I131" s="660">
        <f t="shared" si="6"/>
        <v>4486.6930521088134</v>
      </c>
      <c r="J131" s="660">
        <f t="shared" si="6"/>
        <v>4488.0390600244455</v>
      </c>
      <c r="K131" s="660">
        <f t="shared" si="6"/>
        <v>4489.3854717424529</v>
      </c>
      <c r="L131" s="660">
        <f t="shared" si="5"/>
        <v>4490.7322873839748</v>
      </c>
      <c r="M131" s="16"/>
      <c r="O131" s="216"/>
    </row>
    <row r="132" spans="2:15" s="11" customFormat="1">
      <c r="B132" s="15"/>
      <c r="C132" s="23" t="str">
        <f t="shared" si="6"/>
        <v>D13</v>
      </c>
      <c r="D132" s="23" t="str">
        <f t="shared" si="6"/>
        <v>Пловдив (Plovdiv)</v>
      </c>
      <c r="E132" s="23" t="str">
        <f t="shared" si="6"/>
        <v>sq km</v>
      </c>
      <c r="F132" s="660">
        <f t="shared" si="6"/>
        <v>6144.0395712214668</v>
      </c>
      <c r="G132" s="660">
        <f t="shared" si="6"/>
        <v>6160.8067264044148</v>
      </c>
      <c r="H132" s="660">
        <f t="shared" si="6"/>
        <v>6153.8137104770913</v>
      </c>
      <c r="I132" s="660">
        <f t="shared" si="6"/>
        <v>6159.9675241875675</v>
      </c>
      <c r="J132" s="660">
        <f t="shared" si="6"/>
        <v>6161.8155144448247</v>
      </c>
      <c r="K132" s="660">
        <f t="shared" si="6"/>
        <v>6163.6640590991574</v>
      </c>
      <c r="L132" s="660">
        <f t="shared" si="5"/>
        <v>6165.5131583168868</v>
      </c>
      <c r="M132" s="16"/>
      <c r="O132" s="216"/>
    </row>
    <row r="133" spans="2:15" s="11" customFormat="1">
      <c r="B133" s="15"/>
      <c r="C133" s="23" t="str">
        <f t="shared" si="6"/>
        <v>D14</v>
      </c>
      <c r="D133" s="23" t="str">
        <f t="shared" si="6"/>
        <v>Разград (Razgrad)</v>
      </c>
      <c r="E133" s="23" t="str">
        <f t="shared" si="6"/>
        <v>sq km</v>
      </c>
      <c r="F133" s="660">
        <f t="shared" si="6"/>
        <v>2522.7450497327582</v>
      </c>
      <c r="G133" s="660">
        <f t="shared" si="6"/>
        <v>2518.0903173459101</v>
      </c>
      <c r="H133" s="660">
        <f t="shared" si="6"/>
        <v>2518.0903173459101</v>
      </c>
      <c r="I133" s="660">
        <f t="shared" si="6"/>
        <v>2520.608407663256</v>
      </c>
      <c r="J133" s="660">
        <f t="shared" si="6"/>
        <v>2521.3645901855548</v>
      </c>
      <c r="K133" s="660">
        <f t="shared" si="6"/>
        <v>2522.1209995626105</v>
      </c>
      <c r="L133" s="660">
        <f t="shared" si="5"/>
        <v>2522.8776358624791</v>
      </c>
      <c r="M133" s="16"/>
      <c r="O133" s="216"/>
    </row>
    <row r="134" spans="2:15" s="11" customFormat="1">
      <c r="B134" s="15"/>
      <c r="C134" s="23" t="str">
        <f t="shared" si="6"/>
        <v>D15</v>
      </c>
      <c r="D134" s="23" t="str">
        <f t="shared" si="6"/>
        <v>Русе (Ruse)</v>
      </c>
      <c r="E134" s="23" t="str">
        <f t="shared" si="6"/>
        <v>sq km</v>
      </c>
      <c r="F134" s="660">
        <f t="shared" si="6"/>
        <v>2846.2888583146801</v>
      </c>
      <c r="G134" s="660">
        <f t="shared" si="6"/>
        <v>2839.7388208272982</v>
      </c>
      <c r="H134" s="660">
        <f t="shared" si="6"/>
        <v>2839.7388208272982</v>
      </c>
      <c r="I134" s="660">
        <f t="shared" si="6"/>
        <v>2842.5785596481255</v>
      </c>
      <c r="J134" s="660">
        <f t="shared" si="6"/>
        <v>2843.4313332160195</v>
      </c>
      <c r="K134" s="660">
        <f t="shared" si="6"/>
        <v>2844.2843626159843</v>
      </c>
      <c r="L134" s="660">
        <f t="shared" si="5"/>
        <v>2845.1376479247688</v>
      </c>
      <c r="M134" s="16"/>
      <c r="O134" s="216"/>
    </row>
    <row r="135" spans="2:15" s="11" customFormat="1">
      <c r="B135" s="15"/>
      <c r="C135" s="23" t="str">
        <f t="shared" si="6"/>
        <v>D16</v>
      </c>
      <c r="D135" s="23" t="str">
        <f t="shared" si="6"/>
        <v>Шумен (Shumen)</v>
      </c>
      <c r="E135" s="23" t="str">
        <f t="shared" si="6"/>
        <v>sq km</v>
      </c>
      <c r="F135" s="660">
        <f t="shared" si="6"/>
        <v>3490.2300972638636</v>
      </c>
      <c r="G135" s="660">
        <f t="shared" si="6"/>
        <v>3496.2762066495875</v>
      </c>
      <c r="H135" s="660">
        <f t="shared" si="6"/>
        <v>3495.6615467481947</v>
      </c>
      <c r="I135" s="660">
        <f t="shared" si="6"/>
        <v>3499.1572082949424</v>
      </c>
      <c r="J135" s="660">
        <f t="shared" si="6"/>
        <v>3500.2069554574309</v>
      </c>
      <c r="K135" s="660">
        <f t="shared" si="6"/>
        <v>3501.2570175440678</v>
      </c>
      <c r="L135" s="660">
        <f t="shared" si="5"/>
        <v>3502.3073946493314</v>
      </c>
      <c r="M135" s="16"/>
      <c r="O135" s="216"/>
    </row>
    <row r="136" spans="2:15" s="11" customFormat="1">
      <c r="B136" s="15"/>
      <c r="C136" s="23" t="str">
        <f t="shared" si="6"/>
        <v>D17</v>
      </c>
      <c r="D136" s="23" t="str">
        <f t="shared" si="6"/>
        <v>Силистра (Silistra)</v>
      </c>
      <c r="E136" s="23" t="str">
        <f t="shared" si="6"/>
        <v>sq km</v>
      </c>
      <c r="F136" s="660">
        <f t="shared" si="6"/>
        <v>2766.2349394326393</v>
      </c>
      <c r="G136" s="660">
        <f t="shared" si="6"/>
        <v>2760.9212839634333</v>
      </c>
      <c r="H136" s="660">
        <f t="shared" si="6"/>
        <v>2760.9212839634333</v>
      </c>
      <c r="I136" s="660">
        <f t="shared" si="6"/>
        <v>2763.6822052473967</v>
      </c>
      <c r="J136" s="660">
        <f t="shared" si="6"/>
        <v>2764.5113099089704</v>
      </c>
      <c r="K136" s="660">
        <f t="shared" si="6"/>
        <v>2765.3406633019436</v>
      </c>
      <c r="L136" s="660">
        <f t="shared" si="5"/>
        <v>2766.1702655009335</v>
      </c>
      <c r="M136" s="16"/>
      <c r="O136" s="216"/>
    </row>
    <row r="137" spans="2:15" s="11" customFormat="1">
      <c r="B137" s="15"/>
      <c r="C137" s="23" t="str">
        <f t="shared" si="6"/>
        <v>D18</v>
      </c>
      <c r="D137" s="23" t="str">
        <f t="shared" si="6"/>
        <v>Сливен (Sliven)</v>
      </c>
      <c r="E137" s="23" t="str">
        <f t="shared" si="6"/>
        <v>sq km</v>
      </c>
      <c r="F137" s="660">
        <f t="shared" si="6"/>
        <v>3540.2187365112777</v>
      </c>
      <c r="G137" s="660">
        <f t="shared" si="6"/>
        <v>3575.738632590324</v>
      </c>
      <c r="H137" s="660">
        <f t="shared" si="6"/>
        <v>3576.1316118715417</v>
      </c>
      <c r="I137" s="660">
        <f t="shared" si="6"/>
        <v>3579.7077434834132</v>
      </c>
      <c r="J137" s="660">
        <f t="shared" si="6"/>
        <v>3580.7816558064583</v>
      </c>
      <c r="K137" s="660">
        <f t="shared" si="6"/>
        <v>3581.8558903031994</v>
      </c>
      <c r="L137" s="660">
        <f t="shared" si="5"/>
        <v>3582.9304470702909</v>
      </c>
      <c r="M137" s="16"/>
      <c r="O137" s="216"/>
    </row>
    <row r="138" spans="2:15" s="11" customFormat="1">
      <c r="B138" s="15"/>
      <c r="C138" s="23" t="str">
        <f t="shared" si="6"/>
        <v>D19</v>
      </c>
      <c r="D138" s="23" t="str">
        <f t="shared" si="6"/>
        <v>Смолян (Smolyan)</v>
      </c>
      <c r="E138" s="23" t="str">
        <f t="shared" si="6"/>
        <v>sq km</v>
      </c>
      <c r="F138" s="660">
        <f t="shared" si="6"/>
        <v>3248.0690373876314</v>
      </c>
      <c r="G138" s="660">
        <f t="shared" si="6"/>
        <v>3291.5743067020799</v>
      </c>
      <c r="H138" s="660">
        <f t="shared" si="6"/>
        <v>3278.2331639243052</v>
      </c>
      <c r="I138" s="660">
        <f t="shared" si="6"/>
        <v>3281.5113970882294</v>
      </c>
      <c r="J138" s="660">
        <f t="shared" si="6"/>
        <v>3282.4958505073555</v>
      </c>
      <c r="K138" s="660">
        <f t="shared" si="6"/>
        <v>3283.4805992625074</v>
      </c>
      <c r="L138" s="660">
        <f t="shared" si="5"/>
        <v>3284.4656434422859</v>
      </c>
      <c r="M138" s="16"/>
      <c r="O138" s="216"/>
    </row>
    <row r="139" spans="2:15" s="11" customFormat="1">
      <c r="B139" s="15"/>
      <c r="C139" s="23" t="str">
        <f t="shared" si="6"/>
        <v>D20</v>
      </c>
      <c r="D139" s="23" t="str">
        <f t="shared" si="6"/>
        <v>София-град (Sofia-Capital)</v>
      </c>
      <c r="E139" s="23" t="str">
        <f t="shared" si="6"/>
        <v>sq km</v>
      </c>
      <c r="F139" s="660">
        <f t="shared" si="6"/>
        <v>1379.0709001735568</v>
      </c>
      <c r="G139" s="660">
        <f t="shared" si="6"/>
        <v>1378.1078044903193</v>
      </c>
      <c r="H139" s="660">
        <f t="shared" si="6"/>
        <v>1377.7249016009268</v>
      </c>
      <c r="I139" s="660">
        <f t="shared" si="6"/>
        <v>1379.1026265025275</v>
      </c>
      <c r="J139" s="660">
        <f t="shared" si="6"/>
        <v>1379.5163572904783</v>
      </c>
      <c r="K139" s="660">
        <f t="shared" si="6"/>
        <v>1379.9302121976652</v>
      </c>
      <c r="L139" s="660">
        <f t="shared" si="5"/>
        <v>1380.3441912613246</v>
      </c>
      <c r="M139" s="16"/>
      <c r="O139" s="216"/>
    </row>
    <row r="140" spans="2:15" s="11" customFormat="1">
      <c r="B140" s="15"/>
      <c r="C140" s="23" t="str">
        <f t="shared" si="6"/>
        <v>D21</v>
      </c>
      <c r="D140" s="23" t="str">
        <f t="shared" si="6"/>
        <v>София-област (Sofia (province))</v>
      </c>
      <c r="E140" s="23" t="str">
        <f t="shared" si="6"/>
        <v>sq km</v>
      </c>
      <c r="F140" s="660">
        <f t="shared" si="6"/>
        <v>7047.2894293669569</v>
      </c>
      <c r="G140" s="660">
        <f t="shared" si="6"/>
        <v>7078.161438253841</v>
      </c>
      <c r="H140" s="660">
        <f t="shared" si="6"/>
        <v>7069.3748245814686</v>
      </c>
      <c r="I140" s="660">
        <f t="shared" si="6"/>
        <v>7076.4441994060498</v>
      </c>
      <c r="J140" s="660">
        <f t="shared" si="6"/>
        <v>7078.5671326658712</v>
      </c>
      <c r="K140" s="660">
        <f t="shared" si="6"/>
        <v>7080.6907028056703</v>
      </c>
      <c r="L140" s="660">
        <f t="shared" si="5"/>
        <v>7082.8149100165119</v>
      </c>
      <c r="M140" s="16"/>
      <c r="O140" s="216"/>
    </row>
    <row r="141" spans="2:15" s="11" customFormat="1">
      <c r="B141" s="15"/>
      <c r="C141" s="23" t="str">
        <f t="shared" si="6"/>
        <v>D22</v>
      </c>
      <c r="D141" s="23" t="str">
        <f t="shared" si="6"/>
        <v>Стара Загора (Stara Zagora)</v>
      </c>
      <c r="E141" s="23" t="str">
        <f t="shared" si="6"/>
        <v>sq km</v>
      </c>
      <c r="F141" s="660">
        <f t="shared" si="6"/>
        <v>5289.1476075170121</v>
      </c>
      <c r="G141" s="660">
        <f t="shared" si="6"/>
        <v>5325.2420870075557</v>
      </c>
      <c r="H141" s="660">
        <f t="shared" si="6"/>
        <v>5321.876572137634</v>
      </c>
      <c r="I141" s="660">
        <f t="shared" si="6"/>
        <v>5327.1984487097707</v>
      </c>
      <c r="J141" s="660">
        <f t="shared" si="6"/>
        <v>5328.7966082443836</v>
      </c>
      <c r="K141" s="660">
        <f t="shared" si="6"/>
        <v>5330.3952472268566</v>
      </c>
      <c r="L141" s="660">
        <f t="shared" si="5"/>
        <v>5331.9943658010243</v>
      </c>
      <c r="M141" s="16"/>
      <c r="O141" s="216"/>
    </row>
    <row r="142" spans="2:15" s="11" customFormat="1">
      <c r="B142" s="15"/>
      <c r="C142" s="23" t="str">
        <f t="shared" si="6"/>
        <v>D23</v>
      </c>
      <c r="D142" s="23" t="str">
        <f t="shared" si="6"/>
        <v>Търговище (Targovishte)</v>
      </c>
      <c r="E142" s="23" t="str">
        <f t="shared" si="6"/>
        <v>sq km</v>
      </c>
      <c r="F142" s="660">
        <f t="shared" si="6"/>
        <v>2655.9743760411175</v>
      </c>
      <c r="G142" s="660">
        <f t="shared" si="6"/>
        <v>2651.3102936789651</v>
      </c>
      <c r="H142" s="660">
        <f t="shared" si="6"/>
        <v>2651.3102936789651</v>
      </c>
      <c r="I142" s="660">
        <f t="shared" si="6"/>
        <v>2653.9616039726434</v>
      </c>
      <c r="J142" s="660">
        <f t="shared" si="6"/>
        <v>2654.757792453835</v>
      </c>
      <c r="K142" s="660">
        <f t="shared" si="6"/>
        <v>2655.5542197915711</v>
      </c>
      <c r="L142" s="660">
        <f t="shared" si="5"/>
        <v>2656.3508860575089</v>
      </c>
      <c r="M142" s="16"/>
      <c r="O142" s="216"/>
    </row>
    <row r="143" spans="2:15" s="11" customFormat="1">
      <c r="B143" s="15"/>
      <c r="C143" s="23" t="str">
        <f t="shared" si="6"/>
        <v>D24</v>
      </c>
      <c r="D143" s="23" t="str">
        <f t="shared" si="6"/>
        <v>Варна (Varna)</v>
      </c>
      <c r="E143" s="23" t="str">
        <f t="shared" si="6"/>
        <v>sq km</v>
      </c>
      <c r="F143" s="660">
        <f t="shared" si="6"/>
        <v>3808.1435448300781</v>
      </c>
      <c r="G143" s="660">
        <f t="shared" si="6"/>
        <v>3801.6513373318012</v>
      </c>
      <c r="H143" s="660">
        <f t="shared" si="6"/>
        <v>3801.6412609399754</v>
      </c>
      <c r="I143" s="660">
        <f t="shared" si="6"/>
        <v>3805.4429022009149</v>
      </c>
      <c r="J143" s="660">
        <f t="shared" si="6"/>
        <v>3806.5845350715754</v>
      </c>
      <c r="K143" s="660">
        <f t="shared" si="6"/>
        <v>3807.7265104320959</v>
      </c>
      <c r="L143" s="660">
        <f t="shared" si="5"/>
        <v>3808.8688283852262</v>
      </c>
      <c r="M143" s="16"/>
      <c r="O143" s="216"/>
    </row>
    <row r="144" spans="2:15" s="11" customFormat="1">
      <c r="B144" s="15"/>
      <c r="C144" s="23" t="str">
        <f t="shared" si="6"/>
        <v>D25</v>
      </c>
      <c r="D144" s="23" t="str">
        <f t="shared" si="6"/>
        <v>Велико Търново (Veliko Tarnovo)</v>
      </c>
      <c r="E144" s="23" t="str">
        <f t="shared" si="6"/>
        <v>sq km</v>
      </c>
      <c r="F144" s="660">
        <f t="shared" si="6"/>
        <v>4497.3558752029003</v>
      </c>
      <c r="G144" s="660">
        <f t="shared" si="6"/>
        <v>4503.5526391552567</v>
      </c>
      <c r="H144" s="660">
        <f t="shared" si="6"/>
        <v>4503.2301946168209</v>
      </c>
      <c r="I144" s="660">
        <f t="shared" si="6"/>
        <v>4507.7334248114375</v>
      </c>
      <c r="J144" s="660">
        <f t="shared" si="6"/>
        <v>4509.0857448388797</v>
      </c>
      <c r="K144" s="660">
        <f t="shared" si="6"/>
        <v>4510.4384705623315</v>
      </c>
      <c r="L144" s="660">
        <f t="shared" si="5"/>
        <v>4511.7916021034998</v>
      </c>
      <c r="M144" s="16"/>
      <c r="O144" s="216"/>
    </row>
    <row r="145" spans="2:16" s="11" customFormat="1">
      <c r="B145" s="15"/>
      <c r="C145" s="23" t="str">
        <f t="shared" si="6"/>
        <v>D26</v>
      </c>
      <c r="D145" s="23" t="str">
        <f t="shared" si="6"/>
        <v>Видин (Vidin)</v>
      </c>
      <c r="E145" s="23" t="str">
        <f t="shared" si="6"/>
        <v>sq km</v>
      </c>
      <c r="F145" s="660">
        <f t="shared" si="6"/>
        <v>2968.8027271089281</v>
      </c>
      <c r="G145" s="660">
        <f t="shared" si="6"/>
        <v>2978.9240211214124</v>
      </c>
      <c r="H145" s="660">
        <f t="shared" si="6"/>
        <v>2975.5383534678376</v>
      </c>
      <c r="I145" s="660">
        <f t="shared" si="6"/>
        <v>2978.5138918213052</v>
      </c>
      <c r="J145" s="660">
        <f t="shared" si="6"/>
        <v>2979.4074459888511</v>
      </c>
      <c r="K145" s="660">
        <f t="shared" si="6"/>
        <v>2980.3012682226476</v>
      </c>
      <c r="L145" s="660">
        <f t="shared" si="5"/>
        <v>2981.1953586031145</v>
      </c>
      <c r="M145" s="16"/>
      <c r="O145" s="216"/>
    </row>
    <row r="146" spans="2:16" s="11" customFormat="1">
      <c r="B146" s="15"/>
      <c r="C146" s="23" t="str">
        <f t="shared" si="6"/>
        <v>D27</v>
      </c>
      <c r="D146" s="23" t="str">
        <f t="shared" si="6"/>
        <v>Враца (Vratsa)</v>
      </c>
      <c r="E146" s="23" t="str">
        <f t="shared" si="6"/>
        <v>sq km</v>
      </c>
      <c r="F146" s="660">
        <f t="shared" si="6"/>
        <v>3658.1039154030877</v>
      </c>
      <c r="G146" s="660">
        <f t="shared" si="6"/>
        <v>3650.2636265362635</v>
      </c>
      <c r="H146" s="660">
        <f t="shared" si="6"/>
        <v>3650.1729390098285</v>
      </c>
      <c r="I146" s="660">
        <f t="shared" si="6"/>
        <v>3653.8231119488378</v>
      </c>
      <c r="J146" s="660">
        <f t="shared" si="6"/>
        <v>3654.9192588824221</v>
      </c>
      <c r="K146" s="660">
        <f t="shared" si="6"/>
        <v>3656.0157346600868</v>
      </c>
      <c r="L146" s="660">
        <f t="shared" si="5"/>
        <v>3657.112539380485</v>
      </c>
      <c r="M146" s="16"/>
      <c r="O146" s="216"/>
    </row>
    <row r="147" spans="2:16" s="11" customFormat="1">
      <c r="B147" s="15"/>
      <c r="C147" s="23" t="str">
        <f t="shared" si="6"/>
        <v>D28</v>
      </c>
      <c r="D147" s="23" t="str">
        <f t="shared" si="6"/>
        <v>Ямбол (Yambol)</v>
      </c>
      <c r="E147" s="23" t="str">
        <f t="shared" si="6"/>
        <v>sq km</v>
      </c>
      <c r="F147" s="660">
        <f t="shared" si="6"/>
        <v>3364.7263613664036</v>
      </c>
      <c r="G147" s="660">
        <f t="shared" si="6"/>
        <v>3359.6201807038287</v>
      </c>
      <c r="H147" s="660">
        <f t="shared" si="6"/>
        <v>3359.610104312002</v>
      </c>
      <c r="I147" s="660">
        <f t="shared" si="6"/>
        <v>3362.9697144163138</v>
      </c>
      <c r="J147" s="660">
        <f t="shared" si="6"/>
        <v>3363.9786053306384</v>
      </c>
      <c r="K147" s="660">
        <f t="shared" si="6"/>
        <v>3364.9877989122369</v>
      </c>
      <c r="L147" s="660">
        <f t="shared" si="5"/>
        <v>3365.9972952519111</v>
      </c>
      <c r="M147" s="16"/>
      <c r="O147" s="216"/>
    </row>
    <row r="148" spans="2:16" s="11" customFormat="1">
      <c r="B148" s="15"/>
      <c r="C148" s="41" t="s">
        <v>2</v>
      </c>
      <c r="D148" s="41" t="s">
        <v>2</v>
      </c>
      <c r="E148" s="130" t="s">
        <v>35</v>
      </c>
      <c r="F148" s="447">
        <f t="shared" ref="F148:K148" si="8">SUM(F120:F147)</f>
        <v>111001.90200000003</v>
      </c>
      <c r="G148" s="447">
        <f t="shared" si="8"/>
        <v>111339.08140625578</v>
      </c>
      <c r="H148" s="447">
        <f t="shared" si="8"/>
        <v>111240.70559285743</v>
      </c>
      <c r="I148" s="447">
        <f t="shared" si="8"/>
        <v>111351.94629845025</v>
      </c>
      <c r="J148" s="447">
        <f t="shared" si="8"/>
        <v>111385.35188233982</v>
      </c>
      <c r="K148" s="447">
        <f t="shared" si="8"/>
        <v>111418.11060634258</v>
      </c>
      <c r="L148" s="447">
        <f t="shared" ref="L148" si="9">SUM(L120:L147)</f>
        <v>111451.53603952448</v>
      </c>
      <c r="M148" s="16"/>
      <c r="N148" s="16"/>
      <c r="P148" s="24"/>
    </row>
    <row r="149" spans="2:16" s="11" customFormat="1">
      <c r="B149" s="15"/>
      <c r="E149" s="31"/>
      <c r="G149" s="16"/>
      <c r="H149" s="16"/>
      <c r="I149" s="16"/>
      <c r="J149" s="16"/>
      <c r="K149" s="14"/>
      <c r="L149" s="15"/>
      <c r="M149" s="16"/>
    </row>
    <row r="150" spans="2:16" s="11" customFormat="1">
      <c r="B150" s="15"/>
      <c r="E150" s="31"/>
      <c r="G150" s="16"/>
      <c r="H150" s="16"/>
      <c r="I150" s="16"/>
      <c r="J150" s="16"/>
      <c r="K150" s="14"/>
      <c r="L150" s="15"/>
      <c r="M150" s="16"/>
    </row>
    <row r="151" spans="2:16" s="11" customFormat="1" ht="14.25">
      <c r="B151" s="15"/>
      <c r="C151" s="19" t="s">
        <v>772</v>
      </c>
      <c r="D151" s="17"/>
      <c r="E151" s="20"/>
      <c r="F151" s="39"/>
      <c r="G151" s="39"/>
      <c r="H151" s="39"/>
      <c r="I151" s="18"/>
      <c r="J151" s="17"/>
      <c r="K151" s="39"/>
      <c r="L151" s="39"/>
      <c r="M151" s="16"/>
    </row>
    <row r="152" spans="2:16" s="11" customFormat="1">
      <c r="B152" s="15"/>
      <c r="C152" s="17"/>
      <c r="D152" s="17"/>
      <c r="E152" s="17"/>
      <c r="F152" s="827" t="s">
        <v>36</v>
      </c>
      <c r="G152" s="828"/>
      <c r="H152" s="828"/>
      <c r="I152" s="828"/>
      <c r="J152" s="828"/>
      <c r="K152" s="828"/>
      <c r="L152" s="829"/>
      <c r="M152" s="16"/>
    </row>
    <row r="153" spans="2:16" s="11" customFormat="1">
      <c r="B153" s="15"/>
      <c r="C153" s="40" t="s">
        <v>0</v>
      </c>
      <c r="D153" s="41" t="s">
        <v>211</v>
      </c>
      <c r="E153" s="214" t="s">
        <v>14</v>
      </c>
      <c r="F153" s="592">
        <f t="shared" ref="F153:L153" si="10">F119</f>
        <v>2014</v>
      </c>
      <c r="G153" s="592">
        <f t="shared" si="10"/>
        <v>2015</v>
      </c>
      <c r="H153" s="592">
        <f t="shared" si="10"/>
        <v>2016</v>
      </c>
      <c r="I153" s="592">
        <f t="shared" si="10"/>
        <v>2017</v>
      </c>
      <c r="J153" s="592">
        <f t="shared" si="10"/>
        <v>2018</v>
      </c>
      <c r="K153" s="592">
        <f t="shared" si="10"/>
        <v>2019</v>
      </c>
      <c r="L153" s="592">
        <f t="shared" si="10"/>
        <v>2020</v>
      </c>
      <c r="M153" s="16"/>
    </row>
    <row r="154" spans="2:16" s="11" customFormat="1">
      <c r="B154" s="15"/>
      <c r="C154" s="23" t="str">
        <f t="shared" ref="C154:E154" si="11">C120</f>
        <v>D01</v>
      </c>
      <c r="D154" s="23" t="str">
        <f t="shared" si="11"/>
        <v>Благоевград (Blagoevgrad)</v>
      </c>
      <c r="E154" s="23" t="str">
        <f t="shared" si="11"/>
        <v>sq km</v>
      </c>
      <c r="F154" s="564">
        <f>F120*10%</f>
        <v>651.33532872854471</v>
      </c>
      <c r="G154" s="660">
        <f>G120*30%</f>
        <v>1973.934929560271</v>
      </c>
      <c r="H154" s="660">
        <f>H120*50%</f>
        <v>3280.1426401753538</v>
      </c>
      <c r="I154" s="660">
        <f>I120*70%</f>
        <v>4596.7918959417393</v>
      </c>
      <c r="J154" s="660">
        <f t="shared" ref="J154:L154" si="12">J120*70%</f>
        <v>4598.1709335105224</v>
      </c>
      <c r="K154" s="660">
        <f t="shared" si="12"/>
        <v>4599.0905676972243</v>
      </c>
      <c r="L154" s="660">
        <f t="shared" si="12"/>
        <v>4600.470294867534</v>
      </c>
      <c r="M154" s="16"/>
      <c r="N154" s="216"/>
    </row>
    <row r="155" spans="2:16" s="11" customFormat="1">
      <c r="B155" s="15"/>
      <c r="C155" s="23" t="str">
        <f t="shared" ref="C155:E155" si="13">C121</f>
        <v>D02</v>
      </c>
      <c r="D155" s="23" t="str">
        <f t="shared" si="13"/>
        <v>Бургас (Burgas)</v>
      </c>
      <c r="E155" s="23" t="str">
        <f t="shared" si="13"/>
        <v>sq km</v>
      </c>
      <c r="F155" s="660">
        <f t="shared" ref="F155:F181" si="14">F121*10%</f>
        <v>786.26062963553795</v>
      </c>
      <c r="G155" s="660">
        <f t="shared" ref="G155:G181" si="15">G121*30%</f>
        <v>2360.1005546259021</v>
      </c>
      <c r="H155" s="660">
        <f t="shared" ref="H155:H181" si="16">H121*50%</f>
        <v>3933.0172575688503</v>
      </c>
      <c r="I155" s="660">
        <f t="shared" ref="I155:L155" si="17">I121*70%</f>
        <v>5511.7303847569865</v>
      </c>
      <c r="J155" s="660">
        <f t="shared" si="17"/>
        <v>5513.3839038724136</v>
      </c>
      <c r="K155" s="660">
        <f t="shared" si="17"/>
        <v>5515.0379190435742</v>
      </c>
      <c r="L155" s="660">
        <f t="shared" si="17"/>
        <v>5516.692430419288</v>
      </c>
      <c r="M155" s="16"/>
      <c r="N155" s="216"/>
    </row>
    <row r="156" spans="2:16" s="11" customFormat="1">
      <c r="B156" s="15"/>
      <c r="C156" s="23" t="str">
        <f t="shared" ref="C156:E156" si="18">C122</f>
        <v>D03</v>
      </c>
      <c r="D156" s="23" t="str">
        <f t="shared" si="18"/>
        <v>Добрич (Dobrich)</v>
      </c>
      <c r="E156" s="23" t="str">
        <f t="shared" si="18"/>
        <v>sq km</v>
      </c>
      <c r="F156" s="660">
        <f t="shared" si="14"/>
        <v>474.45374076347446</v>
      </c>
      <c r="G156" s="660">
        <f t="shared" si="15"/>
        <v>1420.9405308647652</v>
      </c>
      <c r="H156" s="660">
        <f t="shared" si="16"/>
        <v>2368.2342181079421</v>
      </c>
      <c r="I156" s="660">
        <f t="shared" ref="I156:L156" si="19">I122*70%</f>
        <v>3318.8434332564698</v>
      </c>
      <c r="J156" s="660">
        <f t="shared" si="19"/>
        <v>3319.8390862864458</v>
      </c>
      <c r="K156" s="660">
        <f t="shared" si="19"/>
        <v>3320.8350380123325</v>
      </c>
      <c r="L156" s="660">
        <f t="shared" si="19"/>
        <v>3321.831288523736</v>
      </c>
      <c r="M156" s="16"/>
      <c r="N156" s="216"/>
    </row>
    <row r="157" spans="2:16" s="11" customFormat="1">
      <c r="B157" s="15"/>
      <c r="C157" s="23" t="str">
        <f t="shared" ref="C157:E157" si="20">C123</f>
        <v>D04</v>
      </c>
      <c r="D157" s="23" t="str">
        <f t="shared" si="20"/>
        <v>Габрово (Gabrovo)</v>
      </c>
      <c r="E157" s="23" t="str">
        <f t="shared" si="20"/>
        <v>sq km</v>
      </c>
      <c r="F157" s="660">
        <f t="shared" si="14"/>
        <v>204.26628664768785</v>
      </c>
      <c r="G157" s="660">
        <f t="shared" si="15"/>
        <v>612.52471396500573</v>
      </c>
      <c r="H157" s="660">
        <f t="shared" si="16"/>
        <v>1020.7939121404007</v>
      </c>
      <c r="I157" s="660">
        <f t="shared" ref="I157:L157" si="21">I123*70%</f>
        <v>1430.5405884735571</v>
      </c>
      <c r="J157" s="660">
        <f t="shared" si="21"/>
        <v>1430.9697506500993</v>
      </c>
      <c r="K157" s="660">
        <f t="shared" si="21"/>
        <v>1431.3990415752944</v>
      </c>
      <c r="L157" s="660">
        <f t="shared" si="21"/>
        <v>1431.8284612877669</v>
      </c>
      <c r="M157" s="16"/>
      <c r="N157" s="216"/>
    </row>
    <row r="158" spans="2:16" s="11" customFormat="1">
      <c r="B158" s="15"/>
      <c r="C158" s="23" t="str">
        <f t="shared" ref="C158:E158" si="22">C124</f>
        <v>D05</v>
      </c>
      <c r="D158" s="23" t="str">
        <f t="shared" si="22"/>
        <v>Хасково (Haskovo)</v>
      </c>
      <c r="E158" s="23" t="str">
        <f t="shared" si="22"/>
        <v>sq km</v>
      </c>
      <c r="F158" s="660">
        <f t="shared" si="14"/>
        <v>552.17110021396059</v>
      </c>
      <c r="G158" s="660">
        <f t="shared" si="15"/>
        <v>1659.6603296172339</v>
      </c>
      <c r="H158" s="660">
        <f t="shared" si="16"/>
        <v>2763.3245034139618</v>
      </c>
      <c r="I158" s="660">
        <f t="shared" ref="I158:L158" si="23">I124*70%</f>
        <v>3872.5229590843251</v>
      </c>
      <c r="J158" s="660">
        <f t="shared" si="23"/>
        <v>3873.6847159720505</v>
      </c>
      <c r="K158" s="660">
        <f t="shared" si="23"/>
        <v>3874.8468213868427</v>
      </c>
      <c r="L158" s="660">
        <f t="shared" si="23"/>
        <v>3876.0092754332582</v>
      </c>
      <c r="M158" s="16"/>
      <c r="N158" s="216"/>
    </row>
    <row r="159" spans="2:16" s="11" customFormat="1">
      <c r="B159" s="15"/>
      <c r="C159" s="23" t="str">
        <f t="shared" ref="C159:E159" si="24">C125</f>
        <v>D06</v>
      </c>
      <c r="D159" s="23" t="str">
        <f t="shared" si="24"/>
        <v>Кърджали (Kardzhali)</v>
      </c>
      <c r="E159" s="23" t="str">
        <f t="shared" si="24"/>
        <v>sq km</v>
      </c>
      <c r="F159" s="660">
        <f t="shared" si="14"/>
        <v>322.86333865930976</v>
      </c>
      <c r="G159" s="660">
        <f t="shared" si="15"/>
        <v>972.11284795007828</v>
      </c>
      <c r="H159" s="660">
        <f t="shared" si="16"/>
        <v>1618.5909718123578</v>
      </c>
      <c r="I159" s="660">
        <f t="shared" ref="I159:L159" si="25">I125*70%</f>
        <v>2268.2933878978379</v>
      </c>
      <c r="J159" s="660">
        <f t="shared" si="25"/>
        <v>2268.9738759142074</v>
      </c>
      <c r="K159" s="660">
        <f t="shared" si="25"/>
        <v>2269.6545680769814</v>
      </c>
      <c r="L159" s="660">
        <f t="shared" si="25"/>
        <v>2270.3354644474048</v>
      </c>
      <c r="M159" s="16"/>
      <c r="N159" s="216"/>
    </row>
    <row r="160" spans="2:16" s="11" customFormat="1">
      <c r="B160" s="15"/>
      <c r="C160" s="23" t="str">
        <f t="shared" ref="C160:E160" si="26">C126</f>
        <v>D07</v>
      </c>
      <c r="D160" s="23" t="str">
        <f t="shared" si="26"/>
        <v>Кюстендил (Kyustendil)</v>
      </c>
      <c r="E160" s="23" t="str">
        <f t="shared" si="26"/>
        <v>sq km</v>
      </c>
      <c r="F160" s="660">
        <f t="shared" si="14"/>
        <v>301.34184913626962</v>
      </c>
      <c r="G160" s="660">
        <f t="shared" si="15"/>
        <v>918.77346781854328</v>
      </c>
      <c r="H160" s="660">
        <f t="shared" si="16"/>
        <v>1524.8150312826274</v>
      </c>
      <c r="I160" s="660">
        <f t="shared" ref="I160:L160" si="27">I126*70%</f>
        <v>2136.8757848394739</v>
      </c>
      <c r="J160" s="660">
        <f t="shared" si="27"/>
        <v>2137.5168475749251</v>
      </c>
      <c r="K160" s="660">
        <f t="shared" si="27"/>
        <v>2138.1581026291979</v>
      </c>
      <c r="L160" s="660">
        <f t="shared" si="27"/>
        <v>2138.7995500599864</v>
      </c>
      <c r="M160" s="16"/>
      <c r="N160" s="216"/>
    </row>
    <row r="161" spans="2:14" s="11" customFormat="1">
      <c r="B161" s="15"/>
      <c r="C161" s="23" t="str">
        <f t="shared" ref="C161:E161" si="28">C127</f>
        <v>D08</v>
      </c>
      <c r="D161" s="23" t="str">
        <f t="shared" si="28"/>
        <v>Ловеч (Lovech)</v>
      </c>
      <c r="E161" s="23" t="str">
        <f t="shared" si="28"/>
        <v>sq km</v>
      </c>
      <c r="F161" s="660">
        <f t="shared" si="14"/>
        <v>398.81636349667809</v>
      </c>
      <c r="G161" s="660">
        <f t="shared" si="15"/>
        <v>1209.2365462372904</v>
      </c>
      <c r="H161" s="660">
        <f t="shared" si="16"/>
        <v>2009.3181794576708</v>
      </c>
      <c r="I161" s="660">
        <f t="shared" ref="I161:L161" si="29">I127*70%</f>
        <v>2815.8584966919793</v>
      </c>
      <c r="J161" s="660">
        <f t="shared" si="29"/>
        <v>2816.703254240987</v>
      </c>
      <c r="K161" s="660">
        <f t="shared" si="29"/>
        <v>2817.5482652172595</v>
      </c>
      <c r="L161" s="660">
        <f t="shared" si="29"/>
        <v>2818.3935296968243</v>
      </c>
      <c r="M161" s="16"/>
      <c r="N161" s="216"/>
    </row>
    <row r="162" spans="2:14" s="11" customFormat="1">
      <c r="B162" s="15"/>
      <c r="C162" s="23" t="str">
        <f t="shared" ref="C162:E162" si="30">C128</f>
        <v>D09</v>
      </c>
      <c r="D162" s="23" t="str">
        <f t="shared" si="30"/>
        <v>Монтана (Montana)</v>
      </c>
      <c r="E162" s="23" t="str">
        <f t="shared" si="30"/>
        <v>sq km</v>
      </c>
      <c r="F162" s="660">
        <f t="shared" si="14"/>
        <v>363.60085854630415</v>
      </c>
      <c r="G162" s="660">
        <f t="shared" si="15"/>
        <v>1090.5265741338408</v>
      </c>
      <c r="H162" s="660">
        <f t="shared" si="16"/>
        <v>1817.0656616113274</v>
      </c>
      <c r="I162" s="660">
        <f t="shared" ref="I162:L162" si="31">I128*70%</f>
        <v>2546.435818182114</v>
      </c>
      <c r="J162" s="660">
        <f t="shared" si="31"/>
        <v>2547.1997489275682</v>
      </c>
      <c r="K162" s="660">
        <f t="shared" si="31"/>
        <v>2547.9639088522463</v>
      </c>
      <c r="L162" s="660">
        <f t="shared" si="31"/>
        <v>2548.7282980249024</v>
      </c>
      <c r="M162" s="16"/>
      <c r="N162" s="216"/>
    </row>
    <row r="163" spans="2:14" s="11" customFormat="1">
      <c r="B163" s="15"/>
      <c r="C163" s="23" t="str">
        <f t="shared" ref="C163:E163" si="32">C129</f>
        <v>D10</v>
      </c>
      <c r="D163" s="23" t="str">
        <f t="shared" si="32"/>
        <v>Пазарджик (Pazardzhik)</v>
      </c>
      <c r="E163" s="23" t="str">
        <f t="shared" si="32"/>
        <v>sq km</v>
      </c>
      <c r="F163" s="660">
        <f t="shared" si="14"/>
        <v>426.50146253836533</v>
      </c>
      <c r="G163" s="660">
        <f t="shared" si="15"/>
        <v>1287.7719441300237</v>
      </c>
      <c r="H163" s="660">
        <f t="shared" si="16"/>
        <v>2143.7170936343809</v>
      </c>
      <c r="I163" s="660">
        <f t="shared" ref="I163:L163" si="33">I129*70%</f>
        <v>3004.205135019221</v>
      </c>
      <c r="J163" s="660">
        <f t="shared" si="33"/>
        <v>3005.1063965597264</v>
      </c>
      <c r="K163" s="660">
        <f t="shared" si="33"/>
        <v>3006.0079284786943</v>
      </c>
      <c r="L163" s="660">
        <f t="shared" si="33"/>
        <v>3006.9097308572377</v>
      </c>
      <c r="M163" s="16"/>
      <c r="N163" s="216"/>
    </row>
    <row r="164" spans="2:14" s="11" customFormat="1">
      <c r="B164" s="15"/>
      <c r="C164" s="23" t="str">
        <f t="shared" ref="C164:E164" si="34">C130</f>
        <v>D11</v>
      </c>
      <c r="D164" s="23" t="str">
        <f t="shared" si="34"/>
        <v>Перник (Pernik)</v>
      </c>
      <c r="E164" s="23" t="str">
        <f t="shared" si="34"/>
        <v>sq km</v>
      </c>
      <c r="F164" s="660">
        <f t="shared" si="14"/>
        <v>246.74340229470022</v>
      </c>
      <c r="G164" s="660">
        <f t="shared" si="15"/>
        <v>740.48481376482857</v>
      </c>
      <c r="H164" s="660">
        <f t="shared" si="16"/>
        <v>1233.6929568384519</v>
      </c>
      <c r="I164" s="660">
        <f t="shared" ref="I164:L164" si="35">I130*70%</f>
        <v>1728.8973097134065</v>
      </c>
      <c r="J164" s="660">
        <f t="shared" si="35"/>
        <v>1729.4159789063203</v>
      </c>
      <c r="K164" s="660">
        <f t="shared" si="35"/>
        <v>1729.934803699992</v>
      </c>
      <c r="L164" s="660">
        <f t="shared" si="35"/>
        <v>1730.4537841411022</v>
      </c>
      <c r="M164" s="16"/>
      <c r="N164" s="216"/>
    </row>
    <row r="165" spans="2:14" s="11" customFormat="1">
      <c r="B165" s="15"/>
      <c r="C165" s="23" t="str">
        <f t="shared" ref="C165:E165" si="36">C131</f>
        <v>D12</v>
      </c>
      <c r="D165" s="23" t="str">
        <f t="shared" si="36"/>
        <v>Плевен (Pleven)</v>
      </c>
      <c r="E165" s="23" t="str">
        <f t="shared" si="36"/>
        <v>sq km</v>
      </c>
      <c r="F165" s="660">
        <f t="shared" si="14"/>
        <v>449.19173665173548</v>
      </c>
      <c r="G165" s="660">
        <f t="shared" si="15"/>
        <v>1344.6632523802639</v>
      </c>
      <c r="H165" s="660">
        <f t="shared" si="16"/>
        <v>2241.1054206337731</v>
      </c>
      <c r="I165" s="660">
        <f t="shared" ref="I165:L165" si="37">I131*70%</f>
        <v>3140.6851364761692</v>
      </c>
      <c r="J165" s="660">
        <f t="shared" si="37"/>
        <v>3141.6273420171115</v>
      </c>
      <c r="K165" s="660">
        <f t="shared" si="37"/>
        <v>3142.569830219717</v>
      </c>
      <c r="L165" s="660">
        <f t="shared" si="37"/>
        <v>3143.5126011687821</v>
      </c>
      <c r="M165" s="16"/>
      <c r="N165" s="216"/>
    </row>
    <row r="166" spans="2:14" s="11" customFormat="1">
      <c r="B166" s="15"/>
      <c r="C166" s="23" t="str">
        <f t="shared" ref="C166:E166" si="38">C132</f>
        <v>D13</v>
      </c>
      <c r="D166" s="23" t="str">
        <f t="shared" si="38"/>
        <v>Пловдив (Plovdiv)</v>
      </c>
      <c r="E166" s="23" t="str">
        <f t="shared" si="38"/>
        <v>sq km</v>
      </c>
      <c r="F166" s="660">
        <f t="shared" si="14"/>
        <v>614.40395712214672</v>
      </c>
      <c r="G166" s="660">
        <f t="shared" si="15"/>
        <v>1848.2420179213243</v>
      </c>
      <c r="H166" s="660">
        <f t="shared" si="16"/>
        <v>3076.9068552385456</v>
      </c>
      <c r="I166" s="660">
        <f t="shared" ref="I166:L166" si="39">I132*70%</f>
        <v>4311.977266931297</v>
      </c>
      <c r="J166" s="660">
        <f t="shared" si="39"/>
        <v>4313.2708601113773</v>
      </c>
      <c r="K166" s="660">
        <f t="shared" si="39"/>
        <v>4314.5648413694098</v>
      </c>
      <c r="L166" s="660">
        <f t="shared" si="39"/>
        <v>4315.8592108218209</v>
      </c>
      <c r="M166" s="16"/>
      <c r="N166" s="216"/>
    </row>
    <row r="167" spans="2:14" s="11" customFormat="1">
      <c r="B167" s="15"/>
      <c r="C167" s="23" t="str">
        <f t="shared" ref="C167:E167" si="40">C133</f>
        <v>D14</v>
      </c>
      <c r="D167" s="23" t="str">
        <f t="shared" si="40"/>
        <v>Разград (Razgrad)</v>
      </c>
      <c r="E167" s="23" t="str">
        <f t="shared" si="40"/>
        <v>sq km</v>
      </c>
      <c r="F167" s="660">
        <f t="shared" si="14"/>
        <v>252.27450497327584</v>
      </c>
      <c r="G167" s="660">
        <f t="shared" si="15"/>
        <v>755.42709520377298</v>
      </c>
      <c r="H167" s="660">
        <f t="shared" si="16"/>
        <v>1259.045158672955</v>
      </c>
      <c r="I167" s="660">
        <f t="shared" ref="I167:L167" si="41">I133*70%</f>
        <v>1764.4258853642791</v>
      </c>
      <c r="J167" s="660">
        <f t="shared" si="41"/>
        <v>1764.9552131298883</v>
      </c>
      <c r="K167" s="660">
        <f t="shared" si="41"/>
        <v>1765.4846996938272</v>
      </c>
      <c r="L167" s="660">
        <f t="shared" si="41"/>
        <v>1766.0143451037352</v>
      </c>
      <c r="M167" s="16"/>
      <c r="N167" s="216"/>
    </row>
    <row r="168" spans="2:14" s="11" customFormat="1">
      <c r="B168" s="15"/>
      <c r="C168" s="23" t="str">
        <f t="shared" ref="C168:E168" si="42">C134</f>
        <v>D15</v>
      </c>
      <c r="D168" s="23" t="str">
        <f t="shared" si="42"/>
        <v>Русе (Ruse)</v>
      </c>
      <c r="E168" s="23" t="str">
        <f t="shared" si="42"/>
        <v>sq km</v>
      </c>
      <c r="F168" s="660">
        <f t="shared" si="14"/>
        <v>284.62888583146804</v>
      </c>
      <c r="G168" s="660">
        <f t="shared" si="15"/>
        <v>851.9216462481894</v>
      </c>
      <c r="H168" s="660">
        <f t="shared" si="16"/>
        <v>1419.8694104136491</v>
      </c>
      <c r="I168" s="660">
        <f t="shared" ref="I168:L168" si="43">I134*70%</f>
        <v>1989.8049917536878</v>
      </c>
      <c r="J168" s="660">
        <f t="shared" si="43"/>
        <v>1990.4019332512134</v>
      </c>
      <c r="K168" s="660">
        <f t="shared" si="43"/>
        <v>1990.9990538311888</v>
      </c>
      <c r="L168" s="660">
        <f t="shared" si="43"/>
        <v>1991.5963535473379</v>
      </c>
      <c r="M168" s="16"/>
      <c r="N168" s="216"/>
    </row>
    <row r="169" spans="2:14" s="11" customFormat="1">
      <c r="B169" s="15"/>
      <c r="C169" s="23" t="str">
        <f t="shared" ref="C169:E169" si="44">C135</f>
        <v>D16</v>
      </c>
      <c r="D169" s="23" t="str">
        <f t="shared" si="44"/>
        <v>Шумен (Shumen)</v>
      </c>
      <c r="E169" s="23" t="str">
        <f t="shared" si="44"/>
        <v>sq km</v>
      </c>
      <c r="F169" s="660">
        <f t="shared" si="14"/>
        <v>349.02300972638636</v>
      </c>
      <c r="G169" s="660">
        <f t="shared" si="15"/>
        <v>1048.8828619948763</v>
      </c>
      <c r="H169" s="660">
        <f t="shared" si="16"/>
        <v>1747.8307733740974</v>
      </c>
      <c r="I169" s="660">
        <f t="shared" ref="I169:L169" si="45">I135*70%</f>
        <v>2449.4100458064595</v>
      </c>
      <c r="J169" s="660">
        <f t="shared" si="45"/>
        <v>2450.1448688202013</v>
      </c>
      <c r="K169" s="660">
        <f t="shared" si="45"/>
        <v>2450.8799122808473</v>
      </c>
      <c r="L169" s="660">
        <f t="shared" si="45"/>
        <v>2451.6151762545319</v>
      </c>
      <c r="M169" s="16"/>
      <c r="N169" s="216"/>
    </row>
    <row r="170" spans="2:14" s="11" customFormat="1">
      <c r="B170" s="15"/>
      <c r="C170" s="23" t="str">
        <f t="shared" ref="C170:E170" si="46">C136</f>
        <v>D17</v>
      </c>
      <c r="D170" s="23" t="str">
        <f t="shared" si="46"/>
        <v>Силистра (Silistra)</v>
      </c>
      <c r="E170" s="23" t="str">
        <f t="shared" si="46"/>
        <v>sq km</v>
      </c>
      <c r="F170" s="660">
        <f t="shared" si="14"/>
        <v>276.62349394326395</v>
      </c>
      <c r="G170" s="660">
        <f t="shared" si="15"/>
        <v>828.27638518902995</v>
      </c>
      <c r="H170" s="660">
        <f t="shared" si="16"/>
        <v>1380.4606419817167</v>
      </c>
      <c r="I170" s="660">
        <f t="shared" ref="I170:L170" si="47">I136*70%</f>
        <v>1934.5775436731776</v>
      </c>
      <c r="J170" s="660">
        <f t="shared" si="47"/>
        <v>1935.1579169362792</v>
      </c>
      <c r="K170" s="660">
        <f t="shared" si="47"/>
        <v>1935.7384643113603</v>
      </c>
      <c r="L170" s="660">
        <f t="shared" si="47"/>
        <v>1936.3191858506534</v>
      </c>
      <c r="M170" s="16"/>
      <c r="N170" s="216"/>
    </row>
    <row r="171" spans="2:14" s="11" customFormat="1">
      <c r="B171" s="15"/>
      <c r="C171" s="23" t="str">
        <f t="shared" ref="C171:E171" si="48">C137</f>
        <v>D18</v>
      </c>
      <c r="D171" s="23" t="str">
        <f t="shared" si="48"/>
        <v>Сливен (Sliven)</v>
      </c>
      <c r="E171" s="23" t="str">
        <f t="shared" si="48"/>
        <v>sq km</v>
      </c>
      <c r="F171" s="660">
        <f t="shared" si="14"/>
        <v>354.02187365112781</v>
      </c>
      <c r="G171" s="660">
        <f t="shared" si="15"/>
        <v>1072.7215897770971</v>
      </c>
      <c r="H171" s="660">
        <f t="shared" si="16"/>
        <v>1788.0658059357709</v>
      </c>
      <c r="I171" s="660">
        <f t="shared" ref="I171:L171" si="49">I137*70%</f>
        <v>2505.7954204383891</v>
      </c>
      <c r="J171" s="660">
        <f t="shared" si="49"/>
        <v>2506.5471590645207</v>
      </c>
      <c r="K171" s="660">
        <f t="shared" si="49"/>
        <v>2507.2991232122395</v>
      </c>
      <c r="L171" s="660">
        <f t="shared" si="49"/>
        <v>2508.0513129492033</v>
      </c>
      <c r="M171" s="16"/>
      <c r="N171" s="216"/>
    </row>
    <row r="172" spans="2:14" s="11" customFormat="1">
      <c r="B172" s="15"/>
      <c r="C172" s="23" t="str">
        <f t="shared" ref="C172:E172" si="50">C138</f>
        <v>D19</v>
      </c>
      <c r="D172" s="23" t="str">
        <f t="shared" si="50"/>
        <v>Смолян (Smolyan)</v>
      </c>
      <c r="E172" s="23" t="str">
        <f t="shared" si="50"/>
        <v>sq km</v>
      </c>
      <c r="F172" s="660">
        <f t="shared" si="14"/>
        <v>324.80690373876314</v>
      </c>
      <c r="G172" s="660">
        <f t="shared" si="15"/>
        <v>987.47229201062396</v>
      </c>
      <c r="H172" s="660">
        <f t="shared" si="16"/>
        <v>1639.1165819621526</v>
      </c>
      <c r="I172" s="660">
        <f t="shared" ref="I172:L172" si="51">I138*70%</f>
        <v>2297.0579779617606</v>
      </c>
      <c r="J172" s="660">
        <f t="shared" si="51"/>
        <v>2297.7470953551488</v>
      </c>
      <c r="K172" s="660">
        <f t="shared" si="51"/>
        <v>2298.4364194837549</v>
      </c>
      <c r="L172" s="660">
        <f t="shared" si="51"/>
        <v>2299.1259504096001</v>
      </c>
      <c r="M172" s="16"/>
      <c r="N172" s="216"/>
    </row>
    <row r="173" spans="2:14" s="11" customFormat="1">
      <c r="B173" s="15"/>
      <c r="C173" s="23" t="str">
        <f t="shared" ref="C173:E173" si="52">C139</f>
        <v>D20</v>
      </c>
      <c r="D173" s="23" t="str">
        <f t="shared" si="52"/>
        <v>София-град (Sofia-Capital)</v>
      </c>
      <c r="E173" s="23" t="str">
        <f t="shared" si="52"/>
        <v>sq km</v>
      </c>
      <c r="F173" s="660">
        <f t="shared" si="14"/>
        <v>137.90709001735567</v>
      </c>
      <c r="G173" s="660">
        <f t="shared" si="15"/>
        <v>413.43234134709576</v>
      </c>
      <c r="H173" s="660">
        <f t="shared" si="16"/>
        <v>688.86245080046342</v>
      </c>
      <c r="I173" s="660">
        <f t="shared" ref="I173:L173" si="53">I139*70%</f>
        <v>965.3718385517692</v>
      </c>
      <c r="J173" s="660">
        <f t="shared" si="53"/>
        <v>965.66145010333469</v>
      </c>
      <c r="K173" s="660">
        <f t="shared" si="53"/>
        <v>965.9511485383656</v>
      </c>
      <c r="L173" s="660">
        <f t="shared" si="53"/>
        <v>966.24093388292715</v>
      </c>
      <c r="M173" s="16"/>
      <c r="N173" s="216"/>
    </row>
    <row r="174" spans="2:14" s="11" customFormat="1">
      <c r="B174" s="15"/>
      <c r="C174" s="23" t="str">
        <f t="shared" ref="C174:E174" si="54">C140</f>
        <v>D21</v>
      </c>
      <c r="D174" s="23" t="str">
        <f t="shared" si="54"/>
        <v>София-област (Sofia (province))</v>
      </c>
      <c r="E174" s="23" t="str">
        <f t="shared" si="54"/>
        <v>sq km</v>
      </c>
      <c r="F174" s="660">
        <f t="shared" si="14"/>
        <v>704.72894293669572</v>
      </c>
      <c r="G174" s="660">
        <f t="shared" si="15"/>
        <v>2123.4484314761521</v>
      </c>
      <c r="H174" s="660">
        <f t="shared" si="16"/>
        <v>3534.6874122907343</v>
      </c>
      <c r="I174" s="660">
        <f t="shared" ref="I174:L174" si="55">I140*70%</f>
        <v>4953.5109395842346</v>
      </c>
      <c r="J174" s="660">
        <f t="shared" si="55"/>
        <v>4954.9969928661094</v>
      </c>
      <c r="K174" s="660">
        <f t="shared" si="55"/>
        <v>4956.4834919639688</v>
      </c>
      <c r="L174" s="660">
        <f t="shared" si="55"/>
        <v>4957.9704370115578</v>
      </c>
      <c r="M174" s="16"/>
      <c r="N174" s="216"/>
    </row>
    <row r="175" spans="2:14" s="11" customFormat="1">
      <c r="B175" s="15"/>
      <c r="C175" s="23" t="str">
        <f t="shared" ref="C175:E175" si="56">C141</f>
        <v>D22</v>
      </c>
      <c r="D175" s="23" t="str">
        <f t="shared" si="56"/>
        <v>Стара Загора (Stara Zagora)</v>
      </c>
      <c r="E175" s="23" t="str">
        <f t="shared" si="56"/>
        <v>sq km</v>
      </c>
      <c r="F175" s="660">
        <f t="shared" si="14"/>
        <v>528.91476075170124</v>
      </c>
      <c r="G175" s="660">
        <f t="shared" si="15"/>
        <v>1597.5726261022667</v>
      </c>
      <c r="H175" s="660">
        <f t="shared" si="16"/>
        <v>2660.938286068817</v>
      </c>
      <c r="I175" s="660">
        <f t="shared" ref="I175:L175" si="57">I141*70%</f>
        <v>3729.0389140968391</v>
      </c>
      <c r="J175" s="660">
        <f t="shared" si="57"/>
        <v>3730.1576257710681</v>
      </c>
      <c r="K175" s="660">
        <f t="shared" si="57"/>
        <v>3731.2766730587991</v>
      </c>
      <c r="L175" s="660">
        <f t="shared" si="57"/>
        <v>3732.3960560607165</v>
      </c>
      <c r="M175" s="16"/>
      <c r="N175" s="216"/>
    </row>
    <row r="176" spans="2:14" s="11" customFormat="1">
      <c r="B176" s="15"/>
      <c r="C176" s="23" t="str">
        <f t="shared" ref="C176:E176" si="58">C142</f>
        <v>D23</v>
      </c>
      <c r="D176" s="23" t="str">
        <f t="shared" si="58"/>
        <v>Търговище (Targovishte)</v>
      </c>
      <c r="E176" s="23" t="str">
        <f t="shared" si="58"/>
        <v>sq km</v>
      </c>
      <c r="F176" s="660">
        <f t="shared" si="14"/>
        <v>265.59743760411175</v>
      </c>
      <c r="G176" s="660">
        <f t="shared" si="15"/>
        <v>795.39308810368948</v>
      </c>
      <c r="H176" s="660">
        <f t="shared" si="16"/>
        <v>1325.6551468394825</v>
      </c>
      <c r="I176" s="660">
        <f t="shared" ref="I176:L176" si="59">I142*70%</f>
        <v>1857.7731227808501</v>
      </c>
      <c r="J176" s="660">
        <f t="shared" si="59"/>
        <v>1858.3304547176845</v>
      </c>
      <c r="K176" s="660">
        <f t="shared" si="59"/>
        <v>1858.8879538540996</v>
      </c>
      <c r="L176" s="660">
        <f t="shared" si="59"/>
        <v>1859.4456202402562</v>
      </c>
      <c r="M176" s="16"/>
      <c r="N176" s="216"/>
    </row>
    <row r="177" spans="2:20" s="11" customFormat="1">
      <c r="B177" s="15"/>
      <c r="C177" s="23" t="str">
        <f t="shared" ref="C177:E177" si="60">C143</f>
        <v>D24</v>
      </c>
      <c r="D177" s="23" t="str">
        <f t="shared" si="60"/>
        <v>Варна (Varna)</v>
      </c>
      <c r="E177" s="23" t="str">
        <f t="shared" si="60"/>
        <v>sq km</v>
      </c>
      <c r="F177" s="660">
        <f t="shared" si="14"/>
        <v>380.81435448300783</v>
      </c>
      <c r="G177" s="660">
        <f t="shared" si="15"/>
        <v>1140.4954011995403</v>
      </c>
      <c r="H177" s="660">
        <f t="shared" si="16"/>
        <v>1900.8206304699877</v>
      </c>
      <c r="I177" s="660">
        <f t="shared" ref="I177:L177" si="61">I143*70%</f>
        <v>2663.8100315406405</v>
      </c>
      <c r="J177" s="660">
        <f t="shared" si="61"/>
        <v>2664.6091745501026</v>
      </c>
      <c r="K177" s="660">
        <f t="shared" si="61"/>
        <v>2665.4085573024668</v>
      </c>
      <c r="L177" s="660">
        <f t="shared" si="61"/>
        <v>2666.2081798696581</v>
      </c>
      <c r="M177" s="16"/>
      <c r="N177" s="216"/>
    </row>
    <row r="178" spans="2:20" s="11" customFormat="1">
      <c r="B178" s="15"/>
      <c r="C178" s="23" t="str">
        <f t="shared" ref="C178:E178" si="62">C144</f>
        <v>D25</v>
      </c>
      <c r="D178" s="23" t="str">
        <f t="shared" si="62"/>
        <v>Велико Търново (Veliko Tarnovo)</v>
      </c>
      <c r="E178" s="23" t="str">
        <f t="shared" si="62"/>
        <v>sq km</v>
      </c>
      <c r="F178" s="660">
        <f t="shared" si="14"/>
        <v>449.73558752029004</v>
      </c>
      <c r="G178" s="660">
        <f t="shared" si="15"/>
        <v>1351.0657917465769</v>
      </c>
      <c r="H178" s="660">
        <f t="shared" si="16"/>
        <v>2251.6150973084104</v>
      </c>
      <c r="I178" s="660">
        <f t="shared" ref="I178:L178" si="63">I144*70%</f>
        <v>3155.4133973680059</v>
      </c>
      <c r="J178" s="660">
        <f t="shared" si="63"/>
        <v>3156.3600213872155</v>
      </c>
      <c r="K178" s="660">
        <f t="shared" si="63"/>
        <v>3157.3069293936319</v>
      </c>
      <c r="L178" s="660">
        <f t="shared" si="63"/>
        <v>3158.2541214724497</v>
      </c>
      <c r="M178" s="16"/>
      <c r="N178" s="216"/>
    </row>
    <row r="179" spans="2:20" s="11" customFormat="1">
      <c r="B179" s="15"/>
      <c r="C179" s="23" t="str">
        <f t="shared" ref="C179:E179" si="64">C145</f>
        <v>D26</v>
      </c>
      <c r="D179" s="23" t="str">
        <f t="shared" si="64"/>
        <v>Видин (Vidin)</v>
      </c>
      <c r="E179" s="23" t="str">
        <f t="shared" si="64"/>
        <v>sq km</v>
      </c>
      <c r="F179" s="660">
        <f t="shared" si="14"/>
        <v>296.88027271089283</v>
      </c>
      <c r="G179" s="660">
        <f t="shared" si="15"/>
        <v>893.67720633642364</v>
      </c>
      <c r="H179" s="660">
        <f t="shared" si="16"/>
        <v>1487.7691767339188</v>
      </c>
      <c r="I179" s="660">
        <f t="shared" ref="I179:L179" si="65">I145*70%</f>
        <v>2084.9597242749137</v>
      </c>
      <c r="J179" s="660">
        <f t="shared" si="65"/>
        <v>2085.5852121921957</v>
      </c>
      <c r="K179" s="660">
        <f t="shared" si="65"/>
        <v>2086.210887755853</v>
      </c>
      <c r="L179" s="660">
        <f t="shared" si="65"/>
        <v>2086.8367510221801</v>
      </c>
      <c r="M179" s="16"/>
      <c r="N179" s="216"/>
    </row>
    <row r="180" spans="2:20" s="11" customFormat="1">
      <c r="B180" s="15"/>
      <c r="C180" s="23" t="str">
        <f t="shared" ref="C180:E180" si="66">C146</f>
        <v>D27</v>
      </c>
      <c r="D180" s="23" t="str">
        <f t="shared" si="66"/>
        <v>Враца (Vratsa)</v>
      </c>
      <c r="E180" s="23" t="str">
        <f t="shared" si="66"/>
        <v>sq km</v>
      </c>
      <c r="F180" s="660">
        <f t="shared" si="14"/>
        <v>365.81039154030879</v>
      </c>
      <c r="G180" s="660">
        <f t="shared" si="15"/>
        <v>1095.079087960879</v>
      </c>
      <c r="H180" s="660">
        <f t="shared" si="16"/>
        <v>1825.0864695049142</v>
      </c>
      <c r="I180" s="660">
        <f t="shared" ref="I180:L180" si="67">I146*70%</f>
        <v>2557.6761783641864</v>
      </c>
      <c r="J180" s="660">
        <f t="shared" si="67"/>
        <v>2558.4434812176955</v>
      </c>
      <c r="K180" s="660">
        <f t="shared" si="67"/>
        <v>2559.2110142620604</v>
      </c>
      <c r="L180" s="660">
        <f t="shared" si="67"/>
        <v>2559.9787775663394</v>
      </c>
      <c r="M180" s="16"/>
      <c r="N180" s="216"/>
    </row>
    <row r="181" spans="2:20" s="11" customFormat="1">
      <c r="B181" s="15"/>
      <c r="C181" s="23" t="str">
        <f t="shared" ref="C181:E181" si="68">C147</f>
        <v>D28</v>
      </c>
      <c r="D181" s="23" t="str">
        <f t="shared" si="68"/>
        <v>Ямбол (Yambol)</v>
      </c>
      <c r="E181" s="23" t="str">
        <f t="shared" si="68"/>
        <v>sq km</v>
      </c>
      <c r="F181" s="660">
        <f t="shared" si="14"/>
        <v>336.4726361366404</v>
      </c>
      <c r="G181" s="660">
        <f t="shared" si="15"/>
        <v>1007.8860542111486</v>
      </c>
      <c r="H181" s="660">
        <f t="shared" si="16"/>
        <v>1679.805052156001</v>
      </c>
      <c r="I181" s="660">
        <f t="shared" ref="I181:L181" si="69">I147*70%</f>
        <v>2354.0788000914195</v>
      </c>
      <c r="J181" s="660">
        <f t="shared" si="69"/>
        <v>2354.7850237314469</v>
      </c>
      <c r="K181" s="660">
        <f t="shared" si="69"/>
        <v>2355.4914592385658</v>
      </c>
      <c r="L181" s="660">
        <f t="shared" si="69"/>
        <v>2356.1981066763374</v>
      </c>
      <c r="M181" s="16"/>
      <c r="N181" s="216"/>
    </row>
    <row r="182" spans="2:20" s="11" customFormat="1">
      <c r="B182" s="15"/>
      <c r="C182" s="41" t="s">
        <v>2</v>
      </c>
      <c r="D182" s="41" t="s">
        <v>2</v>
      </c>
      <c r="E182" s="130" t="s">
        <v>35</v>
      </c>
      <c r="F182" s="447">
        <f t="shared" ref="F182:L182" si="70">SUM(F154:F181)</f>
        <v>11100.190200000005</v>
      </c>
      <c r="G182" s="447">
        <f t="shared" si="70"/>
        <v>33401.724421876737</v>
      </c>
      <c r="H182" s="447">
        <f t="shared" si="70"/>
        <v>55620.352796428713</v>
      </c>
      <c r="I182" s="447">
        <f t="shared" si="70"/>
        <v>77946.362408915171</v>
      </c>
      <c r="J182" s="447">
        <f t="shared" si="70"/>
        <v>77969.746317637837</v>
      </c>
      <c r="K182" s="447">
        <f t="shared" si="70"/>
        <v>77992.677424439782</v>
      </c>
      <c r="L182" s="447">
        <f t="shared" si="70"/>
        <v>78016.075227667141</v>
      </c>
      <c r="M182" s="16"/>
    </row>
    <row r="183" spans="2:20" s="11" customFormat="1">
      <c r="B183" s="15"/>
      <c r="E183" s="31"/>
      <c r="G183" s="16"/>
      <c r="H183" s="16"/>
      <c r="I183" s="16"/>
      <c r="J183" s="16"/>
      <c r="K183" s="14"/>
      <c r="L183" s="15"/>
      <c r="M183" s="16"/>
    </row>
    <row r="184" spans="2:20" s="11" customFormat="1">
      <c r="B184" s="15"/>
      <c r="E184" s="31"/>
      <c r="G184" s="16"/>
      <c r="H184" s="16"/>
      <c r="I184" s="16"/>
      <c r="J184" s="16"/>
      <c r="K184" s="14"/>
      <c r="L184" s="15"/>
      <c r="M184" s="16"/>
    </row>
    <row r="185" spans="2:20" s="6" customFormat="1">
      <c r="B185" s="12">
        <v>1.04</v>
      </c>
      <c r="C185" s="12" t="s">
        <v>53</v>
      </c>
      <c r="E185" s="12"/>
      <c r="G185" s="7"/>
      <c r="H185" s="7"/>
      <c r="I185" s="8"/>
      <c r="J185" s="8"/>
      <c r="K185" s="14"/>
      <c r="L185" s="9"/>
    </row>
    <row r="186" spans="2:20" s="6" customFormat="1">
      <c r="B186" s="12"/>
      <c r="C186" s="12"/>
      <c r="E186" s="12"/>
      <c r="G186" s="7"/>
      <c r="H186" s="7"/>
      <c r="I186" s="8"/>
      <c r="J186" s="8"/>
      <c r="K186" s="14"/>
      <c r="L186" s="9"/>
    </row>
    <row r="187" spans="2:20" s="6" customFormat="1">
      <c r="B187" s="12"/>
      <c r="C187" s="12"/>
      <c r="D187" s="41"/>
      <c r="E187" s="5"/>
      <c r="F187" s="827" t="s">
        <v>36</v>
      </c>
      <c r="G187" s="828"/>
      <c r="H187" s="828"/>
      <c r="I187" s="828"/>
      <c r="J187" s="828"/>
      <c r="K187" s="828"/>
      <c r="L187" s="829"/>
    </row>
    <row r="188" spans="2:20" s="6" customFormat="1">
      <c r="B188" s="12"/>
      <c r="C188" s="12"/>
      <c r="D188" s="152" t="s">
        <v>579</v>
      </c>
      <c r="E188" s="5" t="s">
        <v>14</v>
      </c>
      <c r="F188" s="149">
        <f t="shared" ref="F188:K188" si="71">F85</f>
        <v>2014</v>
      </c>
      <c r="G188" s="149">
        <f t="shared" si="71"/>
        <v>2015</v>
      </c>
      <c r="H188" s="149">
        <f t="shared" si="71"/>
        <v>2016</v>
      </c>
      <c r="I188" s="149">
        <f t="shared" si="71"/>
        <v>2017</v>
      </c>
      <c r="J188" s="149">
        <f t="shared" si="71"/>
        <v>2018</v>
      </c>
      <c r="K188" s="149">
        <f t="shared" si="71"/>
        <v>2019</v>
      </c>
      <c r="L188" s="149">
        <f t="shared" ref="L188" si="72">L85</f>
        <v>2020</v>
      </c>
    </row>
    <row r="189" spans="2:20" s="6" customFormat="1">
      <c r="B189" s="12"/>
      <c r="C189" s="12"/>
      <c r="D189" s="41"/>
      <c r="E189" s="5"/>
      <c r="F189" s="42" t="s">
        <v>38</v>
      </c>
      <c r="G189" s="42" t="s">
        <v>38</v>
      </c>
      <c r="H189" s="42" t="s">
        <v>40</v>
      </c>
      <c r="I189" s="42" t="s">
        <v>40</v>
      </c>
      <c r="J189" s="42" t="s">
        <v>39</v>
      </c>
      <c r="K189" s="42" t="s">
        <v>39</v>
      </c>
      <c r="L189" s="42" t="s">
        <v>39</v>
      </c>
    </row>
    <row r="190" spans="2:20" s="6" customFormat="1">
      <c r="B190" s="12"/>
      <c r="C190" s="12"/>
      <c r="D190" s="153" t="str">
        <f>'C. Masterfiles'!D165</f>
        <v>Mtel</v>
      </c>
      <c r="E190" s="29" t="s">
        <v>37</v>
      </c>
      <c r="F190" s="564">
        <v>2107670</v>
      </c>
      <c r="G190" s="660">
        <v>2200164.5</v>
      </c>
      <c r="H190" s="660">
        <v>2282324.5174580067</v>
      </c>
      <c r="I190" s="660">
        <v>2452086.9674054198</v>
      </c>
      <c r="J190" s="660">
        <v>2614779.5559130763</v>
      </c>
      <c r="K190" s="660">
        <v>2749743.0461480324</v>
      </c>
      <c r="L190" s="660">
        <v>2855546.1162407482</v>
      </c>
      <c r="N190" s="21"/>
      <c r="O190" s="21"/>
      <c r="P190" s="21"/>
      <c r="Q190" s="21"/>
      <c r="R190" s="21"/>
      <c r="S190" s="21"/>
      <c r="T190" s="21"/>
    </row>
    <row r="191" spans="2:20" s="6" customFormat="1">
      <c r="B191" s="12"/>
      <c r="C191" s="12"/>
      <c r="D191" s="153" t="str">
        <f>'C. Masterfiles'!D166</f>
        <v>Telenor</v>
      </c>
      <c r="E191" s="29" t="s">
        <v>37</v>
      </c>
      <c r="F191" s="660">
        <v>2107670</v>
      </c>
      <c r="G191" s="660">
        <v>2200164.5</v>
      </c>
      <c r="H191" s="660">
        <v>2282324.5174580067</v>
      </c>
      <c r="I191" s="660">
        <v>2452086.9674054198</v>
      </c>
      <c r="J191" s="660">
        <v>2614779.5559130763</v>
      </c>
      <c r="K191" s="660">
        <v>2749743.0461480324</v>
      </c>
      <c r="L191" s="660">
        <v>2855546.1162407482</v>
      </c>
      <c r="N191" s="21"/>
      <c r="O191" s="21"/>
      <c r="P191" s="21"/>
      <c r="Q191" s="21"/>
      <c r="R191" s="21"/>
      <c r="S191" s="21"/>
      <c r="T191" s="21"/>
    </row>
    <row r="192" spans="2:20" s="6" customFormat="1">
      <c r="B192" s="12"/>
      <c r="C192" s="12"/>
      <c r="D192" s="153" t="str">
        <f>'C. Masterfiles'!D167</f>
        <v>BTC</v>
      </c>
      <c r="E192" s="29" t="s">
        <v>37</v>
      </c>
      <c r="F192" s="660">
        <v>2107670</v>
      </c>
      <c r="G192" s="660">
        <v>2200164.5</v>
      </c>
      <c r="H192" s="660">
        <v>2282324.5174580067</v>
      </c>
      <c r="I192" s="660">
        <v>2452086.9674054198</v>
      </c>
      <c r="J192" s="660">
        <v>2614779.5559130763</v>
      </c>
      <c r="K192" s="660">
        <v>2749743.0461480324</v>
      </c>
      <c r="L192" s="660">
        <v>2855546.1162407482</v>
      </c>
      <c r="N192" s="21"/>
      <c r="O192" s="21"/>
      <c r="P192" s="21"/>
      <c r="Q192" s="21"/>
      <c r="R192" s="21"/>
      <c r="S192" s="21"/>
      <c r="T192" s="21"/>
    </row>
    <row r="193" spans="2:29" s="6" customFormat="1">
      <c r="B193" s="12"/>
      <c r="C193" s="12"/>
      <c r="D193" s="394" t="s">
        <v>891</v>
      </c>
      <c r="E193" s="29" t="s">
        <v>37</v>
      </c>
      <c r="F193" s="660">
        <v>2107670</v>
      </c>
      <c r="G193" s="660">
        <v>2200164.5</v>
      </c>
      <c r="H193" s="660">
        <v>2282324.5174580067</v>
      </c>
      <c r="I193" s="660">
        <v>2452086.9674054198</v>
      </c>
      <c r="J193" s="660">
        <v>2614779.5559130763</v>
      </c>
      <c r="K193" s="660">
        <v>2749743.0461480324</v>
      </c>
      <c r="L193" s="660">
        <v>2855546.1162407482</v>
      </c>
      <c r="N193" s="21"/>
      <c r="O193" s="21"/>
      <c r="P193" s="21"/>
      <c r="Q193" s="21"/>
      <c r="R193" s="21"/>
      <c r="S193" s="21"/>
      <c r="T193" s="21"/>
    </row>
    <row r="194" spans="2:29" s="6" customFormat="1">
      <c r="B194" s="12"/>
      <c r="C194" s="12"/>
      <c r="D194" s="154" t="s">
        <v>179</v>
      </c>
      <c r="E194" s="5" t="s">
        <v>37</v>
      </c>
      <c r="F194" s="565">
        <f>SUM(F190:F193)</f>
        <v>8430680</v>
      </c>
      <c r="G194" s="565">
        <f t="shared" ref="G194:L194" si="73">SUM(G190:G193)</f>
        <v>8800658</v>
      </c>
      <c r="H194" s="565">
        <f t="shared" si="73"/>
        <v>9129298.069832027</v>
      </c>
      <c r="I194" s="565">
        <f t="shared" si="73"/>
        <v>9808347.8696216792</v>
      </c>
      <c r="J194" s="565">
        <f t="shared" si="73"/>
        <v>10459118.223652305</v>
      </c>
      <c r="K194" s="565">
        <f t="shared" si="73"/>
        <v>10998972.18459213</v>
      </c>
      <c r="L194" s="565">
        <f t="shared" si="73"/>
        <v>11422184.464962993</v>
      </c>
      <c r="N194" s="21"/>
      <c r="O194" s="21"/>
      <c r="P194" s="21"/>
      <c r="Q194" s="21"/>
      <c r="R194" s="21"/>
      <c r="S194" s="21"/>
      <c r="T194" s="21"/>
    </row>
    <row r="195" spans="2:29" s="6" customFormat="1">
      <c r="B195" s="12"/>
      <c r="C195" s="12"/>
      <c r="E195" s="12"/>
      <c r="N195" s="21"/>
      <c r="O195" s="21"/>
      <c r="P195" s="21"/>
      <c r="Q195" s="21"/>
      <c r="R195" s="21"/>
      <c r="S195" s="21"/>
      <c r="T195" s="21"/>
    </row>
    <row r="196" spans="2:29" s="6" customFormat="1">
      <c r="B196" s="12"/>
      <c r="C196" s="12"/>
      <c r="D196" s="41"/>
      <c r="E196" s="5"/>
      <c r="F196" s="827" t="s">
        <v>36</v>
      </c>
      <c r="G196" s="828"/>
      <c r="H196" s="828"/>
      <c r="I196" s="828"/>
      <c r="J196" s="828"/>
      <c r="K196" s="828"/>
      <c r="L196" s="829"/>
      <c r="N196" s="21"/>
      <c r="O196" s="21"/>
      <c r="P196" s="21"/>
      <c r="Q196" s="21"/>
      <c r="R196" s="21"/>
      <c r="S196" s="21"/>
      <c r="T196" s="21"/>
    </row>
    <row r="197" spans="2:29">
      <c r="D197" s="501" t="s">
        <v>739</v>
      </c>
      <c r="E197" s="5" t="s">
        <v>14</v>
      </c>
      <c r="F197" s="149">
        <f t="shared" ref="F197:K197" si="74">F188</f>
        <v>2014</v>
      </c>
      <c r="G197" s="149">
        <f t="shared" si="74"/>
        <v>2015</v>
      </c>
      <c r="H197" s="149">
        <f t="shared" si="74"/>
        <v>2016</v>
      </c>
      <c r="I197" s="149">
        <f t="shared" si="74"/>
        <v>2017</v>
      </c>
      <c r="J197" s="149">
        <f t="shared" si="74"/>
        <v>2018</v>
      </c>
      <c r="K197" s="149">
        <f t="shared" si="74"/>
        <v>2019</v>
      </c>
      <c r="L197" s="149">
        <f t="shared" ref="L197" si="75">L188</f>
        <v>2020</v>
      </c>
      <c r="M197" s="6"/>
      <c r="U197" s="6"/>
      <c r="V197" s="6"/>
      <c r="W197" s="6"/>
      <c r="X197" s="6"/>
      <c r="Y197" s="6"/>
      <c r="Z197" s="6"/>
      <c r="AA197" s="6"/>
      <c r="AB197" s="6"/>
      <c r="AC197" s="6"/>
    </row>
    <row r="198" spans="2:29">
      <c r="D198" s="41"/>
      <c r="E198" s="5"/>
      <c r="F198" s="42" t="s">
        <v>38</v>
      </c>
      <c r="G198" s="42" t="s">
        <v>38</v>
      </c>
      <c r="H198" s="42" t="s">
        <v>40</v>
      </c>
      <c r="I198" s="42" t="s">
        <v>40</v>
      </c>
      <c r="J198" s="42" t="s">
        <v>39</v>
      </c>
      <c r="K198" s="42" t="s">
        <v>39</v>
      </c>
      <c r="L198" s="42" t="s">
        <v>39</v>
      </c>
      <c r="M198" s="6"/>
      <c r="U198" s="6"/>
      <c r="V198" s="6"/>
      <c r="W198" s="6"/>
      <c r="X198" s="6"/>
      <c r="Y198" s="6"/>
      <c r="Z198" s="6"/>
      <c r="AA198" s="6"/>
      <c r="AB198" s="6"/>
      <c r="AC198" s="6"/>
    </row>
    <row r="199" spans="2:29">
      <c r="D199" s="153" t="str">
        <f>D190</f>
        <v>Mtel</v>
      </c>
      <c r="E199" s="29" t="s">
        <v>37</v>
      </c>
      <c r="F199" s="564">
        <v>792528</v>
      </c>
      <c r="G199" s="660">
        <v>717366.25</v>
      </c>
      <c r="H199" s="660">
        <v>604122.50461331545</v>
      </c>
      <c r="I199" s="660">
        <v>563316.76024116238</v>
      </c>
      <c r="J199" s="660">
        <v>536200.70473546605</v>
      </c>
      <c r="K199" s="660">
        <v>532036.92378234747</v>
      </c>
      <c r="L199" s="660">
        <v>510713.74385804014</v>
      </c>
      <c r="M199" s="6"/>
      <c r="U199" s="6"/>
      <c r="V199" s="6"/>
      <c r="W199" s="6"/>
      <c r="X199" s="6"/>
      <c r="Y199" s="6"/>
      <c r="Z199" s="6"/>
      <c r="AA199" s="6"/>
      <c r="AB199" s="6"/>
      <c r="AC199" s="6"/>
    </row>
    <row r="200" spans="2:29">
      <c r="D200" s="23" t="str">
        <f>D191</f>
        <v>Telenor</v>
      </c>
      <c r="E200" s="29" t="s">
        <v>37</v>
      </c>
      <c r="F200" s="660">
        <v>792528</v>
      </c>
      <c r="G200" s="660">
        <v>717366.25</v>
      </c>
      <c r="H200" s="660">
        <v>604122.50461331545</v>
      </c>
      <c r="I200" s="660">
        <v>563316.76024116238</v>
      </c>
      <c r="J200" s="660">
        <v>536200.70473546605</v>
      </c>
      <c r="K200" s="660">
        <v>532036.92378234747</v>
      </c>
      <c r="L200" s="660">
        <v>510713.74385804014</v>
      </c>
      <c r="M200" s="6"/>
      <c r="U200" s="6"/>
      <c r="V200" s="6"/>
      <c r="W200" s="6"/>
      <c r="X200" s="6"/>
      <c r="Y200" s="6"/>
      <c r="Z200" s="6"/>
      <c r="AA200" s="6"/>
      <c r="AB200" s="6"/>
      <c r="AC200" s="6"/>
    </row>
    <row r="201" spans="2:29">
      <c r="D201" s="23" t="str">
        <f>D192</f>
        <v>BTC</v>
      </c>
      <c r="E201" s="29" t="s">
        <v>37</v>
      </c>
      <c r="F201" s="660">
        <v>792528</v>
      </c>
      <c r="G201" s="660">
        <v>717366.25</v>
      </c>
      <c r="H201" s="660">
        <v>604122.50461331545</v>
      </c>
      <c r="I201" s="660">
        <v>563316.76024116238</v>
      </c>
      <c r="J201" s="660">
        <v>536200.70473546605</v>
      </c>
      <c r="K201" s="660">
        <v>532036.92378234747</v>
      </c>
      <c r="L201" s="660">
        <v>510713.74385804014</v>
      </c>
      <c r="M201" s="6"/>
      <c r="U201" s="6"/>
      <c r="V201" s="6"/>
      <c r="W201" s="6"/>
      <c r="X201" s="6"/>
      <c r="Y201" s="6"/>
      <c r="Z201" s="6"/>
      <c r="AA201" s="6"/>
      <c r="AB201" s="6"/>
      <c r="AC201" s="6"/>
    </row>
    <row r="202" spans="2:29">
      <c r="D202" s="394" t="s">
        <v>891</v>
      </c>
      <c r="E202" s="29" t="s">
        <v>37</v>
      </c>
      <c r="F202" s="660">
        <v>792528</v>
      </c>
      <c r="G202" s="660">
        <v>717366.25</v>
      </c>
      <c r="H202" s="660">
        <v>604122.50461331545</v>
      </c>
      <c r="I202" s="660">
        <v>563316.76024116238</v>
      </c>
      <c r="J202" s="660">
        <v>536200.70473546605</v>
      </c>
      <c r="K202" s="660">
        <v>532036.92378234747</v>
      </c>
      <c r="L202" s="660">
        <v>510713.74385804014</v>
      </c>
      <c r="M202" s="6"/>
      <c r="U202" s="6"/>
      <c r="V202" s="6"/>
      <c r="W202" s="6"/>
      <c r="X202" s="6"/>
      <c r="Y202" s="6"/>
      <c r="Z202" s="6"/>
      <c r="AA202" s="6"/>
      <c r="AB202" s="6"/>
      <c r="AC202" s="6"/>
    </row>
    <row r="203" spans="2:29">
      <c r="D203" s="154" t="s">
        <v>179</v>
      </c>
      <c r="E203" s="5" t="s">
        <v>37</v>
      </c>
      <c r="F203" s="565">
        <f>SUM(F199:F202)</f>
        <v>3170112</v>
      </c>
      <c r="G203" s="565">
        <f t="shared" ref="G203:L203" si="76">SUM(G199:G202)</f>
        <v>2869465</v>
      </c>
      <c r="H203" s="565">
        <f t="shared" si="76"/>
        <v>2416490.0184532618</v>
      </c>
      <c r="I203" s="565">
        <f t="shared" si="76"/>
        <v>2253267.0409646495</v>
      </c>
      <c r="J203" s="565">
        <f t="shared" si="76"/>
        <v>2144802.8189418642</v>
      </c>
      <c r="K203" s="565">
        <f t="shared" si="76"/>
        <v>2128147.6951293899</v>
      </c>
      <c r="L203" s="565">
        <f t="shared" si="76"/>
        <v>2042854.9754321605</v>
      </c>
      <c r="M203" s="6"/>
      <c r="U203" s="6"/>
      <c r="V203" s="6"/>
      <c r="W203" s="6"/>
      <c r="X203" s="6"/>
      <c r="Y203" s="6"/>
      <c r="Z203" s="6"/>
      <c r="AA203" s="6"/>
      <c r="AB203" s="6"/>
      <c r="AC203" s="6"/>
    </row>
    <row r="204" spans="2:29">
      <c r="M204" s="6"/>
      <c r="AA204" s="6"/>
      <c r="AB204" s="6"/>
      <c r="AC204" s="6"/>
    </row>
    <row r="205" spans="2:29">
      <c r="D205" s="41"/>
      <c r="E205" s="5"/>
      <c r="F205" s="827" t="s">
        <v>36</v>
      </c>
      <c r="G205" s="828"/>
      <c r="H205" s="828"/>
      <c r="I205" s="828"/>
      <c r="J205" s="828"/>
      <c r="K205" s="828"/>
      <c r="L205" s="829"/>
    </row>
    <row r="206" spans="2:29">
      <c r="D206" s="41" t="s">
        <v>580</v>
      </c>
      <c r="E206" s="5" t="s">
        <v>14</v>
      </c>
      <c r="F206" s="149">
        <f t="shared" ref="F206:K206" si="77">F197</f>
        <v>2014</v>
      </c>
      <c r="G206" s="149">
        <f t="shared" si="77"/>
        <v>2015</v>
      </c>
      <c r="H206" s="149">
        <f t="shared" si="77"/>
        <v>2016</v>
      </c>
      <c r="I206" s="149">
        <f t="shared" si="77"/>
        <v>2017</v>
      </c>
      <c r="J206" s="149">
        <f t="shared" si="77"/>
        <v>2018</v>
      </c>
      <c r="K206" s="149">
        <f t="shared" si="77"/>
        <v>2019</v>
      </c>
      <c r="L206" s="149">
        <f t="shared" ref="L206" si="78">L197</f>
        <v>2020</v>
      </c>
    </row>
    <row r="207" spans="2:29">
      <c r="D207" s="56"/>
      <c r="E207" s="5"/>
      <c r="F207" s="42" t="s">
        <v>38</v>
      </c>
      <c r="G207" s="42" t="s">
        <v>38</v>
      </c>
      <c r="H207" s="42" t="s">
        <v>40</v>
      </c>
      <c r="I207" s="42" t="s">
        <v>40</v>
      </c>
      <c r="J207" s="42" t="s">
        <v>39</v>
      </c>
      <c r="K207" s="42" t="s">
        <v>39</v>
      </c>
      <c r="L207" s="42" t="s">
        <v>39</v>
      </c>
    </row>
    <row r="208" spans="2:29">
      <c r="D208" s="23" t="str">
        <f>D199</f>
        <v>Mtel</v>
      </c>
      <c r="E208" s="29" t="s">
        <v>37</v>
      </c>
      <c r="F208" s="483">
        <f t="shared" ref="F208:K208" si="79">F190+F199</f>
        <v>2900198</v>
      </c>
      <c r="G208" s="483">
        <f t="shared" si="79"/>
        <v>2917530.75</v>
      </c>
      <c r="H208" s="483">
        <f t="shared" si="79"/>
        <v>2886447.0220713224</v>
      </c>
      <c r="I208" s="483">
        <f t="shared" si="79"/>
        <v>3015403.7276465823</v>
      </c>
      <c r="J208" s="483">
        <f t="shared" si="79"/>
        <v>3150980.2606485421</v>
      </c>
      <c r="K208" s="483">
        <f t="shared" si="79"/>
        <v>3281779.9699303797</v>
      </c>
      <c r="L208" s="483">
        <f t="shared" ref="L208" si="80">L190+L199</f>
        <v>3366259.8600987885</v>
      </c>
    </row>
    <row r="209" spans="2:14">
      <c r="D209" s="23" t="str">
        <f>D200</f>
        <v>Telenor</v>
      </c>
      <c r="E209" s="29" t="s">
        <v>37</v>
      </c>
      <c r="F209" s="483">
        <f t="shared" ref="F209:K209" si="81">F191+F200</f>
        <v>2900198</v>
      </c>
      <c r="G209" s="483">
        <f t="shared" si="81"/>
        <v>2917530.75</v>
      </c>
      <c r="H209" s="483">
        <f t="shared" si="81"/>
        <v>2886447.0220713224</v>
      </c>
      <c r="I209" s="483">
        <f t="shared" si="81"/>
        <v>3015403.7276465823</v>
      </c>
      <c r="J209" s="483">
        <f t="shared" si="81"/>
        <v>3150980.2606485421</v>
      </c>
      <c r="K209" s="483">
        <f t="shared" si="81"/>
        <v>3281779.9699303797</v>
      </c>
      <c r="L209" s="483">
        <f t="shared" ref="L209" si="82">L191+L200</f>
        <v>3366259.8600987885</v>
      </c>
    </row>
    <row r="210" spans="2:14">
      <c r="D210" s="23" t="str">
        <f>D201</f>
        <v>BTC</v>
      </c>
      <c r="E210" s="29" t="s">
        <v>37</v>
      </c>
      <c r="F210" s="483">
        <f t="shared" ref="F210:K210" si="83">F192+F201</f>
        <v>2900198</v>
      </c>
      <c r="G210" s="483">
        <f t="shared" si="83"/>
        <v>2917530.75</v>
      </c>
      <c r="H210" s="483">
        <f t="shared" si="83"/>
        <v>2886447.0220713224</v>
      </c>
      <c r="I210" s="483">
        <f t="shared" si="83"/>
        <v>3015403.7276465823</v>
      </c>
      <c r="J210" s="483">
        <f t="shared" si="83"/>
        <v>3150980.2606485421</v>
      </c>
      <c r="K210" s="483">
        <f t="shared" si="83"/>
        <v>3281779.9699303797</v>
      </c>
      <c r="L210" s="483">
        <f t="shared" ref="L210:L211" si="84">L192+L201</f>
        <v>3366259.8600987885</v>
      </c>
    </row>
    <row r="211" spans="2:14">
      <c r="D211" s="394" t="s">
        <v>891</v>
      </c>
      <c r="E211" s="29" t="s">
        <v>37</v>
      </c>
      <c r="F211" s="483">
        <f t="shared" ref="F211:K211" si="85">F193+F202</f>
        <v>2900198</v>
      </c>
      <c r="G211" s="483">
        <f t="shared" si="85"/>
        <v>2917530.75</v>
      </c>
      <c r="H211" s="483">
        <f t="shared" si="85"/>
        <v>2886447.0220713224</v>
      </c>
      <c r="I211" s="483">
        <f t="shared" si="85"/>
        <v>3015403.7276465823</v>
      </c>
      <c r="J211" s="483">
        <f t="shared" si="85"/>
        <v>3150980.2606485421</v>
      </c>
      <c r="K211" s="483">
        <f t="shared" si="85"/>
        <v>3281779.9699303797</v>
      </c>
      <c r="L211" s="483">
        <f t="shared" si="84"/>
        <v>3366259.8600987885</v>
      </c>
    </row>
    <row r="212" spans="2:14">
      <c r="D212" s="154" t="s">
        <v>179</v>
      </c>
      <c r="E212" s="5" t="s">
        <v>37</v>
      </c>
      <c r="F212" s="565">
        <f>SUM(F208:F211)</f>
        <v>11600792</v>
      </c>
      <c r="G212" s="565">
        <f t="shared" ref="G212:L212" si="86">SUM(G208:G211)</f>
        <v>11670123</v>
      </c>
      <c r="H212" s="565">
        <f t="shared" si="86"/>
        <v>11545788.08828529</v>
      </c>
      <c r="I212" s="565">
        <f t="shared" si="86"/>
        <v>12061614.910586329</v>
      </c>
      <c r="J212" s="565">
        <f t="shared" si="86"/>
        <v>12603921.042594168</v>
      </c>
      <c r="K212" s="565">
        <f t="shared" si="86"/>
        <v>13127119.879721519</v>
      </c>
      <c r="L212" s="565">
        <f t="shared" si="86"/>
        <v>13465039.440395154</v>
      </c>
    </row>
    <row r="214" spans="2:14" ht="15">
      <c r="G214" s="585"/>
    </row>
    <row r="215" spans="2:14">
      <c r="B215" s="12">
        <v>1.05</v>
      </c>
      <c r="C215" s="12" t="s">
        <v>267</v>
      </c>
      <c r="D215" s="55"/>
      <c r="E215" s="12"/>
      <c r="F215" s="124"/>
      <c r="G215" s="586"/>
      <c r="H215" s="125"/>
      <c r="I215" s="125"/>
      <c r="J215" s="125"/>
      <c r="K215" s="126"/>
    </row>
    <row r="216" spans="2:14">
      <c r="B216" s="127"/>
      <c r="C216" s="128"/>
      <c r="D216" s="98"/>
      <c r="E216" s="98"/>
      <c r="F216" s="587"/>
      <c r="K216" s="128"/>
      <c r="L216" s="98"/>
      <c r="M216" s="98"/>
    </row>
    <row r="217" spans="2:14">
      <c r="B217" s="127"/>
      <c r="C217" s="129" t="s">
        <v>260</v>
      </c>
      <c r="D217" s="98"/>
      <c r="E217" s="98"/>
      <c r="K217" s="128"/>
      <c r="L217" s="98"/>
      <c r="M217" s="98"/>
      <c r="N217" s="98"/>
    </row>
    <row r="218" spans="2:14">
      <c r="B218" s="127"/>
      <c r="C218" s="128"/>
      <c r="D218" s="41"/>
      <c r="E218" s="130"/>
      <c r="F218" s="42">
        <f t="shared" ref="F218:K218" si="87">F85</f>
        <v>2014</v>
      </c>
      <c r="G218" s="42">
        <f t="shared" si="87"/>
        <v>2015</v>
      </c>
      <c r="H218" s="42">
        <f t="shared" si="87"/>
        <v>2016</v>
      </c>
      <c r="I218" s="42">
        <f t="shared" si="87"/>
        <v>2017</v>
      </c>
      <c r="J218" s="42">
        <f t="shared" si="87"/>
        <v>2018</v>
      </c>
      <c r="K218" s="42">
        <f t="shared" si="87"/>
        <v>2019</v>
      </c>
      <c r="L218" s="42">
        <f t="shared" ref="L218" si="88">L85</f>
        <v>2020</v>
      </c>
      <c r="M218" s="98"/>
      <c r="N218" s="98"/>
    </row>
    <row r="219" spans="2:14">
      <c r="B219" s="127"/>
      <c r="C219" s="128"/>
      <c r="D219" s="141" t="str">
        <f>D208</f>
        <v>Mtel</v>
      </c>
      <c r="E219" s="131"/>
      <c r="F219" s="132">
        <f t="shared" ref="F219:K219" si="89">(F190+F199)/(F194+F203)</f>
        <v>0.25</v>
      </c>
      <c r="G219" s="132">
        <f t="shared" si="89"/>
        <v>0.25</v>
      </c>
      <c r="H219" s="132">
        <f t="shared" si="89"/>
        <v>0.25</v>
      </c>
      <c r="I219" s="132">
        <f t="shared" si="89"/>
        <v>0.25</v>
      </c>
      <c r="J219" s="132">
        <f t="shared" si="89"/>
        <v>0.25</v>
      </c>
      <c r="K219" s="132">
        <f t="shared" si="89"/>
        <v>0.25</v>
      </c>
      <c r="L219" s="132">
        <f t="shared" ref="L219" si="90">(L190+L199)/(L194+L203)</f>
        <v>0.25</v>
      </c>
      <c r="M219" s="98"/>
      <c r="N219" s="98"/>
    </row>
    <row r="220" spans="2:14">
      <c r="B220" s="127"/>
      <c r="C220" s="128"/>
      <c r="D220" s="141" t="str">
        <f>D209</f>
        <v>Telenor</v>
      </c>
      <c r="E220" s="131"/>
      <c r="F220" s="132">
        <f t="shared" ref="F220:K220" si="91">(F191+F200)/(F194+F203)</f>
        <v>0.25</v>
      </c>
      <c r="G220" s="132">
        <f t="shared" si="91"/>
        <v>0.25</v>
      </c>
      <c r="H220" s="132">
        <f t="shared" si="91"/>
        <v>0.25</v>
      </c>
      <c r="I220" s="132">
        <f t="shared" si="91"/>
        <v>0.25</v>
      </c>
      <c r="J220" s="132">
        <f t="shared" si="91"/>
        <v>0.25</v>
      </c>
      <c r="K220" s="132">
        <f t="shared" si="91"/>
        <v>0.25</v>
      </c>
      <c r="L220" s="132">
        <f t="shared" ref="L220" si="92">(L191+L200)/(L194+L203)</f>
        <v>0.25</v>
      </c>
      <c r="M220" s="98"/>
      <c r="N220" s="98"/>
    </row>
    <row r="221" spans="2:14">
      <c r="B221" s="127"/>
      <c r="C221" s="128"/>
      <c r="D221" s="141" t="str">
        <f>D210</f>
        <v>BTC</v>
      </c>
      <c r="E221" s="131"/>
      <c r="F221" s="132">
        <f t="shared" ref="F221:K221" si="93">(F192+F201)/(F194+F203)</f>
        <v>0.25</v>
      </c>
      <c r="G221" s="132">
        <f t="shared" si="93"/>
        <v>0.25</v>
      </c>
      <c r="H221" s="132">
        <f t="shared" si="93"/>
        <v>0.25</v>
      </c>
      <c r="I221" s="132">
        <f t="shared" si="93"/>
        <v>0.25</v>
      </c>
      <c r="J221" s="132">
        <f t="shared" si="93"/>
        <v>0.25</v>
      </c>
      <c r="K221" s="132">
        <f t="shared" si="93"/>
        <v>0.25</v>
      </c>
      <c r="L221" s="132">
        <f t="shared" ref="L221" si="94">(L192+L201)/(L194+L203)</f>
        <v>0.25</v>
      </c>
      <c r="M221" s="98"/>
      <c r="N221" s="98"/>
    </row>
    <row r="222" spans="2:14">
      <c r="B222" s="127"/>
      <c r="C222" s="256"/>
      <c r="D222" s="394" t="s">
        <v>891</v>
      </c>
      <c r="E222" s="131"/>
      <c r="F222" s="132">
        <f>(F193+F202)/(F194+F203)</f>
        <v>0.25</v>
      </c>
      <c r="G222" s="132">
        <f t="shared" ref="G222:L222" si="95">(G193+G202)/(G194+G203)</f>
        <v>0.25</v>
      </c>
      <c r="H222" s="132">
        <f t="shared" si="95"/>
        <v>0.25</v>
      </c>
      <c r="I222" s="132">
        <f t="shared" si="95"/>
        <v>0.25</v>
      </c>
      <c r="J222" s="132">
        <f t="shared" si="95"/>
        <v>0.25</v>
      </c>
      <c r="K222" s="132">
        <f t="shared" si="95"/>
        <v>0.25</v>
      </c>
      <c r="L222" s="132">
        <f t="shared" si="95"/>
        <v>0.25</v>
      </c>
      <c r="M222" s="488"/>
      <c r="N222" s="488"/>
    </row>
    <row r="223" spans="2:14">
      <c r="B223" s="127"/>
      <c r="C223" s="128"/>
      <c r="D223" s="133" t="s">
        <v>261</v>
      </c>
      <c r="E223" s="133"/>
      <c r="F223" s="134">
        <f>SUM(F219:F222)</f>
        <v>1</v>
      </c>
      <c r="G223" s="134">
        <f t="shared" ref="G223:L223" si="96">SUM(G219:G222)</f>
        <v>1</v>
      </c>
      <c r="H223" s="134">
        <f t="shared" si="96"/>
        <v>1</v>
      </c>
      <c r="I223" s="134">
        <f t="shared" si="96"/>
        <v>1</v>
      </c>
      <c r="J223" s="134">
        <f t="shared" si="96"/>
        <v>1</v>
      </c>
      <c r="K223" s="134">
        <f t="shared" si="96"/>
        <v>1</v>
      </c>
      <c r="L223" s="134">
        <f t="shared" si="96"/>
        <v>1</v>
      </c>
      <c r="M223" s="98"/>
      <c r="N223" s="98"/>
    </row>
    <row r="224" spans="2:14">
      <c r="B224" s="127"/>
      <c r="C224" s="128"/>
      <c r="D224" s="98"/>
      <c r="E224" s="98"/>
      <c r="L224" s="98"/>
      <c r="M224" s="98"/>
      <c r="N224" s="98"/>
    </row>
    <row r="225" spans="2:14">
      <c r="B225" s="127"/>
      <c r="C225" s="129" t="s">
        <v>262</v>
      </c>
      <c r="D225" s="98"/>
      <c r="E225" s="98"/>
      <c r="L225" s="98"/>
      <c r="M225" s="98"/>
      <c r="N225" s="98"/>
    </row>
    <row r="226" spans="2:14">
      <c r="B226" s="127"/>
      <c r="C226" s="128"/>
      <c r="D226" s="41"/>
      <c r="E226" s="130" t="s">
        <v>14</v>
      </c>
      <c r="F226" s="42">
        <f t="shared" ref="F226:K226" si="97">F218</f>
        <v>2014</v>
      </c>
      <c r="G226" s="42">
        <f t="shared" si="97"/>
        <v>2015</v>
      </c>
      <c r="H226" s="42">
        <f t="shared" si="97"/>
        <v>2016</v>
      </c>
      <c r="I226" s="42">
        <f t="shared" si="97"/>
        <v>2017</v>
      </c>
      <c r="J226" s="42">
        <f t="shared" si="97"/>
        <v>2018</v>
      </c>
      <c r="K226" s="42">
        <f t="shared" si="97"/>
        <v>2019</v>
      </c>
      <c r="L226" s="42">
        <f t="shared" ref="L226" si="98">L218</f>
        <v>2020</v>
      </c>
      <c r="M226" s="98"/>
      <c r="N226" s="98"/>
    </row>
    <row r="227" spans="2:14">
      <c r="C227" s="31"/>
      <c r="D227" s="135" t="s">
        <v>263</v>
      </c>
      <c r="E227" s="136" t="s">
        <v>10</v>
      </c>
      <c r="F227" s="137">
        <f>IF('B. Dashboard'!$D$53=1,F219,IF('B. Dashboard'!$D$53=2,F220,IF('B. Dashboard'!$D$53=3,F221,(IF('B. Dashboard'!$D$53=4,'B. Dashboard'!I13)))))*IF('D. Graphs'!$B$88=1,(1+'D. Graphs'!$C$84),1)</f>
        <v>0.2</v>
      </c>
      <c r="G227" s="137">
        <f>IF('B. Dashboard'!$D$53=1,G219,IF('B. Dashboard'!$D$53=2,G220,IF('B. Dashboard'!$D$53=3,G221,(IF('B. Dashboard'!$D$53=4,'B. Dashboard'!I14)))))*IF('D. Graphs'!$B$88=1,(1+'D. Graphs'!$C$84),1)</f>
        <v>0.2</v>
      </c>
      <c r="H227" s="137">
        <f>IF('B. Dashboard'!$D$53=1,H219,IF('B. Dashboard'!$D$53=2,H220,IF('B. Dashboard'!$D$53=3,H221,(IF('B. Dashboard'!$D$53=4,'B. Dashboard'!I15)))))*IF('D. Graphs'!$B$88=1,(1+'D. Graphs'!$C$84),1)</f>
        <v>0.2</v>
      </c>
      <c r="I227" s="137">
        <f>IF('B. Dashboard'!$D$53=1,I219,IF('B. Dashboard'!$D$53=2,I220,IF('B. Dashboard'!$D$53=3,I221,(IF('B. Dashboard'!$D$53=4,'B. Dashboard'!I16)))))*IF('D. Graphs'!$B$88=1,(1+'D. Graphs'!$C$84),1)</f>
        <v>0.2</v>
      </c>
      <c r="J227" s="137">
        <f>IF('B. Dashboard'!$D$53=1,J219,IF('B. Dashboard'!$D$53=2,J220,IF('B. Dashboard'!$D$53=3,J221,(IF('B. Dashboard'!$D$53=4,'B. Dashboard'!I17)))))*IF('D. Graphs'!$B$88=1,(1+'D. Graphs'!$C$84),1)</f>
        <v>0.2</v>
      </c>
      <c r="K227" s="137">
        <f>IF('B. Dashboard'!$D$53=1,K219,IF('B. Dashboard'!$D$53=2,K220,IF('B. Dashboard'!$D$53=3,K221,(IF('B. Dashboard'!$D$53=4,'B. Dashboard'!I18)))))*IF('D. Graphs'!$B$88=1,(1+'D. Graphs'!$C$84),1)*IF('D. Graphs'!$B$88=1,(1+'D. Graphs'!$C$84),1)</f>
        <v>0.2</v>
      </c>
      <c r="L227" s="137">
        <f>IF('B. Dashboard'!$D$53=1,L219,IF('B. Dashboard'!$D$53=2,L220,IF('B. Dashboard'!$D$53=3,L221,(IF('B. Dashboard'!$D$53=4,'B. Dashboard'!I19)))))*IF('D. Graphs'!$B$88=1,(1+'D. Graphs'!$C$84),1)</f>
        <v>0.2</v>
      </c>
      <c r="M227" s="31"/>
      <c r="N227" s="31"/>
    </row>
    <row r="228" spans="2:14" s="11" customFormat="1">
      <c r="B228" s="28"/>
      <c r="C228" s="31"/>
      <c r="D228" s="138" t="s">
        <v>264</v>
      </c>
      <c r="E228" s="131" t="s">
        <v>265</v>
      </c>
      <c r="F228" s="139">
        <f t="shared" ref="F228:K228" si="99">F227*F212</f>
        <v>2320158.4</v>
      </c>
      <c r="G228" s="139">
        <f t="shared" si="99"/>
        <v>2334024.6</v>
      </c>
      <c r="H228" s="139">
        <f t="shared" si="99"/>
        <v>2309157.6176570579</v>
      </c>
      <c r="I228" s="139">
        <f t="shared" si="99"/>
        <v>2412322.9821172659</v>
      </c>
      <c r="J228" s="139">
        <f t="shared" si="99"/>
        <v>2520784.2085188339</v>
      </c>
      <c r="K228" s="139">
        <f t="shared" si="99"/>
        <v>2625423.9759443039</v>
      </c>
      <c r="L228" s="139">
        <f t="shared" ref="L228" si="100">L227*L212</f>
        <v>2693007.8880790309</v>
      </c>
      <c r="M228" s="31"/>
      <c r="N228" s="31"/>
    </row>
    <row r="229" spans="2:14" s="11" customFormat="1">
      <c r="B229" s="127"/>
      <c r="C229" s="128"/>
      <c r="D229" s="133" t="s">
        <v>266</v>
      </c>
      <c r="E229" s="150" t="s">
        <v>10</v>
      </c>
      <c r="F229" s="140"/>
      <c r="G229" s="140">
        <f t="shared" ref="G229:L229" si="101">G228/F228-1</f>
        <v>5.9764023008084255E-3</v>
      </c>
      <c r="H229" s="140">
        <f t="shared" si="101"/>
        <v>-1.0654121787294857E-2</v>
      </c>
      <c r="I229" s="140">
        <f t="shared" si="101"/>
        <v>4.4676623055676323E-2</v>
      </c>
      <c r="J229" s="140">
        <f t="shared" si="101"/>
        <v>4.4961320356187384E-2</v>
      </c>
      <c r="K229" s="140">
        <f t="shared" si="101"/>
        <v>4.1510799326593073E-2</v>
      </c>
      <c r="L229" s="140">
        <f t="shared" si="101"/>
        <v>2.5742094516531866E-2</v>
      </c>
      <c r="M229" s="98"/>
      <c r="N229" s="98"/>
    </row>
    <row r="230" spans="2:14" s="11" customFormat="1">
      <c r="B230" s="28"/>
      <c r="C230" s="21"/>
      <c r="D230" s="21"/>
      <c r="E230" s="21"/>
      <c r="F230" s="21"/>
      <c r="G230" s="21"/>
      <c r="H230" s="21"/>
      <c r="I230" s="21"/>
      <c r="J230" s="21"/>
      <c r="K230" s="31"/>
      <c r="L230" s="21"/>
      <c r="M230" s="21"/>
    </row>
    <row r="231" spans="2:14">
      <c r="K231" s="31"/>
    </row>
    <row r="232" spans="2:14">
      <c r="B232" s="12">
        <v>1.06</v>
      </c>
      <c r="C232" s="12" t="s">
        <v>277</v>
      </c>
      <c r="D232" s="115"/>
      <c r="E232" s="115"/>
      <c r="F232" s="115"/>
      <c r="G232" s="115"/>
      <c r="H232" s="115"/>
      <c r="I232" s="7"/>
    </row>
    <row r="233" spans="2:14">
      <c r="B233" s="12"/>
      <c r="C233" s="12"/>
      <c r="D233" s="115"/>
      <c r="E233" s="115"/>
      <c r="F233" s="115"/>
      <c r="G233" s="115"/>
      <c r="H233" s="115"/>
      <c r="I233" s="7"/>
    </row>
    <row r="234" spans="2:14">
      <c r="B234" s="127"/>
      <c r="C234" s="128"/>
      <c r="D234" s="98"/>
      <c r="E234" s="98"/>
      <c r="F234" s="98"/>
      <c r="G234" s="98"/>
      <c r="H234" s="98"/>
      <c r="I234" s="98"/>
    </row>
    <row r="235" spans="2:14" ht="15.75">
      <c r="B235" s="123"/>
      <c r="C235" s="19" t="str">
        <f>D219</f>
        <v>Mtel</v>
      </c>
      <c r="D235" s="115"/>
      <c r="E235" s="115"/>
      <c r="F235" s="115"/>
      <c r="G235" s="115"/>
      <c r="H235" s="115"/>
      <c r="I235" s="7"/>
    </row>
    <row r="236" spans="2:14">
      <c r="B236" s="127"/>
      <c r="D236" s="98"/>
      <c r="E236" s="98"/>
      <c r="F236" s="98"/>
      <c r="G236" s="98"/>
      <c r="H236" s="98"/>
      <c r="I236" s="98"/>
    </row>
    <row r="237" spans="2:14" ht="15.75">
      <c r="B237" s="123"/>
      <c r="C237" s="40" t="s">
        <v>582</v>
      </c>
      <c r="D237" s="41" t="s">
        <v>718</v>
      </c>
      <c r="E237" s="42">
        <f t="shared" ref="E237:J237" si="102">F226</f>
        <v>2014</v>
      </c>
      <c r="F237" s="42">
        <f t="shared" si="102"/>
        <v>2015</v>
      </c>
      <c r="G237" s="42">
        <f t="shared" si="102"/>
        <v>2016</v>
      </c>
      <c r="H237" s="42">
        <f t="shared" si="102"/>
        <v>2017</v>
      </c>
      <c r="I237" s="42">
        <f t="shared" si="102"/>
        <v>2018</v>
      </c>
      <c r="J237" s="42">
        <f t="shared" si="102"/>
        <v>2019</v>
      </c>
      <c r="K237" s="42">
        <f t="shared" ref="K237" si="103">L226</f>
        <v>2020</v>
      </c>
    </row>
    <row r="238" spans="2:14" ht="26.25">
      <c r="B238" s="123"/>
      <c r="C238" s="42"/>
      <c r="D238" s="42"/>
      <c r="E238" s="43" t="s">
        <v>594</v>
      </c>
      <c r="F238" s="43" t="s">
        <v>595</v>
      </c>
      <c r="G238" s="43" t="s">
        <v>595</v>
      </c>
      <c r="H238" s="43" t="s">
        <v>595</v>
      </c>
      <c r="I238" s="43" t="s">
        <v>595</v>
      </c>
      <c r="J238" s="43" t="s">
        <v>595</v>
      </c>
      <c r="K238" s="43" t="s">
        <v>595</v>
      </c>
    </row>
    <row r="239" spans="2:14">
      <c r="C239" s="141" t="str">
        <f t="shared" ref="C239:D266" si="104">C120</f>
        <v>D01</v>
      </c>
      <c r="D239" s="141" t="str">
        <f t="shared" si="104"/>
        <v>Благоевград (Blagoevgrad)</v>
      </c>
      <c r="E239" s="566">
        <f>70%/27</f>
        <v>2.5925925925925925E-2</v>
      </c>
      <c r="F239" s="566">
        <f t="shared" ref="F239:K254" si="105">70%/27</f>
        <v>2.5925925925925925E-2</v>
      </c>
      <c r="G239" s="566">
        <f t="shared" si="105"/>
        <v>2.5925925925925925E-2</v>
      </c>
      <c r="H239" s="566">
        <f t="shared" si="105"/>
        <v>2.5925925925925925E-2</v>
      </c>
      <c r="I239" s="566">
        <f t="shared" si="105"/>
        <v>2.5925925925925925E-2</v>
      </c>
      <c r="J239" s="566">
        <f t="shared" si="105"/>
        <v>2.5925925925925925E-2</v>
      </c>
      <c r="K239" s="566">
        <f t="shared" si="105"/>
        <v>2.5925925925925925E-2</v>
      </c>
    </row>
    <row r="240" spans="2:14">
      <c r="C240" s="141" t="str">
        <f t="shared" si="104"/>
        <v>D02</v>
      </c>
      <c r="D240" s="141" t="str">
        <f t="shared" si="104"/>
        <v>Бургас (Burgas)</v>
      </c>
      <c r="E240" s="566">
        <f t="shared" ref="E240:K255" si="106">70%/27</f>
        <v>2.5925925925925925E-2</v>
      </c>
      <c r="F240" s="566">
        <f t="shared" si="105"/>
        <v>2.5925925925925925E-2</v>
      </c>
      <c r="G240" s="566">
        <f t="shared" si="105"/>
        <v>2.5925925925925925E-2</v>
      </c>
      <c r="H240" s="566">
        <f t="shared" si="105"/>
        <v>2.5925925925925925E-2</v>
      </c>
      <c r="I240" s="566">
        <f t="shared" si="105"/>
        <v>2.5925925925925925E-2</v>
      </c>
      <c r="J240" s="566">
        <f t="shared" si="105"/>
        <v>2.5925925925925925E-2</v>
      </c>
      <c r="K240" s="566">
        <f t="shared" si="105"/>
        <v>2.5925925925925925E-2</v>
      </c>
    </row>
    <row r="241" spans="3:11">
      <c r="C241" s="141" t="str">
        <f t="shared" si="104"/>
        <v>D03</v>
      </c>
      <c r="D241" s="141" t="str">
        <f t="shared" si="104"/>
        <v>Добрич (Dobrich)</v>
      </c>
      <c r="E241" s="566">
        <f t="shared" si="106"/>
        <v>2.5925925925925925E-2</v>
      </c>
      <c r="F241" s="566">
        <f t="shared" si="105"/>
        <v>2.5925925925925925E-2</v>
      </c>
      <c r="G241" s="566">
        <f t="shared" si="105"/>
        <v>2.5925925925925925E-2</v>
      </c>
      <c r="H241" s="566">
        <f t="shared" si="105"/>
        <v>2.5925925925925925E-2</v>
      </c>
      <c r="I241" s="566">
        <f t="shared" si="105"/>
        <v>2.5925925925925925E-2</v>
      </c>
      <c r="J241" s="566">
        <f t="shared" si="105"/>
        <v>2.5925925925925925E-2</v>
      </c>
      <c r="K241" s="566">
        <f t="shared" si="105"/>
        <v>2.5925925925925925E-2</v>
      </c>
    </row>
    <row r="242" spans="3:11">
      <c r="C242" s="141" t="str">
        <f t="shared" si="104"/>
        <v>D04</v>
      </c>
      <c r="D242" s="141" t="str">
        <f t="shared" si="104"/>
        <v>Габрово (Gabrovo)</v>
      </c>
      <c r="E242" s="566">
        <f t="shared" si="106"/>
        <v>2.5925925925925925E-2</v>
      </c>
      <c r="F242" s="566">
        <f t="shared" si="105"/>
        <v>2.5925925925925925E-2</v>
      </c>
      <c r="G242" s="566">
        <f t="shared" si="105"/>
        <v>2.5925925925925925E-2</v>
      </c>
      <c r="H242" s="566">
        <f t="shared" si="105"/>
        <v>2.5925925925925925E-2</v>
      </c>
      <c r="I242" s="566">
        <f t="shared" si="105"/>
        <v>2.5925925925925925E-2</v>
      </c>
      <c r="J242" s="566">
        <f t="shared" si="105"/>
        <v>2.5925925925925925E-2</v>
      </c>
      <c r="K242" s="566">
        <f t="shared" si="105"/>
        <v>2.5925925925925925E-2</v>
      </c>
    </row>
    <row r="243" spans="3:11">
      <c r="C243" s="141" t="str">
        <f t="shared" si="104"/>
        <v>D05</v>
      </c>
      <c r="D243" s="141" t="str">
        <f t="shared" si="104"/>
        <v>Хасково (Haskovo)</v>
      </c>
      <c r="E243" s="566">
        <f t="shared" si="106"/>
        <v>2.5925925925925925E-2</v>
      </c>
      <c r="F243" s="566">
        <f t="shared" si="105"/>
        <v>2.5925925925925925E-2</v>
      </c>
      <c r="G243" s="566">
        <f t="shared" si="105"/>
        <v>2.5925925925925925E-2</v>
      </c>
      <c r="H243" s="566">
        <f t="shared" si="105"/>
        <v>2.5925925925925925E-2</v>
      </c>
      <c r="I243" s="566">
        <f t="shared" si="105"/>
        <v>2.5925925925925925E-2</v>
      </c>
      <c r="J243" s="566">
        <f t="shared" si="105"/>
        <v>2.5925925925925925E-2</v>
      </c>
      <c r="K243" s="566">
        <f t="shared" si="105"/>
        <v>2.5925925925925925E-2</v>
      </c>
    </row>
    <row r="244" spans="3:11">
      <c r="C244" s="141" t="str">
        <f t="shared" si="104"/>
        <v>D06</v>
      </c>
      <c r="D244" s="141" t="str">
        <f t="shared" si="104"/>
        <v>Кърджали (Kardzhali)</v>
      </c>
      <c r="E244" s="566">
        <f t="shared" si="106"/>
        <v>2.5925925925925925E-2</v>
      </c>
      <c r="F244" s="566">
        <f t="shared" si="105"/>
        <v>2.5925925925925925E-2</v>
      </c>
      <c r="G244" s="566">
        <f t="shared" si="105"/>
        <v>2.5925925925925925E-2</v>
      </c>
      <c r="H244" s="566">
        <f t="shared" si="105"/>
        <v>2.5925925925925925E-2</v>
      </c>
      <c r="I244" s="566">
        <f t="shared" si="105"/>
        <v>2.5925925925925925E-2</v>
      </c>
      <c r="J244" s="566">
        <f t="shared" si="105"/>
        <v>2.5925925925925925E-2</v>
      </c>
      <c r="K244" s="566">
        <f t="shared" si="105"/>
        <v>2.5925925925925925E-2</v>
      </c>
    </row>
    <row r="245" spans="3:11">
      <c r="C245" s="141" t="str">
        <f t="shared" si="104"/>
        <v>D07</v>
      </c>
      <c r="D245" s="141" t="str">
        <f t="shared" si="104"/>
        <v>Кюстендил (Kyustendil)</v>
      </c>
      <c r="E245" s="566">
        <f t="shared" si="106"/>
        <v>2.5925925925925925E-2</v>
      </c>
      <c r="F245" s="566">
        <f t="shared" si="105"/>
        <v>2.5925925925925925E-2</v>
      </c>
      <c r="G245" s="566">
        <f t="shared" si="105"/>
        <v>2.5925925925925925E-2</v>
      </c>
      <c r="H245" s="566">
        <f t="shared" si="105"/>
        <v>2.5925925925925925E-2</v>
      </c>
      <c r="I245" s="566">
        <f t="shared" si="105"/>
        <v>2.5925925925925925E-2</v>
      </c>
      <c r="J245" s="566">
        <f t="shared" si="105"/>
        <v>2.5925925925925925E-2</v>
      </c>
      <c r="K245" s="566">
        <f t="shared" si="105"/>
        <v>2.5925925925925925E-2</v>
      </c>
    </row>
    <row r="246" spans="3:11">
      <c r="C246" s="141" t="str">
        <f t="shared" si="104"/>
        <v>D08</v>
      </c>
      <c r="D246" s="141" t="str">
        <f t="shared" si="104"/>
        <v>Ловеч (Lovech)</v>
      </c>
      <c r="E246" s="566">
        <f t="shared" si="106"/>
        <v>2.5925925925925925E-2</v>
      </c>
      <c r="F246" s="566">
        <f t="shared" si="105"/>
        <v>2.5925925925925925E-2</v>
      </c>
      <c r="G246" s="566">
        <f t="shared" si="105"/>
        <v>2.5925925925925925E-2</v>
      </c>
      <c r="H246" s="566">
        <f t="shared" si="105"/>
        <v>2.5925925925925925E-2</v>
      </c>
      <c r="I246" s="566">
        <f t="shared" si="105"/>
        <v>2.5925925925925925E-2</v>
      </c>
      <c r="J246" s="566">
        <f t="shared" si="105"/>
        <v>2.5925925925925925E-2</v>
      </c>
      <c r="K246" s="566">
        <f t="shared" si="105"/>
        <v>2.5925925925925925E-2</v>
      </c>
    </row>
    <row r="247" spans="3:11">
      <c r="C247" s="141" t="str">
        <f t="shared" si="104"/>
        <v>D09</v>
      </c>
      <c r="D247" s="141" t="str">
        <f t="shared" si="104"/>
        <v>Монтана (Montana)</v>
      </c>
      <c r="E247" s="566">
        <f t="shared" si="106"/>
        <v>2.5925925925925925E-2</v>
      </c>
      <c r="F247" s="566">
        <f t="shared" si="105"/>
        <v>2.5925925925925925E-2</v>
      </c>
      <c r="G247" s="566">
        <f t="shared" si="105"/>
        <v>2.5925925925925925E-2</v>
      </c>
      <c r="H247" s="566">
        <f t="shared" si="105"/>
        <v>2.5925925925925925E-2</v>
      </c>
      <c r="I247" s="566">
        <f t="shared" si="105"/>
        <v>2.5925925925925925E-2</v>
      </c>
      <c r="J247" s="566">
        <f t="shared" si="105"/>
        <v>2.5925925925925925E-2</v>
      </c>
      <c r="K247" s="566">
        <f t="shared" si="105"/>
        <v>2.5925925925925925E-2</v>
      </c>
    </row>
    <row r="248" spans="3:11">
      <c r="C248" s="141" t="str">
        <f t="shared" si="104"/>
        <v>D10</v>
      </c>
      <c r="D248" s="141" t="str">
        <f t="shared" si="104"/>
        <v>Пазарджик (Pazardzhik)</v>
      </c>
      <c r="E248" s="566">
        <f t="shared" si="106"/>
        <v>2.5925925925925925E-2</v>
      </c>
      <c r="F248" s="566">
        <f t="shared" si="105"/>
        <v>2.5925925925925925E-2</v>
      </c>
      <c r="G248" s="566">
        <f t="shared" si="105"/>
        <v>2.5925925925925925E-2</v>
      </c>
      <c r="H248" s="566">
        <f t="shared" si="105"/>
        <v>2.5925925925925925E-2</v>
      </c>
      <c r="I248" s="566">
        <f t="shared" si="105"/>
        <v>2.5925925925925925E-2</v>
      </c>
      <c r="J248" s="566">
        <f t="shared" si="105"/>
        <v>2.5925925925925925E-2</v>
      </c>
      <c r="K248" s="566">
        <f t="shared" si="105"/>
        <v>2.5925925925925925E-2</v>
      </c>
    </row>
    <row r="249" spans="3:11">
      <c r="C249" s="141" t="str">
        <f t="shared" si="104"/>
        <v>D11</v>
      </c>
      <c r="D249" s="141" t="str">
        <f t="shared" si="104"/>
        <v>Перник (Pernik)</v>
      </c>
      <c r="E249" s="566">
        <f t="shared" si="106"/>
        <v>2.5925925925925925E-2</v>
      </c>
      <c r="F249" s="566">
        <f t="shared" si="105"/>
        <v>2.5925925925925925E-2</v>
      </c>
      <c r="G249" s="566">
        <f t="shared" si="105"/>
        <v>2.5925925925925925E-2</v>
      </c>
      <c r="H249" s="566">
        <f t="shared" si="105"/>
        <v>2.5925925925925925E-2</v>
      </c>
      <c r="I249" s="566">
        <f t="shared" si="105"/>
        <v>2.5925925925925925E-2</v>
      </c>
      <c r="J249" s="566">
        <f t="shared" si="105"/>
        <v>2.5925925925925925E-2</v>
      </c>
      <c r="K249" s="566">
        <f t="shared" si="105"/>
        <v>2.5925925925925925E-2</v>
      </c>
    </row>
    <row r="250" spans="3:11">
      <c r="C250" s="141" t="str">
        <f t="shared" si="104"/>
        <v>D12</v>
      </c>
      <c r="D250" s="141" t="str">
        <f t="shared" si="104"/>
        <v>Плевен (Pleven)</v>
      </c>
      <c r="E250" s="566">
        <f t="shared" si="106"/>
        <v>2.5925925925925925E-2</v>
      </c>
      <c r="F250" s="566">
        <f t="shared" si="105"/>
        <v>2.5925925925925925E-2</v>
      </c>
      <c r="G250" s="566">
        <f t="shared" si="105"/>
        <v>2.5925925925925925E-2</v>
      </c>
      <c r="H250" s="566">
        <f t="shared" si="105"/>
        <v>2.5925925925925925E-2</v>
      </c>
      <c r="I250" s="566">
        <f t="shared" si="105"/>
        <v>2.5925925925925925E-2</v>
      </c>
      <c r="J250" s="566">
        <f t="shared" si="105"/>
        <v>2.5925925925925925E-2</v>
      </c>
      <c r="K250" s="566">
        <f t="shared" si="105"/>
        <v>2.5925925925925925E-2</v>
      </c>
    </row>
    <row r="251" spans="3:11">
      <c r="C251" s="141" t="str">
        <f t="shared" si="104"/>
        <v>D13</v>
      </c>
      <c r="D251" s="141" t="str">
        <f t="shared" si="104"/>
        <v>Пловдив (Plovdiv)</v>
      </c>
      <c r="E251" s="566">
        <f t="shared" si="106"/>
        <v>2.5925925925925925E-2</v>
      </c>
      <c r="F251" s="566">
        <f t="shared" si="105"/>
        <v>2.5925925925925925E-2</v>
      </c>
      <c r="G251" s="566">
        <f t="shared" si="105"/>
        <v>2.5925925925925925E-2</v>
      </c>
      <c r="H251" s="566">
        <f t="shared" si="105"/>
        <v>2.5925925925925925E-2</v>
      </c>
      <c r="I251" s="566">
        <f t="shared" si="105"/>
        <v>2.5925925925925925E-2</v>
      </c>
      <c r="J251" s="566">
        <f t="shared" si="105"/>
        <v>2.5925925925925925E-2</v>
      </c>
      <c r="K251" s="566">
        <f t="shared" si="105"/>
        <v>2.5925925925925925E-2</v>
      </c>
    </row>
    <row r="252" spans="3:11">
      <c r="C252" s="141" t="str">
        <f t="shared" si="104"/>
        <v>D14</v>
      </c>
      <c r="D252" s="141" t="str">
        <f t="shared" si="104"/>
        <v>Разград (Razgrad)</v>
      </c>
      <c r="E252" s="566">
        <f t="shared" si="106"/>
        <v>2.5925925925925925E-2</v>
      </c>
      <c r="F252" s="566">
        <f t="shared" si="105"/>
        <v>2.5925925925925925E-2</v>
      </c>
      <c r="G252" s="566">
        <f t="shared" si="105"/>
        <v>2.5925925925925925E-2</v>
      </c>
      <c r="H252" s="566">
        <f t="shared" si="105"/>
        <v>2.5925925925925925E-2</v>
      </c>
      <c r="I252" s="566">
        <f t="shared" si="105"/>
        <v>2.5925925925925925E-2</v>
      </c>
      <c r="J252" s="566">
        <f t="shared" si="105"/>
        <v>2.5925925925925925E-2</v>
      </c>
      <c r="K252" s="566">
        <f t="shared" si="105"/>
        <v>2.5925925925925925E-2</v>
      </c>
    </row>
    <row r="253" spans="3:11">
      <c r="C253" s="141" t="str">
        <f t="shared" si="104"/>
        <v>D15</v>
      </c>
      <c r="D253" s="141" t="str">
        <f t="shared" si="104"/>
        <v>Русе (Ruse)</v>
      </c>
      <c r="E253" s="566">
        <f t="shared" si="106"/>
        <v>2.5925925925925925E-2</v>
      </c>
      <c r="F253" s="566">
        <f t="shared" si="105"/>
        <v>2.5925925925925925E-2</v>
      </c>
      <c r="G253" s="566">
        <f t="shared" si="105"/>
        <v>2.5925925925925925E-2</v>
      </c>
      <c r="H253" s="566">
        <f t="shared" si="105"/>
        <v>2.5925925925925925E-2</v>
      </c>
      <c r="I253" s="566">
        <f t="shared" si="105"/>
        <v>2.5925925925925925E-2</v>
      </c>
      <c r="J253" s="566">
        <f t="shared" si="105"/>
        <v>2.5925925925925925E-2</v>
      </c>
      <c r="K253" s="566">
        <f t="shared" si="105"/>
        <v>2.5925925925925925E-2</v>
      </c>
    </row>
    <row r="254" spans="3:11">
      <c r="C254" s="141" t="str">
        <f t="shared" si="104"/>
        <v>D16</v>
      </c>
      <c r="D254" s="141" t="str">
        <f t="shared" si="104"/>
        <v>Шумен (Shumen)</v>
      </c>
      <c r="E254" s="566">
        <f t="shared" si="106"/>
        <v>2.5925925925925925E-2</v>
      </c>
      <c r="F254" s="566">
        <f t="shared" si="105"/>
        <v>2.5925925925925925E-2</v>
      </c>
      <c r="G254" s="566">
        <f t="shared" si="105"/>
        <v>2.5925925925925925E-2</v>
      </c>
      <c r="H254" s="566">
        <f t="shared" si="105"/>
        <v>2.5925925925925925E-2</v>
      </c>
      <c r="I254" s="566">
        <f t="shared" si="105"/>
        <v>2.5925925925925925E-2</v>
      </c>
      <c r="J254" s="566">
        <f t="shared" si="105"/>
        <v>2.5925925925925925E-2</v>
      </c>
      <c r="K254" s="566">
        <f t="shared" si="105"/>
        <v>2.5925925925925925E-2</v>
      </c>
    </row>
    <row r="255" spans="3:11">
      <c r="C255" s="141" t="str">
        <f t="shared" si="104"/>
        <v>D17</v>
      </c>
      <c r="D255" s="141" t="str">
        <f t="shared" si="104"/>
        <v>Силистра (Silistra)</v>
      </c>
      <c r="E255" s="566">
        <f t="shared" si="106"/>
        <v>2.5925925925925925E-2</v>
      </c>
      <c r="F255" s="566">
        <f t="shared" si="106"/>
        <v>2.5925925925925925E-2</v>
      </c>
      <c r="G255" s="566">
        <f t="shared" si="106"/>
        <v>2.5925925925925925E-2</v>
      </c>
      <c r="H255" s="566">
        <f t="shared" si="106"/>
        <v>2.5925925925925925E-2</v>
      </c>
      <c r="I255" s="566">
        <f t="shared" si="106"/>
        <v>2.5925925925925925E-2</v>
      </c>
      <c r="J255" s="566">
        <f t="shared" si="106"/>
        <v>2.5925925925925925E-2</v>
      </c>
      <c r="K255" s="566">
        <f t="shared" si="106"/>
        <v>2.5925925925925925E-2</v>
      </c>
    </row>
    <row r="256" spans="3:11">
      <c r="C256" s="141" t="str">
        <f t="shared" si="104"/>
        <v>D18</v>
      </c>
      <c r="D256" s="141" t="str">
        <f t="shared" si="104"/>
        <v>Сливен (Sliven)</v>
      </c>
      <c r="E256" s="566">
        <f t="shared" ref="E256:K266" si="107">70%/27</f>
        <v>2.5925925925925925E-2</v>
      </c>
      <c r="F256" s="566">
        <f t="shared" si="107"/>
        <v>2.5925925925925925E-2</v>
      </c>
      <c r="G256" s="566">
        <f t="shared" si="107"/>
        <v>2.5925925925925925E-2</v>
      </c>
      <c r="H256" s="566">
        <f t="shared" si="107"/>
        <v>2.5925925925925925E-2</v>
      </c>
      <c r="I256" s="566">
        <f t="shared" si="107"/>
        <v>2.5925925925925925E-2</v>
      </c>
      <c r="J256" s="566">
        <f t="shared" si="107"/>
        <v>2.5925925925925925E-2</v>
      </c>
      <c r="K256" s="566">
        <f t="shared" si="107"/>
        <v>2.5925925925925925E-2</v>
      </c>
    </row>
    <row r="257" spans="2:14">
      <c r="C257" s="141" t="str">
        <f t="shared" si="104"/>
        <v>D19</v>
      </c>
      <c r="D257" s="141" t="str">
        <f t="shared" si="104"/>
        <v>Смолян (Smolyan)</v>
      </c>
      <c r="E257" s="566">
        <f t="shared" si="107"/>
        <v>2.5925925925925925E-2</v>
      </c>
      <c r="F257" s="566">
        <f t="shared" si="107"/>
        <v>2.5925925925925925E-2</v>
      </c>
      <c r="G257" s="566">
        <f t="shared" si="107"/>
        <v>2.5925925925925925E-2</v>
      </c>
      <c r="H257" s="566">
        <f t="shared" si="107"/>
        <v>2.5925925925925925E-2</v>
      </c>
      <c r="I257" s="566">
        <f t="shared" si="107"/>
        <v>2.5925925925925925E-2</v>
      </c>
      <c r="J257" s="566">
        <f t="shared" si="107"/>
        <v>2.5925925925925925E-2</v>
      </c>
      <c r="K257" s="566">
        <f t="shared" si="107"/>
        <v>2.5925925925925925E-2</v>
      </c>
    </row>
    <row r="258" spans="2:14">
      <c r="C258" s="141" t="str">
        <f t="shared" si="104"/>
        <v>D20</v>
      </c>
      <c r="D258" s="141" t="str">
        <f t="shared" si="104"/>
        <v>София-град (Sofia-Capital)</v>
      </c>
      <c r="E258" s="566">
        <v>0.3</v>
      </c>
      <c r="F258" s="566">
        <v>0.3</v>
      </c>
      <c r="G258" s="566">
        <v>0.3</v>
      </c>
      <c r="H258" s="566">
        <v>0.3</v>
      </c>
      <c r="I258" s="566">
        <v>0.3</v>
      </c>
      <c r="J258" s="566">
        <v>0.3</v>
      </c>
      <c r="K258" s="566">
        <v>0.3</v>
      </c>
    </row>
    <row r="259" spans="2:14">
      <c r="C259" s="141" t="str">
        <f t="shared" si="104"/>
        <v>D21</v>
      </c>
      <c r="D259" s="141" t="str">
        <f t="shared" si="104"/>
        <v>София-област (Sofia (province))</v>
      </c>
      <c r="E259" s="566">
        <f t="shared" si="107"/>
        <v>2.5925925925925925E-2</v>
      </c>
      <c r="F259" s="566">
        <f t="shared" si="107"/>
        <v>2.5925925925925925E-2</v>
      </c>
      <c r="G259" s="566">
        <f t="shared" si="107"/>
        <v>2.5925925925925925E-2</v>
      </c>
      <c r="H259" s="566">
        <f t="shared" si="107"/>
        <v>2.5925925925925925E-2</v>
      </c>
      <c r="I259" s="566">
        <f t="shared" si="107"/>
        <v>2.5925925925925925E-2</v>
      </c>
      <c r="J259" s="566">
        <f t="shared" si="107"/>
        <v>2.5925925925925925E-2</v>
      </c>
      <c r="K259" s="566">
        <f t="shared" si="107"/>
        <v>2.5925925925925925E-2</v>
      </c>
    </row>
    <row r="260" spans="2:14">
      <c r="C260" s="141" t="str">
        <f t="shared" si="104"/>
        <v>D22</v>
      </c>
      <c r="D260" s="141" t="str">
        <f t="shared" si="104"/>
        <v>Стара Загора (Stara Zagora)</v>
      </c>
      <c r="E260" s="566">
        <f t="shared" si="107"/>
        <v>2.5925925925925925E-2</v>
      </c>
      <c r="F260" s="566">
        <f t="shared" si="107"/>
        <v>2.5925925925925925E-2</v>
      </c>
      <c r="G260" s="566">
        <f t="shared" si="107"/>
        <v>2.5925925925925925E-2</v>
      </c>
      <c r="H260" s="566">
        <f t="shared" si="107"/>
        <v>2.5925925925925925E-2</v>
      </c>
      <c r="I260" s="566">
        <f t="shared" si="107"/>
        <v>2.5925925925925925E-2</v>
      </c>
      <c r="J260" s="566">
        <f t="shared" si="107"/>
        <v>2.5925925925925925E-2</v>
      </c>
      <c r="K260" s="566">
        <f t="shared" si="107"/>
        <v>2.5925925925925925E-2</v>
      </c>
    </row>
    <row r="261" spans="2:14">
      <c r="C261" s="141" t="str">
        <f t="shared" si="104"/>
        <v>D23</v>
      </c>
      <c r="D261" s="141" t="str">
        <f t="shared" si="104"/>
        <v>Търговище (Targovishte)</v>
      </c>
      <c r="E261" s="566">
        <f t="shared" si="107"/>
        <v>2.5925925925925925E-2</v>
      </c>
      <c r="F261" s="566">
        <f t="shared" si="107"/>
        <v>2.5925925925925925E-2</v>
      </c>
      <c r="G261" s="566">
        <f t="shared" si="107"/>
        <v>2.5925925925925925E-2</v>
      </c>
      <c r="H261" s="566">
        <f t="shared" si="107"/>
        <v>2.5925925925925925E-2</v>
      </c>
      <c r="I261" s="566">
        <f t="shared" si="107"/>
        <v>2.5925925925925925E-2</v>
      </c>
      <c r="J261" s="566">
        <f t="shared" si="107"/>
        <v>2.5925925925925925E-2</v>
      </c>
      <c r="K261" s="566">
        <f t="shared" si="107"/>
        <v>2.5925925925925925E-2</v>
      </c>
    </row>
    <row r="262" spans="2:14">
      <c r="C262" s="141" t="str">
        <f t="shared" si="104"/>
        <v>D24</v>
      </c>
      <c r="D262" s="141" t="str">
        <f t="shared" si="104"/>
        <v>Варна (Varna)</v>
      </c>
      <c r="E262" s="566">
        <f t="shared" si="107"/>
        <v>2.5925925925925925E-2</v>
      </c>
      <c r="F262" s="566">
        <f t="shared" si="107"/>
        <v>2.5925925925925925E-2</v>
      </c>
      <c r="G262" s="566">
        <f t="shared" si="107"/>
        <v>2.5925925925925925E-2</v>
      </c>
      <c r="H262" s="566">
        <f t="shared" si="107"/>
        <v>2.5925925925925925E-2</v>
      </c>
      <c r="I262" s="566">
        <f t="shared" si="107"/>
        <v>2.5925925925925925E-2</v>
      </c>
      <c r="J262" s="566">
        <f t="shared" si="107"/>
        <v>2.5925925925925925E-2</v>
      </c>
      <c r="K262" s="566">
        <f t="shared" si="107"/>
        <v>2.5925925925925925E-2</v>
      </c>
    </row>
    <row r="263" spans="2:14">
      <c r="C263" s="141" t="str">
        <f t="shared" si="104"/>
        <v>D25</v>
      </c>
      <c r="D263" s="141" t="str">
        <f t="shared" si="104"/>
        <v>Велико Търново (Veliko Tarnovo)</v>
      </c>
      <c r="E263" s="566">
        <f t="shared" si="107"/>
        <v>2.5925925925925925E-2</v>
      </c>
      <c r="F263" s="566">
        <f t="shared" si="107"/>
        <v>2.5925925925925925E-2</v>
      </c>
      <c r="G263" s="566">
        <f t="shared" si="107"/>
        <v>2.5925925925925925E-2</v>
      </c>
      <c r="H263" s="566">
        <f t="shared" si="107"/>
        <v>2.5925925925925925E-2</v>
      </c>
      <c r="I263" s="566">
        <f t="shared" si="107"/>
        <v>2.5925925925925925E-2</v>
      </c>
      <c r="J263" s="566">
        <f t="shared" si="107"/>
        <v>2.5925925925925925E-2</v>
      </c>
      <c r="K263" s="566">
        <f t="shared" si="107"/>
        <v>2.5925925925925925E-2</v>
      </c>
    </row>
    <row r="264" spans="2:14">
      <c r="C264" s="141" t="str">
        <f t="shared" si="104"/>
        <v>D26</v>
      </c>
      <c r="D264" s="141" t="str">
        <f t="shared" si="104"/>
        <v>Видин (Vidin)</v>
      </c>
      <c r="E264" s="566">
        <f t="shared" si="107"/>
        <v>2.5925925925925925E-2</v>
      </c>
      <c r="F264" s="566">
        <f t="shared" si="107"/>
        <v>2.5925925925925925E-2</v>
      </c>
      <c r="G264" s="566">
        <f t="shared" si="107"/>
        <v>2.5925925925925925E-2</v>
      </c>
      <c r="H264" s="566">
        <f t="shared" si="107"/>
        <v>2.5925925925925925E-2</v>
      </c>
      <c r="I264" s="566">
        <f t="shared" si="107"/>
        <v>2.5925925925925925E-2</v>
      </c>
      <c r="J264" s="566">
        <f t="shared" si="107"/>
        <v>2.5925925925925925E-2</v>
      </c>
      <c r="K264" s="566">
        <f t="shared" si="107"/>
        <v>2.5925925925925925E-2</v>
      </c>
    </row>
    <row r="265" spans="2:14">
      <c r="C265" s="141" t="str">
        <f t="shared" si="104"/>
        <v>D27</v>
      </c>
      <c r="D265" s="141" t="str">
        <f t="shared" si="104"/>
        <v>Враца (Vratsa)</v>
      </c>
      <c r="E265" s="566">
        <f t="shared" si="107"/>
        <v>2.5925925925925925E-2</v>
      </c>
      <c r="F265" s="566">
        <f t="shared" si="107"/>
        <v>2.5925925925925925E-2</v>
      </c>
      <c r="G265" s="566">
        <f t="shared" si="107"/>
        <v>2.5925925925925925E-2</v>
      </c>
      <c r="H265" s="566">
        <f t="shared" si="107"/>
        <v>2.5925925925925925E-2</v>
      </c>
      <c r="I265" s="566">
        <f t="shared" si="107"/>
        <v>2.5925925925925925E-2</v>
      </c>
      <c r="J265" s="566">
        <f t="shared" si="107"/>
        <v>2.5925925925925925E-2</v>
      </c>
      <c r="K265" s="566">
        <f t="shared" si="107"/>
        <v>2.5925925925925925E-2</v>
      </c>
    </row>
    <row r="266" spans="2:14">
      <c r="C266" s="141" t="str">
        <f t="shared" si="104"/>
        <v>D28</v>
      </c>
      <c r="D266" s="141" t="str">
        <f t="shared" si="104"/>
        <v>Ямбол (Yambol)</v>
      </c>
      <c r="E266" s="566">
        <f t="shared" si="107"/>
        <v>2.5925925925925925E-2</v>
      </c>
      <c r="F266" s="566">
        <f t="shared" si="107"/>
        <v>2.5925925925925925E-2</v>
      </c>
      <c r="G266" s="566">
        <f t="shared" si="107"/>
        <v>2.5925925925925925E-2</v>
      </c>
      <c r="H266" s="566">
        <f t="shared" si="107"/>
        <v>2.5925925925925925E-2</v>
      </c>
      <c r="I266" s="566">
        <f t="shared" si="107"/>
        <v>2.5925925925925925E-2</v>
      </c>
      <c r="J266" s="566">
        <f t="shared" si="107"/>
        <v>2.5925925925925925E-2</v>
      </c>
      <c r="K266" s="566">
        <f t="shared" si="107"/>
        <v>2.5925925925925925E-2</v>
      </c>
    </row>
    <row r="267" spans="2:14">
      <c r="C267" s="146"/>
      <c r="D267" s="146" t="str">
        <f>D148</f>
        <v>Total</v>
      </c>
      <c r="E267" s="134">
        <f t="shared" ref="E267:J267" si="108">SUM(E239:E266)</f>
        <v>0.99999999999999978</v>
      </c>
      <c r="F267" s="134">
        <f t="shared" si="108"/>
        <v>0.99999999999999978</v>
      </c>
      <c r="G267" s="134">
        <f t="shared" si="108"/>
        <v>0.99999999999999978</v>
      </c>
      <c r="H267" s="134">
        <f t="shared" si="108"/>
        <v>0.99999999999999978</v>
      </c>
      <c r="I267" s="134">
        <f t="shared" si="108"/>
        <v>0.99999999999999978</v>
      </c>
      <c r="J267" s="134">
        <f t="shared" si="108"/>
        <v>0.99999999999999978</v>
      </c>
      <c r="K267" s="134">
        <f t="shared" ref="K267" si="109">SUM(K239:K266)</f>
        <v>0.99999999999999978</v>
      </c>
    </row>
    <row r="268" spans="2:14">
      <c r="C268" s="28"/>
      <c r="D268" s="28"/>
      <c r="E268" s="28"/>
      <c r="F268" s="28"/>
      <c r="N268" s="31"/>
    </row>
    <row r="269" spans="2:14" s="31" customFormat="1">
      <c r="B269" s="28"/>
      <c r="C269" s="28"/>
      <c r="D269" s="28"/>
      <c r="E269" s="28"/>
      <c r="F269" s="28"/>
      <c r="G269" s="21"/>
      <c r="H269" s="21"/>
      <c r="I269" s="21"/>
      <c r="J269" s="21"/>
      <c r="K269" s="21"/>
      <c r="L269" s="21"/>
      <c r="M269" s="21"/>
    </row>
    <row r="270" spans="2:14">
      <c r="C270" s="19" t="str">
        <f>D200</f>
        <v>Telenor</v>
      </c>
      <c r="D270" s="115"/>
      <c r="E270" s="115"/>
      <c r="F270" s="115"/>
      <c r="G270" s="115"/>
      <c r="H270" s="115"/>
      <c r="I270" s="7"/>
    </row>
    <row r="271" spans="2:14">
      <c r="C271" s="128"/>
      <c r="D271" s="98"/>
      <c r="E271" s="98"/>
      <c r="F271" s="98"/>
      <c r="G271" s="98"/>
      <c r="H271" s="98"/>
      <c r="I271" s="98"/>
    </row>
    <row r="272" spans="2:14">
      <c r="C272" s="40" t="str">
        <f t="shared" ref="C272:J272" si="110">C237</f>
        <v>Код (Code)</v>
      </c>
      <c r="D272" s="41" t="str">
        <f t="shared" si="110"/>
        <v>Област (Province name)</v>
      </c>
      <c r="E272" s="42">
        <f t="shared" si="110"/>
        <v>2014</v>
      </c>
      <c r="F272" s="42">
        <f t="shared" si="110"/>
        <v>2015</v>
      </c>
      <c r="G272" s="42">
        <f t="shared" si="110"/>
        <v>2016</v>
      </c>
      <c r="H272" s="42">
        <f t="shared" si="110"/>
        <v>2017</v>
      </c>
      <c r="I272" s="42">
        <f t="shared" si="110"/>
        <v>2018</v>
      </c>
      <c r="J272" s="42">
        <f t="shared" si="110"/>
        <v>2019</v>
      </c>
      <c r="K272" s="42">
        <f t="shared" ref="K272" si="111">K237</f>
        <v>2020</v>
      </c>
    </row>
    <row r="273" spans="3:13" ht="25.5">
      <c r="C273" s="42"/>
      <c r="D273" s="42"/>
      <c r="E273" s="43" t="str">
        <f t="shared" ref="E273:J273" si="112">E238</f>
        <v>Реална (Actuals)</v>
      </c>
      <c r="F273" s="43" t="str">
        <f t="shared" si="112"/>
        <v xml:space="preserve">Оценка (Estimated) </v>
      </c>
      <c r="G273" s="43" t="str">
        <f t="shared" si="112"/>
        <v xml:space="preserve">Оценка (Estimated) </v>
      </c>
      <c r="H273" s="43" t="str">
        <f t="shared" si="112"/>
        <v xml:space="preserve">Оценка (Estimated) </v>
      </c>
      <c r="I273" s="43" t="str">
        <f t="shared" si="112"/>
        <v xml:space="preserve">Оценка (Estimated) </v>
      </c>
      <c r="J273" s="43" t="str">
        <f t="shared" si="112"/>
        <v xml:space="preserve">Оценка (Estimated) </v>
      </c>
      <c r="K273" s="43" t="str">
        <f t="shared" ref="K273:K301" si="113">K238</f>
        <v xml:space="preserve">Оценка (Estimated) </v>
      </c>
    </row>
    <row r="274" spans="3:13">
      <c r="C274" s="141" t="str">
        <f t="shared" ref="C274:J277" si="114">C239</f>
        <v>D01</v>
      </c>
      <c r="D274" s="141" t="str">
        <f t="shared" si="114"/>
        <v>Благоевград (Blagoevgrad)</v>
      </c>
      <c r="E274" s="566">
        <f>E239</f>
        <v>2.5925925925925925E-2</v>
      </c>
      <c r="F274" s="566">
        <f t="shared" ref="F274:J274" si="115">F239</f>
        <v>2.5925925925925925E-2</v>
      </c>
      <c r="G274" s="566">
        <f t="shared" si="115"/>
        <v>2.5925925925925925E-2</v>
      </c>
      <c r="H274" s="566">
        <f t="shared" si="115"/>
        <v>2.5925925925925925E-2</v>
      </c>
      <c r="I274" s="566">
        <f t="shared" si="115"/>
        <v>2.5925925925925925E-2</v>
      </c>
      <c r="J274" s="566">
        <f t="shared" si="115"/>
        <v>2.5925925925925925E-2</v>
      </c>
      <c r="K274" s="566">
        <f t="shared" si="113"/>
        <v>2.5925925925925925E-2</v>
      </c>
      <c r="M274" s="216"/>
    </row>
    <row r="275" spans="3:13">
      <c r="C275" s="141" t="str">
        <f t="shared" si="114"/>
        <v>D02</v>
      </c>
      <c r="D275" s="141" t="str">
        <f t="shared" si="114"/>
        <v>Бургас (Burgas)</v>
      </c>
      <c r="E275" s="566">
        <f t="shared" si="114"/>
        <v>2.5925925925925925E-2</v>
      </c>
      <c r="F275" s="566">
        <f t="shared" si="114"/>
        <v>2.5925925925925925E-2</v>
      </c>
      <c r="G275" s="566">
        <f t="shared" si="114"/>
        <v>2.5925925925925925E-2</v>
      </c>
      <c r="H275" s="566">
        <f t="shared" si="114"/>
        <v>2.5925925925925925E-2</v>
      </c>
      <c r="I275" s="566">
        <f t="shared" si="114"/>
        <v>2.5925925925925925E-2</v>
      </c>
      <c r="J275" s="566">
        <f t="shared" si="114"/>
        <v>2.5925925925925925E-2</v>
      </c>
      <c r="K275" s="566">
        <f t="shared" si="113"/>
        <v>2.5925925925925925E-2</v>
      </c>
      <c r="M275" s="216"/>
    </row>
    <row r="276" spans="3:13">
      <c r="C276" s="141" t="str">
        <f t="shared" si="114"/>
        <v>D03</v>
      </c>
      <c r="D276" s="141" t="str">
        <f t="shared" si="114"/>
        <v>Добрич (Dobrich)</v>
      </c>
      <c r="E276" s="566">
        <f t="shared" si="114"/>
        <v>2.5925925925925925E-2</v>
      </c>
      <c r="F276" s="566">
        <f t="shared" si="114"/>
        <v>2.5925925925925925E-2</v>
      </c>
      <c r="G276" s="566">
        <f t="shared" si="114"/>
        <v>2.5925925925925925E-2</v>
      </c>
      <c r="H276" s="566">
        <f t="shared" si="114"/>
        <v>2.5925925925925925E-2</v>
      </c>
      <c r="I276" s="566">
        <f t="shared" si="114"/>
        <v>2.5925925925925925E-2</v>
      </c>
      <c r="J276" s="566">
        <f t="shared" si="114"/>
        <v>2.5925925925925925E-2</v>
      </c>
      <c r="K276" s="566">
        <f t="shared" si="113"/>
        <v>2.5925925925925925E-2</v>
      </c>
      <c r="M276" s="216"/>
    </row>
    <row r="277" spans="3:13">
      <c r="C277" s="141" t="str">
        <f t="shared" si="114"/>
        <v>D04</v>
      </c>
      <c r="D277" s="141" t="str">
        <f t="shared" si="114"/>
        <v>Габрово (Gabrovo)</v>
      </c>
      <c r="E277" s="566">
        <f t="shared" si="114"/>
        <v>2.5925925925925925E-2</v>
      </c>
      <c r="F277" s="566">
        <f t="shared" si="114"/>
        <v>2.5925925925925925E-2</v>
      </c>
      <c r="G277" s="566">
        <f t="shared" si="114"/>
        <v>2.5925925925925925E-2</v>
      </c>
      <c r="H277" s="566">
        <f t="shared" si="114"/>
        <v>2.5925925925925925E-2</v>
      </c>
      <c r="I277" s="566">
        <f t="shared" si="114"/>
        <v>2.5925925925925925E-2</v>
      </c>
      <c r="J277" s="566">
        <f t="shared" si="114"/>
        <v>2.5925925925925925E-2</v>
      </c>
      <c r="K277" s="566">
        <f t="shared" si="113"/>
        <v>2.5925925925925925E-2</v>
      </c>
      <c r="M277" s="216"/>
    </row>
    <row r="278" spans="3:13">
      <c r="C278" s="141" t="str">
        <f>C243</f>
        <v>D05</v>
      </c>
      <c r="D278" s="141" t="str">
        <f>D243</f>
        <v>Хасково (Haskovo)</v>
      </c>
      <c r="E278" s="566">
        <f t="shared" ref="E278:J278" si="116">E243</f>
        <v>2.5925925925925925E-2</v>
      </c>
      <c r="F278" s="566">
        <f t="shared" si="116"/>
        <v>2.5925925925925925E-2</v>
      </c>
      <c r="G278" s="566">
        <f t="shared" si="116"/>
        <v>2.5925925925925925E-2</v>
      </c>
      <c r="H278" s="566">
        <f t="shared" si="116"/>
        <v>2.5925925925925925E-2</v>
      </c>
      <c r="I278" s="566">
        <f t="shared" si="116"/>
        <v>2.5925925925925925E-2</v>
      </c>
      <c r="J278" s="566">
        <f t="shared" si="116"/>
        <v>2.5925925925925925E-2</v>
      </c>
      <c r="K278" s="566">
        <f t="shared" si="113"/>
        <v>2.5925925925925925E-2</v>
      </c>
      <c r="M278" s="216"/>
    </row>
    <row r="279" spans="3:13">
      <c r="C279" s="141" t="str">
        <f t="shared" ref="C279:J301" si="117">C244</f>
        <v>D06</v>
      </c>
      <c r="D279" s="141" t="str">
        <f t="shared" si="117"/>
        <v>Кърджали (Kardzhali)</v>
      </c>
      <c r="E279" s="566">
        <f t="shared" si="117"/>
        <v>2.5925925925925925E-2</v>
      </c>
      <c r="F279" s="566">
        <f t="shared" si="117"/>
        <v>2.5925925925925925E-2</v>
      </c>
      <c r="G279" s="566">
        <f t="shared" si="117"/>
        <v>2.5925925925925925E-2</v>
      </c>
      <c r="H279" s="566">
        <f t="shared" si="117"/>
        <v>2.5925925925925925E-2</v>
      </c>
      <c r="I279" s="566">
        <f t="shared" si="117"/>
        <v>2.5925925925925925E-2</v>
      </c>
      <c r="J279" s="566">
        <f t="shared" si="117"/>
        <v>2.5925925925925925E-2</v>
      </c>
      <c r="K279" s="566">
        <f t="shared" si="113"/>
        <v>2.5925925925925925E-2</v>
      </c>
      <c r="M279" s="216"/>
    </row>
    <row r="280" spans="3:13">
      <c r="C280" s="141" t="str">
        <f t="shared" si="117"/>
        <v>D07</v>
      </c>
      <c r="D280" s="141" t="str">
        <f t="shared" si="117"/>
        <v>Кюстендил (Kyustendil)</v>
      </c>
      <c r="E280" s="566">
        <f t="shared" si="117"/>
        <v>2.5925925925925925E-2</v>
      </c>
      <c r="F280" s="566">
        <f t="shared" si="117"/>
        <v>2.5925925925925925E-2</v>
      </c>
      <c r="G280" s="566">
        <f t="shared" si="117"/>
        <v>2.5925925925925925E-2</v>
      </c>
      <c r="H280" s="566">
        <f t="shared" si="117"/>
        <v>2.5925925925925925E-2</v>
      </c>
      <c r="I280" s="566">
        <f t="shared" si="117"/>
        <v>2.5925925925925925E-2</v>
      </c>
      <c r="J280" s="566">
        <f t="shared" si="117"/>
        <v>2.5925925925925925E-2</v>
      </c>
      <c r="K280" s="566">
        <f t="shared" si="113"/>
        <v>2.5925925925925925E-2</v>
      </c>
      <c r="M280" s="216"/>
    </row>
    <row r="281" spans="3:13">
      <c r="C281" s="141" t="str">
        <f t="shared" si="117"/>
        <v>D08</v>
      </c>
      <c r="D281" s="141" t="str">
        <f t="shared" si="117"/>
        <v>Ловеч (Lovech)</v>
      </c>
      <c r="E281" s="566">
        <f t="shared" si="117"/>
        <v>2.5925925925925925E-2</v>
      </c>
      <c r="F281" s="566">
        <f t="shared" si="117"/>
        <v>2.5925925925925925E-2</v>
      </c>
      <c r="G281" s="566">
        <f t="shared" si="117"/>
        <v>2.5925925925925925E-2</v>
      </c>
      <c r="H281" s="566">
        <f t="shared" si="117"/>
        <v>2.5925925925925925E-2</v>
      </c>
      <c r="I281" s="566">
        <f t="shared" si="117"/>
        <v>2.5925925925925925E-2</v>
      </c>
      <c r="J281" s="566">
        <f t="shared" si="117"/>
        <v>2.5925925925925925E-2</v>
      </c>
      <c r="K281" s="566">
        <f t="shared" si="113"/>
        <v>2.5925925925925925E-2</v>
      </c>
      <c r="M281" s="216"/>
    </row>
    <row r="282" spans="3:13">
      <c r="C282" s="141" t="str">
        <f t="shared" si="117"/>
        <v>D09</v>
      </c>
      <c r="D282" s="141" t="str">
        <f t="shared" si="117"/>
        <v>Монтана (Montana)</v>
      </c>
      <c r="E282" s="566">
        <f t="shared" si="117"/>
        <v>2.5925925925925925E-2</v>
      </c>
      <c r="F282" s="566">
        <f t="shared" si="117"/>
        <v>2.5925925925925925E-2</v>
      </c>
      <c r="G282" s="566">
        <f t="shared" si="117"/>
        <v>2.5925925925925925E-2</v>
      </c>
      <c r="H282" s="566">
        <f t="shared" si="117"/>
        <v>2.5925925925925925E-2</v>
      </c>
      <c r="I282" s="566">
        <f t="shared" si="117"/>
        <v>2.5925925925925925E-2</v>
      </c>
      <c r="J282" s="566">
        <f t="shared" si="117"/>
        <v>2.5925925925925925E-2</v>
      </c>
      <c r="K282" s="566">
        <f t="shared" si="113"/>
        <v>2.5925925925925925E-2</v>
      </c>
      <c r="M282" s="216"/>
    </row>
    <row r="283" spans="3:13">
      <c r="C283" s="141" t="str">
        <f t="shared" si="117"/>
        <v>D10</v>
      </c>
      <c r="D283" s="141" t="str">
        <f t="shared" si="117"/>
        <v>Пазарджик (Pazardzhik)</v>
      </c>
      <c r="E283" s="566">
        <f t="shared" si="117"/>
        <v>2.5925925925925925E-2</v>
      </c>
      <c r="F283" s="566">
        <f t="shared" si="117"/>
        <v>2.5925925925925925E-2</v>
      </c>
      <c r="G283" s="566">
        <f t="shared" si="117"/>
        <v>2.5925925925925925E-2</v>
      </c>
      <c r="H283" s="566">
        <f t="shared" si="117"/>
        <v>2.5925925925925925E-2</v>
      </c>
      <c r="I283" s="566">
        <f t="shared" si="117"/>
        <v>2.5925925925925925E-2</v>
      </c>
      <c r="J283" s="566">
        <f t="shared" si="117"/>
        <v>2.5925925925925925E-2</v>
      </c>
      <c r="K283" s="566">
        <f t="shared" si="113"/>
        <v>2.5925925925925925E-2</v>
      </c>
      <c r="M283" s="216"/>
    </row>
    <row r="284" spans="3:13">
      <c r="C284" s="141" t="str">
        <f t="shared" si="117"/>
        <v>D11</v>
      </c>
      <c r="D284" s="141" t="str">
        <f t="shared" si="117"/>
        <v>Перник (Pernik)</v>
      </c>
      <c r="E284" s="566">
        <f t="shared" si="117"/>
        <v>2.5925925925925925E-2</v>
      </c>
      <c r="F284" s="566">
        <f t="shared" si="117"/>
        <v>2.5925925925925925E-2</v>
      </c>
      <c r="G284" s="566">
        <f t="shared" si="117"/>
        <v>2.5925925925925925E-2</v>
      </c>
      <c r="H284" s="566">
        <f t="shared" si="117"/>
        <v>2.5925925925925925E-2</v>
      </c>
      <c r="I284" s="566">
        <f t="shared" si="117"/>
        <v>2.5925925925925925E-2</v>
      </c>
      <c r="J284" s="566">
        <f t="shared" si="117"/>
        <v>2.5925925925925925E-2</v>
      </c>
      <c r="K284" s="566">
        <f t="shared" si="113"/>
        <v>2.5925925925925925E-2</v>
      </c>
      <c r="M284" s="216"/>
    </row>
    <row r="285" spans="3:13">
      <c r="C285" s="141" t="str">
        <f t="shared" si="117"/>
        <v>D12</v>
      </c>
      <c r="D285" s="141" t="str">
        <f t="shared" si="117"/>
        <v>Плевен (Pleven)</v>
      </c>
      <c r="E285" s="566">
        <f t="shared" si="117"/>
        <v>2.5925925925925925E-2</v>
      </c>
      <c r="F285" s="566">
        <f t="shared" si="117"/>
        <v>2.5925925925925925E-2</v>
      </c>
      <c r="G285" s="566">
        <f t="shared" si="117"/>
        <v>2.5925925925925925E-2</v>
      </c>
      <c r="H285" s="566">
        <f t="shared" si="117"/>
        <v>2.5925925925925925E-2</v>
      </c>
      <c r="I285" s="566">
        <f t="shared" si="117"/>
        <v>2.5925925925925925E-2</v>
      </c>
      <c r="J285" s="566">
        <f t="shared" si="117"/>
        <v>2.5925925925925925E-2</v>
      </c>
      <c r="K285" s="566">
        <f t="shared" si="113"/>
        <v>2.5925925925925925E-2</v>
      </c>
      <c r="M285" s="216"/>
    </row>
    <row r="286" spans="3:13">
      <c r="C286" s="141" t="str">
        <f t="shared" si="117"/>
        <v>D13</v>
      </c>
      <c r="D286" s="141" t="str">
        <f t="shared" si="117"/>
        <v>Пловдив (Plovdiv)</v>
      </c>
      <c r="E286" s="566">
        <f t="shared" si="117"/>
        <v>2.5925925925925925E-2</v>
      </c>
      <c r="F286" s="566">
        <f t="shared" si="117"/>
        <v>2.5925925925925925E-2</v>
      </c>
      <c r="G286" s="566">
        <f t="shared" si="117"/>
        <v>2.5925925925925925E-2</v>
      </c>
      <c r="H286" s="566">
        <f t="shared" si="117"/>
        <v>2.5925925925925925E-2</v>
      </c>
      <c r="I286" s="566">
        <f t="shared" si="117"/>
        <v>2.5925925925925925E-2</v>
      </c>
      <c r="J286" s="566">
        <f t="shared" si="117"/>
        <v>2.5925925925925925E-2</v>
      </c>
      <c r="K286" s="566">
        <f t="shared" si="113"/>
        <v>2.5925925925925925E-2</v>
      </c>
      <c r="M286" s="216"/>
    </row>
    <row r="287" spans="3:13">
      <c r="C287" s="141" t="str">
        <f t="shared" si="117"/>
        <v>D14</v>
      </c>
      <c r="D287" s="141" t="str">
        <f t="shared" si="117"/>
        <v>Разград (Razgrad)</v>
      </c>
      <c r="E287" s="566">
        <f t="shared" si="117"/>
        <v>2.5925925925925925E-2</v>
      </c>
      <c r="F287" s="566">
        <f t="shared" si="117"/>
        <v>2.5925925925925925E-2</v>
      </c>
      <c r="G287" s="566">
        <f t="shared" si="117"/>
        <v>2.5925925925925925E-2</v>
      </c>
      <c r="H287" s="566">
        <f t="shared" si="117"/>
        <v>2.5925925925925925E-2</v>
      </c>
      <c r="I287" s="566">
        <f t="shared" si="117"/>
        <v>2.5925925925925925E-2</v>
      </c>
      <c r="J287" s="566">
        <f t="shared" si="117"/>
        <v>2.5925925925925925E-2</v>
      </c>
      <c r="K287" s="566">
        <f t="shared" si="113"/>
        <v>2.5925925925925925E-2</v>
      </c>
      <c r="M287" s="216"/>
    </row>
    <row r="288" spans="3:13">
      <c r="C288" s="141" t="str">
        <f t="shared" si="117"/>
        <v>D15</v>
      </c>
      <c r="D288" s="141" t="str">
        <f t="shared" si="117"/>
        <v>Русе (Ruse)</v>
      </c>
      <c r="E288" s="566">
        <f t="shared" si="117"/>
        <v>2.5925925925925925E-2</v>
      </c>
      <c r="F288" s="566">
        <f t="shared" si="117"/>
        <v>2.5925925925925925E-2</v>
      </c>
      <c r="G288" s="566">
        <f t="shared" si="117"/>
        <v>2.5925925925925925E-2</v>
      </c>
      <c r="H288" s="566">
        <f t="shared" si="117"/>
        <v>2.5925925925925925E-2</v>
      </c>
      <c r="I288" s="566">
        <f t="shared" si="117"/>
        <v>2.5925925925925925E-2</v>
      </c>
      <c r="J288" s="566">
        <f t="shared" si="117"/>
        <v>2.5925925925925925E-2</v>
      </c>
      <c r="K288" s="566">
        <f t="shared" si="113"/>
        <v>2.5925925925925925E-2</v>
      </c>
      <c r="M288" s="216"/>
    </row>
    <row r="289" spans="3:13">
      <c r="C289" s="141" t="str">
        <f t="shared" si="117"/>
        <v>D16</v>
      </c>
      <c r="D289" s="141" t="str">
        <f t="shared" si="117"/>
        <v>Шумен (Shumen)</v>
      </c>
      <c r="E289" s="566">
        <f t="shared" si="117"/>
        <v>2.5925925925925925E-2</v>
      </c>
      <c r="F289" s="566">
        <f t="shared" si="117"/>
        <v>2.5925925925925925E-2</v>
      </c>
      <c r="G289" s="566">
        <f t="shared" si="117"/>
        <v>2.5925925925925925E-2</v>
      </c>
      <c r="H289" s="566">
        <f t="shared" si="117"/>
        <v>2.5925925925925925E-2</v>
      </c>
      <c r="I289" s="566">
        <f t="shared" si="117"/>
        <v>2.5925925925925925E-2</v>
      </c>
      <c r="J289" s="566">
        <f t="shared" si="117"/>
        <v>2.5925925925925925E-2</v>
      </c>
      <c r="K289" s="566">
        <f t="shared" si="113"/>
        <v>2.5925925925925925E-2</v>
      </c>
      <c r="M289" s="216"/>
    </row>
    <row r="290" spans="3:13">
      <c r="C290" s="141" t="str">
        <f t="shared" si="117"/>
        <v>D17</v>
      </c>
      <c r="D290" s="141" t="str">
        <f t="shared" si="117"/>
        <v>Силистра (Silistra)</v>
      </c>
      <c r="E290" s="566">
        <f t="shared" si="117"/>
        <v>2.5925925925925925E-2</v>
      </c>
      <c r="F290" s="566">
        <f t="shared" si="117"/>
        <v>2.5925925925925925E-2</v>
      </c>
      <c r="G290" s="566">
        <f t="shared" si="117"/>
        <v>2.5925925925925925E-2</v>
      </c>
      <c r="H290" s="566">
        <f t="shared" si="117"/>
        <v>2.5925925925925925E-2</v>
      </c>
      <c r="I290" s="566">
        <f t="shared" si="117"/>
        <v>2.5925925925925925E-2</v>
      </c>
      <c r="J290" s="566">
        <f t="shared" si="117"/>
        <v>2.5925925925925925E-2</v>
      </c>
      <c r="K290" s="566">
        <f t="shared" si="113"/>
        <v>2.5925925925925925E-2</v>
      </c>
      <c r="M290" s="216"/>
    </row>
    <row r="291" spans="3:13">
      <c r="C291" s="141" t="str">
        <f t="shared" si="117"/>
        <v>D18</v>
      </c>
      <c r="D291" s="141" t="str">
        <f t="shared" si="117"/>
        <v>Сливен (Sliven)</v>
      </c>
      <c r="E291" s="566">
        <f t="shared" si="117"/>
        <v>2.5925925925925925E-2</v>
      </c>
      <c r="F291" s="566">
        <f t="shared" si="117"/>
        <v>2.5925925925925925E-2</v>
      </c>
      <c r="G291" s="566">
        <f t="shared" si="117"/>
        <v>2.5925925925925925E-2</v>
      </c>
      <c r="H291" s="566">
        <f t="shared" si="117"/>
        <v>2.5925925925925925E-2</v>
      </c>
      <c r="I291" s="566">
        <f t="shared" si="117"/>
        <v>2.5925925925925925E-2</v>
      </c>
      <c r="J291" s="566">
        <f t="shared" si="117"/>
        <v>2.5925925925925925E-2</v>
      </c>
      <c r="K291" s="566">
        <f t="shared" si="113"/>
        <v>2.5925925925925925E-2</v>
      </c>
      <c r="M291" s="216"/>
    </row>
    <row r="292" spans="3:13">
      <c r="C292" s="141" t="str">
        <f t="shared" si="117"/>
        <v>D19</v>
      </c>
      <c r="D292" s="141" t="str">
        <f t="shared" si="117"/>
        <v>Смолян (Smolyan)</v>
      </c>
      <c r="E292" s="566">
        <f t="shared" si="117"/>
        <v>2.5925925925925925E-2</v>
      </c>
      <c r="F292" s="566">
        <f t="shared" si="117"/>
        <v>2.5925925925925925E-2</v>
      </c>
      <c r="G292" s="566">
        <f t="shared" si="117"/>
        <v>2.5925925925925925E-2</v>
      </c>
      <c r="H292" s="566">
        <f t="shared" si="117"/>
        <v>2.5925925925925925E-2</v>
      </c>
      <c r="I292" s="566">
        <f t="shared" si="117"/>
        <v>2.5925925925925925E-2</v>
      </c>
      <c r="J292" s="566">
        <f t="shared" si="117"/>
        <v>2.5925925925925925E-2</v>
      </c>
      <c r="K292" s="566">
        <f t="shared" si="113"/>
        <v>2.5925925925925925E-2</v>
      </c>
      <c r="M292" s="216"/>
    </row>
    <row r="293" spans="3:13">
      <c r="C293" s="141" t="str">
        <f t="shared" si="117"/>
        <v>D20</v>
      </c>
      <c r="D293" s="141" t="str">
        <f t="shared" si="117"/>
        <v>София-град (Sofia-Capital)</v>
      </c>
      <c r="E293" s="566">
        <f t="shared" si="117"/>
        <v>0.3</v>
      </c>
      <c r="F293" s="566">
        <f t="shared" si="117"/>
        <v>0.3</v>
      </c>
      <c r="G293" s="566">
        <f t="shared" si="117"/>
        <v>0.3</v>
      </c>
      <c r="H293" s="566">
        <f t="shared" si="117"/>
        <v>0.3</v>
      </c>
      <c r="I293" s="566">
        <f t="shared" si="117"/>
        <v>0.3</v>
      </c>
      <c r="J293" s="566">
        <f t="shared" si="117"/>
        <v>0.3</v>
      </c>
      <c r="K293" s="566">
        <f t="shared" si="113"/>
        <v>0.3</v>
      </c>
      <c r="M293" s="216"/>
    </row>
    <row r="294" spans="3:13">
      <c r="C294" s="141" t="str">
        <f t="shared" si="117"/>
        <v>D21</v>
      </c>
      <c r="D294" s="141" t="str">
        <f t="shared" si="117"/>
        <v>София-област (Sofia (province))</v>
      </c>
      <c r="E294" s="566">
        <f t="shared" si="117"/>
        <v>2.5925925925925925E-2</v>
      </c>
      <c r="F294" s="566">
        <f t="shared" si="117"/>
        <v>2.5925925925925925E-2</v>
      </c>
      <c r="G294" s="566">
        <f t="shared" si="117"/>
        <v>2.5925925925925925E-2</v>
      </c>
      <c r="H294" s="566">
        <f t="shared" si="117"/>
        <v>2.5925925925925925E-2</v>
      </c>
      <c r="I294" s="566">
        <f t="shared" si="117"/>
        <v>2.5925925925925925E-2</v>
      </c>
      <c r="J294" s="566">
        <f t="shared" si="117"/>
        <v>2.5925925925925925E-2</v>
      </c>
      <c r="K294" s="566">
        <f t="shared" si="113"/>
        <v>2.5925925925925925E-2</v>
      </c>
      <c r="M294" s="216"/>
    </row>
    <row r="295" spans="3:13">
      <c r="C295" s="141" t="str">
        <f t="shared" si="117"/>
        <v>D22</v>
      </c>
      <c r="D295" s="141" t="str">
        <f t="shared" si="117"/>
        <v>Стара Загора (Stara Zagora)</v>
      </c>
      <c r="E295" s="566">
        <f t="shared" si="117"/>
        <v>2.5925925925925925E-2</v>
      </c>
      <c r="F295" s="566">
        <f t="shared" si="117"/>
        <v>2.5925925925925925E-2</v>
      </c>
      <c r="G295" s="566">
        <f t="shared" si="117"/>
        <v>2.5925925925925925E-2</v>
      </c>
      <c r="H295" s="566">
        <f t="shared" si="117"/>
        <v>2.5925925925925925E-2</v>
      </c>
      <c r="I295" s="566">
        <f t="shared" si="117"/>
        <v>2.5925925925925925E-2</v>
      </c>
      <c r="J295" s="566">
        <f t="shared" si="117"/>
        <v>2.5925925925925925E-2</v>
      </c>
      <c r="K295" s="566">
        <f t="shared" si="113"/>
        <v>2.5925925925925925E-2</v>
      </c>
      <c r="M295" s="216"/>
    </row>
    <row r="296" spans="3:13">
      <c r="C296" s="141" t="str">
        <f t="shared" si="117"/>
        <v>D23</v>
      </c>
      <c r="D296" s="141" t="str">
        <f t="shared" si="117"/>
        <v>Търговище (Targovishte)</v>
      </c>
      <c r="E296" s="566">
        <f t="shared" si="117"/>
        <v>2.5925925925925925E-2</v>
      </c>
      <c r="F296" s="566">
        <f t="shared" si="117"/>
        <v>2.5925925925925925E-2</v>
      </c>
      <c r="G296" s="566">
        <f t="shared" si="117"/>
        <v>2.5925925925925925E-2</v>
      </c>
      <c r="H296" s="566">
        <f t="shared" si="117"/>
        <v>2.5925925925925925E-2</v>
      </c>
      <c r="I296" s="566">
        <f t="shared" si="117"/>
        <v>2.5925925925925925E-2</v>
      </c>
      <c r="J296" s="566">
        <f t="shared" si="117"/>
        <v>2.5925925925925925E-2</v>
      </c>
      <c r="K296" s="566">
        <f t="shared" si="113"/>
        <v>2.5925925925925925E-2</v>
      </c>
      <c r="M296" s="216"/>
    </row>
    <row r="297" spans="3:13">
      <c r="C297" s="141" t="str">
        <f t="shared" si="117"/>
        <v>D24</v>
      </c>
      <c r="D297" s="141" t="str">
        <f t="shared" si="117"/>
        <v>Варна (Varna)</v>
      </c>
      <c r="E297" s="566">
        <f t="shared" si="117"/>
        <v>2.5925925925925925E-2</v>
      </c>
      <c r="F297" s="566">
        <f t="shared" si="117"/>
        <v>2.5925925925925925E-2</v>
      </c>
      <c r="G297" s="566">
        <f t="shared" si="117"/>
        <v>2.5925925925925925E-2</v>
      </c>
      <c r="H297" s="566">
        <f t="shared" si="117"/>
        <v>2.5925925925925925E-2</v>
      </c>
      <c r="I297" s="566">
        <f t="shared" si="117"/>
        <v>2.5925925925925925E-2</v>
      </c>
      <c r="J297" s="566">
        <f t="shared" si="117"/>
        <v>2.5925925925925925E-2</v>
      </c>
      <c r="K297" s="566">
        <f t="shared" si="113"/>
        <v>2.5925925925925925E-2</v>
      </c>
      <c r="M297" s="216"/>
    </row>
    <row r="298" spans="3:13">
      <c r="C298" s="141" t="str">
        <f t="shared" si="117"/>
        <v>D25</v>
      </c>
      <c r="D298" s="141" t="str">
        <f t="shared" si="117"/>
        <v>Велико Търново (Veliko Tarnovo)</v>
      </c>
      <c r="E298" s="566">
        <f t="shared" si="117"/>
        <v>2.5925925925925925E-2</v>
      </c>
      <c r="F298" s="566">
        <f t="shared" si="117"/>
        <v>2.5925925925925925E-2</v>
      </c>
      <c r="G298" s="566">
        <f t="shared" si="117"/>
        <v>2.5925925925925925E-2</v>
      </c>
      <c r="H298" s="566">
        <f t="shared" si="117"/>
        <v>2.5925925925925925E-2</v>
      </c>
      <c r="I298" s="566">
        <f t="shared" si="117"/>
        <v>2.5925925925925925E-2</v>
      </c>
      <c r="J298" s="566">
        <f t="shared" si="117"/>
        <v>2.5925925925925925E-2</v>
      </c>
      <c r="K298" s="566">
        <f t="shared" si="113"/>
        <v>2.5925925925925925E-2</v>
      </c>
      <c r="M298" s="216"/>
    </row>
    <row r="299" spans="3:13">
      <c r="C299" s="141" t="str">
        <f t="shared" si="117"/>
        <v>D26</v>
      </c>
      <c r="D299" s="141" t="str">
        <f t="shared" si="117"/>
        <v>Видин (Vidin)</v>
      </c>
      <c r="E299" s="566">
        <f t="shared" si="117"/>
        <v>2.5925925925925925E-2</v>
      </c>
      <c r="F299" s="566">
        <f t="shared" si="117"/>
        <v>2.5925925925925925E-2</v>
      </c>
      <c r="G299" s="566">
        <f t="shared" si="117"/>
        <v>2.5925925925925925E-2</v>
      </c>
      <c r="H299" s="566">
        <f t="shared" si="117"/>
        <v>2.5925925925925925E-2</v>
      </c>
      <c r="I299" s="566">
        <f t="shared" si="117"/>
        <v>2.5925925925925925E-2</v>
      </c>
      <c r="J299" s="566">
        <f t="shared" si="117"/>
        <v>2.5925925925925925E-2</v>
      </c>
      <c r="K299" s="566">
        <f t="shared" si="113"/>
        <v>2.5925925925925925E-2</v>
      </c>
      <c r="M299" s="216"/>
    </row>
    <row r="300" spans="3:13">
      <c r="C300" s="141" t="str">
        <f t="shared" si="117"/>
        <v>D27</v>
      </c>
      <c r="D300" s="141" t="str">
        <f t="shared" si="117"/>
        <v>Враца (Vratsa)</v>
      </c>
      <c r="E300" s="566">
        <f t="shared" si="117"/>
        <v>2.5925925925925925E-2</v>
      </c>
      <c r="F300" s="566">
        <f t="shared" si="117"/>
        <v>2.5925925925925925E-2</v>
      </c>
      <c r="G300" s="566">
        <f t="shared" si="117"/>
        <v>2.5925925925925925E-2</v>
      </c>
      <c r="H300" s="566">
        <f t="shared" si="117"/>
        <v>2.5925925925925925E-2</v>
      </c>
      <c r="I300" s="566">
        <f t="shared" si="117"/>
        <v>2.5925925925925925E-2</v>
      </c>
      <c r="J300" s="566">
        <f t="shared" si="117"/>
        <v>2.5925925925925925E-2</v>
      </c>
      <c r="K300" s="566">
        <f t="shared" si="113"/>
        <v>2.5925925925925925E-2</v>
      </c>
      <c r="M300" s="216"/>
    </row>
    <row r="301" spans="3:13">
      <c r="C301" s="141" t="str">
        <f t="shared" si="117"/>
        <v>D28</v>
      </c>
      <c r="D301" s="141" t="str">
        <f t="shared" si="117"/>
        <v>Ямбол (Yambol)</v>
      </c>
      <c r="E301" s="566">
        <f t="shared" si="117"/>
        <v>2.5925925925925925E-2</v>
      </c>
      <c r="F301" s="566">
        <f t="shared" si="117"/>
        <v>2.5925925925925925E-2</v>
      </c>
      <c r="G301" s="566">
        <f t="shared" si="117"/>
        <v>2.5925925925925925E-2</v>
      </c>
      <c r="H301" s="566">
        <f t="shared" si="117"/>
        <v>2.5925925925925925E-2</v>
      </c>
      <c r="I301" s="566">
        <f t="shared" si="117"/>
        <v>2.5925925925925925E-2</v>
      </c>
      <c r="J301" s="566">
        <f t="shared" si="117"/>
        <v>2.5925925925925925E-2</v>
      </c>
      <c r="K301" s="566">
        <f t="shared" si="113"/>
        <v>2.5925925925925925E-2</v>
      </c>
      <c r="M301" s="216"/>
    </row>
    <row r="302" spans="3:13">
      <c r="C302" s="146"/>
      <c r="D302" s="146" t="str">
        <f>D267</f>
        <v>Total</v>
      </c>
      <c r="E302" s="509">
        <f t="shared" ref="E302:J302" si="118">SUM(E274:E301)</f>
        <v>0.99999999999999978</v>
      </c>
      <c r="F302" s="509">
        <f t="shared" si="118"/>
        <v>0.99999999999999978</v>
      </c>
      <c r="G302" s="134">
        <f t="shared" si="118"/>
        <v>0.99999999999999978</v>
      </c>
      <c r="H302" s="134">
        <f t="shared" si="118"/>
        <v>0.99999999999999978</v>
      </c>
      <c r="I302" s="134">
        <f t="shared" si="118"/>
        <v>0.99999999999999978</v>
      </c>
      <c r="J302" s="134">
        <f t="shared" si="118"/>
        <v>0.99999999999999978</v>
      </c>
      <c r="K302" s="134">
        <f t="shared" ref="K302" si="119">SUM(K274:K301)</f>
        <v>0.99999999999999978</v>
      </c>
    </row>
    <row r="305" spans="3:13">
      <c r="C305" s="19" t="str">
        <f>D201</f>
        <v>BTC</v>
      </c>
      <c r="D305" s="115"/>
      <c r="E305" s="115"/>
      <c r="F305" s="115"/>
      <c r="G305" s="115"/>
      <c r="H305" s="115"/>
      <c r="I305" s="7"/>
    </row>
    <row r="306" spans="3:13">
      <c r="C306" s="128"/>
      <c r="D306" s="98"/>
      <c r="E306" s="98"/>
      <c r="F306" s="98"/>
      <c r="G306" s="98"/>
      <c r="H306" s="98"/>
      <c r="I306" s="98"/>
    </row>
    <row r="307" spans="3:13">
      <c r="C307" s="40" t="str">
        <f t="shared" ref="C307:J307" si="120">C272</f>
        <v>Код (Code)</v>
      </c>
      <c r="D307" s="41" t="str">
        <f t="shared" si="120"/>
        <v>Област (Province name)</v>
      </c>
      <c r="E307" s="42">
        <f t="shared" si="120"/>
        <v>2014</v>
      </c>
      <c r="F307" s="42">
        <f t="shared" si="120"/>
        <v>2015</v>
      </c>
      <c r="G307" s="42">
        <f t="shared" si="120"/>
        <v>2016</v>
      </c>
      <c r="H307" s="42">
        <f t="shared" si="120"/>
        <v>2017</v>
      </c>
      <c r="I307" s="42">
        <f t="shared" si="120"/>
        <v>2018</v>
      </c>
      <c r="J307" s="42">
        <f t="shared" si="120"/>
        <v>2019</v>
      </c>
      <c r="K307" s="42">
        <f t="shared" ref="K307" si="121">K272</f>
        <v>2020</v>
      </c>
    </row>
    <row r="308" spans="3:13" ht="25.5">
      <c r="C308" s="42"/>
      <c r="D308" s="42"/>
      <c r="E308" s="43" t="str">
        <f t="shared" ref="E308:J308" si="122">E273</f>
        <v>Реална (Actuals)</v>
      </c>
      <c r="F308" s="43" t="str">
        <f t="shared" si="122"/>
        <v xml:space="preserve">Оценка (Estimated) </v>
      </c>
      <c r="G308" s="43" t="str">
        <f t="shared" si="122"/>
        <v xml:space="preserve">Оценка (Estimated) </v>
      </c>
      <c r="H308" s="43" t="str">
        <f t="shared" si="122"/>
        <v xml:space="preserve">Оценка (Estimated) </v>
      </c>
      <c r="I308" s="43" t="str">
        <f t="shared" si="122"/>
        <v xml:space="preserve">Оценка (Estimated) </v>
      </c>
      <c r="J308" s="43" t="str">
        <f t="shared" si="122"/>
        <v xml:space="preserve">Оценка (Estimated) </v>
      </c>
      <c r="K308" s="43" t="str">
        <f t="shared" ref="K308" si="123">K273</f>
        <v xml:space="preserve">Оценка (Estimated) </v>
      </c>
    </row>
    <row r="309" spans="3:13">
      <c r="C309" s="141" t="str">
        <f t="shared" ref="C309:D318" si="124">C274</f>
        <v>D01</v>
      </c>
      <c r="D309" s="141" t="str">
        <f t="shared" si="124"/>
        <v>Благоевград (Blagoevgrad)</v>
      </c>
      <c r="E309" s="566">
        <f>E239</f>
        <v>2.5925925925925925E-2</v>
      </c>
      <c r="F309" s="566">
        <f t="shared" ref="F309:K309" si="125">F239</f>
        <v>2.5925925925925925E-2</v>
      </c>
      <c r="G309" s="566">
        <f t="shared" si="125"/>
        <v>2.5925925925925925E-2</v>
      </c>
      <c r="H309" s="566">
        <f t="shared" si="125"/>
        <v>2.5925925925925925E-2</v>
      </c>
      <c r="I309" s="566">
        <f t="shared" si="125"/>
        <v>2.5925925925925925E-2</v>
      </c>
      <c r="J309" s="566">
        <f t="shared" si="125"/>
        <v>2.5925925925925925E-2</v>
      </c>
      <c r="K309" s="566">
        <f t="shared" si="125"/>
        <v>2.5925925925925925E-2</v>
      </c>
      <c r="M309" s="216"/>
    </row>
    <row r="310" spans="3:13">
      <c r="C310" s="141" t="str">
        <f t="shared" si="124"/>
        <v>D02</v>
      </c>
      <c r="D310" s="141" t="str">
        <f t="shared" si="124"/>
        <v>Бургас (Burgas)</v>
      </c>
      <c r="E310" s="566">
        <f t="shared" ref="E310:K310" si="126">E240</f>
        <v>2.5925925925925925E-2</v>
      </c>
      <c r="F310" s="566">
        <f t="shared" si="126"/>
        <v>2.5925925925925925E-2</v>
      </c>
      <c r="G310" s="566">
        <f t="shared" si="126"/>
        <v>2.5925925925925925E-2</v>
      </c>
      <c r="H310" s="566">
        <f t="shared" si="126"/>
        <v>2.5925925925925925E-2</v>
      </c>
      <c r="I310" s="566">
        <f t="shared" si="126"/>
        <v>2.5925925925925925E-2</v>
      </c>
      <c r="J310" s="566">
        <f t="shared" si="126"/>
        <v>2.5925925925925925E-2</v>
      </c>
      <c r="K310" s="566">
        <f t="shared" si="126"/>
        <v>2.5925925925925925E-2</v>
      </c>
      <c r="M310" s="216"/>
    </row>
    <row r="311" spans="3:13">
      <c r="C311" s="141" t="str">
        <f t="shared" si="124"/>
        <v>D03</v>
      </c>
      <c r="D311" s="141" t="str">
        <f t="shared" si="124"/>
        <v>Добрич (Dobrich)</v>
      </c>
      <c r="E311" s="566">
        <f t="shared" ref="E311:K311" si="127">E241</f>
        <v>2.5925925925925925E-2</v>
      </c>
      <c r="F311" s="566">
        <f t="shared" si="127"/>
        <v>2.5925925925925925E-2</v>
      </c>
      <c r="G311" s="566">
        <f t="shared" si="127"/>
        <v>2.5925925925925925E-2</v>
      </c>
      <c r="H311" s="566">
        <f t="shared" si="127"/>
        <v>2.5925925925925925E-2</v>
      </c>
      <c r="I311" s="566">
        <f t="shared" si="127"/>
        <v>2.5925925925925925E-2</v>
      </c>
      <c r="J311" s="566">
        <f t="shared" si="127"/>
        <v>2.5925925925925925E-2</v>
      </c>
      <c r="K311" s="566">
        <f t="shared" si="127"/>
        <v>2.5925925925925925E-2</v>
      </c>
      <c r="M311" s="216"/>
    </row>
    <row r="312" spans="3:13">
      <c r="C312" s="141" t="str">
        <f t="shared" si="124"/>
        <v>D04</v>
      </c>
      <c r="D312" s="141" t="str">
        <f t="shared" si="124"/>
        <v>Габрово (Gabrovo)</v>
      </c>
      <c r="E312" s="566">
        <f t="shared" ref="E312:K312" si="128">E242</f>
        <v>2.5925925925925925E-2</v>
      </c>
      <c r="F312" s="566">
        <f t="shared" si="128"/>
        <v>2.5925925925925925E-2</v>
      </c>
      <c r="G312" s="566">
        <f t="shared" si="128"/>
        <v>2.5925925925925925E-2</v>
      </c>
      <c r="H312" s="566">
        <f t="shared" si="128"/>
        <v>2.5925925925925925E-2</v>
      </c>
      <c r="I312" s="566">
        <f t="shared" si="128"/>
        <v>2.5925925925925925E-2</v>
      </c>
      <c r="J312" s="566">
        <f t="shared" si="128"/>
        <v>2.5925925925925925E-2</v>
      </c>
      <c r="K312" s="566">
        <f t="shared" si="128"/>
        <v>2.5925925925925925E-2</v>
      </c>
      <c r="M312" s="216"/>
    </row>
    <row r="313" spans="3:13">
      <c r="C313" s="141" t="str">
        <f t="shared" si="124"/>
        <v>D05</v>
      </c>
      <c r="D313" s="141" t="str">
        <f t="shared" si="124"/>
        <v>Хасково (Haskovo)</v>
      </c>
      <c r="E313" s="566">
        <f t="shared" ref="E313:K313" si="129">E243</f>
        <v>2.5925925925925925E-2</v>
      </c>
      <c r="F313" s="566">
        <f t="shared" si="129"/>
        <v>2.5925925925925925E-2</v>
      </c>
      <c r="G313" s="566">
        <f t="shared" si="129"/>
        <v>2.5925925925925925E-2</v>
      </c>
      <c r="H313" s="566">
        <f t="shared" si="129"/>
        <v>2.5925925925925925E-2</v>
      </c>
      <c r="I313" s="566">
        <f t="shared" si="129"/>
        <v>2.5925925925925925E-2</v>
      </c>
      <c r="J313" s="566">
        <f t="shared" si="129"/>
        <v>2.5925925925925925E-2</v>
      </c>
      <c r="K313" s="566">
        <f t="shared" si="129"/>
        <v>2.5925925925925925E-2</v>
      </c>
      <c r="M313" s="216"/>
    </row>
    <row r="314" spans="3:13">
      <c r="C314" s="141" t="str">
        <f t="shared" si="124"/>
        <v>D06</v>
      </c>
      <c r="D314" s="141" t="str">
        <f t="shared" si="124"/>
        <v>Кърджали (Kardzhali)</v>
      </c>
      <c r="E314" s="566">
        <f t="shared" ref="E314:K314" si="130">E244</f>
        <v>2.5925925925925925E-2</v>
      </c>
      <c r="F314" s="566">
        <f t="shared" si="130"/>
        <v>2.5925925925925925E-2</v>
      </c>
      <c r="G314" s="566">
        <f t="shared" si="130"/>
        <v>2.5925925925925925E-2</v>
      </c>
      <c r="H314" s="566">
        <f t="shared" si="130"/>
        <v>2.5925925925925925E-2</v>
      </c>
      <c r="I314" s="566">
        <f t="shared" si="130"/>
        <v>2.5925925925925925E-2</v>
      </c>
      <c r="J314" s="566">
        <f t="shared" si="130"/>
        <v>2.5925925925925925E-2</v>
      </c>
      <c r="K314" s="566">
        <f t="shared" si="130"/>
        <v>2.5925925925925925E-2</v>
      </c>
      <c r="M314" s="216"/>
    </row>
    <row r="315" spans="3:13">
      <c r="C315" s="141" t="str">
        <f t="shared" si="124"/>
        <v>D07</v>
      </c>
      <c r="D315" s="141" t="str">
        <f t="shared" si="124"/>
        <v>Кюстендил (Kyustendil)</v>
      </c>
      <c r="E315" s="566">
        <f t="shared" ref="E315:K315" si="131">E245</f>
        <v>2.5925925925925925E-2</v>
      </c>
      <c r="F315" s="566">
        <f t="shared" si="131"/>
        <v>2.5925925925925925E-2</v>
      </c>
      <c r="G315" s="566">
        <f t="shared" si="131"/>
        <v>2.5925925925925925E-2</v>
      </c>
      <c r="H315" s="566">
        <f t="shared" si="131"/>
        <v>2.5925925925925925E-2</v>
      </c>
      <c r="I315" s="566">
        <f t="shared" si="131"/>
        <v>2.5925925925925925E-2</v>
      </c>
      <c r="J315" s="566">
        <f t="shared" si="131"/>
        <v>2.5925925925925925E-2</v>
      </c>
      <c r="K315" s="566">
        <f t="shared" si="131"/>
        <v>2.5925925925925925E-2</v>
      </c>
      <c r="M315" s="216"/>
    </row>
    <row r="316" spans="3:13">
      <c r="C316" s="141" t="str">
        <f t="shared" si="124"/>
        <v>D08</v>
      </c>
      <c r="D316" s="141" t="str">
        <f t="shared" si="124"/>
        <v>Ловеч (Lovech)</v>
      </c>
      <c r="E316" s="566">
        <f t="shared" ref="E316:K316" si="132">E246</f>
        <v>2.5925925925925925E-2</v>
      </c>
      <c r="F316" s="566">
        <f t="shared" si="132"/>
        <v>2.5925925925925925E-2</v>
      </c>
      <c r="G316" s="566">
        <f t="shared" si="132"/>
        <v>2.5925925925925925E-2</v>
      </c>
      <c r="H316" s="566">
        <f t="shared" si="132"/>
        <v>2.5925925925925925E-2</v>
      </c>
      <c r="I316" s="566">
        <f t="shared" si="132"/>
        <v>2.5925925925925925E-2</v>
      </c>
      <c r="J316" s="566">
        <f t="shared" si="132"/>
        <v>2.5925925925925925E-2</v>
      </c>
      <c r="K316" s="566">
        <f t="shared" si="132"/>
        <v>2.5925925925925925E-2</v>
      </c>
      <c r="M316" s="216"/>
    </row>
    <row r="317" spans="3:13">
      <c r="C317" s="141" t="str">
        <f t="shared" si="124"/>
        <v>D09</v>
      </c>
      <c r="D317" s="141" t="str">
        <f t="shared" si="124"/>
        <v>Монтана (Montana)</v>
      </c>
      <c r="E317" s="566">
        <f t="shared" ref="E317:K317" si="133">E247</f>
        <v>2.5925925925925925E-2</v>
      </c>
      <c r="F317" s="566">
        <f t="shared" si="133"/>
        <v>2.5925925925925925E-2</v>
      </c>
      <c r="G317" s="566">
        <f t="shared" si="133"/>
        <v>2.5925925925925925E-2</v>
      </c>
      <c r="H317" s="566">
        <f t="shared" si="133"/>
        <v>2.5925925925925925E-2</v>
      </c>
      <c r="I317" s="566">
        <f t="shared" si="133"/>
        <v>2.5925925925925925E-2</v>
      </c>
      <c r="J317" s="566">
        <f t="shared" si="133"/>
        <v>2.5925925925925925E-2</v>
      </c>
      <c r="K317" s="566">
        <f t="shared" si="133"/>
        <v>2.5925925925925925E-2</v>
      </c>
      <c r="M317" s="216"/>
    </row>
    <row r="318" spans="3:13">
      <c r="C318" s="141" t="str">
        <f t="shared" si="124"/>
        <v>D10</v>
      </c>
      <c r="D318" s="141" t="str">
        <f t="shared" si="124"/>
        <v>Пазарджик (Pazardzhik)</v>
      </c>
      <c r="E318" s="566">
        <f t="shared" ref="E318:K318" si="134">E248</f>
        <v>2.5925925925925925E-2</v>
      </c>
      <c r="F318" s="566">
        <f t="shared" si="134"/>
        <v>2.5925925925925925E-2</v>
      </c>
      <c r="G318" s="566">
        <f t="shared" si="134"/>
        <v>2.5925925925925925E-2</v>
      </c>
      <c r="H318" s="566">
        <f t="shared" si="134"/>
        <v>2.5925925925925925E-2</v>
      </c>
      <c r="I318" s="566">
        <f t="shared" si="134"/>
        <v>2.5925925925925925E-2</v>
      </c>
      <c r="J318" s="566">
        <f t="shared" si="134"/>
        <v>2.5925925925925925E-2</v>
      </c>
      <c r="K318" s="566">
        <f t="shared" si="134"/>
        <v>2.5925925925925925E-2</v>
      </c>
      <c r="M318" s="216"/>
    </row>
    <row r="319" spans="3:13">
      <c r="C319" s="141" t="str">
        <f t="shared" ref="C319:D328" si="135">C284</f>
        <v>D11</v>
      </c>
      <c r="D319" s="141" t="str">
        <f t="shared" si="135"/>
        <v>Перник (Pernik)</v>
      </c>
      <c r="E319" s="566">
        <f t="shared" ref="E319:K319" si="136">E249</f>
        <v>2.5925925925925925E-2</v>
      </c>
      <c r="F319" s="566">
        <f t="shared" si="136"/>
        <v>2.5925925925925925E-2</v>
      </c>
      <c r="G319" s="566">
        <f t="shared" si="136"/>
        <v>2.5925925925925925E-2</v>
      </c>
      <c r="H319" s="566">
        <f t="shared" si="136"/>
        <v>2.5925925925925925E-2</v>
      </c>
      <c r="I319" s="566">
        <f t="shared" si="136"/>
        <v>2.5925925925925925E-2</v>
      </c>
      <c r="J319" s="566">
        <f t="shared" si="136"/>
        <v>2.5925925925925925E-2</v>
      </c>
      <c r="K319" s="566">
        <f t="shared" si="136"/>
        <v>2.5925925925925925E-2</v>
      </c>
      <c r="M319" s="216"/>
    </row>
    <row r="320" spans="3:13">
      <c r="C320" s="141" t="str">
        <f t="shared" si="135"/>
        <v>D12</v>
      </c>
      <c r="D320" s="141" t="str">
        <f t="shared" si="135"/>
        <v>Плевен (Pleven)</v>
      </c>
      <c r="E320" s="566">
        <f t="shared" ref="E320:K320" si="137">E250</f>
        <v>2.5925925925925925E-2</v>
      </c>
      <c r="F320" s="566">
        <f t="shared" si="137"/>
        <v>2.5925925925925925E-2</v>
      </c>
      <c r="G320" s="566">
        <f t="shared" si="137"/>
        <v>2.5925925925925925E-2</v>
      </c>
      <c r="H320" s="566">
        <f t="shared" si="137"/>
        <v>2.5925925925925925E-2</v>
      </c>
      <c r="I320" s="566">
        <f t="shared" si="137"/>
        <v>2.5925925925925925E-2</v>
      </c>
      <c r="J320" s="566">
        <f t="shared" si="137"/>
        <v>2.5925925925925925E-2</v>
      </c>
      <c r="K320" s="566">
        <f t="shared" si="137"/>
        <v>2.5925925925925925E-2</v>
      </c>
      <c r="M320" s="216"/>
    </row>
    <row r="321" spans="3:13">
      <c r="C321" s="141" t="str">
        <f t="shared" si="135"/>
        <v>D13</v>
      </c>
      <c r="D321" s="141" t="str">
        <f t="shared" si="135"/>
        <v>Пловдив (Plovdiv)</v>
      </c>
      <c r="E321" s="566">
        <f t="shared" ref="E321:K321" si="138">E251</f>
        <v>2.5925925925925925E-2</v>
      </c>
      <c r="F321" s="566">
        <f t="shared" si="138"/>
        <v>2.5925925925925925E-2</v>
      </c>
      <c r="G321" s="566">
        <f t="shared" si="138"/>
        <v>2.5925925925925925E-2</v>
      </c>
      <c r="H321" s="566">
        <f t="shared" si="138"/>
        <v>2.5925925925925925E-2</v>
      </c>
      <c r="I321" s="566">
        <f t="shared" si="138"/>
        <v>2.5925925925925925E-2</v>
      </c>
      <c r="J321" s="566">
        <f t="shared" si="138"/>
        <v>2.5925925925925925E-2</v>
      </c>
      <c r="K321" s="566">
        <f t="shared" si="138"/>
        <v>2.5925925925925925E-2</v>
      </c>
      <c r="M321" s="216"/>
    </row>
    <row r="322" spans="3:13">
      <c r="C322" s="141" t="str">
        <f t="shared" si="135"/>
        <v>D14</v>
      </c>
      <c r="D322" s="141" t="str">
        <f t="shared" si="135"/>
        <v>Разград (Razgrad)</v>
      </c>
      <c r="E322" s="566">
        <f t="shared" ref="E322:K322" si="139">E252</f>
        <v>2.5925925925925925E-2</v>
      </c>
      <c r="F322" s="566">
        <f t="shared" si="139"/>
        <v>2.5925925925925925E-2</v>
      </c>
      <c r="G322" s="566">
        <f t="shared" si="139"/>
        <v>2.5925925925925925E-2</v>
      </c>
      <c r="H322" s="566">
        <f t="shared" si="139"/>
        <v>2.5925925925925925E-2</v>
      </c>
      <c r="I322" s="566">
        <f t="shared" si="139"/>
        <v>2.5925925925925925E-2</v>
      </c>
      <c r="J322" s="566">
        <f t="shared" si="139"/>
        <v>2.5925925925925925E-2</v>
      </c>
      <c r="K322" s="566">
        <f t="shared" si="139"/>
        <v>2.5925925925925925E-2</v>
      </c>
      <c r="M322" s="216"/>
    </row>
    <row r="323" spans="3:13">
      <c r="C323" s="141" t="str">
        <f t="shared" si="135"/>
        <v>D15</v>
      </c>
      <c r="D323" s="141" t="str">
        <f t="shared" si="135"/>
        <v>Русе (Ruse)</v>
      </c>
      <c r="E323" s="566">
        <f t="shared" ref="E323:K323" si="140">E253</f>
        <v>2.5925925925925925E-2</v>
      </c>
      <c r="F323" s="566">
        <f t="shared" si="140"/>
        <v>2.5925925925925925E-2</v>
      </c>
      <c r="G323" s="566">
        <f t="shared" si="140"/>
        <v>2.5925925925925925E-2</v>
      </c>
      <c r="H323" s="566">
        <f t="shared" si="140"/>
        <v>2.5925925925925925E-2</v>
      </c>
      <c r="I323" s="566">
        <f t="shared" si="140"/>
        <v>2.5925925925925925E-2</v>
      </c>
      <c r="J323" s="566">
        <f t="shared" si="140"/>
        <v>2.5925925925925925E-2</v>
      </c>
      <c r="K323" s="566">
        <f t="shared" si="140"/>
        <v>2.5925925925925925E-2</v>
      </c>
      <c r="M323" s="216"/>
    </row>
    <row r="324" spans="3:13">
      <c r="C324" s="141" t="str">
        <f t="shared" si="135"/>
        <v>D16</v>
      </c>
      <c r="D324" s="141" t="str">
        <f t="shared" si="135"/>
        <v>Шумен (Shumen)</v>
      </c>
      <c r="E324" s="566">
        <f t="shared" ref="E324:K324" si="141">E254</f>
        <v>2.5925925925925925E-2</v>
      </c>
      <c r="F324" s="566">
        <f t="shared" si="141"/>
        <v>2.5925925925925925E-2</v>
      </c>
      <c r="G324" s="566">
        <f t="shared" si="141"/>
        <v>2.5925925925925925E-2</v>
      </c>
      <c r="H324" s="566">
        <f t="shared" si="141"/>
        <v>2.5925925925925925E-2</v>
      </c>
      <c r="I324" s="566">
        <f t="shared" si="141"/>
        <v>2.5925925925925925E-2</v>
      </c>
      <c r="J324" s="566">
        <f t="shared" si="141"/>
        <v>2.5925925925925925E-2</v>
      </c>
      <c r="K324" s="566">
        <f t="shared" si="141"/>
        <v>2.5925925925925925E-2</v>
      </c>
      <c r="M324" s="216"/>
    </row>
    <row r="325" spans="3:13">
      <c r="C325" s="141" t="str">
        <f t="shared" si="135"/>
        <v>D17</v>
      </c>
      <c r="D325" s="141" t="str">
        <f t="shared" si="135"/>
        <v>Силистра (Silistra)</v>
      </c>
      <c r="E325" s="566">
        <f t="shared" ref="E325:K325" si="142">E255</f>
        <v>2.5925925925925925E-2</v>
      </c>
      <c r="F325" s="566">
        <f t="shared" si="142"/>
        <v>2.5925925925925925E-2</v>
      </c>
      <c r="G325" s="566">
        <f t="shared" si="142"/>
        <v>2.5925925925925925E-2</v>
      </c>
      <c r="H325" s="566">
        <f t="shared" si="142"/>
        <v>2.5925925925925925E-2</v>
      </c>
      <c r="I325" s="566">
        <f t="shared" si="142"/>
        <v>2.5925925925925925E-2</v>
      </c>
      <c r="J325" s="566">
        <f t="shared" si="142"/>
        <v>2.5925925925925925E-2</v>
      </c>
      <c r="K325" s="566">
        <f t="shared" si="142"/>
        <v>2.5925925925925925E-2</v>
      </c>
      <c r="M325" s="216"/>
    </row>
    <row r="326" spans="3:13">
      <c r="C326" s="141" t="str">
        <f t="shared" si="135"/>
        <v>D18</v>
      </c>
      <c r="D326" s="141" t="str">
        <f t="shared" si="135"/>
        <v>Сливен (Sliven)</v>
      </c>
      <c r="E326" s="566">
        <f t="shared" ref="E326:K326" si="143">E256</f>
        <v>2.5925925925925925E-2</v>
      </c>
      <c r="F326" s="566">
        <f t="shared" si="143"/>
        <v>2.5925925925925925E-2</v>
      </c>
      <c r="G326" s="566">
        <f t="shared" si="143"/>
        <v>2.5925925925925925E-2</v>
      </c>
      <c r="H326" s="566">
        <f t="shared" si="143"/>
        <v>2.5925925925925925E-2</v>
      </c>
      <c r="I326" s="566">
        <f t="shared" si="143"/>
        <v>2.5925925925925925E-2</v>
      </c>
      <c r="J326" s="566">
        <f t="shared" si="143"/>
        <v>2.5925925925925925E-2</v>
      </c>
      <c r="K326" s="566">
        <f t="shared" si="143"/>
        <v>2.5925925925925925E-2</v>
      </c>
      <c r="M326" s="216"/>
    </row>
    <row r="327" spans="3:13">
      <c r="C327" s="141" t="str">
        <f t="shared" si="135"/>
        <v>D19</v>
      </c>
      <c r="D327" s="141" t="str">
        <f t="shared" si="135"/>
        <v>Смолян (Smolyan)</v>
      </c>
      <c r="E327" s="566">
        <f t="shared" ref="E327:K327" si="144">E257</f>
        <v>2.5925925925925925E-2</v>
      </c>
      <c r="F327" s="566">
        <f t="shared" si="144"/>
        <v>2.5925925925925925E-2</v>
      </c>
      <c r="G327" s="566">
        <f t="shared" si="144"/>
        <v>2.5925925925925925E-2</v>
      </c>
      <c r="H327" s="566">
        <f t="shared" si="144"/>
        <v>2.5925925925925925E-2</v>
      </c>
      <c r="I327" s="566">
        <f t="shared" si="144"/>
        <v>2.5925925925925925E-2</v>
      </c>
      <c r="J327" s="566">
        <f t="shared" si="144"/>
        <v>2.5925925925925925E-2</v>
      </c>
      <c r="K327" s="566">
        <f t="shared" si="144"/>
        <v>2.5925925925925925E-2</v>
      </c>
      <c r="M327" s="216"/>
    </row>
    <row r="328" spans="3:13">
      <c r="C328" s="141" t="str">
        <f t="shared" si="135"/>
        <v>D20</v>
      </c>
      <c r="D328" s="141" t="str">
        <f t="shared" si="135"/>
        <v>София-град (Sofia-Capital)</v>
      </c>
      <c r="E328" s="566">
        <f t="shared" ref="E328:K328" si="145">E258</f>
        <v>0.3</v>
      </c>
      <c r="F328" s="566">
        <f t="shared" si="145"/>
        <v>0.3</v>
      </c>
      <c r="G328" s="566">
        <f t="shared" si="145"/>
        <v>0.3</v>
      </c>
      <c r="H328" s="566">
        <f t="shared" si="145"/>
        <v>0.3</v>
      </c>
      <c r="I328" s="566">
        <f t="shared" si="145"/>
        <v>0.3</v>
      </c>
      <c r="J328" s="566">
        <f t="shared" si="145"/>
        <v>0.3</v>
      </c>
      <c r="K328" s="566">
        <f t="shared" si="145"/>
        <v>0.3</v>
      </c>
      <c r="M328" s="216"/>
    </row>
    <row r="329" spans="3:13">
      <c r="C329" s="141" t="str">
        <f t="shared" ref="C329:D336" si="146">C294</f>
        <v>D21</v>
      </c>
      <c r="D329" s="141" t="str">
        <f t="shared" si="146"/>
        <v>София-област (Sofia (province))</v>
      </c>
      <c r="E329" s="566">
        <f t="shared" ref="E329:K329" si="147">E259</f>
        <v>2.5925925925925925E-2</v>
      </c>
      <c r="F329" s="566">
        <f t="shared" si="147"/>
        <v>2.5925925925925925E-2</v>
      </c>
      <c r="G329" s="566">
        <f t="shared" si="147"/>
        <v>2.5925925925925925E-2</v>
      </c>
      <c r="H329" s="566">
        <f t="shared" si="147"/>
        <v>2.5925925925925925E-2</v>
      </c>
      <c r="I329" s="566">
        <f t="shared" si="147"/>
        <v>2.5925925925925925E-2</v>
      </c>
      <c r="J329" s="566">
        <f t="shared" si="147"/>
        <v>2.5925925925925925E-2</v>
      </c>
      <c r="K329" s="566">
        <f t="shared" si="147"/>
        <v>2.5925925925925925E-2</v>
      </c>
      <c r="M329" s="216"/>
    </row>
    <row r="330" spans="3:13">
      <c r="C330" s="141" t="str">
        <f t="shared" si="146"/>
        <v>D22</v>
      </c>
      <c r="D330" s="141" t="str">
        <f t="shared" si="146"/>
        <v>Стара Загора (Stara Zagora)</v>
      </c>
      <c r="E330" s="566">
        <f t="shared" ref="E330:K330" si="148">E260</f>
        <v>2.5925925925925925E-2</v>
      </c>
      <c r="F330" s="566">
        <f t="shared" si="148"/>
        <v>2.5925925925925925E-2</v>
      </c>
      <c r="G330" s="566">
        <f t="shared" si="148"/>
        <v>2.5925925925925925E-2</v>
      </c>
      <c r="H330" s="566">
        <f t="shared" si="148"/>
        <v>2.5925925925925925E-2</v>
      </c>
      <c r="I330" s="566">
        <f t="shared" si="148"/>
        <v>2.5925925925925925E-2</v>
      </c>
      <c r="J330" s="566">
        <f t="shared" si="148"/>
        <v>2.5925925925925925E-2</v>
      </c>
      <c r="K330" s="566">
        <f t="shared" si="148"/>
        <v>2.5925925925925925E-2</v>
      </c>
      <c r="M330" s="216"/>
    </row>
    <row r="331" spans="3:13">
      <c r="C331" s="141" t="str">
        <f t="shared" si="146"/>
        <v>D23</v>
      </c>
      <c r="D331" s="141" t="str">
        <f t="shared" si="146"/>
        <v>Търговище (Targovishte)</v>
      </c>
      <c r="E331" s="566">
        <f t="shared" ref="E331:K331" si="149">E261</f>
        <v>2.5925925925925925E-2</v>
      </c>
      <c r="F331" s="566">
        <f t="shared" si="149"/>
        <v>2.5925925925925925E-2</v>
      </c>
      <c r="G331" s="566">
        <f t="shared" si="149"/>
        <v>2.5925925925925925E-2</v>
      </c>
      <c r="H331" s="566">
        <f t="shared" si="149"/>
        <v>2.5925925925925925E-2</v>
      </c>
      <c r="I331" s="566">
        <f t="shared" si="149"/>
        <v>2.5925925925925925E-2</v>
      </c>
      <c r="J331" s="566">
        <f t="shared" si="149"/>
        <v>2.5925925925925925E-2</v>
      </c>
      <c r="K331" s="566">
        <f t="shared" si="149"/>
        <v>2.5925925925925925E-2</v>
      </c>
      <c r="M331" s="216"/>
    </row>
    <row r="332" spans="3:13">
      <c r="C332" s="141" t="str">
        <f t="shared" si="146"/>
        <v>D24</v>
      </c>
      <c r="D332" s="141" t="str">
        <f t="shared" si="146"/>
        <v>Варна (Varna)</v>
      </c>
      <c r="E332" s="566">
        <f t="shared" ref="E332:K332" si="150">E262</f>
        <v>2.5925925925925925E-2</v>
      </c>
      <c r="F332" s="566">
        <f t="shared" si="150"/>
        <v>2.5925925925925925E-2</v>
      </c>
      <c r="G332" s="566">
        <f t="shared" si="150"/>
        <v>2.5925925925925925E-2</v>
      </c>
      <c r="H332" s="566">
        <f t="shared" si="150"/>
        <v>2.5925925925925925E-2</v>
      </c>
      <c r="I332" s="566">
        <f t="shared" si="150"/>
        <v>2.5925925925925925E-2</v>
      </c>
      <c r="J332" s="566">
        <f t="shared" si="150"/>
        <v>2.5925925925925925E-2</v>
      </c>
      <c r="K332" s="566">
        <f t="shared" si="150"/>
        <v>2.5925925925925925E-2</v>
      </c>
      <c r="M332" s="216"/>
    </row>
    <row r="333" spans="3:13">
      <c r="C333" s="141" t="str">
        <f t="shared" si="146"/>
        <v>D25</v>
      </c>
      <c r="D333" s="141" t="str">
        <f t="shared" si="146"/>
        <v>Велико Търново (Veliko Tarnovo)</v>
      </c>
      <c r="E333" s="566">
        <f t="shared" ref="E333:K333" si="151">E263</f>
        <v>2.5925925925925925E-2</v>
      </c>
      <c r="F333" s="566">
        <f t="shared" si="151"/>
        <v>2.5925925925925925E-2</v>
      </c>
      <c r="G333" s="566">
        <f t="shared" si="151"/>
        <v>2.5925925925925925E-2</v>
      </c>
      <c r="H333" s="566">
        <f t="shared" si="151"/>
        <v>2.5925925925925925E-2</v>
      </c>
      <c r="I333" s="566">
        <f t="shared" si="151"/>
        <v>2.5925925925925925E-2</v>
      </c>
      <c r="J333" s="566">
        <f t="shared" si="151"/>
        <v>2.5925925925925925E-2</v>
      </c>
      <c r="K333" s="566">
        <f t="shared" si="151"/>
        <v>2.5925925925925925E-2</v>
      </c>
      <c r="M333" s="216"/>
    </row>
    <row r="334" spans="3:13">
      <c r="C334" s="141" t="str">
        <f t="shared" si="146"/>
        <v>D26</v>
      </c>
      <c r="D334" s="141" t="str">
        <f t="shared" si="146"/>
        <v>Видин (Vidin)</v>
      </c>
      <c r="E334" s="566">
        <f t="shared" ref="E334:K334" si="152">E264</f>
        <v>2.5925925925925925E-2</v>
      </c>
      <c r="F334" s="566">
        <f t="shared" si="152"/>
        <v>2.5925925925925925E-2</v>
      </c>
      <c r="G334" s="566">
        <f t="shared" si="152"/>
        <v>2.5925925925925925E-2</v>
      </c>
      <c r="H334" s="566">
        <f t="shared" si="152"/>
        <v>2.5925925925925925E-2</v>
      </c>
      <c r="I334" s="566">
        <f t="shared" si="152"/>
        <v>2.5925925925925925E-2</v>
      </c>
      <c r="J334" s="566">
        <f t="shared" si="152"/>
        <v>2.5925925925925925E-2</v>
      </c>
      <c r="K334" s="566">
        <f t="shared" si="152"/>
        <v>2.5925925925925925E-2</v>
      </c>
      <c r="M334" s="216"/>
    </row>
    <row r="335" spans="3:13">
      <c r="C335" s="141" t="str">
        <f t="shared" si="146"/>
        <v>D27</v>
      </c>
      <c r="D335" s="141" t="str">
        <f t="shared" si="146"/>
        <v>Враца (Vratsa)</v>
      </c>
      <c r="E335" s="566">
        <f t="shared" ref="E335:K335" si="153">E265</f>
        <v>2.5925925925925925E-2</v>
      </c>
      <c r="F335" s="566">
        <f t="shared" si="153"/>
        <v>2.5925925925925925E-2</v>
      </c>
      <c r="G335" s="566">
        <f t="shared" si="153"/>
        <v>2.5925925925925925E-2</v>
      </c>
      <c r="H335" s="566">
        <f t="shared" si="153"/>
        <v>2.5925925925925925E-2</v>
      </c>
      <c r="I335" s="566">
        <f t="shared" si="153"/>
        <v>2.5925925925925925E-2</v>
      </c>
      <c r="J335" s="566">
        <f t="shared" si="153"/>
        <v>2.5925925925925925E-2</v>
      </c>
      <c r="K335" s="566">
        <f t="shared" si="153"/>
        <v>2.5925925925925925E-2</v>
      </c>
      <c r="M335" s="216"/>
    </row>
    <row r="336" spans="3:13">
      <c r="C336" s="141" t="str">
        <f t="shared" si="146"/>
        <v>D28</v>
      </c>
      <c r="D336" s="141" t="str">
        <f t="shared" si="146"/>
        <v>Ямбол (Yambol)</v>
      </c>
      <c r="E336" s="566">
        <f t="shared" ref="E336:K336" si="154">E266</f>
        <v>2.5925925925925925E-2</v>
      </c>
      <c r="F336" s="566">
        <f t="shared" si="154"/>
        <v>2.5925925925925925E-2</v>
      </c>
      <c r="G336" s="566">
        <f t="shared" si="154"/>
        <v>2.5925925925925925E-2</v>
      </c>
      <c r="H336" s="566">
        <f t="shared" si="154"/>
        <v>2.5925925925925925E-2</v>
      </c>
      <c r="I336" s="566">
        <f t="shared" si="154"/>
        <v>2.5925925925925925E-2</v>
      </c>
      <c r="J336" s="566">
        <f t="shared" si="154"/>
        <v>2.5925925925925925E-2</v>
      </c>
      <c r="K336" s="566">
        <f t="shared" si="154"/>
        <v>2.5925925925925925E-2</v>
      </c>
      <c r="M336" s="216"/>
    </row>
    <row r="337" spans="3:11">
      <c r="C337" s="146"/>
      <c r="D337" s="146" t="str">
        <f>D302</f>
        <v>Total</v>
      </c>
      <c r="E337" s="509">
        <f t="shared" ref="E337:J337" si="155">SUM(E309:E336)</f>
        <v>0.99999999999999978</v>
      </c>
      <c r="F337" s="509">
        <f t="shared" si="155"/>
        <v>0.99999999999999978</v>
      </c>
      <c r="G337" s="509">
        <f t="shared" si="155"/>
        <v>0.99999999999999978</v>
      </c>
      <c r="H337" s="509">
        <f t="shared" si="155"/>
        <v>0.99999999999999978</v>
      </c>
      <c r="I337" s="509">
        <f t="shared" si="155"/>
        <v>0.99999999999999978</v>
      </c>
      <c r="J337" s="509">
        <f t="shared" si="155"/>
        <v>0.99999999999999978</v>
      </c>
      <c r="K337" s="509">
        <f t="shared" ref="K337" si="156">SUM(K309:K336)</f>
        <v>0.99999999999999978</v>
      </c>
    </row>
    <row r="340" spans="3:11">
      <c r="C340" s="19" t="str">
        <f>'C. Masterfiles'!D168</f>
        <v>Efficient Operator (MEO)</v>
      </c>
      <c r="D340" s="115"/>
      <c r="E340" s="115"/>
      <c r="F340" s="115"/>
      <c r="G340" s="115"/>
      <c r="H340" s="115"/>
      <c r="I340" s="7"/>
    </row>
    <row r="341" spans="3:11">
      <c r="C341" s="128"/>
      <c r="D341" s="98"/>
      <c r="E341" s="98"/>
      <c r="F341" s="98"/>
      <c r="G341" s="98"/>
      <c r="H341" s="98"/>
      <c r="I341" s="98"/>
    </row>
    <row r="342" spans="3:11">
      <c r="C342" s="40" t="s">
        <v>0</v>
      </c>
      <c r="D342" s="41" t="s">
        <v>211</v>
      </c>
      <c r="E342" s="42">
        <f t="shared" ref="E342:J342" si="157">E272</f>
        <v>2014</v>
      </c>
      <c r="F342" s="42">
        <f t="shared" si="157"/>
        <v>2015</v>
      </c>
      <c r="G342" s="42">
        <f t="shared" si="157"/>
        <v>2016</v>
      </c>
      <c r="H342" s="42">
        <f t="shared" si="157"/>
        <v>2017</v>
      </c>
      <c r="I342" s="42">
        <f t="shared" si="157"/>
        <v>2018</v>
      </c>
      <c r="J342" s="42">
        <f t="shared" si="157"/>
        <v>2019</v>
      </c>
      <c r="K342" s="42">
        <f t="shared" ref="K342" si="158">K272</f>
        <v>2020</v>
      </c>
    </row>
    <row r="343" spans="3:11">
      <c r="C343" s="42"/>
      <c r="D343" s="42"/>
      <c r="E343" s="42" t="s">
        <v>38</v>
      </c>
      <c r="F343" s="42" t="s">
        <v>40</v>
      </c>
      <c r="G343" s="42" t="s">
        <v>40</v>
      </c>
      <c r="H343" s="42" t="s">
        <v>40</v>
      </c>
      <c r="I343" s="42" t="s">
        <v>39</v>
      </c>
      <c r="J343" s="42" t="s">
        <v>39</v>
      </c>
      <c r="K343" s="42" t="s">
        <v>39</v>
      </c>
    </row>
    <row r="344" spans="3:11">
      <c r="C344" s="141" t="str">
        <f>C309</f>
        <v>D01</v>
      </c>
      <c r="D344" s="141" t="str">
        <f>D309</f>
        <v>Благоевград (Blagoevgrad)</v>
      </c>
      <c r="E344" s="147">
        <f t="shared" ref="E344:J344" si="159">AVERAGE(E239,E274,E309)</f>
        <v>2.5925925925925925E-2</v>
      </c>
      <c r="F344" s="147">
        <f t="shared" si="159"/>
        <v>2.5925925925925925E-2</v>
      </c>
      <c r="G344" s="147">
        <f t="shared" si="159"/>
        <v>2.5925925925925925E-2</v>
      </c>
      <c r="H344" s="147">
        <f t="shared" si="159"/>
        <v>2.5925925925925925E-2</v>
      </c>
      <c r="I344" s="147">
        <f t="shared" si="159"/>
        <v>2.5925925925925925E-2</v>
      </c>
      <c r="J344" s="147">
        <f t="shared" si="159"/>
        <v>2.5925925925925925E-2</v>
      </c>
      <c r="K344" s="147">
        <f t="shared" ref="K344" si="160">AVERAGE(K239,K274,K309)</f>
        <v>2.5925925925925925E-2</v>
      </c>
    </row>
    <row r="345" spans="3:11">
      <c r="C345" s="141" t="str">
        <f t="shared" ref="C345:D371" si="161">C310</f>
        <v>D02</v>
      </c>
      <c r="D345" s="141" t="str">
        <f t="shared" si="161"/>
        <v>Бургас (Burgas)</v>
      </c>
      <c r="E345" s="147">
        <f t="shared" ref="E345:J345" si="162">AVERAGE(E240,E275,E310)</f>
        <v>2.5925925925925925E-2</v>
      </c>
      <c r="F345" s="147">
        <f t="shared" si="162"/>
        <v>2.5925925925925925E-2</v>
      </c>
      <c r="G345" s="147">
        <f t="shared" si="162"/>
        <v>2.5925925925925925E-2</v>
      </c>
      <c r="H345" s="147">
        <f t="shared" si="162"/>
        <v>2.5925925925925925E-2</v>
      </c>
      <c r="I345" s="147">
        <f t="shared" si="162"/>
        <v>2.5925925925925925E-2</v>
      </c>
      <c r="J345" s="147">
        <f t="shared" si="162"/>
        <v>2.5925925925925925E-2</v>
      </c>
      <c r="K345" s="147">
        <f t="shared" ref="K345" si="163">AVERAGE(K240,K275,K310)</f>
        <v>2.5925925925925925E-2</v>
      </c>
    </row>
    <row r="346" spans="3:11">
      <c r="C346" s="141" t="str">
        <f t="shared" si="161"/>
        <v>D03</v>
      </c>
      <c r="D346" s="141" t="str">
        <f t="shared" si="161"/>
        <v>Добрич (Dobrich)</v>
      </c>
      <c r="E346" s="147">
        <f t="shared" ref="E346:J346" si="164">AVERAGE(E241,E276,E311)</f>
        <v>2.5925925925925925E-2</v>
      </c>
      <c r="F346" s="147">
        <f t="shared" si="164"/>
        <v>2.5925925925925925E-2</v>
      </c>
      <c r="G346" s="147">
        <f t="shared" si="164"/>
        <v>2.5925925925925925E-2</v>
      </c>
      <c r="H346" s="147">
        <f t="shared" si="164"/>
        <v>2.5925925925925925E-2</v>
      </c>
      <c r="I346" s="147">
        <f t="shared" si="164"/>
        <v>2.5925925925925925E-2</v>
      </c>
      <c r="J346" s="147">
        <f t="shared" si="164"/>
        <v>2.5925925925925925E-2</v>
      </c>
      <c r="K346" s="147">
        <f t="shared" ref="K346" si="165">AVERAGE(K241,K276,K311)</f>
        <v>2.5925925925925925E-2</v>
      </c>
    </row>
    <row r="347" spans="3:11">
      <c r="C347" s="141" t="str">
        <f t="shared" si="161"/>
        <v>D04</v>
      </c>
      <c r="D347" s="141" t="str">
        <f t="shared" si="161"/>
        <v>Габрово (Gabrovo)</v>
      </c>
      <c r="E347" s="147">
        <f t="shared" ref="E347:J347" si="166">AVERAGE(E242,E277,E312)</f>
        <v>2.5925925925925925E-2</v>
      </c>
      <c r="F347" s="147">
        <f t="shared" si="166"/>
        <v>2.5925925925925925E-2</v>
      </c>
      <c r="G347" s="147">
        <f t="shared" si="166"/>
        <v>2.5925925925925925E-2</v>
      </c>
      <c r="H347" s="147">
        <f t="shared" si="166"/>
        <v>2.5925925925925925E-2</v>
      </c>
      <c r="I347" s="147">
        <f t="shared" si="166"/>
        <v>2.5925925925925925E-2</v>
      </c>
      <c r="J347" s="147">
        <f t="shared" si="166"/>
        <v>2.5925925925925925E-2</v>
      </c>
      <c r="K347" s="147">
        <f t="shared" ref="K347" si="167">AVERAGE(K242,K277,K312)</f>
        <v>2.5925925925925925E-2</v>
      </c>
    </row>
    <row r="348" spans="3:11">
      <c r="C348" s="141" t="str">
        <f t="shared" si="161"/>
        <v>D05</v>
      </c>
      <c r="D348" s="141" t="str">
        <f t="shared" si="161"/>
        <v>Хасково (Haskovo)</v>
      </c>
      <c r="E348" s="147">
        <f t="shared" ref="E348:J348" si="168">AVERAGE(E243,E278,E313)</f>
        <v>2.5925925925925925E-2</v>
      </c>
      <c r="F348" s="147">
        <f t="shared" si="168"/>
        <v>2.5925925925925925E-2</v>
      </c>
      <c r="G348" s="147">
        <f t="shared" si="168"/>
        <v>2.5925925925925925E-2</v>
      </c>
      <c r="H348" s="147">
        <f t="shared" si="168"/>
        <v>2.5925925925925925E-2</v>
      </c>
      <c r="I348" s="147">
        <f t="shared" si="168"/>
        <v>2.5925925925925925E-2</v>
      </c>
      <c r="J348" s="147">
        <f t="shared" si="168"/>
        <v>2.5925925925925925E-2</v>
      </c>
      <c r="K348" s="147">
        <f t="shared" ref="K348" si="169">AVERAGE(K243,K278,K313)</f>
        <v>2.5925925925925925E-2</v>
      </c>
    </row>
    <row r="349" spans="3:11">
      <c r="C349" s="141" t="str">
        <f t="shared" si="161"/>
        <v>D06</v>
      </c>
      <c r="D349" s="141" t="str">
        <f t="shared" si="161"/>
        <v>Кърджали (Kardzhali)</v>
      </c>
      <c r="E349" s="147">
        <f t="shared" ref="E349:J349" si="170">AVERAGE(E244,E279,E314)</f>
        <v>2.5925925925925925E-2</v>
      </c>
      <c r="F349" s="147">
        <f t="shared" si="170"/>
        <v>2.5925925925925925E-2</v>
      </c>
      <c r="G349" s="147">
        <f t="shared" si="170"/>
        <v>2.5925925925925925E-2</v>
      </c>
      <c r="H349" s="147">
        <f t="shared" si="170"/>
        <v>2.5925925925925925E-2</v>
      </c>
      <c r="I349" s="147">
        <f t="shared" si="170"/>
        <v>2.5925925925925925E-2</v>
      </c>
      <c r="J349" s="147">
        <f t="shared" si="170"/>
        <v>2.5925925925925925E-2</v>
      </c>
      <c r="K349" s="147">
        <f t="shared" ref="K349" si="171">AVERAGE(K244,K279,K314)</f>
        <v>2.5925925925925925E-2</v>
      </c>
    </row>
    <row r="350" spans="3:11">
      <c r="C350" s="141" t="str">
        <f t="shared" si="161"/>
        <v>D07</v>
      </c>
      <c r="D350" s="141" t="str">
        <f t="shared" si="161"/>
        <v>Кюстендил (Kyustendil)</v>
      </c>
      <c r="E350" s="147">
        <f t="shared" ref="E350:J350" si="172">AVERAGE(E245,E280,E315)</f>
        <v>2.5925925925925925E-2</v>
      </c>
      <c r="F350" s="147">
        <f t="shared" si="172"/>
        <v>2.5925925925925925E-2</v>
      </c>
      <c r="G350" s="147">
        <f t="shared" si="172"/>
        <v>2.5925925925925925E-2</v>
      </c>
      <c r="H350" s="147">
        <f t="shared" si="172"/>
        <v>2.5925925925925925E-2</v>
      </c>
      <c r="I350" s="147">
        <f t="shared" si="172"/>
        <v>2.5925925925925925E-2</v>
      </c>
      <c r="J350" s="147">
        <f t="shared" si="172"/>
        <v>2.5925925925925925E-2</v>
      </c>
      <c r="K350" s="147">
        <f t="shared" ref="K350" si="173">AVERAGE(K245,K280,K315)</f>
        <v>2.5925925925925925E-2</v>
      </c>
    </row>
    <row r="351" spans="3:11">
      <c r="C351" s="141" t="str">
        <f t="shared" si="161"/>
        <v>D08</v>
      </c>
      <c r="D351" s="141" t="str">
        <f t="shared" si="161"/>
        <v>Ловеч (Lovech)</v>
      </c>
      <c r="E351" s="147">
        <f t="shared" ref="E351:J351" si="174">AVERAGE(E246,E281,E316)</f>
        <v>2.5925925925925925E-2</v>
      </c>
      <c r="F351" s="147">
        <f t="shared" si="174"/>
        <v>2.5925925925925925E-2</v>
      </c>
      <c r="G351" s="147">
        <f t="shared" si="174"/>
        <v>2.5925925925925925E-2</v>
      </c>
      <c r="H351" s="147">
        <f t="shared" si="174"/>
        <v>2.5925925925925925E-2</v>
      </c>
      <c r="I351" s="147">
        <f t="shared" si="174"/>
        <v>2.5925925925925925E-2</v>
      </c>
      <c r="J351" s="147">
        <f t="shared" si="174"/>
        <v>2.5925925925925925E-2</v>
      </c>
      <c r="K351" s="147">
        <f t="shared" ref="K351" si="175">AVERAGE(K246,K281,K316)</f>
        <v>2.5925925925925925E-2</v>
      </c>
    </row>
    <row r="352" spans="3:11">
      <c r="C352" s="141" t="str">
        <f t="shared" si="161"/>
        <v>D09</v>
      </c>
      <c r="D352" s="141" t="str">
        <f t="shared" si="161"/>
        <v>Монтана (Montana)</v>
      </c>
      <c r="E352" s="147">
        <f t="shared" ref="E352:J352" si="176">AVERAGE(E247,E282,E317)</f>
        <v>2.5925925925925925E-2</v>
      </c>
      <c r="F352" s="147">
        <f t="shared" si="176"/>
        <v>2.5925925925925925E-2</v>
      </c>
      <c r="G352" s="147">
        <f t="shared" si="176"/>
        <v>2.5925925925925925E-2</v>
      </c>
      <c r="H352" s="147">
        <f t="shared" si="176"/>
        <v>2.5925925925925925E-2</v>
      </c>
      <c r="I352" s="147">
        <f t="shared" si="176"/>
        <v>2.5925925925925925E-2</v>
      </c>
      <c r="J352" s="147">
        <f t="shared" si="176"/>
        <v>2.5925925925925925E-2</v>
      </c>
      <c r="K352" s="147">
        <f t="shared" ref="K352" si="177">AVERAGE(K247,K282,K317)</f>
        <v>2.5925925925925925E-2</v>
      </c>
    </row>
    <row r="353" spans="3:11">
      <c r="C353" s="141" t="str">
        <f t="shared" si="161"/>
        <v>D10</v>
      </c>
      <c r="D353" s="141" t="str">
        <f t="shared" si="161"/>
        <v>Пазарджик (Pazardzhik)</v>
      </c>
      <c r="E353" s="147">
        <f t="shared" ref="E353:J353" si="178">AVERAGE(E248,E283,E318)</f>
        <v>2.5925925925925925E-2</v>
      </c>
      <c r="F353" s="147">
        <f t="shared" si="178"/>
        <v>2.5925925925925925E-2</v>
      </c>
      <c r="G353" s="147">
        <f t="shared" si="178"/>
        <v>2.5925925925925925E-2</v>
      </c>
      <c r="H353" s="147">
        <f t="shared" si="178"/>
        <v>2.5925925925925925E-2</v>
      </c>
      <c r="I353" s="147">
        <f t="shared" si="178"/>
        <v>2.5925925925925925E-2</v>
      </c>
      <c r="J353" s="147">
        <f t="shared" si="178"/>
        <v>2.5925925925925925E-2</v>
      </c>
      <c r="K353" s="147">
        <f t="shared" ref="K353" si="179">AVERAGE(K248,K283,K318)</f>
        <v>2.5925925925925925E-2</v>
      </c>
    </row>
    <row r="354" spans="3:11">
      <c r="C354" s="141" t="str">
        <f t="shared" si="161"/>
        <v>D11</v>
      </c>
      <c r="D354" s="141" t="str">
        <f t="shared" si="161"/>
        <v>Перник (Pernik)</v>
      </c>
      <c r="E354" s="147">
        <f t="shared" ref="E354:J354" si="180">AVERAGE(E249,E284,E319)</f>
        <v>2.5925925925925925E-2</v>
      </c>
      <c r="F354" s="147">
        <f t="shared" si="180"/>
        <v>2.5925925925925925E-2</v>
      </c>
      <c r="G354" s="147">
        <f t="shared" si="180"/>
        <v>2.5925925925925925E-2</v>
      </c>
      <c r="H354" s="147">
        <f t="shared" si="180"/>
        <v>2.5925925925925925E-2</v>
      </c>
      <c r="I354" s="147">
        <f t="shared" si="180"/>
        <v>2.5925925925925925E-2</v>
      </c>
      <c r="J354" s="147">
        <f t="shared" si="180"/>
        <v>2.5925925925925925E-2</v>
      </c>
      <c r="K354" s="147">
        <f t="shared" ref="K354" si="181">AVERAGE(K249,K284,K319)</f>
        <v>2.5925925925925925E-2</v>
      </c>
    </row>
    <row r="355" spans="3:11">
      <c r="C355" s="141" t="str">
        <f t="shared" si="161"/>
        <v>D12</v>
      </c>
      <c r="D355" s="141" t="str">
        <f t="shared" si="161"/>
        <v>Плевен (Pleven)</v>
      </c>
      <c r="E355" s="147">
        <f t="shared" ref="E355:J355" si="182">AVERAGE(E250,E285,E320)</f>
        <v>2.5925925925925925E-2</v>
      </c>
      <c r="F355" s="147">
        <f t="shared" si="182"/>
        <v>2.5925925925925925E-2</v>
      </c>
      <c r="G355" s="147">
        <f t="shared" si="182"/>
        <v>2.5925925925925925E-2</v>
      </c>
      <c r="H355" s="147">
        <f t="shared" si="182"/>
        <v>2.5925925925925925E-2</v>
      </c>
      <c r="I355" s="147">
        <f t="shared" si="182"/>
        <v>2.5925925925925925E-2</v>
      </c>
      <c r="J355" s="147">
        <f t="shared" si="182"/>
        <v>2.5925925925925925E-2</v>
      </c>
      <c r="K355" s="147">
        <f t="shared" ref="K355" si="183">AVERAGE(K250,K285,K320)</f>
        <v>2.5925925925925925E-2</v>
      </c>
    </row>
    <row r="356" spans="3:11">
      <c r="C356" s="141" t="str">
        <f t="shared" si="161"/>
        <v>D13</v>
      </c>
      <c r="D356" s="141" t="str">
        <f t="shared" si="161"/>
        <v>Пловдив (Plovdiv)</v>
      </c>
      <c r="E356" s="147">
        <f t="shared" ref="E356:J356" si="184">AVERAGE(E251,E286,E321)</f>
        <v>2.5925925925925925E-2</v>
      </c>
      <c r="F356" s="147">
        <f t="shared" si="184"/>
        <v>2.5925925925925925E-2</v>
      </c>
      <c r="G356" s="147">
        <f t="shared" si="184"/>
        <v>2.5925925925925925E-2</v>
      </c>
      <c r="H356" s="147">
        <f t="shared" si="184"/>
        <v>2.5925925925925925E-2</v>
      </c>
      <c r="I356" s="147">
        <f t="shared" si="184"/>
        <v>2.5925925925925925E-2</v>
      </c>
      <c r="J356" s="147">
        <f t="shared" si="184"/>
        <v>2.5925925925925925E-2</v>
      </c>
      <c r="K356" s="147">
        <f t="shared" ref="K356" si="185">AVERAGE(K251,K286,K321)</f>
        <v>2.5925925925925925E-2</v>
      </c>
    </row>
    <row r="357" spans="3:11">
      <c r="C357" s="141" t="str">
        <f t="shared" si="161"/>
        <v>D14</v>
      </c>
      <c r="D357" s="141" t="str">
        <f t="shared" si="161"/>
        <v>Разград (Razgrad)</v>
      </c>
      <c r="E357" s="147">
        <f t="shared" ref="E357:J357" si="186">AVERAGE(E252,E287,E322)</f>
        <v>2.5925925925925925E-2</v>
      </c>
      <c r="F357" s="147">
        <f t="shared" si="186"/>
        <v>2.5925925925925925E-2</v>
      </c>
      <c r="G357" s="147">
        <f t="shared" si="186"/>
        <v>2.5925925925925925E-2</v>
      </c>
      <c r="H357" s="147">
        <f t="shared" si="186"/>
        <v>2.5925925925925925E-2</v>
      </c>
      <c r="I357" s="147">
        <f t="shared" si="186"/>
        <v>2.5925925925925925E-2</v>
      </c>
      <c r="J357" s="147">
        <f t="shared" si="186"/>
        <v>2.5925925925925925E-2</v>
      </c>
      <c r="K357" s="147">
        <f t="shared" ref="K357" si="187">AVERAGE(K252,K287,K322)</f>
        <v>2.5925925925925925E-2</v>
      </c>
    </row>
    <row r="358" spans="3:11">
      <c r="C358" s="141" t="str">
        <f t="shared" si="161"/>
        <v>D15</v>
      </c>
      <c r="D358" s="141" t="str">
        <f t="shared" si="161"/>
        <v>Русе (Ruse)</v>
      </c>
      <c r="E358" s="147">
        <f t="shared" ref="E358:J358" si="188">AVERAGE(E253,E288,E323)</f>
        <v>2.5925925925925925E-2</v>
      </c>
      <c r="F358" s="147">
        <f t="shared" si="188"/>
        <v>2.5925925925925925E-2</v>
      </c>
      <c r="G358" s="147">
        <f t="shared" si="188"/>
        <v>2.5925925925925925E-2</v>
      </c>
      <c r="H358" s="147">
        <f t="shared" si="188"/>
        <v>2.5925925925925925E-2</v>
      </c>
      <c r="I358" s="147">
        <f t="shared" si="188"/>
        <v>2.5925925925925925E-2</v>
      </c>
      <c r="J358" s="147">
        <f t="shared" si="188"/>
        <v>2.5925925925925925E-2</v>
      </c>
      <c r="K358" s="147">
        <f t="shared" ref="K358" si="189">AVERAGE(K253,K288,K323)</f>
        <v>2.5925925925925925E-2</v>
      </c>
    </row>
    <row r="359" spans="3:11">
      <c r="C359" s="141" t="str">
        <f t="shared" si="161"/>
        <v>D16</v>
      </c>
      <c r="D359" s="141" t="str">
        <f t="shared" si="161"/>
        <v>Шумен (Shumen)</v>
      </c>
      <c r="E359" s="147">
        <f t="shared" ref="E359:J359" si="190">AVERAGE(E254,E289,E324)</f>
        <v>2.5925925925925925E-2</v>
      </c>
      <c r="F359" s="147">
        <f t="shared" si="190"/>
        <v>2.5925925925925925E-2</v>
      </c>
      <c r="G359" s="147">
        <f t="shared" si="190"/>
        <v>2.5925925925925925E-2</v>
      </c>
      <c r="H359" s="147">
        <f t="shared" si="190"/>
        <v>2.5925925925925925E-2</v>
      </c>
      <c r="I359" s="147">
        <f t="shared" si="190"/>
        <v>2.5925925925925925E-2</v>
      </c>
      <c r="J359" s="147">
        <f t="shared" si="190"/>
        <v>2.5925925925925925E-2</v>
      </c>
      <c r="K359" s="147">
        <f t="shared" ref="K359" si="191">AVERAGE(K254,K289,K324)</f>
        <v>2.5925925925925925E-2</v>
      </c>
    </row>
    <row r="360" spans="3:11">
      <c r="C360" s="141" t="str">
        <f t="shared" si="161"/>
        <v>D17</v>
      </c>
      <c r="D360" s="141" t="str">
        <f t="shared" si="161"/>
        <v>Силистра (Silistra)</v>
      </c>
      <c r="E360" s="147">
        <f t="shared" ref="E360:J360" si="192">AVERAGE(E255,E290,E325)</f>
        <v>2.5925925925925925E-2</v>
      </c>
      <c r="F360" s="147">
        <f t="shared" si="192"/>
        <v>2.5925925925925925E-2</v>
      </c>
      <c r="G360" s="147">
        <f t="shared" si="192"/>
        <v>2.5925925925925925E-2</v>
      </c>
      <c r="H360" s="147">
        <f t="shared" si="192"/>
        <v>2.5925925925925925E-2</v>
      </c>
      <c r="I360" s="147">
        <f t="shared" si="192"/>
        <v>2.5925925925925925E-2</v>
      </c>
      <c r="J360" s="147">
        <f t="shared" si="192"/>
        <v>2.5925925925925925E-2</v>
      </c>
      <c r="K360" s="147">
        <f t="shared" ref="K360" si="193">AVERAGE(K255,K290,K325)</f>
        <v>2.5925925925925925E-2</v>
      </c>
    </row>
    <row r="361" spans="3:11">
      <c r="C361" s="141" t="str">
        <f t="shared" si="161"/>
        <v>D18</v>
      </c>
      <c r="D361" s="141" t="str">
        <f t="shared" si="161"/>
        <v>Сливен (Sliven)</v>
      </c>
      <c r="E361" s="147">
        <f t="shared" ref="E361:J361" si="194">AVERAGE(E256,E291,E326)</f>
        <v>2.5925925925925925E-2</v>
      </c>
      <c r="F361" s="147">
        <f t="shared" si="194"/>
        <v>2.5925925925925925E-2</v>
      </c>
      <c r="G361" s="147">
        <f t="shared" si="194"/>
        <v>2.5925925925925925E-2</v>
      </c>
      <c r="H361" s="147">
        <f t="shared" si="194"/>
        <v>2.5925925925925925E-2</v>
      </c>
      <c r="I361" s="147">
        <f t="shared" si="194"/>
        <v>2.5925925925925925E-2</v>
      </c>
      <c r="J361" s="147">
        <f t="shared" si="194"/>
        <v>2.5925925925925925E-2</v>
      </c>
      <c r="K361" s="147">
        <f t="shared" ref="K361" si="195">AVERAGE(K256,K291,K326)</f>
        <v>2.5925925925925925E-2</v>
      </c>
    </row>
    <row r="362" spans="3:11">
      <c r="C362" s="141" t="str">
        <f t="shared" si="161"/>
        <v>D19</v>
      </c>
      <c r="D362" s="141" t="str">
        <f t="shared" si="161"/>
        <v>Смолян (Smolyan)</v>
      </c>
      <c r="E362" s="147">
        <f t="shared" ref="E362:J362" si="196">AVERAGE(E257,E292,E327)</f>
        <v>2.5925925925925925E-2</v>
      </c>
      <c r="F362" s="147">
        <f t="shared" si="196"/>
        <v>2.5925925925925925E-2</v>
      </c>
      <c r="G362" s="147">
        <f t="shared" si="196"/>
        <v>2.5925925925925925E-2</v>
      </c>
      <c r="H362" s="147">
        <f t="shared" si="196"/>
        <v>2.5925925925925925E-2</v>
      </c>
      <c r="I362" s="147">
        <f t="shared" si="196"/>
        <v>2.5925925925925925E-2</v>
      </c>
      <c r="J362" s="147">
        <f t="shared" si="196"/>
        <v>2.5925925925925925E-2</v>
      </c>
      <c r="K362" s="147">
        <f t="shared" ref="K362" si="197">AVERAGE(K257,K292,K327)</f>
        <v>2.5925925925925925E-2</v>
      </c>
    </row>
    <row r="363" spans="3:11">
      <c r="C363" s="141" t="str">
        <f t="shared" si="161"/>
        <v>D20</v>
      </c>
      <c r="D363" s="141" t="str">
        <f t="shared" si="161"/>
        <v>София-град (Sofia-Capital)</v>
      </c>
      <c r="E363" s="147">
        <f t="shared" ref="E363:J363" si="198">AVERAGE(E258,E293,E328)</f>
        <v>0.3</v>
      </c>
      <c r="F363" s="147">
        <f t="shared" si="198"/>
        <v>0.3</v>
      </c>
      <c r="G363" s="147">
        <f t="shared" si="198"/>
        <v>0.3</v>
      </c>
      <c r="H363" s="147">
        <f t="shared" si="198"/>
        <v>0.3</v>
      </c>
      <c r="I363" s="147">
        <f t="shared" si="198"/>
        <v>0.3</v>
      </c>
      <c r="J363" s="147">
        <f t="shared" si="198"/>
        <v>0.3</v>
      </c>
      <c r="K363" s="147">
        <f t="shared" ref="K363" si="199">AVERAGE(K258,K293,K328)</f>
        <v>0.3</v>
      </c>
    </row>
    <row r="364" spans="3:11">
      <c r="C364" s="141" t="str">
        <f t="shared" si="161"/>
        <v>D21</v>
      </c>
      <c r="D364" s="141" t="str">
        <f t="shared" si="161"/>
        <v>София-област (Sofia (province))</v>
      </c>
      <c r="E364" s="147">
        <f t="shared" ref="E364:J364" si="200">AVERAGE(E259,E294,E329)</f>
        <v>2.5925925925925925E-2</v>
      </c>
      <c r="F364" s="147">
        <f t="shared" si="200"/>
        <v>2.5925925925925925E-2</v>
      </c>
      <c r="G364" s="147">
        <f t="shared" si="200"/>
        <v>2.5925925925925925E-2</v>
      </c>
      <c r="H364" s="147">
        <f t="shared" si="200"/>
        <v>2.5925925925925925E-2</v>
      </c>
      <c r="I364" s="147">
        <f t="shared" si="200"/>
        <v>2.5925925925925925E-2</v>
      </c>
      <c r="J364" s="147">
        <f t="shared" si="200"/>
        <v>2.5925925925925925E-2</v>
      </c>
      <c r="K364" s="147">
        <f t="shared" ref="K364" si="201">AVERAGE(K259,K294,K329)</f>
        <v>2.5925925925925925E-2</v>
      </c>
    </row>
    <row r="365" spans="3:11">
      <c r="C365" s="141" t="str">
        <f t="shared" si="161"/>
        <v>D22</v>
      </c>
      <c r="D365" s="141" t="str">
        <f t="shared" si="161"/>
        <v>Стара Загора (Stara Zagora)</v>
      </c>
      <c r="E365" s="147">
        <f t="shared" ref="E365:J365" si="202">AVERAGE(E260,E295,E330)</f>
        <v>2.5925925925925925E-2</v>
      </c>
      <c r="F365" s="147">
        <f t="shared" si="202"/>
        <v>2.5925925925925925E-2</v>
      </c>
      <c r="G365" s="147">
        <f t="shared" si="202"/>
        <v>2.5925925925925925E-2</v>
      </c>
      <c r="H365" s="147">
        <f t="shared" si="202"/>
        <v>2.5925925925925925E-2</v>
      </c>
      <c r="I365" s="147">
        <f t="shared" si="202"/>
        <v>2.5925925925925925E-2</v>
      </c>
      <c r="J365" s="147">
        <f t="shared" si="202"/>
        <v>2.5925925925925925E-2</v>
      </c>
      <c r="K365" s="147">
        <f t="shared" ref="K365" si="203">AVERAGE(K260,K295,K330)</f>
        <v>2.5925925925925925E-2</v>
      </c>
    </row>
    <row r="366" spans="3:11">
      <c r="C366" s="141" t="str">
        <f t="shared" si="161"/>
        <v>D23</v>
      </c>
      <c r="D366" s="141" t="str">
        <f t="shared" si="161"/>
        <v>Търговище (Targovishte)</v>
      </c>
      <c r="E366" s="147">
        <f t="shared" ref="E366:J366" si="204">AVERAGE(E261,E296,E331)</f>
        <v>2.5925925925925925E-2</v>
      </c>
      <c r="F366" s="147">
        <f t="shared" si="204"/>
        <v>2.5925925925925925E-2</v>
      </c>
      <c r="G366" s="147">
        <f t="shared" si="204"/>
        <v>2.5925925925925925E-2</v>
      </c>
      <c r="H366" s="147">
        <f t="shared" si="204"/>
        <v>2.5925925925925925E-2</v>
      </c>
      <c r="I366" s="147">
        <f t="shared" si="204"/>
        <v>2.5925925925925925E-2</v>
      </c>
      <c r="J366" s="147">
        <f t="shared" si="204"/>
        <v>2.5925925925925925E-2</v>
      </c>
      <c r="K366" s="147">
        <f t="shared" ref="K366" si="205">AVERAGE(K261,K296,K331)</f>
        <v>2.5925925925925925E-2</v>
      </c>
    </row>
    <row r="367" spans="3:11">
      <c r="C367" s="141" t="str">
        <f t="shared" si="161"/>
        <v>D24</v>
      </c>
      <c r="D367" s="141" t="str">
        <f t="shared" si="161"/>
        <v>Варна (Varna)</v>
      </c>
      <c r="E367" s="147">
        <f t="shared" ref="E367:J367" si="206">AVERAGE(E262,E297,E332)</f>
        <v>2.5925925925925925E-2</v>
      </c>
      <c r="F367" s="147">
        <f t="shared" si="206"/>
        <v>2.5925925925925925E-2</v>
      </c>
      <c r="G367" s="147">
        <f t="shared" si="206"/>
        <v>2.5925925925925925E-2</v>
      </c>
      <c r="H367" s="147">
        <f t="shared" si="206"/>
        <v>2.5925925925925925E-2</v>
      </c>
      <c r="I367" s="147">
        <f t="shared" si="206"/>
        <v>2.5925925925925925E-2</v>
      </c>
      <c r="J367" s="147">
        <f t="shared" si="206"/>
        <v>2.5925925925925925E-2</v>
      </c>
      <c r="K367" s="147">
        <f t="shared" ref="K367" si="207">AVERAGE(K262,K297,K332)</f>
        <v>2.5925925925925925E-2</v>
      </c>
    </row>
    <row r="368" spans="3:11">
      <c r="C368" s="141" t="str">
        <f t="shared" si="161"/>
        <v>D25</v>
      </c>
      <c r="D368" s="141" t="str">
        <f t="shared" si="161"/>
        <v>Велико Търново (Veliko Tarnovo)</v>
      </c>
      <c r="E368" s="147">
        <f t="shared" ref="E368:J368" si="208">AVERAGE(E263,E298,E333)</f>
        <v>2.5925925925925925E-2</v>
      </c>
      <c r="F368" s="147">
        <f t="shared" si="208"/>
        <v>2.5925925925925925E-2</v>
      </c>
      <c r="G368" s="147">
        <f t="shared" si="208"/>
        <v>2.5925925925925925E-2</v>
      </c>
      <c r="H368" s="147">
        <f t="shared" si="208"/>
        <v>2.5925925925925925E-2</v>
      </c>
      <c r="I368" s="147">
        <f t="shared" si="208"/>
        <v>2.5925925925925925E-2</v>
      </c>
      <c r="J368" s="147">
        <f t="shared" si="208"/>
        <v>2.5925925925925925E-2</v>
      </c>
      <c r="K368" s="147">
        <f t="shared" ref="K368" si="209">AVERAGE(K263,K298,K333)</f>
        <v>2.5925925925925925E-2</v>
      </c>
    </row>
    <row r="369" spans="3:11">
      <c r="C369" s="141" t="str">
        <f t="shared" si="161"/>
        <v>D26</v>
      </c>
      <c r="D369" s="141" t="str">
        <f t="shared" si="161"/>
        <v>Видин (Vidin)</v>
      </c>
      <c r="E369" s="147">
        <f t="shared" ref="E369:J369" si="210">AVERAGE(E264,E299,E334)</f>
        <v>2.5925925925925925E-2</v>
      </c>
      <c r="F369" s="147">
        <f t="shared" si="210"/>
        <v>2.5925925925925925E-2</v>
      </c>
      <c r="G369" s="147">
        <f t="shared" si="210"/>
        <v>2.5925925925925925E-2</v>
      </c>
      <c r="H369" s="147">
        <f t="shared" si="210"/>
        <v>2.5925925925925925E-2</v>
      </c>
      <c r="I369" s="147">
        <f t="shared" si="210"/>
        <v>2.5925925925925925E-2</v>
      </c>
      <c r="J369" s="147">
        <f t="shared" si="210"/>
        <v>2.5925925925925925E-2</v>
      </c>
      <c r="K369" s="147">
        <f t="shared" ref="K369" si="211">AVERAGE(K264,K299,K334)</f>
        <v>2.5925925925925925E-2</v>
      </c>
    </row>
    <row r="370" spans="3:11">
      <c r="C370" s="141" t="str">
        <f t="shared" si="161"/>
        <v>D27</v>
      </c>
      <c r="D370" s="141" t="str">
        <f t="shared" si="161"/>
        <v>Враца (Vratsa)</v>
      </c>
      <c r="E370" s="147">
        <f t="shared" ref="E370:J370" si="212">AVERAGE(E265,E300,E335)</f>
        <v>2.5925925925925925E-2</v>
      </c>
      <c r="F370" s="147">
        <f t="shared" si="212"/>
        <v>2.5925925925925925E-2</v>
      </c>
      <c r="G370" s="147">
        <f t="shared" si="212"/>
        <v>2.5925925925925925E-2</v>
      </c>
      <c r="H370" s="147">
        <f t="shared" si="212"/>
        <v>2.5925925925925925E-2</v>
      </c>
      <c r="I370" s="147">
        <f t="shared" si="212"/>
        <v>2.5925925925925925E-2</v>
      </c>
      <c r="J370" s="147">
        <f t="shared" si="212"/>
        <v>2.5925925925925925E-2</v>
      </c>
      <c r="K370" s="147">
        <f t="shared" ref="K370" si="213">AVERAGE(K265,K300,K335)</f>
        <v>2.5925925925925925E-2</v>
      </c>
    </row>
    <row r="371" spans="3:11">
      <c r="C371" s="141" t="str">
        <f t="shared" si="161"/>
        <v>D28</v>
      </c>
      <c r="D371" s="141" t="str">
        <f t="shared" si="161"/>
        <v>Ямбол (Yambol)</v>
      </c>
      <c r="E371" s="147">
        <f t="shared" ref="E371:J371" si="214">AVERAGE(E266,E301,E336)</f>
        <v>2.5925925925925925E-2</v>
      </c>
      <c r="F371" s="147">
        <f t="shared" si="214"/>
        <v>2.5925925925925925E-2</v>
      </c>
      <c r="G371" s="147">
        <f t="shared" si="214"/>
        <v>2.5925925925925925E-2</v>
      </c>
      <c r="H371" s="147">
        <f t="shared" si="214"/>
        <v>2.5925925925925925E-2</v>
      </c>
      <c r="I371" s="147">
        <f t="shared" si="214"/>
        <v>2.5925925925925925E-2</v>
      </c>
      <c r="J371" s="147">
        <f t="shared" si="214"/>
        <v>2.5925925925925925E-2</v>
      </c>
      <c r="K371" s="147">
        <f t="shared" ref="K371" si="215">AVERAGE(K266,K301,K336)</f>
        <v>2.5925925925925925E-2</v>
      </c>
    </row>
    <row r="372" spans="3:11">
      <c r="C372" s="146"/>
      <c r="D372" s="146" t="str">
        <f>D337</f>
        <v>Total</v>
      </c>
      <c r="E372" s="134">
        <f t="shared" ref="E372:J372" si="216">SUM(E344:E371)</f>
        <v>0.99999999999999978</v>
      </c>
      <c r="F372" s="134">
        <f t="shared" si="216"/>
        <v>0.99999999999999978</v>
      </c>
      <c r="G372" s="134">
        <f t="shared" si="216"/>
        <v>0.99999999999999978</v>
      </c>
      <c r="H372" s="134">
        <f t="shared" si="216"/>
        <v>0.99999999999999978</v>
      </c>
      <c r="I372" s="134">
        <f t="shared" si="216"/>
        <v>0.99999999999999978</v>
      </c>
      <c r="J372" s="134">
        <f t="shared" si="216"/>
        <v>0.99999999999999978</v>
      </c>
      <c r="K372" s="134">
        <f t="shared" ref="K372" si="217">SUM(K344:K371)</f>
        <v>0.99999999999999978</v>
      </c>
    </row>
    <row r="375" spans="3:11">
      <c r="C375" s="19" t="s">
        <v>278</v>
      </c>
      <c r="D375" s="148"/>
      <c r="E375" s="148"/>
      <c r="F375" s="148"/>
      <c r="G375" s="148"/>
      <c r="H375" s="148"/>
      <c r="I375" s="148"/>
    </row>
    <row r="376" spans="3:11">
      <c r="C376" s="148"/>
      <c r="D376" s="148"/>
      <c r="E376" s="148"/>
      <c r="F376" s="148"/>
      <c r="G376" s="148"/>
      <c r="H376" s="148"/>
      <c r="I376" s="148"/>
    </row>
    <row r="377" spans="3:11">
      <c r="C377" s="40" t="s">
        <v>0</v>
      </c>
      <c r="D377" s="41" t="str">
        <f>D342</f>
        <v>Province name</v>
      </c>
      <c r="E377" s="42">
        <f t="shared" ref="E377:J377" si="218">E307</f>
        <v>2014</v>
      </c>
      <c r="F377" s="42">
        <f t="shared" si="218"/>
        <v>2015</v>
      </c>
      <c r="G377" s="42">
        <f t="shared" si="218"/>
        <v>2016</v>
      </c>
      <c r="H377" s="42">
        <f t="shared" si="218"/>
        <v>2017</v>
      </c>
      <c r="I377" s="42">
        <f t="shared" si="218"/>
        <v>2018</v>
      </c>
      <c r="J377" s="42">
        <f t="shared" si="218"/>
        <v>2019</v>
      </c>
      <c r="K377" s="42">
        <f t="shared" ref="K377" si="219">K307</f>
        <v>2020</v>
      </c>
    </row>
    <row r="378" spans="3:11">
      <c r="C378" s="40"/>
      <c r="D378" s="56"/>
      <c r="E378" s="42" t="s">
        <v>38</v>
      </c>
      <c r="F378" s="42" t="s">
        <v>40</v>
      </c>
      <c r="G378" s="42" t="s">
        <v>40</v>
      </c>
      <c r="H378" s="42" t="s">
        <v>40</v>
      </c>
      <c r="I378" s="42" t="s">
        <v>39</v>
      </c>
      <c r="J378" s="42" t="s">
        <v>39</v>
      </c>
      <c r="K378" s="42" t="s">
        <v>39</v>
      </c>
    </row>
    <row r="379" spans="3:11">
      <c r="C379" s="141" t="str">
        <f t="shared" ref="C379:D406" si="220">C344</f>
        <v>D01</v>
      </c>
      <c r="D379" s="141" t="str">
        <f t="shared" si="220"/>
        <v>Благоевград (Blagoevgrad)</v>
      </c>
      <c r="E379" s="567">
        <f>IF('B. Dashboard'!$D$53=1,E239,IF('B. Dashboard'!$D$53=2,E274,IF('B. Dashboard'!$D$53=3,E309,(IF('B. Dashboard'!$D$53=4,E344)))))</f>
        <v>2.5925925925925925E-2</v>
      </c>
      <c r="F379" s="567">
        <f>IF('B. Dashboard'!$D$53=1,F239,IF('B. Dashboard'!$D$53=2,F274,IF('B. Dashboard'!$D$53=3,F309,(IF('B. Dashboard'!$D$53=4,F344)))))</f>
        <v>2.5925925925925925E-2</v>
      </c>
      <c r="G379" s="567">
        <f>IF('B. Dashboard'!$D$53=1,G239,IF('B. Dashboard'!$D$53=2,G274,IF('B. Dashboard'!$D$53=3,G309,(IF('B. Dashboard'!$D$53=4,G344)))))</f>
        <v>2.5925925925925925E-2</v>
      </c>
      <c r="H379" s="567">
        <f>IF('B. Dashboard'!$D$53=1,H239,IF('B. Dashboard'!$D$53=2,H274,IF('B. Dashboard'!$D$53=3,H309,(IF('B. Dashboard'!$D$53=4,H344)))))</f>
        <v>2.5925925925925925E-2</v>
      </c>
      <c r="I379" s="567">
        <f>IF('B. Dashboard'!$D$53=1,I239,IF('B. Dashboard'!$D$53=2,I274,IF('B. Dashboard'!$D$53=3,I309,(IF('B. Dashboard'!$D$53=4,I344)))))</f>
        <v>2.5925925925925925E-2</v>
      </c>
      <c r="J379" s="567">
        <f>IF('B. Dashboard'!$D$53=1,J239,IF('B. Dashboard'!$D$53=2,J274,IF('B. Dashboard'!$D$53=3,J309,(IF('B. Dashboard'!$D$53=4,J344)))))</f>
        <v>2.5925925925925925E-2</v>
      </c>
      <c r="K379" s="567">
        <f>IF('B. Dashboard'!$D$53=1,K239,IF('B. Dashboard'!$D$53=2,K274,IF('B. Dashboard'!$D$53=3,K309,(IF('B. Dashboard'!$D$53=4,K344)))))</f>
        <v>2.5925925925925925E-2</v>
      </c>
    </row>
    <row r="380" spans="3:11">
      <c r="C380" s="141" t="str">
        <f t="shared" si="220"/>
        <v>D02</v>
      </c>
      <c r="D380" s="141" t="str">
        <f t="shared" si="220"/>
        <v>Бургас (Burgas)</v>
      </c>
      <c r="E380" s="567">
        <f>IF('B. Dashboard'!$D$53=1,E240,IF('B. Dashboard'!$D$53=2,E275,IF('B. Dashboard'!$D$53=3,E310,(IF('B. Dashboard'!$D$53=4,E345)))))</f>
        <v>2.5925925925925925E-2</v>
      </c>
      <c r="F380" s="567">
        <f>IF('B. Dashboard'!$D$53=1,F240,IF('B. Dashboard'!$D$53=2,F275,IF('B. Dashboard'!$D$53=3,F310,(IF('B. Dashboard'!$D$53=4,F345)))))</f>
        <v>2.5925925925925925E-2</v>
      </c>
      <c r="G380" s="567">
        <f>IF('B. Dashboard'!$D$53=1,G240,IF('B. Dashboard'!$D$53=2,G275,IF('B. Dashboard'!$D$53=3,G310,(IF('B. Dashboard'!$D$53=4,G345)))))</f>
        <v>2.5925925925925925E-2</v>
      </c>
      <c r="H380" s="567">
        <f>IF('B. Dashboard'!$D$53=1,H240,IF('B. Dashboard'!$D$53=2,H275,IF('B. Dashboard'!$D$53=3,H310,(IF('B. Dashboard'!$D$53=4,H345)))))</f>
        <v>2.5925925925925925E-2</v>
      </c>
      <c r="I380" s="567">
        <f>IF('B. Dashboard'!$D$53=1,I240,IF('B. Dashboard'!$D$53=2,I275,IF('B. Dashboard'!$D$53=3,I310,(IF('B. Dashboard'!$D$53=4,I345)))))</f>
        <v>2.5925925925925925E-2</v>
      </c>
      <c r="J380" s="567">
        <f>IF('B. Dashboard'!$D$53=1,J240,IF('B. Dashboard'!$D$53=2,J275,IF('B. Dashboard'!$D$53=3,J310,(IF('B. Dashboard'!$D$53=4,J345)))))</f>
        <v>2.5925925925925925E-2</v>
      </c>
      <c r="K380" s="567">
        <f>IF('B. Dashboard'!$D$53=1,K240,IF('B. Dashboard'!$D$53=2,K275,IF('B. Dashboard'!$D$53=3,K310,(IF('B. Dashboard'!$D$53=4,K345)))))</f>
        <v>2.5925925925925925E-2</v>
      </c>
    </row>
    <row r="381" spans="3:11">
      <c r="C381" s="141" t="str">
        <f t="shared" si="220"/>
        <v>D03</v>
      </c>
      <c r="D381" s="141" t="str">
        <f t="shared" si="220"/>
        <v>Добрич (Dobrich)</v>
      </c>
      <c r="E381" s="567">
        <f>IF('B. Dashboard'!$D$53=1,E241,IF('B. Dashboard'!$D$53=2,E276,IF('B. Dashboard'!$D$53=3,E311,(IF('B. Dashboard'!$D$53=4,E346)))))</f>
        <v>2.5925925925925925E-2</v>
      </c>
      <c r="F381" s="567">
        <f>IF('B. Dashboard'!$D$53=1,F241,IF('B. Dashboard'!$D$53=2,F276,IF('B. Dashboard'!$D$53=3,F311,(IF('B. Dashboard'!$D$53=4,F346)))))</f>
        <v>2.5925925925925925E-2</v>
      </c>
      <c r="G381" s="567">
        <f>IF('B. Dashboard'!$D$53=1,G241,IF('B. Dashboard'!$D$53=2,G276,IF('B. Dashboard'!$D$53=3,G311,(IF('B. Dashboard'!$D$53=4,G346)))))</f>
        <v>2.5925925925925925E-2</v>
      </c>
      <c r="H381" s="567">
        <f>IF('B. Dashboard'!$D$53=1,H241,IF('B. Dashboard'!$D$53=2,H276,IF('B. Dashboard'!$D$53=3,H311,(IF('B. Dashboard'!$D$53=4,H346)))))</f>
        <v>2.5925925925925925E-2</v>
      </c>
      <c r="I381" s="567">
        <f>IF('B. Dashboard'!$D$53=1,I241,IF('B. Dashboard'!$D$53=2,I276,IF('B. Dashboard'!$D$53=3,I311,(IF('B. Dashboard'!$D$53=4,I346)))))</f>
        <v>2.5925925925925925E-2</v>
      </c>
      <c r="J381" s="567">
        <f>IF('B. Dashboard'!$D$53=1,J241,IF('B. Dashboard'!$D$53=2,J276,IF('B. Dashboard'!$D$53=3,J311,(IF('B. Dashboard'!$D$53=4,J346)))))</f>
        <v>2.5925925925925925E-2</v>
      </c>
      <c r="K381" s="567">
        <f>IF('B. Dashboard'!$D$53=1,K241,IF('B. Dashboard'!$D$53=2,K276,IF('B. Dashboard'!$D$53=3,K311,(IF('B. Dashboard'!$D$53=4,K346)))))</f>
        <v>2.5925925925925925E-2</v>
      </c>
    </row>
    <row r="382" spans="3:11">
      <c r="C382" s="141" t="str">
        <f t="shared" si="220"/>
        <v>D04</v>
      </c>
      <c r="D382" s="141" t="str">
        <f t="shared" si="220"/>
        <v>Габрово (Gabrovo)</v>
      </c>
      <c r="E382" s="567">
        <f>IF('B. Dashboard'!$D$53=1,E242,IF('B. Dashboard'!$D$53=2,E277,IF('B. Dashboard'!$D$53=3,E312,(IF('B. Dashboard'!$D$53=4,E347)))))</f>
        <v>2.5925925925925925E-2</v>
      </c>
      <c r="F382" s="567">
        <f>IF('B. Dashboard'!$D$53=1,F242,IF('B. Dashboard'!$D$53=2,F277,IF('B. Dashboard'!$D$53=3,F312,(IF('B. Dashboard'!$D$53=4,F347)))))</f>
        <v>2.5925925925925925E-2</v>
      </c>
      <c r="G382" s="567">
        <f>IF('B. Dashboard'!$D$53=1,G242,IF('B. Dashboard'!$D$53=2,G277,IF('B. Dashboard'!$D$53=3,G312,(IF('B. Dashboard'!$D$53=4,G347)))))</f>
        <v>2.5925925925925925E-2</v>
      </c>
      <c r="H382" s="567">
        <f>IF('B. Dashboard'!$D$53=1,H242,IF('B. Dashboard'!$D$53=2,H277,IF('B. Dashboard'!$D$53=3,H312,(IF('B. Dashboard'!$D$53=4,H347)))))</f>
        <v>2.5925925925925925E-2</v>
      </c>
      <c r="I382" s="567">
        <f>IF('B. Dashboard'!$D$53=1,I242,IF('B. Dashboard'!$D$53=2,I277,IF('B. Dashboard'!$D$53=3,I312,(IF('B. Dashboard'!$D$53=4,I347)))))</f>
        <v>2.5925925925925925E-2</v>
      </c>
      <c r="J382" s="567">
        <f>IF('B. Dashboard'!$D$53=1,J242,IF('B. Dashboard'!$D$53=2,J277,IF('B. Dashboard'!$D$53=3,J312,(IF('B. Dashboard'!$D$53=4,J347)))))</f>
        <v>2.5925925925925925E-2</v>
      </c>
      <c r="K382" s="567">
        <f>IF('B. Dashboard'!$D$53=1,K242,IF('B. Dashboard'!$D$53=2,K277,IF('B. Dashboard'!$D$53=3,K312,(IF('B. Dashboard'!$D$53=4,K347)))))</f>
        <v>2.5925925925925925E-2</v>
      </c>
    </row>
    <row r="383" spans="3:11">
      <c r="C383" s="141" t="str">
        <f t="shared" si="220"/>
        <v>D05</v>
      </c>
      <c r="D383" s="141" t="str">
        <f t="shared" si="220"/>
        <v>Хасково (Haskovo)</v>
      </c>
      <c r="E383" s="567">
        <f>IF('B. Dashboard'!$D$53=1,E243,IF('B. Dashboard'!$D$53=2,E278,IF('B. Dashboard'!$D$53=3,E313,(IF('B. Dashboard'!$D$53=4,E348)))))</f>
        <v>2.5925925925925925E-2</v>
      </c>
      <c r="F383" s="567">
        <f>IF('B. Dashboard'!$D$53=1,F243,IF('B. Dashboard'!$D$53=2,F278,IF('B. Dashboard'!$D$53=3,F313,(IF('B. Dashboard'!$D$53=4,F348)))))</f>
        <v>2.5925925925925925E-2</v>
      </c>
      <c r="G383" s="567">
        <f>IF('B. Dashboard'!$D$53=1,G243,IF('B. Dashboard'!$D$53=2,G278,IF('B. Dashboard'!$D$53=3,G313,(IF('B. Dashboard'!$D$53=4,G348)))))</f>
        <v>2.5925925925925925E-2</v>
      </c>
      <c r="H383" s="567">
        <f>IF('B. Dashboard'!$D$53=1,H243,IF('B. Dashboard'!$D$53=2,H278,IF('B. Dashboard'!$D$53=3,H313,(IF('B. Dashboard'!$D$53=4,H348)))))</f>
        <v>2.5925925925925925E-2</v>
      </c>
      <c r="I383" s="567">
        <f>IF('B. Dashboard'!$D$53=1,I243,IF('B. Dashboard'!$D$53=2,I278,IF('B. Dashboard'!$D$53=3,I313,(IF('B. Dashboard'!$D$53=4,I348)))))</f>
        <v>2.5925925925925925E-2</v>
      </c>
      <c r="J383" s="567">
        <f>IF('B. Dashboard'!$D$53=1,J243,IF('B. Dashboard'!$D$53=2,J278,IF('B. Dashboard'!$D$53=3,J313,(IF('B. Dashboard'!$D$53=4,J348)))))</f>
        <v>2.5925925925925925E-2</v>
      </c>
      <c r="K383" s="567">
        <f>IF('B. Dashboard'!$D$53=1,K243,IF('B. Dashboard'!$D$53=2,K278,IF('B. Dashboard'!$D$53=3,K313,(IF('B. Dashboard'!$D$53=4,K348)))))</f>
        <v>2.5925925925925925E-2</v>
      </c>
    </row>
    <row r="384" spans="3:11">
      <c r="C384" s="141" t="str">
        <f t="shared" si="220"/>
        <v>D06</v>
      </c>
      <c r="D384" s="141" t="str">
        <f t="shared" si="220"/>
        <v>Кърджали (Kardzhali)</v>
      </c>
      <c r="E384" s="567">
        <f>IF('B. Dashboard'!$D$53=1,E244,IF('B. Dashboard'!$D$53=2,E279,IF('B. Dashboard'!$D$53=3,E314,(IF('B. Dashboard'!$D$53=4,E349)))))</f>
        <v>2.5925925925925925E-2</v>
      </c>
      <c r="F384" s="567">
        <f>IF('B. Dashboard'!$D$53=1,F244,IF('B. Dashboard'!$D$53=2,F279,IF('B. Dashboard'!$D$53=3,F314,(IF('B. Dashboard'!$D$53=4,F349)))))</f>
        <v>2.5925925925925925E-2</v>
      </c>
      <c r="G384" s="567">
        <f>IF('B. Dashboard'!$D$53=1,G244,IF('B. Dashboard'!$D$53=2,G279,IF('B. Dashboard'!$D$53=3,G314,(IF('B. Dashboard'!$D$53=4,G349)))))</f>
        <v>2.5925925925925925E-2</v>
      </c>
      <c r="H384" s="567">
        <f>IF('B. Dashboard'!$D$53=1,H244,IF('B. Dashboard'!$D$53=2,H279,IF('B. Dashboard'!$D$53=3,H314,(IF('B. Dashboard'!$D$53=4,H349)))))</f>
        <v>2.5925925925925925E-2</v>
      </c>
      <c r="I384" s="567">
        <f>IF('B. Dashboard'!$D$53=1,I244,IF('B. Dashboard'!$D$53=2,I279,IF('B. Dashboard'!$D$53=3,I314,(IF('B. Dashboard'!$D$53=4,I349)))))</f>
        <v>2.5925925925925925E-2</v>
      </c>
      <c r="J384" s="567">
        <f>IF('B. Dashboard'!$D$53=1,J244,IF('B. Dashboard'!$D$53=2,J279,IF('B. Dashboard'!$D$53=3,J314,(IF('B. Dashboard'!$D$53=4,J349)))))</f>
        <v>2.5925925925925925E-2</v>
      </c>
      <c r="K384" s="567">
        <f>IF('B. Dashboard'!$D$53=1,K244,IF('B. Dashboard'!$D$53=2,K279,IF('B. Dashboard'!$D$53=3,K314,(IF('B. Dashboard'!$D$53=4,K349)))))</f>
        <v>2.5925925925925925E-2</v>
      </c>
    </row>
    <row r="385" spans="3:11">
      <c r="C385" s="141" t="str">
        <f t="shared" si="220"/>
        <v>D07</v>
      </c>
      <c r="D385" s="141" t="str">
        <f t="shared" si="220"/>
        <v>Кюстендил (Kyustendil)</v>
      </c>
      <c r="E385" s="567">
        <f>IF('B. Dashboard'!$D$53=1,E245,IF('B. Dashboard'!$D$53=2,E280,IF('B. Dashboard'!$D$53=3,E315,(IF('B. Dashboard'!$D$53=4,E350)))))</f>
        <v>2.5925925925925925E-2</v>
      </c>
      <c r="F385" s="567">
        <f>IF('B. Dashboard'!$D$53=1,F245,IF('B. Dashboard'!$D$53=2,F280,IF('B. Dashboard'!$D$53=3,F315,(IF('B. Dashboard'!$D$53=4,F350)))))</f>
        <v>2.5925925925925925E-2</v>
      </c>
      <c r="G385" s="567">
        <f>IF('B. Dashboard'!$D$53=1,G245,IF('B. Dashboard'!$D$53=2,G280,IF('B. Dashboard'!$D$53=3,G315,(IF('B. Dashboard'!$D$53=4,G350)))))</f>
        <v>2.5925925925925925E-2</v>
      </c>
      <c r="H385" s="567">
        <f>IF('B. Dashboard'!$D$53=1,H245,IF('B. Dashboard'!$D$53=2,H280,IF('B. Dashboard'!$D$53=3,H315,(IF('B. Dashboard'!$D$53=4,H350)))))</f>
        <v>2.5925925925925925E-2</v>
      </c>
      <c r="I385" s="567">
        <f>IF('B. Dashboard'!$D$53=1,I245,IF('B. Dashboard'!$D$53=2,I280,IF('B. Dashboard'!$D$53=3,I315,(IF('B. Dashboard'!$D$53=4,I350)))))</f>
        <v>2.5925925925925925E-2</v>
      </c>
      <c r="J385" s="567">
        <f>IF('B. Dashboard'!$D$53=1,J245,IF('B. Dashboard'!$D$53=2,J280,IF('B. Dashboard'!$D$53=3,J315,(IF('B. Dashboard'!$D$53=4,J350)))))</f>
        <v>2.5925925925925925E-2</v>
      </c>
      <c r="K385" s="567">
        <f>IF('B. Dashboard'!$D$53=1,K245,IF('B. Dashboard'!$D$53=2,K280,IF('B. Dashboard'!$D$53=3,K315,(IF('B. Dashboard'!$D$53=4,K350)))))</f>
        <v>2.5925925925925925E-2</v>
      </c>
    </row>
    <row r="386" spans="3:11">
      <c r="C386" s="141" t="str">
        <f t="shared" si="220"/>
        <v>D08</v>
      </c>
      <c r="D386" s="141" t="str">
        <f t="shared" si="220"/>
        <v>Ловеч (Lovech)</v>
      </c>
      <c r="E386" s="567">
        <f>IF('B. Dashboard'!$D$53=1,E246,IF('B. Dashboard'!$D$53=2,E281,IF('B. Dashboard'!$D$53=3,E316,(IF('B. Dashboard'!$D$53=4,E351)))))</f>
        <v>2.5925925925925925E-2</v>
      </c>
      <c r="F386" s="567">
        <f>IF('B. Dashboard'!$D$53=1,F246,IF('B. Dashboard'!$D$53=2,F281,IF('B. Dashboard'!$D$53=3,F316,(IF('B. Dashboard'!$D$53=4,F351)))))</f>
        <v>2.5925925925925925E-2</v>
      </c>
      <c r="G386" s="567">
        <f>IF('B. Dashboard'!$D$53=1,G246,IF('B. Dashboard'!$D$53=2,G281,IF('B. Dashboard'!$D$53=3,G316,(IF('B. Dashboard'!$D$53=4,G351)))))</f>
        <v>2.5925925925925925E-2</v>
      </c>
      <c r="H386" s="567">
        <f>IF('B. Dashboard'!$D$53=1,H246,IF('B. Dashboard'!$D$53=2,H281,IF('B. Dashboard'!$D$53=3,H316,(IF('B. Dashboard'!$D$53=4,H351)))))</f>
        <v>2.5925925925925925E-2</v>
      </c>
      <c r="I386" s="567">
        <f>IF('B. Dashboard'!$D$53=1,I246,IF('B. Dashboard'!$D$53=2,I281,IF('B. Dashboard'!$D$53=3,I316,(IF('B. Dashboard'!$D$53=4,I351)))))</f>
        <v>2.5925925925925925E-2</v>
      </c>
      <c r="J386" s="567">
        <f>IF('B. Dashboard'!$D$53=1,J246,IF('B. Dashboard'!$D$53=2,J281,IF('B. Dashboard'!$D$53=3,J316,(IF('B. Dashboard'!$D$53=4,J351)))))</f>
        <v>2.5925925925925925E-2</v>
      </c>
      <c r="K386" s="567">
        <f>IF('B. Dashboard'!$D$53=1,K246,IF('B. Dashboard'!$D$53=2,K281,IF('B. Dashboard'!$D$53=3,K316,(IF('B. Dashboard'!$D$53=4,K351)))))</f>
        <v>2.5925925925925925E-2</v>
      </c>
    </row>
    <row r="387" spans="3:11">
      <c r="C387" s="141" t="str">
        <f t="shared" si="220"/>
        <v>D09</v>
      </c>
      <c r="D387" s="141" t="str">
        <f t="shared" si="220"/>
        <v>Монтана (Montana)</v>
      </c>
      <c r="E387" s="567">
        <f>IF('B. Dashboard'!$D$53=1,E247,IF('B. Dashboard'!$D$53=2,E282,IF('B. Dashboard'!$D$53=3,E317,(IF('B. Dashboard'!$D$53=4,E352)))))</f>
        <v>2.5925925925925925E-2</v>
      </c>
      <c r="F387" s="567">
        <f>IF('B. Dashboard'!$D$53=1,F247,IF('B. Dashboard'!$D$53=2,F282,IF('B. Dashboard'!$D$53=3,F317,(IF('B. Dashboard'!$D$53=4,F352)))))</f>
        <v>2.5925925925925925E-2</v>
      </c>
      <c r="G387" s="567">
        <f>IF('B. Dashboard'!$D$53=1,G247,IF('B. Dashboard'!$D$53=2,G282,IF('B. Dashboard'!$D$53=3,G317,(IF('B. Dashboard'!$D$53=4,G352)))))</f>
        <v>2.5925925925925925E-2</v>
      </c>
      <c r="H387" s="567">
        <f>IF('B. Dashboard'!$D$53=1,H247,IF('B. Dashboard'!$D$53=2,H282,IF('B. Dashboard'!$D$53=3,H317,(IF('B. Dashboard'!$D$53=4,H352)))))</f>
        <v>2.5925925925925925E-2</v>
      </c>
      <c r="I387" s="567">
        <f>IF('B. Dashboard'!$D$53=1,I247,IF('B. Dashboard'!$D$53=2,I282,IF('B. Dashboard'!$D$53=3,I317,(IF('B. Dashboard'!$D$53=4,I352)))))</f>
        <v>2.5925925925925925E-2</v>
      </c>
      <c r="J387" s="567">
        <f>IF('B. Dashboard'!$D$53=1,J247,IF('B. Dashboard'!$D$53=2,J282,IF('B. Dashboard'!$D$53=3,J317,(IF('B. Dashboard'!$D$53=4,J352)))))</f>
        <v>2.5925925925925925E-2</v>
      </c>
      <c r="K387" s="567">
        <f>IF('B. Dashboard'!$D$53=1,K247,IF('B. Dashboard'!$D$53=2,K282,IF('B. Dashboard'!$D$53=3,K317,(IF('B. Dashboard'!$D$53=4,K352)))))</f>
        <v>2.5925925925925925E-2</v>
      </c>
    </row>
    <row r="388" spans="3:11">
      <c r="C388" s="141" t="str">
        <f t="shared" si="220"/>
        <v>D10</v>
      </c>
      <c r="D388" s="141" t="str">
        <f t="shared" si="220"/>
        <v>Пазарджик (Pazardzhik)</v>
      </c>
      <c r="E388" s="567">
        <f>IF('B. Dashboard'!$D$53=1,E248,IF('B. Dashboard'!$D$53=2,E283,IF('B. Dashboard'!$D$53=3,E318,(IF('B. Dashboard'!$D$53=4,E353)))))</f>
        <v>2.5925925925925925E-2</v>
      </c>
      <c r="F388" s="567">
        <f>IF('B. Dashboard'!$D$53=1,F248,IF('B. Dashboard'!$D$53=2,F283,IF('B. Dashboard'!$D$53=3,F318,(IF('B. Dashboard'!$D$53=4,F353)))))</f>
        <v>2.5925925925925925E-2</v>
      </c>
      <c r="G388" s="567">
        <f>IF('B. Dashboard'!$D$53=1,G248,IF('B. Dashboard'!$D$53=2,G283,IF('B. Dashboard'!$D$53=3,G318,(IF('B. Dashboard'!$D$53=4,G353)))))</f>
        <v>2.5925925925925925E-2</v>
      </c>
      <c r="H388" s="567">
        <f>IF('B. Dashboard'!$D$53=1,H248,IF('B. Dashboard'!$D$53=2,H283,IF('B. Dashboard'!$D$53=3,H318,(IF('B. Dashboard'!$D$53=4,H353)))))</f>
        <v>2.5925925925925925E-2</v>
      </c>
      <c r="I388" s="567">
        <f>IF('B. Dashboard'!$D$53=1,I248,IF('B. Dashboard'!$D$53=2,I283,IF('B. Dashboard'!$D$53=3,I318,(IF('B. Dashboard'!$D$53=4,I353)))))</f>
        <v>2.5925925925925925E-2</v>
      </c>
      <c r="J388" s="567">
        <f>IF('B. Dashboard'!$D$53=1,J248,IF('B. Dashboard'!$D$53=2,J283,IF('B. Dashboard'!$D$53=3,J318,(IF('B. Dashboard'!$D$53=4,J353)))))</f>
        <v>2.5925925925925925E-2</v>
      </c>
      <c r="K388" s="567">
        <f>IF('B. Dashboard'!$D$53=1,K248,IF('B. Dashboard'!$D$53=2,K283,IF('B. Dashboard'!$D$53=3,K318,(IF('B. Dashboard'!$D$53=4,K353)))))</f>
        <v>2.5925925925925925E-2</v>
      </c>
    </row>
    <row r="389" spans="3:11">
      <c r="C389" s="141" t="str">
        <f t="shared" si="220"/>
        <v>D11</v>
      </c>
      <c r="D389" s="141" t="str">
        <f t="shared" si="220"/>
        <v>Перник (Pernik)</v>
      </c>
      <c r="E389" s="567">
        <f>IF('B. Dashboard'!$D$53=1,E249,IF('B. Dashboard'!$D$53=2,E284,IF('B. Dashboard'!$D$53=3,E319,(IF('B. Dashboard'!$D$53=4,E354)))))</f>
        <v>2.5925925925925925E-2</v>
      </c>
      <c r="F389" s="567">
        <f>IF('B. Dashboard'!$D$53=1,F249,IF('B. Dashboard'!$D$53=2,F284,IF('B. Dashboard'!$D$53=3,F319,(IF('B. Dashboard'!$D$53=4,F354)))))</f>
        <v>2.5925925925925925E-2</v>
      </c>
      <c r="G389" s="567">
        <f>IF('B. Dashboard'!$D$53=1,G249,IF('B. Dashboard'!$D$53=2,G284,IF('B. Dashboard'!$D$53=3,G319,(IF('B. Dashboard'!$D$53=4,G354)))))</f>
        <v>2.5925925925925925E-2</v>
      </c>
      <c r="H389" s="567">
        <f>IF('B. Dashboard'!$D$53=1,H249,IF('B. Dashboard'!$D$53=2,H284,IF('B. Dashboard'!$D$53=3,H319,(IF('B. Dashboard'!$D$53=4,H354)))))</f>
        <v>2.5925925925925925E-2</v>
      </c>
      <c r="I389" s="567">
        <f>IF('B. Dashboard'!$D$53=1,I249,IF('B. Dashboard'!$D$53=2,I284,IF('B. Dashboard'!$D$53=3,I319,(IF('B. Dashboard'!$D$53=4,I354)))))</f>
        <v>2.5925925925925925E-2</v>
      </c>
      <c r="J389" s="567">
        <f>IF('B. Dashboard'!$D$53=1,J249,IF('B. Dashboard'!$D$53=2,J284,IF('B. Dashboard'!$D$53=3,J319,(IF('B. Dashboard'!$D$53=4,J354)))))</f>
        <v>2.5925925925925925E-2</v>
      </c>
      <c r="K389" s="567">
        <f>IF('B. Dashboard'!$D$53=1,K249,IF('B. Dashboard'!$D$53=2,K284,IF('B. Dashboard'!$D$53=3,K319,(IF('B. Dashboard'!$D$53=4,K354)))))</f>
        <v>2.5925925925925925E-2</v>
      </c>
    </row>
    <row r="390" spans="3:11">
      <c r="C390" s="141" t="str">
        <f t="shared" si="220"/>
        <v>D12</v>
      </c>
      <c r="D390" s="141" t="str">
        <f t="shared" si="220"/>
        <v>Плевен (Pleven)</v>
      </c>
      <c r="E390" s="567">
        <f>IF('B. Dashboard'!$D$53=1,E250,IF('B. Dashboard'!$D$53=2,E285,IF('B. Dashboard'!$D$53=3,E320,(IF('B. Dashboard'!$D$53=4,E355)))))</f>
        <v>2.5925925925925925E-2</v>
      </c>
      <c r="F390" s="567">
        <f>IF('B. Dashboard'!$D$53=1,F250,IF('B. Dashboard'!$D$53=2,F285,IF('B. Dashboard'!$D$53=3,F320,(IF('B. Dashboard'!$D$53=4,F355)))))</f>
        <v>2.5925925925925925E-2</v>
      </c>
      <c r="G390" s="567">
        <f>IF('B. Dashboard'!$D$53=1,G250,IF('B. Dashboard'!$D$53=2,G285,IF('B. Dashboard'!$D$53=3,G320,(IF('B. Dashboard'!$D$53=4,G355)))))</f>
        <v>2.5925925925925925E-2</v>
      </c>
      <c r="H390" s="567">
        <f>IF('B. Dashboard'!$D$53=1,H250,IF('B. Dashboard'!$D$53=2,H285,IF('B. Dashboard'!$D$53=3,H320,(IF('B. Dashboard'!$D$53=4,H355)))))</f>
        <v>2.5925925925925925E-2</v>
      </c>
      <c r="I390" s="567">
        <f>IF('B. Dashboard'!$D$53=1,I250,IF('B. Dashboard'!$D$53=2,I285,IF('B. Dashboard'!$D$53=3,I320,(IF('B. Dashboard'!$D$53=4,I355)))))</f>
        <v>2.5925925925925925E-2</v>
      </c>
      <c r="J390" s="567">
        <f>IF('B. Dashboard'!$D$53=1,J250,IF('B. Dashboard'!$D$53=2,J285,IF('B. Dashboard'!$D$53=3,J320,(IF('B. Dashboard'!$D$53=4,J355)))))</f>
        <v>2.5925925925925925E-2</v>
      </c>
      <c r="K390" s="567">
        <f>IF('B. Dashboard'!$D$53=1,K250,IF('B. Dashboard'!$D$53=2,K285,IF('B. Dashboard'!$D$53=3,K320,(IF('B. Dashboard'!$D$53=4,K355)))))</f>
        <v>2.5925925925925925E-2</v>
      </c>
    </row>
    <row r="391" spans="3:11">
      <c r="C391" s="141" t="str">
        <f t="shared" si="220"/>
        <v>D13</v>
      </c>
      <c r="D391" s="141" t="str">
        <f t="shared" si="220"/>
        <v>Пловдив (Plovdiv)</v>
      </c>
      <c r="E391" s="567">
        <f>IF('B. Dashboard'!$D$53=1,E251,IF('B. Dashboard'!$D$53=2,E286,IF('B. Dashboard'!$D$53=3,E321,(IF('B. Dashboard'!$D$53=4,E356)))))</f>
        <v>2.5925925925925925E-2</v>
      </c>
      <c r="F391" s="567">
        <f>IF('B. Dashboard'!$D$53=1,F251,IF('B. Dashboard'!$D$53=2,F286,IF('B. Dashboard'!$D$53=3,F321,(IF('B. Dashboard'!$D$53=4,F356)))))</f>
        <v>2.5925925925925925E-2</v>
      </c>
      <c r="G391" s="567">
        <f>IF('B. Dashboard'!$D$53=1,G251,IF('B. Dashboard'!$D$53=2,G286,IF('B. Dashboard'!$D$53=3,G321,(IF('B. Dashboard'!$D$53=4,G356)))))</f>
        <v>2.5925925925925925E-2</v>
      </c>
      <c r="H391" s="567">
        <f>IF('B. Dashboard'!$D$53=1,H251,IF('B. Dashboard'!$D$53=2,H286,IF('B. Dashboard'!$D$53=3,H321,(IF('B. Dashboard'!$D$53=4,H356)))))</f>
        <v>2.5925925925925925E-2</v>
      </c>
      <c r="I391" s="567">
        <f>IF('B. Dashboard'!$D$53=1,I251,IF('B. Dashboard'!$D$53=2,I286,IF('B. Dashboard'!$D$53=3,I321,(IF('B. Dashboard'!$D$53=4,I356)))))</f>
        <v>2.5925925925925925E-2</v>
      </c>
      <c r="J391" s="567">
        <f>IF('B. Dashboard'!$D$53=1,J251,IF('B. Dashboard'!$D$53=2,J286,IF('B. Dashboard'!$D$53=3,J321,(IF('B. Dashboard'!$D$53=4,J356)))))</f>
        <v>2.5925925925925925E-2</v>
      </c>
      <c r="K391" s="567">
        <f>IF('B. Dashboard'!$D$53=1,K251,IF('B. Dashboard'!$D$53=2,K286,IF('B. Dashboard'!$D$53=3,K321,(IF('B. Dashboard'!$D$53=4,K356)))))</f>
        <v>2.5925925925925925E-2</v>
      </c>
    </row>
    <row r="392" spans="3:11">
      <c r="C392" s="141" t="str">
        <f t="shared" si="220"/>
        <v>D14</v>
      </c>
      <c r="D392" s="141" t="str">
        <f t="shared" si="220"/>
        <v>Разград (Razgrad)</v>
      </c>
      <c r="E392" s="567">
        <f>IF('B. Dashboard'!$D$53=1,E252,IF('B. Dashboard'!$D$53=2,E287,IF('B. Dashboard'!$D$53=3,E322,(IF('B. Dashboard'!$D$53=4,E357)))))</f>
        <v>2.5925925925925925E-2</v>
      </c>
      <c r="F392" s="567">
        <f>IF('B. Dashboard'!$D$53=1,F252,IF('B. Dashboard'!$D$53=2,F287,IF('B. Dashboard'!$D$53=3,F322,(IF('B. Dashboard'!$D$53=4,F357)))))</f>
        <v>2.5925925925925925E-2</v>
      </c>
      <c r="G392" s="567">
        <f>IF('B. Dashboard'!$D$53=1,G252,IF('B. Dashboard'!$D$53=2,G287,IF('B. Dashboard'!$D$53=3,G322,(IF('B. Dashboard'!$D$53=4,G357)))))</f>
        <v>2.5925925925925925E-2</v>
      </c>
      <c r="H392" s="567">
        <f>IF('B. Dashboard'!$D$53=1,H252,IF('B. Dashboard'!$D$53=2,H287,IF('B. Dashboard'!$D$53=3,H322,(IF('B. Dashboard'!$D$53=4,H357)))))</f>
        <v>2.5925925925925925E-2</v>
      </c>
      <c r="I392" s="567">
        <f>IF('B. Dashboard'!$D$53=1,I252,IF('B. Dashboard'!$D$53=2,I287,IF('B. Dashboard'!$D$53=3,I322,(IF('B. Dashboard'!$D$53=4,I357)))))</f>
        <v>2.5925925925925925E-2</v>
      </c>
      <c r="J392" s="567">
        <f>IF('B. Dashboard'!$D$53=1,J252,IF('B. Dashboard'!$D$53=2,J287,IF('B. Dashboard'!$D$53=3,J322,(IF('B. Dashboard'!$D$53=4,J357)))))</f>
        <v>2.5925925925925925E-2</v>
      </c>
      <c r="K392" s="567">
        <f>IF('B. Dashboard'!$D$53=1,K252,IF('B. Dashboard'!$D$53=2,K287,IF('B. Dashboard'!$D$53=3,K322,(IF('B. Dashboard'!$D$53=4,K357)))))</f>
        <v>2.5925925925925925E-2</v>
      </c>
    </row>
    <row r="393" spans="3:11">
      <c r="C393" s="141" t="str">
        <f t="shared" si="220"/>
        <v>D15</v>
      </c>
      <c r="D393" s="141" t="str">
        <f t="shared" si="220"/>
        <v>Русе (Ruse)</v>
      </c>
      <c r="E393" s="567">
        <f>IF('B. Dashboard'!$D$53=1,E253,IF('B. Dashboard'!$D$53=2,E288,IF('B. Dashboard'!$D$53=3,E323,(IF('B. Dashboard'!$D$53=4,E358)))))</f>
        <v>2.5925925925925925E-2</v>
      </c>
      <c r="F393" s="567">
        <f>IF('B. Dashboard'!$D$53=1,F253,IF('B. Dashboard'!$D$53=2,F288,IF('B. Dashboard'!$D$53=3,F323,(IF('B. Dashboard'!$D$53=4,F358)))))</f>
        <v>2.5925925925925925E-2</v>
      </c>
      <c r="G393" s="567">
        <f>IF('B. Dashboard'!$D$53=1,G253,IF('B. Dashboard'!$D$53=2,G288,IF('B. Dashboard'!$D$53=3,G323,(IF('B. Dashboard'!$D$53=4,G358)))))</f>
        <v>2.5925925925925925E-2</v>
      </c>
      <c r="H393" s="567">
        <f>IF('B. Dashboard'!$D$53=1,H253,IF('B. Dashboard'!$D$53=2,H288,IF('B. Dashboard'!$D$53=3,H323,(IF('B. Dashboard'!$D$53=4,H358)))))</f>
        <v>2.5925925925925925E-2</v>
      </c>
      <c r="I393" s="567">
        <f>IF('B. Dashboard'!$D$53=1,I253,IF('B. Dashboard'!$D$53=2,I288,IF('B. Dashboard'!$D$53=3,I323,(IF('B. Dashboard'!$D$53=4,I358)))))</f>
        <v>2.5925925925925925E-2</v>
      </c>
      <c r="J393" s="567">
        <f>IF('B. Dashboard'!$D$53=1,J253,IF('B. Dashboard'!$D$53=2,J288,IF('B. Dashboard'!$D$53=3,J323,(IF('B. Dashboard'!$D$53=4,J358)))))</f>
        <v>2.5925925925925925E-2</v>
      </c>
      <c r="K393" s="567">
        <f>IF('B. Dashboard'!$D$53=1,K253,IF('B. Dashboard'!$D$53=2,K288,IF('B. Dashboard'!$D$53=3,K323,(IF('B. Dashboard'!$D$53=4,K358)))))</f>
        <v>2.5925925925925925E-2</v>
      </c>
    </row>
    <row r="394" spans="3:11">
      <c r="C394" s="141" t="str">
        <f t="shared" si="220"/>
        <v>D16</v>
      </c>
      <c r="D394" s="141" t="str">
        <f t="shared" si="220"/>
        <v>Шумен (Shumen)</v>
      </c>
      <c r="E394" s="567">
        <f>IF('B. Dashboard'!$D$53=1,E254,IF('B. Dashboard'!$D$53=2,E289,IF('B. Dashboard'!$D$53=3,E324,(IF('B. Dashboard'!$D$53=4,E359)))))</f>
        <v>2.5925925925925925E-2</v>
      </c>
      <c r="F394" s="567">
        <f>IF('B. Dashboard'!$D$53=1,F254,IF('B. Dashboard'!$D$53=2,F289,IF('B. Dashboard'!$D$53=3,F324,(IF('B. Dashboard'!$D$53=4,F359)))))</f>
        <v>2.5925925925925925E-2</v>
      </c>
      <c r="G394" s="567">
        <f>IF('B. Dashboard'!$D$53=1,G254,IF('B. Dashboard'!$D$53=2,G289,IF('B. Dashboard'!$D$53=3,G324,(IF('B. Dashboard'!$D$53=4,G359)))))</f>
        <v>2.5925925925925925E-2</v>
      </c>
      <c r="H394" s="567">
        <f>IF('B. Dashboard'!$D$53=1,H254,IF('B. Dashboard'!$D$53=2,H289,IF('B. Dashboard'!$D$53=3,H324,(IF('B. Dashboard'!$D$53=4,H359)))))</f>
        <v>2.5925925925925925E-2</v>
      </c>
      <c r="I394" s="567">
        <f>IF('B. Dashboard'!$D$53=1,I254,IF('B. Dashboard'!$D$53=2,I289,IF('B. Dashboard'!$D$53=3,I324,(IF('B. Dashboard'!$D$53=4,I359)))))</f>
        <v>2.5925925925925925E-2</v>
      </c>
      <c r="J394" s="567">
        <f>IF('B. Dashboard'!$D$53=1,J254,IF('B. Dashboard'!$D$53=2,J289,IF('B. Dashboard'!$D$53=3,J324,(IF('B. Dashboard'!$D$53=4,J359)))))</f>
        <v>2.5925925925925925E-2</v>
      </c>
      <c r="K394" s="567">
        <f>IF('B. Dashboard'!$D$53=1,K254,IF('B. Dashboard'!$D$53=2,K289,IF('B. Dashboard'!$D$53=3,K324,(IF('B. Dashboard'!$D$53=4,K359)))))</f>
        <v>2.5925925925925925E-2</v>
      </c>
    </row>
    <row r="395" spans="3:11">
      <c r="C395" s="141" t="str">
        <f t="shared" si="220"/>
        <v>D17</v>
      </c>
      <c r="D395" s="141" t="str">
        <f t="shared" si="220"/>
        <v>Силистра (Silistra)</v>
      </c>
      <c r="E395" s="567">
        <f>IF('B. Dashboard'!$D$53=1,E255,IF('B. Dashboard'!$D$53=2,E290,IF('B. Dashboard'!$D$53=3,E325,(IF('B. Dashboard'!$D$53=4,E360)))))</f>
        <v>2.5925925925925925E-2</v>
      </c>
      <c r="F395" s="567">
        <f>IF('B. Dashboard'!$D$53=1,F255,IF('B. Dashboard'!$D$53=2,F290,IF('B. Dashboard'!$D$53=3,F325,(IF('B. Dashboard'!$D$53=4,F360)))))</f>
        <v>2.5925925925925925E-2</v>
      </c>
      <c r="G395" s="567">
        <f>IF('B. Dashboard'!$D$53=1,G255,IF('B. Dashboard'!$D$53=2,G290,IF('B. Dashboard'!$D$53=3,G325,(IF('B. Dashboard'!$D$53=4,G360)))))</f>
        <v>2.5925925925925925E-2</v>
      </c>
      <c r="H395" s="567">
        <f>IF('B. Dashboard'!$D$53=1,H255,IF('B. Dashboard'!$D$53=2,H290,IF('B. Dashboard'!$D$53=3,H325,(IF('B. Dashboard'!$D$53=4,H360)))))</f>
        <v>2.5925925925925925E-2</v>
      </c>
      <c r="I395" s="567">
        <f>IF('B. Dashboard'!$D$53=1,I255,IF('B. Dashboard'!$D$53=2,I290,IF('B. Dashboard'!$D$53=3,I325,(IF('B. Dashboard'!$D$53=4,I360)))))</f>
        <v>2.5925925925925925E-2</v>
      </c>
      <c r="J395" s="567">
        <f>IF('B. Dashboard'!$D$53=1,J255,IF('B. Dashboard'!$D$53=2,J290,IF('B. Dashboard'!$D$53=3,J325,(IF('B. Dashboard'!$D$53=4,J360)))))</f>
        <v>2.5925925925925925E-2</v>
      </c>
      <c r="K395" s="567">
        <f>IF('B. Dashboard'!$D$53=1,K255,IF('B. Dashboard'!$D$53=2,K290,IF('B. Dashboard'!$D$53=3,K325,(IF('B. Dashboard'!$D$53=4,K360)))))</f>
        <v>2.5925925925925925E-2</v>
      </c>
    </row>
    <row r="396" spans="3:11">
      <c r="C396" s="141" t="str">
        <f t="shared" si="220"/>
        <v>D18</v>
      </c>
      <c r="D396" s="141" t="str">
        <f t="shared" si="220"/>
        <v>Сливен (Sliven)</v>
      </c>
      <c r="E396" s="567">
        <f>IF('B. Dashboard'!$D$53=1,E256,IF('B. Dashboard'!$D$53=2,E291,IF('B. Dashboard'!$D$53=3,E326,(IF('B. Dashboard'!$D$53=4,E361)))))</f>
        <v>2.5925925925925925E-2</v>
      </c>
      <c r="F396" s="567">
        <f>IF('B. Dashboard'!$D$53=1,F256,IF('B. Dashboard'!$D$53=2,F291,IF('B. Dashboard'!$D$53=3,F326,(IF('B. Dashboard'!$D$53=4,F361)))))</f>
        <v>2.5925925925925925E-2</v>
      </c>
      <c r="G396" s="567">
        <f>IF('B. Dashboard'!$D$53=1,G256,IF('B. Dashboard'!$D$53=2,G291,IF('B. Dashboard'!$D$53=3,G326,(IF('B. Dashboard'!$D$53=4,G361)))))</f>
        <v>2.5925925925925925E-2</v>
      </c>
      <c r="H396" s="567">
        <f>IF('B. Dashboard'!$D$53=1,H256,IF('B. Dashboard'!$D$53=2,H291,IF('B. Dashboard'!$D$53=3,H326,(IF('B. Dashboard'!$D$53=4,H361)))))</f>
        <v>2.5925925925925925E-2</v>
      </c>
      <c r="I396" s="567">
        <f>IF('B. Dashboard'!$D$53=1,I256,IF('B. Dashboard'!$D$53=2,I291,IF('B. Dashboard'!$D$53=3,I326,(IF('B. Dashboard'!$D$53=4,I361)))))</f>
        <v>2.5925925925925925E-2</v>
      </c>
      <c r="J396" s="567">
        <f>IF('B. Dashboard'!$D$53=1,J256,IF('B. Dashboard'!$D$53=2,J291,IF('B. Dashboard'!$D$53=3,J326,(IF('B. Dashboard'!$D$53=4,J361)))))</f>
        <v>2.5925925925925925E-2</v>
      </c>
      <c r="K396" s="567">
        <f>IF('B. Dashboard'!$D$53=1,K256,IF('B. Dashboard'!$D$53=2,K291,IF('B. Dashboard'!$D$53=3,K326,(IF('B. Dashboard'!$D$53=4,K361)))))</f>
        <v>2.5925925925925925E-2</v>
      </c>
    </row>
    <row r="397" spans="3:11">
      <c r="C397" s="141" t="str">
        <f t="shared" si="220"/>
        <v>D19</v>
      </c>
      <c r="D397" s="141" t="str">
        <f t="shared" si="220"/>
        <v>Смолян (Smolyan)</v>
      </c>
      <c r="E397" s="567">
        <f>IF('B. Dashboard'!$D$53=1,E257,IF('B. Dashboard'!$D$53=2,E292,IF('B. Dashboard'!$D$53=3,E327,(IF('B. Dashboard'!$D$53=4,E362)))))</f>
        <v>2.5925925925925925E-2</v>
      </c>
      <c r="F397" s="567">
        <f>IF('B. Dashboard'!$D$53=1,F257,IF('B. Dashboard'!$D$53=2,F292,IF('B. Dashboard'!$D$53=3,F327,(IF('B. Dashboard'!$D$53=4,F362)))))</f>
        <v>2.5925925925925925E-2</v>
      </c>
      <c r="G397" s="567">
        <f>IF('B. Dashboard'!$D$53=1,G257,IF('B. Dashboard'!$D$53=2,G292,IF('B. Dashboard'!$D$53=3,G327,(IF('B. Dashboard'!$D$53=4,G362)))))</f>
        <v>2.5925925925925925E-2</v>
      </c>
      <c r="H397" s="567">
        <f>IF('B. Dashboard'!$D$53=1,H257,IF('B. Dashboard'!$D$53=2,H292,IF('B. Dashboard'!$D$53=3,H327,(IF('B. Dashboard'!$D$53=4,H362)))))</f>
        <v>2.5925925925925925E-2</v>
      </c>
      <c r="I397" s="567">
        <f>IF('B. Dashboard'!$D$53=1,I257,IF('B. Dashboard'!$D$53=2,I292,IF('B. Dashboard'!$D$53=3,I327,(IF('B. Dashboard'!$D$53=4,I362)))))</f>
        <v>2.5925925925925925E-2</v>
      </c>
      <c r="J397" s="567">
        <f>IF('B. Dashboard'!$D$53=1,J257,IF('B. Dashboard'!$D$53=2,J292,IF('B. Dashboard'!$D$53=3,J327,(IF('B. Dashboard'!$D$53=4,J362)))))</f>
        <v>2.5925925925925925E-2</v>
      </c>
      <c r="K397" s="567">
        <f>IF('B. Dashboard'!$D$53=1,K257,IF('B. Dashboard'!$D$53=2,K292,IF('B. Dashboard'!$D$53=3,K327,(IF('B. Dashboard'!$D$53=4,K362)))))</f>
        <v>2.5925925925925925E-2</v>
      </c>
    </row>
    <row r="398" spans="3:11">
      <c r="C398" s="141" t="str">
        <f t="shared" si="220"/>
        <v>D20</v>
      </c>
      <c r="D398" s="141" t="str">
        <f t="shared" si="220"/>
        <v>София-град (Sofia-Capital)</v>
      </c>
      <c r="E398" s="567">
        <f>IF('B. Dashboard'!$D$53=1,E258,IF('B. Dashboard'!$D$53=2,E293,IF('B. Dashboard'!$D$53=3,E328,(IF('B. Dashboard'!$D$53=4,E363)))))</f>
        <v>0.3</v>
      </c>
      <c r="F398" s="567">
        <f>IF('B. Dashboard'!$D$53=1,F258,IF('B. Dashboard'!$D$53=2,F293,IF('B. Dashboard'!$D$53=3,F328,(IF('B. Dashboard'!$D$53=4,F363)))))</f>
        <v>0.3</v>
      </c>
      <c r="G398" s="567">
        <f>IF('B. Dashboard'!$D$53=1,G258,IF('B. Dashboard'!$D$53=2,G293,IF('B. Dashboard'!$D$53=3,G328,(IF('B. Dashboard'!$D$53=4,G363)))))</f>
        <v>0.3</v>
      </c>
      <c r="H398" s="567">
        <f>IF('B. Dashboard'!$D$53=1,H258,IF('B. Dashboard'!$D$53=2,H293,IF('B. Dashboard'!$D$53=3,H328,(IF('B. Dashboard'!$D$53=4,H363)))))</f>
        <v>0.3</v>
      </c>
      <c r="I398" s="567">
        <f>IF('B. Dashboard'!$D$53=1,I258,IF('B. Dashboard'!$D$53=2,I293,IF('B. Dashboard'!$D$53=3,I328,(IF('B. Dashboard'!$D$53=4,I363)))))</f>
        <v>0.3</v>
      </c>
      <c r="J398" s="567">
        <f>IF('B. Dashboard'!$D$53=1,J258,IF('B. Dashboard'!$D$53=2,J293,IF('B. Dashboard'!$D$53=3,J328,(IF('B. Dashboard'!$D$53=4,J363)))))</f>
        <v>0.3</v>
      </c>
      <c r="K398" s="567">
        <f>IF('B. Dashboard'!$D$53=1,K258,IF('B. Dashboard'!$D$53=2,K293,IF('B. Dashboard'!$D$53=3,K328,(IF('B. Dashboard'!$D$53=4,K363)))))</f>
        <v>0.3</v>
      </c>
    </row>
    <row r="399" spans="3:11">
      <c r="C399" s="141" t="str">
        <f t="shared" si="220"/>
        <v>D21</v>
      </c>
      <c r="D399" s="141" t="str">
        <f t="shared" si="220"/>
        <v>София-област (Sofia (province))</v>
      </c>
      <c r="E399" s="567">
        <f>IF('B. Dashboard'!$D$53=1,E259,IF('B. Dashboard'!$D$53=2,E294,IF('B. Dashboard'!$D$53=3,E329,(IF('B. Dashboard'!$D$53=4,E364)))))</f>
        <v>2.5925925925925925E-2</v>
      </c>
      <c r="F399" s="567">
        <f>IF('B. Dashboard'!$D$53=1,F259,IF('B. Dashboard'!$D$53=2,F294,IF('B. Dashboard'!$D$53=3,F329,(IF('B. Dashboard'!$D$53=4,F364)))))</f>
        <v>2.5925925925925925E-2</v>
      </c>
      <c r="G399" s="567">
        <f>IF('B. Dashboard'!$D$53=1,G259,IF('B. Dashboard'!$D$53=2,G294,IF('B. Dashboard'!$D$53=3,G329,(IF('B. Dashboard'!$D$53=4,G364)))))</f>
        <v>2.5925925925925925E-2</v>
      </c>
      <c r="H399" s="567">
        <f>IF('B. Dashboard'!$D$53=1,H259,IF('B. Dashboard'!$D$53=2,H294,IF('B. Dashboard'!$D$53=3,H329,(IF('B. Dashboard'!$D$53=4,H364)))))</f>
        <v>2.5925925925925925E-2</v>
      </c>
      <c r="I399" s="567">
        <f>IF('B. Dashboard'!$D$53=1,I259,IF('B. Dashboard'!$D$53=2,I294,IF('B. Dashboard'!$D$53=3,I329,(IF('B. Dashboard'!$D$53=4,I364)))))</f>
        <v>2.5925925925925925E-2</v>
      </c>
      <c r="J399" s="567">
        <f>IF('B. Dashboard'!$D$53=1,J259,IF('B. Dashboard'!$D$53=2,J294,IF('B. Dashboard'!$D$53=3,J329,(IF('B. Dashboard'!$D$53=4,J364)))))</f>
        <v>2.5925925925925925E-2</v>
      </c>
      <c r="K399" s="567">
        <f>IF('B. Dashboard'!$D$53=1,K259,IF('B. Dashboard'!$D$53=2,K294,IF('B. Dashboard'!$D$53=3,K329,(IF('B. Dashboard'!$D$53=4,K364)))))</f>
        <v>2.5925925925925925E-2</v>
      </c>
    </row>
    <row r="400" spans="3:11">
      <c r="C400" s="141" t="str">
        <f t="shared" si="220"/>
        <v>D22</v>
      </c>
      <c r="D400" s="141" t="str">
        <f t="shared" si="220"/>
        <v>Стара Загора (Stara Zagora)</v>
      </c>
      <c r="E400" s="567">
        <f>IF('B. Dashboard'!$D$53=1,E260,IF('B. Dashboard'!$D$53=2,E295,IF('B. Dashboard'!$D$53=3,E330,(IF('B. Dashboard'!$D$53=4,E365)))))</f>
        <v>2.5925925925925925E-2</v>
      </c>
      <c r="F400" s="567">
        <f>IF('B. Dashboard'!$D$53=1,F260,IF('B. Dashboard'!$D$53=2,F295,IF('B. Dashboard'!$D$53=3,F330,(IF('B. Dashboard'!$D$53=4,F365)))))</f>
        <v>2.5925925925925925E-2</v>
      </c>
      <c r="G400" s="567">
        <f>IF('B. Dashboard'!$D$53=1,G260,IF('B. Dashboard'!$D$53=2,G295,IF('B. Dashboard'!$D$53=3,G330,(IF('B. Dashboard'!$D$53=4,G365)))))</f>
        <v>2.5925925925925925E-2</v>
      </c>
      <c r="H400" s="567">
        <f>IF('B. Dashboard'!$D$53=1,H260,IF('B. Dashboard'!$D$53=2,H295,IF('B. Dashboard'!$D$53=3,H330,(IF('B. Dashboard'!$D$53=4,H365)))))</f>
        <v>2.5925925925925925E-2</v>
      </c>
      <c r="I400" s="567">
        <f>IF('B. Dashboard'!$D$53=1,I260,IF('B. Dashboard'!$D$53=2,I295,IF('B. Dashboard'!$D$53=3,I330,(IF('B. Dashboard'!$D$53=4,I365)))))</f>
        <v>2.5925925925925925E-2</v>
      </c>
      <c r="J400" s="567">
        <f>IF('B. Dashboard'!$D$53=1,J260,IF('B. Dashboard'!$D$53=2,J295,IF('B. Dashboard'!$D$53=3,J330,(IF('B. Dashboard'!$D$53=4,J365)))))</f>
        <v>2.5925925925925925E-2</v>
      </c>
      <c r="K400" s="567">
        <f>IF('B. Dashboard'!$D$53=1,K260,IF('B. Dashboard'!$D$53=2,K295,IF('B. Dashboard'!$D$53=3,K330,(IF('B. Dashboard'!$D$53=4,K365)))))</f>
        <v>2.5925925925925925E-2</v>
      </c>
    </row>
    <row r="401" spans="3:11">
      <c r="C401" s="141" t="str">
        <f t="shared" si="220"/>
        <v>D23</v>
      </c>
      <c r="D401" s="141" t="str">
        <f t="shared" si="220"/>
        <v>Търговище (Targovishte)</v>
      </c>
      <c r="E401" s="567">
        <f>IF('B. Dashboard'!$D$53=1,E261,IF('B. Dashboard'!$D$53=2,E296,IF('B. Dashboard'!$D$53=3,E331,(IF('B. Dashboard'!$D$53=4,E366)))))</f>
        <v>2.5925925925925925E-2</v>
      </c>
      <c r="F401" s="567">
        <f>IF('B. Dashboard'!$D$53=1,F261,IF('B. Dashboard'!$D$53=2,F296,IF('B. Dashboard'!$D$53=3,F331,(IF('B. Dashboard'!$D$53=4,F366)))))</f>
        <v>2.5925925925925925E-2</v>
      </c>
      <c r="G401" s="567">
        <f>IF('B. Dashboard'!$D$53=1,G261,IF('B. Dashboard'!$D$53=2,G296,IF('B. Dashboard'!$D$53=3,G331,(IF('B. Dashboard'!$D$53=4,G366)))))</f>
        <v>2.5925925925925925E-2</v>
      </c>
      <c r="H401" s="567">
        <f>IF('B. Dashboard'!$D$53=1,H261,IF('B. Dashboard'!$D$53=2,H296,IF('B. Dashboard'!$D$53=3,H331,(IF('B. Dashboard'!$D$53=4,H366)))))</f>
        <v>2.5925925925925925E-2</v>
      </c>
      <c r="I401" s="567">
        <f>IF('B. Dashboard'!$D$53=1,I261,IF('B. Dashboard'!$D$53=2,I296,IF('B. Dashboard'!$D$53=3,I331,(IF('B. Dashboard'!$D$53=4,I366)))))</f>
        <v>2.5925925925925925E-2</v>
      </c>
      <c r="J401" s="567">
        <f>IF('B. Dashboard'!$D$53=1,J261,IF('B. Dashboard'!$D$53=2,J296,IF('B. Dashboard'!$D$53=3,J331,(IF('B. Dashboard'!$D$53=4,J366)))))</f>
        <v>2.5925925925925925E-2</v>
      </c>
      <c r="K401" s="567">
        <f>IF('B. Dashboard'!$D$53=1,K261,IF('B. Dashboard'!$D$53=2,K296,IF('B. Dashboard'!$D$53=3,K331,(IF('B. Dashboard'!$D$53=4,K366)))))</f>
        <v>2.5925925925925925E-2</v>
      </c>
    </row>
    <row r="402" spans="3:11">
      <c r="C402" s="141" t="str">
        <f t="shared" si="220"/>
        <v>D24</v>
      </c>
      <c r="D402" s="141" t="str">
        <f t="shared" si="220"/>
        <v>Варна (Varna)</v>
      </c>
      <c r="E402" s="567">
        <f>IF('B. Dashboard'!$D$53=1,E262,IF('B. Dashboard'!$D$53=2,E297,IF('B. Dashboard'!$D$53=3,E332,(IF('B. Dashboard'!$D$53=4,E367)))))</f>
        <v>2.5925925925925925E-2</v>
      </c>
      <c r="F402" s="567">
        <f>IF('B. Dashboard'!$D$53=1,F262,IF('B. Dashboard'!$D$53=2,F297,IF('B. Dashboard'!$D$53=3,F332,(IF('B. Dashboard'!$D$53=4,F367)))))</f>
        <v>2.5925925925925925E-2</v>
      </c>
      <c r="G402" s="567">
        <f>IF('B. Dashboard'!$D$53=1,G262,IF('B. Dashboard'!$D$53=2,G297,IF('B. Dashboard'!$D$53=3,G332,(IF('B. Dashboard'!$D$53=4,G367)))))</f>
        <v>2.5925925925925925E-2</v>
      </c>
      <c r="H402" s="567">
        <f>IF('B. Dashboard'!$D$53=1,H262,IF('B. Dashboard'!$D$53=2,H297,IF('B. Dashboard'!$D$53=3,H332,(IF('B. Dashboard'!$D$53=4,H367)))))</f>
        <v>2.5925925925925925E-2</v>
      </c>
      <c r="I402" s="567">
        <f>IF('B. Dashboard'!$D$53=1,I262,IF('B. Dashboard'!$D$53=2,I297,IF('B. Dashboard'!$D$53=3,I332,(IF('B. Dashboard'!$D$53=4,I367)))))</f>
        <v>2.5925925925925925E-2</v>
      </c>
      <c r="J402" s="567">
        <f>IF('B. Dashboard'!$D$53=1,J262,IF('B. Dashboard'!$D$53=2,J297,IF('B. Dashboard'!$D$53=3,J332,(IF('B. Dashboard'!$D$53=4,J367)))))</f>
        <v>2.5925925925925925E-2</v>
      </c>
      <c r="K402" s="567">
        <f>IF('B. Dashboard'!$D$53=1,K262,IF('B. Dashboard'!$D$53=2,K297,IF('B. Dashboard'!$D$53=3,K332,(IF('B. Dashboard'!$D$53=4,K367)))))</f>
        <v>2.5925925925925925E-2</v>
      </c>
    </row>
    <row r="403" spans="3:11">
      <c r="C403" s="141" t="str">
        <f t="shared" si="220"/>
        <v>D25</v>
      </c>
      <c r="D403" s="141" t="str">
        <f t="shared" si="220"/>
        <v>Велико Търново (Veliko Tarnovo)</v>
      </c>
      <c r="E403" s="567">
        <f>IF('B. Dashboard'!$D$53=1,E263,IF('B. Dashboard'!$D$53=2,E298,IF('B. Dashboard'!$D$53=3,E333,(IF('B. Dashboard'!$D$53=4,E368)))))</f>
        <v>2.5925925925925925E-2</v>
      </c>
      <c r="F403" s="567">
        <f>IF('B. Dashboard'!$D$53=1,F263,IF('B. Dashboard'!$D$53=2,F298,IF('B. Dashboard'!$D$53=3,F333,(IF('B. Dashboard'!$D$53=4,F368)))))</f>
        <v>2.5925925925925925E-2</v>
      </c>
      <c r="G403" s="567">
        <f>IF('B. Dashboard'!$D$53=1,G263,IF('B. Dashboard'!$D$53=2,G298,IF('B. Dashboard'!$D$53=3,G333,(IF('B. Dashboard'!$D$53=4,G368)))))</f>
        <v>2.5925925925925925E-2</v>
      </c>
      <c r="H403" s="567">
        <f>IF('B. Dashboard'!$D$53=1,H263,IF('B. Dashboard'!$D$53=2,H298,IF('B. Dashboard'!$D$53=3,H333,(IF('B. Dashboard'!$D$53=4,H368)))))</f>
        <v>2.5925925925925925E-2</v>
      </c>
      <c r="I403" s="567">
        <f>IF('B. Dashboard'!$D$53=1,I263,IF('B. Dashboard'!$D$53=2,I298,IF('B. Dashboard'!$D$53=3,I333,(IF('B. Dashboard'!$D$53=4,I368)))))</f>
        <v>2.5925925925925925E-2</v>
      </c>
      <c r="J403" s="567">
        <f>IF('B. Dashboard'!$D$53=1,J263,IF('B. Dashboard'!$D$53=2,J298,IF('B. Dashboard'!$D$53=3,J333,(IF('B. Dashboard'!$D$53=4,J368)))))</f>
        <v>2.5925925925925925E-2</v>
      </c>
      <c r="K403" s="567">
        <f>IF('B. Dashboard'!$D$53=1,K263,IF('B. Dashboard'!$D$53=2,K298,IF('B. Dashboard'!$D$53=3,K333,(IF('B. Dashboard'!$D$53=4,K368)))))</f>
        <v>2.5925925925925925E-2</v>
      </c>
    </row>
    <row r="404" spans="3:11">
      <c r="C404" s="141" t="str">
        <f t="shared" si="220"/>
        <v>D26</v>
      </c>
      <c r="D404" s="141" t="str">
        <f t="shared" si="220"/>
        <v>Видин (Vidin)</v>
      </c>
      <c r="E404" s="567">
        <f>IF('B. Dashboard'!$D$53=1,E264,IF('B. Dashboard'!$D$53=2,E299,IF('B. Dashboard'!$D$53=3,E334,(IF('B. Dashboard'!$D$53=4,E369)))))</f>
        <v>2.5925925925925925E-2</v>
      </c>
      <c r="F404" s="567">
        <f>IF('B. Dashboard'!$D$53=1,F264,IF('B. Dashboard'!$D$53=2,F299,IF('B. Dashboard'!$D$53=3,F334,(IF('B. Dashboard'!$D$53=4,F369)))))</f>
        <v>2.5925925925925925E-2</v>
      </c>
      <c r="G404" s="567">
        <f>IF('B. Dashboard'!$D$53=1,G264,IF('B. Dashboard'!$D$53=2,G299,IF('B. Dashboard'!$D$53=3,G334,(IF('B. Dashboard'!$D$53=4,G369)))))</f>
        <v>2.5925925925925925E-2</v>
      </c>
      <c r="H404" s="567">
        <f>IF('B. Dashboard'!$D$53=1,H264,IF('B. Dashboard'!$D$53=2,H299,IF('B. Dashboard'!$D$53=3,H334,(IF('B. Dashboard'!$D$53=4,H369)))))</f>
        <v>2.5925925925925925E-2</v>
      </c>
      <c r="I404" s="567">
        <f>IF('B. Dashboard'!$D$53=1,I264,IF('B. Dashboard'!$D$53=2,I299,IF('B. Dashboard'!$D$53=3,I334,(IF('B. Dashboard'!$D$53=4,I369)))))</f>
        <v>2.5925925925925925E-2</v>
      </c>
      <c r="J404" s="567">
        <f>IF('B. Dashboard'!$D$53=1,J264,IF('B. Dashboard'!$D$53=2,J299,IF('B. Dashboard'!$D$53=3,J334,(IF('B. Dashboard'!$D$53=4,J369)))))</f>
        <v>2.5925925925925925E-2</v>
      </c>
      <c r="K404" s="567">
        <f>IF('B. Dashboard'!$D$53=1,K264,IF('B. Dashboard'!$D$53=2,K299,IF('B. Dashboard'!$D$53=3,K334,(IF('B. Dashboard'!$D$53=4,K369)))))</f>
        <v>2.5925925925925925E-2</v>
      </c>
    </row>
    <row r="405" spans="3:11">
      <c r="C405" s="141" t="str">
        <f t="shared" si="220"/>
        <v>D27</v>
      </c>
      <c r="D405" s="141" t="str">
        <f t="shared" si="220"/>
        <v>Враца (Vratsa)</v>
      </c>
      <c r="E405" s="567">
        <f>IF('B. Dashboard'!$D$53=1,E265,IF('B. Dashboard'!$D$53=2,E300,IF('B. Dashboard'!$D$53=3,E335,(IF('B. Dashboard'!$D$53=4,E370)))))</f>
        <v>2.5925925925925925E-2</v>
      </c>
      <c r="F405" s="567">
        <f>IF('B. Dashboard'!$D$53=1,F265,IF('B. Dashboard'!$D$53=2,F300,IF('B. Dashboard'!$D$53=3,F335,(IF('B. Dashboard'!$D$53=4,F370)))))</f>
        <v>2.5925925925925925E-2</v>
      </c>
      <c r="G405" s="567">
        <f>IF('B. Dashboard'!$D$53=1,G265,IF('B. Dashboard'!$D$53=2,G300,IF('B. Dashboard'!$D$53=3,G335,(IF('B. Dashboard'!$D$53=4,G370)))))</f>
        <v>2.5925925925925925E-2</v>
      </c>
      <c r="H405" s="567">
        <f>IF('B. Dashboard'!$D$53=1,H265,IF('B. Dashboard'!$D$53=2,H300,IF('B. Dashboard'!$D$53=3,H335,(IF('B. Dashboard'!$D$53=4,H370)))))</f>
        <v>2.5925925925925925E-2</v>
      </c>
      <c r="I405" s="567">
        <f>IF('B. Dashboard'!$D$53=1,I265,IF('B. Dashboard'!$D$53=2,I300,IF('B. Dashboard'!$D$53=3,I335,(IF('B. Dashboard'!$D$53=4,I370)))))</f>
        <v>2.5925925925925925E-2</v>
      </c>
      <c r="J405" s="567">
        <f>IF('B. Dashboard'!$D$53=1,J265,IF('B. Dashboard'!$D$53=2,J300,IF('B. Dashboard'!$D$53=3,J335,(IF('B. Dashboard'!$D$53=4,J370)))))</f>
        <v>2.5925925925925925E-2</v>
      </c>
      <c r="K405" s="567">
        <f>IF('B. Dashboard'!$D$53=1,K265,IF('B. Dashboard'!$D$53=2,K300,IF('B. Dashboard'!$D$53=3,K335,(IF('B. Dashboard'!$D$53=4,K370)))))</f>
        <v>2.5925925925925925E-2</v>
      </c>
    </row>
    <row r="406" spans="3:11">
      <c r="C406" s="141" t="str">
        <f t="shared" si="220"/>
        <v>D28</v>
      </c>
      <c r="D406" s="141" t="str">
        <f t="shared" si="220"/>
        <v>Ямбол (Yambol)</v>
      </c>
      <c r="E406" s="567">
        <f>IF('B. Dashboard'!$D$53=1,E266,IF('B. Dashboard'!$D$53=2,E301,IF('B. Dashboard'!$D$53=3,E336,(IF('B. Dashboard'!$D$53=4,E371)))))</f>
        <v>2.5925925925925925E-2</v>
      </c>
      <c r="F406" s="567">
        <f>IF('B. Dashboard'!$D$53=1,F266,IF('B. Dashboard'!$D$53=2,F301,IF('B. Dashboard'!$D$53=3,F336,(IF('B. Dashboard'!$D$53=4,F371)))))</f>
        <v>2.5925925925925925E-2</v>
      </c>
      <c r="G406" s="567">
        <f>IF('B. Dashboard'!$D$53=1,G266,IF('B. Dashboard'!$D$53=2,G301,IF('B. Dashboard'!$D$53=3,G336,(IF('B. Dashboard'!$D$53=4,G371)))))</f>
        <v>2.5925925925925925E-2</v>
      </c>
      <c r="H406" s="567">
        <f>IF('B. Dashboard'!$D$53=1,H266,IF('B. Dashboard'!$D$53=2,H301,IF('B. Dashboard'!$D$53=3,H336,(IF('B. Dashboard'!$D$53=4,H371)))))</f>
        <v>2.5925925925925925E-2</v>
      </c>
      <c r="I406" s="567">
        <f>IF('B. Dashboard'!$D$53=1,I266,IF('B. Dashboard'!$D$53=2,I301,IF('B. Dashboard'!$D$53=3,I336,(IF('B. Dashboard'!$D$53=4,I371)))))</f>
        <v>2.5925925925925925E-2</v>
      </c>
      <c r="J406" s="567">
        <f>IF('B. Dashboard'!$D$53=1,J266,IF('B. Dashboard'!$D$53=2,J301,IF('B. Dashboard'!$D$53=3,J336,(IF('B. Dashboard'!$D$53=4,J371)))))</f>
        <v>2.5925925925925925E-2</v>
      </c>
      <c r="K406" s="567">
        <f>IF('B. Dashboard'!$D$53=1,K266,IF('B. Dashboard'!$D$53=2,K301,IF('B. Dashboard'!$D$53=3,K336,(IF('B. Dashboard'!$D$53=4,K371)))))</f>
        <v>2.5925925925925925E-2</v>
      </c>
    </row>
    <row r="407" spans="3:11">
      <c r="C407" s="146"/>
      <c r="D407" s="146" t="str">
        <f>D372</f>
        <v>Total</v>
      </c>
      <c r="E407" s="134">
        <f t="shared" ref="E407:J407" si="221">SUM(E379:E406)</f>
        <v>0.99999999999999978</v>
      </c>
      <c r="F407" s="134">
        <f t="shared" si="221"/>
        <v>0.99999999999999978</v>
      </c>
      <c r="G407" s="134">
        <f t="shared" si="221"/>
        <v>0.99999999999999978</v>
      </c>
      <c r="H407" s="134">
        <f t="shared" si="221"/>
        <v>0.99999999999999978</v>
      </c>
      <c r="I407" s="134">
        <f t="shared" si="221"/>
        <v>0.99999999999999978</v>
      </c>
      <c r="J407" s="134">
        <f t="shared" si="221"/>
        <v>0.99999999999999978</v>
      </c>
      <c r="K407" s="134">
        <f t="shared" ref="K407" si="222">SUM(K379:K406)</f>
        <v>0.99999999999999978</v>
      </c>
    </row>
  </sheetData>
  <mergeCells count="8">
    <mergeCell ref="D9:P9"/>
    <mergeCell ref="D7:P7"/>
    <mergeCell ref="F205:L205"/>
    <mergeCell ref="F84:L84"/>
    <mergeCell ref="F118:L118"/>
    <mergeCell ref="F152:L152"/>
    <mergeCell ref="F187:L187"/>
    <mergeCell ref="F196:L196"/>
  </mergeCells>
  <phoneticPr fontId="13" type="noConversion"/>
  <pageMargins left="0.75" right="0.75" top="1" bottom="1" header="0.5" footer="0.5"/>
  <pageSetup paperSize="9" scale="35" fitToHeight="2" orientation="landscape" horizontalDpi="300" verticalDpi="300"/>
  <headerFooter alignWithMargins="0">
    <oddFooter>&amp;L&amp;F
&amp;A 
&amp;R&amp;D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enableFormatConditionsCalculation="0">
    <tabColor theme="6" tint="0.39997558519241921"/>
    <pageSetUpPr fitToPage="1"/>
  </sheetPr>
  <dimension ref="A1:AB540"/>
  <sheetViews>
    <sheetView showGridLines="0" zoomScale="85" zoomScaleNormal="85" zoomScaleSheetLayoutView="55" zoomScalePageLayoutView="85" workbookViewId="0">
      <selection activeCell="D11" sqref="D11"/>
    </sheetView>
  </sheetViews>
  <sheetFormatPr defaultColWidth="9.140625" defaultRowHeight="12.75"/>
  <cols>
    <col min="1" max="1" width="4" style="21" bestFit="1" customWidth="1"/>
    <col min="2" max="2" width="10" style="28" customWidth="1"/>
    <col min="3" max="3" width="16.85546875" style="21" customWidth="1"/>
    <col min="4" max="4" width="104.85546875" style="21" customWidth="1"/>
    <col min="5" max="5" width="36" style="21" customWidth="1"/>
    <col min="6" max="6" width="12.7109375" style="21" bestFit="1" customWidth="1"/>
    <col min="7" max="7" width="13.42578125" style="21" bestFit="1" customWidth="1"/>
    <col min="8" max="11" width="12.7109375" style="21" bestFit="1" customWidth="1"/>
    <col min="12" max="13" width="12.140625" style="21" customWidth="1"/>
    <col min="14" max="28" width="10" style="21" customWidth="1"/>
    <col min="29" max="33" width="13.42578125" style="21" customWidth="1"/>
    <col min="34" max="16384" width="9.140625" style="21"/>
  </cols>
  <sheetData>
    <row r="1" spans="1:19" s="57" customFormat="1" ht="26.25">
      <c r="A1" s="89">
        <v>2</v>
      </c>
      <c r="B1" s="48" t="s">
        <v>587</v>
      </c>
      <c r="C1" s="48"/>
    </row>
    <row r="2" spans="1:19">
      <c r="F2" s="11"/>
      <c r="G2" s="11"/>
      <c r="H2" s="11"/>
    </row>
    <row r="3" spans="1:19" s="800" customFormat="1" ht="15">
      <c r="B3" s="780" t="s">
        <v>1027</v>
      </c>
      <c r="C3" s="780"/>
      <c r="D3" s="782" t="s">
        <v>1042</v>
      </c>
      <c r="E3" s="783"/>
      <c r="F3" s="783"/>
      <c r="G3" s="783"/>
      <c r="H3" s="801"/>
    </row>
    <row r="4" spans="1:19" s="800" customFormat="1" ht="15">
      <c r="B4" s="785" t="s">
        <v>1028</v>
      </c>
      <c r="C4" s="785"/>
      <c r="D4" s="786" t="s">
        <v>1018</v>
      </c>
      <c r="E4" s="787"/>
      <c r="F4" s="787"/>
      <c r="G4" s="787"/>
      <c r="H4" s="801"/>
    </row>
    <row r="5" spans="1:19" s="800" customFormat="1" ht="15">
      <c r="B5" s="788" t="s">
        <v>1028</v>
      </c>
      <c r="C5" s="788"/>
      <c r="D5" s="789" t="s">
        <v>1019</v>
      </c>
      <c r="E5" s="789"/>
      <c r="F5" s="789"/>
      <c r="G5" s="789"/>
      <c r="H5" s="801"/>
    </row>
    <row r="6" spans="1:19" s="800" customFormat="1" ht="15">
      <c r="B6" s="790" t="s">
        <v>1029</v>
      </c>
      <c r="C6" s="790"/>
      <c r="D6" s="791" t="s">
        <v>1043</v>
      </c>
      <c r="E6" s="792"/>
      <c r="F6" s="792"/>
      <c r="G6" s="792"/>
      <c r="H6" s="801"/>
    </row>
    <row r="7" spans="1:19" s="800" customFormat="1" ht="15">
      <c r="B7" s="802" t="s">
        <v>1030</v>
      </c>
      <c r="C7" s="802"/>
      <c r="D7" s="803" t="s">
        <v>1044</v>
      </c>
      <c r="E7" s="796"/>
      <c r="F7" s="796"/>
      <c r="G7" s="796"/>
      <c r="H7" s="801"/>
    </row>
    <row r="8" spans="1:19" s="800" customFormat="1" ht="27" customHeight="1">
      <c r="B8" s="797" t="s">
        <v>1031</v>
      </c>
      <c r="C8" s="804"/>
      <c r="D8" s="830" t="s">
        <v>1099</v>
      </c>
      <c r="E8" s="830"/>
      <c r="F8" s="830"/>
      <c r="G8" s="806"/>
      <c r="H8" s="805"/>
    </row>
    <row r="9" spans="1:19">
      <c r="F9" s="11"/>
      <c r="G9" s="11"/>
      <c r="H9" s="11"/>
    </row>
    <row r="10" spans="1:19">
      <c r="B10" s="27">
        <v>2.0099999999999998</v>
      </c>
      <c r="C10" s="25" t="s">
        <v>588</v>
      </c>
      <c r="F10" s="11"/>
      <c r="G10" s="11"/>
      <c r="H10" s="11"/>
      <c r="L10" s="68"/>
      <c r="M10" s="68"/>
      <c r="N10" s="68"/>
      <c r="O10" s="68"/>
      <c r="P10" s="68"/>
      <c r="S10" s="25"/>
    </row>
    <row r="11" spans="1:19">
      <c r="B11" s="27"/>
      <c r="C11" s="25"/>
      <c r="D11" s="32"/>
      <c r="F11" s="69"/>
      <c r="G11" s="69"/>
      <c r="H11" s="69"/>
      <c r="I11" s="70"/>
      <c r="J11" s="70"/>
      <c r="L11" s="68"/>
      <c r="M11" s="68"/>
      <c r="N11" s="68"/>
      <c r="O11" s="68"/>
      <c r="P11" s="68"/>
    </row>
    <row r="12" spans="1:19">
      <c r="B12" s="27"/>
      <c r="C12" s="25" t="str">
        <f>'1. Coverage&amp;Subs'!D190</f>
        <v>Mtel</v>
      </c>
      <c r="D12" s="32"/>
      <c r="F12" s="69"/>
      <c r="G12" s="69"/>
      <c r="H12" s="69"/>
      <c r="I12" s="70"/>
      <c r="J12" s="70"/>
      <c r="L12" s="68"/>
      <c r="M12" s="68"/>
      <c r="N12" s="68"/>
      <c r="O12" s="68"/>
      <c r="P12" s="68"/>
    </row>
    <row r="13" spans="1:19">
      <c r="B13" s="27"/>
      <c r="C13" s="25"/>
      <c r="D13" s="32"/>
      <c r="F13" s="69"/>
      <c r="G13" s="69"/>
      <c r="H13" s="69"/>
      <c r="I13" s="70"/>
      <c r="J13" s="70"/>
      <c r="L13" s="68"/>
      <c r="M13" s="68"/>
      <c r="N13" s="68"/>
      <c r="O13" s="68"/>
      <c r="P13" s="68"/>
    </row>
    <row r="14" spans="1:19">
      <c r="B14" s="27"/>
      <c r="C14" s="25" t="s">
        <v>589</v>
      </c>
      <c r="D14" s="32"/>
      <c r="E14" s="11"/>
      <c r="F14" s="69"/>
      <c r="G14" s="69"/>
      <c r="H14" s="69"/>
      <c r="I14" s="70"/>
      <c r="J14" s="70"/>
      <c r="L14" s="68"/>
      <c r="M14" s="68"/>
      <c r="N14" s="68"/>
      <c r="O14" s="68"/>
      <c r="P14" s="68"/>
    </row>
    <row r="15" spans="1:19" ht="69.75" customHeight="1">
      <c r="C15" s="33" t="s">
        <v>582</v>
      </c>
      <c r="D15" s="33" t="s">
        <v>581</v>
      </c>
      <c r="E15" s="37" t="s">
        <v>583</v>
      </c>
      <c r="F15" s="42">
        <f>'C. Masterfiles'!D143</f>
        <v>2014</v>
      </c>
      <c r="G15" s="42">
        <f>'C. Masterfiles'!D144</f>
        <v>2015</v>
      </c>
      <c r="H15" s="42">
        <f>'C. Masterfiles'!D145</f>
        <v>2016</v>
      </c>
      <c r="I15" s="42">
        <f>'C. Masterfiles'!D146</f>
        <v>2017</v>
      </c>
      <c r="J15" s="42">
        <f>'C. Masterfiles'!D147</f>
        <v>2018</v>
      </c>
      <c r="K15" s="42">
        <f>'C. Masterfiles'!D148</f>
        <v>2019</v>
      </c>
      <c r="L15" s="42">
        <f>'C. Masterfiles'!D149</f>
        <v>2020</v>
      </c>
      <c r="N15" s="68"/>
    </row>
    <row r="16" spans="1:19" s="71" customFormat="1" ht="25.5">
      <c r="B16" s="93"/>
      <c r="C16" s="36"/>
      <c r="D16" s="36"/>
      <c r="E16" s="36" t="s">
        <v>286</v>
      </c>
      <c r="F16" s="43" t="s">
        <v>584</v>
      </c>
      <c r="G16" s="43" t="s">
        <v>585</v>
      </c>
      <c r="H16" s="43" t="s">
        <v>585</v>
      </c>
      <c r="I16" s="43" t="str">
        <f>H16</f>
        <v>Прогноза (Forecast</v>
      </c>
      <c r="J16" s="43" t="str">
        <f>I16</f>
        <v>Прогноза (Forecast</v>
      </c>
      <c r="K16" s="43" t="str">
        <f>J16</f>
        <v>Прогноза (Forecast</v>
      </c>
      <c r="L16" s="43" t="str">
        <f t="shared" ref="L16" si="0">K16</f>
        <v>Прогноза (Forecast</v>
      </c>
      <c r="N16" s="68"/>
      <c r="P16" s="72"/>
    </row>
    <row r="17" spans="2:14">
      <c r="C17" s="80" t="str">
        <f>'C. Masterfiles'!C110</f>
        <v>S01</v>
      </c>
      <c r="D17" s="80" t="str">
        <f>'C. Masterfiles'!D110</f>
        <v>Повиквания в мрежата (On Net calls)</v>
      </c>
      <c r="E17" s="34" t="str">
        <f>'C. Masterfiles'!E110</f>
        <v>минути (Minutes)</v>
      </c>
      <c r="F17" s="288">
        <v>5000</v>
      </c>
      <c r="G17" s="288">
        <f>F17*1.02</f>
        <v>5100</v>
      </c>
      <c r="H17" s="288">
        <f t="shared" ref="H17:L17" si="1">G17*1.02</f>
        <v>5202</v>
      </c>
      <c r="I17" s="288">
        <f t="shared" si="1"/>
        <v>5306.04</v>
      </c>
      <c r="J17" s="288">
        <f t="shared" si="1"/>
        <v>5412.1607999999997</v>
      </c>
      <c r="K17" s="288">
        <f t="shared" si="1"/>
        <v>5520.4040159999995</v>
      </c>
      <c r="L17" s="288">
        <f t="shared" si="1"/>
        <v>5630.8120963199999</v>
      </c>
      <c r="M17" s="71"/>
    </row>
    <row r="18" spans="2:14">
      <c r="C18" s="80" t="str">
        <f>'C. Masterfiles'!C111</f>
        <v>S02</v>
      </c>
      <c r="D18" s="80" t="str">
        <f>'C. Masterfiles'!D111</f>
        <v>Изходящи повиквания към фиксирана линия (Outgoing Calls to Fixed Line)</v>
      </c>
      <c r="E18" s="34" t="str">
        <f>'C. Masterfiles'!E111</f>
        <v>минути (Minutes)</v>
      </c>
      <c r="F18" s="288">
        <v>100</v>
      </c>
      <c r="G18" s="288">
        <f t="shared" ref="G18:L18" si="2">F18*1.02</f>
        <v>102</v>
      </c>
      <c r="H18" s="288">
        <f t="shared" si="2"/>
        <v>104.04</v>
      </c>
      <c r="I18" s="288">
        <f t="shared" si="2"/>
        <v>106.1208</v>
      </c>
      <c r="J18" s="288">
        <f t="shared" si="2"/>
        <v>108.243216</v>
      </c>
      <c r="K18" s="288">
        <f t="shared" si="2"/>
        <v>110.40808032000001</v>
      </c>
      <c r="L18" s="288">
        <f t="shared" si="2"/>
        <v>112.61624192640001</v>
      </c>
      <c r="M18" s="71"/>
    </row>
    <row r="19" spans="2:14">
      <c r="C19" s="80" t="str">
        <f>'C. Masterfiles'!C112</f>
        <v>S03</v>
      </c>
      <c r="D19" s="80" t="str">
        <f>'C. Masterfiles'!D112</f>
        <v>Изходящи повиквания към други мобилни мрежи (Outgoing Calls to Other Mobile)</v>
      </c>
      <c r="E19" s="34" t="str">
        <f>'C. Masterfiles'!E112</f>
        <v>минути (Minutes)</v>
      </c>
      <c r="F19" s="288">
        <v>1000</v>
      </c>
      <c r="G19" s="288">
        <f t="shared" ref="G19:L19" si="3">F19*1.02</f>
        <v>1020</v>
      </c>
      <c r="H19" s="288">
        <f t="shared" si="3"/>
        <v>1040.4000000000001</v>
      </c>
      <c r="I19" s="288">
        <f t="shared" si="3"/>
        <v>1061.2080000000001</v>
      </c>
      <c r="J19" s="288">
        <f t="shared" si="3"/>
        <v>1082.4321600000001</v>
      </c>
      <c r="K19" s="288">
        <f t="shared" si="3"/>
        <v>1104.0808032</v>
      </c>
      <c r="L19" s="288">
        <f t="shared" si="3"/>
        <v>1126.1624192639999</v>
      </c>
      <c r="M19" s="71"/>
    </row>
    <row r="20" spans="2:14">
      <c r="C20" s="80" t="str">
        <f>'C. Masterfiles'!C113</f>
        <v>S04</v>
      </c>
      <c r="D20" s="80" t="str">
        <f>'C. Masterfiles'!D113</f>
        <v>Изходящи международни повиквания (Outgoing Calls to International)</v>
      </c>
      <c r="E20" s="34" t="str">
        <f>'C. Masterfiles'!E113</f>
        <v>минути (Minutes)</v>
      </c>
      <c r="F20" s="288">
        <v>50</v>
      </c>
      <c r="G20" s="288">
        <f t="shared" ref="G20:L20" si="4">F20*1.02</f>
        <v>51</v>
      </c>
      <c r="H20" s="288">
        <f t="shared" si="4"/>
        <v>52.02</v>
      </c>
      <c r="I20" s="288">
        <f t="shared" si="4"/>
        <v>53.060400000000001</v>
      </c>
      <c r="J20" s="288">
        <f t="shared" si="4"/>
        <v>54.121608000000002</v>
      </c>
      <c r="K20" s="288">
        <f t="shared" si="4"/>
        <v>55.204040160000005</v>
      </c>
      <c r="L20" s="288">
        <f t="shared" si="4"/>
        <v>56.308120963200004</v>
      </c>
      <c r="M20" s="71"/>
    </row>
    <row r="21" spans="2:14">
      <c r="B21" s="15"/>
      <c r="C21" s="80" t="str">
        <f>'C. Masterfiles'!C114</f>
        <v>S05</v>
      </c>
      <c r="D21" s="80" t="str">
        <f>'C. Masterfiles'!D114</f>
        <v>Входящи повиквания от фиксирана линия (Incoming calls from fixed)</v>
      </c>
      <c r="E21" s="34" t="str">
        <f>'C. Masterfiles'!E114</f>
        <v>минути (Minutes)</v>
      </c>
      <c r="F21" s="288">
        <v>50</v>
      </c>
      <c r="G21" s="288">
        <f t="shared" ref="G21:L21" si="5">F21*1.02</f>
        <v>51</v>
      </c>
      <c r="H21" s="288">
        <f t="shared" si="5"/>
        <v>52.02</v>
      </c>
      <c r="I21" s="288">
        <f t="shared" si="5"/>
        <v>53.060400000000001</v>
      </c>
      <c r="J21" s="288">
        <f t="shared" si="5"/>
        <v>54.121608000000002</v>
      </c>
      <c r="K21" s="288">
        <f t="shared" si="5"/>
        <v>55.204040160000005</v>
      </c>
      <c r="L21" s="288">
        <f t="shared" si="5"/>
        <v>56.308120963200004</v>
      </c>
      <c r="M21" s="71"/>
    </row>
    <row r="22" spans="2:14">
      <c r="B22" s="15"/>
      <c r="C22" s="80" t="str">
        <f>'C. Masterfiles'!C115</f>
        <v>S06</v>
      </c>
      <c r="D22" s="80" t="str">
        <f>'C. Masterfiles'!D115</f>
        <v>Входящи повиквания от други мобилни мрежи (Incoming calls from other mobile)</v>
      </c>
      <c r="E22" s="34" t="str">
        <f>'C. Masterfiles'!E115</f>
        <v>минути (Minutes)</v>
      </c>
      <c r="F22" s="288">
        <v>1000</v>
      </c>
      <c r="G22" s="288">
        <f t="shared" ref="G22:L22" si="6">F22*1.02</f>
        <v>1020</v>
      </c>
      <c r="H22" s="288">
        <f t="shared" si="6"/>
        <v>1040.4000000000001</v>
      </c>
      <c r="I22" s="288">
        <f t="shared" si="6"/>
        <v>1061.2080000000001</v>
      </c>
      <c r="J22" s="288">
        <f t="shared" si="6"/>
        <v>1082.4321600000001</v>
      </c>
      <c r="K22" s="288">
        <f t="shared" si="6"/>
        <v>1104.0808032</v>
      </c>
      <c r="L22" s="288">
        <f t="shared" si="6"/>
        <v>1126.1624192639999</v>
      </c>
      <c r="M22" s="71"/>
    </row>
    <row r="23" spans="2:14">
      <c r="B23" s="15"/>
      <c r="C23" s="80" t="str">
        <f>'C. Masterfiles'!C116</f>
        <v>S07</v>
      </c>
      <c r="D23" s="80" t="str">
        <f>'C. Masterfiles'!D116</f>
        <v>Входящи международни повиквания (Incoming calls from international)</v>
      </c>
      <c r="E23" s="34" t="str">
        <f>'C. Masterfiles'!E116</f>
        <v>минути (Minutes)</v>
      </c>
      <c r="F23" s="288">
        <v>300</v>
      </c>
      <c r="G23" s="288">
        <f t="shared" ref="G23:L23" si="7">F23*1.02</f>
        <v>306</v>
      </c>
      <c r="H23" s="288">
        <f t="shared" si="7"/>
        <v>312.12</v>
      </c>
      <c r="I23" s="288">
        <f t="shared" si="7"/>
        <v>318.36240000000004</v>
      </c>
      <c r="J23" s="288">
        <f t="shared" si="7"/>
        <v>324.72964800000005</v>
      </c>
      <c r="K23" s="288">
        <f t="shared" si="7"/>
        <v>331.22424096000009</v>
      </c>
      <c r="L23" s="288">
        <f t="shared" si="7"/>
        <v>337.84872577920009</v>
      </c>
      <c r="M23" s="71"/>
    </row>
    <row r="24" spans="2:14">
      <c r="B24" s="15"/>
      <c r="C24" s="80" t="str">
        <f>'C. Masterfiles'!C117</f>
        <v>S08</v>
      </c>
      <c r="D24" s="80" t="str">
        <f>'C. Masterfiles'!D117</f>
        <v>Изходящи повиквания от чужди абонати в роуминг в мрежата на предприятието (Roaming Calls Outbound)</v>
      </c>
      <c r="E24" s="34" t="str">
        <f>'C. Masterfiles'!E117</f>
        <v>минути (Minutes)</v>
      </c>
      <c r="F24" s="288">
        <v>100</v>
      </c>
      <c r="G24" s="288">
        <f t="shared" ref="G24:L24" si="8">F24*1.02</f>
        <v>102</v>
      </c>
      <c r="H24" s="288">
        <f t="shared" si="8"/>
        <v>104.04</v>
      </c>
      <c r="I24" s="288">
        <f t="shared" si="8"/>
        <v>106.1208</v>
      </c>
      <c r="J24" s="288">
        <f t="shared" si="8"/>
        <v>108.243216</v>
      </c>
      <c r="K24" s="288">
        <f t="shared" si="8"/>
        <v>110.40808032000001</v>
      </c>
      <c r="L24" s="288">
        <f t="shared" si="8"/>
        <v>112.61624192640001</v>
      </c>
      <c r="M24" s="71"/>
    </row>
    <row r="25" spans="2:14">
      <c r="B25" s="15"/>
      <c r="C25" s="80" t="str">
        <f>'C. Masterfiles'!C118</f>
        <v>S09</v>
      </c>
      <c r="D25" s="80" t="str">
        <f>'C. Masterfiles'!D118</f>
        <v>Входящи повиквания от чужди абонати в роуминг в мрежата на предприятието (Roaming Calls Inbound)</v>
      </c>
      <c r="E25" s="34" t="str">
        <f>'C. Masterfiles'!E118</f>
        <v>минути (Minutes)</v>
      </c>
      <c r="F25" s="288">
        <v>100</v>
      </c>
      <c r="G25" s="288">
        <f t="shared" ref="G25:L25" si="9">F25*1.02</f>
        <v>102</v>
      </c>
      <c r="H25" s="288">
        <f t="shared" si="9"/>
        <v>104.04</v>
      </c>
      <c r="I25" s="288">
        <f t="shared" si="9"/>
        <v>106.1208</v>
      </c>
      <c r="J25" s="288">
        <f t="shared" si="9"/>
        <v>108.243216</v>
      </c>
      <c r="K25" s="288">
        <f t="shared" si="9"/>
        <v>110.40808032000001</v>
      </c>
      <c r="L25" s="288">
        <f t="shared" si="9"/>
        <v>112.61624192640001</v>
      </c>
      <c r="M25" s="71"/>
      <c r="N25" s="68"/>
    </row>
    <row r="26" spans="2:14">
      <c r="B26" s="15"/>
      <c r="C26" s="80" t="str">
        <f>'C. Masterfiles'!C119</f>
        <v>S10</v>
      </c>
      <c r="D26" s="80" t="str">
        <f>'C. Masterfiles'!D119</f>
        <v>Гласова поща (Voice mail)</v>
      </c>
      <c r="E26" s="34" t="str">
        <f>'C. Masterfiles'!E119</f>
        <v>минути (Minutes)</v>
      </c>
      <c r="F26" s="288">
        <v>50</v>
      </c>
      <c r="G26" s="288">
        <f t="shared" ref="G26:L26" si="10">F26*1.02</f>
        <v>51</v>
      </c>
      <c r="H26" s="288">
        <f t="shared" si="10"/>
        <v>52.02</v>
      </c>
      <c r="I26" s="288">
        <f t="shared" si="10"/>
        <v>53.060400000000001</v>
      </c>
      <c r="J26" s="288">
        <f t="shared" si="10"/>
        <v>54.121608000000002</v>
      </c>
      <c r="K26" s="288">
        <f t="shared" si="10"/>
        <v>55.204040160000005</v>
      </c>
      <c r="L26" s="288">
        <f t="shared" si="10"/>
        <v>56.308120963200004</v>
      </c>
      <c r="M26" s="71"/>
      <c r="N26" s="68"/>
    </row>
    <row r="27" spans="2:14">
      <c r="B27" s="15"/>
      <c r="C27" s="80" t="str">
        <f>'C. Masterfiles'!C120</f>
        <v>S11</v>
      </c>
      <c r="D27" s="80" t="str">
        <f>'C. Masterfiles'!D120</f>
        <v>Повиквания към центъра за обслужване на клиенти (Help desk call)</v>
      </c>
      <c r="E27" s="34" t="str">
        <f>'C. Masterfiles'!E120</f>
        <v>минути (Minutes)</v>
      </c>
      <c r="F27" s="288">
        <v>50</v>
      </c>
      <c r="G27" s="288">
        <f t="shared" ref="G27:L27" si="11">F27*1.02</f>
        <v>51</v>
      </c>
      <c r="H27" s="288">
        <f t="shared" si="11"/>
        <v>52.02</v>
      </c>
      <c r="I27" s="288">
        <f t="shared" si="11"/>
        <v>53.060400000000001</v>
      </c>
      <c r="J27" s="288">
        <f t="shared" si="11"/>
        <v>54.121608000000002</v>
      </c>
      <c r="K27" s="288">
        <f t="shared" si="11"/>
        <v>55.204040160000005</v>
      </c>
      <c r="L27" s="288">
        <f t="shared" si="11"/>
        <v>56.308120963200004</v>
      </c>
      <c r="M27" s="71"/>
      <c r="N27" s="68"/>
    </row>
    <row r="28" spans="2:14">
      <c r="B28" s="15"/>
      <c r="C28" s="80" t="str">
        <f>'C. Masterfiles'!C121</f>
        <v>S12</v>
      </c>
      <c r="D28" s="80" t="str">
        <f>'C. Masterfiles'!D121</f>
        <v>Видеоразговори (Video call)</v>
      </c>
      <c r="E28" s="34" t="str">
        <f>'C. Masterfiles'!E121</f>
        <v>минути (Minutes)</v>
      </c>
      <c r="F28" s="288">
        <v>50</v>
      </c>
      <c r="G28" s="288">
        <f t="shared" ref="G28:L28" si="12">F28*1.02</f>
        <v>51</v>
      </c>
      <c r="H28" s="288">
        <f t="shared" si="12"/>
        <v>52.02</v>
      </c>
      <c r="I28" s="288">
        <f t="shared" si="12"/>
        <v>53.060400000000001</v>
      </c>
      <c r="J28" s="288">
        <f t="shared" si="12"/>
        <v>54.121608000000002</v>
      </c>
      <c r="K28" s="288">
        <f t="shared" si="12"/>
        <v>55.204040160000005</v>
      </c>
      <c r="L28" s="288">
        <f t="shared" si="12"/>
        <v>56.308120963200004</v>
      </c>
      <c r="M28" s="71"/>
      <c r="N28" s="68"/>
    </row>
    <row r="29" spans="2:14">
      <c r="C29" s="80" t="str">
        <f>'C. Masterfiles'!C122</f>
        <v>S13</v>
      </c>
      <c r="D29" s="80" t="str">
        <f>'C. Masterfiles'!D122</f>
        <v>MMS в мрежата (MMS on net)</v>
      </c>
      <c r="E29" s="34" t="str">
        <f>'C. Masterfiles'!E122</f>
        <v>брой съобщения (Number of messages)</v>
      </c>
      <c r="F29" s="288">
        <v>10</v>
      </c>
      <c r="G29" s="288">
        <f t="shared" ref="G29:L29" si="13">F29*1.02</f>
        <v>10.199999999999999</v>
      </c>
      <c r="H29" s="288">
        <f t="shared" si="13"/>
        <v>10.404</v>
      </c>
      <c r="I29" s="288">
        <f t="shared" si="13"/>
        <v>10.612080000000001</v>
      </c>
      <c r="J29" s="288">
        <f t="shared" si="13"/>
        <v>10.824321600000001</v>
      </c>
      <c r="K29" s="288">
        <f t="shared" si="13"/>
        <v>11.040808032000001</v>
      </c>
      <c r="L29" s="288">
        <f t="shared" si="13"/>
        <v>11.261624192640001</v>
      </c>
      <c r="M29" s="71"/>
      <c r="N29" s="68"/>
    </row>
    <row r="30" spans="2:14">
      <c r="C30" s="80" t="str">
        <f>'C. Masterfiles'!C123</f>
        <v>S14</v>
      </c>
      <c r="D30" s="80" t="str">
        <f>'C. Masterfiles'!D123</f>
        <v>Изходящи MMS към други мрежи (MMS outgoing to other network)</v>
      </c>
      <c r="E30" s="34" t="str">
        <f>'C. Masterfiles'!E123</f>
        <v>брой съобщения (Number of messages)</v>
      </c>
      <c r="F30" s="288">
        <v>10</v>
      </c>
      <c r="G30" s="288">
        <f t="shared" ref="G30:L30" si="14">F30*1.02</f>
        <v>10.199999999999999</v>
      </c>
      <c r="H30" s="288">
        <f t="shared" si="14"/>
        <v>10.404</v>
      </c>
      <c r="I30" s="288">
        <f t="shared" si="14"/>
        <v>10.612080000000001</v>
      </c>
      <c r="J30" s="288">
        <f t="shared" si="14"/>
        <v>10.824321600000001</v>
      </c>
      <c r="K30" s="288">
        <f t="shared" si="14"/>
        <v>11.040808032000001</v>
      </c>
      <c r="L30" s="288">
        <f t="shared" si="14"/>
        <v>11.261624192640001</v>
      </c>
      <c r="M30" s="71"/>
      <c r="N30" s="68"/>
    </row>
    <row r="31" spans="2:14">
      <c r="C31" s="80" t="str">
        <f>'C. Masterfiles'!C124</f>
        <v>S15</v>
      </c>
      <c r="D31" s="80" t="str">
        <f>'C. Masterfiles'!D124</f>
        <v>Входящи MMS от други мрежи (MMS incoming from other network)</v>
      </c>
      <c r="E31" s="34" t="str">
        <f>'C. Masterfiles'!E124</f>
        <v>брой съобщения (Number of messages)</v>
      </c>
      <c r="F31" s="288">
        <v>10</v>
      </c>
      <c r="G31" s="288">
        <f t="shared" ref="G31:L31" si="15">F31*1.02</f>
        <v>10.199999999999999</v>
      </c>
      <c r="H31" s="288">
        <f t="shared" si="15"/>
        <v>10.404</v>
      </c>
      <c r="I31" s="288">
        <f t="shared" si="15"/>
        <v>10.612080000000001</v>
      </c>
      <c r="J31" s="288">
        <f t="shared" si="15"/>
        <v>10.824321600000001</v>
      </c>
      <c r="K31" s="288">
        <f t="shared" si="15"/>
        <v>11.040808032000001</v>
      </c>
      <c r="L31" s="288">
        <f t="shared" si="15"/>
        <v>11.261624192640001</v>
      </c>
      <c r="M31" s="71"/>
      <c r="N31" s="68"/>
    </row>
    <row r="32" spans="2:14">
      <c r="C32" s="80" t="str">
        <f>'C. Masterfiles'!C125</f>
        <v>S16</v>
      </c>
      <c r="D32" s="80" t="str">
        <f>'C. Masterfiles'!D125</f>
        <v>SMS в мрежата (SMS on net)</v>
      </c>
      <c r="E32" s="34" t="str">
        <f>'C. Masterfiles'!E125</f>
        <v>брой съобщения (Number of messages)</v>
      </c>
      <c r="F32" s="288">
        <v>300</v>
      </c>
      <c r="G32" s="288">
        <f t="shared" ref="G32:L32" si="16">F32*1.02</f>
        <v>306</v>
      </c>
      <c r="H32" s="288">
        <f t="shared" si="16"/>
        <v>312.12</v>
      </c>
      <c r="I32" s="288">
        <f t="shared" si="16"/>
        <v>318.36240000000004</v>
      </c>
      <c r="J32" s="288">
        <f t="shared" si="16"/>
        <v>324.72964800000005</v>
      </c>
      <c r="K32" s="288">
        <f t="shared" si="16"/>
        <v>331.22424096000009</v>
      </c>
      <c r="L32" s="288">
        <f t="shared" si="16"/>
        <v>337.84872577920009</v>
      </c>
      <c r="M32" s="71"/>
      <c r="N32" s="68"/>
    </row>
    <row r="33" spans="3:14">
      <c r="C33" s="80" t="str">
        <f>'C. Masterfiles'!C126</f>
        <v>S17</v>
      </c>
      <c r="D33" s="80" t="str">
        <f>'C. Masterfiles'!D126</f>
        <v>Изходящи SMS към други мрежи (SMS outgoing to other network)</v>
      </c>
      <c r="E33" s="34" t="str">
        <f>'C. Masterfiles'!E126</f>
        <v>брой съобщения (Number of messages)</v>
      </c>
      <c r="F33" s="288">
        <v>100</v>
      </c>
      <c r="G33" s="288">
        <f t="shared" ref="G33:L33" si="17">F33*1.02</f>
        <v>102</v>
      </c>
      <c r="H33" s="288">
        <f t="shared" si="17"/>
        <v>104.04</v>
      </c>
      <c r="I33" s="288">
        <f t="shared" si="17"/>
        <v>106.1208</v>
      </c>
      <c r="J33" s="288">
        <f t="shared" si="17"/>
        <v>108.243216</v>
      </c>
      <c r="K33" s="288">
        <f t="shared" si="17"/>
        <v>110.40808032000001</v>
      </c>
      <c r="L33" s="288">
        <f t="shared" si="17"/>
        <v>112.61624192640001</v>
      </c>
      <c r="M33" s="71"/>
      <c r="N33" s="68"/>
    </row>
    <row r="34" spans="3:14">
      <c r="C34" s="80" t="str">
        <f>'C. Masterfiles'!C127</f>
        <v>S18</v>
      </c>
      <c r="D34" s="80" t="str">
        <f>'C. Masterfiles'!D127</f>
        <v>Входящи SMS от други мрежи (SMS incoming from other network)</v>
      </c>
      <c r="E34" s="34" t="str">
        <f>'C. Masterfiles'!E127</f>
        <v>брой съобщения (Number of messages)</v>
      </c>
      <c r="F34" s="288">
        <v>50</v>
      </c>
      <c r="G34" s="288">
        <f t="shared" ref="G34:L34" si="18">F34*1.02</f>
        <v>51</v>
      </c>
      <c r="H34" s="288">
        <f t="shared" si="18"/>
        <v>52.02</v>
      </c>
      <c r="I34" s="288">
        <f t="shared" si="18"/>
        <v>53.060400000000001</v>
      </c>
      <c r="J34" s="288">
        <f t="shared" si="18"/>
        <v>54.121608000000002</v>
      </c>
      <c r="K34" s="288">
        <f t="shared" si="18"/>
        <v>55.204040160000005</v>
      </c>
      <c r="L34" s="288">
        <f t="shared" si="18"/>
        <v>56.308120963200004</v>
      </c>
      <c r="M34" s="71"/>
      <c r="N34" s="68"/>
    </row>
    <row r="35" spans="3:14">
      <c r="C35" s="80" t="str">
        <f>'C. Masterfiles'!C128</f>
        <v>S19</v>
      </c>
      <c r="D35" s="80" t="str">
        <f>'C. Masterfiles'!D128</f>
        <v>Пренос на данни (Data services)</v>
      </c>
      <c r="E35" s="34" t="str">
        <f>'C. Masterfiles'!E128</f>
        <v>MB (MB)</v>
      </c>
      <c r="F35" s="288">
        <v>5000</v>
      </c>
      <c r="G35" s="288">
        <f t="shared" ref="G35:L35" si="19">F35*1.02</f>
        <v>5100</v>
      </c>
      <c r="H35" s="288">
        <f t="shared" si="19"/>
        <v>5202</v>
      </c>
      <c r="I35" s="288">
        <f t="shared" si="19"/>
        <v>5306.04</v>
      </c>
      <c r="J35" s="288">
        <f t="shared" si="19"/>
        <v>5412.1607999999997</v>
      </c>
      <c r="K35" s="288">
        <f t="shared" si="19"/>
        <v>5520.4040159999995</v>
      </c>
      <c r="L35" s="288">
        <f t="shared" si="19"/>
        <v>5630.8120963199999</v>
      </c>
      <c r="M35" s="71"/>
      <c r="N35" s="68"/>
    </row>
    <row r="36" spans="3:14">
      <c r="C36" s="80" t="str">
        <f>'C. Masterfiles'!C129</f>
        <v>S20</v>
      </c>
      <c r="D36" s="80" t="str">
        <f>'C. Masterfiles'!D129</f>
        <v>Subscribers</v>
      </c>
      <c r="E36" s="34" t="str">
        <f>'C. Masterfiles'!E129</f>
        <v>Subscriber</v>
      </c>
      <c r="F36" s="95"/>
      <c r="G36" s="95"/>
      <c r="H36" s="96"/>
      <c r="I36" s="96"/>
      <c r="J36" s="96"/>
      <c r="K36" s="96"/>
      <c r="L36" s="96"/>
      <c r="N36" s="68"/>
    </row>
    <row r="37" spans="3:14">
      <c r="C37" s="80" t="str">
        <f>'C. Masterfiles'!C130</f>
        <v>S21</v>
      </c>
      <c r="D37" s="80" t="str">
        <f>'C. Masterfiles'!D130</f>
        <v>OTHER: complete as required</v>
      </c>
      <c r="E37" s="34" t="str">
        <f>'C. Masterfiles'!E130</f>
        <v>OTHER: complete as required</v>
      </c>
      <c r="F37" s="95"/>
      <c r="G37" s="95"/>
      <c r="H37" s="96"/>
      <c r="I37" s="96"/>
      <c r="J37" s="96"/>
      <c r="K37" s="96"/>
      <c r="L37" s="96"/>
      <c r="N37" s="68"/>
    </row>
    <row r="38" spans="3:14">
      <c r="C38" s="80" t="str">
        <f>'C. Masterfiles'!C131</f>
        <v>S22</v>
      </c>
      <c r="D38" s="80" t="str">
        <f>'C. Masterfiles'!D131</f>
        <v>OTHER: complete as required</v>
      </c>
      <c r="E38" s="34" t="str">
        <f>'C. Masterfiles'!E131</f>
        <v>OTHER: complete as required</v>
      </c>
      <c r="F38" s="95"/>
      <c r="G38" s="95"/>
      <c r="H38" s="96"/>
      <c r="I38" s="96"/>
      <c r="J38" s="96"/>
      <c r="K38" s="96"/>
      <c r="L38" s="96"/>
      <c r="N38" s="68"/>
    </row>
    <row r="39" spans="3:14">
      <c r="C39" s="80" t="str">
        <f>'C. Masterfiles'!C132</f>
        <v>S23</v>
      </c>
      <c r="D39" s="80" t="str">
        <f>'C. Masterfiles'!D132</f>
        <v>OTHER: complete as required</v>
      </c>
      <c r="E39" s="34" t="str">
        <f>'C. Masterfiles'!E132</f>
        <v>OTHER: complete as required</v>
      </c>
      <c r="F39" s="95"/>
      <c r="G39" s="95"/>
      <c r="H39" s="96"/>
      <c r="I39" s="96"/>
      <c r="J39" s="96"/>
      <c r="K39" s="96"/>
      <c r="L39" s="96"/>
      <c r="N39" s="68"/>
    </row>
    <row r="40" spans="3:14">
      <c r="C40" s="80" t="str">
        <f>'C. Masterfiles'!C133</f>
        <v>S24</v>
      </c>
      <c r="D40" s="80" t="str">
        <f>'C. Masterfiles'!D133</f>
        <v>OTHER: complete as required</v>
      </c>
      <c r="E40" s="34" t="str">
        <f>'C. Masterfiles'!E133</f>
        <v>OTHER: complete as required</v>
      </c>
      <c r="F40" s="95"/>
      <c r="G40" s="95"/>
      <c r="H40" s="96"/>
      <c r="I40" s="96"/>
      <c r="J40" s="96"/>
      <c r="K40" s="96"/>
      <c r="L40" s="96"/>
      <c r="N40" s="68"/>
    </row>
    <row r="41" spans="3:14">
      <c r="C41" s="80" t="str">
        <f>'C. Masterfiles'!C134</f>
        <v>S25</v>
      </c>
      <c r="D41" s="80" t="str">
        <f>'C. Masterfiles'!D134</f>
        <v>OTHER: complete as required</v>
      </c>
      <c r="E41" s="34" t="str">
        <f>'C. Masterfiles'!E134</f>
        <v>OTHER: complete as required</v>
      </c>
      <c r="F41" s="95"/>
      <c r="G41" s="95"/>
      <c r="H41" s="96"/>
      <c r="I41" s="96"/>
      <c r="J41" s="96"/>
      <c r="K41" s="96"/>
      <c r="L41" s="96"/>
      <c r="N41" s="68"/>
    </row>
    <row r="42" spans="3:14">
      <c r="C42" s="80" t="str">
        <f>'C. Masterfiles'!C135</f>
        <v>S26</v>
      </c>
      <c r="D42" s="80" t="str">
        <f>'C. Masterfiles'!D135</f>
        <v>OTHER: complete as required</v>
      </c>
      <c r="E42" s="34" t="str">
        <f>'C. Masterfiles'!E135</f>
        <v>OTHER: complete as required</v>
      </c>
      <c r="F42" s="95"/>
      <c r="G42" s="95"/>
      <c r="H42" s="96"/>
      <c r="I42" s="96"/>
      <c r="J42" s="96"/>
      <c r="K42" s="96"/>
      <c r="L42" s="96"/>
      <c r="N42" s="68"/>
    </row>
    <row r="43" spans="3:14">
      <c r="C43" s="80" t="str">
        <f>'C. Masterfiles'!C136</f>
        <v>S27</v>
      </c>
      <c r="D43" s="80" t="str">
        <f>'C. Masterfiles'!D136</f>
        <v>OTHER: complete as required</v>
      </c>
      <c r="E43" s="34" t="str">
        <f>'C. Masterfiles'!E136</f>
        <v>OTHER: complete as required</v>
      </c>
      <c r="F43" s="95"/>
      <c r="G43" s="95"/>
      <c r="H43" s="96"/>
      <c r="I43" s="96"/>
      <c r="J43" s="96"/>
      <c r="K43" s="96"/>
      <c r="L43" s="96"/>
      <c r="N43" s="68"/>
    </row>
    <row r="44" spans="3:14">
      <c r="C44" s="80" t="str">
        <f>'C. Masterfiles'!C137</f>
        <v>S28</v>
      </c>
      <c r="D44" s="80" t="str">
        <f>'C. Masterfiles'!D137</f>
        <v>OTHER: complete as required</v>
      </c>
      <c r="E44" s="34" t="str">
        <f>'C. Masterfiles'!E137</f>
        <v>OTHER: complete as required</v>
      </c>
      <c r="F44" s="95"/>
      <c r="G44" s="95"/>
      <c r="H44" s="96"/>
      <c r="I44" s="96"/>
      <c r="J44" s="96"/>
      <c r="K44" s="96"/>
      <c r="L44" s="96"/>
      <c r="N44" s="68"/>
    </row>
    <row r="45" spans="3:14">
      <c r="C45" s="80" t="str">
        <f>'C. Masterfiles'!C138</f>
        <v>S29</v>
      </c>
      <c r="D45" s="80" t="str">
        <f>'C. Masterfiles'!D138</f>
        <v>OTHER: complete as required</v>
      </c>
      <c r="E45" s="34" t="str">
        <f>'C. Masterfiles'!E138</f>
        <v>OTHER: complete as required</v>
      </c>
      <c r="F45" s="95"/>
      <c r="G45" s="95"/>
      <c r="H45" s="96"/>
      <c r="I45" s="96"/>
      <c r="J45" s="96"/>
      <c r="K45" s="96"/>
      <c r="L45" s="96"/>
      <c r="N45" s="68"/>
    </row>
    <row r="46" spans="3:14">
      <c r="C46" s="80" t="str">
        <f>'C. Masterfiles'!C139</f>
        <v>S30</v>
      </c>
      <c r="D46" s="80" t="str">
        <f>'C. Masterfiles'!D139</f>
        <v>OTHER: complete as required</v>
      </c>
      <c r="E46" s="34" t="str">
        <f>'C. Masterfiles'!E139</f>
        <v>OTHER: complete as required</v>
      </c>
      <c r="F46" s="95"/>
      <c r="G46" s="95"/>
      <c r="H46" s="96"/>
      <c r="I46" s="96"/>
      <c r="J46" s="96"/>
      <c r="K46" s="96"/>
      <c r="L46" s="96"/>
      <c r="N46" s="68"/>
    </row>
    <row r="47" spans="3:14">
      <c r="C47" s="34" t="s">
        <v>280</v>
      </c>
      <c r="D47" s="81" t="s">
        <v>279</v>
      </c>
      <c r="E47" s="34" t="s">
        <v>280</v>
      </c>
      <c r="F47" s="156"/>
      <c r="G47" s="156"/>
      <c r="H47" s="157"/>
      <c r="I47" s="144"/>
      <c r="J47" s="144"/>
      <c r="K47" s="144"/>
      <c r="L47" s="144"/>
      <c r="N47" s="68"/>
    </row>
    <row r="48" spans="3:14">
      <c r="C48" s="1"/>
      <c r="D48" s="1"/>
      <c r="E48" s="55"/>
      <c r="F48" s="87"/>
      <c r="G48" s="88"/>
      <c r="H48" s="88"/>
      <c r="I48" s="88"/>
      <c r="J48" s="88"/>
      <c r="K48" s="88"/>
      <c r="L48" s="68"/>
      <c r="N48" s="68"/>
    </row>
    <row r="49" spans="3:14">
      <c r="C49" s="1"/>
      <c r="D49" s="1"/>
      <c r="E49" s="55"/>
      <c r="F49" s="87"/>
      <c r="G49" s="88"/>
      <c r="H49" s="88"/>
      <c r="I49" s="88"/>
      <c r="J49" s="88"/>
      <c r="K49" s="88"/>
      <c r="L49" s="68"/>
      <c r="N49" s="68"/>
    </row>
    <row r="50" spans="3:14">
      <c r="C50" s="25" t="str">
        <f>'1. Coverage&amp;Subs'!D191</f>
        <v>Telenor</v>
      </c>
      <c r="D50" s="32"/>
      <c r="F50" s="69"/>
      <c r="G50" s="69"/>
      <c r="H50" s="69"/>
      <c r="I50" s="70"/>
      <c r="J50" s="70"/>
      <c r="L50" s="68"/>
      <c r="N50" s="68"/>
    </row>
    <row r="51" spans="3:14">
      <c r="C51" s="25"/>
      <c r="D51" s="32"/>
      <c r="F51" s="69"/>
      <c r="G51" s="525"/>
      <c r="H51" s="69"/>
      <c r="I51" s="70"/>
      <c r="J51" s="70"/>
      <c r="L51" s="68"/>
      <c r="N51" s="68"/>
    </row>
    <row r="52" spans="3:14">
      <c r="C52" s="25" t="s">
        <v>218</v>
      </c>
      <c r="D52" s="32"/>
      <c r="E52" s="11"/>
      <c r="F52" s="69"/>
      <c r="G52" s="69"/>
      <c r="H52" s="69"/>
      <c r="I52" s="70"/>
      <c r="J52" s="70"/>
      <c r="L52" s="68"/>
      <c r="N52" s="68"/>
    </row>
    <row r="53" spans="3:14">
      <c r="C53" s="33" t="str">
        <f t="shared" ref="C53:K53" si="20">C15</f>
        <v>Код (Code)</v>
      </c>
      <c r="D53" s="33" t="str">
        <f t="shared" si="20"/>
        <v>Видове услуги (Call Services)</v>
      </c>
      <c r="E53" s="37" t="str">
        <f t="shared" si="20"/>
        <v>Ед.мярка (Unit)</v>
      </c>
      <c r="F53" s="42">
        <f t="shared" si="20"/>
        <v>2014</v>
      </c>
      <c r="G53" s="42">
        <f t="shared" si="20"/>
        <v>2015</v>
      </c>
      <c r="H53" s="42">
        <f t="shared" si="20"/>
        <v>2016</v>
      </c>
      <c r="I53" s="42">
        <f t="shared" si="20"/>
        <v>2017</v>
      </c>
      <c r="J53" s="42">
        <f t="shared" si="20"/>
        <v>2018</v>
      </c>
      <c r="K53" s="42">
        <f t="shared" si="20"/>
        <v>2019</v>
      </c>
      <c r="L53" s="42">
        <f t="shared" ref="L53" si="21">L15</f>
        <v>2020</v>
      </c>
      <c r="N53" s="68"/>
    </row>
    <row r="54" spans="3:14" ht="25.5">
      <c r="C54" s="36"/>
      <c r="D54" s="36"/>
      <c r="E54" s="36" t="str">
        <f t="shared" ref="E54:K54" si="22">E16</f>
        <v>Millions</v>
      </c>
      <c r="F54" s="43" t="str">
        <f t="shared" si="22"/>
        <v>Реална (Actual)</v>
      </c>
      <c r="G54" s="43" t="str">
        <f t="shared" si="22"/>
        <v>Прогноза (Forecast</v>
      </c>
      <c r="H54" s="43" t="str">
        <f t="shared" si="22"/>
        <v>Прогноза (Forecast</v>
      </c>
      <c r="I54" s="43" t="str">
        <f t="shared" si="22"/>
        <v>Прогноза (Forecast</v>
      </c>
      <c r="J54" s="43" t="str">
        <f t="shared" si="22"/>
        <v>Прогноза (Forecast</v>
      </c>
      <c r="K54" s="43" t="str">
        <f t="shared" si="22"/>
        <v>Прогноза (Forecast</v>
      </c>
      <c r="L54" s="43" t="str">
        <f t="shared" ref="L54:L73" si="23">L16</f>
        <v>Прогноза (Forecast</v>
      </c>
      <c r="N54" s="68"/>
    </row>
    <row r="55" spans="3:14">
      <c r="C55" s="80" t="str">
        <f>C17</f>
        <v>S01</v>
      </c>
      <c r="D55" s="80" t="str">
        <f>D17</f>
        <v>Повиквания в мрежата (On Net calls)</v>
      </c>
      <c r="E55" s="34" t="str">
        <f>E17</f>
        <v>минути (Minutes)</v>
      </c>
      <c r="F55" s="288">
        <f>F17</f>
        <v>5000</v>
      </c>
      <c r="G55" s="288">
        <f t="shared" ref="G55:K55" si="24">G17</f>
        <v>5100</v>
      </c>
      <c r="H55" s="288">
        <f t="shared" si="24"/>
        <v>5202</v>
      </c>
      <c r="I55" s="288">
        <f t="shared" si="24"/>
        <v>5306.04</v>
      </c>
      <c r="J55" s="288">
        <f t="shared" si="24"/>
        <v>5412.1607999999997</v>
      </c>
      <c r="K55" s="288">
        <f t="shared" si="24"/>
        <v>5520.4040159999995</v>
      </c>
      <c r="L55" s="288">
        <f t="shared" si="23"/>
        <v>5630.8120963199999</v>
      </c>
      <c r="N55" s="68"/>
    </row>
    <row r="56" spans="3:14">
      <c r="C56" s="80" t="str">
        <f t="shared" ref="C56:K84" si="25">C18</f>
        <v>S02</v>
      </c>
      <c r="D56" s="80" t="str">
        <f t="shared" si="25"/>
        <v>Изходящи повиквания към фиксирана линия (Outgoing Calls to Fixed Line)</v>
      </c>
      <c r="E56" s="34" t="str">
        <f t="shared" si="25"/>
        <v>минути (Minutes)</v>
      </c>
      <c r="F56" s="288">
        <f t="shared" si="25"/>
        <v>100</v>
      </c>
      <c r="G56" s="288">
        <f t="shared" si="25"/>
        <v>102</v>
      </c>
      <c r="H56" s="288">
        <f t="shared" si="25"/>
        <v>104.04</v>
      </c>
      <c r="I56" s="288">
        <f t="shared" si="25"/>
        <v>106.1208</v>
      </c>
      <c r="J56" s="288">
        <f t="shared" si="25"/>
        <v>108.243216</v>
      </c>
      <c r="K56" s="288">
        <f t="shared" si="25"/>
        <v>110.40808032000001</v>
      </c>
      <c r="L56" s="288">
        <f t="shared" si="23"/>
        <v>112.61624192640001</v>
      </c>
      <c r="N56" s="68"/>
    </row>
    <row r="57" spans="3:14">
      <c r="C57" s="80" t="str">
        <f t="shared" si="25"/>
        <v>S03</v>
      </c>
      <c r="D57" s="80" t="str">
        <f t="shared" si="25"/>
        <v>Изходящи повиквания към други мобилни мрежи (Outgoing Calls to Other Mobile)</v>
      </c>
      <c r="E57" s="34" t="str">
        <f t="shared" si="25"/>
        <v>минути (Minutes)</v>
      </c>
      <c r="F57" s="288">
        <f t="shared" si="25"/>
        <v>1000</v>
      </c>
      <c r="G57" s="288">
        <f t="shared" si="25"/>
        <v>1020</v>
      </c>
      <c r="H57" s="288">
        <f t="shared" si="25"/>
        <v>1040.4000000000001</v>
      </c>
      <c r="I57" s="288">
        <f t="shared" si="25"/>
        <v>1061.2080000000001</v>
      </c>
      <c r="J57" s="288">
        <f t="shared" si="25"/>
        <v>1082.4321600000001</v>
      </c>
      <c r="K57" s="288">
        <f t="shared" si="25"/>
        <v>1104.0808032</v>
      </c>
      <c r="L57" s="288">
        <f t="shared" si="23"/>
        <v>1126.1624192639999</v>
      </c>
      <c r="N57" s="68"/>
    </row>
    <row r="58" spans="3:14">
      <c r="C58" s="80" t="str">
        <f t="shared" si="25"/>
        <v>S04</v>
      </c>
      <c r="D58" s="80" t="str">
        <f t="shared" si="25"/>
        <v>Изходящи международни повиквания (Outgoing Calls to International)</v>
      </c>
      <c r="E58" s="34" t="str">
        <f t="shared" si="25"/>
        <v>минути (Minutes)</v>
      </c>
      <c r="F58" s="288">
        <f t="shared" si="25"/>
        <v>50</v>
      </c>
      <c r="G58" s="288">
        <f t="shared" si="25"/>
        <v>51</v>
      </c>
      <c r="H58" s="288">
        <f t="shared" si="25"/>
        <v>52.02</v>
      </c>
      <c r="I58" s="288">
        <f t="shared" si="25"/>
        <v>53.060400000000001</v>
      </c>
      <c r="J58" s="288">
        <f t="shared" si="25"/>
        <v>54.121608000000002</v>
      </c>
      <c r="K58" s="288">
        <f t="shared" si="25"/>
        <v>55.204040160000005</v>
      </c>
      <c r="L58" s="288">
        <f t="shared" si="23"/>
        <v>56.308120963200004</v>
      </c>
      <c r="N58" s="68"/>
    </row>
    <row r="59" spans="3:14">
      <c r="C59" s="80" t="str">
        <f t="shared" si="25"/>
        <v>S05</v>
      </c>
      <c r="D59" s="80" t="str">
        <f t="shared" si="25"/>
        <v>Входящи повиквания от фиксирана линия (Incoming calls from fixed)</v>
      </c>
      <c r="E59" s="34" t="str">
        <f t="shared" si="25"/>
        <v>минути (Minutes)</v>
      </c>
      <c r="F59" s="288">
        <f t="shared" si="25"/>
        <v>50</v>
      </c>
      <c r="G59" s="288">
        <f t="shared" si="25"/>
        <v>51</v>
      </c>
      <c r="H59" s="288">
        <f t="shared" si="25"/>
        <v>52.02</v>
      </c>
      <c r="I59" s="288">
        <f t="shared" si="25"/>
        <v>53.060400000000001</v>
      </c>
      <c r="J59" s="288">
        <f t="shared" si="25"/>
        <v>54.121608000000002</v>
      </c>
      <c r="K59" s="288">
        <f t="shared" si="25"/>
        <v>55.204040160000005</v>
      </c>
      <c r="L59" s="288">
        <f t="shared" si="23"/>
        <v>56.308120963200004</v>
      </c>
      <c r="N59" s="68"/>
    </row>
    <row r="60" spans="3:14">
      <c r="C60" s="80" t="str">
        <f t="shared" si="25"/>
        <v>S06</v>
      </c>
      <c r="D60" s="80" t="str">
        <f t="shared" si="25"/>
        <v>Входящи повиквания от други мобилни мрежи (Incoming calls from other mobile)</v>
      </c>
      <c r="E60" s="34" t="str">
        <f t="shared" si="25"/>
        <v>минути (Minutes)</v>
      </c>
      <c r="F60" s="288">
        <f t="shared" si="25"/>
        <v>1000</v>
      </c>
      <c r="G60" s="288">
        <f t="shared" si="25"/>
        <v>1020</v>
      </c>
      <c r="H60" s="288">
        <f t="shared" si="25"/>
        <v>1040.4000000000001</v>
      </c>
      <c r="I60" s="288">
        <f t="shared" si="25"/>
        <v>1061.2080000000001</v>
      </c>
      <c r="J60" s="288">
        <f t="shared" si="25"/>
        <v>1082.4321600000001</v>
      </c>
      <c r="K60" s="288">
        <f t="shared" si="25"/>
        <v>1104.0808032</v>
      </c>
      <c r="L60" s="288">
        <f t="shared" si="23"/>
        <v>1126.1624192639999</v>
      </c>
      <c r="N60" s="68"/>
    </row>
    <row r="61" spans="3:14">
      <c r="C61" s="80" t="str">
        <f t="shared" si="25"/>
        <v>S07</v>
      </c>
      <c r="D61" s="80" t="str">
        <f t="shared" si="25"/>
        <v>Входящи международни повиквания (Incoming calls from international)</v>
      </c>
      <c r="E61" s="34" t="str">
        <f t="shared" si="25"/>
        <v>минути (Minutes)</v>
      </c>
      <c r="F61" s="288">
        <f t="shared" si="25"/>
        <v>300</v>
      </c>
      <c r="G61" s="288">
        <f t="shared" si="25"/>
        <v>306</v>
      </c>
      <c r="H61" s="288">
        <f t="shared" si="25"/>
        <v>312.12</v>
      </c>
      <c r="I61" s="288">
        <f t="shared" si="25"/>
        <v>318.36240000000004</v>
      </c>
      <c r="J61" s="288">
        <f t="shared" si="25"/>
        <v>324.72964800000005</v>
      </c>
      <c r="K61" s="288">
        <f t="shared" si="25"/>
        <v>331.22424096000009</v>
      </c>
      <c r="L61" s="288">
        <f t="shared" si="23"/>
        <v>337.84872577920009</v>
      </c>
      <c r="N61" s="68"/>
    </row>
    <row r="62" spans="3:14">
      <c r="C62" s="80" t="str">
        <f t="shared" si="25"/>
        <v>S08</v>
      </c>
      <c r="D62" s="80" t="str">
        <f t="shared" si="25"/>
        <v>Изходящи повиквания от чужди абонати в роуминг в мрежата на предприятието (Roaming Calls Outbound)</v>
      </c>
      <c r="E62" s="34" t="str">
        <f t="shared" si="25"/>
        <v>минути (Minutes)</v>
      </c>
      <c r="F62" s="288">
        <f t="shared" si="25"/>
        <v>100</v>
      </c>
      <c r="G62" s="288">
        <f t="shared" si="25"/>
        <v>102</v>
      </c>
      <c r="H62" s="288">
        <f t="shared" si="25"/>
        <v>104.04</v>
      </c>
      <c r="I62" s="288">
        <f t="shared" si="25"/>
        <v>106.1208</v>
      </c>
      <c r="J62" s="288">
        <f t="shared" si="25"/>
        <v>108.243216</v>
      </c>
      <c r="K62" s="288">
        <f t="shared" si="25"/>
        <v>110.40808032000001</v>
      </c>
      <c r="L62" s="288">
        <f t="shared" si="23"/>
        <v>112.61624192640001</v>
      </c>
      <c r="N62" s="68"/>
    </row>
    <row r="63" spans="3:14">
      <c r="C63" s="80" t="str">
        <f t="shared" si="25"/>
        <v>S09</v>
      </c>
      <c r="D63" s="80" t="str">
        <f t="shared" si="25"/>
        <v>Входящи повиквания от чужди абонати в роуминг в мрежата на предприятието (Roaming Calls Inbound)</v>
      </c>
      <c r="E63" s="34" t="str">
        <f t="shared" si="25"/>
        <v>минути (Minutes)</v>
      </c>
      <c r="F63" s="288">
        <f t="shared" si="25"/>
        <v>100</v>
      </c>
      <c r="G63" s="288">
        <f t="shared" si="25"/>
        <v>102</v>
      </c>
      <c r="H63" s="288">
        <f t="shared" si="25"/>
        <v>104.04</v>
      </c>
      <c r="I63" s="288">
        <f t="shared" si="25"/>
        <v>106.1208</v>
      </c>
      <c r="J63" s="288">
        <f t="shared" si="25"/>
        <v>108.243216</v>
      </c>
      <c r="K63" s="288">
        <f t="shared" si="25"/>
        <v>110.40808032000001</v>
      </c>
      <c r="L63" s="288">
        <f t="shared" si="23"/>
        <v>112.61624192640001</v>
      </c>
      <c r="N63" s="68"/>
    </row>
    <row r="64" spans="3:14">
      <c r="C64" s="80" t="str">
        <f t="shared" si="25"/>
        <v>S10</v>
      </c>
      <c r="D64" s="80" t="str">
        <f t="shared" si="25"/>
        <v>Гласова поща (Voice mail)</v>
      </c>
      <c r="E64" s="34" t="str">
        <f t="shared" si="25"/>
        <v>минути (Minutes)</v>
      </c>
      <c r="F64" s="288">
        <f t="shared" si="25"/>
        <v>50</v>
      </c>
      <c r="G64" s="288">
        <f t="shared" si="25"/>
        <v>51</v>
      </c>
      <c r="H64" s="288">
        <f t="shared" si="25"/>
        <v>52.02</v>
      </c>
      <c r="I64" s="288">
        <f t="shared" si="25"/>
        <v>53.060400000000001</v>
      </c>
      <c r="J64" s="288">
        <f t="shared" si="25"/>
        <v>54.121608000000002</v>
      </c>
      <c r="K64" s="288">
        <f t="shared" si="25"/>
        <v>55.204040160000005</v>
      </c>
      <c r="L64" s="288">
        <f t="shared" si="23"/>
        <v>56.308120963200004</v>
      </c>
      <c r="N64" s="68"/>
    </row>
    <row r="65" spans="3:14">
      <c r="C65" s="80" t="str">
        <f t="shared" si="25"/>
        <v>S11</v>
      </c>
      <c r="D65" s="80" t="str">
        <f t="shared" si="25"/>
        <v>Повиквания към центъра за обслужване на клиенти (Help desk call)</v>
      </c>
      <c r="E65" s="34" t="str">
        <f t="shared" si="25"/>
        <v>минути (Minutes)</v>
      </c>
      <c r="F65" s="288">
        <f t="shared" si="25"/>
        <v>50</v>
      </c>
      <c r="G65" s="288">
        <f t="shared" si="25"/>
        <v>51</v>
      </c>
      <c r="H65" s="288">
        <f t="shared" si="25"/>
        <v>52.02</v>
      </c>
      <c r="I65" s="288">
        <f t="shared" si="25"/>
        <v>53.060400000000001</v>
      </c>
      <c r="J65" s="288">
        <f t="shared" si="25"/>
        <v>54.121608000000002</v>
      </c>
      <c r="K65" s="288">
        <f t="shared" si="25"/>
        <v>55.204040160000005</v>
      </c>
      <c r="L65" s="288">
        <f t="shared" si="23"/>
        <v>56.308120963200004</v>
      </c>
      <c r="N65" s="68"/>
    </row>
    <row r="66" spans="3:14">
      <c r="C66" s="80" t="str">
        <f t="shared" si="25"/>
        <v>S12</v>
      </c>
      <c r="D66" s="80" t="str">
        <f t="shared" si="25"/>
        <v>Видеоразговори (Video call)</v>
      </c>
      <c r="E66" s="34" t="str">
        <f t="shared" si="25"/>
        <v>минути (Minutes)</v>
      </c>
      <c r="F66" s="288">
        <f t="shared" si="25"/>
        <v>50</v>
      </c>
      <c r="G66" s="288">
        <f t="shared" si="25"/>
        <v>51</v>
      </c>
      <c r="H66" s="288">
        <f t="shared" si="25"/>
        <v>52.02</v>
      </c>
      <c r="I66" s="288">
        <f t="shared" si="25"/>
        <v>53.060400000000001</v>
      </c>
      <c r="J66" s="288">
        <f t="shared" si="25"/>
        <v>54.121608000000002</v>
      </c>
      <c r="K66" s="288">
        <f t="shared" si="25"/>
        <v>55.204040160000005</v>
      </c>
      <c r="L66" s="288">
        <f t="shared" si="23"/>
        <v>56.308120963200004</v>
      </c>
      <c r="N66" s="68"/>
    </row>
    <row r="67" spans="3:14">
      <c r="C67" s="80" t="str">
        <f t="shared" si="25"/>
        <v>S13</v>
      </c>
      <c r="D67" s="80" t="str">
        <f t="shared" si="25"/>
        <v>MMS в мрежата (MMS on net)</v>
      </c>
      <c r="E67" s="34" t="str">
        <f t="shared" si="25"/>
        <v>брой съобщения (Number of messages)</v>
      </c>
      <c r="F67" s="288">
        <f t="shared" si="25"/>
        <v>10</v>
      </c>
      <c r="G67" s="288">
        <f t="shared" si="25"/>
        <v>10.199999999999999</v>
      </c>
      <c r="H67" s="288">
        <f t="shared" si="25"/>
        <v>10.404</v>
      </c>
      <c r="I67" s="288">
        <f t="shared" si="25"/>
        <v>10.612080000000001</v>
      </c>
      <c r="J67" s="288">
        <f t="shared" si="25"/>
        <v>10.824321600000001</v>
      </c>
      <c r="K67" s="288">
        <f t="shared" si="25"/>
        <v>11.040808032000001</v>
      </c>
      <c r="L67" s="288">
        <f t="shared" si="23"/>
        <v>11.261624192640001</v>
      </c>
      <c r="N67" s="68"/>
    </row>
    <row r="68" spans="3:14">
      <c r="C68" s="80" t="str">
        <f t="shared" si="25"/>
        <v>S14</v>
      </c>
      <c r="D68" s="80" t="str">
        <f t="shared" si="25"/>
        <v>Изходящи MMS към други мрежи (MMS outgoing to other network)</v>
      </c>
      <c r="E68" s="34" t="str">
        <f t="shared" si="25"/>
        <v>брой съобщения (Number of messages)</v>
      </c>
      <c r="F68" s="288">
        <f t="shared" si="25"/>
        <v>10</v>
      </c>
      <c r="G68" s="288">
        <f t="shared" si="25"/>
        <v>10.199999999999999</v>
      </c>
      <c r="H68" s="288">
        <f t="shared" si="25"/>
        <v>10.404</v>
      </c>
      <c r="I68" s="288">
        <f t="shared" si="25"/>
        <v>10.612080000000001</v>
      </c>
      <c r="J68" s="288">
        <f t="shared" si="25"/>
        <v>10.824321600000001</v>
      </c>
      <c r="K68" s="288">
        <f t="shared" si="25"/>
        <v>11.040808032000001</v>
      </c>
      <c r="L68" s="288">
        <f t="shared" si="23"/>
        <v>11.261624192640001</v>
      </c>
      <c r="N68" s="68"/>
    </row>
    <row r="69" spans="3:14">
      <c r="C69" s="80" t="str">
        <f t="shared" si="25"/>
        <v>S15</v>
      </c>
      <c r="D69" s="80" t="str">
        <f t="shared" si="25"/>
        <v>Входящи MMS от други мрежи (MMS incoming from other network)</v>
      </c>
      <c r="E69" s="34" t="str">
        <f t="shared" si="25"/>
        <v>брой съобщения (Number of messages)</v>
      </c>
      <c r="F69" s="288">
        <f t="shared" si="25"/>
        <v>10</v>
      </c>
      <c r="G69" s="288">
        <f t="shared" si="25"/>
        <v>10.199999999999999</v>
      </c>
      <c r="H69" s="288">
        <f t="shared" si="25"/>
        <v>10.404</v>
      </c>
      <c r="I69" s="288">
        <f t="shared" si="25"/>
        <v>10.612080000000001</v>
      </c>
      <c r="J69" s="288">
        <f t="shared" si="25"/>
        <v>10.824321600000001</v>
      </c>
      <c r="K69" s="288">
        <f t="shared" si="25"/>
        <v>11.040808032000001</v>
      </c>
      <c r="L69" s="288">
        <f t="shared" si="23"/>
        <v>11.261624192640001</v>
      </c>
      <c r="N69" s="68"/>
    </row>
    <row r="70" spans="3:14">
      <c r="C70" s="80" t="str">
        <f t="shared" si="25"/>
        <v>S16</v>
      </c>
      <c r="D70" s="80" t="str">
        <f t="shared" si="25"/>
        <v>SMS в мрежата (SMS on net)</v>
      </c>
      <c r="E70" s="34" t="str">
        <f t="shared" si="25"/>
        <v>брой съобщения (Number of messages)</v>
      </c>
      <c r="F70" s="288">
        <f t="shared" si="25"/>
        <v>300</v>
      </c>
      <c r="G70" s="288">
        <f t="shared" si="25"/>
        <v>306</v>
      </c>
      <c r="H70" s="288">
        <f t="shared" si="25"/>
        <v>312.12</v>
      </c>
      <c r="I70" s="288">
        <f t="shared" si="25"/>
        <v>318.36240000000004</v>
      </c>
      <c r="J70" s="288">
        <f t="shared" si="25"/>
        <v>324.72964800000005</v>
      </c>
      <c r="K70" s="288">
        <f t="shared" si="25"/>
        <v>331.22424096000009</v>
      </c>
      <c r="L70" s="288">
        <f t="shared" si="23"/>
        <v>337.84872577920009</v>
      </c>
      <c r="N70" s="68"/>
    </row>
    <row r="71" spans="3:14">
      <c r="C71" s="80" t="str">
        <f t="shared" si="25"/>
        <v>S17</v>
      </c>
      <c r="D71" s="80" t="str">
        <f t="shared" si="25"/>
        <v>Изходящи SMS към други мрежи (SMS outgoing to other network)</v>
      </c>
      <c r="E71" s="34" t="str">
        <f t="shared" si="25"/>
        <v>брой съобщения (Number of messages)</v>
      </c>
      <c r="F71" s="288">
        <f t="shared" si="25"/>
        <v>100</v>
      </c>
      <c r="G71" s="288">
        <f t="shared" si="25"/>
        <v>102</v>
      </c>
      <c r="H71" s="288">
        <f t="shared" si="25"/>
        <v>104.04</v>
      </c>
      <c r="I71" s="288">
        <f t="shared" si="25"/>
        <v>106.1208</v>
      </c>
      <c r="J71" s="288">
        <f t="shared" si="25"/>
        <v>108.243216</v>
      </c>
      <c r="K71" s="288">
        <f t="shared" si="25"/>
        <v>110.40808032000001</v>
      </c>
      <c r="L71" s="288">
        <f t="shared" si="23"/>
        <v>112.61624192640001</v>
      </c>
      <c r="N71" s="68"/>
    </row>
    <row r="72" spans="3:14">
      <c r="C72" s="80" t="str">
        <f t="shared" si="25"/>
        <v>S18</v>
      </c>
      <c r="D72" s="80" t="str">
        <f t="shared" si="25"/>
        <v>Входящи SMS от други мрежи (SMS incoming from other network)</v>
      </c>
      <c r="E72" s="34" t="str">
        <f t="shared" si="25"/>
        <v>брой съобщения (Number of messages)</v>
      </c>
      <c r="F72" s="288">
        <f t="shared" si="25"/>
        <v>50</v>
      </c>
      <c r="G72" s="288">
        <f t="shared" si="25"/>
        <v>51</v>
      </c>
      <c r="H72" s="288">
        <f t="shared" si="25"/>
        <v>52.02</v>
      </c>
      <c r="I72" s="288">
        <f t="shared" si="25"/>
        <v>53.060400000000001</v>
      </c>
      <c r="J72" s="288">
        <f t="shared" si="25"/>
        <v>54.121608000000002</v>
      </c>
      <c r="K72" s="288">
        <f t="shared" si="25"/>
        <v>55.204040160000005</v>
      </c>
      <c r="L72" s="288">
        <f t="shared" si="23"/>
        <v>56.308120963200004</v>
      </c>
      <c r="N72" s="68"/>
    </row>
    <row r="73" spans="3:14">
      <c r="C73" s="80" t="str">
        <f t="shared" si="25"/>
        <v>S19</v>
      </c>
      <c r="D73" s="80" t="str">
        <f t="shared" si="25"/>
        <v>Пренос на данни (Data services)</v>
      </c>
      <c r="E73" s="34" t="str">
        <f t="shared" si="25"/>
        <v>MB (MB)</v>
      </c>
      <c r="F73" s="288">
        <f t="shared" si="25"/>
        <v>5000</v>
      </c>
      <c r="G73" s="288">
        <f t="shared" si="25"/>
        <v>5100</v>
      </c>
      <c r="H73" s="288">
        <f t="shared" si="25"/>
        <v>5202</v>
      </c>
      <c r="I73" s="288">
        <f t="shared" si="25"/>
        <v>5306.04</v>
      </c>
      <c r="J73" s="288">
        <f t="shared" si="25"/>
        <v>5412.1607999999997</v>
      </c>
      <c r="K73" s="288">
        <f t="shared" si="25"/>
        <v>5520.4040159999995</v>
      </c>
      <c r="L73" s="288">
        <f t="shared" si="23"/>
        <v>5630.8120963199999</v>
      </c>
      <c r="N73" s="68"/>
    </row>
    <row r="74" spans="3:14">
      <c r="C74" s="80" t="str">
        <f t="shared" si="25"/>
        <v>S20</v>
      </c>
      <c r="D74" s="80" t="str">
        <f t="shared" si="25"/>
        <v>Subscribers</v>
      </c>
      <c r="E74" s="34" t="str">
        <f t="shared" si="25"/>
        <v>Subscriber</v>
      </c>
      <c r="F74" s="95"/>
      <c r="G74" s="95"/>
      <c r="H74" s="96"/>
      <c r="I74" s="96"/>
      <c r="J74" s="96"/>
      <c r="K74" s="96"/>
      <c r="L74" s="96"/>
      <c r="N74" s="68"/>
    </row>
    <row r="75" spans="3:14">
      <c r="C75" s="80" t="str">
        <f t="shared" si="25"/>
        <v>S21</v>
      </c>
      <c r="D75" s="80" t="str">
        <f t="shared" si="25"/>
        <v>OTHER: complete as required</v>
      </c>
      <c r="E75" s="34" t="str">
        <f t="shared" si="25"/>
        <v>OTHER: complete as required</v>
      </c>
      <c r="F75" s="95"/>
      <c r="G75" s="95"/>
      <c r="H75" s="96"/>
      <c r="I75" s="96"/>
      <c r="J75" s="96"/>
      <c r="K75" s="96"/>
      <c r="L75" s="96"/>
      <c r="N75" s="68"/>
    </row>
    <row r="76" spans="3:14">
      <c r="C76" s="80" t="str">
        <f t="shared" si="25"/>
        <v>S22</v>
      </c>
      <c r="D76" s="80" t="str">
        <f t="shared" si="25"/>
        <v>OTHER: complete as required</v>
      </c>
      <c r="E76" s="34" t="str">
        <f t="shared" si="25"/>
        <v>OTHER: complete as required</v>
      </c>
      <c r="F76" s="95"/>
      <c r="G76" s="95"/>
      <c r="H76" s="96"/>
      <c r="I76" s="96"/>
      <c r="J76" s="96"/>
      <c r="K76" s="96"/>
      <c r="L76" s="96"/>
      <c r="N76" s="68"/>
    </row>
    <row r="77" spans="3:14">
      <c r="C77" s="80" t="str">
        <f t="shared" si="25"/>
        <v>S23</v>
      </c>
      <c r="D77" s="80" t="str">
        <f t="shared" si="25"/>
        <v>OTHER: complete as required</v>
      </c>
      <c r="E77" s="34" t="str">
        <f t="shared" si="25"/>
        <v>OTHER: complete as required</v>
      </c>
      <c r="F77" s="95"/>
      <c r="G77" s="95"/>
      <c r="H77" s="96"/>
      <c r="I77" s="96"/>
      <c r="J77" s="96"/>
      <c r="K77" s="96"/>
      <c r="L77" s="96"/>
      <c r="N77" s="68"/>
    </row>
    <row r="78" spans="3:14">
      <c r="C78" s="80" t="str">
        <f t="shared" si="25"/>
        <v>S24</v>
      </c>
      <c r="D78" s="80" t="str">
        <f t="shared" si="25"/>
        <v>OTHER: complete as required</v>
      </c>
      <c r="E78" s="34" t="str">
        <f t="shared" si="25"/>
        <v>OTHER: complete as required</v>
      </c>
      <c r="F78" s="95"/>
      <c r="G78" s="95"/>
      <c r="H78" s="96"/>
      <c r="I78" s="96"/>
      <c r="J78" s="96"/>
      <c r="K78" s="96"/>
      <c r="L78" s="96"/>
      <c r="N78" s="68"/>
    </row>
    <row r="79" spans="3:14">
      <c r="C79" s="80" t="str">
        <f t="shared" si="25"/>
        <v>S25</v>
      </c>
      <c r="D79" s="80" t="str">
        <f t="shared" si="25"/>
        <v>OTHER: complete as required</v>
      </c>
      <c r="E79" s="34" t="str">
        <f t="shared" si="25"/>
        <v>OTHER: complete as required</v>
      </c>
      <c r="F79" s="95"/>
      <c r="G79" s="95"/>
      <c r="H79" s="96"/>
      <c r="I79" s="96"/>
      <c r="J79" s="96"/>
      <c r="K79" s="96"/>
      <c r="L79" s="96"/>
      <c r="N79" s="68"/>
    </row>
    <row r="80" spans="3:14">
      <c r="C80" s="80" t="str">
        <f t="shared" si="25"/>
        <v>S26</v>
      </c>
      <c r="D80" s="80" t="str">
        <f t="shared" si="25"/>
        <v>OTHER: complete as required</v>
      </c>
      <c r="E80" s="34" t="str">
        <f t="shared" si="25"/>
        <v>OTHER: complete as required</v>
      </c>
      <c r="F80" s="95"/>
      <c r="G80" s="95"/>
      <c r="H80" s="96"/>
      <c r="I80" s="96"/>
      <c r="J80" s="96"/>
      <c r="K80" s="96"/>
      <c r="L80" s="96"/>
      <c r="N80" s="68"/>
    </row>
    <row r="81" spans="3:14">
      <c r="C81" s="80" t="str">
        <f t="shared" si="25"/>
        <v>S27</v>
      </c>
      <c r="D81" s="80" t="str">
        <f t="shared" si="25"/>
        <v>OTHER: complete as required</v>
      </c>
      <c r="E81" s="34" t="str">
        <f t="shared" si="25"/>
        <v>OTHER: complete as required</v>
      </c>
      <c r="F81" s="95"/>
      <c r="G81" s="95"/>
      <c r="H81" s="96"/>
      <c r="I81" s="96"/>
      <c r="J81" s="96"/>
      <c r="K81" s="96"/>
      <c r="L81" s="96"/>
      <c r="N81" s="68"/>
    </row>
    <row r="82" spans="3:14">
      <c r="C82" s="80" t="str">
        <f t="shared" si="25"/>
        <v>S28</v>
      </c>
      <c r="D82" s="80" t="str">
        <f t="shared" si="25"/>
        <v>OTHER: complete as required</v>
      </c>
      <c r="E82" s="34" t="str">
        <f t="shared" si="25"/>
        <v>OTHER: complete as required</v>
      </c>
      <c r="F82" s="95"/>
      <c r="G82" s="95"/>
      <c r="H82" s="96"/>
      <c r="I82" s="96"/>
      <c r="J82" s="96"/>
      <c r="K82" s="96"/>
      <c r="L82" s="96"/>
      <c r="N82" s="68"/>
    </row>
    <row r="83" spans="3:14">
      <c r="C83" s="80" t="str">
        <f t="shared" si="25"/>
        <v>S29</v>
      </c>
      <c r="D83" s="80" t="str">
        <f t="shared" si="25"/>
        <v>OTHER: complete as required</v>
      </c>
      <c r="E83" s="34" t="str">
        <f t="shared" si="25"/>
        <v>OTHER: complete as required</v>
      </c>
      <c r="F83" s="95"/>
      <c r="G83" s="95"/>
      <c r="H83" s="96"/>
      <c r="I83" s="96"/>
      <c r="J83" s="96"/>
      <c r="K83" s="96"/>
      <c r="L83" s="96"/>
      <c r="N83" s="68"/>
    </row>
    <row r="84" spans="3:14">
      <c r="C84" s="80" t="str">
        <f t="shared" si="25"/>
        <v>S30</v>
      </c>
      <c r="D84" s="80" t="str">
        <f t="shared" si="25"/>
        <v>OTHER: complete as required</v>
      </c>
      <c r="E84" s="34" t="str">
        <f t="shared" si="25"/>
        <v>OTHER: complete as required</v>
      </c>
      <c r="F84" s="95"/>
      <c r="G84" s="95"/>
      <c r="H84" s="96"/>
      <c r="I84" s="96"/>
      <c r="J84" s="96"/>
      <c r="K84" s="96"/>
      <c r="L84" s="96"/>
      <c r="N84" s="68"/>
    </row>
    <row r="85" spans="3:14">
      <c r="C85" s="34" t="s">
        <v>280</v>
      </c>
      <c r="D85" s="81" t="s">
        <v>279</v>
      </c>
      <c r="E85" s="34" t="s">
        <v>280</v>
      </c>
      <c r="F85" s="156"/>
      <c r="G85" s="156"/>
      <c r="H85" s="157"/>
      <c r="I85" s="144"/>
      <c r="J85" s="144"/>
      <c r="K85" s="144"/>
      <c r="L85" s="144"/>
      <c r="N85" s="68"/>
    </row>
    <row r="86" spans="3:14">
      <c r="C86" s="1"/>
      <c r="D86" s="1"/>
      <c r="E86" s="55"/>
      <c r="F86" s="87"/>
      <c r="G86" s="88"/>
      <c r="H86" s="88"/>
      <c r="I86" s="88"/>
      <c r="J86" s="88"/>
      <c r="K86" s="88"/>
      <c r="L86" s="68"/>
      <c r="N86" s="68"/>
    </row>
    <row r="87" spans="3:14">
      <c r="C87" s="1"/>
      <c r="D87" s="1"/>
      <c r="E87" s="55"/>
      <c r="F87" s="87"/>
      <c r="G87" s="88"/>
      <c r="H87" s="88"/>
      <c r="I87" s="88"/>
      <c r="J87" s="88"/>
      <c r="K87" s="88"/>
      <c r="L87" s="68"/>
      <c r="N87" s="68"/>
    </row>
    <row r="88" spans="3:14">
      <c r="C88" s="25" t="str">
        <f>'1. Coverage&amp;Subs'!D192</f>
        <v>BTC</v>
      </c>
      <c r="D88" s="32"/>
      <c r="F88" s="69"/>
      <c r="G88" s="69"/>
      <c r="H88" s="69"/>
      <c r="I88" s="70"/>
      <c r="J88" s="70"/>
      <c r="L88" s="68"/>
      <c r="N88" s="68"/>
    </row>
    <row r="89" spans="3:14">
      <c r="C89" s="25"/>
      <c r="D89" s="32"/>
      <c r="F89" s="69"/>
      <c r="G89" s="69"/>
      <c r="H89" s="69"/>
      <c r="I89" s="70"/>
      <c r="J89" s="70"/>
      <c r="L89" s="68"/>
      <c r="N89" s="68"/>
    </row>
    <row r="90" spans="3:14">
      <c r="C90" s="25" t="s">
        <v>218</v>
      </c>
      <c r="D90" s="32"/>
      <c r="E90" s="11"/>
      <c r="F90" s="69"/>
      <c r="G90" s="69"/>
      <c r="H90" s="69"/>
      <c r="I90" s="70"/>
      <c r="J90" s="70"/>
      <c r="L90" s="68"/>
      <c r="N90" s="68"/>
    </row>
    <row r="91" spans="3:14">
      <c r="C91" s="33" t="str">
        <f>C53</f>
        <v>Код (Code)</v>
      </c>
      <c r="D91" s="33" t="str">
        <f>D53</f>
        <v>Видове услуги (Call Services)</v>
      </c>
      <c r="E91" s="37" t="str">
        <f>E53</f>
        <v>Ед.мярка (Unit)</v>
      </c>
      <c r="F91" s="42">
        <f t="shared" ref="F91:K91" si="26">F15</f>
        <v>2014</v>
      </c>
      <c r="G91" s="42">
        <f t="shared" si="26"/>
        <v>2015</v>
      </c>
      <c r="H91" s="42">
        <f t="shared" si="26"/>
        <v>2016</v>
      </c>
      <c r="I91" s="42">
        <f t="shared" si="26"/>
        <v>2017</v>
      </c>
      <c r="J91" s="42">
        <f t="shared" si="26"/>
        <v>2018</v>
      </c>
      <c r="K91" s="42">
        <f t="shared" si="26"/>
        <v>2019</v>
      </c>
      <c r="L91" s="42">
        <f t="shared" ref="L91" si="27">L15</f>
        <v>2020</v>
      </c>
      <c r="N91" s="68"/>
    </row>
    <row r="92" spans="3:14" ht="25.5">
      <c r="C92" s="36"/>
      <c r="D92" s="36"/>
      <c r="E92" s="225" t="str">
        <f>E54</f>
        <v>Millions</v>
      </c>
      <c r="F92" s="43" t="str">
        <f>F54</f>
        <v>Реална (Actual)</v>
      </c>
      <c r="G92" s="43" t="str">
        <f>H54</f>
        <v>Прогноза (Forecast</v>
      </c>
      <c r="H92" s="43" t="str">
        <f>H54</f>
        <v>Прогноза (Forecast</v>
      </c>
      <c r="I92" s="43" t="str">
        <f>I54</f>
        <v>Прогноза (Forecast</v>
      </c>
      <c r="J92" s="43" t="str">
        <f>J54</f>
        <v>Прогноза (Forecast</v>
      </c>
      <c r="K92" s="43" t="str">
        <f>K54</f>
        <v>Прогноза (Forecast</v>
      </c>
      <c r="L92" s="43" t="str">
        <f t="shared" ref="L92:L111" si="28">L54</f>
        <v>Прогноза (Forecast</v>
      </c>
      <c r="N92" s="68"/>
    </row>
    <row r="93" spans="3:14">
      <c r="C93" s="80" t="str">
        <f t="shared" ref="C93:K122" si="29">C55</f>
        <v>S01</v>
      </c>
      <c r="D93" s="80" t="str">
        <f t="shared" si="29"/>
        <v>Повиквания в мрежата (On Net calls)</v>
      </c>
      <c r="E93" s="34" t="str">
        <f t="shared" si="29"/>
        <v>минути (Minutes)</v>
      </c>
      <c r="F93" s="288">
        <f>F55</f>
        <v>5000</v>
      </c>
      <c r="G93" s="288">
        <f t="shared" ref="G93:K93" si="30">G55</f>
        <v>5100</v>
      </c>
      <c r="H93" s="288">
        <f t="shared" si="30"/>
        <v>5202</v>
      </c>
      <c r="I93" s="288">
        <f t="shared" si="30"/>
        <v>5306.04</v>
      </c>
      <c r="J93" s="288">
        <f t="shared" si="30"/>
        <v>5412.1607999999997</v>
      </c>
      <c r="K93" s="288">
        <f t="shared" si="30"/>
        <v>5520.4040159999995</v>
      </c>
      <c r="L93" s="288">
        <f t="shared" si="28"/>
        <v>5630.8120963199999</v>
      </c>
      <c r="N93" s="68"/>
    </row>
    <row r="94" spans="3:14">
      <c r="C94" s="80" t="str">
        <f t="shared" si="29"/>
        <v>S02</v>
      </c>
      <c r="D94" s="80" t="str">
        <f t="shared" si="29"/>
        <v>Изходящи повиквания към фиксирана линия (Outgoing Calls to Fixed Line)</v>
      </c>
      <c r="E94" s="34" t="str">
        <f t="shared" si="29"/>
        <v>минути (Minutes)</v>
      </c>
      <c r="F94" s="288">
        <f t="shared" si="29"/>
        <v>100</v>
      </c>
      <c r="G94" s="288">
        <f t="shared" si="29"/>
        <v>102</v>
      </c>
      <c r="H94" s="288">
        <f t="shared" si="29"/>
        <v>104.04</v>
      </c>
      <c r="I94" s="288">
        <f t="shared" si="29"/>
        <v>106.1208</v>
      </c>
      <c r="J94" s="288">
        <f t="shared" si="29"/>
        <v>108.243216</v>
      </c>
      <c r="K94" s="288">
        <f t="shared" si="29"/>
        <v>110.40808032000001</v>
      </c>
      <c r="L94" s="288">
        <f t="shared" si="28"/>
        <v>112.61624192640001</v>
      </c>
      <c r="N94" s="68"/>
    </row>
    <row r="95" spans="3:14">
      <c r="C95" s="80" t="str">
        <f t="shared" si="29"/>
        <v>S03</v>
      </c>
      <c r="D95" s="80" t="str">
        <f t="shared" si="29"/>
        <v>Изходящи повиквания към други мобилни мрежи (Outgoing Calls to Other Mobile)</v>
      </c>
      <c r="E95" s="34" t="str">
        <f t="shared" si="29"/>
        <v>минути (Minutes)</v>
      </c>
      <c r="F95" s="288">
        <f t="shared" si="29"/>
        <v>1000</v>
      </c>
      <c r="G95" s="288">
        <f t="shared" si="29"/>
        <v>1020</v>
      </c>
      <c r="H95" s="288">
        <f t="shared" si="29"/>
        <v>1040.4000000000001</v>
      </c>
      <c r="I95" s="288">
        <f t="shared" si="29"/>
        <v>1061.2080000000001</v>
      </c>
      <c r="J95" s="288">
        <f t="shared" si="29"/>
        <v>1082.4321600000001</v>
      </c>
      <c r="K95" s="288">
        <f t="shared" si="29"/>
        <v>1104.0808032</v>
      </c>
      <c r="L95" s="288">
        <f t="shared" si="28"/>
        <v>1126.1624192639999</v>
      </c>
      <c r="N95" s="68"/>
    </row>
    <row r="96" spans="3:14">
      <c r="C96" s="80" t="str">
        <f t="shared" si="29"/>
        <v>S04</v>
      </c>
      <c r="D96" s="80" t="str">
        <f t="shared" si="29"/>
        <v>Изходящи международни повиквания (Outgoing Calls to International)</v>
      </c>
      <c r="E96" s="34" t="str">
        <f t="shared" si="29"/>
        <v>минути (Minutes)</v>
      </c>
      <c r="F96" s="288">
        <f t="shared" si="29"/>
        <v>50</v>
      </c>
      <c r="G96" s="288">
        <f t="shared" si="29"/>
        <v>51</v>
      </c>
      <c r="H96" s="288">
        <f t="shared" si="29"/>
        <v>52.02</v>
      </c>
      <c r="I96" s="288">
        <f t="shared" si="29"/>
        <v>53.060400000000001</v>
      </c>
      <c r="J96" s="288">
        <f t="shared" si="29"/>
        <v>54.121608000000002</v>
      </c>
      <c r="K96" s="288">
        <f t="shared" si="29"/>
        <v>55.204040160000005</v>
      </c>
      <c r="L96" s="288">
        <f t="shared" si="28"/>
        <v>56.308120963200004</v>
      </c>
      <c r="N96" s="68"/>
    </row>
    <row r="97" spans="3:15">
      <c r="C97" s="80" t="str">
        <f t="shared" si="29"/>
        <v>S05</v>
      </c>
      <c r="D97" s="80" t="str">
        <f t="shared" si="29"/>
        <v>Входящи повиквания от фиксирана линия (Incoming calls from fixed)</v>
      </c>
      <c r="E97" s="34" t="str">
        <f t="shared" si="29"/>
        <v>минути (Minutes)</v>
      </c>
      <c r="F97" s="288">
        <f t="shared" si="29"/>
        <v>50</v>
      </c>
      <c r="G97" s="288">
        <f t="shared" si="29"/>
        <v>51</v>
      </c>
      <c r="H97" s="288">
        <f t="shared" si="29"/>
        <v>52.02</v>
      </c>
      <c r="I97" s="288">
        <f t="shared" si="29"/>
        <v>53.060400000000001</v>
      </c>
      <c r="J97" s="288">
        <f t="shared" si="29"/>
        <v>54.121608000000002</v>
      </c>
      <c r="K97" s="288">
        <f t="shared" si="29"/>
        <v>55.204040160000005</v>
      </c>
      <c r="L97" s="288">
        <f t="shared" si="28"/>
        <v>56.308120963200004</v>
      </c>
      <c r="N97" s="68"/>
    </row>
    <row r="98" spans="3:15">
      <c r="C98" s="80" t="str">
        <f t="shared" si="29"/>
        <v>S06</v>
      </c>
      <c r="D98" s="80" t="str">
        <f t="shared" si="29"/>
        <v>Входящи повиквания от други мобилни мрежи (Incoming calls from other mobile)</v>
      </c>
      <c r="E98" s="34" t="str">
        <f t="shared" si="29"/>
        <v>минути (Minutes)</v>
      </c>
      <c r="F98" s="288">
        <f t="shared" si="29"/>
        <v>1000</v>
      </c>
      <c r="G98" s="288">
        <f t="shared" si="29"/>
        <v>1020</v>
      </c>
      <c r="H98" s="288">
        <f t="shared" si="29"/>
        <v>1040.4000000000001</v>
      </c>
      <c r="I98" s="288">
        <f t="shared" si="29"/>
        <v>1061.2080000000001</v>
      </c>
      <c r="J98" s="288">
        <f t="shared" si="29"/>
        <v>1082.4321600000001</v>
      </c>
      <c r="K98" s="288">
        <f t="shared" si="29"/>
        <v>1104.0808032</v>
      </c>
      <c r="L98" s="288">
        <f t="shared" si="28"/>
        <v>1126.1624192639999</v>
      </c>
      <c r="N98" s="68"/>
    </row>
    <row r="99" spans="3:15">
      <c r="C99" s="80" t="str">
        <f t="shared" si="29"/>
        <v>S07</v>
      </c>
      <c r="D99" s="80" t="str">
        <f t="shared" si="29"/>
        <v>Входящи международни повиквания (Incoming calls from international)</v>
      </c>
      <c r="E99" s="34" t="str">
        <f t="shared" si="29"/>
        <v>минути (Minutes)</v>
      </c>
      <c r="F99" s="288">
        <f t="shared" si="29"/>
        <v>300</v>
      </c>
      <c r="G99" s="288">
        <f t="shared" si="29"/>
        <v>306</v>
      </c>
      <c r="H99" s="288">
        <f t="shared" si="29"/>
        <v>312.12</v>
      </c>
      <c r="I99" s="288">
        <f t="shared" si="29"/>
        <v>318.36240000000004</v>
      </c>
      <c r="J99" s="288">
        <f t="shared" si="29"/>
        <v>324.72964800000005</v>
      </c>
      <c r="K99" s="288">
        <f t="shared" si="29"/>
        <v>331.22424096000009</v>
      </c>
      <c r="L99" s="288">
        <f t="shared" si="28"/>
        <v>337.84872577920009</v>
      </c>
      <c r="N99" s="68"/>
    </row>
    <row r="100" spans="3:15">
      <c r="C100" s="80" t="str">
        <f t="shared" si="29"/>
        <v>S08</v>
      </c>
      <c r="D100" s="80" t="str">
        <f t="shared" si="29"/>
        <v>Изходящи повиквания от чужди абонати в роуминг в мрежата на предприятието (Roaming Calls Outbound)</v>
      </c>
      <c r="E100" s="34" t="str">
        <f t="shared" si="29"/>
        <v>минути (Minutes)</v>
      </c>
      <c r="F100" s="288">
        <f t="shared" si="29"/>
        <v>100</v>
      </c>
      <c r="G100" s="288">
        <f t="shared" si="29"/>
        <v>102</v>
      </c>
      <c r="H100" s="288">
        <f t="shared" si="29"/>
        <v>104.04</v>
      </c>
      <c r="I100" s="288">
        <f t="shared" si="29"/>
        <v>106.1208</v>
      </c>
      <c r="J100" s="288">
        <f t="shared" si="29"/>
        <v>108.243216</v>
      </c>
      <c r="K100" s="288">
        <f t="shared" si="29"/>
        <v>110.40808032000001</v>
      </c>
      <c r="L100" s="288">
        <f t="shared" si="28"/>
        <v>112.61624192640001</v>
      </c>
      <c r="N100" s="68"/>
    </row>
    <row r="101" spans="3:15">
      <c r="C101" s="80" t="str">
        <f t="shared" si="29"/>
        <v>S09</v>
      </c>
      <c r="D101" s="80" t="str">
        <f t="shared" si="29"/>
        <v>Входящи повиквания от чужди абонати в роуминг в мрежата на предприятието (Roaming Calls Inbound)</v>
      </c>
      <c r="E101" s="34" t="str">
        <f t="shared" si="29"/>
        <v>минути (Minutes)</v>
      </c>
      <c r="F101" s="288">
        <f t="shared" si="29"/>
        <v>100</v>
      </c>
      <c r="G101" s="288">
        <f t="shared" si="29"/>
        <v>102</v>
      </c>
      <c r="H101" s="288">
        <f t="shared" si="29"/>
        <v>104.04</v>
      </c>
      <c r="I101" s="288">
        <f t="shared" si="29"/>
        <v>106.1208</v>
      </c>
      <c r="J101" s="288">
        <f t="shared" si="29"/>
        <v>108.243216</v>
      </c>
      <c r="K101" s="288">
        <f t="shared" si="29"/>
        <v>110.40808032000001</v>
      </c>
      <c r="L101" s="288">
        <f t="shared" si="28"/>
        <v>112.61624192640001</v>
      </c>
      <c r="N101" s="68"/>
    </row>
    <row r="102" spans="3:15">
      <c r="C102" s="80" t="str">
        <f t="shared" si="29"/>
        <v>S10</v>
      </c>
      <c r="D102" s="80" t="str">
        <f t="shared" si="29"/>
        <v>Гласова поща (Voice mail)</v>
      </c>
      <c r="E102" s="34" t="str">
        <f t="shared" si="29"/>
        <v>минути (Minutes)</v>
      </c>
      <c r="F102" s="288">
        <f t="shared" si="29"/>
        <v>50</v>
      </c>
      <c r="G102" s="288">
        <f t="shared" si="29"/>
        <v>51</v>
      </c>
      <c r="H102" s="288">
        <f t="shared" si="29"/>
        <v>52.02</v>
      </c>
      <c r="I102" s="288">
        <f t="shared" si="29"/>
        <v>53.060400000000001</v>
      </c>
      <c r="J102" s="288">
        <f t="shared" si="29"/>
        <v>54.121608000000002</v>
      </c>
      <c r="K102" s="288">
        <f t="shared" si="29"/>
        <v>55.204040160000005</v>
      </c>
      <c r="L102" s="288">
        <f t="shared" si="28"/>
        <v>56.308120963200004</v>
      </c>
      <c r="N102" s="68"/>
    </row>
    <row r="103" spans="3:15">
      <c r="C103" s="80" t="str">
        <f t="shared" si="29"/>
        <v>S11</v>
      </c>
      <c r="D103" s="80" t="str">
        <f t="shared" si="29"/>
        <v>Повиквания към центъра за обслужване на клиенти (Help desk call)</v>
      </c>
      <c r="E103" s="34" t="str">
        <f t="shared" si="29"/>
        <v>минути (Minutes)</v>
      </c>
      <c r="F103" s="288">
        <f t="shared" si="29"/>
        <v>50</v>
      </c>
      <c r="G103" s="288">
        <f t="shared" si="29"/>
        <v>51</v>
      </c>
      <c r="H103" s="288">
        <f t="shared" si="29"/>
        <v>52.02</v>
      </c>
      <c r="I103" s="288">
        <f t="shared" si="29"/>
        <v>53.060400000000001</v>
      </c>
      <c r="J103" s="288">
        <f t="shared" si="29"/>
        <v>54.121608000000002</v>
      </c>
      <c r="K103" s="288">
        <f t="shared" si="29"/>
        <v>55.204040160000005</v>
      </c>
      <c r="L103" s="288">
        <f t="shared" si="28"/>
        <v>56.308120963200004</v>
      </c>
      <c r="N103" s="68"/>
    </row>
    <row r="104" spans="3:15">
      <c r="C104" s="80" t="str">
        <f t="shared" si="29"/>
        <v>S12</v>
      </c>
      <c r="D104" s="80" t="str">
        <f t="shared" si="29"/>
        <v>Видеоразговори (Video call)</v>
      </c>
      <c r="E104" s="34" t="str">
        <f t="shared" si="29"/>
        <v>минути (Minutes)</v>
      </c>
      <c r="F104" s="288">
        <f t="shared" si="29"/>
        <v>50</v>
      </c>
      <c r="G104" s="288">
        <f t="shared" si="29"/>
        <v>51</v>
      </c>
      <c r="H104" s="288">
        <f t="shared" si="29"/>
        <v>52.02</v>
      </c>
      <c r="I104" s="288">
        <f t="shared" si="29"/>
        <v>53.060400000000001</v>
      </c>
      <c r="J104" s="288">
        <f t="shared" si="29"/>
        <v>54.121608000000002</v>
      </c>
      <c r="K104" s="288">
        <f t="shared" si="29"/>
        <v>55.204040160000005</v>
      </c>
      <c r="L104" s="288">
        <f t="shared" si="28"/>
        <v>56.308120963200004</v>
      </c>
      <c r="N104" s="68"/>
    </row>
    <row r="105" spans="3:15">
      <c r="C105" s="80" t="str">
        <f t="shared" si="29"/>
        <v>S13</v>
      </c>
      <c r="D105" s="80" t="str">
        <f t="shared" si="29"/>
        <v>MMS в мрежата (MMS on net)</v>
      </c>
      <c r="E105" s="34" t="str">
        <f t="shared" si="29"/>
        <v>брой съобщения (Number of messages)</v>
      </c>
      <c r="F105" s="288">
        <f t="shared" si="29"/>
        <v>10</v>
      </c>
      <c r="G105" s="288">
        <f t="shared" si="29"/>
        <v>10.199999999999999</v>
      </c>
      <c r="H105" s="288">
        <f t="shared" si="29"/>
        <v>10.404</v>
      </c>
      <c r="I105" s="288">
        <f t="shared" si="29"/>
        <v>10.612080000000001</v>
      </c>
      <c r="J105" s="288">
        <f t="shared" si="29"/>
        <v>10.824321600000001</v>
      </c>
      <c r="K105" s="288">
        <f t="shared" si="29"/>
        <v>11.040808032000001</v>
      </c>
      <c r="L105" s="288">
        <f t="shared" si="28"/>
        <v>11.261624192640001</v>
      </c>
      <c r="N105" s="68"/>
    </row>
    <row r="106" spans="3:15">
      <c r="C106" s="80" t="str">
        <f t="shared" si="29"/>
        <v>S14</v>
      </c>
      <c r="D106" s="80" t="str">
        <f t="shared" si="29"/>
        <v>Изходящи MMS към други мрежи (MMS outgoing to other network)</v>
      </c>
      <c r="E106" s="34" t="str">
        <f t="shared" si="29"/>
        <v>брой съобщения (Number of messages)</v>
      </c>
      <c r="F106" s="288">
        <f t="shared" si="29"/>
        <v>10</v>
      </c>
      <c r="G106" s="288">
        <f t="shared" si="29"/>
        <v>10.199999999999999</v>
      </c>
      <c r="H106" s="288">
        <f t="shared" si="29"/>
        <v>10.404</v>
      </c>
      <c r="I106" s="288">
        <f t="shared" si="29"/>
        <v>10.612080000000001</v>
      </c>
      <c r="J106" s="288">
        <f t="shared" si="29"/>
        <v>10.824321600000001</v>
      </c>
      <c r="K106" s="288">
        <f t="shared" si="29"/>
        <v>11.040808032000001</v>
      </c>
      <c r="L106" s="288">
        <f t="shared" si="28"/>
        <v>11.261624192640001</v>
      </c>
      <c r="N106" s="68"/>
    </row>
    <row r="107" spans="3:15">
      <c r="C107" s="80" t="str">
        <f t="shared" si="29"/>
        <v>S15</v>
      </c>
      <c r="D107" s="80" t="str">
        <f t="shared" si="29"/>
        <v>Входящи MMS от други мрежи (MMS incoming from other network)</v>
      </c>
      <c r="E107" s="34" t="str">
        <f t="shared" si="29"/>
        <v>брой съобщения (Number of messages)</v>
      </c>
      <c r="F107" s="288">
        <f t="shared" si="29"/>
        <v>10</v>
      </c>
      <c r="G107" s="288">
        <f t="shared" si="29"/>
        <v>10.199999999999999</v>
      </c>
      <c r="H107" s="288">
        <f t="shared" si="29"/>
        <v>10.404</v>
      </c>
      <c r="I107" s="288">
        <f t="shared" si="29"/>
        <v>10.612080000000001</v>
      </c>
      <c r="J107" s="288">
        <f t="shared" si="29"/>
        <v>10.824321600000001</v>
      </c>
      <c r="K107" s="288">
        <f t="shared" si="29"/>
        <v>11.040808032000001</v>
      </c>
      <c r="L107" s="288">
        <f t="shared" si="28"/>
        <v>11.261624192640001</v>
      </c>
      <c r="N107" s="68"/>
    </row>
    <row r="108" spans="3:15">
      <c r="C108" s="80" t="str">
        <f t="shared" si="29"/>
        <v>S16</v>
      </c>
      <c r="D108" s="80" t="str">
        <f t="shared" si="29"/>
        <v>SMS в мрежата (SMS on net)</v>
      </c>
      <c r="E108" s="34" t="str">
        <f t="shared" si="29"/>
        <v>брой съобщения (Number of messages)</v>
      </c>
      <c r="F108" s="288">
        <f t="shared" si="29"/>
        <v>300</v>
      </c>
      <c r="G108" s="288">
        <f t="shared" si="29"/>
        <v>306</v>
      </c>
      <c r="H108" s="288">
        <f t="shared" si="29"/>
        <v>312.12</v>
      </c>
      <c r="I108" s="288">
        <f t="shared" si="29"/>
        <v>318.36240000000004</v>
      </c>
      <c r="J108" s="288">
        <f t="shared" si="29"/>
        <v>324.72964800000005</v>
      </c>
      <c r="K108" s="288">
        <f t="shared" si="29"/>
        <v>331.22424096000009</v>
      </c>
      <c r="L108" s="288">
        <f t="shared" si="28"/>
        <v>337.84872577920009</v>
      </c>
      <c r="N108" s="68"/>
    </row>
    <row r="109" spans="3:15">
      <c r="C109" s="80" t="str">
        <f t="shared" si="29"/>
        <v>S17</v>
      </c>
      <c r="D109" s="80" t="str">
        <f t="shared" si="29"/>
        <v>Изходящи SMS към други мрежи (SMS outgoing to other network)</v>
      </c>
      <c r="E109" s="34" t="str">
        <f t="shared" si="29"/>
        <v>брой съобщения (Number of messages)</v>
      </c>
      <c r="F109" s="288">
        <f t="shared" si="29"/>
        <v>100</v>
      </c>
      <c r="G109" s="288">
        <f t="shared" si="29"/>
        <v>102</v>
      </c>
      <c r="H109" s="288">
        <f t="shared" si="29"/>
        <v>104.04</v>
      </c>
      <c r="I109" s="288">
        <f t="shared" si="29"/>
        <v>106.1208</v>
      </c>
      <c r="J109" s="288">
        <f t="shared" si="29"/>
        <v>108.243216</v>
      </c>
      <c r="K109" s="288">
        <f t="shared" si="29"/>
        <v>110.40808032000001</v>
      </c>
      <c r="L109" s="288">
        <f t="shared" si="28"/>
        <v>112.61624192640001</v>
      </c>
      <c r="N109" s="68"/>
    </row>
    <row r="110" spans="3:15">
      <c r="C110" s="80" t="str">
        <f t="shared" si="29"/>
        <v>S18</v>
      </c>
      <c r="D110" s="80" t="str">
        <f t="shared" si="29"/>
        <v>Входящи SMS от други мрежи (SMS incoming from other network)</v>
      </c>
      <c r="E110" s="34" t="str">
        <f t="shared" si="29"/>
        <v>брой съобщения (Number of messages)</v>
      </c>
      <c r="F110" s="288">
        <f t="shared" si="29"/>
        <v>50</v>
      </c>
      <c r="G110" s="288">
        <f t="shared" si="29"/>
        <v>51</v>
      </c>
      <c r="H110" s="288">
        <f t="shared" si="29"/>
        <v>52.02</v>
      </c>
      <c r="I110" s="288">
        <f t="shared" si="29"/>
        <v>53.060400000000001</v>
      </c>
      <c r="J110" s="288">
        <f t="shared" si="29"/>
        <v>54.121608000000002</v>
      </c>
      <c r="K110" s="288">
        <f t="shared" si="29"/>
        <v>55.204040160000005</v>
      </c>
      <c r="L110" s="288">
        <f t="shared" si="28"/>
        <v>56.308120963200004</v>
      </c>
      <c r="N110" s="68"/>
    </row>
    <row r="111" spans="3:15">
      <c r="C111" s="80" t="str">
        <f t="shared" si="29"/>
        <v>S19</v>
      </c>
      <c r="D111" s="80" t="str">
        <f t="shared" si="29"/>
        <v>Пренос на данни (Data services)</v>
      </c>
      <c r="E111" s="34" t="str">
        <f t="shared" si="29"/>
        <v>MB (MB)</v>
      </c>
      <c r="F111" s="288">
        <f t="shared" si="29"/>
        <v>5000</v>
      </c>
      <c r="G111" s="288">
        <f t="shared" si="29"/>
        <v>5100</v>
      </c>
      <c r="H111" s="288">
        <f t="shared" si="29"/>
        <v>5202</v>
      </c>
      <c r="I111" s="288">
        <f t="shared" si="29"/>
        <v>5306.04</v>
      </c>
      <c r="J111" s="288">
        <f t="shared" si="29"/>
        <v>5412.1607999999997</v>
      </c>
      <c r="K111" s="288">
        <f t="shared" si="29"/>
        <v>5520.4040159999995</v>
      </c>
      <c r="L111" s="288">
        <f t="shared" si="28"/>
        <v>5630.8120963199999</v>
      </c>
      <c r="N111" s="216"/>
      <c r="O111" s="216"/>
    </row>
    <row r="112" spans="3:15">
      <c r="C112" s="80" t="str">
        <f t="shared" si="29"/>
        <v>S20</v>
      </c>
      <c r="D112" s="80" t="str">
        <f t="shared" si="29"/>
        <v>Subscribers</v>
      </c>
      <c r="E112" s="34" t="str">
        <f t="shared" si="29"/>
        <v>Subscriber</v>
      </c>
      <c r="F112" s="95"/>
      <c r="G112" s="502"/>
      <c r="H112" s="96"/>
      <c r="I112" s="96"/>
      <c r="J112" s="96"/>
      <c r="K112" s="96"/>
      <c r="L112" s="96"/>
      <c r="N112" s="216"/>
      <c r="O112" s="216"/>
    </row>
    <row r="113" spans="3:14">
      <c r="C113" s="80" t="str">
        <f t="shared" si="29"/>
        <v>S21</v>
      </c>
      <c r="D113" s="80" t="str">
        <f t="shared" si="29"/>
        <v>OTHER: complete as required</v>
      </c>
      <c r="E113" s="34" t="str">
        <f t="shared" si="29"/>
        <v>OTHER: complete as required</v>
      </c>
      <c r="F113" s="95"/>
      <c r="G113" s="502"/>
      <c r="H113" s="96"/>
      <c r="I113" s="96"/>
      <c r="J113" s="96"/>
      <c r="K113" s="96"/>
      <c r="L113" s="96"/>
      <c r="N113" s="68"/>
    </row>
    <row r="114" spans="3:14">
      <c r="C114" s="80" t="str">
        <f t="shared" si="29"/>
        <v>S22</v>
      </c>
      <c r="D114" s="80" t="str">
        <f t="shared" si="29"/>
        <v>OTHER: complete as required</v>
      </c>
      <c r="E114" s="34" t="str">
        <f t="shared" si="29"/>
        <v>OTHER: complete as required</v>
      </c>
      <c r="F114" s="95"/>
      <c r="G114" s="502"/>
      <c r="H114" s="96"/>
      <c r="I114" s="96"/>
      <c r="J114" s="96"/>
      <c r="K114" s="96"/>
      <c r="L114" s="96"/>
      <c r="N114" s="68"/>
    </row>
    <row r="115" spans="3:14">
      <c r="C115" s="80" t="str">
        <f t="shared" si="29"/>
        <v>S23</v>
      </c>
      <c r="D115" s="80" t="str">
        <f t="shared" si="29"/>
        <v>OTHER: complete as required</v>
      </c>
      <c r="E115" s="34" t="str">
        <f t="shared" si="29"/>
        <v>OTHER: complete as required</v>
      </c>
      <c r="F115" s="95"/>
      <c r="G115" s="502"/>
      <c r="H115" s="96"/>
      <c r="I115" s="96"/>
      <c r="J115" s="96"/>
      <c r="K115" s="96"/>
      <c r="L115" s="96"/>
      <c r="N115" s="68"/>
    </row>
    <row r="116" spans="3:14">
      <c r="C116" s="80" t="str">
        <f t="shared" si="29"/>
        <v>S24</v>
      </c>
      <c r="D116" s="80" t="str">
        <f t="shared" si="29"/>
        <v>OTHER: complete as required</v>
      </c>
      <c r="E116" s="34" t="str">
        <f t="shared" si="29"/>
        <v>OTHER: complete as required</v>
      </c>
      <c r="F116" s="95"/>
      <c r="G116" s="502"/>
      <c r="H116" s="96"/>
      <c r="I116" s="96"/>
      <c r="J116" s="96"/>
      <c r="K116" s="96"/>
      <c r="L116" s="96"/>
      <c r="N116" s="68"/>
    </row>
    <row r="117" spans="3:14">
      <c r="C117" s="80" t="str">
        <f t="shared" si="29"/>
        <v>S25</v>
      </c>
      <c r="D117" s="80" t="str">
        <f t="shared" si="29"/>
        <v>OTHER: complete as required</v>
      </c>
      <c r="E117" s="34" t="str">
        <f t="shared" si="29"/>
        <v>OTHER: complete as required</v>
      </c>
      <c r="F117" s="95"/>
      <c r="G117" s="502"/>
      <c r="H117" s="96"/>
      <c r="I117" s="96"/>
      <c r="J117" s="96"/>
      <c r="K117" s="96"/>
      <c r="L117" s="96"/>
      <c r="N117" s="68"/>
    </row>
    <row r="118" spans="3:14">
      <c r="C118" s="80" t="str">
        <f t="shared" si="29"/>
        <v>S26</v>
      </c>
      <c r="D118" s="80" t="str">
        <f t="shared" si="29"/>
        <v>OTHER: complete as required</v>
      </c>
      <c r="E118" s="34" t="str">
        <f t="shared" si="29"/>
        <v>OTHER: complete as required</v>
      </c>
      <c r="F118" s="95"/>
      <c r="G118" s="502"/>
      <c r="H118" s="96"/>
      <c r="I118" s="96"/>
      <c r="J118" s="96"/>
      <c r="K118" s="96"/>
      <c r="L118" s="96"/>
      <c r="N118" s="68"/>
    </row>
    <row r="119" spans="3:14">
      <c r="C119" s="80" t="str">
        <f t="shared" si="29"/>
        <v>S27</v>
      </c>
      <c r="D119" s="80" t="str">
        <f t="shared" si="29"/>
        <v>OTHER: complete as required</v>
      </c>
      <c r="E119" s="34" t="str">
        <f t="shared" si="29"/>
        <v>OTHER: complete as required</v>
      </c>
      <c r="F119" s="95"/>
      <c r="G119" s="502"/>
      <c r="H119" s="96"/>
      <c r="I119" s="96"/>
      <c r="J119" s="96"/>
      <c r="K119" s="96"/>
      <c r="L119" s="96"/>
      <c r="N119" s="68"/>
    </row>
    <row r="120" spans="3:14">
      <c r="C120" s="80" t="str">
        <f t="shared" si="29"/>
        <v>S28</v>
      </c>
      <c r="D120" s="80" t="str">
        <f t="shared" si="29"/>
        <v>OTHER: complete as required</v>
      </c>
      <c r="E120" s="34" t="str">
        <f t="shared" si="29"/>
        <v>OTHER: complete as required</v>
      </c>
      <c r="F120" s="95"/>
      <c r="G120" s="502"/>
      <c r="H120" s="96"/>
      <c r="I120" s="96"/>
      <c r="J120" s="96"/>
      <c r="K120" s="96"/>
      <c r="L120" s="96"/>
      <c r="N120" s="68"/>
    </row>
    <row r="121" spans="3:14">
      <c r="C121" s="80" t="str">
        <f t="shared" si="29"/>
        <v>S29</v>
      </c>
      <c r="D121" s="80" t="str">
        <f t="shared" si="29"/>
        <v>OTHER: complete as required</v>
      </c>
      <c r="E121" s="34" t="str">
        <f t="shared" si="29"/>
        <v>OTHER: complete as required</v>
      </c>
      <c r="F121" s="95"/>
      <c r="G121" s="502"/>
      <c r="H121" s="96"/>
      <c r="I121" s="96"/>
      <c r="J121" s="96"/>
      <c r="K121" s="96"/>
      <c r="L121" s="96"/>
      <c r="N121" s="68"/>
    </row>
    <row r="122" spans="3:14">
      <c r="C122" s="80" t="str">
        <f t="shared" si="29"/>
        <v>S30</v>
      </c>
      <c r="D122" s="80" t="str">
        <f t="shared" si="29"/>
        <v>OTHER: complete as required</v>
      </c>
      <c r="E122" s="34" t="str">
        <f t="shared" si="29"/>
        <v>OTHER: complete as required</v>
      </c>
      <c r="F122" s="95"/>
      <c r="G122" s="502"/>
      <c r="H122" s="96"/>
      <c r="I122" s="96"/>
      <c r="J122" s="96"/>
      <c r="K122" s="96"/>
      <c r="L122" s="96"/>
      <c r="N122" s="68"/>
    </row>
    <row r="123" spans="3:14">
      <c r="C123" s="34" t="s">
        <v>280</v>
      </c>
      <c r="D123" s="81" t="s">
        <v>279</v>
      </c>
      <c r="E123" s="34" t="s">
        <v>280</v>
      </c>
      <c r="F123" s="156"/>
      <c r="G123" s="156"/>
      <c r="H123" s="157"/>
      <c r="I123" s="144"/>
      <c r="J123" s="144"/>
      <c r="K123" s="144"/>
      <c r="L123" s="144"/>
      <c r="N123" s="68"/>
    </row>
    <row r="124" spans="3:14">
      <c r="C124" s="1"/>
      <c r="D124" s="1"/>
      <c r="E124" s="55"/>
      <c r="F124" s="87"/>
      <c r="G124" s="88"/>
      <c r="H124" s="88"/>
      <c r="I124" s="88"/>
      <c r="J124" s="88"/>
      <c r="K124" s="88"/>
      <c r="L124" s="68"/>
      <c r="N124" s="68"/>
    </row>
    <row r="125" spans="3:14">
      <c r="C125" s="208"/>
      <c r="D125" s="208"/>
      <c r="E125" s="55"/>
      <c r="F125" s="87"/>
      <c r="G125" s="88"/>
      <c r="H125" s="88"/>
      <c r="I125" s="88"/>
      <c r="J125" s="88"/>
      <c r="K125" s="88"/>
      <c r="L125" s="68"/>
      <c r="N125" s="68"/>
    </row>
    <row r="126" spans="3:14">
      <c r="C126" s="218" t="str">
        <f>'1. Coverage&amp;Subs'!D222</f>
        <v>Max Telecom</v>
      </c>
      <c r="D126" s="32"/>
      <c r="F126" s="69"/>
      <c r="G126" s="69"/>
      <c r="H126" s="69"/>
      <c r="I126" s="70"/>
      <c r="J126" s="70"/>
      <c r="L126" s="68"/>
      <c r="N126" s="68"/>
    </row>
    <row r="127" spans="3:14">
      <c r="C127" s="218"/>
      <c r="D127" s="32"/>
      <c r="F127" s="69"/>
      <c r="G127" s="69"/>
      <c r="H127" s="69"/>
      <c r="I127" s="70"/>
      <c r="J127" s="70"/>
      <c r="L127" s="68"/>
      <c r="N127" s="68"/>
    </row>
    <row r="128" spans="3:14">
      <c r="C128" s="218" t="s">
        <v>218</v>
      </c>
      <c r="D128" s="32"/>
      <c r="E128" s="11"/>
      <c r="F128" s="69"/>
      <c r="G128" s="69"/>
      <c r="H128" s="69"/>
      <c r="I128" s="70"/>
      <c r="J128" s="70"/>
      <c r="L128" s="68"/>
      <c r="N128" s="68"/>
    </row>
    <row r="129" spans="3:14">
      <c r="C129" s="222" t="str">
        <f>C91</f>
        <v>Код (Code)</v>
      </c>
      <c r="D129" s="222" t="str">
        <f>D91</f>
        <v>Видове услуги (Call Services)</v>
      </c>
      <c r="E129" s="37" t="str">
        <f>E91</f>
        <v>Ед.мярка (Unit)</v>
      </c>
      <c r="F129" s="42">
        <f t="shared" ref="F129:L129" si="31">F53</f>
        <v>2014</v>
      </c>
      <c r="G129" s="42">
        <f t="shared" si="31"/>
        <v>2015</v>
      </c>
      <c r="H129" s="42">
        <f t="shared" si="31"/>
        <v>2016</v>
      </c>
      <c r="I129" s="42">
        <f t="shared" si="31"/>
        <v>2017</v>
      </c>
      <c r="J129" s="42">
        <f t="shared" si="31"/>
        <v>2018</v>
      </c>
      <c r="K129" s="42">
        <f t="shared" si="31"/>
        <v>2019</v>
      </c>
      <c r="L129" s="42">
        <f t="shared" si="31"/>
        <v>2020</v>
      </c>
      <c r="N129" s="68"/>
    </row>
    <row r="130" spans="3:14" ht="25.5">
      <c r="C130" s="225"/>
      <c r="D130" s="225"/>
      <c r="E130" s="225" t="str">
        <f>E92</f>
        <v>Millions</v>
      </c>
      <c r="F130" s="43" t="str">
        <f>F92</f>
        <v>Реална (Actual)</v>
      </c>
      <c r="G130" s="43" t="str">
        <f>H92</f>
        <v>Прогноза (Forecast</v>
      </c>
      <c r="H130" s="43" t="str">
        <f>H92</f>
        <v>Прогноза (Forecast</v>
      </c>
      <c r="I130" s="43" t="str">
        <f>I92</f>
        <v>Прогноза (Forecast</v>
      </c>
      <c r="J130" s="43" t="str">
        <f>J92</f>
        <v>Прогноза (Forecast</v>
      </c>
      <c r="K130" s="43" t="str">
        <f>K92</f>
        <v>Прогноза (Forecast</v>
      </c>
      <c r="L130" s="43" t="str">
        <f t="shared" ref="L130:L149" si="32">L92</f>
        <v>Прогноза (Forecast</v>
      </c>
      <c r="N130" s="68"/>
    </row>
    <row r="131" spans="3:14">
      <c r="C131" s="237" t="str">
        <f t="shared" ref="C131:E131" si="33">C93</f>
        <v>S01</v>
      </c>
      <c r="D131" s="237" t="str">
        <f t="shared" si="33"/>
        <v>Повиквания в мрежата (On Net calls)</v>
      </c>
      <c r="E131" s="34" t="str">
        <f t="shared" si="33"/>
        <v>минути (Minutes)</v>
      </c>
      <c r="F131" s="288">
        <f>F93</f>
        <v>5000</v>
      </c>
      <c r="G131" s="288">
        <f t="shared" ref="G131:K131" si="34">G93</f>
        <v>5100</v>
      </c>
      <c r="H131" s="288">
        <f t="shared" si="34"/>
        <v>5202</v>
      </c>
      <c r="I131" s="288">
        <f t="shared" si="34"/>
        <v>5306.04</v>
      </c>
      <c r="J131" s="288">
        <f t="shared" si="34"/>
        <v>5412.1607999999997</v>
      </c>
      <c r="K131" s="288">
        <f t="shared" si="34"/>
        <v>5520.4040159999995</v>
      </c>
      <c r="L131" s="288">
        <f t="shared" si="32"/>
        <v>5630.8120963199999</v>
      </c>
      <c r="N131" s="68"/>
    </row>
    <row r="132" spans="3:14">
      <c r="C132" s="237" t="str">
        <f t="shared" ref="C132:K132" si="35">C94</f>
        <v>S02</v>
      </c>
      <c r="D132" s="237" t="str">
        <f t="shared" si="35"/>
        <v>Изходящи повиквания към фиксирана линия (Outgoing Calls to Fixed Line)</v>
      </c>
      <c r="E132" s="34" t="str">
        <f t="shared" si="35"/>
        <v>минути (Minutes)</v>
      </c>
      <c r="F132" s="288">
        <f t="shared" si="35"/>
        <v>100</v>
      </c>
      <c r="G132" s="288">
        <f t="shared" si="35"/>
        <v>102</v>
      </c>
      <c r="H132" s="288">
        <f t="shared" si="35"/>
        <v>104.04</v>
      </c>
      <c r="I132" s="288">
        <f t="shared" si="35"/>
        <v>106.1208</v>
      </c>
      <c r="J132" s="288">
        <f t="shared" si="35"/>
        <v>108.243216</v>
      </c>
      <c r="K132" s="288">
        <f t="shared" si="35"/>
        <v>110.40808032000001</v>
      </c>
      <c r="L132" s="288">
        <f t="shared" si="32"/>
        <v>112.61624192640001</v>
      </c>
      <c r="N132" s="68"/>
    </row>
    <row r="133" spans="3:14">
      <c r="C133" s="237" t="str">
        <f t="shared" ref="C133:K133" si="36">C95</f>
        <v>S03</v>
      </c>
      <c r="D133" s="237" t="str">
        <f t="shared" si="36"/>
        <v>Изходящи повиквания към други мобилни мрежи (Outgoing Calls to Other Mobile)</v>
      </c>
      <c r="E133" s="34" t="str">
        <f t="shared" si="36"/>
        <v>минути (Minutes)</v>
      </c>
      <c r="F133" s="288">
        <f t="shared" si="36"/>
        <v>1000</v>
      </c>
      <c r="G133" s="288">
        <f t="shared" si="36"/>
        <v>1020</v>
      </c>
      <c r="H133" s="288">
        <f t="shared" si="36"/>
        <v>1040.4000000000001</v>
      </c>
      <c r="I133" s="288">
        <f t="shared" si="36"/>
        <v>1061.2080000000001</v>
      </c>
      <c r="J133" s="288">
        <f t="shared" si="36"/>
        <v>1082.4321600000001</v>
      </c>
      <c r="K133" s="288">
        <f t="shared" si="36"/>
        <v>1104.0808032</v>
      </c>
      <c r="L133" s="288">
        <f t="shared" si="32"/>
        <v>1126.1624192639999</v>
      </c>
      <c r="N133" s="68"/>
    </row>
    <row r="134" spans="3:14">
      <c r="C134" s="237" t="str">
        <f t="shared" ref="C134:K134" si="37">C96</f>
        <v>S04</v>
      </c>
      <c r="D134" s="237" t="str">
        <f t="shared" si="37"/>
        <v>Изходящи международни повиквания (Outgoing Calls to International)</v>
      </c>
      <c r="E134" s="34" t="str">
        <f t="shared" si="37"/>
        <v>минути (Minutes)</v>
      </c>
      <c r="F134" s="288">
        <f t="shared" si="37"/>
        <v>50</v>
      </c>
      <c r="G134" s="288">
        <f t="shared" si="37"/>
        <v>51</v>
      </c>
      <c r="H134" s="288">
        <f t="shared" si="37"/>
        <v>52.02</v>
      </c>
      <c r="I134" s="288">
        <f t="shared" si="37"/>
        <v>53.060400000000001</v>
      </c>
      <c r="J134" s="288">
        <f t="shared" si="37"/>
        <v>54.121608000000002</v>
      </c>
      <c r="K134" s="288">
        <f t="shared" si="37"/>
        <v>55.204040160000005</v>
      </c>
      <c r="L134" s="288">
        <f t="shared" si="32"/>
        <v>56.308120963200004</v>
      </c>
      <c r="N134" s="68"/>
    </row>
    <row r="135" spans="3:14">
      <c r="C135" s="237" t="str">
        <f t="shared" ref="C135:K135" si="38">C97</f>
        <v>S05</v>
      </c>
      <c r="D135" s="237" t="str">
        <f t="shared" si="38"/>
        <v>Входящи повиквания от фиксирана линия (Incoming calls from fixed)</v>
      </c>
      <c r="E135" s="34" t="str">
        <f t="shared" si="38"/>
        <v>минути (Minutes)</v>
      </c>
      <c r="F135" s="288">
        <f t="shared" si="38"/>
        <v>50</v>
      </c>
      <c r="G135" s="288">
        <f t="shared" si="38"/>
        <v>51</v>
      </c>
      <c r="H135" s="288">
        <f t="shared" si="38"/>
        <v>52.02</v>
      </c>
      <c r="I135" s="288">
        <f t="shared" si="38"/>
        <v>53.060400000000001</v>
      </c>
      <c r="J135" s="288">
        <f t="shared" si="38"/>
        <v>54.121608000000002</v>
      </c>
      <c r="K135" s="288">
        <f t="shared" si="38"/>
        <v>55.204040160000005</v>
      </c>
      <c r="L135" s="288">
        <f t="shared" si="32"/>
        <v>56.308120963200004</v>
      </c>
      <c r="N135" s="68"/>
    </row>
    <row r="136" spans="3:14">
      <c r="C136" s="237" t="str">
        <f t="shared" ref="C136:K136" si="39">C98</f>
        <v>S06</v>
      </c>
      <c r="D136" s="237" t="str">
        <f t="shared" si="39"/>
        <v>Входящи повиквания от други мобилни мрежи (Incoming calls from other mobile)</v>
      </c>
      <c r="E136" s="34" t="str">
        <f t="shared" si="39"/>
        <v>минути (Minutes)</v>
      </c>
      <c r="F136" s="288">
        <f t="shared" si="39"/>
        <v>1000</v>
      </c>
      <c r="G136" s="288">
        <f t="shared" si="39"/>
        <v>1020</v>
      </c>
      <c r="H136" s="288">
        <f t="shared" si="39"/>
        <v>1040.4000000000001</v>
      </c>
      <c r="I136" s="288">
        <f t="shared" si="39"/>
        <v>1061.2080000000001</v>
      </c>
      <c r="J136" s="288">
        <f t="shared" si="39"/>
        <v>1082.4321600000001</v>
      </c>
      <c r="K136" s="288">
        <f t="shared" si="39"/>
        <v>1104.0808032</v>
      </c>
      <c r="L136" s="288">
        <f t="shared" si="32"/>
        <v>1126.1624192639999</v>
      </c>
      <c r="N136" s="68"/>
    </row>
    <row r="137" spans="3:14">
      <c r="C137" s="237" t="str">
        <f t="shared" ref="C137:K137" si="40">C99</f>
        <v>S07</v>
      </c>
      <c r="D137" s="237" t="str">
        <f t="shared" si="40"/>
        <v>Входящи международни повиквания (Incoming calls from international)</v>
      </c>
      <c r="E137" s="34" t="str">
        <f t="shared" si="40"/>
        <v>минути (Minutes)</v>
      </c>
      <c r="F137" s="288">
        <f t="shared" si="40"/>
        <v>300</v>
      </c>
      <c r="G137" s="288">
        <f t="shared" si="40"/>
        <v>306</v>
      </c>
      <c r="H137" s="288">
        <f t="shared" si="40"/>
        <v>312.12</v>
      </c>
      <c r="I137" s="288">
        <f t="shared" si="40"/>
        <v>318.36240000000004</v>
      </c>
      <c r="J137" s="288">
        <f t="shared" si="40"/>
        <v>324.72964800000005</v>
      </c>
      <c r="K137" s="288">
        <f t="shared" si="40"/>
        <v>331.22424096000009</v>
      </c>
      <c r="L137" s="288">
        <f t="shared" si="32"/>
        <v>337.84872577920009</v>
      </c>
      <c r="N137" s="68"/>
    </row>
    <row r="138" spans="3:14">
      <c r="C138" s="237" t="str">
        <f t="shared" ref="C138:K138" si="41">C100</f>
        <v>S08</v>
      </c>
      <c r="D138" s="237" t="str">
        <f t="shared" si="41"/>
        <v>Изходящи повиквания от чужди абонати в роуминг в мрежата на предприятието (Roaming Calls Outbound)</v>
      </c>
      <c r="E138" s="34" t="str">
        <f t="shared" si="41"/>
        <v>минути (Minutes)</v>
      </c>
      <c r="F138" s="288">
        <f t="shared" si="41"/>
        <v>100</v>
      </c>
      <c r="G138" s="288">
        <f t="shared" si="41"/>
        <v>102</v>
      </c>
      <c r="H138" s="288">
        <f t="shared" si="41"/>
        <v>104.04</v>
      </c>
      <c r="I138" s="288">
        <f t="shared" si="41"/>
        <v>106.1208</v>
      </c>
      <c r="J138" s="288">
        <f t="shared" si="41"/>
        <v>108.243216</v>
      </c>
      <c r="K138" s="288">
        <f t="shared" si="41"/>
        <v>110.40808032000001</v>
      </c>
      <c r="L138" s="288">
        <f t="shared" si="32"/>
        <v>112.61624192640001</v>
      </c>
      <c r="N138" s="68"/>
    </row>
    <row r="139" spans="3:14">
      <c r="C139" s="237" t="str">
        <f t="shared" ref="C139:K139" si="42">C101</f>
        <v>S09</v>
      </c>
      <c r="D139" s="237" t="str">
        <f t="shared" si="42"/>
        <v>Входящи повиквания от чужди абонати в роуминг в мрежата на предприятието (Roaming Calls Inbound)</v>
      </c>
      <c r="E139" s="34" t="str">
        <f t="shared" si="42"/>
        <v>минути (Minutes)</v>
      </c>
      <c r="F139" s="288">
        <f t="shared" si="42"/>
        <v>100</v>
      </c>
      <c r="G139" s="288">
        <f t="shared" si="42"/>
        <v>102</v>
      </c>
      <c r="H139" s="288">
        <f t="shared" si="42"/>
        <v>104.04</v>
      </c>
      <c r="I139" s="288">
        <f t="shared" si="42"/>
        <v>106.1208</v>
      </c>
      <c r="J139" s="288">
        <f t="shared" si="42"/>
        <v>108.243216</v>
      </c>
      <c r="K139" s="288">
        <f t="shared" si="42"/>
        <v>110.40808032000001</v>
      </c>
      <c r="L139" s="288">
        <f t="shared" si="32"/>
        <v>112.61624192640001</v>
      </c>
      <c r="N139" s="68"/>
    </row>
    <row r="140" spans="3:14">
      <c r="C140" s="237" t="str">
        <f t="shared" ref="C140:K140" si="43">C102</f>
        <v>S10</v>
      </c>
      <c r="D140" s="237" t="str">
        <f t="shared" si="43"/>
        <v>Гласова поща (Voice mail)</v>
      </c>
      <c r="E140" s="34" t="str">
        <f t="shared" si="43"/>
        <v>минути (Minutes)</v>
      </c>
      <c r="F140" s="288">
        <f t="shared" si="43"/>
        <v>50</v>
      </c>
      <c r="G140" s="288">
        <f t="shared" si="43"/>
        <v>51</v>
      </c>
      <c r="H140" s="288">
        <f t="shared" si="43"/>
        <v>52.02</v>
      </c>
      <c r="I140" s="288">
        <f t="shared" si="43"/>
        <v>53.060400000000001</v>
      </c>
      <c r="J140" s="288">
        <f t="shared" si="43"/>
        <v>54.121608000000002</v>
      </c>
      <c r="K140" s="288">
        <f t="shared" si="43"/>
        <v>55.204040160000005</v>
      </c>
      <c r="L140" s="288">
        <f t="shared" si="32"/>
        <v>56.308120963200004</v>
      </c>
      <c r="N140" s="68"/>
    </row>
    <row r="141" spans="3:14">
      <c r="C141" s="237" t="str">
        <f t="shared" ref="C141:K141" si="44">C103</f>
        <v>S11</v>
      </c>
      <c r="D141" s="237" t="str">
        <f t="shared" si="44"/>
        <v>Повиквания към центъра за обслужване на клиенти (Help desk call)</v>
      </c>
      <c r="E141" s="34" t="str">
        <f t="shared" si="44"/>
        <v>минути (Minutes)</v>
      </c>
      <c r="F141" s="288">
        <f t="shared" si="44"/>
        <v>50</v>
      </c>
      <c r="G141" s="288">
        <f t="shared" si="44"/>
        <v>51</v>
      </c>
      <c r="H141" s="288">
        <f t="shared" si="44"/>
        <v>52.02</v>
      </c>
      <c r="I141" s="288">
        <f t="shared" si="44"/>
        <v>53.060400000000001</v>
      </c>
      <c r="J141" s="288">
        <f t="shared" si="44"/>
        <v>54.121608000000002</v>
      </c>
      <c r="K141" s="288">
        <f t="shared" si="44"/>
        <v>55.204040160000005</v>
      </c>
      <c r="L141" s="288">
        <f t="shared" si="32"/>
        <v>56.308120963200004</v>
      </c>
      <c r="N141" s="68"/>
    </row>
    <row r="142" spans="3:14">
      <c r="C142" s="237" t="str">
        <f t="shared" ref="C142:K142" si="45">C104</f>
        <v>S12</v>
      </c>
      <c r="D142" s="237" t="str">
        <f t="shared" si="45"/>
        <v>Видеоразговори (Video call)</v>
      </c>
      <c r="E142" s="34" t="str">
        <f t="shared" si="45"/>
        <v>минути (Minutes)</v>
      </c>
      <c r="F142" s="288">
        <f t="shared" si="45"/>
        <v>50</v>
      </c>
      <c r="G142" s="288">
        <f t="shared" si="45"/>
        <v>51</v>
      </c>
      <c r="H142" s="288">
        <f t="shared" si="45"/>
        <v>52.02</v>
      </c>
      <c r="I142" s="288">
        <f t="shared" si="45"/>
        <v>53.060400000000001</v>
      </c>
      <c r="J142" s="288">
        <f t="shared" si="45"/>
        <v>54.121608000000002</v>
      </c>
      <c r="K142" s="288">
        <f t="shared" si="45"/>
        <v>55.204040160000005</v>
      </c>
      <c r="L142" s="288">
        <f t="shared" si="32"/>
        <v>56.308120963200004</v>
      </c>
      <c r="N142" s="68"/>
    </row>
    <row r="143" spans="3:14">
      <c r="C143" s="237" t="str">
        <f t="shared" ref="C143:K143" si="46">C105</f>
        <v>S13</v>
      </c>
      <c r="D143" s="237" t="str">
        <f t="shared" si="46"/>
        <v>MMS в мрежата (MMS on net)</v>
      </c>
      <c r="E143" s="34" t="str">
        <f t="shared" si="46"/>
        <v>брой съобщения (Number of messages)</v>
      </c>
      <c r="F143" s="288">
        <f t="shared" si="46"/>
        <v>10</v>
      </c>
      <c r="G143" s="288">
        <f t="shared" si="46"/>
        <v>10.199999999999999</v>
      </c>
      <c r="H143" s="288">
        <f t="shared" si="46"/>
        <v>10.404</v>
      </c>
      <c r="I143" s="288">
        <f t="shared" si="46"/>
        <v>10.612080000000001</v>
      </c>
      <c r="J143" s="288">
        <f t="shared" si="46"/>
        <v>10.824321600000001</v>
      </c>
      <c r="K143" s="288">
        <f t="shared" si="46"/>
        <v>11.040808032000001</v>
      </c>
      <c r="L143" s="288">
        <f t="shared" si="32"/>
        <v>11.261624192640001</v>
      </c>
      <c r="N143" s="68"/>
    </row>
    <row r="144" spans="3:14">
      <c r="C144" s="237" t="str">
        <f t="shared" ref="C144:K144" si="47">C106</f>
        <v>S14</v>
      </c>
      <c r="D144" s="237" t="str">
        <f t="shared" si="47"/>
        <v>Изходящи MMS към други мрежи (MMS outgoing to other network)</v>
      </c>
      <c r="E144" s="34" t="str">
        <f t="shared" si="47"/>
        <v>брой съобщения (Number of messages)</v>
      </c>
      <c r="F144" s="288">
        <f t="shared" si="47"/>
        <v>10</v>
      </c>
      <c r="G144" s="288">
        <f t="shared" si="47"/>
        <v>10.199999999999999</v>
      </c>
      <c r="H144" s="288">
        <f t="shared" si="47"/>
        <v>10.404</v>
      </c>
      <c r="I144" s="288">
        <f t="shared" si="47"/>
        <v>10.612080000000001</v>
      </c>
      <c r="J144" s="288">
        <f t="shared" si="47"/>
        <v>10.824321600000001</v>
      </c>
      <c r="K144" s="288">
        <f t="shared" si="47"/>
        <v>11.040808032000001</v>
      </c>
      <c r="L144" s="288">
        <f t="shared" si="32"/>
        <v>11.261624192640001</v>
      </c>
      <c r="N144" s="68"/>
    </row>
    <row r="145" spans="3:14">
      <c r="C145" s="237" t="str">
        <f t="shared" ref="C145:K145" si="48">C107</f>
        <v>S15</v>
      </c>
      <c r="D145" s="237" t="str">
        <f t="shared" si="48"/>
        <v>Входящи MMS от други мрежи (MMS incoming from other network)</v>
      </c>
      <c r="E145" s="34" t="str">
        <f t="shared" si="48"/>
        <v>брой съобщения (Number of messages)</v>
      </c>
      <c r="F145" s="288">
        <f t="shared" si="48"/>
        <v>10</v>
      </c>
      <c r="G145" s="288">
        <f t="shared" si="48"/>
        <v>10.199999999999999</v>
      </c>
      <c r="H145" s="288">
        <f t="shared" si="48"/>
        <v>10.404</v>
      </c>
      <c r="I145" s="288">
        <f t="shared" si="48"/>
        <v>10.612080000000001</v>
      </c>
      <c r="J145" s="288">
        <f t="shared" si="48"/>
        <v>10.824321600000001</v>
      </c>
      <c r="K145" s="288">
        <f t="shared" si="48"/>
        <v>11.040808032000001</v>
      </c>
      <c r="L145" s="288">
        <f t="shared" si="32"/>
        <v>11.261624192640001</v>
      </c>
      <c r="N145" s="68"/>
    </row>
    <row r="146" spans="3:14">
      <c r="C146" s="237" t="str">
        <f t="shared" ref="C146:K146" si="49">C108</f>
        <v>S16</v>
      </c>
      <c r="D146" s="237" t="str">
        <f t="shared" si="49"/>
        <v>SMS в мрежата (SMS on net)</v>
      </c>
      <c r="E146" s="34" t="str">
        <f t="shared" si="49"/>
        <v>брой съобщения (Number of messages)</v>
      </c>
      <c r="F146" s="288">
        <f t="shared" si="49"/>
        <v>300</v>
      </c>
      <c r="G146" s="288">
        <f t="shared" si="49"/>
        <v>306</v>
      </c>
      <c r="H146" s="288">
        <f t="shared" si="49"/>
        <v>312.12</v>
      </c>
      <c r="I146" s="288">
        <f t="shared" si="49"/>
        <v>318.36240000000004</v>
      </c>
      <c r="J146" s="288">
        <f t="shared" si="49"/>
        <v>324.72964800000005</v>
      </c>
      <c r="K146" s="288">
        <f t="shared" si="49"/>
        <v>331.22424096000009</v>
      </c>
      <c r="L146" s="288">
        <f t="shared" si="32"/>
        <v>337.84872577920009</v>
      </c>
      <c r="N146" s="68"/>
    </row>
    <row r="147" spans="3:14">
      <c r="C147" s="237" t="str">
        <f t="shared" ref="C147:K147" si="50">C109</f>
        <v>S17</v>
      </c>
      <c r="D147" s="237" t="str">
        <f t="shared" si="50"/>
        <v>Изходящи SMS към други мрежи (SMS outgoing to other network)</v>
      </c>
      <c r="E147" s="34" t="str">
        <f t="shared" si="50"/>
        <v>брой съобщения (Number of messages)</v>
      </c>
      <c r="F147" s="288">
        <f t="shared" si="50"/>
        <v>100</v>
      </c>
      <c r="G147" s="288">
        <f t="shared" si="50"/>
        <v>102</v>
      </c>
      <c r="H147" s="288">
        <f t="shared" si="50"/>
        <v>104.04</v>
      </c>
      <c r="I147" s="288">
        <f t="shared" si="50"/>
        <v>106.1208</v>
      </c>
      <c r="J147" s="288">
        <f t="shared" si="50"/>
        <v>108.243216</v>
      </c>
      <c r="K147" s="288">
        <f t="shared" si="50"/>
        <v>110.40808032000001</v>
      </c>
      <c r="L147" s="288">
        <f t="shared" si="32"/>
        <v>112.61624192640001</v>
      </c>
      <c r="N147" s="68"/>
    </row>
    <row r="148" spans="3:14">
      <c r="C148" s="237" t="str">
        <f t="shared" ref="C148:K148" si="51">C110</f>
        <v>S18</v>
      </c>
      <c r="D148" s="237" t="str">
        <f t="shared" si="51"/>
        <v>Входящи SMS от други мрежи (SMS incoming from other network)</v>
      </c>
      <c r="E148" s="34" t="str">
        <f t="shared" si="51"/>
        <v>брой съобщения (Number of messages)</v>
      </c>
      <c r="F148" s="288">
        <f t="shared" si="51"/>
        <v>50</v>
      </c>
      <c r="G148" s="288">
        <f t="shared" si="51"/>
        <v>51</v>
      </c>
      <c r="H148" s="288">
        <f t="shared" si="51"/>
        <v>52.02</v>
      </c>
      <c r="I148" s="288">
        <f t="shared" si="51"/>
        <v>53.060400000000001</v>
      </c>
      <c r="J148" s="288">
        <f t="shared" si="51"/>
        <v>54.121608000000002</v>
      </c>
      <c r="K148" s="288">
        <f t="shared" si="51"/>
        <v>55.204040160000005</v>
      </c>
      <c r="L148" s="288">
        <f t="shared" si="32"/>
        <v>56.308120963200004</v>
      </c>
      <c r="N148" s="68"/>
    </row>
    <row r="149" spans="3:14">
      <c r="C149" s="237" t="str">
        <f t="shared" ref="C149:K149" si="52">C111</f>
        <v>S19</v>
      </c>
      <c r="D149" s="237" t="str">
        <f t="shared" si="52"/>
        <v>Пренос на данни (Data services)</v>
      </c>
      <c r="E149" s="34" t="str">
        <f t="shared" si="52"/>
        <v>MB (MB)</v>
      </c>
      <c r="F149" s="288">
        <f t="shared" si="52"/>
        <v>5000</v>
      </c>
      <c r="G149" s="288">
        <f t="shared" si="52"/>
        <v>5100</v>
      </c>
      <c r="H149" s="288">
        <f t="shared" si="52"/>
        <v>5202</v>
      </c>
      <c r="I149" s="288">
        <f t="shared" si="52"/>
        <v>5306.04</v>
      </c>
      <c r="J149" s="288">
        <f t="shared" si="52"/>
        <v>5412.1607999999997</v>
      </c>
      <c r="K149" s="288">
        <f t="shared" si="52"/>
        <v>5520.4040159999995</v>
      </c>
      <c r="L149" s="288">
        <f t="shared" si="32"/>
        <v>5630.8120963199999</v>
      </c>
      <c r="N149" s="68"/>
    </row>
    <row r="150" spans="3:14">
      <c r="C150" s="237" t="str">
        <f t="shared" ref="C150:E150" si="53">C112</f>
        <v>S20</v>
      </c>
      <c r="D150" s="237" t="str">
        <f t="shared" si="53"/>
        <v>Subscribers</v>
      </c>
      <c r="E150" s="34" t="str">
        <f t="shared" si="53"/>
        <v>Subscriber</v>
      </c>
      <c r="F150" s="244"/>
      <c r="G150" s="502"/>
      <c r="H150" s="288"/>
      <c r="I150" s="288"/>
      <c r="J150" s="288"/>
      <c r="K150" s="288"/>
      <c r="L150" s="288"/>
      <c r="N150" s="68"/>
    </row>
    <row r="151" spans="3:14">
      <c r="C151" s="237" t="str">
        <f t="shared" ref="C151:E151" si="54">C113</f>
        <v>S21</v>
      </c>
      <c r="D151" s="237" t="str">
        <f t="shared" si="54"/>
        <v>OTHER: complete as required</v>
      </c>
      <c r="E151" s="34" t="str">
        <f t="shared" si="54"/>
        <v>OTHER: complete as required</v>
      </c>
      <c r="F151" s="244"/>
      <c r="G151" s="502"/>
      <c r="H151" s="288"/>
      <c r="I151" s="288"/>
      <c r="J151" s="288"/>
      <c r="K151" s="288"/>
      <c r="L151" s="288"/>
      <c r="N151" s="68"/>
    </row>
    <row r="152" spans="3:14">
      <c r="C152" s="237" t="str">
        <f t="shared" ref="C152:E152" si="55">C114</f>
        <v>S22</v>
      </c>
      <c r="D152" s="237" t="str">
        <f t="shared" si="55"/>
        <v>OTHER: complete as required</v>
      </c>
      <c r="E152" s="34" t="str">
        <f t="shared" si="55"/>
        <v>OTHER: complete as required</v>
      </c>
      <c r="F152" s="244"/>
      <c r="G152" s="502"/>
      <c r="H152" s="288"/>
      <c r="I152" s="288"/>
      <c r="J152" s="288"/>
      <c r="K152" s="288"/>
      <c r="L152" s="288"/>
      <c r="N152" s="68"/>
    </row>
    <row r="153" spans="3:14">
      <c r="C153" s="237" t="str">
        <f t="shared" ref="C153:E153" si="56">C115</f>
        <v>S23</v>
      </c>
      <c r="D153" s="237" t="str">
        <f t="shared" si="56"/>
        <v>OTHER: complete as required</v>
      </c>
      <c r="E153" s="34" t="str">
        <f t="shared" si="56"/>
        <v>OTHER: complete as required</v>
      </c>
      <c r="F153" s="244"/>
      <c r="G153" s="502"/>
      <c r="H153" s="288"/>
      <c r="I153" s="288"/>
      <c r="J153" s="288"/>
      <c r="K153" s="288"/>
      <c r="L153" s="288"/>
      <c r="N153" s="68"/>
    </row>
    <row r="154" spans="3:14">
      <c r="C154" s="237" t="str">
        <f t="shared" ref="C154:E154" si="57">C116</f>
        <v>S24</v>
      </c>
      <c r="D154" s="237" t="str">
        <f t="shared" si="57"/>
        <v>OTHER: complete as required</v>
      </c>
      <c r="E154" s="34" t="str">
        <f t="shared" si="57"/>
        <v>OTHER: complete as required</v>
      </c>
      <c r="F154" s="244"/>
      <c r="G154" s="502"/>
      <c r="H154" s="96"/>
      <c r="I154" s="96"/>
      <c r="J154" s="96"/>
      <c r="K154" s="96"/>
      <c r="L154" s="96"/>
      <c r="N154" s="68"/>
    </row>
    <row r="155" spans="3:14">
      <c r="C155" s="237" t="str">
        <f t="shared" ref="C155:E155" si="58">C117</f>
        <v>S25</v>
      </c>
      <c r="D155" s="237" t="str">
        <f t="shared" si="58"/>
        <v>OTHER: complete as required</v>
      </c>
      <c r="E155" s="34" t="str">
        <f t="shared" si="58"/>
        <v>OTHER: complete as required</v>
      </c>
      <c r="F155" s="244"/>
      <c r="G155" s="502"/>
      <c r="H155" s="96"/>
      <c r="I155" s="96"/>
      <c r="J155" s="96"/>
      <c r="K155" s="96"/>
      <c r="L155" s="96"/>
      <c r="N155" s="68"/>
    </row>
    <row r="156" spans="3:14">
      <c r="C156" s="237" t="str">
        <f t="shared" ref="C156:E156" si="59">C118</f>
        <v>S26</v>
      </c>
      <c r="D156" s="237" t="str">
        <f t="shared" si="59"/>
        <v>OTHER: complete as required</v>
      </c>
      <c r="E156" s="34" t="str">
        <f t="shared" si="59"/>
        <v>OTHER: complete as required</v>
      </c>
      <c r="F156" s="244"/>
      <c r="G156" s="502"/>
      <c r="H156" s="96"/>
      <c r="I156" s="96"/>
      <c r="J156" s="96"/>
      <c r="K156" s="96"/>
      <c r="L156" s="96"/>
      <c r="N156" s="68"/>
    </row>
    <row r="157" spans="3:14">
      <c r="C157" s="237" t="str">
        <f t="shared" ref="C157:E157" si="60">C119</f>
        <v>S27</v>
      </c>
      <c r="D157" s="237" t="str">
        <f t="shared" si="60"/>
        <v>OTHER: complete as required</v>
      </c>
      <c r="E157" s="34" t="str">
        <f t="shared" si="60"/>
        <v>OTHER: complete as required</v>
      </c>
      <c r="F157" s="244"/>
      <c r="G157" s="502"/>
      <c r="H157" s="96"/>
      <c r="I157" s="96"/>
      <c r="J157" s="96"/>
      <c r="K157" s="96"/>
      <c r="L157" s="96"/>
      <c r="N157" s="68"/>
    </row>
    <row r="158" spans="3:14">
      <c r="C158" s="237" t="str">
        <f t="shared" ref="C158:E158" si="61">C120</f>
        <v>S28</v>
      </c>
      <c r="D158" s="237" t="str">
        <f t="shared" si="61"/>
        <v>OTHER: complete as required</v>
      </c>
      <c r="E158" s="34" t="str">
        <f t="shared" si="61"/>
        <v>OTHER: complete as required</v>
      </c>
      <c r="F158" s="244"/>
      <c r="G158" s="502"/>
      <c r="H158" s="96"/>
      <c r="I158" s="96"/>
      <c r="J158" s="96"/>
      <c r="K158" s="96"/>
      <c r="L158" s="96"/>
      <c r="N158" s="68"/>
    </row>
    <row r="159" spans="3:14">
      <c r="C159" s="237" t="str">
        <f t="shared" ref="C159:E159" si="62">C121</f>
        <v>S29</v>
      </c>
      <c r="D159" s="237" t="str">
        <f t="shared" si="62"/>
        <v>OTHER: complete as required</v>
      </c>
      <c r="E159" s="34" t="str">
        <f t="shared" si="62"/>
        <v>OTHER: complete as required</v>
      </c>
      <c r="F159" s="244"/>
      <c r="G159" s="502"/>
      <c r="H159" s="96"/>
      <c r="I159" s="96"/>
      <c r="J159" s="96"/>
      <c r="K159" s="96"/>
      <c r="L159" s="96"/>
      <c r="N159" s="68"/>
    </row>
    <row r="160" spans="3:14">
      <c r="C160" s="237" t="str">
        <f t="shared" ref="C160:E160" si="63">C122</f>
        <v>S30</v>
      </c>
      <c r="D160" s="237" t="str">
        <f t="shared" si="63"/>
        <v>OTHER: complete as required</v>
      </c>
      <c r="E160" s="34" t="str">
        <f t="shared" si="63"/>
        <v>OTHER: complete as required</v>
      </c>
      <c r="F160" s="244"/>
      <c r="G160" s="502"/>
      <c r="H160" s="96"/>
      <c r="I160" s="96"/>
      <c r="J160" s="96"/>
      <c r="K160" s="96"/>
      <c r="L160" s="96"/>
      <c r="N160" s="68"/>
    </row>
    <row r="161" spans="3:14">
      <c r="C161" s="34" t="s">
        <v>280</v>
      </c>
      <c r="D161" s="81" t="s">
        <v>279</v>
      </c>
      <c r="E161" s="34" t="s">
        <v>280</v>
      </c>
      <c r="F161" s="156"/>
      <c r="G161" s="156"/>
      <c r="H161" s="261"/>
      <c r="I161" s="144"/>
      <c r="J161" s="144"/>
      <c r="K161" s="144"/>
      <c r="L161" s="144"/>
      <c r="N161" s="68"/>
    </row>
    <row r="162" spans="3:14">
      <c r="C162" s="208"/>
      <c r="D162" s="208"/>
      <c r="E162" s="55"/>
      <c r="F162" s="87"/>
      <c r="G162" s="88"/>
      <c r="H162" s="88"/>
      <c r="I162" s="88"/>
      <c r="J162" s="88"/>
      <c r="K162" s="88"/>
      <c r="L162" s="68"/>
      <c r="N162" s="68"/>
    </row>
    <row r="163" spans="3:14">
      <c r="C163" s="1"/>
      <c r="D163" s="1"/>
      <c r="E163" s="55"/>
      <c r="F163" s="87"/>
      <c r="G163" s="88"/>
      <c r="H163" s="88"/>
      <c r="I163" s="88"/>
      <c r="J163" s="88"/>
      <c r="K163" s="88"/>
      <c r="L163" s="68"/>
      <c r="N163" s="68"/>
    </row>
    <row r="164" spans="3:14">
      <c r="C164" s="17" t="str">
        <f>'C. Masterfiles'!D168</f>
        <v>Efficient Operator (MEO)</v>
      </c>
      <c r="D164" s="32"/>
      <c r="F164" s="69"/>
      <c r="G164" s="69"/>
      <c r="H164" s="69"/>
      <c r="I164" s="70"/>
      <c r="J164" s="70"/>
      <c r="L164" s="68"/>
      <c r="N164" s="68"/>
    </row>
    <row r="165" spans="3:14">
      <c r="C165" s="25"/>
      <c r="D165" s="32"/>
      <c r="F165" s="69"/>
      <c r="G165" s="69"/>
      <c r="H165" s="69"/>
      <c r="I165" s="70"/>
      <c r="J165" s="70"/>
      <c r="L165" s="68"/>
      <c r="N165" s="68"/>
    </row>
    <row r="166" spans="3:14">
      <c r="C166" s="25" t="s">
        <v>218</v>
      </c>
      <c r="D166" s="32"/>
      <c r="E166" s="11"/>
      <c r="F166" s="69"/>
      <c r="G166" s="69"/>
      <c r="H166" s="69"/>
      <c r="I166" s="70"/>
      <c r="J166" s="70"/>
      <c r="L166" s="68"/>
      <c r="N166" s="68"/>
    </row>
    <row r="167" spans="3:14">
      <c r="C167" s="33" t="s">
        <v>0</v>
      </c>
      <c r="D167" s="33" t="s">
        <v>32</v>
      </c>
      <c r="E167" s="37" t="s">
        <v>14</v>
      </c>
      <c r="F167" s="42">
        <f t="shared" ref="F167:K167" si="64">F15</f>
        <v>2014</v>
      </c>
      <c r="G167" s="42">
        <f t="shared" si="64"/>
        <v>2015</v>
      </c>
      <c r="H167" s="42">
        <f t="shared" si="64"/>
        <v>2016</v>
      </c>
      <c r="I167" s="42">
        <f t="shared" si="64"/>
        <v>2017</v>
      </c>
      <c r="J167" s="42">
        <f t="shared" si="64"/>
        <v>2018</v>
      </c>
      <c r="K167" s="42">
        <f t="shared" si="64"/>
        <v>2019</v>
      </c>
      <c r="L167" s="42">
        <f t="shared" ref="L167" si="65">L15</f>
        <v>2020</v>
      </c>
      <c r="N167" s="68"/>
    </row>
    <row r="168" spans="3:14">
      <c r="C168" s="36"/>
      <c r="D168" s="36"/>
      <c r="E168" s="36" t="str">
        <f t="shared" ref="E168:E198" si="66">E92</f>
        <v>Millions</v>
      </c>
      <c r="F168" s="43" t="s">
        <v>31</v>
      </c>
      <c r="G168" s="43" t="s">
        <v>30</v>
      </c>
      <c r="H168" s="43" t="s">
        <v>30</v>
      </c>
      <c r="I168" s="43" t="s">
        <v>30</v>
      </c>
      <c r="J168" s="43" t="s">
        <v>30</v>
      </c>
      <c r="K168" s="43" t="s">
        <v>30</v>
      </c>
      <c r="L168" s="43" t="s">
        <v>30</v>
      </c>
      <c r="N168" s="68"/>
    </row>
    <row r="169" spans="3:14">
      <c r="C169" s="80" t="str">
        <f t="shared" ref="C169:D198" si="67">C93</f>
        <v>S01</v>
      </c>
      <c r="D169" s="80" t="str">
        <f t="shared" si="67"/>
        <v>Повиквания в мрежата (On Net calls)</v>
      </c>
      <c r="E169" s="34" t="str">
        <f t="shared" si="66"/>
        <v>минути (Minutes)</v>
      </c>
      <c r="F169" s="167">
        <f>(F17+F55+F93+F131)*'1. Coverage&amp;Subs'!$F$227</f>
        <v>4000</v>
      </c>
      <c r="G169" s="167">
        <f>(G17+G55+G93+G131)*'1. Coverage&amp;Subs'!$F$227</f>
        <v>4080</v>
      </c>
      <c r="H169" s="167">
        <f>(H17+H55+H93+H131)*'1. Coverage&amp;Subs'!$F$227</f>
        <v>4161.6000000000004</v>
      </c>
      <c r="I169" s="167">
        <f>(I17+I55+I93+I131)*'1. Coverage&amp;Subs'!$F$227</f>
        <v>4244.8320000000003</v>
      </c>
      <c r="J169" s="167">
        <f>(J17+J55+J93+J131)*'1. Coverage&amp;Subs'!$F$227</f>
        <v>4329.7286400000003</v>
      </c>
      <c r="K169" s="167">
        <f>(K17+K55+K93+K131)*'1. Coverage&amp;Subs'!$F$227</f>
        <v>4416.3232128</v>
      </c>
      <c r="L169" s="167">
        <f>(L17+L55+L93+L131)*'1. Coverage&amp;Subs'!$F$227</f>
        <v>4504.6496770559997</v>
      </c>
      <c r="N169" s="68"/>
    </row>
    <row r="170" spans="3:14">
      <c r="C170" s="80" t="str">
        <f t="shared" si="67"/>
        <v>S02</v>
      </c>
      <c r="D170" s="80" t="str">
        <f t="shared" si="67"/>
        <v>Изходящи повиквания към фиксирана линия (Outgoing Calls to Fixed Line)</v>
      </c>
      <c r="E170" s="34" t="str">
        <f t="shared" si="66"/>
        <v>минути (Minutes)</v>
      </c>
      <c r="F170" s="167">
        <f>(F18+F56+F94+F132)*'1. Coverage&amp;Subs'!$F$227</f>
        <v>80</v>
      </c>
      <c r="G170" s="167">
        <f>(G18+G56+G94+G132)*'1. Coverage&amp;Subs'!$F$227</f>
        <v>81.600000000000009</v>
      </c>
      <c r="H170" s="167">
        <f>(H18+H56+H94+H132)*'1. Coverage&amp;Subs'!$F$227</f>
        <v>83.232000000000014</v>
      </c>
      <c r="I170" s="167">
        <f>(I18+I56+I94+I132)*'1. Coverage&amp;Subs'!$F$227</f>
        <v>84.896640000000005</v>
      </c>
      <c r="J170" s="167">
        <f>(J18+J56+J94+J132)*'1. Coverage&amp;Subs'!$F$227</f>
        <v>86.594572800000009</v>
      </c>
      <c r="K170" s="167">
        <f>(K18+K56+K94+K132)*'1. Coverage&amp;Subs'!$F$227</f>
        <v>88.326464256000008</v>
      </c>
      <c r="L170" s="167">
        <f>(L18+L56+L94+L132)*'1. Coverage&amp;Subs'!$F$227</f>
        <v>90.092993541120009</v>
      </c>
      <c r="N170" s="68"/>
    </row>
    <row r="171" spans="3:14">
      <c r="C171" s="80" t="str">
        <f t="shared" si="67"/>
        <v>S03</v>
      </c>
      <c r="D171" s="80" t="str">
        <f t="shared" si="67"/>
        <v>Изходящи повиквания към други мобилни мрежи (Outgoing Calls to Other Mobile)</v>
      </c>
      <c r="E171" s="34" t="str">
        <f t="shared" si="66"/>
        <v>минути (Minutes)</v>
      </c>
      <c r="F171" s="167">
        <f>(F19+F57+F95+F133)*'1. Coverage&amp;Subs'!$F$227</f>
        <v>800</v>
      </c>
      <c r="G171" s="167">
        <f>(G19+G57+G95+G133)*'1. Coverage&amp;Subs'!$F$227</f>
        <v>816</v>
      </c>
      <c r="H171" s="167">
        <f>(H19+H57+H95+H133)*'1. Coverage&amp;Subs'!$F$227</f>
        <v>832.32000000000016</v>
      </c>
      <c r="I171" s="167">
        <f>(I19+I57+I95+I133)*'1. Coverage&amp;Subs'!$F$227</f>
        <v>848.96640000000014</v>
      </c>
      <c r="J171" s="167">
        <f>(J19+J57+J95+J133)*'1. Coverage&amp;Subs'!$F$227</f>
        <v>865.94572800000014</v>
      </c>
      <c r="K171" s="167">
        <f>(K19+K57+K95+K133)*'1. Coverage&amp;Subs'!$F$227</f>
        <v>883.26464256000008</v>
      </c>
      <c r="L171" s="167">
        <f>(L19+L57+L95+L133)*'1. Coverage&amp;Subs'!$F$227</f>
        <v>900.92993541119995</v>
      </c>
      <c r="N171" s="68"/>
    </row>
    <row r="172" spans="3:14">
      <c r="C172" s="80" t="str">
        <f t="shared" si="67"/>
        <v>S04</v>
      </c>
      <c r="D172" s="80" t="str">
        <f t="shared" si="67"/>
        <v>Изходящи международни повиквания (Outgoing Calls to International)</v>
      </c>
      <c r="E172" s="34" t="str">
        <f t="shared" si="66"/>
        <v>минути (Minutes)</v>
      </c>
      <c r="F172" s="167">
        <f>(F20+F58+F96+F134)*'1. Coverage&amp;Subs'!$F$227</f>
        <v>40</v>
      </c>
      <c r="G172" s="167">
        <f>(G20+G58+G96+G134)*'1. Coverage&amp;Subs'!$F$227</f>
        <v>40.800000000000004</v>
      </c>
      <c r="H172" s="167">
        <f>(H20+H58+H96+H134)*'1. Coverage&amp;Subs'!$F$227</f>
        <v>41.616000000000007</v>
      </c>
      <c r="I172" s="167">
        <f>(I20+I58+I96+I134)*'1. Coverage&amp;Subs'!$F$227</f>
        <v>42.448320000000002</v>
      </c>
      <c r="J172" s="167">
        <f>(J20+J58+J96+J134)*'1. Coverage&amp;Subs'!$F$227</f>
        <v>43.297286400000004</v>
      </c>
      <c r="K172" s="167">
        <f>(K20+K58+K96+K134)*'1. Coverage&amp;Subs'!$F$227</f>
        <v>44.163232128000004</v>
      </c>
      <c r="L172" s="167">
        <f>(L20+L58+L96+L134)*'1. Coverage&amp;Subs'!$F$227</f>
        <v>45.046496770560005</v>
      </c>
      <c r="N172" s="68"/>
    </row>
    <row r="173" spans="3:14">
      <c r="C173" s="80" t="str">
        <f t="shared" si="67"/>
        <v>S05</v>
      </c>
      <c r="D173" s="80" t="str">
        <f t="shared" si="67"/>
        <v>Входящи повиквания от фиксирана линия (Incoming calls from fixed)</v>
      </c>
      <c r="E173" s="34" t="str">
        <f t="shared" si="66"/>
        <v>минути (Minutes)</v>
      </c>
      <c r="F173" s="167">
        <f>(F21+F59+F97+F135)*'1. Coverage&amp;Subs'!$F$227</f>
        <v>40</v>
      </c>
      <c r="G173" s="167">
        <f>(G21+G59+G97+G135)*'1. Coverage&amp;Subs'!$F$227</f>
        <v>40.800000000000004</v>
      </c>
      <c r="H173" s="167">
        <f>(H21+H59+H97+H135)*'1. Coverage&amp;Subs'!$F$227</f>
        <v>41.616000000000007</v>
      </c>
      <c r="I173" s="167">
        <f>(I21+I59+I97+I135)*'1. Coverage&amp;Subs'!$F$227</f>
        <v>42.448320000000002</v>
      </c>
      <c r="J173" s="167">
        <f>(J21+J59+J97+J135)*'1. Coverage&amp;Subs'!$F$227</f>
        <v>43.297286400000004</v>
      </c>
      <c r="K173" s="167">
        <f>(K21+K59+K97+K135)*'1. Coverage&amp;Subs'!$F$227</f>
        <v>44.163232128000004</v>
      </c>
      <c r="L173" s="167">
        <f>(L21+L59+L97+L135)*'1. Coverage&amp;Subs'!$F$227</f>
        <v>45.046496770560005</v>
      </c>
      <c r="N173" s="68"/>
    </row>
    <row r="174" spans="3:14">
      <c r="C174" s="80" t="str">
        <f t="shared" si="67"/>
        <v>S06</v>
      </c>
      <c r="D174" s="80" t="str">
        <f t="shared" si="67"/>
        <v>Входящи повиквания от други мобилни мрежи (Incoming calls from other mobile)</v>
      </c>
      <c r="E174" s="34" t="str">
        <f t="shared" si="66"/>
        <v>минути (Minutes)</v>
      </c>
      <c r="F174" s="167">
        <f>(F22+F60+F98+F136)*'1. Coverage&amp;Subs'!$F$227</f>
        <v>800</v>
      </c>
      <c r="G174" s="167">
        <f>(G22+G60+G98+G136)*'1. Coverage&amp;Subs'!$F$227</f>
        <v>816</v>
      </c>
      <c r="H174" s="167">
        <f>(H22+H60+H98+H136)*'1. Coverage&amp;Subs'!$F$227</f>
        <v>832.32000000000016</v>
      </c>
      <c r="I174" s="167">
        <f>(I22+I60+I98+I136)*'1. Coverage&amp;Subs'!$F$227</f>
        <v>848.96640000000014</v>
      </c>
      <c r="J174" s="167">
        <f>(J22+J60+J98+J136)*'1. Coverage&amp;Subs'!$F$227</f>
        <v>865.94572800000014</v>
      </c>
      <c r="K174" s="167">
        <f>(K22+K60+K98+K136)*'1. Coverage&amp;Subs'!$F$227</f>
        <v>883.26464256000008</v>
      </c>
      <c r="L174" s="167">
        <f>(L22+L60+L98+L136)*'1. Coverage&amp;Subs'!$F$227</f>
        <v>900.92993541119995</v>
      </c>
      <c r="N174" s="68"/>
    </row>
    <row r="175" spans="3:14">
      <c r="C175" s="80" t="str">
        <f t="shared" si="67"/>
        <v>S07</v>
      </c>
      <c r="D175" s="80" t="str">
        <f t="shared" si="67"/>
        <v>Входящи международни повиквания (Incoming calls from international)</v>
      </c>
      <c r="E175" s="34" t="str">
        <f t="shared" si="66"/>
        <v>минути (Minutes)</v>
      </c>
      <c r="F175" s="167">
        <f>(F23+F61+F99+F137)*'1. Coverage&amp;Subs'!$F$227</f>
        <v>240</v>
      </c>
      <c r="G175" s="167">
        <f>(G23+G61+G99+G137)*'1. Coverage&amp;Subs'!$F$227</f>
        <v>244.8</v>
      </c>
      <c r="H175" s="167">
        <f>(H23+H61+H99+H137)*'1. Coverage&amp;Subs'!$F$227</f>
        <v>249.69600000000003</v>
      </c>
      <c r="I175" s="167">
        <f>(I23+I61+I99+I137)*'1. Coverage&amp;Subs'!$F$227</f>
        <v>254.68992000000003</v>
      </c>
      <c r="J175" s="167">
        <f>(J23+J61+J99+J137)*'1. Coverage&amp;Subs'!$F$227</f>
        <v>259.78371840000005</v>
      </c>
      <c r="K175" s="167">
        <f>(K23+K61+K99+K137)*'1. Coverage&amp;Subs'!$F$227</f>
        <v>264.97939276800008</v>
      </c>
      <c r="L175" s="167">
        <f>(L23+L61+L99+L137)*'1. Coverage&amp;Subs'!$F$227</f>
        <v>270.2789806233601</v>
      </c>
      <c r="N175" s="68"/>
    </row>
    <row r="176" spans="3:14">
      <c r="C176" s="80" t="str">
        <f t="shared" si="67"/>
        <v>S08</v>
      </c>
      <c r="D176" s="80" t="str">
        <f t="shared" si="67"/>
        <v>Изходящи повиквания от чужди абонати в роуминг в мрежата на предприятието (Roaming Calls Outbound)</v>
      </c>
      <c r="E176" s="34" t="str">
        <f t="shared" si="66"/>
        <v>минути (Minutes)</v>
      </c>
      <c r="F176" s="167">
        <f>(F24+F62+F100+F138)*'1. Coverage&amp;Subs'!$F$227</f>
        <v>80</v>
      </c>
      <c r="G176" s="167">
        <f>(G24+G62+G100+G138)*'1. Coverage&amp;Subs'!$F$227</f>
        <v>81.600000000000009</v>
      </c>
      <c r="H176" s="167">
        <f>(H24+H62+H100+H138)*'1. Coverage&amp;Subs'!$F$227</f>
        <v>83.232000000000014</v>
      </c>
      <c r="I176" s="167">
        <f>(I24+I62+I100+I138)*'1. Coverage&amp;Subs'!$F$227</f>
        <v>84.896640000000005</v>
      </c>
      <c r="J176" s="167">
        <f>(J24+J62+J100+J138)*'1. Coverage&amp;Subs'!$F$227</f>
        <v>86.594572800000009</v>
      </c>
      <c r="K176" s="167">
        <f>(K24+K62+K100+K138)*'1. Coverage&amp;Subs'!$F$227</f>
        <v>88.326464256000008</v>
      </c>
      <c r="L176" s="167">
        <f>(L24+L62+L100+L138)*'1. Coverage&amp;Subs'!$F$227</f>
        <v>90.092993541120009</v>
      </c>
      <c r="N176" s="68"/>
    </row>
    <row r="177" spans="3:14">
      <c r="C177" s="80" t="str">
        <f t="shared" si="67"/>
        <v>S09</v>
      </c>
      <c r="D177" s="80" t="str">
        <f t="shared" si="67"/>
        <v>Входящи повиквания от чужди абонати в роуминг в мрежата на предприятието (Roaming Calls Inbound)</v>
      </c>
      <c r="E177" s="34" t="str">
        <f t="shared" si="66"/>
        <v>минути (Minutes)</v>
      </c>
      <c r="F177" s="167">
        <f>(F25+F63+F101+F139)*'1. Coverage&amp;Subs'!$F$227</f>
        <v>80</v>
      </c>
      <c r="G177" s="167">
        <f>(G25+G63+G101+G139)*'1. Coverage&amp;Subs'!$F$227</f>
        <v>81.600000000000009</v>
      </c>
      <c r="H177" s="167">
        <f>(H25+H63+H101+H139)*'1. Coverage&amp;Subs'!$F$227</f>
        <v>83.232000000000014</v>
      </c>
      <c r="I177" s="167">
        <f>(I25+I63+I101+I139)*'1. Coverage&amp;Subs'!$F$227</f>
        <v>84.896640000000005</v>
      </c>
      <c r="J177" s="167">
        <f>(J25+J63+J101+J139)*'1. Coverage&amp;Subs'!$F$227</f>
        <v>86.594572800000009</v>
      </c>
      <c r="K177" s="167">
        <f>(K25+K63+K101+K139)*'1. Coverage&amp;Subs'!$F$227</f>
        <v>88.326464256000008</v>
      </c>
      <c r="L177" s="167">
        <f>(L25+L63+L101+L139)*'1. Coverage&amp;Subs'!$F$227</f>
        <v>90.092993541120009</v>
      </c>
      <c r="N177" s="68"/>
    </row>
    <row r="178" spans="3:14">
      <c r="C178" s="80" t="str">
        <f t="shared" si="67"/>
        <v>S10</v>
      </c>
      <c r="D178" s="80" t="str">
        <f t="shared" si="67"/>
        <v>Гласова поща (Voice mail)</v>
      </c>
      <c r="E178" s="34" t="str">
        <f t="shared" si="66"/>
        <v>минути (Minutes)</v>
      </c>
      <c r="F178" s="167">
        <f>(F26+F64+F102+F140)*'1. Coverage&amp;Subs'!$F$227</f>
        <v>40</v>
      </c>
      <c r="G178" s="167">
        <f>(G26+G64+G102+G140)*'1. Coverage&amp;Subs'!$F$227</f>
        <v>40.800000000000004</v>
      </c>
      <c r="H178" s="167">
        <f>(H26+H64+H102+H140)*'1. Coverage&amp;Subs'!$F$227</f>
        <v>41.616000000000007</v>
      </c>
      <c r="I178" s="167">
        <f>(I26+I64+I102+I140)*'1. Coverage&amp;Subs'!$F$227</f>
        <v>42.448320000000002</v>
      </c>
      <c r="J178" s="167">
        <f>(J26+J64+J102+J140)*'1. Coverage&amp;Subs'!$F$227</f>
        <v>43.297286400000004</v>
      </c>
      <c r="K178" s="167">
        <f>(K26+K64+K102+K140)*'1. Coverage&amp;Subs'!$F$227</f>
        <v>44.163232128000004</v>
      </c>
      <c r="L178" s="167">
        <f>(L26+L64+L102+L140)*'1. Coverage&amp;Subs'!$F$227</f>
        <v>45.046496770560005</v>
      </c>
      <c r="N178" s="68"/>
    </row>
    <row r="179" spans="3:14">
      <c r="C179" s="80" t="str">
        <f t="shared" si="67"/>
        <v>S11</v>
      </c>
      <c r="D179" s="80" t="str">
        <f t="shared" si="67"/>
        <v>Повиквания към центъра за обслужване на клиенти (Help desk call)</v>
      </c>
      <c r="E179" s="34" t="str">
        <f t="shared" si="66"/>
        <v>минути (Minutes)</v>
      </c>
      <c r="F179" s="167">
        <f>(F27+F65+F103+F141)*'1. Coverage&amp;Subs'!$F$227</f>
        <v>40</v>
      </c>
      <c r="G179" s="167">
        <f>(G27+G65+G103+G141)*'1. Coverage&amp;Subs'!$F$227</f>
        <v>40.800000000000004</v>
      </c>
      <c r="H179" s="167">
        <f>(H27+H65+H103+H141)*'1. Coverage&amp;Subs'!$F$227</f>
        <v>41.616000000000007</v>
      </c>
      <c r="I179" s="167">
        <f>(I27+I65+I103+I141)*'1. Coverage&amp;Subs'!$F$227</f>
        <v>42.448320000000002</v>
      </c>
      <c r="J179" s="167">
        <f>(J27+J65+J103+J141)*'1. Coverage&amp;Subs'!$F$227</f>
        <v>43.297286400000004</v>
      </c>
      <c r="K179" s="167">
        <f>(K27+K65+K103+K141)*'1. Coverage&amp;Subs'!$F$227</f>
        <v>44.163232128000004</v>
      </c>
      <c r="L179" s="167">
        <f>(L27+L65+L103+L141)*'1. Coverage&amp;Subs'!$F$227</f>
        <v>45.046496770560005</v>
      </c>
      <c r="N179" s="68"/>
    </row>
    <row r="180" spans="3:14">
      <c r="C180" s="80" t="str">
        <f t="shared" si="67"/>
        <v>S12</v>
      </c>
      <c r="D180" s="80" t="str">
        <f t="shared" si="67"/>
        <v>Видеоразговори (Video call)</v>
      </c>
      <c r="E180" s="34" t="str">
        <f t="shared" si="66"/>
        <v>минути (Minutes)</v>
      </c>
      <c r="F180" s="167">
        <f>(F28+F66+F104+F142)*'1. Coverage&amp;Subs'!$F$227</f>
        <v>40</v>
      </c>
      <c r="G180" s="167">
        <f>(G28+G66+G104+G142)*'1. Coverage&amp;Subs'!$F$227</f>
        <v>40.800000000000004</v>
      </c>
      <c r="H180" s="167">
        <f>(H28+H66+H104+H142)*'1. Coverage&amp;Subs'!$F$227</f>
        <v>41.616000000000007</v>
      </c>
      <c r="I180" s="167">
        <f>(I28+I66+I104+I142)*'1. Coverage&amp;Subs'!$F$227</f>
        <v>42.448320000000002</v>
      </c>
      <c r="J180" s="167">
        <f>(J28+J66+J104+J142)*'1. Coverage&amp;Subs'!$F$227</f>
        <v>43.297286400000004</v>
      </c>
      <c r="K180" s="167">
        <f>(K28+K66+K104+K142)*'1. Coverage&amp;Subs'!$F$227</f>
        <v>44.163232128000004</v>
      </c>
      <c r="L180" s="167">
        <f>(L28+L66+L104+L142)*'1. Coverage&amp;Subs'!$F$227</f>
        <v>45.046496770560005</v>
      </c>
      <c r="N180" s="68"/>
    </row>
    <row r="181" spans="3:14">
      <c r="C181" s="80" t="str">
        <f t="shared" si="67"/>
        <v>S13</v>
      </c>
      <c r="D181" s="80" t="str">
        <f t="shared" si="67"/>
        <v>MMS в мрежата (MMS on net)</v>
      </c>
      <c r="E181" s="34" t="str">
        <f t="shared" si="66"/>
        <v>брой съобщения (Number of messages)</v>
      </c>
      <c r="F181" s="167">
        <f>(F29+F67+F105+F143)*'1. Coverage&amp;Subs'!$F$227</f>
        <v>8</v>
      </c>
      <c r="G181" s="167">
        <f>(G29+G67+G105+G143)*'1. Coverage&amp;Subs'!$F$227</f>
        <v>8.16</v>
      </c>
      <c r="H181" s="167">
        <f>(H29+H67+H105+H143)*'1. Coverage&amp;Subs'!$F$227</f>
        <v>8.3231999999999999</v>
      </c>
      <c r="I181" s="167">
        <f>(I29+I67+I105+I143)*'1. Coverage&amp;Subs'!$F$227</f>
        <v>8.4896640000000012</v>
      </c>
      <c r="J181" s="167">
        <f>(J29+J67+J105+J143)*'1. Coverage&amp;Subs'!$F$227</f>
        <v>8.6594572800000016</v>
      </c>
      <c r="K181" s="167">
        <f>(K29+K67+K105+K143)*'1. Coverage&amp;Subs'!$F$227</f>
        <v>8.8326464256000019</v>
      </c>
      <c r="L181" s="167">
        <f>(L29+L67+L105+L143)*'1. Coverage&amp;Subs'!$F$227</f>
        <v>9.0092993541120006</v>
      </c>
      <c r="N181" s="68"/>
    </row>
    <row r="182" spans="3:14">
      <c r="C182" s="80" t="str">
        <f t="shared" si="67"/>
        <v>S14</v>
      </c>
      <c r="D182" s="80" t="str">
        <f t="shared" si="67"/>
        <v>Изходящи MMS към други мрежи (MMS outgoing to other network)</v>
      </c>
      <c r="E182" s="34" t="str">
        <f t="shared" si="66"/>
        <v>брой съобщения (Number of messages)</v>
      </c>
      <c r="F182" s="167">
        <f>(F30+F68+F106+F144)*'1. Coverage&amp;Subs'!$F$227</f>
        <v>8</v>
      </c>
      <c r="G182" s="167">
        <f>(G30+G68+G106+G144)*'1. Coverage&amp;Subs'!$F$227</f>
        <v>8.16</v>
      </c>
      <c r="H182" s="167">
        <f>(H30+H68+H106+H144)*'1. Coverage&amp;Subs'!$F$227</f>
        <v>8.3231999999999999</v>
      </c>
      <c r="I182" s="167">
        <f>(I30+I68+I106+I144)*'1. Coverage&amp;Subs'!$F$227</f>
        <v>8.4896640000000012</v>
      </c>
      <c r="J182" s="167">
        <f>(J30+J68+J106+J144)*'1. Coverage&amp;Subs'!$F$227</f>
        <v>8.6594572800000016</v>
      </c>
      <c r="K182" s="167">
        <f>(K30+K68+K106+K144)*'1. Coverage&amp;Subs'!$F$227</f>
        <v>8.8326464256000019</v>
      </c>
      <c r="L182" s="167">
        <f>(L30+L68+L106+L144)*'1. Coverage&amp;Subs'!$F$227</f>
        <v>9.0092993541120006</v>
      </c>
      <c r="N182" s="68"/>
    </row>
    <row r="183" spans="3:14">
      <c r="C183" s="80" t="str">
        <f t="shared" si="67"/>
        <v>S15</v>
      </c>
      <c r="D183" s="80" t="str">
        <f t="shared" si="67"/>
        <v>Входящи MMS от други мрежи (MMS incoming from other network)</v>
      </c>
      <c r="E183" s="34" t="str">
        <f t="shared" si="66"/>
        <v>брой съобщения (Number of messages)</v>
      </c>
      <c r="F183" s="167">
        <f>(F31+F69+F107+F145)*'1. Coverage&amp;Subs'!$F$227</f>
        <v>8</v>
      </c>
      <c r="G183" s="167">
        <f>(G31+G69+G107+G145)*'1. Coverage&amp;Subs'!$F$227</f>
        <v>8.16</v>
      </c>
      <c r="H183" s="167">
        <f>(H31+H69+H107+H145)*'1. Coverage&amp;Subs'!$F$227</f>
        <v>8.3231999999999999</v>
      </c>
      <c r="I183" s="167">
        <f>(I31+I69+I107+I145)*'1. Coverage&amp;Subs'!$F$227</f>
        <v>8.4896640000000012</v>
      </c>
      <c r="J183" s="167">
        <f>(J31+J69+J107+J145)*'1. Coverage&amp;Subs'!$F$227</f>
        <v>8.6594572800000016</v>
      </c>
      <c r="K183" s="167">
        <f>(K31+K69+K107+K145)*'1. Coverage&amp;Subs'!$F$227</f>
        <v>8.8326464256000019</v>
      </c>
      <c r="L183" s="167">
        <f>(L31+L69+L107+L145)*'1. Coverage&amp;Subs'!$F$227</f>
        <v>9.0092993541120006</v>
      </c>
      <c r="N183" s="68"/>
    </row>
    <row r="184" spans="3:14">
      <c r="C184" s="80" t="str">
        <f t="shared" si="67"/>
        <v>S16</v>
      </c>
      <c r="D184" s="80" t="str">
        <f t="shared" si="67"/>
        <v>SMS в мрежата (SMS on net)</v>
      </c>
      <c r="E184" s="34" t="str">
        <f t="shared" si="66"/>
        <v>брой съобщения (Number of messages)</v>
      </c>
      <c r="F184" s="167">
        <f>(F32+F70+F108+F146)*'1. Coverage&amp;Subs'!$F$227</f>
        <v>240</v>
      </c>
      <c r="G184" s="167">
        <f>(G32+G70+G108+G146)*'1. Coverage&amp;Subs'!$F$227</f>
        <v>244.8</v>
      </c>
      <c r="H184" s="167">
        <f>(H32+H70+H108+H146)*'1. Coverage&amp;Subs'!$F$227</f>
        <v>249.69600000000003</v>
      </c>
      <c r="I184" s="167">
        <f>(I32+I70+I108+I146)*'1. Coverage&amp;Subs'!$F$227</f>
        <v>254.68992000000003</v>
      </c>
      <c r="J184" s="167">
        <f>(J32+J70+J108+J146)*'1. Coverage&amp;Subs'!$F$227</f>
        <v>259.78371840000005</v>
      </c>
      <c r="K184" s="167">
        <f>(K32+K70+K108+K146)*'1. Coverage&amp;Subs'!$F$227</f>
        <v>264.97939276800008</v>
      </c>
      <c r="L184" s="167">
        <f>(L32+L70+L108+L146)*'1. Coverage&amp;Subs'!$F$227</f>
        <v>270.2789806233601</v>
      </c>
      <c r="N184" s="68"/>
    </row>
    <row r="185" spans="3:14">
      <c r="C185" s="80" t="str">
        <f t="shared" si="67"/>
        <v>S17</v>
      </c>
      <c r="D185" s="80" t="str">
        <f t="shared" si="67"/>
        <v>Изходящи SMS към други мрежи (SMS outgoing to other network)</v>
      </c>
      <c r="E185" s="34" t="str">
        <f t="shared" si="66"/>
        <v>брой съобщения (Number of messages)</v>
      </c>
      <c r="F185" s="167">
        <f>(F33+F71+F109+F147)*'1. Coverage&amp;Subs'!$F$227</f>
        <v>80</v>
      </c>
      <c r="G185" s="167">
        <f>(G33+G71+G109+G147)*'1. Coverage&amp;Subs'!$F$227</f>
        <v>81.600000000000009</v>
      </c>
      <c r="H185" s="167">
        <f>(H33+H71+H109+H147)*'1. Coverage&amp;Subs'!$F$227</f>
        <v>83.232000000000014</v>
      </c>
      <c r="I185" s="167">
        <f>(I33+I71+I109+I147)*'1. Coverage&amp;Subs'!$F$227</f>
        <v>84.896640000000005</v>
      </c>
      <c r="J185" s="167">
        <f>(J33+J71+J109+J147)*'1. Coverage&amp;Subs'!$F$227</f>
        <v>86.594572800000009</v>
      </c>
      <c r="K185" s="167">
        <f>(K33+K71+K109+K147)*'1. Coverage&amp;Subs'!$F$227</f>
        <v>88.326464256000008</v>
      </c>
      <c r="L185" s="167">
        <f>(L33+L71+L109+L147)*'1. Coverage&amp;Subs'!$F$227</f>
        <v>90.092993541120009</v>
      </c>
      <c r="N185" s="68"/>
    </row>
    <row r="186" spans="3:14">
      <c r="C186" s="80" t="str">
        <f t="shared" si="67"/>
        <v>S18</v>
      </c>
      <c r="D186" s="80" t="str">
        <f t="shared" si="67"/>
        <v>Входящи SMS от други мрежи (SMS incoming from other network)</v>
      </c>
      <c r="E186" s="34" t="str">
        <f t="shared" si="66"/>
        <v>брой съобщения (Number of messages)</v>
      </c>
      <c r="F186" s="167">
        <f>(F34+F72+F110+F148)*'1. Coverage&amp;Subs'!$F$227</f>
        <v>40</v>
      </c>
      <c r="G186" s="167">
        <f>(G34+G72+G110+G148)*'1. Coverage&amp;Subs'!$F$227</f>
        <v>40.800000000000004</v>
      </c>
      <c r="H186" s="167">
        <f>(H34+H72+H110+H148)*'1. Coverage&amp;Subs'!$F$227</f>
        <v>41.616000000000007</v>
      </c>
      <c r="I186" s="167">
        <f>(I34+I72+I110+I148)*'1. Coverage&amp;Subs'!$F$227</f>
        <v>42.448320000000002</v>
      </c>
      <c r="J186" s="167">
        <f>(J34+J72+J110+J148)*'1. Coverage&amp;Subs'!$F$227</f>
        <v>43.297286400000004</v>
      </c>
      <c r="K186" s="167">
        <f>(K34+K72+K110+K148)*'1. Coverage&amp;Subs'!$F$227</f>
        <v>44.163232128000004</v>
      </c>
      <c r="L186" s="167">
        <f>(L34+L72+L110+L148)*'1. Coverage&amp;Subs'!$F$227</f>
        <v>45.046496770560005</v>
      </c>
      <c r="N186" s="68"/>
    </row>
    <row r="187" spans="3:14">
      <c r="C187" s="80" t="str">
        <f t="shared" si="67"/>
        <v>S19</v>
      </c>
      <c r="D187" s="80" t="str">
        <f t="shared" si="67"/>
        <v>Пренос на данни (Data services)</v>
      </c>
      <c r="E187" s="34" t="str">
        <f t="shared" si="66"/>
        <v>MB (MB)</v>
      </c>
      <c r="F187" s="167">
        <f>(F35+F73+F111+F149)*'1. Coverage&amp;Subs'!$F$227</f>
        <v>4000</v>
      </c>
      <c r="G187" s="167">
        <f>(G35+G73+G111+G149)*'1. Coverage&amp;Subs'!$F$227</f>
        <v>4080</v>
      </c>
      <c r="H187" s="167">
        <f>(H35+H73+H111+H149)*'1. Coverage&amp;Subs'!$F$227</f>
        <v>4161.6000000000004</v>
      </c>
      <c r="I187" s="167">
        <f>(I35+I73+I111+I149)*'1. Coverage&amp;Subs'!$F$227</f>
        <v>4244.8320000000003</v>
      </c>
      <c r="J187" s="167">
        <f>(J35+J73+J111+J149)*'1. Coverage&amp;Subs'!$F$227</f>
        <v>4329.7286400000003</v>
      </c>
      <c r="K187" s="167">
        <f>(K35+K73+K111+K149)*'1. Coverage&amp;Subs'!$F$227</f>
        <v>4416.3232128</v>
      </c>
      <c r="L187" s="167">
        <f>(L35+L73+L111+L149)*'1. Coverage&amp;Subs'!$F$227</f>
        <v>4504.6496770559997</v>
      </c>
      <c r="N187" s="68"/>
    </row>
    <row r="188" spans="3:14">
      <c r="C188" s="80" t="str">
        <f t="shared" si="67"/>
        <v>S20</v>
      </c>
      <c r="D188" s="80" t="str">
        <f t="shared" si="67"/>
        <v>Subscribers</v>
      </c>
      <c r="E188" s="34" t="str">
        <f t="shared" si="66"/>
        <v>Subscriber</v>
      </c>
      <c r="F188" s="167">
        <f>(F36+F74+F112+F150)*'1. Coverage&amp;Subs'!$F$227</f>
        <v>0</v>
      </c>
      <c r="G188" s="167">
        <f>(G36+G74+G112+G150)*'1. Coverage&amp;Subs'!$F$227</f>
        <v>0</v>
      </c>
      <c r="H188" s="167">
        <f>(H36+H74+H112+H150)*'1. Coverage&amp;Subs'!$F$227</f>
        <v>0</v>
      </c>
      <c r="I188" s="167">
        <f>(I36+I74+I112+I150)*'1. Coverage&amp;Subs'!$F$227</f>
        <v>0</v>
      </c>
      <c r="J188" s="167">
        <f>(J36+J74+J112+J150)*'1. Coverage&amp;Subs'!$F$227</f>
        <v>0</v>
      </c>
      <c r="K188" s="167">
        <f>(K36+K74+K112+K150)*'1. Coverage&amp;Subs'!$F$227</f>
        <v>0</v>
      </c>
      <c r="L188" s="167">
        <f>(L36+L74+L112+L150)*'1. Coverage&amp;Subs'!$F$227</f>
        <v>0</v>
      </c>
      <c r="N188" s="68"/>
    </row>
    <row r="189" spans="3:14">
      <c r="C189" s="80" t="str">
        <f t="shared" si="67"/>
        <v>S21</v>
      </c>
      <c r="D189" s="80" t="str">
        <f t="shared" si="67"/>
        <v>OTHER: complete as required</v>
      </c>
      <c r="E189" s="34" t="str">
        <f t="shared" si="66"/>
        <v>OTHER: complete as required</v>
      </c>
      <c r="F189" s="167">
        <f>(F37+F75+F113+F151)*'1. Coverage&amp;Subs'!$F$227</f>
        <v>0</v>
      </c>
      <c r="G189" s="167">
        <f>(G37+G75+G113+G151)*'1. Coverage&amp;Subs'!$F$227</f>
        <v>0</v>
      </c>
      <c r="H189" s="167">
        <f>(H37+H75+H113+H151)*'1. Coverage&amp;Subs'!$F$227</f>
        <v>0</v>
      </c>
      <c r="I189" s="167">
        <f>(I37+I75+I113+I151)*'1. Coverage&amp;Subs'!$F$227</f>
        <v>0</v>
      </c>
      <c r="J189" s="167">
        <f>(J37+J75+J113+J151)*'1. Coverage&amp;Subs'!$F$227</f>
        <v>0</v>
      </c>
      <c r="K189" s="167">
        <f>(K37+K75+K113+K151)*'1. Coverage&amp;Subs'!$F$227</f>
        <v>0</v>
      </c>
      <c r="L189" s="167">
        <f>(L37+L75+L113+L151)*'1. Coverage&amp;Subs'!$F$227</f>
        <v>0</v>
      </c>
      <c r="N189" s="68"/>
    </row>
    <row r="190" spans="3:14">
      <c r="C190" s="80" t="str">
        <f t="shared" si="67"/>
        <v>S22</v>
      </c>
      <c r="D190" s="80" t="str">
        <f t="shared" si="67"/>
        <v>OTHER: complete as required</v>
      </c>
      <c r="E190" s="34" t="str">
        <f t="shared" si="66"/>
        <v>OTHER: complete as required</v>
      </c>
      <c r="F190" s="167">
        <f>(F38+F76+F114+F152)*'1. Coverage&amp;Subs'!$F$227</f>
        <v>0</v>
      </c>
      <c r="G190" s="167">
        <f>(G38+G76+G114+G152)*'1. Coverage&amp;Subs'!$F$227</f>
        <v>0</v>
      </c>
      <c r="H190" s="167">
        <f>(H38+H76+H114+H152)*'1. Coverage&amp;Subs'!$F$227</f>
        <v>0</v>
      </c>
      <c r="I190" s="167">
        <f>(I38+I76+I114+I152)*'1. Coverage&amp;Subs'!$F$227</f>
        <v>0</v>
      </c>
      <c r="J190" s="167">
        <f>(J38+J76+J114+J152)*'1. Coverage&amp;Subs'!$F$227</f>
        <v>0</v>
      </c>
      <c r="K190" s="167">
        <f>(K38+K76+K114+K152)*'1. Coverage&amp;Subs'!$F$227</f>
        <v>0</v>
      </c>
      <c r="L190" s="167">
        <f>(L38+L76+L114+L152)*'1. Coverage&amp;Subs'!$F$227</f>
        <v>0</v>
      </c>
      <c r="N190" s="68"/>
    </row>
    <row r="191" spans="3:14">
      <c r="C191" s="80" t="str">
        <f t="shared" si="67"/>
        <v>S23</v>
      </c>
      <c r="D191" s="80" t="str">
        <f t="shared" si="67"/>
        <v>OTHER: complete as required</v>
      </c>
      <c r="E191" s="34" t="str">
        <f t="shared" si="66"/>
        <v>OTHER: complete as required</v>
      </c>
      <c r="F191" s="167">
        <f>(F39+F77+F115+F153)*'1. Coverage&amp;Subs'!$F$227</f>
        <v>0</v>
      </c>
      <c r="G191" s="167">
        <f>(G39+G77+G115+G153)*'1. Coverage&amp;Subs'!$F$227</f>
        <v>0</v>
      </c>
      <c r="H191" s="167">
        <f>(H39+H77+H115+H153)*'1. Coverage&amp;Subs'!$F$227</f>
        <v>0</v>
      </c>
      <c r="I191" s="167">
        <f>(I39+I77+I115+I153)*'1. Coverage&amp;Subs'!$F$227</f>
        <v>0</v>
      </c>
      <c r="J191" s="167">
        <f>(J39+J77+J115+J153)*'1. Coverage&amp;Subs'!$F$227</f>
        <v>0</v>
      </c>
      <c r="K191" s="167">
        <f>(K39+K77+K115+K153)*'1. Coverage&amp;Subs'!$F$227</f>
        <v>0</v>
      </c>
      <c r="L191" s="167">
        <f>(L39+L77+L115+L153)*'1. Coverage&amp;Subs'!$F$227</f>
        <v>0</v>
      </c>
      <c r="N191" s="68"/>
    </row>
    <row r="192" spans="3:14">
      <c r="C192" s="80" t="str">
        <f t="shared" si="67"/>
        <v>S24</v>
      </c>
      <c r="D192" s="80" t="str">
        <f t="shared" si="67"/>
        <v>OTHER: complete as required</v>
      </c>
      <c r="E192" s="34" t="str">
        <f t="shared" si="66"/>
        <v>OTHER: complete as required</v>
      </c>
      <c r="F192" s="167">
        <f>(F40+F78+F116+F154)*'1. Coverage&amp;Subs'!$F$227</f>
        <v>0</v>
      </c>
      <c r="G192" s="167">
        <f>(G40+G78+G116+G154)*'1. Coverage&amp;Subs'!$F$227</f>
        <v>0</v>
      </c>
      <c r="H192" s="167">
        <f>(H40+H78+H116+H154)*'1. Coverage&amp;Subs'!$F$227</f>
        <v>0</v>
      </c>
      <c r="I192" s="167">
        <f>(I40+I78+I116+I154)*'1. Coverage&amp;Subs'!$F$227</f>
        <v>0</v>
      </c>
      <c r="J192" s="167">
        <f>(J40+J78+J116+J154)*'1. Coverage&amp;Subs'!$F$227</f>
        <v>0</v>
      </c>
      <c r="K192" s="167">
        <f>(K40+K78+K116+K154)*'1. Coverage&amp;Subs'!$F$227</f>
        <v>0</v>
      </c>
      <c r="L192" s="167">
        <f>(L40+L78+L116+L154)*'1. Coverage&amp;Subs'!$F$227</f>
        <v>0</v>
      </c>
      <c r="N192" s="68"/>
    </row>
    <row r="193" spans="3:14">
      <c r="C193" s="80" t="str">
        <f t="shared" si="67"/>
        <v>S25</v>
      </c>
      <c r="D193" s="80" t="str">
        <f t="shared" si="67"/>
        <v>OTHER: complete as required</v>
      </c>
      <c r="E193" s="34" t="str">
        <f t="shared" si="66"/>
        <v>OTHER: complete as required</v>
      </c>
      <c r="F193" s="167">
        <f>(F41+F79+F117+F155)*'1. Coverage&amp;Subs'!$F$227</f>
        <v>0</v>
      </c>
      <c r="G193" s="167">
        <f>(G41+G79+G117+G155)*'1. Coverage&amp;Subs'!$F$227</f>
        <v>0</v>
      </c>
      <c r="H193" s="167">
        <f>(H41+H79+H117+H155)*'1. Coverage&amp;Subs'!$F$227</f>
        <v>0</v>
      </c>
      <c r="I193" s="167">
        <f>(I41+I79+I117+I155)*'1. Coverage&amp;Subs'!$F$227</f>
        <v>0</v>
      </c>
      <c r="J193" s="167">
        <f>(J41+J79+J117+J155)*'1. Coverage&amp;Subs'!$F$227</f>
        <v>0</v>
      </c>
      <c r="K193" s="167">
        <f>(K41+K79+K117+K155)*'1. Coverage&amp;Subs'!$F$227</f>
        <v>0</v>
      </c>
      <c r="L193" s="167">
        <f>(L41+L79+L117+L155)*'1. Coverage&amp;Subs'!$F$227</f>
        <v>0</v>
      </c>
      <c r="N193" s="68"/>
    </row>
    <row r="194" spans="3:14">
      <c r="C194" s="80" t="str">
        <f t="shared" si="67"/>
        <v>S26</v>
      </c>
      <c r="D194" s="80" t="str">
        <f t="shared" si="67"/>
        <v>OTHER: complete as required</v>
      </c>
      <c r="E194" s="34" t="str">
        <f t="shared" si="66"/>
        <v>OTHER: complete as required</v>
      </c>
      <c r="F194" s="167">
        <f>(F42+F80+F118+F156)*'1. Coverage&amp;Subs'!$F$227</f>
        <v>0</v>
      </c>
      <c r="G194" s="167">
        <f>(G42+G80+G118+G156)*'1. Coverage&amp;Subs'!$F$227</f>
        <v>0</v>
      </c>
      <c r="H194" s="167">
        <f>(H42+H80+H118+H156)*'1. Coverage&amp;Subs'!$F$227</f>
        <v>0</v>
      </c>
      <c r="I194" s="167">
        <f>(I42+I80+I118+I156)*'1. Coverage&amp;Subs'!$F$227</f>
        <v>0</v>
      </c>
      <c r="J194" s="167">
        <f>(J42+J80+J118+J156)*'1. Coverage&amp;Subs'!$F$227</f>
        <v>0</v>
      </c>
      <c r="K194" s="167">
        <f>(K42+K80+K118+K156)*'1. Coverage&amp;Subs'!$F$227</f>
        <v>0</v>
      </c>
      <c r="L194" s="167">
        <f>(L42+L80+L118+L156)*'1. Coverage&amp;Subs'!$F$227</f>
        <v>0</v>
      </c>
      <c r="N194" s="68"/>
    </row>
    <row r="195" spans="3:14">
      <c r="C195" s="80" t="str">
        <f t="shared" si="67"/>
        <v>S27</v>
      </c>
      <c r="D195" s="80" t="str">
        <f t="shared" si="67"/>
        <v>OTHER: complete as required</v>
      </c>
      <c r="E195" s="34" t="str">
        <f t="shared" si="66"/>
        <v>OTHER: complete as required</v>
      </c>
      <c r="F195" s="167">
        <f>(F43+F81+F119+F157)*'1. Coverage&amp;Subs'!$F$227</f>
        <v>0</v>
      </c>
      <c r="G195" s="167">
        <f>(G43+G81+G119+G157)*'1. Coverage&amp;Subs'!$F$227</f>
        <v>0</v>
      </c>
      <c r="H195" s="167">
        <f>(H43+H81+H119+H157)*'1. Coverage&amp;Subs'!$F$227</f>
        <v>0</v>
      </c>
      <c r="I195" s="167">
        <f>(I43+I81+I119+I157)*'1. Coverage&amp;Subs'!$F$227</f>
        <v>0</v>
      </c>
      <c r="J195" s="167">
        <f>(J43+J81+J119+J157)*'1. Coverage&amp;Subs'!$F$227</f>
        <v>0</v>
      </c>
      <c r="K195" s="167">
        <f>(K43+K81+K119+K157)*'1. Coverage&amp;Subs'!$F$227</f>
        <v>0</v>
      </c>
      <c r="L195" s="167">
        <f>(L43+L81+L119+L157)*'1. Coverage&amp;Subs'!$F$227</f>
        <v>0</v>
      </c>
      <c r="N195" s="68"/>
    </row>
    <row r="196" spans="3:14">
      <c r="C196" s="80" t="str">
        <f t="shared" si="67"/>
        <v>S28</v>
      </c>
      <c r="D196" s="80" t="str">
        <f t="shared" si="67"/>
        <v>OTHER: complete as required</v>
      </c>
      <c r="E196" s="34" t="str">
        <f t="shared" si="66"/>
        <v>OTHER: complete as required</v>
      </c>
      <c r="F196" s="167">
        <f>(F44+F82+F120+F158)*'1. Coverage&amp;Subs'!$F$227</f>
        <v>0</v>
      </c>
      <c r="G196" s="167">
        <f>(G44+G82+G120+G158)*'1. Coverage&amp;Subs'!$F$227</f>
        <v>0</v>
      </c>
      <c r="H196" s="167">
        <f>(H44+H82+H120+H158)*'1. Coverage&amp;Subs'!$F$227</f>
        <v>0</v>
      </c>
      <c r="I196" s="167">
        <f>(I44+I82+I120+I158)*'1. Coverage&amp;Subs'!$F$227</f>
        <v>0</v>
      </c>
      <c r="J196" s="167">
        <f>(J44+J82+J120+J158)*'1. Coverage&amp;Subs'!$F$227</f>
        <v>0</v>
      </c>
      <c r="K196" s="167">
        <f>(K44+K82+K120+K158)*'1. Coverage&amp;Subs'!$F$227</f>
        <v>0</v>
      </c>
      <c r="L196" s="167">
        <f>(L44+L82+L120+L158)*'1. Coverage&amp;Subs'!$F$227</f>
        <v>0</v>
      </c>
      <c r="N196" s="68"/>
    </row>
    <row r="197" spans="3:14">
      <c r="C197" s="80" t="str">
        <f t="shared" si="67"/>
        <v>S29</v>
      </c>
      <c r="D197" s="80" t="str">
        <f t="shared" si="67"/>
        <v>OTHER: complete as required</v>
      </c>
      <c r="E197" s="34" t="str">
        <f t="shared" si="66"/>
        <v>OTHER: complete as required</v>
      </c>
      <c r="F197" s="167">
        <f>(F45+F83+F121+F159)*'1. Coverage&amp;Subs'!$F$227</f>
        <v>0</v>
      </c>
      <c r="G197" s="167">
        <f>(G45+G83+G121+G159)*'1. Coverage&amp;Subs'!$F$227</f>
        <v>0</v>
      </c>
      <c r="H197" s="167">
        <f>(H45+H83+H121+H159)*'1. Coverage&amp;Subs'!$F$227</f>
        <v>0</v>
      </c>
      <c r="I197" s="167">
        <f>(I45+I83+I121+I159)*'1. Coverage&amp;Subs'!$F$227</f>
        <v>0</v>
      </c>
      <c r="J197" s="167">
        <f>(J45+J83+J121+J159)*'1. Coverage&amp;Subs'!$F$227</f>
        <v>0</v>
      </c>
      <c r="K197" s="167">
        <f>(K45+K83+K121+K159)*'1. Coverage&amp;Subs'!$F$227</f>
        <v>0</v>
      </c>
      <c r="L197" s="167">
        <f>(L45+L83+L121+L159)*'1. Coverage&amp;Subs'!$F$227</f>
        <v>0</v>
      </c>
      <c r="N197" s="68"/>
    </row>
    <row r="198" spans="3:14">
      <c r="C198" s="80" t="str">
        <f t="shared" si="67"/>
        <v>S30</v>
      </c>
      <c r="D198" s="80" t="str">
        <f t="shared" si="67"/>
        <v>OTHER: complete as required</v>
      </c>
      <c r="E198" s="34" t="str">
        <f t="shared" si="66"/>
        <v>OTHER: complete as required</v>
      </c>
      <c r="F198" s="167">
        <f>(F46+F84+F122+F160)*'1. Coverage&amp;Subs'!$F$227</f>
        <v>0</v>
      </c>
      <c r="G198" s="167">
        <f>(G46+G84+G122+G160)*'1. Coverage&amp;Subs'!$F$227</f>
        <v>0</v>
      </c>
      <c r="H198" s="167">
        <f>(H46+H84+H122+H160)*'1. Coverage&amp;Subs'!$F$227</f>
        <v>0</v>
      </c>
      <c r="I198" s="167">
        <f>(I46+I84+I122+I160)*'1. Coverage&amp;Subs'!$F$227</f>
        <v>0</v>
      </c>
      <c r="J198" s="167">
        <f>(J46+J84+J122+J160)*'1. Coverage&amp;Subs'!$F$227</f>
        <v>0</v>
      </c>
      <c r="K198" s="167">
        <f>(K46+K84+K122+K160)*'1. Coverage&amp;Subs'!$F$227</f>
        <v>0</v>
      </c>
      <c r="L198" s="167">
        <f>(L46+L84+L122+L160)*'1. Coverage&amp;Subs'!$F$227</f>
        <v>0</v>
      </c>
      <c r="N198" s="68"/>
    </row>
    <row r="199" spans="3:14">
      <c r="C199" s="34" t="s">
        <v>280</v>
      </c>
      <c r="D199" s="81" t="s">
        <v>279</v>
      </c>
      <c r="E199" s="34" t="s">
        <v>280</v>
      </c>
      <c r="F199" s="156"/>
      <c r="G199" s="156"/>
      <c r="H199" s="157"/>
      <c r="I199" s="144"/>
      <c r="J199" s="144"/>
      <c r="K199" s="144"/>
      <c r="L199" s="144"/>
      <c r="N199" s="68"/>
    </row>
    <row r="200" spans="3:14">
      <c r="C200" s="55"/>
      <c r="D200" s="55"/>
      <c r="E200" s="55"/>
      <c r="F200" s="87"/>
      <c r="G200" s="88"/>
      <c r="H200" s="88"/>
      <c r="I200" s="88"/>
      <c r="J200" s="88"/>
      <c r="K200" s="88"/>
      <c r="L200" s="88"/>
      <c r="N200" s="68"/>
    </row>
    <row r="201" spans="3:14">
      <c r="C201" s="1"/>
      <c r="D201" s="55"/>
      <c r="E201" s="55"/>
      <c r="F201" s="87"/>
      <c r="G201" s="88"/>
      <c r="H201" s="88"/>
      <c r="I201" s="88"/>
      <c r="J201" s="88"/>
      <c r="K201" s="88"/>
      <c r="L201" s="88"/>
      <c r="N201" s="68"/>
    </row>
    <row r="202" spans="3:14">
      <c r="C202" s="19" t="s">
        <v>281</v>
      </c>
      <c r="F202" s="69"/>
      <c r="G202" s="69"/>
      <c r="H202" s="69"/>
      <c r="I202" s="70"/>
      <c r="J202" s="70"/>
      <c r="N202" s="68"/>
    </row>
    <row r="203" spans="3:14">
      <c r="C203" s="25"/>
      <c r="F203" s="69"/>
      <c r="G203" s="69"/>
      <c r="H203" s="69"/>
      <c r="I203" s="70"/>
      <c r="J203" s="70"/>
      <c r="N203" s="68"/>
    </row>
    <row r="204" spans="3:14">
      <c r="C204" s="25" t="s">
        <v>218</v>
      </c>
      <c r="D204" s="11"/>
      <c r="E204" s="11"/>
      <c r="F204" s="69"/>
      <c r="G204" s="69"/>
      <c r="H204" s="69"/>
      <c r="I204" s="70"/>
      <c r="J204" s="70"/>
      <c r="N204" s="68"/>
    </row>
    <row r="205" spans="3:14">
      <c r="C205" s="33" t="s">
        <v>0</v>
      </c>
      <c r="D205" s="33" t="s">
        <v>32</v>
      </c>
      <c r="E205" s="37" t="s">
        <v>14</v>
      </c>
      <c r="F205" s="42">
        <f t="shared" ref="F205:K205" si="68">F15</f>
        <v>2014</v>
      </c>
      <c r="G205" s="42">
        <f t="shared" si="68"/>
        <v>2015</v>
      </c>
      <c r="H205" s="42">
        <f t="shared" si="68"/>
        <v>2016</v>
      </c>
      <c r="I205" s="42">
        <f t="shared" si="68"/>
        <v>2017</v>
      </c>
      <c r="J205" s="42">
        <f t="shared" si="68"/>
        <v>2018</v>
      </c>
      <c r="K205" s="42">
        <f t="shared" si="68"/>
        <v>2019</v>
      </c>
      <c r="L205" s="42">
        <f t="shared" ref="L205" si="69">L15</f>
        <v>2020</v>
      </c>
      <c r="N205" s="68"/>
    </row>
    <row r="206" spans="3:14">
      <c r="C206" s="36"/>
      <c r="D206" s="36"/>
      <c r="E206" s="36" t="str">
        <f t="shared" ref="E206:E236" si="70">E168</f>
        <v>Millions</v>
      </c>
      <c r="F206" s="43" t="s">
        <v>31</v>
      </c>
      <c r="G206" s="43" t="s">
        <v>30</v>
      </c>
      <c r="H206" s="43" t="s">
        <v>30</v>
      </c>
      <c r="I206" s="43" t="s">
        <v>30</v>
      </c>
      <c r="J206" s="43" t="s">
        <v>30</v>
      </c>
      <c r="K206" s="43" t="s">
        <v>30</v>
      </c>
      <c r="L206" s="43" t="s">
        <v>30</v>
      </c>
      <c r="N206" s="68"/>
    </row>
    <row r="207" spans="3:14">
      <c r="C207" s="80" t="str">
        <f t="shared" ref="C207:D236" si="71">C169</f>
        <v>S01</v>
      </c>
      <c r="D207" s="80" t="str">
        <f t="shared" si="71"/>
        <v>Повиквания в мрежата (On Net calls)</v>
      </c>
      <c r="E207" s="34" t="str">
        <f t="shared" si="70"/>
        <v>минути (Minutes)</v>
      </c>
      <c r="F207" s="167">
        <f>IF('B. Dashboard'!$D$53=1,F17,IF('B. Dashboard'!$D$53=2,F55,IF('B. Dashboard'!$D$53=3,F93,(IF('B. Dashboard'!$D$53=4,F169)))))</f>
        <v>4000</v>
      </c>
      <c r="G207" s="167">
        <f>IF('B. Dashboard'!$D$53=1,G17,IF('B. Dashboard'!$D$53=2,G55,IF('B. Dashboard'!$D$53=3,G93,(IF('B. Dashboard'!$D$53=4,G169)))))</f>
        <v>4080</v>
      </c>
      <c r="H207" s="167">
        <f>IF('B. Dashboard'!$D$53=1,H17,IF('B. Dashboard'!$D$53=2,H55,IF('B. Dashboard'!$D$53=3,H93,(IF('B. Dashboard'!$D$53=4,H169)))))</f>
        <v>4161.6000000000004</v>
      </c>
      <c r="I207" s="167">
        <f>IF('B. Dashboard'!$D$53=1,I17,IF('B. Dashboard'!$D$53=2,I55,IF('B. Dashboard'!$D$53=3,I93,(IF('B. Dashboard'!$D$53=4,I169)))))</f>
        <v>4244.8320000000003</v>
      </c>
      <c r="J207" s="167">
        <f>IF('B. Dashboard'!$D$53=1,J17,IF('B. Dashboard'!$D$53=2,J55,IF('B. Dashboard'!$D$53=3,J93,(IF('B. Dashboard'!$D$53=4,J169)))))</f>
        <v>4329.7286400000003</v>
      </c>
      <c r="K207" s="167">
        <f>IF('B. Dashboard'!$D$53=1,K17,IF('B. Dashboard'!$D$53=2,K55,IF('B. Dashboard'!$D$53=3,K93,(IF('B. Dashboard'!$D$53=4,K169)))))</f>
        <v>4416.3232128</v>
      </c>
      <c r="L207" s="167">
        <f>IF('B. Dashboard'!$D$53=1,L17,IF('B. Dashboard'!$D$53=2,L55,IF('B. Dashboard'!$D$53=3,L93,(IF('B. Dashboard'!$D$53=4,L169)))))</f>
        <v>4504.6496770559997</v>
      </c>
      <c r="N207" s="68"/>
    </row>
    <row r="208" spans="3:14">
      <c r="C208" s="80" t="str">
        <f t="shared" si="71"/>
        <v>S02</v>
      </c>
      <c r="D208" s="80" t="str">
        <f t="shared" si="71"/>
        <v>Изходящи повиквания към фиксирана линия (Outgoing Calls to Fixed Line)</v>
      </c>
      <c r="E208" s="34" t="str">
        <f t="shared" si="70"/>
        <v>минути (Minutes)</v>
      </c>
      <c r="F208" s="167">
        <f>IF('B. Dashboard'!$D$53=1,F18,IF('B. Dashboard'!$D$53=2,F56,IF('B. Dashboard'!$D$53=3,F94,(IF('B. Dashboard'!$D$53=4,F170)))))</f>
        <v>80</v>
      </c>
      <c r="G208" s="167">
        <f>IF('B. Dashboard'!$D$53=1,G18,IF('B. Dashboard'!$D$53=2,G56,IF('B. Dashboard'!$D$53=3,G94,(IF('B. Dashboard'!$D$53=4,G170)))))</f>
        <v>81.600000000000009</v>
      </c>
      <c r="H208" s="167">
        <f>IF('B. Dashboard'!$D$53=1,H18,IF('B. Dashboard'!$D$53=2,H56,IF('B. Dashboard'!$D$53=3,H94,(IF('B. Dashboard'!$D$53=4,H170)))))</f>
        <v>83.232000000000014</v>
      </c>
      <c r="I208" s="167">
        <f>IF('B. Dashboard'!$D$53=1,I18,IF('B. Dashboard'!$D$53=2,I56,IF('B. Dashboard'!$D$53=3,I94,(IF('B. Dashboard'!$D$53=4,I170)))))</f>
        <v>84.896640000000005</v>
      </c>
      <c r="J208" s="167">
        <f>IF('B. Dashboard'!$D$53=1,J18,IF('B. Dashboard'!$D$53=2,J56,IF('B. Dashboard'!$D$53=3,J94,(IF('B. Dashboard'!$D$53=4,J170)))))</f>
        <v>86.594572800000009</v>
      </c>
      <c r="K208" s="167">
        <f>IF('B. Dashboard'!$D$53=1,K18,IF('B. Dashboard'!$D$53=2,K56,IF('B. Dashboard'!$D$53=3,K94,(IF('B. Dashboard'!$D$53=4,K170)))))</f>
        <v>88.326464256000008</v>
      </c>
      <c r="L208" s="167">
        <f>IF('B. Dashboard'!$D$53=1,L18,IF('B. Dashboard'!$D$53=2,L56,IF('B. Dashboard'!$D$53=3,L94,(IF('B. Dashboard'!$D$53=4,L170)))))</f>
        <v>90.092993541120009</v>
      </c>
      <c r="N208" s="68"/>
    </row>
    <row r="209" spans="3:14">
      <c r="C209" s="80" t="str">
        <f t="shared" si="71"/>
        <v>S03</v>
      </c>
      <c r="D209" s="80" t="str">
        <f t="shared" si="71"/>
        <v>Изходящи повиквания към други мобилни мрежи (Outgoing Calls to Other Mobile)</v>
      </c>
      <c r="E209" s="34" t="str">
        <f t="shared" si="70"/>
        <v>минути (Minutes)</v>
      </c>
      <c r="F209" s="167">
        <f>IF('B. Dashboard'!$D$53=1,F19,IF('B. Dashboard'!$D$53=2,F57,IF('B. Dashboard'!$D$53=3,F95,(IF('B. Dashboard'!$D$53=4,F171)))))</f>
        <v>800</v>
      </c>
      <c r="G209" s="167">
        <f>IF('B. Dashboard'!$D$53=1,G19,IF('B. Dashboard'!$D$53=2,G57,IF('B. Dashboard'!$D$53=3,G95,(IF('B. Dashboard'!$D$53=4,G171)))))</f>
        <v>816</v>
      </c>
      <c r="H209" s="167">
        <f>IF('B. Dashboard'!$D$53=1,H19,IF('B. Dashboard'!$D$53=2,H57,IF('B. Dashboard'!$D$53=3,H95,(IF('B. Dashboard'!$D$53=4,H171)))))</f>
        <v>832.32000000000016</v>
      </c>
      <c r="I209" s="167">
        <f>IF('B. Dashboard'!$D$53=1,I19,IF('B. Dashboard'!$D$53=2,I57,IF('B. Dashboard'!$D$53=3,I95,(IF('B. Dashboard'!$D$53=4,I171)))))</f>
        <v>848.96640000000014</v>
      </c>
      <c r="J209" s="167">
        <f>IF('B. Dashboard'!$D$53=1,J19,IF('B. Dashboard'!$D$53=2,J57,IF('B. Dashboard'!$D$53=3,J95,(IF('B. Dashboard'!$D$53=4,J171)))))</f>
        <v>865.94572800000014</v>
      </c>
      <c r="K209" s="167">
        <f>IF('B. Dashboard'!$D$53=1,K19,IF('B. Dashboard'!$D$53=2,K57,IF('B. Dashboard'!$D$53=3,K95,(IF('B. Dashboard'!$D$53=4,K171)))))</f>
        <v>883.26464256000008</v>
      </c>
      <c r="L209" s="167">
        <f>IF('B. Dashboard'!$D$53=1,L19,IF('B. Dashboard'!$D$53=2,L57,IF('B. Dashboard'!$D$53=3,L95,(IF('B. Dashboard'!$D$53=4,L171)))))</f>
        <v>900.92993541119995</v>
      </c>
      <c r="N209" s="68"/>
    </row>
    <row r="210" spans="3:14">
      <c r="C210" s="80" t="str">
        <f t="shared" si="71"/>
        <v>S04</v>
      </c>
      <c r="D210" s="80" t="str">
        <f t="shared" si="71"/>
        <v>Изходящи международни повиквания (Outgoing Calls to International)</v>
      </c>
      <c r="E210" s="34" t="str">
        <f t="shared" si="70"/>
        <v>минути (Minutes)</v>
      </c>
      <c r="F210" s="167">
        <f>IF('B. Dashboard'!$D$53=1,F20,IF('B. Dashboard'!$D$53=2,F58,IF('B. Dashboard'!$D$53=3,F96,(IF('B. Dashboard'!$D$53=4,F172)))))</f>
        <v>40</v>
      </c>
      <c r="G210" s="167">
        <f>IF('B. Dashboard'!$D$53=1,G20,IF('B. Dashboard'!$D$53=2,G58,IF('B. Dashboard'!$D$53=3,G96,(IF('B. Dashboard'!$D$53=4,G172)))))</f>
        <v>40.800000000000004</v>
      </c>
      <c r="H210" s="167">
        <f>IF('B. Dashboard'!$D$53=1,H20,IF('B. Dashboard'!$D$53=2,H58,IF('B. Dashboard'!$D$53=3,H96,(IF('B. Dashboard'!$D$53=4,H172)))))</f>
        <v>41.616000000000007</v>
      </c>
      <c r="I210" s="167">
        <f>IF('B. Dashboard'!$D$53=1,I20,IF('B. Dashboard'!$D$53=2,I58,IF('B. Dashboard'!$D$53=3,I96,(IF('B. Dashboard'!$D$53=4,I172)))))</f>
        <v>42.448320000000002</v>
      </c>
      <c r="J210" s="167">
        <f>IF('B. Dashboard'!$D$53=1,J20,IF('B. Dashboard'!$D$53=2,J58,IF('B. Dashboard'!$D$53=3,J96,(IF('B. Dashboard'!$D$53=4,J172)))))</f>
        <v>43.297286400000004</v>
      </c>
      <c r="K210" s="167">
        <f>IF('B. Dashboard'!$D$53=1,K20,IF('B. Dashboard'!$D$53=2,K58,IF('B. Dashboard'!$D$53=3,K96,(IF('B. Dashboard'!$D$53=4,K172)))))</f>
        <v>44.163232128000004</v>
      </c>
      <c r="L210" s="167">
        <f>IF('B. Dashboard'!$D$53=1,L20,IF('B. Dashboard'!$D$53=2,L58,IF('B. Dashboard'!$D$53=3,L96,(IF('B. Dashboard'!$D$53=4,L172)))))</f>
        <v>45.046496770560005</v>
      </c>
      <c r="N210" s="68"/>
    </row>
    <row r="211" spans="3:14">
      <c r="C211" s="80" t="str">
        <f t="shared" si="71"/>
        <v>S05</v>
      </c>
      <c r="D211" s="80" t="str">
        <f t="shared" si="71"/>
        <v>Входящи повиквания от фиксирана линия (Incoming calls from fixed)</v>
      </c>
      <c r="E211" s="34" t="str">
        <f t="shared" si="70"/>
        <v>минути (Minutes)</v>
      </c>
      <c r="F211" s="167">
        <f>IF('B. Dashboard'!$D$53=1,F21,IF('B. Dashboard'!$D$53=2,F59,IF('B. Dashboard'!$D$53=3,F97,(IF('B. Dashboard'!$D$53=4,F173)))))</f>
        <v>40</v>
      </c>
      <c r="G211" s="167">
        <f>IF('B. Dashboard'!$D$53=1,G21,IF('B. Dashboard'!$D$53=2,G59,IF('B. Dashboard'!$D$53=3,G97,(IF('B. Dashboard'!$D$53=4,G173)))))</f>
        <v>40.800000000000004</v>
      </c>
      <c r="H211" s="167">
        <f>IF('B. Dashboard'!$D$53=1,H21,IF('B. Dashboard'!$D$53=2,H59,IF('B. Dashboard'!$D$53=3,H97,(IF('B. Dashboard'!$D$53=4,H173)))))</f>
        <v>41.616000000000007</v>
      </c>
      <c r="I211" s="167">
        <f>IF('B. Dashboard'!$D$53=1,I21,IF('B. Dashboard'!$D$53=2,I59,IF('B. Dashboard'!$D$53=3,I97,(IF('B. Dashboard'!$D$53=4,I173)))))</f>
        <v>42.448320000000002</v>
      </c>
      <c r="J211" s="167">
        <f>IF('B. Dashboard'!$D$53=1,J21,IF('B. Dashboard'!$D$53=2,J59,IF('B. Dashboard'!$D$53=3,J97,(IF('B. Dashboard'!$D$53=4,J173)))))</f>
        <v>43.297286400000004</v>
      </c>
      <c r="K211" s="167">
        <f>IF('B. Dashboard'!$D$53=1,K21,IF('B. Dashboard'!$D$53=2,K59,IF('B. Dashboard'!$D$53=3,K97,(IF('B. Dashboard'!$D$53=4,K173)))))</f>
        <v>44.163232128000004</v>
      </c>
      <c r="L211" s="167">
        <f>IF('B. Dashboard'!$D$53=1,L21,IF('B. Dashboard'!$D$53=2,L59,IF('B. Dashboard'!$D$53=3,L97,(IF('B. Dashboard'!$D$53=4,L173)))))</f>
        <v>45.046496770560005</v>
      </c>
      <c r="N211" s="68"/>
    </row>
    <row r="212" spans="3:14">
      <c r="C212" s="80" t="str">
        <f t="shared" si="71"/>
        <v>S06</v>
      </c>
      <c r="D212" s="80" t="str">
        <f t="shared" si="71"/>
        <v>Входящи повиквания от други мобилни мрежи (Incoming calls from other mobile)</v>
      </c>
      <c r="E212" s="34" t="str">
        <f t="shared" si="70"/>
        <v>минути (Minutes)</v>
      </c>
      <c r="F212" s="167">
        <f>IF('B. Dashboard'!$D$53=1,F22,IF('B. Dashboard'!$D$53=2,F60,IF('B. Dashboard'!$D$53=3,F98,(IF('B. Dashboard'!$D$53=4,F174)))))</f>
        <v>800</v>
      </c>
      <c r="G212" s="167">
        <f>IF('B. Dashboard'!$D$53=1,G22,IF('B. Dashboard'!$D$53=2,G60,IF('B. Dashboard'!$D$53=3,G98,(IF('B. Dashboard'!$D$53=4,G174)))))</f>
        <v>816</v>
      </c>
      <c r="H212" s="167">
        <f>IF('B. Dashboard'!$D$53=1,H22,IF('B. Dashboard'!$D$53=2,H60,IF('B. Dashboard'!$D$53=3,H98,(IF('B. Dashboard'!$D$53=4,H174)))))</f>
        <v>832.32000000000016</v>
      </c>
      <c r="I212" s="167">
        <f>IF('B. Dashboard'!$D$53=1,I22,IF('B. Dashboard'!$D$53=2,I60,IF('B. Dashboard'!$D$53=3,I98,(IF('B. Dashboard'!$D$53=4,I174)))))</f>
        <v>848.96640000000014</v>
      </c>
      <c r="J212" s="167">
        <f>IF('B. Dashboard'!$D$53=1,J22,IF('B. Dashboard'!$D$53=2,J60,IF('B. Dashboard'!$D$53=3,J98,(IF('B. Dashboard'!$D$53=4,J174)))))</f>
        <v>865.94572800000014</v>
      </c>
      <c r="K212" s="167">
        <f>IF('B. Dashboard'!$D$53=1,K22,IF('B. Dashboard'!$D$53=2,K60,IF('B. Dashboard'!$D$53=3,K98,(IF('B. Dashboard'!$D$53=4,K174)))))</f>
        <v>883.26464256000008</v>
      </c>
      <c r="L212" s="167">
        <f>IF('B. Dashboard'!$D$53=1,L22,IF('B. Dashboard'!$D$53=2,L60,IF('B. Dashboard'!$D$53=3,L98,(IF('B. Dashboard'!$D$53=4,L174)))))</f>
        <v>900.92993541119995</v>
      </c>
      <c r="N212" s="68"/>
    </row>
    <row r="213" spans="3:14">
      <c r="C213" s="80" t="str">
        <f t="shared" si="71"/>
        <v>S07</v>
      </c>
      <c r="D213" s="80" t="str">
        <f t="shared" si="71"/>
        <v>Входящи международни повиквания (Incoming calls from international)</v>
      </c>
      <c r="E213" s="34" t="str">
        <f t="shared" si="70"/>
        <v>минути (Minutes)</v>
      </c>
      <c r="F213" s="167">
        <f>IF('B. Dashboard'!$D$53=1,F23,IF('B. Dashboard'!$D$53=2,F61,IF('B. Dashboard'!$D$53=3,F99,(IF('B. Dashboard'!$D$53=4,F175)))))</f>
        <v>240</v>
      </c>
      <c r="G213" s="167">
        <f>IF('B. Dashboard'!$D$53=1,G23,IF('B. Dashboard'!$D$53=2,G61,IF('B. Dashboard'!$D$53=3,G99,(IF('B. Dashboard'!$D$53=4,G175)))))</f>
        <v>244.8</v>
      </c>
      <c r="H213" s="167">
        <f>IF('B. Dashboard'!$D$53=1,H23,IF('B. Dashboard'!$D$53=2,H61,IF('B. Dashboard'!$D$53=3,H99,(IF('B. Dashboard'!$D$53=4,H175)))))</f>
        <v>249.69600000000003</v>
      </c>
      <c r="I213" s="167">
        <f>IF('B. Dashboard'!$D$53=1,I23,IF('B. Dashboard'!$D$53=2,I61,IF('B. Dashboard'!$D$53=3,I99,(IF('B. Dashboard'!$D$53=4,I175)))))</f>
        <v>254.68992000000003</v>
      </c>
      <c r="J213" s="167">
        <f>IF('B. Dashboard'!$D$53=1,J23,IF('B. Dashboard'!$D$53=2,J61,IF('B. Dashboard'!$D$53=3,J99,(IF('B. Dashboard'!$D$53=4,J175)))))</f>
        <v>259.78371840000005</v>
      </c>
      <c r="K213" s="167">
        <f>IF('B. Dashboard'!$D$53=1,K23,IF('B. Dashboard'!$D$53=2,K61,IF('B. Dashboard'!$D$53=3,K99,(IF('B. Dashboard'!$D$53=4,K175)))))</f>
        <v>264.97939276800008</v>
      </c>
      <c r="L213" s="167">
        <f>IF('B. Dashboard'!$D$53=1,L23,IF('B. Dashboard'!$D$53=2,L61,IF('B. Dashboard'!$D$53=3,L99,(IF('B. Dashboard'!$D$53=4,L175)))))</f>
        <v>270.2789806233601</v>
      </c>
      <c r="N213" s="68"/>
    </row>
    <row r="214" spans="3:14">
      <c r="C214" s="80" t="str">
        <f t="shared" si="71"/>
        <v>S08</v>
      </c>
      <c r="D214" s="80" t="str">
        <f t="shared" si="71"/>
        <v>Изходящи повиквания от чужди абонати в роуминг в мрежата на предприятието (Roaming Calls Outbound)</v>
      </c>
      <c r="E214" s="34" t="str">
        <f t="shared" si="70"/>
        <v>минути (Minutes)</v>
      </c>
      <c r="F214" s="167">
        <f>IF('B. Dashboard'!$D$53=1,F24,IF('B. Dashboard'!$D$53=2,F62,IF('B. Dashboard'!$D$53=3,F100,(IF('B. Dashboard'!$D$53=4,F176)))))</f>
        <v>80</v>
      </c>
      <c r="G214" s="167">
        <f>IF('B. Dashboard'!$D$53=1,G24,IF('B. Dashboard'!$D$53=2,G62,IF('B. Dashboard'!$D$53=3,G100,(IF('B. Dashboard'!$D$53=4,G176)))))</f>
        <v>81.600000000000009</v>
      </c>
      <c r="H214" s="167">
        <f>IF('B. Dashboard'!$D$53=1,H24,IF('B. Dashboard'!$D$53=2,H62,IF('B. Dashboard'!$D$53=3,H100,(IF('B. Dashboard'!$D$53=4,H176)))))</f>
        <v>83.232000000000014</v>
      </c>
      <c r="I214" s="167">
        <f>IF('B. Dashboard'!$D$53=1,I24,IF('B. Dashboard'!$D$53=2,I62,IF('B. Dashboard'!$D$53=3,I100,(IF('B. Dashboard'!$D$53=4,I176)))))</f>
        <v>84.896640000000005</v>
      </c>
      <c r="J214" s="167">
        <f>IF('B. Dashboard'!$D$53=1,J24,IF('B. Dashboard'!$D$53=2,J62,IF('B. Dashboard'!$D$53=3,J100,(IF('B. Dashboard'!$D$53=4,J176)))))</f>
        <v>86.594572800000009</v>
      </c>
      <c r="K214" s="167">
        <f>IF('B. Dashboard'!$D$53=1,K24,IF('B. Dashboard'!$D$53=2,K62,IF('B. Dashboard'!$D$53=3,K100,(IF('B. Dashboard'!$D$53=4,K176)))))</f>
        <v>88.326464256000008</v>
      </c>
      <c r="L214" s="167">
        <f>IF('B. Dashboard'!$D$53=1,L24,IF('B. Dashboard'!$D$53=2,L62,IF('B. Dashboard'!$D$53=3,L100,(IF('B. Dashboard'!$D$53=4,L176)))))</f>
        <v>90.092993541120009</v>
      </c>
      <c r="N214" s="68"/>
    </row>
    <row r="215" spans="3:14">
      <c r="C215" s="80" t="str">
        <f t="shared" si="71"/>
        <v>S09</v>
      </c>
      <c r="D215" s="80" t="str">
        <f t="shared" si="71"/>
        <v>Входящи повиквания от чужди абонати в роуминг в мрежата на предприятието (Roaming Calls Inbound)</v>
      </c>
      <c r="E215" s="34" t="str">
        <f t="shared" si="70"/>
        <v>минути (Minutes)</v>
      </c>
      <c r="F215" s="167">
        <f>IF('B. Dashboard'!$D$53=1,F25,IF('B. Dashboard'!$D$53=2,F63,IF('B. Dashboard'!$D$53=3,F101,(IF('B. Dashboard'!$D$53=4,F177)))))</f>
        <v>80</v>
      </c>
      <c r="G215" s="167">
        <f>IF('B. Dashboard'!$D$53=1,G25,IF('B. Dashboard'!$D$53=2,G63,IF('B. Dashboard'!$D$53=3,G101,(IF('B. Dashboard'!$D$53=4,G177)))))</f>
        <v>81.600000000000009</v>
      </c>
      <c r="H215" s="167">
        <f>IF('B. Dashboard'!$D$53=1,H25,IF('B. Dashboard'!$D$53=2,H63,IF('B. Dashboard'!$D$53=3,H101,(IF('B. Dashboard'!$D$53=4,H177)))))</f>
        <v>83.232000000000014</v>
      </c>
      <c r="I215" s="167">
        <f>IF('B. Dashboard'!$D$53=1,I25,IF('B. Dashboard'!$D$53=2,I63,IF('B. Dashboard'!$D$53=3,I101,(IF('B. Dashboard'!$D$53=4,I177)))))</f>
        <v>84.896640000000005</v>
      </c>
      <c r="J215" s="167">
        <f>IF('B. Dashboard'!$D$53=1,J25,IF('B. Dashboard'!$D$53=2,J63,IF('B. Dashboard'!$D$53=3,J101,(IF('B. Dashboard'!$D$53=4,J177)))))</f>
        <v>86.594572800000009</v>
      </c>
      <c r="K215" s="167">
        <f>IF('B. Dashboard'!$D$53=1,K25,IF('B. Dashboard'!$D$53=2,K63,IF('B. Dashboard'!$D$53=3,K101,(IF('B. Dashboard'!$D$53=4,K177)))))</f>
        <v>88.326464256000008</v>
      </c>
      <c r="L215" s="167">
        <f>IF('B. Dashboard'!$D$53=1,L25,IF('B. Dashboard'!$D$53=2,L63,IF('B. Dashboard'!$D$53=3,L101,(IF('B. Dashboard'!$D$53=4,L177)))))</f>
        <v>90.092993541120009</v>
      </c>
      <c r="N215" s="68"/>
    </row>
    <row r="216" spans="3:14">
      <c r="C216" s="80" t="str">
        <f t="shared" si="71"/>
        <v>S10</v>
      </c>
      <c r="D216" s="80" t="str">
        <f t="shared" si="71"/>
        <v>Гласова поща (Voice mail)</v>
      </c>
      <c r="E216" s="34" t="str">
        <f t="shared" si="70"/>
        <v>минути (Minutes)</v>
      </c>
      <c r="F216" s="167">
        <f>IF('B. Dashboard'!$D$53=1,F26,IF('B. Dashboard'!$D$53=2,F64,IF('B. Dashboard'!$D$53=3,F102,(IF('B. Dashboard'!$D$53=4,F178)))))</f>
        <v>40</v>
      </c>
      <c r="G216" s="167">
        <f>IF('B. Dashboard'!$D$53=1,G26,IF('B. Dashboard'!$D$53=2,G64,IF('B. Dashboard'!$D$53=3,G102,(IF('B. Dashboard'!$D$53=4,G178)))))</f>
        <v>40.800000000000004</v>
      </c>
      <c r="H216" s="167">
        <f>IF('B. Dashboard'!$D$53=1,H26,IF('B. Dashboard'!$D$53=2,H64,IF('B. Dashboard'!$D$53=3,H102,(IF('B. Dashboard'!$D$53=4,H178)))))</f>
        <v>41.616000000000007</v>
      </c>
      <c r="I216" s="167">
        <f>IF('B. Dashboard'!$D$53=1,I26,IF('B. Dashboard'!$D$53=2,I64,IF('B. Dashboard'!$D$53=3,I102,(IF('B. Dashboard'!$D$53=4,I178)))))</f>
        <v>42.448320000000002</v>
      </c>
      <c r="J216" s="167">
        <f>IF('B. Dashboard'!$D$53=1,J26,IF('B. Dashboard'!$D$53=2,J64,IF('B. Dashboard'!$D$53=3,J102,(IF('B. Dashboard'!$D$53=4,J178)))))</f>
        <v>43.297286400000004</v>
      </c>
      <c r="K216" s="167">
        <f>IF('B. Dashboard'!$D$53=1,K26,IF('B. Dashboard'!$D$53=2,K64,IF('B. Dashboard'!$D$53=3,K102,(IF('B. Dashboard'!$D$53=4,K178)))))</f>
        <v>44.163232128000004</v>
      </c>
      <c r="L216" s="167">
        <f>IF('B. Dashboard'!$D$53=1,L26,IF('B. Dashboard'!$D$53=2,L64,IF('B. Dashboard'!$D$53=3,L102,(IF('B. Dashboard'!$D$53=4,L178)))))</f>
        <v>45.046496770560005</v>
      </c>
      <c r="N216" s="68"/>
    </row>
    <row r="217" spans="3:14">
      <c r="C217" s="80" t="str">
        <f t="shared" si="71"/>
        <v>S11</v>
      </c>
      <c r="D217" s="80" t="str">
        <f t="shared" si="71"/>
        <v>Повиквания към центъра за обслужване на клиенти (Help desk call)</v>
      </c>
      <c r="E217" s="34" t="str">
        <f t="shared" si="70"/>
        <v>минути (Minutes)</v>
      </c>
      <c r="F217" s="167">
        <f>IF('B. Dashboard'!$D$53=1,F27,IF('B. Dashboard'!$D$53=2,F65,IF('B. Dashboard'!$D$53=3,F103,(IF('B. Dashboard'!$D$53=4,F179)))))</f>
        <v>40</v>
      </c>
      <c r="G217" s="167">
        <f>IF('B. Dashboard'!$D$53=1,G27,IF('B. Dashboard'!$D$53=2,G65,IF('B. Dashboard'!$D$53=3,G103,(IF('B. Dashboard'!$D$53=4,G179)))))</f>
        <v>40.800000000000004</v>
      </c>
      <c r="H217" s="167">
        <f>IF('B. Dashboard'!$D$53=1,H27,IF('B. Dashboard'!$D$53=2,H65,IF('B. Dashboard'!$D$53=3,H103,(IF('B. Dashboard'!$D$53=4,H179)))))</f>
        <v>41.616000000000007</v>
      </c>
      <c r="I217" s="167">
        <f>IF('B. Dashboard'!$D$53=1,I27,IF('B. Dashboard'!$D$53=2,I65,IF('B. Dashboard'!$D$53=3,I103,(IF('B. Dashboard'!$D$53=4,I179)))))</f>
        <v>42.448320000000002</v>
      </c>
      <c r="J217" s="167">
        <f>IF('B. Dashboard'!$D$53=1,J27,IF('B. Dashboard'!$D$53=2,J65,IF('B. Dashboard'!$D$53=3,J103,(IF('B. Dashboard'!$D$53=4,J179)))))</f>
        <v>43.297286400000004</v>
      </c>
      <c r="K217" s="167">
        <f>IF('B. Dashboard'!$D$53=1,K27,IF('B. Dashboard'!$D$53=2,K65,IF('B. Dashboard'!$D$53=3,K103,(IF('B. Dashboard'!$D$53=4,K179)))))</f>
        <v>44.163232128000004</v>
      </c>
      <c r="L217" s="167">
        <f>IF('B. Dashboard'!$D$53=1,L27,IF('B. Dashboard'!$D$53=2,L65,IF('B. Dashboard'!$D$53=3,L103,(IF('B. Dashboard'!$D$53=4,L179)))))</f>
        <v>45.046496770560005</v>
      </c>
      <c r="N217" s="68"/>
    </row>
    <row r="218" spans="3:14">
      <c r="C218" s="80" t="str">
        <f t="shared" si="71"/>
        <v>S12</v>
      </c>
      <c r="D218" s="80" t="str">
        <f t="shared" si="71"/>
        <v>Видеоразговори (Video call)</v>
      </c>
      <c r="E218" s="34" t="str">
        <f t="shared" si="70"/>
        <v>минути (Minutes)</v>
      </c>
      <c r="F218" s="167">
        <f>IF('B. Dashboard'!$D$53=1,F28,IF('B. Dashboard'!$D$53=2,F66,IF('B. Dashboard'!$D$53=3,F104,(IF('B. Dashboard'!$D$53=4,F180)))))</f>
        <v>40</v>
      </c>
      <c r="G218" s="167">
        <f>IF('B. Dashboard'!$D$53=1,G28,IF('B. Dashboard'!$D$53=2,G66,IF('B. Dashboard'!$D$53=3,G104,(IF('B. Dashboard'!$D$53=4,G180)))))</f>
        <v>40.800000000000004</v>
      </c>
      <c r="H218" s="167">
        <f>IF('B. Dashboard'!$D$53=1,H28,IF('B. Dashboard'!$D$53=2,H66,IF('B. Dashboard'!$D$53=3,H104,(IF('B. Dashboard'!$D$53=4,H180)))))</f>
        <v>41.616000000000007</v>
      </c>
      <c r="I218" s="167">
        <f>IF('B. Dashboard'!$D$53=1,I28,IF('B. Dashboard'!$D$53=2,I66,IF('B. Dashboard'!$D$53=3,I104,(IF('B. Dashboard'!$D$53=4,I180)))))</f>
        <v>42.448320000000002</v>
      </c>
      <c r="J218" s="167">
        <f>IF('B. Dashboard'!$D$53=1,J28,IF('B. Dashboard'!$D$53=2,J66,IF('B. Dashboard'!$D$53=3,J104,(IF('B. Dashboard'!$D$53=4,J180)))))</f>
        <v>43.297286400000004</v>
      </c>
      <c r="K218" s="167">
        <f>IF('B. Dashboard'!$D$53=1,K28,IF('B. Dashboard'!$D$53=2,K66,IF('B. Dashboard'!$D$53=3,K104,(IF('B. Dashboard'!$D$53=4,K180)))))</f>
        <v>44.163232128000004</v>
      </c>
      <c r="L218" s="167">
        <f>IF('B. Dashboard'!$D$53=1,L28,IF('B. Dashboard'!$D$53=2,L66,IF('B. Dashboard'!$D$53=3,L104,(IF('B. Dashboard'!$D$53=4,L180)))))</f>
        <v>45.046496770560005</v>
      </c>
      <c r="N218" s="68"/>
    </row>
    <row r="219" spans="3:14">
      <c r="C219" s="80" t="str">
        <f t="shared" si="71"/>
        <v>S13</v>
      </c>
      <c r="D219" s="80" t="str">
        <f t="shared" si="71"/>
        <v>MMS в мрежата (MMS on net)</v>
      </c>
      <c r="E219" s="34" t="str">
        <f t="shared" si="70"/>
        <v>брой съобщения (Number of messages)</v>
      </c>
      <c r="F219" s="167">
        <f>IF('B. Dashboard'!$D$53=1,F29,IF('B. Dashboard'!$D$53=2,F67,IF('B. Dashboard'!$D$53=3,F105,(IF('B. Dashboard'!$D$53=4,F181)))))</f>
        <v>8</v>
      </c>
      <c r="G219" s="167">
        <f>IF('B. Dashboard'!$D$53=1,G29,IF('B. Dashboard'!$D$53=2,G67,IF('B. Dashboard'!$D$53=3,G105,(IF('B. Dashboard'!$D$53=4,G181)))))</f>
        <v>8.16</v>
      </c>
      <c r="H219" s="167">
        <f>IF('B. Dashboard'!$D$53=1,H29,IF('B. Dashboard'!$D$53=2,H67,IF('B. Dashboard'!$D$53=3,H105,(IF('B. Dashboard'!$D$53=4,H181)))))</f>
        <v>8.3231999999999999</v>
      </c>
      <c r="I219" s="167">
        <f>IF('B. Dashboard'!$D$53=1,I29,IF('B. Dashboard'!$D$53=2,I67,IF('B. Dashboard'!$D$53=3,I105,(IF('B. Dashboard'!$D$53=4,I181)))))</f>
        <v>8.4896640000000012</v>
      </c>
      <c r="J219" s="167">
        <f>IF('B. Dashboard'!$D$53=1,J29,IF('B. Dashboard'!$D$53=2,J67,IF('B. Dashboard'!$D$53=3,J105,(IF('B. Dashboard'!$D$53=4,J181)))))</f>
        <v>8.6594572800000016</v>
      </c>
      <c r="K219" s="167">
        <f>IF('B. Dashboard'!$D$53=1,K29,IF('B. Dashboard'!$D$53=2,K67,IF('B. Dashboard'!$D$53=3,K105,(IF('B. Dashboard'!$D$53=4,K181)))))</f>
        <v>8.8326464256000019</v>
      </c>
      <c r="L219" s="167">
        <f>IF('B. Dashboard'!$D$53=1,L29,IF('B. Dashboard'!$D$53=2,L67,IF('B. Dashboard'!$D$53=3,L105,(IF('B. Dashboard'!$D$53=4,L181)))))</f>
        <v>9.0092993541120006</v>
      </c>
      <c r="N219" s="68"/>
    </row>
    <row r="220" spans="3:14">
      <c r="C220" s="80" t="str">
        <f t="shared" si="71"/>
        <v>S14</v>
      </c>
      <c r="D220" s="80" t="str">
        <f t="shared" si="71"/>
        <v>Изходящи MMS към други мрежи (MMS outgoing to other network)</v>
      </c>
      <c r="E220" s="34" t="str">
        <f t="shared" si="70"/>
        <v>брой съобщения (Number of messages)</v>
      </c>
      <c r="F220" s="167">
        <f>IF('B. Dashboard'!$D$53=1,F30,IF('B. Dashboard'!$D$53=2,F68,IF('B. Dashboard'!$D$53=3,F106,(IF('B. Dashboard'!$D$53=4,F182)))))</f>
        <v>8</v>
      </c>
      <c r="G220" s="167">
        <f>IF('B. Dashboard'!$D$53=1,G30,IF('B. Dashboard'!$D$53=2,G68,IF('B. Dashboard'!$D$53=3,G106,(IF('B. Dashboard'!$D$53=4,G182)))))</f>
        <v>8.16</v>
      </c>
      <c r="H220" s="167">
        <f>IF('B. Dashboard'!$D$53=1,H30,IF('B. Dashboard'!$D$53=2,H68,IF('B. Dashboard'!$D$53=3,H106,(IF('B. Dashboard'!$D$53=4,H182)))))</f>
        <v>8.3231999999999999</v>
      </c>
      <c r="I220" s="167">
        <f>IF('B. Dashboard'!$D$53=1,I30,IF('B. Dashboard'!$D$53=2,I68,IF('B. Dashboard'!$D$53=3,I106,(IF('B. Dashboard'!$D$53=4,I182)))))</f>
        <v>8.4896640000000012</v>
      </c>
      <c r="J220" s="167">
        <f>IF('B. Dashboard'!$D$53=1,J30,IF('B. Dashboard'!$D$53=2,J68,IF('B. Dashboard'!$D$53=3,J106,(IF('B. Dashboard'!$D$53=4,J182)))))</f>
        <v>8.6594572800000016</v>
      </c>
      <c r="K220" s="167">
        <f>IF('B. Dashboard'!$D$53=1,K30,IF('B. Dashboard'!$D$53=2,K68,IF('B. Dashboard'!$D$53=3,K106,(IF('B. Dashboard'!$D$53=4,K182)))))</f>
        <v>8.8326464256000019</v>
      </c>
      <c r="L220" s="167">
        <f>IF('B. Dashboard'!$D$53=1,L30,IF('B. Dashboard'!$D$53=2,L68,IF('B. Dashboard'!$D$53=3,L106,(IF('B. Dashboard'!$D$53=4,L182)))))</f>
        <v>9.0092993541120006</v>
      </c>
      <c r="N220" s="68"/>
    </row>
    <row r="221" spans="3:14">
      <c r="C221" s="80" t="str">
        <f t="shared" si="71"/>
        <v>S15</v>
      </c>
      <c r="D221" s="80" t="str">
        <f t="shared" si="71"/>
        <v>Входящи MMS от други мрежи (MMS incoming from other network)</v>
      </c>
      <c r="E221" s="34" t="str">
        <f t="shared" si="70"/>
        <v>брой съобщения (Number of messages)</v>
      </c>
      <c r="F221" s="167">
        <f>IF('B. Dashboard'!$D$53=1,F31,IF('B. Dashboard'!$D$53=2,F69,IF('B. Dashboard'!$D$53=3,F107,(IF('B. Dashboard'!$D$53=4,F183)))))</f>
        <v>8</v>
      </c>
      <c r="G221" s="167">
        <f>IF('B. Dashboard'!$D$53=1,G31,IF('B. Dashboard'!$D$53=2,G69,IF('B. Dashboard'!$D$53=3,G107,(IF('B. Dashboard'!$D$53=4,G183)))))</f>
        <v>8.16</v>
      </c>
      <c r="H221" s="167">
        <f>IF('B. Dashboard'!$D$53=1,H31,IF('B. Dashboard'!$D$53=2,H69,IF('B. Dashboard'!$D$53=3,H107,(IF('B. Dashboard'!$D$53=4,H183)))))</f>
        <v>8.3231999999999999</v>
      </c>
      <c r="I221" s="167">
        <f>IF('B. Dashboard'!$D$53=1,I31,IF('B. Dashboard'!$D$53=2,I69,IF('B. Dashboard'!$D$53=3,I107,(IF('B. Dashboard'!$D$53=4,I183)))))</f>
        <v>8.4896640000000012</v>
      </c>
      <c r="J221" s="167">
        <f>IF('B. Dashboard'!$D$53=1,J31,IF('B. Dashboard'!$D$53=2,J69,IF('B. Dashboard'!$D$53=3,J107,(IF('B. Dashboard'!$D$53=4,J183)))))</f>
        <v>8.6594572800000016</v>
      </c>
      <c r="K221" s="167">
        <f>IF('B. Dashboard'!$D$53=1,K31,IF('B. Dashboard'!$D$53=2,K69,IF('B. Dashboard'!$D$53=3,K107,(IF('B. Dashboard'!$D$53=4,K183)))))</f>
        <v>8.8326464256000019</v>
      </c>
      <c r="L221" s="167">
        <f>IF('B. Dashboard'!$D$53=1,L31,IF('B. Dashboard'!$D$53=2,L69,IF('B. Dashboard'!$D$53=3,L107,(IF('B. Dashboard'!$D$53=4,L183)))))</f>
        <v>9.0092993541120006</v>
      </c>
      <c r="N221" s="68"/>
    </row>
    <row r="222" spans="3:14">
      <c r="C222" s="80" t="str">
        <f t="shared" si="71"/>
        <v>S16</v>
      </c>
      <c r="D222" s="80" t="str">
        <f t="shared" si="71"/>
        <v>SMS в мрежата (SMS on net)</v>
      </c>
      <c r="E222" s="34" t="str">
        <f t="shared" si="70"/>
        <v>брой съобщения (Number of messages)</v>
      </c>
      <c r="F222" s="167">
        <f>IF('B. Dashboard'!$D$53=1,F32,IF('B. Dashboard'!$D$53=2,F70,IF('B. Dashboard'!$D$53=3,F108,(IF('B. Dashboard'!$D$53=4,F184)))))</f>
        <v>240</v>
      </c>
      <c r="G222" s="167">
        <f>IF('B. Dashboard'!$D$53=1,G32,IF('B. Dashboard'!$D$53=2,G70,IF('B. Dashboard'!$D$53=3,G108,(IF('B. Dashboard'!$D$53=4,G184)))))</f>
        <v>244.8</v>
      </c>
      <c r="H222" s="167">
        <f>IF('B. Dashboard'!$D$53=1,H32,IF('B. Dashboard'!$D$53=2,H70,IF('B. Dashboard'!$D$53=3,H108,(IF('B. Dashboard'!$D$53=4,H184)))))</f>
        <v>249.69600000000003</v>
      </c>
      <c r="I222" s="167">
        <f>IF('B. Dashboard'!$D$53=1,I32,IF('B. Dashboard'!$D$53=2,I70,IF('B. Dashboard'!$D$53=3,I108,(IF('B. Dashboard'!$D$53=4,I184)))))</f>
        <v>254.68992000000003</v>
      </c>
      <c r="J222" s="167">
        <f>IF('B. Dashboard'!$D$53=1,J32,IF('B. Dashboard'!$D$53=2,J70,IF('B. Dashboard'!$D$53=3,J108,(IF('B. Dashboard'!$D$53=4,J184)))))</f>
        <v>259.78371840000005</v>
      </c>
      <c r="K222" s="167">
        <f>IF('B. Dashboard'!$D$53=1,K32,IF('B. Dashboard'!$D$53=2,K70,IF('B. Dashboard'!$D$53=3,K108,(IF('B. Dashboard'!$D$53=4,K184)))))</f>
        <v>264.97939276800008</v>
      </c>
      <c r="L222" s="167">
        <f>IF('B. Dashboard'!$D$53=1,L32,IF('B. Dashboard'!$D$53=2,L70,IF('B. Dashboard'!$D$53=3,L108,(IF('B. Dashboard'!$D$53=4,L184)))))</f>
        <v>270.2789806233601</v>
      </c>
      <c r="N222" s="68"/>
    </row>
    <row r="223" spans="3:14">
      <c r="C223" s="80" t="str">
        <f t="shared" si="71"/>
        <v>S17</v>
      </c>
      <c r="D223" s="80" t="str">
        <f t="shared" si="71"/>
        <v>Изходящи SMS към други мрежи (SMS outgoing to other network)</v>
      </c>
      <c r="E223" s="34" t="str">
        <f t="shared" si="70"/>
        <v>брой съобщения (Number of messages)</v>
      </c>
      <c r="F223" s="167">
        <f>IF('B. Dashboard'!$D$53=1,F33,IF('B. Dashboard'!$D$53=2,F71,IF('B. Dashboard'!$D$53=3,F109,(IF('B. Dashboard'!$D$53=4,F185)))))</f>
        <v>80</v>
      </c>
      <c r="G223" s="167">
        <f>IF('B. Dashboard'!$D$53=1,G33,IF('B. Dashboard'!$D$53=2,G71,IF('B. Dashboard'!$D$53=3,G109,(IF('B. Dashboard'!$D$53=4,G185)))))</f>
        <v>81.600000000000009</v>
      </c>
      <c r="H223" s="167">
        <f>IF('B. Dashboard'!$D$53=1,H33,IF('B. Dashboard'!$D$53=2,H71,IF('B. Dashboard'!$D$53=3,H109,(IF('B. Dashboard'!$D$53=4,H185)))))</f>
        <v>83.232000000000014</v>
      </c>
      <c r="I223" s="167">
        <f>IF('B. Dashboard'!$D$53=1,I33,IF('B. Dashboard'!$D$53=2,I71,IF('B. Dashboard'!$D$53=3,I109,(IF('B. Dashboard'!$D$53=4,I185)))))</f>
        <v>84.896640000000005</v>
      </c>
      <c r="J223" s="167">
        <f>IF('B. Dashboard'!$D$53=1,J33,IF('B. Dashboard'!$D$53=2,J71,IF('B. Dashboard'!$D$53=3,J109,(IF('B. Dashboard'!$D$53=4,J185)))))</f>
        <v>86.594572800000009</v>
      </c>
      <c r="K223" s="167">
        <f>IF('B. Dashboard'!$D$53=1,K33,IF('B. Dashboard'!$D$53=2,K71,IF('B. Dashboard'!$D$53=3,K109,(IF('B. Dashboard'!$D$53=4,K185)))))</f>
        <v>88.326464256000008</v>
      </c>
      <c r="L223" s="167">
        <f>IF('B. Dashboard'!$D$53=1,L33,IF('B. Dashboard'!$D$53=2,L71,IF('B. Dashboard'!$D$53=3,L109,(IF('B. Dashboard'!$D$53=4,L185)))))</f>
        <v>90.092993541120009</v>
      </c>
      <c r="N223" s="68"/>
    </row>
    <row r="224" spans="3:14">
      <c r="C224" s="80" t="str">
        <f t="shared" si="71"/>
        <v>S18</v>
      </c>
      <c r="D224" s="80" t="str">
        <f t="shared" si="71"/>
        <v>Входящи SMS от други мрежи (SMS incoming from other network)</v>
      </c>
      <c r="E224" s="34" t="str">
        <f t="shared" si="70"/>
        <v>брой съобщения (Number of messages)</v>
      </c>
      <c r="F224" s="167">
        <f>IF('B. Dashboard'!$D$53=1,F34,IF('B. Dashboard'!$D$53=2,F72,IF('B. Dashboard'!$D$53=3,F110,(IF('B. Dashboard'!$D$53=4,F186)))))</f>
        <v>40</v>
      </c>
      <c r="G224" s="167">
        <f>IF('B. Dashboard'!$D$53=1,G34,IF('B. Dashboard'!$D$53=2,G72,IF('B. Dashboard'!$D$53=3,G110,(IF('B. Dashboard'!$D$53=4,G186)))))</f>
        <v>40.800000000000004</v>
      </c>
      <c r="H224" s="167">
        <f>IF('B. Dashboard'!$D$53=1,H34,IF('B. Dashboard'!$D$53=2,H72,IF('B. Dashboard'!$D$53=3,H110,(IF('B. Dashboard'!$D$53=4,H186)))))</f>
        <v>41.616000000000007</v>
      </c>
      <c r="I224" s="167">
        <f>IF('B. Dashboard'!$D$53=1,I34,IF('B. Dashboard'!$D$53=2,I72,IF('B. Dashboard'!$D$53=3,I110,(IF('B. Dashboard'!$D$53=4,I186)))))</f>
        <v>42.448320000000002</v>
      </c>
      <c r="J224" s="167">
        <f>IF('B. Dashboard'!$D$53=1,J34,IF('B. Dashboard'!$D$53=2,J72,IF('B. Dashboard'!$D$53=3,J110,(IF('B. Dashboard'!$D$53=4,J186)))))</f>
        <v>43.297286400000004</v>
      </c>
      <c r="K224" s="167">
        <f>IF('B. Dashboard'!$D$53=1,K34,IF('B. Dashboard'!$D$53=2,K72,IF('B. Dashboard'!$D$53=3,K110,(IF('B. Dashboard'!$D$53=4,K186)))))</f>
        <v>44.163232128000004</v>
      </c>
      <c r="L224" s="167">
        <f>IF('B. Dashboard'!$D$53=1,L34,IF('B. Dashboard'!$D$53=2,L72,IF('B. Dashboard'!$D$53=3,L110,(IF('B. Dashboard'!$D$53=4,L186)))))</f>
        <v>45.046496770560005</v>
      </c>
      <c r="N224" s="68"/>
    </row>
    <row r="225" spans="2:14">
      <c r="C225" s="80" t="str">
        <f t="shared" si="71"/>
        <v>S19</v>
      </c>
      <c r="D225" s="80" t="str">
        <f t="shared" si="71"/>
        <v>Пренос на данни (Data services)</v>
      </c>
      <c r="E225" s="34" t="str">
        <f t="shared" si="70"/>
        <v>MB (MB)</v>
      </c>
      <c r="F225" s="167">
        <f>IF('B. Dashboard'!$D$53=1,F35,IF('B. Dashboard'!$D$53=2,F73,IF('B. Dashboard'!$D$53=3,F111,(IF('B. Dashboard'!$D$53=4,F187)))))</f>
        <v>4000</v>
      </c>
      <c r="G225" s="167">
        <f>IF('B. Dashboard'!$D$53=1,G35,IF('B. Dashboard'!$D$53=2,G73,IF('B. Dashboard'!$D$53=3,G111,(IF('B. Dashboard'!$D$53=4,G187)))))</f>
        <v>4080</v>
      </c>
      <c r="H225" s="167">
        <f>IF('B. Dashboard'!$D$53=1,H35,IF('B. Dashboard'!$D$53=2,H73,IF('B. Dashboard'!$D$53=3,H111,(IF('B. Dashboard'!$D$53=4,H187)))))</f>
        <v>4161.6000000000004</v>
      </c>
      <c r="I225" s="167">
        <f>IF('B. Dashboard'!$D$53=1,I35,IF('B. Dashboard'!$D$53=2,I73,IF('B. Dashboard'!$D$53=3,I111,(IF('B. Dashboard'!$D$53=4,I187)))))</f>
        <v>4244.8320000000003</v>
      </c>
      <c r="J225" s="167">
        <f>IF('B. Dashboard'!$D$53=1,J35,IF('B. Dashboard'!$D$53=2,J73,IF('B. Dashboard'!$D$53=3,J111,(IF('B. Dashboard'!$D$53=4,J187)))))</f>
        <v>4329.7286400000003</v>
      </c>
      <c r="K225" s="167">
        <f>IF('B. Dashboard'!$D$53=1,K35,IF('B. Dashboard'!$D$53=2,K73,IF('B. Dashboard'!$D$53=3,K111,(IF('B. Dashboard'!$D$53=4,K187)))))</f>
        <v>4416.3232128</v>
      </c>
      <c r="L225" s="167">
        <f>IF('B. Dashboard'!$D$53=1,L35,IF('B. Dashboard'!$D$53=2,L73,IF('B. Dashboard'!$D$53=3,L111,(IF('B. Dashboard'!$D$53=4,L187)))))</f>
        <v>4504.6496770559997</v>
      </c>
      <c r="N225" s="68"/>
    </row>
    <row r="226" spans="2:14">
      <c r="C226" s="80" t="str">
        <f t="shared" si="71"/>
        <v>S20</v>
      </c>
      <c r="D226" s="80" t="str">
        <f t="shared" si="71"/>
        <v>Subscribers</v>
      </c>
      <c r="E226" s="34" t="str">
        <f t="shared" si="70"/>
        <v>Subscriber</v>
      </c>
      <c r="F226" s="167">
        <f>IF('B. Dashboard'!$D$53=1,F36,IF('B. Dashboard'!$D$53=2,F74,IF('B. Dashboard'!$D$53=3,F112,(IF('B. Dashboard'!$D$53=4,F188)))))</f>
        <v>0</v>
      </c>
      <c r="G226" s="167">
        <f>IF('B. Dashboard'!$D$53=1,G36,IF('B. Dashboard'!$D$53=2,G74,IF('B. Dashboard'!$D$53=3,G112,(IF('B. Dashboard'!$D$53=4,G188)))))</f>
        <v>0</v>
      </c>
      <c r="H226" s="167">
        <f>IF('B. Dashboard'!$D$53=1,H36,IF('B. Dashboard'!$D$53=2,H74,IF('B. Dashboard'!$D$53=3,H112,(IF('B. Dashboard'!$D$53=4,H188)))))</f>
        <v>0</v>
      </c>
      <c r="I226" s="167">
        <f>IF('B. Dashboard'!$D$53=1,I36,IF('B. Dashboard'!$D$53=2,I74,IF('B. Dashboard'!$D$53=3,I112,(IF('B. Dashboard'!$D$53=4,I188)))))</f>
        <v>0</v>
      </c>
      <c r="J226" s="167">
        <f>IF('B. Dashboard'!$D$53=1,J36,IF('B. Dashboard'!$D$53=2,J74,IF('B. Dashboard'!$D$53=3,J112,(IF('B. Dashboard'!$D$53=4,J188)))))</f>
        <v>0</v>
      </c>
      <c r="K226" s="167">
        <f>IF('B. Dashboard'!$D$53=1,K36,IF('B. Dashboard'!$D$53=2,K74,IF('B. Dashboard'!$D$53=3,K112,(IF('B. Dashboard'!$D$53=4,K188)))))</f>
        <v>0</v>
      </c>
      <c r="L226" s="167">
        <f>IF('B. Dashboard'!$D$53=1,L36,IF('B. Dashboard'!$D$53=2,L74,IF('B. Dashboard'!$D$53=3,L112,(IF('B. Dashboard'!$D$53=4,L188)))))</f>
        <v>0</v>
      </c>
      <c r="N226" s="68"/>
    </row>
    <row r="227" spans="2:14">
      <c r="C227" s="80" t="str">
        <f t="shared" si="71"/>
        <v>S21</v>
      </c>
      <c r="D227" s="80" t="str">
        <f t="shared" si="71"/>
        <v>OTHER: complete as required</v>
      </c>
      <c r="E227" s="34" t="str">
        <f t="shared" si="70"/>
        <v>OTHER: complete as required</v>
      </c>
      <c r="F227" s="167">
        <f>IF('B. Dashboard'!$D$53=1,F37,IF('B. Dashboard'!$D$53=2,F75,IF('B. Dashboard'!$D$53=3,F113,(IF('B. Dashboard'!$D$53=4,F189)))))</f>
        <v>0</v>
      </c>
      <c r="G227" s="167">
        <f>IF('B. Dashboard'!$D$53=1,G37,IF('B. Dashboard'!$D$53=2,G75,IF('B. Dashboard'!$D$53=3,G113,(IF('B. Dashboard'!$D$53=4,G189)))))</f>
        <v>0</v>
      </c>
      <c r="H227" s="167">
        <f>IF('B. Dashboard'!$D$53=1,H37,IF('B. Dashboard'!$D$53=2,H75,IF('B. Dashboard'!$D$53=3,H113,(IF('B. Dashboard'!$D$53=4,H189)))))</f>
        <v>0</v>
      </c>
      <c r="I227" s="167">
        <f>IF('B. Dashboard'!$D$53=1,I37,IF('B. Dashboard'!$D$53=2,I75,IF('B. Dashboard'!$D$53=3,I113,(IF('B. Dashboard'!$D$53=4,I189)))))</f>
        <v>0</v>
      </c>
      <c r="J227" s="167">
        <f>IF('B. Dashboard'!$D$53=1,J37,IF('B. Dashboard'!$D$53=2,J75,IF('B. Dashboard'!$D$53=3,J113,(IF('B. Dashboard'!$D$53=4,J189)))))</f>
        <v>0</v>
      </c>
      <c r="K227" s="167">
        <f>IF('B. Dashboard'!$D$53=1,K37,IF('B. Dashboard'!$D$53=2,K75,IF('B. Dashboard'!$D$53=3,K113,(IF('B. Dashboard'!$D$53=4,K189)))))</f>
        <v>0</v>
      </c>
      <c r="L227" s="167">
        <f>IF('B. Dashboard'!$D$53=1,L37,IF('B. Dashboard'!$D$53=2,L75,IF('B. Dashboard'!$D$53=3,L113,(IF('B. Dashboard'!$D$53=4,L189)))))</f>
        <v>0</v>
      </c>
      <c r="N227" s="68"/>
    </row>
    <row r="228" spans="2:14">
      <c r="C228" s="80" t="str">
        <f t="shared" si="71"/>
        <v>S22</v>
      </c>
      <c r="D228" s="80" t="str">
        <f t="shared" si="71"/>
        <v>OTHER: complete as required</v>
      </c>
      <c r="E228" s="34" t="str">
        <f t="shared" si="70"/>
        <v>OTHER: complete as required</v>
      </c>
      <c r="F228" s="167">
        <f>IF('B. Dashboard'!$D$53=1,F38,IF('B. Dashboard'!$D$53=2,F76,IF('B. Dashboard'!$D$53=3,F114,(IF('B. Dashboard'!$D$53=4,F190)))))</f>
        <v>0</v>
      </c>
      <c r="G228" s="167">
        <f>IF('B. Dashboard'!$D$53=1,G38,IF('B. Dashboard'!$D$53=2,G76,IF('B. Dashboard'!$D$53=3,G114,(IF('B. Dashboard'!$D$53=4,G190)))))</f>
        <v>0</v>
      </c>
      <c r="H228" s="167">
        <f>IF('B. Dashboard'!$D$53=1,H38,IF('B. Dashboard'!$D$53=2,H76,IF('B. Dashboard'!$D$53=3,H114,(IF('B. Dashboard'!$D$53=4,H190)))))</f>
        <v>0</v>
      </c>
      <c r="I228" s="167">
        <f>IF('B. Dashboard'!$D$53=1,I38,IF('B. Dashboard'!$D$53=2,I76,IF('B. Dashboard'!$D$53=3,I114,(IF('B. Dashboard'!$D$53=4,I190)))))</f>
        <v>0</v>
      </c>
      <c r="J228" s="167">
        <f>IF('B. Dashboard'!$D$53=1,J38,IF('B. Dashboard'!$D$53=2,J76,IF('B. Dashboard'!$D$53=3,J114,(IF('B. Dashboard'!$D$53=4,J190)))))</f>
        <v>0</v>
      </c>
      <c r="K228" s="167">
        <f>IF('B. Dashboard'!$D$53=1,K38,IF('B. Dashboard'!$D$53=2,K76,IF('B. Dashboard'!$D$53=3,K114,(IF('B. Dashboard'!$D$53=4,K190)))))</f>
        <v>0</v>
      </c>
      <c r="L228" s="167">
        <f>IF('B. Dashboard'!$D$53=1,L38,IF('B. Dashboard'!$D$53=2,L76,IF('B. Dashboard'!$D$53=3,L114,(IF('B. Dashboard'!$D$53=4,L190)))))</f>
        <v>0</v>
      </c>
      <c r="N228" s="68"/>
    </row>
    <row r="229" spans="2:14">
      <c r="C229" s="80" t="str">
        <f t="shared" si="71"/>
        <v>S23</v>
      </c>
      <c r="D229" s="80" t="str">
        <f t="shared" si="71"/>
        <v>OTHER: complete as required</v>
      </c>
      <c r="E229" s="34" t="str">
        <f t="shared" si="70"/>
        <v>OTHER: complete as required</v>
      </c>
      <c r="F229" s="167">
        <f>IF('B. Dashboard'!$D$53=1,F39,IF('B. Dashboard'!$D$53=2,F77,IF('B. Dashboard'!$D$53=3,F115,(IF('B. Dashboard'!$D$53=4,F191)))))</f>
        <v>0</v>
      </c>
      <c r="G229" s="167">
        <f>IF('B. Dashboard'!$D$53=1,G39,IF('B. Dashboard'!$D$53=2,G77,IF('B. Dashboard'!$D$53=3,G115,(IF('B. Dashboard'!$D$53=4,G191)))))</f>
        <v>0</v>
      </c>
      <c r="H229" s="167">
        <f>IF('B. Dashboard'!$D$53=1,H39,IF('B. Dashboard'!$D$53=2,H77,IF('B. Dashboard'!$D$53=3,H115,(IF('B. Dashboard'!$D$53=4,H191)))))</f>
        <v>0</v>
      </c>
      <c r="I229" s="167">
        <f>IF('B. Dashboard'!$D$53=1,I39,IF('B. Dashboard'!$D$53=2,I77,IF('B. Dashboard'!$D$53=3,I115,(IF('B. Dashboard'!$D$53=4,I191)))))</f>
        <v>0</v>
      </c>
      <c r="J229" s="167">
        <f>IF('B. Dashboard'!$D$53=1,J39,IF('B. Dashboard'!$D$53=2,J77,IF('B. Dashboard'!$D$53=3,J115,(IF('B. Dashboard'!$D$53=4,J191)))))</f>
        <v>0</v>
      </c>
      <c r="K229" s="167">
        <f>IF('B. Dashboard'!$D$53=1,K39,IF('B. Dashboard'!$D$53=2,K77,IF('B. Dashboard'!$D$53=3,K115,(IF('B. Dashboard'!$D$53=4,K191)))))</f>
        <v>0</v>
      </c>
      <c r="L229" s="167">
        <f>IF('B. Dashboard'!$D$53=1,L39,IF('B. Dashboard'!$D$53=2,L77,IF('B. Dashboard'!$D$53=3,L115,(IF('B. Dashboard'!$D$53=4,L191)))))</f>
        <v>0</v>
      </c>
      <c r="N229" s="68"/>
    </row>
    <row r="230" spans="2:14">
      <c r="C230" s="80" t="str">
        <f t="shared" si="71"/>
        <v>S24</v>
      </c>
      <c r="D230" s="80" t="str">
        <f t="shared" si="71"/>
        <v>OTHER: complete as required</v>
      </c>
      <c r="E230" s="34" t="str">
        <f t="shared" si="70"/>
        <v>OTHER: complete as required</v>
      </c>
      <c r="F230" s="167">
        <f>IF('B. Dashboard'!$D$53=1,F40,IF('B. Dashboard'!$D$53=2,F78,IF('B. Dashboard'!$D$53=3,F116,(IF('B. Dashboard'!$D$53=4,F192)))))</f>
        <v>0</v>
      </c>
      <c r="G230" s="167">
        <f>IF('B. Dashboard'!$D$53=1,G40,IF('B. Dashboard'!$D$53=2,G78,IF('B. Dashboard'!$D$53=3,G116,(IF('B. Dashboard'!$D$53=4,G192)))))</f>
        <v>0</v>
      </c>
      <c r="H230" s="167">
        <f>IF('B. Dashboard'!$D$53=1,H40,IF('B. Dashboard'!$D$53=2,H78,IF('B. Dashboard'!$D$53=3,H116,(IF('B. Dashboard'!$D$53=4,H192)))))</f>
        <v>0</v>
      </c>
      <c r="I230" s="167">
        <f>IF('B. Dashboard'!$D$53=1,I40,IF('B. Dashboard'!$D$53=2,I78,IF('B. Dashboard'!$D$53=3,I116,(IF('B. Dashboard'!$D$53=4,I192)))))</f>
        <v>0</v>
      </c>
      <c r="J230" s="167">
        <f>IF('B. Dashboard'!$D$53=1,J40,IF('B. Dashboard'!$D$53=2,J78,IF('B. Dashboard'!$D$53=3,J116,(IF('B. Dashboard'!$D$53=4,J192)))))</f>
        <v>0</v>
      </c>
      <c r="K230" s="167">
        <f>IF('B. Dashboard'!$D$53=1,K40,IF('B. Dashboard'!$D$53=2,K78,IF('B. Dashboard'!$D$53=3,K116,(IF('B. Dashboard'!$D$53=4,K192)))))</f>
        <v>0</v>
      </c>
      <c r="L230" s="167">
        <f>IF('B. Dashboard'!$D$53=1,L40,IF('B. Dashboard'!$D$53=2,L78,IF('B. Dashboard'!$D$53=3,L116,(IF('B. Dashboard'!$D$53=4,L192)))))</f>
        <v>0</v>
      </c>
      <c r="N230" s="68"/>
    </row>
    <row r="231" spans="2:14">
      <c r="C231" s="80" t="str">
        <f t="shared" si="71"/>
        <v>S25</v>
      </c>
      <c r="D231" s="80" t="str">
        <f t="shared" si="71"/>
        <v>OTHER: complete as required</v>
      </c>
      <c r="E231" s="34" t="str">
        <f t="shared" si="70"/>
        <v>OTHER: complete as required</v>
      </c>
      <c r="F231" s="167">
        <f>IF('B. Dashboard'!$D$53=1,F41,IF('B. Dashboard'!$D$53=2,F79,IF('B. Dashboard'!$D$53=3,F117,(IF('B. Dashboard'!$D$53=4,F193)))))</f>
        <v>0</v>
      </c>
      <c r="G231" s="167">
        <f>IF('B. Dashboard'!$D$53=1,G41,IF('B. Dashboard'!$D$53=2,G79,IF('B. Dashboard'!$D$53=3,G117,(IF('B. Dashboard'!$D$53=4,G193)))))</f>
        <v>0</v>
      </c>
      <c r="H231" s="167">
        <f>IF('B. Dashboard'!$D$53=1,H41,IF('B. Dashboard'!$D$53=2,H79,IF('B. Dashboard'!$D$53=3,H117,(IF('B. Dashboard'!$D$53=4,H193)))))</f>
        <v>0</v>
      </c>
      <c r="I231" s="167">
        <f>IF('B. Dashboard'!$D$53=1,I41,IF('B. Dashboard'!$D$53=2,I79,IF('B. Dashboard'!$D$53=3,I117,(IF('B. Dashboard'!$D$53=4,I193)))))</f>
        <v>0</v>
      </c>
      <c r="J231" s="167">
        <f>IF('B. Dashboard'!$D$53=1,J41,IF('B. Dashboard'!$D$53=2,J79,IF('B. Dashboard'!$D$53=3,J117,(IF('B. Dashboard'!$D$53=4,J193)))))</f>
        <v>0</v>
      </c>
      <c r="K231" s="167">
        <f>IF('B. Dashboard'!$D$53=1,K41,IF('B. Dashboard'!$D$53=2,K79,IF('B. Dashboard'!$D$53=3,K117,(IF('B. Dashboard'!$D$53=4,K193)))))</f>
        <v>0</v>
      </c>
      <c r="L231" s="167">
        <f>IF('B. Dashboard'!$D$53=1,L41,IF('B. Dashboard'!$D$53=2,L79,IF('B. Dashboard'!$D$53=3,L117,(IF('B. Dashboard'!$D$53=4,L193)))))</f>
        <v>0</v>
      </c>
      <c r="N231" s="68"/>
    </row>
    <row r="232" spans="2:14">
      <c r="C232" s="80" t="str">
        <f t="shared" si="71"/>
        <v>S26</v>
      </c>
      <c r="D232" s="80" t="str">
        <f t="shared" si="71"/>
        <v>OTHER: complete as required</v>
      </c>
      <c r="E232" s="34" t="str">
        <f t="shared" si="70"/>
        <v>OTHER: complete as required</v>
      </c>
      <c r="F232" s="167">
        <f>IF('B. Dashboard'!$D$53=1,F42,IF('B. Dashboard'!$D$53=2,F80,IF('B. Dashboard'!$D$53=3,F118,(IF('B. Dashboard'!$D$53=4,F194)))))</f>
        <v>0</v>
      </c>
      <c r="G232" s="167">
        <f>IF('B. Dashboard'!$D$53=1,G42,IF('B. Dashboard'!$D$53=2,G80,IF('B. Dashboard'!$D$53=3,G118,(IF('B. Dashboard'!$D$53=4,G194)))))</f>
        <v>0</v>
      </c>
      <c r="H232" s="167">
        <f>IF('B. Dashboard'!$D$53=1,H42,IF('B. Dashboard'!$D$53=2,H80,IF('B. Dashboard'!$D$53=3,H118,(IF('B. Dashboard'!$D$53=4,H194)))))</f>
        <v>0</v>
      </c>
      <c r="I232" s="167">
        <f>IF('B. Dashboard'!$D$53=1,I42,IF('B. Dashboard'!$D$53=2,I80,IF('B. Dashboard'!$D$53=3,I118,(IF('B. Dashboard'!$D$53=4,I194)))))</f>
        <v>0</v>
      </c>
      <c r="J232" s="167">
        <f>IF('B. Dashboard'!$D$53=1,J42,IF('B. Dashboard'!$D$53=2,J80,IF('B. Dashboard'!$D$53=3,J118,(IF('B. Dashboard'!$D$53=4,J194)))))</f>
        <v>0</v>
      </c>
      <c r="K232" s="167">
        <f>IF('B. Dashboard'!$D$53=1,K42,IF('B. Dashboard'!$D$53=2,K80,IF('B. Dashboard'!$D$53=3,K118,(IF('B. Dashboard'!$D$53=4,K194)))))</f>
        <v>0</v>
      </c>
      <c r="L232" s="167">
        <f>IF('B. Dashboard'!$D$53=1,L42,IF('B. Dashboard'!$D$53=2,L80,IF('B. Dashboard'!$D$53=3,L118,(IF('B. Dashboard'!$D$53=4,L194)))))</f>
        <v>0</v>
      </c>
      <c r="N232" s="68"/>
    </row>
    <row r="233" spans="2:14">
      <c r="C233" s="80" t="str">
        <f t="shared" si="71"/>
        <v>S27</v>
      </c>
      <c r="D233" s="80" t="str">
        <f t="shared" si="71"/>
        <v>OTHER: complete as required</v>
      </c>
      <c r="E233" s="34" t="str">
        <f t="shared" si="70"/>
        <v>OTHER: complete as required</v>
      </c>
      <c r="F233" s="167">
        <f>IF('B. Dashboard'!$D$53=1,F43,IF('B. Dashboard'!$D$53=2,F81,IF('B. Dashboard'!$D$53=3,F119,(IF('B. Dashboard'!$D$53=4,F195)))))</f>
        <v>0</v>
      </c>
      <c r="G233" s="167">
        <f>IF('B. Dashboard'!$D$53=1,G43,IF('B. Dashboard'!$D$53=2,G81,IF('B. Dashboard'!$D$53=3,G119,(IF('B. Dashboard'!$D$53=4,G195)))))</f>
        <v>0</v>
      </c>
      <c r="H233" s="167">
        <f>IF('B. Dashboard'!$D$53=1,H43,IF('B. Dashboard'!$D$53=2,H81,IF('B. Dashboard'!$D$53=3,H119,(IF('B. Dashboard'!$D$53=4,H195)))))</f>
        <v>0</v>
      </c>
      <c r="I233" s="167">
        <f>IF('B. Dashboard'!$D$53=1,I43,IF('B. Dashboard'!$D$53=2,I81,IF('B. Dashboard'!$D$53=3,I119,(IF('B. Dashboard'!$D$53=4,I195)))))</f>
        <v>0</v>
      </c>
      <c r="J233" s="167">
        <f>IF('B. Dashboard'!$D$53=1,J43,IF('B. Dashboard'!$D$53=2,J81,IF('B. Dashboard'!$D$53=3,J119,(IF('B. Dashboard'!$D$53=4,J195)))))</f>
        <v>0</v>
      </c>
      <c r="K233" s="167">
        <f>IF('B. Dashboard'!$D$53=1,K43,IF('B. Dashboard'!$D$53=2,K81,IF('B. Dashboard'!$D$53=3,K119,(IF('B. Dashboard'!$D$53=4,K195)))))</f>
        <v>0</v>
      </c>
      <c r="L233" s="167">
        <f>IF('B. Dashboard'!$D$53=1,L43,IF('B. Dashboard'!$D$53=2,L81,IF('B. Dashboard'!$D$53=3,L119,(IF('B. Dashboard'!$D$53=4,L195)))))</f>
        <v>0</v>
      </c>
      <c r="N233" s="68"/>
    </row>
    <row r="234" spans="2:14">
      <c r="C234" s="80" t="str">
        <f t="shared" si="71"/>
        <v>S28</v>
      </c>
      <c r="D234" s="80" t="str">
        <f t="shared" si="71"/>
        <v>OTHER: complete as required</v>
      </c>
      <c r="E234" s="34" t="str">
        <f t="shared" si="70"/>
        <v>OTHER: complete as required</v>
      </c>
      <c r="F234" s="167">
        <f>IF('B. Dashboard'!$D$53=1,F44,IF('B. Dashboard'!$D$53=2,F82,IF('B. Dashboard'!$D$53=3,F120,(IF('B. Dashboard'!$D$53=4,F196)))))</f>
        <v>0</v>
      </c>
      <c r="G234" s="167">
        <f>IF('B. Dashboard'!$D$53=1,G44,IF('B. Dashboard'!$D$53=2,G82,IF('B. Dashboard'!$D$53=3,G120,(IF('B. Dashboard'!$D$53=4,G196)))))</f>
        <v>0</v>
      </c>
      <c r="H234" s="167">
        <f>IF('B. Dashboard'!$D$53=1,H44,IF('B. Dashboard'!$D$53=2,H82,IF('B. Dashboard'!$D$53=3,H120,(IF('B. Dashboard'!$D$53=4,H196)))))</f>
        <v>0</v>
      </c>
      <c r="I234" s="167">
        <f>IF('B. Dashboard'!$D$53=1,I44,IF('B. Dashboard'!$D$53=2,I82,IF('B. Dashboard'!$D$53=3,I120,(IF('B. Dashboard'!$D$53=4,I196)))))</f>
        <v>0</v>
      </c>
      <c r="J234" s="167">
        <f>IF('B. Dashboard'!$D$53=1,J44,IF('B. Dashboard'!$D$53=2,J82,IF('B. Dashboard'!$D$53=3,J120,(IF('B. Dashboard'!$D$53=4,J196)))))</f>
        <v>0</v>
      </c>
      <c r="K234" s="167">
        <f>IF('B. Dashboard'!$D$53=1,K44,IF('B. Dashboard'!$D$53=2,K82,IF('B. Dashboard'!$D$53=3,K120,(IF('B. Dashboard'!$D$53=4,K196)))))</f>
        <v>0</v>
      </c>
      <c r="L234" s="167">
        <f>IF('B. Dashboard'!$D$53=1,L44,IF('B. Dashboard'!$D$53=2,L82,IF('B. Dashboard'!$D$53=3,L120,(IF('B. Dashboard'!$D$53=4,L196)))))</f>
        <v>0</v>
      </c>
      <c r="N234" s="68"/>
    </row>
    <row r="235" spans="2:14">
      <c r="C235" s="80" t="str">
        <f t="shared" si="71"/>
        <v>S29</v>
      </c>
      <c r="D235" s="80" t="str">
        <f t="shared" si="71"/>
        <v>OTHER: complete as required</v>
      </c>
      <c r="E235" s="34" t="str">
        <f t="shared" si="70"/>
        <v>OTHER: complete as required</v>
      </c>
      <c r="F235" s="167">
        <f>IF('B. Dashboard'!$D$53=1,F45,IF('B. Dashboard'!$D$53=2,F83,IF('B. Dashboard'!$D$53=3,F121,(IF('B. Dashboard'!$D$53=4,F197)))))</f>
        <v>0</v>
      </c>
      <c r="G235" s="167">
        <f>IF('B. Dashboard'!$D$53=1,G45,IF('B. Dashboard'!$D$53=2,G83,IF('B. Dashboard'!$D$53=3,G121,(IF('B. Dashboard'!$D$53=4,G197)))))</f>
        <v>0</v>
      </c>
      <c r="H235" s="167">
        <f>IF('B. Dashboard'!$D$53=1,H45,IF('B. Dashboard'!$D$53=2,H83,IF('B. Dashboard'!$D$53=3,H121,(IF('B. Dashboard'!$D$53=4,H197)))))</f>
        <v>0</v>
      </c>
      <c r="I235" s="167">
        <f>IF('B. Dashboard'!$D$53=1,I45,IF('B. Dashboard'!$D$53=2,I83,IF('B. Dashboard'!$D$53=3,I121,(IF('B. Dashboard'!$D$53=4,I197)))))</f>
        <v>0</v>
      </c>
      <c r="J235" s="167">
        <f>IF('B. Dashboard'!$D$53=1,J45,IF('B. Dashboard'!$D$53=2,J83,IF('B. Dashboard'!$D$53=3,J121,(IF('B. Dashboard'!$D$53=4,J197)))))</f>
        <v>0</v>
      </c>
      <c r="K235" s="167">
        <f>IF('B. Dashboard'!$D$53=1,K45,IF('B. Dashboard'!$D$53=2,K83,IF('B. Dashboard'!$D$53=3,K121,(IF('B. Dashboard'!$D$53=4,K197)))))</f>
        <v>0</v>
      </c>
      <c r="L235" s="167">
        <f>IF('B. Dashboard'!$D$53=1,L45,IF('B. Dashboard'!$D$53=2,L83,IF('B. Dashboard'!$D$53=3,L121,(IF('B. Dashboard'!$D$53=4,L197)))))</f>
        <v>0</v>
      </c>
      <c r="N235" s="68"/>
    </row>
    <row r="236" spans="2:14">
      <c r="C236" s="80" t="str">
        <f t="shared" si="71"/>
        <v>S30</v>
      </c>
      <c r="D236" s="80" t="str">
        <f t="shared" si="71"/>
        <v>OTHER: complete as required</v>
      </c>
      <c r="E236" s="34" t="str">
        <f t="shared" si="70"/>
        <v>OTHER: complete as required</v>
      </c>
      <c r="F236" s="167">
        <f>IF('B. Dashboard'!$D$53=1,F46,IF('B. Dashboard'!$D$53=2,F84,IF('B. Dashboard'!$D$53=3,F122,(IF('B. Dashboard'!$D$53=4,F198)))))</f>
        <v>0</v>
      </c>
      <c r="G236" s="167">
        <f>IF('B. Dashboard'!$D$53=1,G46,IF('B. Dashboard'!$D$53=2,G84,IF('B. Dashboard'!$D$53=3,G122,(IF('B. Dashboard'!$D$53=4,G198)))))</f>
        <v>0</v>
      </c>
      <c r="H236" s="167">
        <f>IF('B. Dashboard'!$D$53=1,H46,IF('B. Dashboard'!$D$53=2,H84,IF('B. Dashboard'!$D$53=3,H122,(IF('B. Dashboard'!$D$53=4,H198)))))</f>
        <v>0</v>
      </c>
      <c r="I236" s="167">
        <f>IF('B. Dashboard'!$D$53=1,I46,IF('B. Dashboard'!$D$53=2,I84,IF('B. Dashboard'!$D$53=3,I122,(IF('B. Dashboard'!$D$53=4,I198)))))</f>
        <v>0</v>
      </c>
      <c r="J236" s="167">
        <f>IF('B. Dashboard'!$D$53=1,J46,IF('B. Dashboard'!$D$53=2,J84,IF('B. Dashboard'!$D$53=3,J122,(IF('B. Dashboard'!$D$53=4,J198)))))</f>
        <v>0</v>
      </c>
      <c r="K236" s="167">
        <f>IF('B. Dashboard'!$D$53=1,K46,IF('B. Dashboard'!$D$53=2,K84,IF('B. Dashboard'!$D$53=3,K122,(IF('B. Dashboard'!$D$53=4,K198)))))</f>
        <v>0</v>
      </c>
      <c r="L236" s="167">
        <f>IF('B. Dashboard'!$D$53=1,L46,IF('B. Dashboard'!$D$53=2,L84,IF('B. Dashboard'!$D$53=3,L122,(IF('B. Dashboard'!$D$53=4,L198)))))</f>
        <v>0</v>
      </c>
      <c r="N236" s="68"/>
    </row>
    <row r="237" spans="2:14">
      <c r="C237" s="34" t="s">
        <v>280</v>
      </c>
      <c r="D237" s="81" t="s">
        <v>279</v>
      </c>
      <c r="E237" s="34" t="s">
        <v>280</v>
      </c>
      <c r="F237" s="156"/>
      <c r="G237" s="156"/>
      <c r="H237" s="157"/>
      <c r="I237" s="144"/>
      <c r="J237" s="144"/>
      <c r="K237" s="144"/>
      <c r="L237" s="144"/>
      <c r="N237" s="68"/>
    </row>
    <row r="238" spans="2:14">
      <c r="B238" s="55"/>
      <c r="C238" s="55"/>
      <c r="D238" s="55"/>
      <c r="E238" s="55"/>
      <c r="F238" s="87"/>
      <c r="G238" s="88"/>
      <c r="H238" s="88"/>
      <c r="I238" s="88"/>
      <c r="J238" s="88"/>
      <c r="K238" s="88"/>
      <c r="L238" s="68"/>
      <c r="N238" s="68"/>
    </row>
    <row r="239" spans="2:14">
      <c r="B239" s="27">
        <v>2.02</v>
      </c>
      <c r="C239" s="27" t="s">
        <v>282</v>
      </c>
      <c r="D239" s="27"/>
      <c r="E239" s="55"/>
      <c r="F239" s="87"/>
      <c r="G239" s="88"/>
      <c r="H239" s="88"/>
      <c r="I239" s="88"/>
      <c r="J239" s="88"/>
      <c r="K239" s="88"/>
      <c r="L239" s="68"/>
      <c r="N239" s="68"/>
    </row>
    <row r="240" spans="2:14">
      <c r="B240" s="27"/>
      <c r="C240" s="159"/>
      <c r="D240" s="98"/>
      <c r="E240" s="55"/>
      <c r="F240" s="87"/>
      <c r="G240" s="88"/>
      <c r="H240" s="88"/>
      <c r="I240" s="88"/>
      <c r="J240" s="88"/>
      <c r="K240" s="88"/>
      <c r="L240" s="68"/>
      <c r="N240" s="68"/>
    </row>
    <row r="241" spans="2:16">
      <c r="B241" s="27"/>
      <c r="C241" s="19" t="s">
        <v>283</v>
      </c>
      <c r="D241" s="98"/>
      <c r="E241" s="55"/>
      <c r="F241" s="87"/>
      <c r="G241" s="88"/>
      <c r="H241" s="88"/>
      <c r="I241" s="88"/>
      <c r="J241" s="88"/>
      <c r="K241" s="88"/>
      <c r="L241" s="68"/>
      <c r="N241" s="68"/>
    </row>
    <row r="242" spans="2:16">
      <c r="B242" s="55"/>
      <c r="C242" s="55"/>
      <c r="D242" s="55"/>
      <c r="E242" s="55"/>
      <c r="F242" s="87"/>
      <c r="G242" s="88"/>
      <c r="H242" s="88"/>
      <c r="I242" s="88"/>
      <c r="J242" s="88"/>
      <c r="K242" s="88"/>
      <c r="L242" s="68"/>
      <c r="N242" s="68"/>
    </row>
    <row r="243" spans="2:16">
      <c r="B243" s="27"/>
      <c r="C243" s="25" t="s">
        <v>289</v>
      </c>
      <c r="D243" s="32"/>
      <c r="E243" s="11"/>
      <c r="F243" s="69"/>
      <c r="G243" s="69"/>
      <c r="H243" s="69"/>
      <c r="I243" s="70"/>
      <c r="J243" s="70"/>
      <c r="L243" s="68"/>
      <c r="M243" s="68"/>
      <c r="N243" s="68"/>
      <c r="O243" s="68"/>
      <c r="P243" s="68"/>
    </row>
    <row r="244" spans="2:16" ht="117" customHeight="1">
      <c r="C244" s="33" t="s">
        <v>582</v>
      </c>
      <c r="D244" s="33" t="s">
        <v>581</v>
      </c>
      <c r="E244" s="36" t="s">
        <v>590</v>
      </c>
      <c r="F244" s="43" t="s">
        <v>591</v>
      </c>
      <c r="G244" s="36" t="s">
        <v>592</v>
      </c>
      <c r="H244" s="325"/>
    </row>
    <row r="245" spans="2:16" s="71" customFormat="1" ht="63.75">
      <c r="B245" s="93"/>
      <c r="C245" s="36"/>
      <c r="D245" s="36"/>
      <c r="E245" s="43" t="s">
        <v>593</v>
      </c>
      <c r="F245" s="43" t="s">
        <v>593</v>
      </c>
      <c r="G245" s="43" t="s">
        <v>593</v>
      </c>
      <c r="I245" s="72"/>
    </row>
    <row r="246" spans="2:16">
      <c r="C246" s="80" t="str">
        <f>'C. Masterfiles'!C110</f>
        <v>S01</v>
      </c>
      <c r="D246" s="80" t="str">
        <f>'C. Masterfiles'!D110</f>
        <v>Повиквания в мрежата (On Net calls)</v>
      </c>
      <c r="E246" s="653">
        <v>0.75302858589216604</v>
      </c>
      <c r="F246" s="652">
        <v>113.71368460521626</v>
      </c>
      <c r="G246" s="651">
        <v>41</v>
      </c>
      <c r="H246" s="71"/>
      <c r="I246" s="188"/>
      <c r="K246" s="71"/>
      <c r="L246" s="613"/>
      <c r="M246" s="71"/>
      <c r="N246" s="71"/>
      <c r="O246" s="71"/>
    </row>
    <row r="247" spans="2:16">
      <c r="C247" s="80" t="str">
        <f>'C. Masterfiles'!C111</f>
        <v>S02</v>
      </c>
      <c r="D247" s="80" t="str">
        <f>'C. Masterfiles'!D111</f>
        <v>Изходящи повиквания към фиксирана линия (Outgoing Calls to Fixed Line)</v>
      </c>
      <c r="E247" s="653">
        <v>0.68949288038144518</v>
      </c>
      <c r="F247" s="652">
        <v>120.46591442902165</v>
      </c>
      <c r="G247" s="651">
        <v>15.666666666666666</v>
      </c>
      <c r="H247" s="71"/>
      <c r="I247" s="188"/>
      <c r="K247" s="71"/>
      <c r="L247" s="613"/>
      <c r="M247" s="71"/>
      <c r="N247" s="71"/>
      <c r="O247" s="71"/>
    </row>
    <row r="248" spans="2:16">
      <c r="C248" s="80" t="str">
        <f>'C. Masterfiles'!C112</f>
        <v>S03</v>
      </c>
      <c r="D248" s="80" t="str">
        <f>'C. Masterfiles'!D112</f>
        <v>Изходящи повиквания към други мобилни мрежи (Outgoing Calls to Other Mobile)</v>
      </c>
      <c r="E248" s="653">
        <v>0.71618894190717031</v>
      </c>
      <c r="F248" s="652">
        <v>103.38149999200571</v>
      </c>
      <c r="G248" s="651">
        <v>16.666666666666668</v>
      </c>
      <c r="H248" s="71"/>
      <c r="I248" s="188"/>
      <c r="K248" s="71"/>
      <c r="L248" s="613"/>
      <c r="M248" s="71"/>
      <c r="N248" s="71"/>
      <c r="O248" s="71"/>
    </row>
    <row r="249" spans="2:16">
      <c r="C249" s="80" t="str">
        <f>'C. Masterfiles'!C113</f>
        <v>S04</v>
      </c>
      <c r="D249" s="80" t="str">
        <f>'C. Masterfiles'!D113</f>
        <v>Изходящи международни повиквания (Outgoing Calls to International)</v>
      </c>
      <c r="E249" s="653">
        <v>0.6250872285948007</v>
      </c>
      <c r="F249" s="652">
        <v>141.39157092891983</v>
      </c>
      <c r="G249" s="651">
        <v>16.333333333333332</v>
      </c>
      <c r="H249" s="71"/>
      <c r="I249" s="188"/>
      <c r="K249" s="71"/>
      <c r="L249" s="613"/>
      <c r="M249" s="71"/>
      <c r="N249" s="71"/>
      <c r="O249" s="71"/>
    </row>
    <row r="250" spans="2:16">
      <c r="B250" s="15"/>
      <c r="C250" s="80" t="str">
        <f>'C. Masterfiles'!C114</f>
        <v>S05</v>
      </c>
      <c r="D250" s="80" t="str">
        <f>'C. Masterfiles'!D114</f>
        <v>Входящи повиквания от фиксирана линия (Incoming calls from fixed)</v>
      </c>
      <c r="E250" s="653">
        <v>0.68597410841807627</v>
      </c>
      <c r="F250" s="652">
        <v>119.29854875932187</v>
      </c>
      <c r="G250" s="651">
        <v>16</v>
      </c>
      <c r="H250" s="71"/>
      <c r="I250" s="188"/>
      <c r="K250" s="71"/>
      <c r="L250" s="613"/>
      <c r="M250" s="71"/>
      <c r="N250" s="71"/>
      <c r="O250" s="71"/>
    </row>
    <row r="251" spans="2:16">
      <c r="B251" s="15"/>
      <c r="C251" s="80" t="str">
        <f>'C. Masterfiles'!C115</f>
        <v>S06</v>
      </c>
      <c r="D251" s="80" t="str">
        <f>'C. Masterfiles'!D115</f>
        <v>Входящи повиквания от други мобилни мрежи (Incoming calls from other mobile)</v>
      </c>
      <c r="E251" s="653">
        <v>0.74160111727871592</v>
      </c>
      <c r="F251" s="652">
        <v>105.28666666666668</v>
      </c>
      <c r="G251" s="651">
        <v>16</v>
      </c>
      <c r="H251" s="71"/>
      <c r="I251" s="188"/>
      <c r="K251" s="71"/>
      <c r="L251" s="613"/>
      <c r="M251" s="71"/>
      <c r="N251" s="71"/>
      <c r="O251" s="71"/>
    </row>
    <row r="252" spans="2:16">
      <c r="B252" s="15"/>
      <c r="C252" s="80" t="str">
        <f>'C. Masterfiles'!C116</f>
        <v>S07</v>
      </c>
      <c r="D252" s="80" t="str">
        <f>'C. Masterfiles'!D116</f>
        <v>Входящи международни повиквания (Incoming calls from international)</v>
      </c>
      <c r="E252" s="653">
        <v>0.63657774545172019</v>
      </c>
      <c r="F252" s="652">
        <v>180.32876739866813</v>
      </c>
      <c r="G252" s="651">
        <v>19.333333333333332</v>
      </c>
      <c r="H252" s="71"/>
      <c r="I252" s="188"/>
      <c r="K252" s="71"/>
      <c r="L252" s="613"/>
      <c r="M252" s="71"/>
      <c r="N252" s="71"/>
      <c r="O252" s="71"/>
    </row>
    <row r="253" spans="2:16">
      <c r="B253" s="15"/>
      <c r="C253" s="80" t="str">
        <f>'C. Masterfiles'!C117</f>
        <v>S08</v>
      </c>
      <c r="D253" s="80" t="str">
        <f>'C. Masterfiles'!D117</f>
        <v>Изходящи повиквания от чужди абонати в роуминг в мрежата на предприятието (Roaming Calls Outbound)</v>
      </c>
      <c r="E253" s="653">
        <v>0.72524999999999995</v>
      </c>
      <c r="F253" s="652">
        <v>182.83724278601062</v>
      </c>
      <c r="G253" s="651">
        <v>12.64</v>
      </c>
      <c r="H253" s="71"/>
      <c r="I253" s="188"/>
      <c r="K253" s="71"/>
      <c r="L253" s="613"/>
      <c r="M253" s="71"/>
      <c r="N253" s="71"/>
      <c r="O253" s="71"/>
    </row>
    <row r="254" spans="2:16">
      <c r="B254" s="15"/>
      <c r="C254" s="80" t="str">
        <f>'C. Masterfiles'!C118</f>
        <v>S09</v>
      </c>
      <c r="D254" s="80" t="str">
        <f>'C. Masterfiles'!D118</f>
        <v>Входящи повиквания от чужди абонати в роуминг в мрежата на предприятието (Roaming Calls Inbound)</v>
      </c>
      <c r="E254" s="653">
        <v>0.6915</v>
      </c>
      <c r="F254" s="652">
        <v>114.83865243420769</v>
      </c>
      <c r="G254" s="651">
        <v>16</v>
      </c>
      <c r="H254" s="71"/>
      <c r="I254" s="188"/>
      <c r="K254" s="71"/>
      <c r="L254" s="613"/>
      <c r="M254" s="71"/>
      <c r="N254" s="71"/>
      <c r="O254" s="71"/>
    </row>
    <row r="255" spans="2:16">
      <c r="B255" s="15"/>
      <c r="C255" s="80" t="str">
        <f>'C. Masterfiles'!C119</f>
        <v>S10</v>
      </c>
      <c r="D255" s="80" t="str">
        <f>'C. Masterfiles'!D119</f>
        <v>Гласова поща (Voice mail)</v>
      </c>
      <c r="E255" s="653">
        <v>0.74232195414812929</v>
      </c>
      <c r="F255" s="652">
        <v>9.1035466756064807</v>
      </c>
      <c r="G255" s="651">
        <v>11.566666666666668</v>
      </c>
      <c r="H255" s="71"/>
      <c r="I255" s="188"/>
      <c r="K255" s="71"/>
      <c r="L255" s="613"/>
      <c r="M255" s="71"/>
      <c r="N255" s="71"/>
      <c r="O255" s="71"/>
    </row>
    <row r="256" spans="2:16">
      <c r="B256" s="15"/>
      <c r="C256" s="80" t="str">
        <f>'C. Masterfiles'!C120</f>
        <v>S11</v>
      </c>
      <c r="D256" s="80" t="str">
        <f>'C. Masterfiles'!D120</f>
        <v>Повиквания към центъра за обслужване на клиенти (Help desk call)</v>
      </c>
      <c r="E256" s="653">
        <v>0.91793333333333338</v>
      </c>
      <c r="F256" s="652">
        <v>445.03637253621218</v>
      </c>
      <c r="G256" s="651">
        <v>13.566666666666668</v>
      </c>
      <c r="H256" s="71"/>
      <c r="I256" s="188"/>
      <c r="K256" s="71"/>
      <c r="L256" s="613"/>
      <c r="M256" s="71"/>
      <c r="N256" s="71"/>
      <c r="O256" s="71"/>
    </row>
    <row r="257" spans="2:15">
      <c r="B257" s="15"/>
      <c r="C257" s="80" t="str">
        <f>'C. Masterfiles'!C121</f>
        <v>S12</v>
      </c>
      <c r="D257" s="80" t="str">
        <f>'C. Masterfiles'!D121</f>
        <v>Видеоразговори (Video call)</v>
      </c>
      <c r="E257" s="653">
        <v>0.28999999999999998</v>
      </c>
      <c r="F257" s="652">
        <v>81.776667453241657</v>
      </c>
      <c r="G257" s="651">
        <v>5</v>
      </c>
      <c r="H257" s="71"/>
      <c r="I257" s="188"/>
      <c r="K257" s="71"/>
      <c r="L257" s="613"/>
      <c r="M257" s="71"/>
      <c r="N257" s="71"/>
      <c r="O257" s="71"/>
    </row>
    <row r="258" spans="2:15">
      <c r="B258" s="15"/>
      <c r="C258" s="80" t="str">
        <f>'C. Masterfiles'!C122</f>
        <v>S13</v>
      </c>
      <c r="D258" s="80" t="str">
        <f>'C. Masterfiles'!D122</f>
        <v>MMS в мрежата (MMS on net)</v>
      </c>
      <c r="E258" s="78"/>
      <c r="F258" s="78"/>
      <c r="G258" s="78"/>
      <c r="H258" s="71"/>
      <c r="K258" s="71"/>
      <c r="L258" s="71"/>
      <c r="M258" s="71"/>
      <c r="N258" s="71"/>
      <c r="O258" s="71"/>
    </row>
    <row r="259" spans="2:15">
      <c r="C259" s="80" t="str">
        <f>'C. Masterfiles'!C123</f>
        <v>S14</v>
      </c>
      <c r="D259" s="80" t="str">
        <f>'C. Masterfiles'!D123</f>
        <v>Изходящи MMS към други мрежи (MMS outgoing to other network)</v>
      </c>
      <c r="E259" s="78"/>
      <c r="F259" s="78"/>
      <c r="G259" s="78"/>
      <c r="L259" s="613"/>
      <c r="M259" s="614"/>
      <c r="N259" s="614"/>
    </row>
    <row r="260" spans="2:15">
      <c r="C260" s="80" t="str">
        <f>'C. Masterfiles'!C124</f>
        <v>S15</v>
      </c>
      <c r="D260" s="80" t="str">
        <f>'C. Masterfiles'!D124</f>
        <v>Входящи MMS от други мрежи (MMS incoming from other network)</v>
      </c>
      <c r="E260" s="78"/>
      <c r="F260" s="78"/>
      <c r="G260" s="78"/>
      <c r="L260" s="613"/>
      <c r="M260" s="614"/>
      <c r="N260" s="614"/>
    </row>
    <row r="261" spans="2:15">
      <c r="C261" s="80" t="str">
        <f>'C. Masterfiles'!C125</f>
        <v>S16</v>
      </c>
      <c r="D261" s="80" t="str">
        <f>'C. Masterfiles'!D125</f>
        <v>SMS в мрежата (SMS on net)</v>
      </c>
      <c r="E261" s="78"/>
      <c r="F261" s="78"/>
      <c r="G261" s="78"/>
      <c r="L261" s="613"/>
      <c r="M261" s="614"/>
      <c r="N261" s="614"/>
    </row>
    <row r="262" spans="2:15">
      <c r="C262" s="80" t="str">
        <f>'C. Masterfiles'!C126</f>
        <v>S17</v>
      </c>
      <c r="D262" s="80" t="str">
        <f>'C. Masterfiles'!D126</f>
        <v>Изходящи SMS към други мрежи (SMS outgoing to other network)</v>
      </c>
      <c r="E262" s="78"/>
      <c r="F262" s="78"/>
      <c r="G262" s="78"/>
      <c r="L262" s="613"/>
      <c r="M262" s="614"/>
      <c r="N262" s="614"/>
    </row>
    <row r="263" spans="2:15">
      <c r="C263" s="80" t="str">
        <f>'C. Masterfiles'!C127</f>
        <v>S18</v>
      </c>
      <c r="D263" s="80" t="str">
        <f>'C. Masterfiles'!D127</f>
        <v>Входящи SMS от други мрежи (SMS incoming from other network)</v>
      </c>
      <c r="E263" s="78"/>
      <c r="F263" s="78"/>
      <c r="G263" s="78"/>
      <c r="L263" s="613"/>
      <c r="M263" s="614"/>
      <c r="N263" s="614"/>
    </row>
    <row r="264" spans="2:15">
      <c r="C264" s="80" t="str">
        <f>'C. Masterfiles'!C128</f>
        <v>S19</v>
      </c>
      <c r="D264" s="80" t="str">
        <f>'C. Masterfiles'!D128</f>
        <v>Пренос на данни (Data services)</v>
      </c>
      <c r="E264" s="78"/>
      <c r="F264" s="78"/>
      <c r="G264" s="78"/>
      <c r="L264" s="613"/>
      <c r="M264" s="614"/>
      <c r="N264" s="614"/>
    </row>
    <row r="265" spans="2:15">
      <c r="C265" s="80" t="str">
        <f>'C. Masterfiles'!C129</f>
        <v>S20</v>
      </c>
      <c r="D265" s="80" t="str">
        <f>'C. Masterfiles'!D129</f>
        <v>Subscribers</v>
      </c>
      <c r="E265" s="78"/>
      <c r="F265" s="78"/>
      <c r="G265" s="78"/>
      <c r="L265" s="613"/>
      <c r="M265" s="614"/>
      <c r="N265" s="614"/>
    </row>
    <row r="266" spans="2:15">
      <c r="C266" s="80" t="str">
        <f>'C. Masterfiles'!C130</f>
        <v>S21</v>
      </c>
      <c r="D266" s="80" t="str">
        <f>'C. Masterfiles'!D130</f>
        <v>OTHER: complete as required</v>
      </c>
      <c r="E266" s="78"/>
      <c r="F266" s="78"/>
      <c r="G266" s="78"/>
      <c r="L266" s="613"/>
      <c r="M266" s="614"/>
      <c r="N266" s="614"/>
    </row>
    <row r="267" spans="2:15">
      <c r="C267" s="80" t="str">
        <f>'C. Masterfiles'!C131</f>
        <v>S22</v>
      </c>
      <c r="D267" s="80" t="str">
        <f>'C. Masterfiles'!D131</f>
        <v>OTHER: complete as required</v>
      </c>
      <c r="E267" s="78"/>
      <c r="F267" s="78"/>
      <c r="G267" s="78"/>
      <c r="L267" s="613"/>
      <c r="M267" s="614"/>
      <c r="N267" s="614"/>
    </row>
    <row r="268" spans="2:15">
      <c r="C268" s="80" t="str">
        <f>'C. Masterfiles'!C132</f>
        <v>S23</v>
      </c>
      <c r="D268" s="80" t="str">
        <f>'C. Masterfiles'!D132</f>
        <v>OTHER: complete as required</v>
      </c>
      <c r="E268" s="78"/>
      <c r="F268" s="78"/>
      <c r="G268" s="78"/>
      <c r="L268" s="613"/>
      <c r="M268" s="614"/>
      <c r="N268" s="614"/>
    </row>
    <row r="269" spans="2:15">
      <c r="C269" s="80" t="str">
        <f>'C. Masterfiles'!C133</f>
        <v>S24</v>
      </c>
      <c r="D269" s="80" t="str">
        <f>'C. Masterfiles'!D133</f>
        <v>OTHER: complete as required</v>
      </c>
      <c r="E269" s="78"/>
      <c r="F269" s="78"/>
      <c r="G269" s="78"/>
      <c r="L269" s="613"/>
      <c r="M269" s="614"/>
      <c r="N269" s="614"/>
    </row>
    <row r="270" spans="2:15">
      <c r="C270" s="80" t="str">
        <f>'C. Masterfiles'!C134</f>
        <v>S25</v>
      </c>
      <c r="D270" s="80" t="str">
        <f>'C. Masterfiles'!D134</f>
        <v>OTHER: complete as required</v>
      </c>
      <c r="E270" s="78"/>
      <c r="F270" s="78"/>
      <c r="G270" s="78"/>
    </row>
    <row r="271" spans="2:15">
      <c r="C271" s="80" t="str">
        <f>'C. Masterfiles'!C135</f>
        <v>S26</v>
      </c>
      <c r="D271" s="80" t="str">
        <f>'C. Masterfiles'!D135</f>
        <v>OTHER: complete as required</v>
      </c>
      <c r="E271" s="78"/>
      <c r="F271" s="78"/>
      <c r="G271" s="78"/>
    </row>
    <row r="272" spans="2:15">
      <c r="C272" s="80" t="str">
        <f>'C. Masterfiles'!C136</f>
        <v>S27</v>
      </c>
      <c r="D272" s="80" t="str">
        <f>'C. Masterfiles'!D136</f>
        <v>OTHER: complete as required</v>
      </c>
      <c r="E272" s="78"/>
      <c r="F272" s="78"/>
      <c r="G272" s="78"/>
    </row>
    <row r="273" spans="2:28">
      <c r="C273" s="80" t="str">
        <f>'C. Masterfiles'!C137</f>
        <v>S28</v>
      </c>
      <c r="D273" s="80" t="str">
        <f>'C. Masterfiles'!D137</f>
        <v>OTHER: complete as required</v>
      </c>
      <c r="E273" s="78"/>
      <c r="F273" s="78"/>
      <c r="G273" s="78"/>
    </row>
    <row r="274" spans="2:28">
      <c r="C274" s="80" t="str">
        <f>'C. Masterfiles'!C138</f>
        <v>S29</v>
      </c>
      <c r="D274" s="80" t="str">
        <f>'C. Masterfiles'!D138</f>
        <v>OTHER: complete as required</v>
      </c>
      <c r="E274" s="78"/>
      <c r="F274" s="78"/>
      <c r="G274" s="78"/>
    </row>
    <row r="275" spans="2:28">
      <c r="C275" s="80" t="str">
        <f>'C. Masterfiles'!C139</f>
        <v>S30</v>
      </c>
      <c r="D275" s="80" t="str">
        <f>'C. Masterfiles'!D139</f>
        <v>OTHER: complete as required</v>
      </c>
      <c r="E275" s="78"/>
      <c r="F275" s="78"/>
      <c r="G275" s="78"/>
    </row>
    <row r="276" spans="2:28">
      <c r="C276" s="155" t="s">
        <v>280</v>
      </c>
      <c r="D276" s="155" t="s">
        <v>279</v>
      </c>
      <c r="E276" s="157"/>
      <c r="F276" s="144"/>
      <c r="G276" s="144"/>
    </row>
    <row r="277" spans="2:28">
      <c r="C277" s="169"/>
      <c r="D277" s="169"/>
    </row>
    <row r="278" spans="2:28">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row>
    <row r="279" spans="2:28" s="11" customFormat="1" ht="15">
      <c r="B279" s="27">
        <v>2.0299999999999998</v>
      </c>
      <c r="C279" s="27" t="s">
        <v>285</v>
      </c>
      <c r="D279" s="27"/>
      <c r="E279" s="160">
        <f t="shared" ref="E279:J279" si="72">1+D279</f>
        <v>1</v>
      </c>
      <c r="F279" s="160">
        <f t="shared" si="72"/>
        <v>2</v>
      </c>
      <c r="G279" s="160">
        <f t="shared" si="72"/>
        <v>3</v>
      </c>
      <c r="H279" s="160">
        <f t="shared" si="72"/>
        <v>4</v>
      </c>
      <c r="I279" s="160">
        <f t="shared" si="72"/>
        <v>5</v>
      </c>
      <c r="J279" s="160">
        <f t="shared" si="72"/>
        <v>6</v>
      </c>
      <c r="K279" s="158"/>
      <c r="L279" s="14"/>
      <c r="M279" s="16"/>
    </row>
    <row r="280" spans="2:28">
      <c r="B280" s="27"/>
      <c r="C280" s="27" t="s">
        <v>290</v>
      </c>
      <c r="D280" s="161"/>
      <c r="E280" s="503" t="s">
        <v>649</v>
      </c>
      <c r="F280" s="161"/>
      <c r="G280" s="161"/>
      <c r="H280" s="161"/>
      <c r="I280" s="161"/>
      <c r="J280" s="161"/>
      <c r="K280" s="98"/>
    </row>
    <row r="281" spans="2:28">
      <c r="B281" s="98"/>
      <c r="C281" s="162" t="s">
        <v>0</v>
      </c>
      <c r="D281" s="33" t="s">
        <v>284</v>
      </c>
      <c r="E281" s="37" t="s">
        <v>286</v>
      </c>
      <c r="F281" s="5">
        <f t="shared" ref="F281:K281" si="73">F205</f>
        <v>2014</v>
      </c>
      <c r="G281" s="5">
        <f t="shared" si="73"/>
        <v>2015</v>
      </c>
      <c r="H281" s="5">
        <f t="shared" si="73"/>
        <v>2016</v>
      </c>
      <c r="I281" s="5">
        <f t="shared" si="73"/>
        <v>2017</v>
      </c>
      <c r="J281" s="5">
        <f t="shared" si="73"/>
        <v>2018</v>
      </c>
      <c r="K281" s="5">
        <f t="shared" si="73"/>
        <v>2019</v>
      </c>
      <c r="L281" s="214">
        <f t="shared" ref="L281" si="74">L205</f>
        <v>2020</v>
      </c>
    </row>
    <row r="282" spans="2:28">
      <c r="B282" s="98"/>
      <c r="C282" s="155" t="str">
        <f t="shared" ref="C282:D312" si="75">C246</f>
        <v>S01</v>
      </c>
      <c r="D282" s="155" t="str">
        <f t="shared" si="75"/>
        <v>Повиквания в мрежата (On Net calls)</v>
      </c>
      <c r="E282" s="166" t="s">
        <v>288</v>
      </c>
      <c r="F282" s="167">
        <f t="shared" ref="F282:F311" si="76">IF($E282="Voice Minutes",F207*(1+G246/F246)+F207/E246*60/F246*(1-E246)*G246/60,IF($E282="Video Minutes",F207*(1+G246/F246)+F207/E246*60/F246*(1-E246)*G246/60,F207))</f>
        <v>5915.2243434827487</v>
      </c>
      <c r="G282" s="167">
        <f t="shared" ref="G282:G311" si="77">IF($E282="Voice Minutes",G207*(1+G246/F246)+G207/E246*60/F246*(1-E246)*G246/60,IF($E282="Video Minutes",G207*(1+G246/F246)+G207/E246*60/F246*(1-E246)*G246/60,G207))</f>
        <v>6033.528830352403</v>
      </c>
      <c r="H282" s="167">
        <f t="shared" ref="H282:H311" si="78">IF($E282="Voice Minutes",H207*(1+G246/F246)+H207/E246*60/F246*(1-E246)*G246/60,IF($E282="Video Minutes",H207*(1+G246/F246)+H207/E246*60/F246*(1-E246)*G246/60,H207))</f>
        <v>6154.1994069594521</v>
      </c>
      <c r="I282" s="167">
        <f t="shared" ref="I282:I311" si="79">IF($E282="Voice Minutes",I207*(1+G246/F246)+I207/E246*60/F246*(1-E246)*G246/60,IF($E282="Video Minutes",I207*(1+G246/F246)+I207/E246*60/F246*(1-E246)*G246/60,I207))</f>
        <v>6277.2833950986405</v>
      </c>
      <c r="J282" s="167">
        <f t="shared" ref="J282:J311" si="80">IF($E282="Voice Minutes",J207*(1+G246/F246)+J207/E246*60/F246*(1-E246)*G246/60,IF($E282="Video Minutes",J207*(1+G246/F246)+J207/E246*60/F246*(1-E246)*G246/60,J207))</f>
        <v>6402.829063000614</v>
      </c>
      <c r="K282" s="167">
        <f t="shared" ref="K282:K311" si="81">IF($E282="Voice Minutes",K207*(1+G246/F246)+K207/E246*60/F246*(1-E246)*G246/60,IF($E282="Video Minutes",K207*(1+G246/F246)+K207/$E$246*60/F246*(1-E246)*G246/60,K207))</f>
        <v>6530.8856442606257</v>
      </c>
      <c r="L282" s="167">
        <f>IF($E282="Voice Minutes",L207*(1+G246/F246)+L207/E246*60/F246*(1-E246)*G246/60,IF($E282="Video Minutes",L207*(1+G246/F246)+L207/$E$246*60/F246*(1-E246)*G246/60,L207))</f>
        <v>6661.503357145838</v>
      </c>
      <c r="M282" s="216" t="s">
        <v>951</v>
      </c>
    </row>
    <row r="283" spans="2:28">
      <c r="B283" s="98"/>
      <c r="C283" s="155" t="str">
        <f t="shared" si="75"/>
        <v>S02</v>
      </c>
      <c r="D283" s="155" t="str">
        <f t="shared" si="75"/>
        <v>Изходящи повиквания към фиксирана линия (Outgoing Calls to Fixed Line)</v>
      </c>
      <c r="E283" s="166" t="s">
        <v>288</v>
      </c>
      <c r="F283" s="167">
        <f t="shared" si="76"/>
        <v>95.08942262843081</v>
      </c>
      <c r="G283" s="167">
        <f t="shared" si="77"/>
        <v>96.991211080999449</v>
      </c>
      <c r="H283" s="167">
        <f t="shared" si="78"/>
        <v>98.931035302619435</v>
      </c>
      <c r="I283" s="167">
        <f t="shared" si="79"/>
        <v>100.90965600867182</v>
      </c>
      <c r="J283" s="167">
        <f t="shared" si="80"/>
        <v>102.92784912884525</v>
      </c>
      <c r="K283" s="167">
        <f>IF($E283="Voice Minutes",K208*(1+G247/F247)+K208/E247*60/F247*(1-E247)*G247/60,IF($E283="Video Minutes",K208*(1+G247/F247)+K208/$E$246*60/F247*(1-E247)*G247/60,K208))</f>
        <v>104.98640611142216</v>
      </c>
      <c r="L283" s="167">
        <f t="shared" ref="L283:L311" si="82">IF($E283="Voice Minutes",L208*(1+G247/F247)+L208/E247*60/F247*(1-E247)*G247/60,IF($E283="Video Minutes",L208*(1+G247/F247)+L208/$E$246*60/F247*(1-E247)*G247/60,L208))</f>
        <v>107.0861342336506</v>
      </c>
      <c r="M283" s="216" t="s">
        <v>951</v>
      </c>
    </row>
    <row r="284" spans="2:28">
      <c r="B284" s="98"/>
      <c r="C284" s="155" t="str">
        <f t="shared" si="75"/>
        <v>S03</v>
      </c>
      <c r="D284" s="155" t="str">
        <f t="shared" si="75"/>
        <v>Изходящи повиквания към други мобилни мрежи (Outgoing Calls to Other Mobile)</v>
      </c>
      <c r="E284" s="166" t="s">
        <v>288</v>
      </c>
      <c r="F284" s="167">
        <f t="shared" si="76"/>
        <v>980.08116695023023</v>
      </c>
      <c r="G284" s="167">
        <f t="shared" si="77"/>
        <v>999.68279028923484</v>
      </c>
      <c r="H284" s="167">
        <f t="shared" si="78"/>
        <v>1019.6764460950197</v>
      </c>
      <c r="I284" s="167">
        <f t="shared" si="79"/>
        <v>1040.0699750169201</v>
      </c>
      <c r="J284" s="167">
        <f t="shared" si="80"/>
        <v>1060.8713745172586</v>
      </c>
      <c r="K284" s="167">
        <f t="shared" si="81"/>
        <v>1082.0888020076036</v>
      </c>
      <c r="L284" s="167">
        <f t="shared" si="82"/>
        <v>1103.7305780477557</v>
      </c>
      <c r="M284" s="216" t="s">
        <v>951</v>
      </c>
    </row>
    <row r="285" spans="2:28">
      <c r="B285" s="98"/>
      <c r="C285" s="155" t="str">
        <f t="shared" si="75"/>
        <v>S04</v>
      </c>
      <c r="D285" s="155" t="str">
        <f t="shared" si="75"/>
        <v>Изходящи международни повиквания (Outgoing Calls to International)</v>
      </c>
      <c r="E285" s="166" t="s">
        <v>288</v>
      </c>
      <c r="F285" s="167">
        <f t="shared" si="76"/>
        <v>47.39214830200261</v>
      </c>
      <c r="G285" s="167">
        <f t="shared" si="77"/>
        <v>48.339991268042667</v>
      </c>
      <c r="H285" s="167">
        <f t="shared" si="78"/>
        <v>49.306791093403525</v>
      </c>
      <c r="I285" s="167">
        <f t="shared" si="79"/>
        <v>50.292926915271593</v>
      </c>
      <c r="J285" s="167">
        <f t="shared" si="80"/>
        <v>51.298785453577025</v>
      </c>
      <c r="K285" s="167">
        <f t="shared" si="81"/>
        <v>52.324761162648564</v>
      </c>
      <c r="L285" s="167">
        <f t="shared" si="82"/>
        <v>53.371256385901539</v>
      </c>
      <c r="M285" s="216" t="s">
        <v>951</v>
      </c>
    </row>
    <row r="286" spans="2:28">
      <c r="B286" s="98"/>
      <c r="C286" s="155" t="str">
        <f t="shared" si="75"/>
        <v>S05</v>
      </c>
      <c r="D286" s="155" t="str">
        <f t="shared" si="75"/>
        <v>Входящи повиквания от фиксирана линия (Incoming calls from fixed)</v>
      </c>
      <c r="E286" s="166" t="s">
        <v>288</v>
      </c>
      <c r="F286" s="167">
        <f t="shared" si="76"/>
        <v>47.820546263271794</v>
      </c>
      <c r="G286" s="167">
        <f t="shared" si="77"/>
        <v>48.776957188537239</v>
      </c>
      <c r="H286" s="167">
        <f t="shared" si="78"/>
        <v>49.752496332307985</v>
      </c>
      <c r="I286" s="167">
        <f t="shared" si="79"/>
        <v>50.747546258954138</v>
      </c>
      <c r="J286" s="167">
        <f t="shared" si="80"/>
        <v>51.762497184133224</v>
      </c>
      <c r="K286" s="167">
        <f t="shared" si="81"/>
        <v>52.797747127815889</v>
      </c>
      <c r="L286" s="167">
        <f t="shared" si="82"/>
        <v>53.853702070372201</v>
      </c>
      <c r="M286" s="216" t="s">
        <v>951</v>
      </c>
    </row>
    <row r="287" spans="2:28">
      <c r="B287" s="98"/>
      <c r="C287" s="155" t="str">
        <f t="shared" si="75"/>
        <v>S06</v>
      </c>
      <c r="D287" s="155" t="str">
        <f t="shared" si="75"/>
        <v>Входящи повиквания от други мобилни мрежи (Incoming calls from other mobile)</v>
      </c>
      <c r="E287" s="166" t="s">
        <v>288</v>
      </c>
      <c r="F287" s="167">
        <f t="shared" si="76"/>
        <v>963.93293631562779</v>
      </c>
      <c r="G287" s="167">
        <f t="shared" si="77"/>
        <v>983.21159504194031</v>
      </c>
      <c r="H287" s="167">
        <f t="shared" si="78"/>
        <v>1002.8758269427793</v>
      </c>
      <c r="I287" s="167">
        <f t="shared" si="79"/>
        <v>1022.9333434816348</v>
      </c>
      <c r="J287" s="167">
        <f t="shared" si="80"/>
        <v>1043.3920103512676</v>
      </c>
      <c r="K287" s="167">
        <f t="shared" si="81"/>
        <v>1064.2598505582928</v>
      </c>
      <c r="L287" s="167">
        <f t="shared" si="82"/>
        <v>1085.5450475694586</v>
      </c>
      <c r="M287" s="216" t="s">
        <v>951</v>
      </c>
    </row>
    <row r="288" spans="2:28">
      <c r="B288" s="98"/>
      <c r="C288" s="155" t="str">
        <f t="shared" si="75"/>
        <v>S07</v>
      </c>
      <c r="D288" s="155" t="str">
        <f t="shared" si="75"/>
        <v>Входящи международни повиквания (Incoming calls from international)</v>
      </c>
      <c r="E288" s="166" t="s">
        <v>288</v>
      </c>
      <c r="F288" s="167">
        <f t="shared" si="76"/>
        <v>280.42048447688342</v>
      </c>
      <c r="G288" s="167">
        <f t="shared" si="77"/>
        <v>286.02889416642108</v>
      </c>
      <c r="H288" s="167">
        <f t="shared" si="78"/>
        <v>291.7494720497495</v>
      </c>
      <c r="I288" s="167">
        <f t="shared" si="79"/>
        <v>297.5844614907445</v>
      </c>
      <c r="J288" s="167">
        <f t="shared" si="80"/>
        <v>303.53615072055942</v>
      </c>
      <c r="K288" s="167">
        <f t="shared" si="81"/>
        <v>309.60687373497069</v>
      </c>
      <c r="L288" s="167">
        <f t="shared" si="82"/>
        <v>315.79901120967008</v>
      </c>
      <c r="M288" s="216" t="s">
        <v>951</v>
      </c>
    </row>
    <row r="289" spans="2:13">
      <c r="B289" s="98"/>
      <c r="C289" s="155" t="str">
        <f t="shared" si="75"/>
        <v>S08</v>
      </c>
      <c r="D289" s="155" t="str">
        <f t="shared" si="75"/>
        <v>Изходящи повиквания от чужди абонати в роуминг в мрежата на предприятието (Roaming Calls Outbound)</v>
      </c>
      <c r="E289" s="166" t="s">
        <v>288</v>
      </c>
      <c r="F289" s="167">
        <f t="shared" si="76"/>
        <v>87.625786814456987</v>
      </c>
      <c r="G289" s="167">
        <f t="shared" si="77"/>
        <v>89.378302550746142</v>
      </c>
      <c r="H289" s="167">
        <f t="shared" si="78"/>
        <v>91.165868601761076</v>
      </c>
      <c r="I289" s="167">
        <f t="shared" si="79"/>
        <v>92.989185973796282</v>
      </c>
      <c r="J289" s="167">
        <f t="shared" si="80"/>
        <v>94.848969693272224</v>
      </c>
      <c r="K289" s="167">
        <f t="shared" si="81"/>
        <v>96.74594908713766</v>
      </c>
      <c r="L289" s="167">
        <f t="shared" si="82"/>
        <v>98.680868068880415</v>
      </c>
      <c r="M289" s="216" t="s">
        <v>951</v>
      </c>
    </row>
    <row r="290" spans="2:13">
      <c r="B290" s="98"/>
      <c r="C290" s="155" t="str">
        <f t="shared" si="75"/>
        <v>S09</v>
      </c>
      <c r="D290" s="155" t="str">
        <f t="shared" si="75"/>
        <v>Входящи повиквания от чужди абонати в роуминг в мрежата на предприятието (Roaming Calls Inbound)</v>
      </c>
      <c r="E290" s="166" t="s">
        <v>288</v>
      </c>
      <c r="F290" s="167">
        <f t="shared" si="76"/>
        <v>96.11868831767265</v>
      </c>
      <c r="G290" s="167">
        <f t="shared" si="77"/>
        <v>98.041062084026109</v>
      </c>
      <c r="H290" s="167">
        <f t="shared" si="78"/>
        <v>100.00188332570664</v>
      </c>
      <c r="I290" s="167">
        <f t="shared" si="79"/>
        <v>102.00192099222076</v>
      </c>
      <c r="J290" s="167">
        <f t="shared" si="80"/>
        <v>104.04195941206518</v>
      </c>
      <c r="K290" s="167">
        <f t="shared" si="81"/>
        <v>106.12279860030648</v>
      </c>
      <c r="L290" s="167">
        <f t="shared" si="82"/>
        <v>108.24525457231262</v>
      </c>
      <c r="M290" s="216" t="s">
        <v>951</v>
      </c>
    </row>
    <row r="291" spans="2:13">
      <c r="B291" s="98"/>
      <c r="C291" s="155" t="str">
        <f t="shared" si="75"/>
        <v>S10</v>
      </c>
      <c r="D291" s="155" t="str">
        <f t="shared" si="75"/>
        <v>Гласова поща (Voice mail)</v>
      </c>
      <c r="E291" s="166" t="s">
        <v>288</v>
      </c>
      <c r="F291" s="167">
        <f t="shared" si="76"/>
        <v>108.46447514270483</v>
      </c>
      <c r="G291" s="167">
        <f t="shared" si="77"/>
        <v>110.63376464555895</v>
      </c>
      <c r="H291" s="167">
        <f t="shared" si="78"/>
        <v>112.84643993847014</v>
      </c>
      <c r="I291" s="167">
        <f t="shared" si="79"/>
        <v>115.10336873723952</v>
      </c>
      <c r="J291" s="167">
        <f t="shared" si="80"/>
        <v>117.40543611198433</v>
      </c>
      <c r="K291" s="167">
        <f t="shared" si="81"/>
        <v>119.753544834224</v>
      </c>
      <c r="L291" s="167">
        <f t="shared" si="82"/>
        <v>122.14861573090849</v>
      </c>
      <c r="M291" s="216" t="s">
        <v>951</v>
      </c>
    </row>
    <row r="292" spans="2:13">
      <c r="B292" s="98"/>
      <c r="C292" s="155" t="str">
        <f t="shared" si="75"/>
        <v>S11</v>
      </c>
      <c r="D292" s="155" t="str">
        <f t="shared" si="75"/>
        <v>Повиквания към центъра за обслужване на клиенти (Help desk call)</v>
      </c>
      <c r="E292" s="166" t="s">
        <v>288</v>
      </c>
      <c r="F292" s="167">
        <f t="shared" si="76"/>
        <v>41.328392753798923</v>
      </c>
      <c r="G292" s="167">
        <f t="shared" si="77"/>
        <v>42.154960608874909</v>
      </c>
      <c r="H292" s="167">
        <f t="shared" si="78"/>
        <v>42.998059821052408</v>
      </c>
      <c r="I292" s="167">
        <f t="shared" si="79"/>
        <v>43.858021017473448</v>
      </c>
      <c r="J292" s="167">
        <f t="shared" si="80"/>
        <v>44.735181437822924</v>
      </c>
      <c r="K292" s="167">
        <f t="shared" si="81"/>
        <v>45.629885066579384</v>
      </c>
      <c r="L292" s="167">
        <f t="shared" si="82"/>
        <v>46.542482767910968</v>
      </c>
      <c r="M292" s="216" t="s">
        <v>951</v>
      </c>
    </row>
    <row r="293" spans="2:13">
      <c r="B293" s="98"/>
      <c r="C293" s="155" t="str">
        <f t="shared" si="75"/>
        <v>S12</v>
      </c>
      <c r="D293" s="155" t="str">
        <f t="shared" si="75"/>
        <v>Видеоразговори (Video call)</v>
      </c>
      <c r="E293" s="465" t="s">
        <v>648</v>
      </c>
      <c r="F293" s="167">
        <f t="shared" si="76"/>
        <v>48.433397861414747</v>
      </c>
      <c r="G293" s="167">
        <f t="shared" si="77"/>
        <v>49.402065818643052</v>
      </c>
      <c r="H293" s="167">
        <f t="shared" si="78"/>
        <v>50.390107135015917</v>
      </c>
      <c r="I293" s="167">
        <f t="shared" si="79"/>
        <v>51.397909277716224</v>
      </c>
      <c r="J293" s="167">
        <f t="shared" si="80"/>
        <v>52.425867463270549</v>
      </c>
      <c r="K293" s="167">
        <f t="shared" si="81"/>
        <v>49.409407388921238</v>
      </c>
      <c r="L293" s="167">
        <f t="shared" si="82"/>
        <v>50.397595536699662</v>
      </c>
      <c r="M293" s="216" t="s">
        <v>951</v>
      </c>
    </row>
    <row r="294" spans="2:13">
      <c r="B294" s="98"/>
      <c r="C294" s="155" t="str">
        <f t="shared" si="75"/>
        <v>S13</v>
      </c>
      <c r="D294" s="155" t="str">
        <f t="shared" si="75"/>
        <v>MMS в мрежата (MMS on net)</v>
      </c>
      <c r="E294" s="465" t="s">
        <v>216</v>
      </c>
      <c r="F294" s="167">
        <f t="shared" si="76"/>
        <v>8</v>
      </c>
      <c r="G294" s="167">
        <f t="shared" si="77"/>
        <v>8.16</v>
      </c>
      <c r="H294" s="167">
        <f t="shared" si="78"/>
        <v>8.3231999999999999</v>
      </c>
      <c r="I294" s="167">
        <f t="shared" si="79"/>
        <v>8.4896640000000012</v>
      </c>
      <c r="J294" s="167">
        <f t="shared" si="80"/>
        <v>8.6594572800000016</v>
      </c>
      <c r="K294" s="167">
        <f t="shared" si="81"/>
        <v>8.8326464256000019</v>
      </c>
      <c r="L294" s="167">
        <f t="shared" si="82"/>
        <v>9.0092993541120006</v>
      </c>
      <c r="M294" s="216" t="s">
        <v>951</v>
      </c>
    </row>
    <row r="295" spans="2:13">
      <c r="B295" s="98"/>
      <c r="C295" s="155" t="str">
        <f t="shared" si="75"/>
        <v>S14</v>
      </c>
      <c r="D295" s="155" t="str">
        <f t="shared" si="75"/>
        <v>Изходящи MMS към други мрежи (MMS outgoing to other network)</v>
      </c>
      <c r="E295" s="465" t="s">
        <v>216</v>
      </c>
      <c r="F295" s="167">
        <f t="shared" si="76"/>
        <v>8</v>
      </c>
      <c r="G295" s="167">
        <f t="shared" si="77"/>
        <v>8.16</v>
      </c>
      <c r="H295" s="167">
        <f t="shared" si="78"/>
        <v>8.3231999999999999</v>
      </c>
      <c r="I295" s="167">
        <f t="shared" si="79"/>
        <v>8.4896640000000012</v>
      </c>
      <c r="J295" s="167">
        <f t="shared" si="80"/>
        <v>8.6594572800000016</v>
      </c>
      <c r="K295" s="167">
        <f t="shared" si="81"/>
        <v>8.8326464256000019</v>
      </c>
      <c r="L295" s="167">
        <f t="shared" si="82"/>
        <v>9.0092993541120006</v>
      </c>
      <c r="M295" s="216" t="s">
        <v>951</v>
      </c>
    </row>
    <row r="296" spans="2:13">
      <c r="B296" s="98"/>
      <c r="C296" s="155" t="str">
        <f t="shared" si="75"/>
        <v>S15</v>
      </c>
      <c r="D296" s="155" t="str">
        <f t="shared" si="75"/>
        <v>Входящи MMS от други мрежи (MMS incoming from other network)</v>
      </c>
      <c r="E296" s="465" t="s">
        <v>216</v>
      </c>
      <c r="F296" s="167">
        <f t="shared" si="76"/>
        <v>8</v>
      </c>
      <c r="G296" s="167">
        <f t="shared" si="77"/>
        <v>8.16</v>
      </c>
      <c r="H296" s="167">
        <f t="shared" si="78"/>
        <v>8.3231999999999999</v>
      </c>
      <c r="I296" s="167">
        <f t="shared" si="79"/>
        <v>8.4896640000000012</v>
      </c>
      <c r="J296" s="167">
        <f t="shared" si="80"/>
        <v>8.6594572800000016</v>
      </c>
      <c r="K296" s="167">
        <f t="shared" si="81"/>
        <v>8.8326464256000019</v>
      </c>
      <c r="L296" s="167">
        <f t="shared" si="82"/>
        <v>9.0092993541120006</v>
      </c>
      <c r="M296" s="216" t="s">
        <v>951</v>
      </c>
    </row>
    <row r="297" spans="2:13">
      <c r="B297" s="98"/>
      <c r="C297" s="155" t="str">
        <f t="shared" si="75"/>
        <v>S16</v>
      </c>
      <c r="D297" s="155" t="str">
        <f t="shared" si="75"/>
        <v>SMS в мрежата (SMS on net)</v>
      </c>
      <c r="E297" s="465" t="s">
        <v>217</v>
      </c>
      <c r="F297" s="167">
        <f t="shared" si="76"/>
        <v>240</v>
      </c>
      <c r="G297" s="167">
        <f t="shared" si="77"/>
        <v>244.8</v>
      </c>
      <c r="H297" s="167">
        <f t="shared" si="78"/>
        <v>249.69600000000003</v>
      </c>
      <c r="I297" s="167">
        <f t="shared" si="79"/>
        <v>254.68992000000003</v>
      </c>
      <c r="J297" s="167">
        <f t="shared" si="80"/>
        <v>259.78371840000005</v>
      </c>
      <c r="K297" s="167">
        <f t="shared" si="81"/>
        <v>264.97939276800008</v>
      </c>
      <c r="L297" s="167">
        <f t="shared" si="82"/>
        <v>270.2789806233601</v>
      </c>
      <c r="M297" s="216" t="s">
        <v>951</v>
      </c>
    </row>
    <row r="298" spans="2:13">
      <c r="B298" s="98"/>
      <c r="C298" s="155" t="str">
        <f t="shared" si="75"/>
        <v>S17</v>
      </c>
      <c r="D298" s="155" t="str">
        <f t="shared" si="75"/>
        <v>Изходящи SMS към други мрежи (SMS outgoing to other network)</v>
      </c>
      <c r="E298" s="465" t="s">
        <v>217</v>
      </c>
      <c r="F298" s="167">
        <f t="shared" si="76"/>
        <v>80</v>
      </c>
      <c r="G298" s="167">
        <f t="shared" si="77"/>
        <v>81.600000000000009</v>
      </c>
      <c r="H298" s="167">
        <f t="shared" si="78"/>
        <v>83.232000000000014</v>
      </c>
      <c r="I298" s="167">
        <f t="shared" si="79"/>
        <v>84.896640000000005</v>
      </c>
      <c r="J298" s="167">
        <f t="shared" si="80"/>
        <v>86.594572800000009</v>
      </c>
      <c r="K298" s="167">
        <f t="shared" si="81"/>
        <v>88.326464256000008</v>
      </c>
      <c r="L298" s="167">
        <f t="shared" si="82"/>
        <v>90.092993541120009</v>
      </c>
      <c r="M298" s="216" t="s">
        <v>951</v>
      </c>
    </row>
    <row r="299" spans="2:13">
      <c r="B299" s="98"/>
      <c r="C299" s="155" t="str">
        <f t="shared" si="75"/>
        <v>S18</v>
      </c>
      <c r="D299" s="155" t="str">
        <f t="shared" si="75"/>
        <v>Входящи SMS от други мрежи (SMS incoming from other network)</v>
      </c>
      <c r="E299" s="465" t="s">
        <v>217</v>
      </c>
      <c r="F299" s="167">
        <f t="shared" si="76"/>
        <v>40</v>
      </c>
      <c r="G299" s="167">
        <f t="shared" si="77"/>
        <v>40.800000000000004</v>
      </c>
      <c r="H299" s="167">
        <f t="shared" si="78"/>
        <v>41.616000000000007</v>
      </c>
      <c r="I299" s="167">
        <f t="shared" si="79"/>
        <v>42.448320000000002</v>
      </c>
      <c r="J299" s="167">
        <f t="shared" si="80"/>
        <v>43.297286400000004</v>
      </c>
      <c r="K299" s="167">
        <f t="shared" si="81"/>
        <v>44.163232128000004</v>
      </c>
      <c r="L299" s="167">
        <f t="shared" si="82"/>
        <v>45.046496770560005</v>
      </c>
      <c r="M299" s="216" t="s">
        <v>951</v>
      </c>
    </row>
    <row r="300" spans="2:13">
      <c r="B300" s="98"/>
      <c r="C300" s="155" t="str">
        <f t="shared" si="75"/>
        <v>S19</v>
      </c>
      <c r="D300" s="155" t="str">
        <f t="shared" si="75"/>
        <v>Пренос на данни (Data services)</v>
      </c>
      <c r="E300" s="465" t="s">
        <v>180</v>
      </c>
      <c r="F300" s="167">
        <f t="shared" si="76"/>
        <v>4000</v>
      </c>
      <c r="G300" s="167">
        <f t="shared" si="77"/>
        <v>4080</v>
      </c>
      <c r="H300" s="167">
        <f t="shared" si="78"/>
        <v>4161.6000000000004</v>
      </c>
      <c r="I300" s="167">
        <f t="shared" si="79"/>
        <v>4244.8320000000003</v>
      </c>
      <c r="J300" s="167">
        <f t="shared" si="80"/>
        <v>4329.7286400000003</v>
      </c>
      <c r="K300" s="167">
        <f t="shared" si="81"/>
        <v>4416.3232128</v>
      </c>
      <c r="L300" s="167">
        <f t="shared" si="82"/>
        <v>4504.6496770559997</v>
      </c>
      <c r="M300" s="216" t="s">
        <v>951</v>
      </c>
    </row>
    <row r="301" spans="2:13">
      <c r="B301" s="98"/>
      <c r="C301" s="155" t="str">
        <f t="shared" si="75"/>
        <v>S20</v>
      </c>
      <c r="D301" s="155" t="str">
        <f t="shared" si="75"/>
        <v>Subscribers</v>
      </c>
      <c r="E301" s="166" t="str">
        <f t="shared" ref="E301:E311" si="83">E226</f>
        <v>Subscriber</v>
      </c>
      <c r="F301" s="167">
        <f t="shared" si="76"/>
        <v>0</v>
      </c>
      <c r="G301" s="167">
        <f t="shared" si="77"/>
        <v>0</v>
      </c>
      <c r="H301" s="167">
        <f t="shared" si="78"/>
        <v>0</v>
      </c>
      <c r="I301" s="167">
        <f t="shared" si="79"/>
        <v>0</v>
      </c>
      <c r="J301" s="167">
        <f t="shared" si="80"/>
        <v>0</v>
      </c>
      <c r="K301" s="167">
        <f t="shared" si="81"/>
        <v>0</v>
      </c>
      <c r="L301" s="167">
        <f t="shared" si="82"/>
        <v>0</v>
      </c>
      <c r="M301" s="216" t="s">
        <v>951</v>
      </c>
    </row>
    <row r="302" spans="2:13">
      <c r="B302" s="98"/>
      <c r="C302" s="155" t="str">
        <f t="shared" si="75"/>
        <v>S21</v>
      </c>
      <c r="D302" s="155" t="str">
        <f t="shared" si="75"/>
        <v>OTHER: complete as required</v>
      </c>
      <c r="E302" s="166" t="str">
        <f t="shared" si="83"/>
        <v>OTHER: complete as required</v>
      </c>
      <c r="F302" s="167">
        <f t="shared" si="76"/>
        <v>0</v>
      </c>
      <c r="G302" s="167">
        <f t="shared" si="77"/>
        <v>0</v>
      </c>
      <c r="H302" s="167">
        <f t="shared" si="78"/>
        <v>0</v>
      </c>
      <c r="I302" s="167">
        <f t="shared" si="79"/>
        <v>0</v>
      </c>
      <c r="J302" s="167">
        <f t="shared" si="80"/>
        <v>0</v>
      </c>
      <c r="K302" s="167">
        <f t="shared" si="81"/>
        <v>0</v>
      </c>
      <c r="L302" s="167">
        <f t="shared" si="82"/>
        <v>0</v>
      </c>
      <c r="M302" s="216"/>
    </row>
    <row r="303" spans="2:13">
      <c r="B303" s="98"/>
      <c r="C303" s="155" t="str">
        <f t="shared" si="75"/>
        <v>S22</v>
      </c>
      <c r="D303" s="155" t="str">
        <f t="shared" si="75"/>
        <v>OTHER: complete as required</v>
      </c>
      <c r="E303" s="166" t="str">
        <f t="shared" si="83"/>
        <v>OTHER: complete as required</v>
      </c>
      <c r="F303" s="167">
        <f t="shared" si="76"/>
        <v>0</v>
      </c>
      <c r="G303" s="167">
        <f t="shared" si="77"/>
        <v>0</v>
      </c>
      <c r="H303" s="167">
        <f t="shared" si="78"/>
        <v>0</v>
      </c>
      <c r="I303" s="167">
        <f t="shared" si="79"/>
        <v>0</v>
      </c>
      <c r="J303" s="167">
        <f t="shared" si="80"/>
        <v>0</v>
      </c>
      <c r="K303" s="167">
        <f t="shared" si="81"/>
        <v>0</v>
      </c>
      <c r="L303" s="167">
        <f t="shared" si="82"/>
        <v>0</v>
      </c>
      <c r="M303" s="216"/>
    </row>
    <row r="304" spans="2:13">
      <c r="B304" s="98"/>
      <c r="C304" s="155" t="str">
        <f t="shared" si="75"/>
        <v>S23</v>
      </c>
      <c r="D304" s="155" t="str">
        <f t="shared" si="75"/>
        <v>OTHER: complete as required</v>
      </c>
      <c r="E304" s="166" t="str">
        <f t="shared" si="83"/>
        <v>OTHER: complete as required</v>
      </c>
      <c r="F304" s="167">
        <f t="shared" si="76"/>
        <v>0</v>
      </c>
      <c r="G304" s="167">
        <f t="shared" si="77"/>
        <v>0</v>
      </c>
      <c r="H304" s="167">
        <f t="shared" si="78"/>
        <v>0</v>
      </c>
      <c r="I304" s="167">
        <f t="shared" si="79"/>
        <v>0</v>
      </c>
      <c r="J304" s="167">
        <f t="shared" si="80"/>
        <v>0</v>
      </c>
      <c r="K304" s="167">
        <f t="shared" si="81"/>
        <v>0</v>
      </c>
      <c r="L304" s="167">
        <f t="shared" si="82"/>
        <v>0</v>
      </c>
      <c r="M304" s="216"/>
    </row>
    <row r="305" spans="2:13">
      <c r="B305" s="98"/>
      <c r="C305" s="155" t="str">
        <f t="shared" si="75"/>
        <v>S24</v>
      </c>
      <c r="D305" s="155" t="str">
        <f t="shared" si="75"/>
        <v>OTHER: complete as required</v>
      </c>
      <c r="E305" s="166" t="str">
        <f t="shared" si="83"/>
        <v>OTHER: complete as required</v>
      </c>
      <c r="F305" s="167">
        <f t="shared" si="76"/>
        <v>0</v>
      </c>
      <c r="G305" s="167">
        <f t="shared" si="77"/>
        <v>0</v>
      </c>
      <c r="H305" s="167">
        <f t="shared" si="78"/>
        <v>0</v>
      </c>
      <c r="I305" s="167">
        <f t="shared" si="79"/>
        <v>0</v>
      </c>
      <c r="J305" s="167">
        <f t="shared" si="80"/>
        <v>0</v>
      </c>
      <c r="K305" s="167">
        <f t="shared" si="81"/>
        <v>0</v>
      </c>
      <c r="L305" s="167">
        <f t="shared" si="82"/>
        <v>0</v>
      </c>
      <c r="M305" s="216"/>
    </row>
    <row r="306" spans="2:13">
      <c r="B306" s="98"/>
      <c r="C306" s="155" t="str">
        <f t="shared" si="75"/>
        <v>S25</v>
      </c>
      <c r="D306" s="155" t="str">
        <f t="shared" si="75"/>
        <v>OTHER: complete as required</v>
      </c>
      <c r="E306" s="166" t="str">
        <f t="shared" si="83"/>
        <v>OTHER: complete as required</v>
      </c>
      <c r="F306" s="167">
        <f t="shared" si="76"/>
        <v>0</v>
      </c>
      <c r="G306" s="167">
        <f t="shared" si="77"/>
        <v>0</v>
      </c>
      <c r="H306" s="167">
        <f t="shared" si="78"/>
        <v>0</v>
      </c>
      <c r="I306" s="167">
        <f t="shared" si="79"/>
        <v>0</v>
      </c>
      <c r="J306" s="167">
        <f t="shared" si="80"/>
        <v>0</v>
      </c>
      <c r="K306" s="167">
        <f t="shared" si="81"/>
        <v>0</v>
      </c>
      <c r="L306" s="167">
        <f t="shared" si="82"/>
        <v>0</v>
      </c>
      <c r="M306" s="216"/>
    </row>
    <row r="307" spans="2:13">
      <c r="B307" s="98"/>
      <c r="C307" s="155" t="str">
        <f t="shared" si="75"/>
        <v>S26</v>
      </c>
      <c r="D307" s="155" t="str">
        <f t="shared" si="75"/>
        <v>OTHER: complete as required</v>
      </c>
      <c r="E307" s="166" t="str">
        <f t="shared" si="83"/>
        <v>OTHER: complete as required</v>
      </c>
      <c r="F307" s="167">
        <f t="shared" si="76"/>
        <v>0</v>
      </c>
      <c r="G307" s="167">
        <f t="shared" si="77"/>
        <v>0</v>
      </c>
      <c r="H307" s="167">
        <f t="shared" si="78"/>
        <v>0</v>
      </c>
      <c r="I307" s="167">
        <f t="shared" si="79"/>
        <v>0</v>
      </c>
      <c r="J307" s="167">
        <f t="shared" si="80"/>
        <v>0</v>
      </c>
      <c r="K307" s="167">
        <f t="shared" si="81"/>
        <v>0</v>
      </c>
      <c r="L307" s="167">
        <f t="shared" si="82"/>
        <v>0</v>
      </c>
      <c r="M307" s="216"/>
    </row>
    <row r="308" spans="2:13">
      <c r="B308" s="98"/>
      <c r="C308" s="155" t="str">
        <f t="shared" si="75"/>
        <v>S27</v>
      </c>
      <c r="D308" s="155" t="str">
        <f t="shared" si="75"/>
        <v>OTHER: complete as required</v>
      </c>
      <c r="E308" s="166" t="str">
        <f t="shared" si="83"/>
        <v>OTHER: complete as required</v>
      </c>
      <c r="F308" s="167">
        <f t="shared" si="76"/>
        <v>0</v>
      </c>
      <c r="G308" s="167">
        <f t="shared" si="77"/>
        <v>0</v>
      </c>
      <c r="H308" s="167">
        <f t="shared" si="78"/>
        <v>0</v>
      </c>
      <c r="I308" s="167">
        <f t="shared" si="79"/>
        <v>0</v>
      </c>
      <c r="J308" s="167">
        <f t="shared" si="80"/>
        <v>0</v>
      </c>
      <c r="K308" s="167">
        <f t="shared" si="81"/>
        <v>0</v>
      </c>
      <c r="L308" s="167">
        <f t="shared" si="82"/>
        <v>0</v>
      </c>
      <c r="M308" s="216"/>
    </row>
    <row r="309" spans="2:13">
      <c r="B309" s="98"/>
      <c r="C309" s="155" t="str">
        <f t="shared" si="75"/>
        <v>S28</v>
      </c>
      <c r="D309" s="155" t="str">
        <f t="shared" si="75"/>
        <v>OTHER: complete as required</v>
      </c>
      <c r="E309" s="166" t="str">
        <f t="shared" si="83"/>
        <v>OTHER: complete as required</v>
      </c>
      <c r="F309" s="167">
        <f t="shared" si="76"/>
        <v>0</v>
      </c>
      <c r="G309" s="167">
        <f t="shared" si="77"/>
        <v>0</v>
      </c>
      <c r="H309" s="167">
        <f t="shared" si="78"/>
        <v>0</v>
      </c>
      <c r="I309" s="167">
        <f t="shared" si="79"/>
        <v>0</v>
      </c>
      <c r="J309" s="167">
        <f t="shared" si="80"/>
        <v>0</v>
      </c>
      <c r="K309" s="167">
        <f t="shared" si="81"/>
        <v>0</v>
      </c>
      <c r="L309" s="167">
        <f t="shared" si="82"/>
        <v>0</v>
      </c>
      <c r="M309" s="216"/>
    </row>
    <row r="310" spans="2:13">
      <c r="B310" s="98"/>
      <c r="C310" s="155" t="str">
        <f t="shared" si="75"/>
        <v>S29</v>
      </c>
      <c r="D310" s="155" t="str">
        <f t="shared" si="75"/>
        <v>OTHER: complete as required</v>
      </c>
      <c r="E310" s="166" t="str">
        <f t="shared" si="83"/>
        <v>OTHER: complete as required</v>
      </c>
      <c r="F310" s="167">
        <f t="shared" si="76"/>
        <v>0</v>
      </c>
      <c r="G310" s="167">
        <f t="shared" si="77"/>
        <v>0</v>
      </c>
      <c r="H310" s="167">
        <f t="shared" si="78"/>
        <v>0</v>
      </c>
      <c r="I310" s="167">
        <f t="shared" si="79"/>
        <v>0</v>
      </c>
      <c r="J310" s="167">
        <f t="shared" si="80"/>
        <v>0</v>
      </c>
      <c r="K310" s="167">
        <f t="shared" si="81"/>
        <v>0</v>
      </c>
      <c r="L310" s="167">
        <f t="shared" si="82"/>
        <v>0</v>
      </c>
      <c r="M310" s="216"/>
    </row>
    <row r="311" spans="2:13">
      <c r="B311" s="98"/>
      <c r="C311" s="155" t="str">
        <f t="shared" si="75"/>
        <v>S30</v>
      </c>
      <c r="D311" s="155" t="str">
        <f t="shared" si="75"/>
        <v>OTHER: complete as required</v>
      </c>
      <c r="E311" s="166" t="str">
        <f t="shared" si="83"/>
        <v>OTHER: complete as required</v>
      </c>
      <c r="F311" s="167">
        <f t="shared" si="76"/>
        <v>0</v>
      </c>
      <c r="G311" s="167">
        <f t="shared" si="77"/>
        <v>0</v>
      </c>
      <c r="H311" s="167">
        <f t="shared" si="78"/>
        <v>0</v>
      </c>
      <c r="I311" s="167">
        <f t="shared" si="79"/>
        <v>0</v>
      </c>
      <c r="J311" s="167">
        <f t="shared" si="80"/>
        <v>0</v>
      </c>
      <c r="K311" s="167">
        <f t="shared" si="81"/>
        <v>0</v>
      </c>
      <c r="L311" s="167">
        <f t="shared" si="82"/>
        <v>0</v>
      </c>
      <c r="M311" s="216"/>
    </row>
    <row r="312" spans="2:13">
      <c r="B312" s="98"/>
      <c r="C312" s="155" t="str">
        <f t="shared" si="75"/>
        <v>End</v>
      </c>
      <c r="D312" s="155" t="str">
        <f t="shared" si="75"/>
        <v>End of List</v>
      </c>
      <c r="E312" s="164"/>
      <c r="F312" s="165"/>
      <c r="G312" s="165"/>
      <c r="H312" s="165"/>
      <c r="I312" s="165"/>
      <c r="J312" s="165"/>
      <c r="K312" s="165"/>
      <c r="L312" s="165"/>
    </row>
    <row r="313" spans="2:13">
      <c r="B313" s="98"/>
      <c r="C313" s="128"/>
      <c r="D313" s="98"/>
      <c r="E313" s="98"/>
      <c r="F313" s="98"/>
      <c r="G313" s="98"/>
      <c r="H313" s="98"/>
      <c r="I313" s="98"/>
      <c r="J313" s="98"/>
      <c r="K313" s="98"/>
    </row>
    <row r="314" spans="2:13">
      <c r="B314" s="98"/>
      <c r="C314" s="128"/>
      <c r="D314" s="98"/>
      <c r="E314" s="98"/>
      <c r="F314" s="98"/>
      <c r="G314" s="98"/>
      <c r="H314" s="98"/>
      <c r="I314" s="98"/>
      <c r="J314" s="98"/>
      <c r="K314" s="98"/>
    </row>
    <row r="315" spans="2:13" ht="15">
      <c r="B315" s="27">
        <f>B279+0.01</f>
        <v>2.0399999999999996</v>
      </c>
      <c r="C315" s="27" t="s">
        <v>287</v>
      </c>
      <c r="D315" s="160"/>
      <c r="E315" s="160">
        <f t="shared" ref="E315:J315" si="84">1+D315</f>
        <v>1</v>
      </c>
      <c r="F315" s="160">
        <f t="shared" si="84"/>
        <v>2</v>
      </c>
      <c r="G315" s="160">
        <f t="shared" si="84"/>
        <v>3</v>
      </c>
      <c r="H315" s="160">
        <f t="shared" si="84"/>
        <v>4</v>
      </c>
      <c r="I315" s="160">
        <f t="shared" si="84"/>
        <v>5</v>
      </c>
      <c r="J315" s="160">
        <f t="shared" si="84"/>
        <v>6</v>
      </c>
      <c r="K315" s="158"/>
    </row>
    <row r="316" spans="2:13">
      <c r="B316" s="27"/>
      <c r="C316" s="27" t="s">
        <v>290</v>
      </c>
      <c r="D316" s="161"/>
      <c r="E316" s="161"/>
      <c r="F316" s="161"/>
      <c r="G316" s="161"/>
      <c r="H316" s="161"/>
      <c r="I316" s="161"/>
      <c r="J316" s="161"/>
      <c r="K316" s="98"/>
    </row>
    <row r="317" spans="2:13">
      <c r="B317" s="98"/>
      <c r="C317" s="162" t="s">
        <v>0</v>
      </c>
      <c r="D317" s="33" t="s">
        <v>284</v>
      </c>
      <c r="E317" s="37" t="s">
        <v>286</v>
      </c>
      <c r="F317" s="5">
        <f t="shared" ref="F317:K317" si="85">F281</f>
        <v>2014</v>
      </c>
      <c r="G317" s="5">
        <f t="shared" si="85"/>
        <v>2015</v>
      </c>
      <c r="H317" s="5">
        <f t="shared" si="85"/>
        <v>2016</v>
      </c>
      <c r="I317" s="5">
        <f t="shared" si="85"/>
        <v>2017</v>
      </c>
      <c r="J317" s="5">
        <f t="shared" si="85"/>
        <v>2018</v>
      </c>
      <c r="K317" s="5">
        <f t="shared" si="85"/>
        <v>2019</v>
      </c>
      <c r="L317" s="214">
        <f t="shared" ref="L317" si="86">L281</f>
        <v>2020</v>
      </c>
    </row>
    <row r="318" spans="2:13">
      <c r="B318" s="98"/>
      <c r="C318" s="155" t="str">
        <f>C282</f>
        <v>S01</v>
      </c>
      <c r="D318" s="155" t="str">
        <f>D282</f>
        <v>Повиквания в мрежата (On Net calls)</v>
      </c>
      <c r="E318" s="168" t="str">
        <f>E282</f>
        <v>Voice Minutes</v>
      </c>
      <c r="F318" s="167">
        <f>IF($E318="voice minutes",F207*60/F246/E246,IF($E318="video minutes",F207*60/F246/E246,F282))</f>
        <v>2802.7673319259738</v>
      </c>
      <c r="G318" s="167">
        <f>IF($E318="voice minutes",G207*60/F246/E246,IF($E318="video minutes",G207*60/F246/E246,G282))</f>
        <v>2858.8226785644933</v>
      </c>
      <c r="H318" s="167">
        <f>IF($E318="voice minutes",H207*60/F246/E246,IF($E318="video minutes",H207*60/F246/E246,H282))</f>
        <v>2915.9991321357829</v>
      </c>
      <c r="I318" s="167">
        <f>IF($E318="voice minutes",I207*60/F246/E246,IF($E318="video minutes",I207*60/F246/E246,I282))</f>
        <v>2974.3191147784987</v>
      </c>
      <c r="J318" s="167">
        <f>IF($E318="voice minutes",J207*60/F246/E246,IF($E318="video minutes",J207*60/F246/E246,J282))</f>
        <v>3033.8054970740686</v>
      </c>
      <c r="K318" s="167">
        <f>IF($E318="voice minutes",K207*60/F246/E246,IF($E318="video minutes",K207*60/F246/E246,K282))</f>
        <v>3094.4816070155503</v>
      </c>
      <c r="L318" s="167">
        <f>IF($E318="voice minutes",L207*60/F246/E246,IF($E318="video minutes",L207*60/F246/E246,L282))</f>
        <v>3156.3712391558606</v>
      </c>
    </row>
    <row r="319" spans="2:13">
      <c r="B319" s="98"/>
      <c r="C319" s="155" t="str">
        <f t="shared" ref="C319:E347" si="87">C283</f>
        <v>S02</v>
      </c>
      <c r="D319" s="155" t="str">
        <f t="shared" si="87"/>
        <v>Изходящи повиквания към фиксирана линия (Outgoing Calls to Fixed Line)</v>
      </c>
      <c r="E319" s="168" t="str">
        <f t="shared" si="87"/>
        <v>Voice Minutes</v>
      </c>
      <c r="F319" s="167">
        <f t="shared" ref="F319:F347" si="88">IF($E319="voice minutes",F208*60/F247/E247,IF($E319="video minutes",F208*60/F247/E247,F283))</f>
        <v>57.789278151437195</v>
      </c>
      <c r="G319" s="167">
        <f t="shared" ref="G319:G347" si="89">IF($E319="voice minutes",G208*60/F247/E247,IF($E319="video minutes",G208*60/F247/E247,G283))</f>
        <v>58.945063714465952</v>
      </c>
      <c r="H319" s="167">
        <f t="shared" ref="H319:H347" si="90">IF($E319="voice minutes",H208*60/F247/E247,IF($E319="video minutes",H208*60/F247/E247,H283))</f>
        <v>60.123964988755269</v>
      </c>
      <c r="I319" s="167">
        <f t="shared" ref="I319:I347" si="91">IF($E319="voice minutes",I208*60/F247/E247,IF($E319="video minutes",I208*60/F247/E247,I283))</f>
        <v>61.326444288530368</v>
      </c>
      <c r="J319" s="167">
        <f t="shared" ref="J319:J347" si="92">IF($E319="voice minutes",J208*60/F247/E247,IF($E319="video minutes",J208*60/F247/E247,J283))</f>
        <v>62.552973174300973</v>
      </c>
      <c r="K319" s="167">
        <f t="shared" ref="K319:K347" si="93">IF($E319="voice minutes",K208*60/F247/E247,IF($E319="video minutes",K208*60/F247/E247,K283))</f>
        <v>63.804032637786989</v>
      </c>
      <c r="L319" s="167">
        <f t="shared" ref="L319:L347" si="94">IF($E319="voice minutes",L208*60/F247/E247,IF($E319="video minutes",L208*60/F247/E247,L283))</f>
        <v>65.080113290542727</v>
      </c>
    </row>
    <row r="320" spans="2:13">
      <c r="B320" s="98"/>
      <c r="C320" s="155" t="str">
        <f t="shared" si="87"/>
        <v>S03</v>
      </c>
      <c r="D320" s="155" t="str">
        <f t="shared" si="87"/>
        <v>Изходящи повиквания към други мобилни мрежи (Outgoing Calls to Other Mobile)</v>
      </c>
      <c r="E320" s="168" t="str">
        <f t="shared" si="87"/>
        <v>Voice Minutes</v>
      </c>
      <c r="F320" s="167">
        <f t="shared" si="88"/>
        <v>648.29220102082854</v>
      </c>
      <c r="G320" s="167">
        <f t="shared" si="89"/>
        <v>661.25804504124505</v>
      </c>
      <c r="H320" s="167">
        <f t="shared" si="90"/>
        <v>674.48320594207007</v>
      </c>
      <c r="I320" s="167">
        <f t="shared" si="91"/>
        <v>687.97287006091153</v>
      </c>
      <c r="J320" s="167">
        <f t="shared" si="92"/>
        <v>701.73232746212977</v>
      </c>
      <c r="K320" s="167">
        <f t="shared" si="93"/>
        <v>715.76697401137233</v>
      </c>
      <c r="L320" s="167">
        <f t="shared" si="94"/>
        <v>730.08231349159962</v>
      </c>
    </row>
    <row r="321" spans="2:12">
      <c r="B321" s="98"/>
      <c r="C321" s="155" t="str">
        <f t="shared" si="87"/>
        <v>S04</v>
      </c>
      <c r="D321" s="155" t="str">
        <f t="shared" si="87"/>
        <v>Изходящи международни повиквания (Outgoing Calls to International)</v>
      </c>
      <c r="E321" s="168" t="str">
        <f t="shared" si="87"/>
        <v>Voice Minutes</v>
      </c>
      <c r="F321" s="167">
        <f t="shared" si="88"/>
        <v>27.154830497152457</v>
      </c>
      <c r="G321" s="167">
        <f t="shared" si="89"/>
        <v>27.697927107095509</v>
      </c>
      <c r="H321" s="167">
        <f t="shared" si="90"/>
        <v>28.251885649237423</v>
      </c>
      <c r="I321" s="167">
        <f t="shared" si="91"/>
        <v>28.816923362222166</v>
      </c>
      <c r="J321" s="167">
        <f t="shared" si="92"/>
        <v>29.39326182946661</v>
      </c>
      <c r="K321" s="167">
        <f t="shared" si="93"/>
        <v>29.981127066055944</v>
      </c>
      <c r="L321" s="167">
        <f t="shared" si="94"/>
        <v>30.580749607377058</v>
      </c>
    </row>
    <row r="322" spans="2:12">
      <c r="B322" s="98"/>
      <c r="C322" s="155" t="str">
        <f t="shared" si="87"/>
        <v>S05</v>
      </c>
      <c r="D322" s="155" t="str">
        <f t="shared" si="87"/>
        <v>Входящи повиквания от фиксирана линия (Incoming calls from fixed)</v>
      </c>
      <c r="E322" s="168" t="str">
        <f t="shared" si="87"/>
        <v>Voice Minutes</v>
      </c>
      <c r="F322" s="167">
        <f t="shared" si="88"/>
        <v>29.327048487269224</v>
      </c>
      <c r="G322" s="167">
        <f t="shared" si="89"/>
        <v>29.913589457014613</v>
      </c>
      <c r="H322" s="167">
        <f t="shared" si="90"/>
        <v>30.511861246154911</v>
      </c>
      <c r="I322" s="167">
        <f t="shared" si="91"/>
        <v>31.122098471078001</v>
      </c>
      <c r="J322" s="167">
        <f t="shared" si="92"/>
        <v>31.744540440499566</v>
      </c>
      <c r="K322" s="167">
        <f t="shared" si="93"/>
        <v>32.379431249309555</v>
      </c>
      <c r="L322" s="167">
        <f t="shared" si="94"/>
        <v>33.027019874295746</v>
      </c>
    </row>
    <row r="323" spans="2:12">
      <c r="B323" s="98"/>
      <c r="C323" s="155" t="str">
        <f t="shared" si="87"/>
        <v>S06</v>
      </c>
      <c r="D323" s="155" t="str">
        <f t="shared" si="87"/>
        <v>Входящи повиквания от други мобилни мрежи (Incoming calls from other mobile)</v>
      </c>
      <c r="E323" s="168" t="str">
        <f t="shared" si="87"/>
        <v>Voice Minutes</v>
      </c>
      <c r="F323" s="167">
        <f t="shared" si="88"/>
        <v>614.74851118360436</v>
      </c>
      <c r="G323" s="167">
        <f t="shared" si="89"/>
        <v>627.04348140727643</v>
      </c>
      <c r="H323" s="167">
        <f t="shared" si="90"/>
        <v>639.58435103542217</v>
      </c>
      <c r="I323" s="167">
        <f t="shared" si="91"/>
        <v>652.3760380561306</v>
      </c>
      <c r="J323" s="167">
        <f t="shared" si="92"/>
        <v>665.42355881725314</v>
      </c>
      <c r="K323" s="167">
        <f t="shared" si="93"/>
        <v>678.7320299935983</v>
      </c>
      <c r="L323" s="167">
        <f t="shared" si="94"/>
        <v>692.30667059347002</v>
      </c>
    </row>
    <row r="324" spans="2:12">
      <c r="B324" s="98"/>
      <c r="C324" s="155" t="str">
        <f t="shared" si="87"/>
        <v>S07</v>
      </c>
      <c r="D324" s="155" t="str">
        <f t="shared" si="87"/>
        <v>Входящи международни повиквания (Incoming calls from international)</v>
      </c>
      <c r="E324" s="168" t="str">
        <f t="shared" si="87"/>
        <v>Voice Minutes</v>
      </c>
      <c r="F324" s="167">
        <f t="shared" si="88"/>
        <v>125.44288285929323</v>
      </c>
      <c r="G324" s="167">
        <f t="shared" si="89"/>
        <v>127.95174051647912</v>
      </c>
      <c r="H324" s="167">
        <f t="shared" si="90"/>
        <v>130.51077532680873</v>
      </c>
      <c r="I324" s="167">
        <f t="shared" si="91"/>
        <v>133.12099083334491</v>
      </c>
      <c r="J324" s="167">
        <f t="shared" si="92"/>
        <v>135.7834106500118</v>
      </c>
      <c r="K324" s="167">
        <f t="shared" si="93"/>
        <v>138.49907886301202</v>
      </c>
      <c r="L324" s="167">
        <f t="shared" si="94"/>
        <v>141.26906044027231</v>
      </c>
    </row>
    <row r="325" spans="2:12">
      <c r="B325" s="98"/>
      <c r="C325" s="155" t="str">
        <f t="shared" si="87"/>
        <v>S08</v>
      </c>
      <c r="D325" s="155" t="str">
        <f t="shared" si="87"/>
        <v>Изходящи повиквания от чужди абонати в роуминг в мрежата на предприятието (Roaming Calls Outbound)</v>
      </c>
      <c r="E325" s="168" t="str">
        <f t="shared" si="87"/>
        <v>Voice Minutes</v>
      </c>
      <c r="F325" s="167">
        <f t="shared" si="88"/>
        <v>36.198355131916095</v>
      </c>
      <c r="G325" s="167">
        <f t="shared" si="89"/>
        <v>36.922322234554429</v>
      </c>
      <c r="H325" s="167">
        <f t="shared" si="90"/>
        <v>37.660768679245514</v>
      </c>
      <c r="I325" s="167">
        <f t="shared" si="91"/>
        <v>38.413984052830422</v>
      </c>
      <c r="J325" s="167">
        <f t="shared" si="92"/>
        <v>39.182263733887027</v>
      </c>
      <c r="K325" s="167">
        <f t="shared" si="93"/>
        <v>39.965909008564772</v>
      </c>
      <c r="L325" s="167">
        <f t="shared" si="94"/>
        <v>40.76522718873607</v>
      </c>
    </row>
    <row r="326" spans="2:12">
      <c r="B326" s="98"/>
      <c r="C326" s="155" t="str">
        <f t="shared" si="87"/>
        <v>S09</v>
      </c>
      <c r="D326" s="155" t="str">
        <f t="shared" si="87"/>
        <v>Входящи повиквания от чужди абонати в роуминг в мрежата на предприятието (Roaming Calls Inbound)</v>
      </c>
      <c r="E326" s="168" t="str">
        <f t="shared" si="87"/>
        <v>Voice Minutes</v>
      </c>
      <c r="F326" s="167">
        <f t="shared" si="88"/>
        <v>60.445081191272401</v>
      </c>
      <c r="G326" s="167">
        <f t="shared" si="89"/>
        <v>61.653982815097855</v>
      </c>
      <c r="H326" s="167">
        <f t="shared" si="90"/>
        <v>62.887062471399815</v>
      </c>
      <c r="I326" s="167">
        <f t="shared" si="91"/>
        <v>64.144803720827809</v>
      </c>
      <c r="J326" s="167">
        <f t="shared" si="92"/>
        <v>65.427699795244365</v>
      </c>
      <c r="K326" s="167">
        <f t="shared" si="93"/>
        <v>66.736253791149252</v>
      </c>
      <c r="L326" s="167">
        <f t="shared" si="94"/>
        <v>68.07097886697224</v>
      </c>
    </row>
    <row r="327" spans="2:12">
      <c r="B327" s="98"/>
      <c r="C327" s="155" t="str">
        <f t="shared" si="87"/>
        <v>S10</v>
      </c>
      <c r="D327" s="155" t="str">
        <f t="shared" si="87"/>
        <v>Гласова поща (Voice mail)</v>
      </c>
      <c r="E327" s="168" t="str">
        <f t="shared" si="87"/>
        <v>Voice Minutes</v>
      </c>
      <c r="F327" s="167">
        <f t="shared" si="88"/>
        <v>355.1471333050971</v>
      </c>
      <c r="G327" s="167">
        <f t="shared" si="89"/>
        <v>362.25007597119907</v>
      </c>
      <c r="H327" s="167">
        <f t="shared" si="90"/>
        <v>369.49507749062303</v>
      </c>
      <c r="I327" s="167">
        <f t="shared" si="91"/>
        <v>376.8849790404355</v>
      </c>
      <c r="J327" s="167">
        <f t="shared" si="92"/>
        <v>384.42267862124419</v>
      </c>
      <c r="K327" s="167">
        <f t="shared" si="93"/>
        <v>392.11113219366911</v>
      </c>
      <c r="L327" s="167">
        <f t="shared" si="94"/>
        <v>399.95335483754252</v>
      </c>
    </row>
    <row r="328" spans="2:12">
      <c r="B328" s="98"/>
      <c r="C328" s="155" t="str">
        <f t="shared" si="87"/>
        <v>S11</v>
      </c>
      <c r="D328" s="155" t="str">
        <f t="shared" si="87"/>
        <v>Повиквания към центъра за обслужване на клиенти (Help desk call)</v>
      </c>
      <c r="E328" s="168" t="str">
        <f t="shared" si="87"/>
        <v>Voice Minutes</v>
      </c>
      <c r="F328" s="167">
        <f t="shared" si="88"/>
        <v>5.8749556679067965</v>
      </c>
      <c r="G328" s="167">
        <f t="shared" si="89"/>
        <v>5.9924547812649331</v>
      </c>
      <c r="H328" s="167">
        <f t="shared" si="90"/>
        <v>6.1123038768902314</v>
      </c>
      <c r="I328" s="167">
        <f t="shared" si="91"/>
        <v>6.2345499544280365</v>
      </c>
      <c r="J328" s="167">
        <f t="shared" si="92"/>
        <v>6.359240953516597</v>
      </c>
      <c r="K328" s="167">
        <f t="shared" si="93"/>
        <v>6.4864257725869283</v>
      </c>
      <c r="L328" s="167">
        <f t="shared" si="94"/>
        <v>6.6161542880386675</v>
      </c>
    </row>
    <row r="329" spans="2:12">
      <c r="B329" s="98"/>
      <c r="C329" s="155" t="str">
        <f t="shared" si="87"/>
        <v>S12</v>
      </c>
      <c r="D329" s="155" t="str">
        <f t="shared" si="87"/>
        <v>Видеоразговори (Video call)</v>
      </c>
      <c r="E329" s="168" t="str">
        <f t="shared" si="87"/>
        <v>Video minutes</v>
      </c>
      <c r="F329" s="167">
        <f t="shared" si="88"/>
        <v>101.20077433697696</v>
      </c>
      <c r="G329" s="167">
        <f t="shared" si="89"/>
        <v>103.22478982371652</v>
      </c>
      <c r="H329" s="167">
        <f t="shared" si="90"/>
        <v>105.28928562019085</v>
      </c>
      <c r="I329" s="167">
        <f t="shared" si="91"/>
        <v>107.39507133259467</v>
      </c>
      <c r="J329" s="167">
        <f t="shared" si="92"/>
        <v>109.54297275924657</v>
      </c>
      <c r="K329" s="167">
        <f t="shared" si="93"/>
        <v>111.7338322144315</v>
      </c>
      <c r="L329" s="167">
        <f t="shared" si="94"/>
        <v>113.96850885872011</v>
      </c>
    </row>
    <row r="330" spans="2:12">
      <c r="B330" s="98"/>
      <c r="C330" s="155" t="str">
        <f t="shared" si="87"/>
        <v>S13</v>
      </c>
      <c r="D330" s="155" t="str">
        <f t="shared" si="87"/>
        <v>MMS в мрежата (MMS on net)</v>
      </c>
      <c r="E330" s="168" t="str">
        <f t="shared" si="87"/>
        <v>MMS</v>
      </c>
      <c r="F330" s="167">
        <f t="shared" si="88"/>
        <v>8</v>
      </c>
      <c r="G330" s="167">
        <f t="shared" si="89"/>
        <v>8.16</v>
      </c>
      <c r="H330" s="167">
        <f t="shared" si="90"/>
        <v>8.3231999999999999</v>
      </c>
      <c r="I330" s="167">
        <f t="shared" si="91"/>
        <v>8.4896640000000012</v>
      </c>
      <c r="J330" s="167">
        <f t="shared" si="92"/>
        <v>8.6594572800000016</v>
      </c>
      <c r="K330" s="167">
        <f t="shared" si="93"/>
        <v>8.8326464256000019</v>
      </c>
      <c r="L330" s="167">
        <f t="shared" si="94"/>
        <v>9.0092993541120006</v>
      </c>
    </row>
    <row r="331" spans="2:12">
      <c r="B331" s="98"/>
      <c r="C331" s="155" t="str">
        <f t="shared" si="87"/>
        <v>S14</v>
      </c>
      <c r="D331" s="155" t="str">
        <f t="shared" si="87"/>
        <v>Изходящи MMS към други мрежи (MMS outgoing to other network)</v>
      </c>
      <c r="E331" s="168" t="str">
        <f t="shared" si="87"/>
        <v>MMS</v>
      </c>
      <c r="F331" s="167">
        <f t="shared" si="88"/>
        <v>8</v>
      </c>
      <c r="G331" s="167">
        <f t="shared" si="89"/>
        <v>8.16</v>
      </c>
      <c r="H331" s="167">
        <f t="shared" si="90"/>
        <v>8.3231999999999999</v>
      </c>
      <c r="I331" s="167">
        <f t="shared" si="91"/>
        <v>8.4896640000000012</v>
      </c>
      <c r="J331" s="167">
        <f t="shared" si="92"/>
        <v>8.6594572800000016</v>
      </c>
      <c r="K331" s="167">
        <f t="shared" si="93"/>
        <v>8.8326464256000019</v>
      </c>
      <c r="L331" s="167">
        <f t="shared" si="94"/>
        <v>9.0092993541120006</v>
      </c>
    </row>
    <row r="332" spans="2:12">
      <c r="B332" s="98"/>
      <c r="C332" s="155" t="str">
        <f t="shared" si="87"/>
        <v>S15</v>
      </c>
      <c r="D332" s="155" t="str">
        <f t="shared" si="87"/>
        <v>Входящи MMS от други мрежи (MMS incoming from other network)</v>
      </c>
      <c r="E332" s="168" t="str">
        <f t="shared" si="87"/>
        <v>MMS</v>
      </c>
      <c r="F332" s="167">
        <f t="shared" si="88"/>
        <v>8</v>
      </c>
      <c r="G332" s="167">
        <f t="shared" si="89"/>
        <v>8.16</v>
      </c>
      <c r="H332" s="167">
        <f t="shared" si="90"/>
        <v>8.3231999999999999</v>
      </c>
      <c r="I332" s="167">
        <f t="shared" si="91"/>
        <v>8.4896640000000012</v>
      </c>
      <c r="J332" s="167">
        <f t="shared" si="92"/>
        <v>8.6594572800000016</v>
      </c>
      <c r="K332" s="167">
        <f t="shared" si="93"/>
        <v>8.8326464256000019</v>
      </c>
      <c r="L332" s="167">
        <f t="shared" si="94"/>
        <v>9.0092993541120006</v>
      </c>
    </row>
    <row r="333" spans="2:12">
      <c r="B333" s="98"/>
      <c r="C333" s="155" t="str">
        <f t="shared" si="87"/>
        <v>S16</v>
      </c>
      <c r="D333" s="155" t="str">
        <f t="shared" si="87"/>
        <v>SMS в мрежата (SMS on net)</v>
      </c>
      <c r="E333" s="168" t="str">
        <f t="shared" si="87"/>
        <v>SMS</v>
      </c>
      <c r="F333" s="167">
        <f t="shared" si="88"/>
        <v>240</v>
      </c>
      <c r="G333" s="167">
        <f t="shared" si="89"/>
        <v>244.8</v>
      </c>
      <c r="H333" s="167">
        <f t="shared" si="90"/>
        <v>249.69600000000003</v>
      </c>
      <c r="I333" s="167">
        <f t="shared" si="91"/>
        <v>254.68992000000003</v>
      </c>
      <c r="J333" s="167">
        <f t="shared" si="92"/>
        <v>259.78371840000005</v>
      </c>
      <c r="K333" s="167">
        <f t="shared" si="93"/>
        <v>264.97939276800008</v>
      </c>
      <c r="L333" s="167">
        <f t="shared" si="94"/>
        <v>270.2789806233601</v>
      </c>
    </row>
    <row r="334" spans="2:12">
      <c r="B334" s="98"/>
      <c r="C334" s="155" t="str">
        <f t="shared" si="87"/>
        <v>S17</v>
      </c>
      <c r="D334" s="155" t="str">
        <f t="shared" si="87"/>
        <v>Изходящи SMS към други мрежи (SMS outgoing to other network)</v>
      </c>
      <c r="E334" s="168" t="str">
        <f t="shared" si="87"/>
        <v>SMS</v>
      </c>
      <c r="F334" s="167">
        <f t="shared" si="88"/>
        <v>80</v>
      </c>
      <c r="G334" s="167">
        <f t="shared" si="89"/>
        <v>81.600000000000009</v>
      </c>
      <c r="H334" s="167">
        <f t="shared" si="90"/>
        <v>83.232000000000014</v>
      </c>
      <c r="I334" s="167">
        <f t="shared" si="91"/>
        <v>84.896640000000005</v>
      </c>
      <c r="J334" s="167">
        <f t="shared" si="92"/>
        <v>86.594572800000009</v>
      </c>
      <c r="K334" s="167">
        <f t="shared" si="93"/>
        <v>88.326464256000008</v>
      </c>
      <c r="L334" s="167">
        <f t="shared" si="94"/>
        <v>90.092993541120009</v>
      </c>
    </row>
    <row r="335" spans="2:12">
      <c r="B335" s="98"/>
      <c r="C335" s="155" t="str">
        <f t="shared" si="87"/>
        <v>S18</v>
      </c>
      <c r="D335" s="155" t="str">
        <f t="shared" si="87"/>
        <v>Входящи SMS от други мрежи (SMS incoming from other network)</v>
      </c>
      <c r="E335" s="168" t="str">
        <f t="shared" si="87"/>
        <v>SMS</v>
      </c>
      <c r="F335" s="167">
        <f t="shared" si="88"/>
        <v>40</v>
      </c>
      <c r="G335" s="167">
        <f t="shared" si="89"/>
        <v>40.800000000000004</v>
      </c>
      <c r="H335" s="167">
        <f t="shared" si="90"/>
        <v>41.616000000000007</v>
      </c>
      <c r="I335" s="167">
        <f t="shared" si="91"/>
        <v>42.448320000000002</v>
      </c>
      <c r="J335" s="167">
        <f t="shared" si="92"/>
        <v>43.297286400000004</v>
      </c>
      <c r="K335" s="167">
        <f t="shared" si="93"/>
        <v>44.163232128000004</v>
      </c>
      <c r="L335" s="167">
        <f t="shared" si="94"/>
        <v>45.046496770560005</v>
      </c>
    </row>
    <row r="336" spans="2:12">
      <c r="B336" s="98"/>
      <c r="C336" s="155" t="str">
        <f t="shared" si="87"/>
        <v>S19</v>
      </c>
      <c r="D336" s="155" t="str">
        <f t="shared" si="87"/>
        <v>Пренос на данни (Data services)</v>
      </c>
      <c r="E336" s="168" t="str">
        <f t="shared" si="87"/>
        <v>Mbytes</v>
      </c>
      <c r="F336" s="167">
        <f t="shared" si="88"/>
        <v>4000</v>
      </c>
      <c r="G336" s="167">
        <f t="shared" si="89"/>
        <v>4080</v>
      </c>
      <c r="H336" s="167">
        <f t="shared" si="90"/>
        <v>4161.6000000000004</v>
      </c>
      <c r="I336" s="167">
        <f t="shared" si="91"/>
        <v>4244.8320000000003</v>
      </c>
      <c r="J336" s="167">
        <f t="shared" si="92"/>
        <v>4329.7286400000003</v>
      </c>
      <c r="K336" s="167">
        <f t="shared" si="93"/>
        <v>4416.3232128</v>
      </c>
      <c r="L336" s="167">
        <f t="shared" si="94"/>
        <v>4504.6496770559997</v>
      </c>
    </row>
    <row r="337" spans="2:12">
      <c r="B337" s="98"/>
      <c r="C337" s="155" t="str">
        <f t="shared" si="87"/>
        <v>S20</v>
      </c>
      <c r="D337" s="155" t="str">
        <f t="shared" si="87"/>
        <v>Subscribers</v>
      </c>
      <c r="E337" s="168" t="str">
        <f t="shared" si="87"/>
        <v>Subscriber</v>
      </c>
      <c r="F337" s="167">
        <f t="shared" si="88"/>
        <v>0</v>
      </c>
      <c r="G337" s="167">
        <f t="shared" si="89"/>
        <v>0</v>
      </c>
      <c r="H337" s="167">
        <f t="shared" si="90"/>
        <v>0</v>
      </c>
      <c r="I337" s="167">
        <f t="shared" si="91"/>
        <v>0</v>
      </c>
      <c r="J337" s="167">
        <f t="shared" si="92"/>
        <v>0</v>
      </c>
      <c r="K337" s="167">
        <f t="shared" si="93"/>
        <v>0</v>
      </c>
      <c r="L337" s="167">
        <f t="shared" si="94"/>
        <v>0</v>
      </c>
    </row>
    <row r="338" spans="2:12">
      <c r="B338" s="98"/>
      <c r="C338" s="155" t="str">
        <f t="shared" si="87"/>
        <v>S21</v>
      </c>
      <c r="D338" s="155" t="str">
        <f t="shared" si="87"/>
        <v>OTHER: complete as required</v>
      </c>
      <c r="E338" s="168" t="str">
        <f t="shared" si="87"/>
        <v>OTHER: complete as required</v>
      </c>
      <c r="F338" s="167">
        <f t="shared" si="88"/>
        <v>0</v>
      </c>
      <c r="G338" s="167">
        <f t="shared" si="89"/>
        <v>0</v>
      </c>
      <c r="H338" s="167">
        <f t="shared" si="90"/>
        <v>0</v>
      </c>
      <c r="I338" s="167">
        <f t="shared" si="91"/>
        <v>0</v>
      </c>
      <c r="J338" s="167">
        <f t="shared" si="92"/>
        <v>0</v>
      </c>
      <c r="K338" s="167">
        <f t="shared" si="93"/>
        <v>0</v>
      </c>
      <c r="L338" s="167">
        <f t="shared" si="94"/>
        <v>0</v>
      </c>
    </row>
    <row r="339" spans="2:12">
      <c r="B339" s="98"/>
      <c r="C339" s="155" t="str">
        <f t="shared" si="87"/>
        <v>S22</v>
      </c>
      <c r="D339" s="155" t="str">
        <f t="shared" si="87"/>
        <v>OTHER: complete as required</v>
      </c>
      <c r="E339" s="168" t="str">
        <f t="shared" si="87"/>
        <v>OTHER: complete as required</v>
      </c>
      <c r="F339" s="167">
        <f t="shared" si="88"/>
        <v>0</v>
      </c>
      <c r="G339" s="167">
        <f t="shared" si="89"/>
        <v>0</v>
      </c>
      <c r="H339" s="167">
        <f t="shared" si="90"/>
        <v>0</v>
      </c>
      <c r="I339" s="167">
        <f t="shared" si="91"/>
        <v>0</v>
      </c>
      <c r="J339" s="167">
        <f t="shared" si="92"/>
        <v>0</v>
      </c>
      <c r="K339" s="167">
        <f t="shared" si="93"/>
        <v>0</v>
      </c>
      <c r="L339" s="167">
        <f t="shared" si="94"/>
        <v>0</v>
      </c>
    </row>
    <row r="340" spans="2:12">
      <c r="B340" s="98"/>
      <c r="C340" s="155" t="str">
        <f t="shared" si="87"/>
        <v>S23</v>
      </c>
      <c r="D340" s="155" t="str">
        <f t="shared" si="87"/>
        <v>OTHER: complete as required</v>
      </c>
      <c r="E340" s="168" t="str">
        <f t="shared" si="87"/>
        <v>OTHER: complete as required</v>
      </c>
      <c r="F340" s="167">
        <f t="shared" si="88"/>
        <v>0</v>
      </c>
      <c r="G340" s="167">
        <f t="shared" si="89"/>
        <v>0</v>
      </c>
      <c r="H340" s="167">
        <f t="shared" si="90"/>
        <v>0</v>
      </c>
      <c r="I340" s="167">
        <f t="shared" si="91"/>
        <v>0</v>
      </c>
      <c r="J340" s="167">
        <f t="shared" si="92"/>
        <v>0</v>
      </c>
      <c r="K340" s="167">
        <f t="shared" si="93"/>
        <v>0</v>
      </c>
      <c r="L340" s="167">
        <f t="shared" si="94"/>
        <v>0</v>
      </c>
    </row>
    <row r="341" spans="2:12">
      <c r="B341" s="98"/>
      <c r="C341" s="155" t="str">
        <f t="shared" si="87"/>
        <v>S24</v>
      </c>
      <c r="D341" s="155" t="str">
        <f t="shared" si="87"/>
        <v>OTHER: complete as required</v>
      </c>
      <c r="E341" s="168" t="str">
        <f t="shared" si="87"/>
        <v>OTHER: complete as required</v>
      </c>
      <c r="F341" s="167">
        <f t="shared" si="88"/>
        <v>0</v>
      </c>
      <c r="G341" s="167">
        <f t="shared" si="89"/>
        <v>0</v>
      </c>
      <c r="H341" s="167">
        <f t="shared" si="90"/>
        <v>0</v>
      </c>
      <c r="I341" s="167">
        <f t="shared" si="91"/>
        <v>0</v>
      </c>
      <c r="J341" s="167">
        <f t="shared" si="92"/>
        <v>0</v>
      </c>
      <c r="K341" s="167">
        <f t="shared" si="93"/>
        <v>0</v>
      </c>
      <c r="L341" s="167">
        <f t="shared" si="94"/>
        <v>0</v>
      </c>
    </row>
    <row r="342" spans="2:12">
      <c r="B342" s="98"/>
      <c r="C342" s="155" t="str">
        <f t="shared" si="87"/>
        <v>S25</v>
      </c>
      <c r="D342" s="155" t="str">
        <f t="shared" si="87"/>
        <v>OTHER: complete as required</v>
      </c>
      <c r="E342" s="168" t="str">
        <f t="shared" si="87"/>
        <v>OTHER: complete as required</v>
      </c>
      <c r="F342" s="167">
        <f t="shared" si="88"/>
        <v>0</v>
      </c>
      <c r="G342" s="167">
        <f t="shared" si="89"/>
        <v>0</v>
      </c>
      <c r="H342" s="167">
        <f t="shared" si="90"/>
        <v>0</v>
      </c>
      <c r="I342" s="167">
        <f t="shared" si="91"/>
        <v>0</v>
      </c>
      <c r="J342" s="167">
        <f t="shared" si="92"/>
        <v>0</v>
      </c>
      <c r="K342" s="167">
        <f t="shared" si="93"/>
        <v>0</v>
      </c>
      <c r="L342" s="167">
        <f t="shared" si="94"/>
        <v>0</v>
      </c>
    </row>
    <row r="343" spans="2:12">
      <c r="B343" s="98"/>
      <c r="C343" s="155" t="str">
        <f t="shared" si="87"/>
        <v>S26</v>
      </c>
      <c r="D343" s="155" t="str">
        <f t="shared" si="87"/>
        <v>OTHER: complete as required</v>
      </c>
      <c r="E343" s="168" t="str">
        <f t="shared" si="87"/>
        <v>OTHER: complete as required</v>
      </c>
      <c r="F343" s="167">
        <f t="shared" si="88"/>
        <v>0</v>
      </c>
      <c r="G343" s="167">
        <f t="shared" si="89"/>
        <v>0</v>
      </c>
      <c r="H343" s="167">
        <f t="shared" si="90"/>
        <v>0</v>
      </c>
      <c r="I343" s="167">
        <f t="shared" si="91"/>
        <v>0</v>
      </c>
      <c r="J343" s="167">
        <f t="shared" si="92"/>
        <v>0</v>
      </c>
      <c r="K343" s="167">
        <f t="shared" si="93"/>
        <v>0</v>
      </c>
      <c r="L343" s="167">
        <f t="shared" si="94"/>
        <v>0</v>
      </c>
    </row>
    <row r="344" spans="2:12">
      <c r="B344" s="98"/>
      <c r="C344" s="155" t="str">
        <f t="shared" si="87"/>
        <v>S27</v>
      </c>
      <c r="D344" s="155" t="str">
        <f t="shared" si="87"/>
        <v>OTHER: complete as required</v>
      </c>
      <c r="E344" s="168" t="str">
        <f t="shared" si="87"/>
        <v>OTHER: complete as required</v>
      </c>
      <c r="F344" s="167">
        <f t="shared" si="88"/>
        <v>0</v>
      </c>
      <c r="G344" s="167">
        <f t="shared" si="89"/>
        <v>0</v>
      </c>
      <c r="H344" s="167">
        <f t="shared" si="90"/>
        <v>0</v>
      </c>
      <c r="I344" s="167">
        <f t="shared" si="91"/>
        <v>0</v>
      </c>
      <c r="J344" s="167">
        <f t="shared" si="92"/>
        <v>0</v>
      </c>
      <c r="K344" s="167">
        <f t="shared" si="93"/>
        <v>0</v>
      </c>
      <c r="L344" s="167">
        <f t="shared" si="94"/>
        <v>0</v>
      </c>
    </row>
    <row r="345" spans="2:12">
      <c r="B345" s="98"/>
      <c r="C345" s="155" t="str">
        <f t="shared" si="87"/>
        <v>S28</v>
      </c>
      <c r="D345" s="155" t="str">
        <f t="shared" si="87"/>
        <v>OTHER: complete as required</v>
      </c>
      <c r="E345" s="168" t="str">
        <f t="shared" si="87"/>
        <v>OTHER: complete as required</v>
      </c>
      <c r="F345" s="167">
        <f t="shared" si="88"/>
        <v>0</v>
      </c>
      <c r="G345" s="167">
        <f t="shared" si="89"/>
        <v>0</v>
      </c>
      <c r="H345" s="167">
        <f t="shared" si="90"/>
        <v>0</v>
      </c>
      <c r="I345" s="167">
        <f t="shared" si="91"/>
        <v>0</v>
      </c>
      <c r="J345" s="167">
        <f t="shared" si="92"/>
        <v>0</v>
      </c>
      <c r="K345" s="167">
        <f t="shared" si="93"/>
        <v>0</v>
      </c>
      <c r="L345" s="167">
        <f t="shared" si="94"/>
        <v>0</v>
      </c>
    </row>
    <row r="346" spans="2:12">
      <c r="B346" s="98"/>
      <c r="C346" s="155" t="str">
        <f t="shared" si="87"/>
        <v>S29</v>
      </c>
      <c r="D346" s="155" t="str">
        <f t="shared" si="87"/>
        <v>OTHER: complete as required</v>
      </c>
      <c r="E346" s="168" t="str">
        <f t="shared" si="87"/>
        <v>OTHER: complete as required</v>
      </c>
      <c r="F346" s="167">
        <f t="shared" si="88"/>
        <v>0</v>
      </c>
      <c r="G346" s="167">
        <f t="shared" si="89"/>
        <v>0</v>
      </c>
      <c r="H346" s="167">
        <f t="shared" si="90"/>
        <v>0</v>
      </c>
      <c r="I346" s="167">
        <f t="shared" si="91"/>
        <v>0</v>
      </c>
      <c r="J346" s="167">
        <f t="shared" si="92"/>
        <v>0</v>
      </c>
      <c r="K346" s="167">
        <f t="shared" si="93"/>
        <v>0</v>
      </c>
      <c r="L346" s="167">
        <f t="shared" si="94"/>
        <v>0</v>
      </c>
    </row>
    <row r="347" spans="2:12">
      <c r="B347" s="98"/>
      <c r="C347" s="155" t="str">
        <f t="shared" si="87"/>
        <v>S30</v>
      </c>
      <c r="D347" s="155" t="str">
        <f t="shared" si="87"/>
        <v>OTHER: complete as required</v>
      </c>
      <c r="E347" s="168" t="str">
        <f t="shared" si="87"/>
        <v>OTHER: complete as required</v>
      </c>
      <c r="F347" s="167">
        <f t="shared" si="88"/>
        <v>0</v>
      </c>
      <c r="G347" s="167">
        <f t="shared" si="89"/>
        <v>0</v>
      </c>
      <c r="H347" s="167">
        <f t="shared" si="90"/>
        <v>0</v>
      </c>
      <c r="I347" s="167">
        <f t="shared" si="91"/>
        <v>0</v>
      </c>
      <c r="J347" s="167">
        <f t="shared" si="92"/>
        <v>0</v>
      </c>
      <c r="K347" s="167">
        <f t="shared" si="93"/>
        <v>0</v>
      </c>
      <c r="L347" s="167">
        <f t="shared" si="94"/>
        <v>0</v>
      </c>
    </row>
    <row r="348" spans="2:12">
      <c r="B348" s="98"/>
      <c r="C348" s="163" t="str">
        <f>C312</f>
        <v>End</v>
      </c>
      <c r="D348" s="163" t="str">
        <f>D312</f>
        <v>End of List</v>
      </c>
      <c r="E348" s="164"/>
      <c r="F348" s="165"/>
      <c r="G348" s="165"/>
      <c r="H348" s="165"/>
      <c r="I348" s="165"/>
      <c r="J348" s="165"/>
      <c r="K348" s="165"/>
      <c r="L348" s="165"/>
    </row>
    <row r="349" spans="2:12">
      <c r="B349" s="98"/>
      <c r="C349" s="128"/>
      <c r="D349" s="98"/>
      <c r="E349" s="98"/>
      <c r="F349" s="98"/>
      <c r="G349" s="98"/>
      <c r="H349" s="98"/>
      <c r="I349" s="98"/>
      <c r="J349" s="98"/>
      <c r="K349" s="98"/>
    </row>
    <row r="351" spans="2:12" ht="15">
      <c r="B351" s="220">
        <f>B315+0.01</f>
        <v>2.0499999999999994</v>
      </c>
      <c r="C351" s="220" t="s">
        <v>285</v>
      </c>
      <c r="D351" s="220"/>
      <c r="E351" s="160">
        <f t="shared" ref="E351:J351" si="95">1+D351</f>
        <v>1</v>
      </c>
      <c r="F351" s="160">
        <f t="shared" si="95"/>
        <v>2</v>
      </c>
      <c r="G351" s="160">
        <f t="shared" si="95"/>
        <v>3</v>
      </c>
      <c r="H351" s="160">
        <f t="shared" si="95"/>
        <v>4</v>
      </c>
      <c r="I351" s="160">
        <f t="shared" si="95"/>
        <v>5</v>
      </c>
      <c r="J351" s="160">
        <f t="shared" si="95"/>
        <v>6</v>
      </c>
      <c r="K351" s="158"/>
    </row>
    <row r="352" spans="2:12">
      <c r="B352" s="27"/>
      <c r="C352" s="220"/>
      <c r="D352" s="161"/>
      <c r="E352" s="161"/>
      <c r="F352" s="161"/>
      <c r="G352" s="161"/>
      <c r="H352" s="161"/>
      <c r="I352" s="161"/>
      <c r="J352" s="161"/>
      <c r="K352" s="488"/>
    </row>
    <row r="353" spans="2:12">
      <c r="B353" s="27"/>
      <c r="C353" s="162" t="s">
        <v>0</v>
      </c>
      <c r="D353" s="222" t="s">
        <v>284</v>
      </c>
      <c r="E353" s="37" t="s">
        <v>286</v>
      </c>
      <c r="F353" s="214">
        <f t="shared" ref="F353:K353" si="96">F317</f>
        <v>2014</v>
      </c>
      <c r="G353" s="214">
        <f t="shared" si="96"/>
        <v>2015</v>
      </c>
      <c r="H353" s="214">
        <f t="shared" si="96"/>
        <v>2016</v>
      </c>
      <c r="I353" s="214">
        <f t="shared" si="96"/>
        <v>2017</v>
      </c>
      <c r="J353" s="214">
        <f t="shared" si="96"/>
        <v>2018</v>
      </c>
      <c r="K353" s="214">
        <f t="shared" si="96"/>
        <v>2019</v>
      </c>
      <c r="L353" s="214">
        <f t="shared" ref="L353" si="97">L317</f>
        <v>2020</v>
      </c>
    </row>
    <row r="354" spans="2:12">
      <c r="B354" s="27"/>
      <c r="C354" s="155" t="str">
        <f t="shared" ref="C354:E384" si="98">C318</f>
        <v>S01</v>
      </c>
      <c r="D354" s="155" t="str">
        <f t="shared" si="98"/>
        <v>Повиквания в мрежата (On Net calls)</v>
      </c>
      <c r="E354" s="168" t="str">
        <f>E318</f>
        <v>Voice Minutes</v>
      </c>
      <c r="F354" s="170">
        <f>IF($D354='11. Service unit costing'!$D$262,0,F282)</f>
        <v>5915.2243434827487</v>
      </c>
      <c r="G354" s="170">
        <f>IF($D354='11. Service unit costing'!$D$262,0,G282)</f>
        <v>6033.528830352403</v>
      </c>
      <c r="H354" s="170">
        <f>IF($D354='11. Service unit costing'!$D$262,0,H282)</f>
        <v>6154.1994069594521</v>
      </c>
      <c r="I354" s="170">
        <f>IF($D354='11. Service unit costing'!$D$262,0,I282)</f>
        <v>6277.2833950986405</v>
      </c>
      <c r="J354" s="170">
        <f>IF($D354='11. Service unit costing'!$D$262,0,J282)</f>
        <v>6402.829063000614</v>
      </c>
      <c r="K354" s="170">
        <f>IF($D354='11. Service unit costing'!$D$262,0,K282)</f>
        <v>6530.8856442606257</v>
      </c>
      <c r="L354" s="170">
        <f>IF($D354='11. Service unit costing'!$D$262,0,L282)</f>
        <v>6661.503357145838</v>
      </c>
    </row>
    <row r="355" spans="2:12">
      <c r="B355" s="27"/>
      <c r="C355" s="155" t="str">
        <f t="shared" si="98"/>
        <v>S02</v>
      </c>
      <c r="D355" s="155" t="str">
        <f t="shared" si="98"/>
        <v>Изходящи повиквания към фиксирана линия (Outgoing Calls to Fixed Line)</v>
      </c>
      <c r="E355" s="168" t="str">
        <f t="shared" si="98"/>
        <v>Voice Minutes</v>
      </c>
      <c r="F355" s="170">
        <f>IF($D355='11. Service unit costing'!$D$262,0,F283)</f>
        <v>95.08942262843081</v>
      </c>
      <c r="G355" s="170">
        <f>IF($D355='11. Service unit costing'!$D$262,0,G283)</f>
        <v>96.991211080999449</v>
      </c>
      <c r="H355" s="170">
        <f>IF($D355='11. Service unit costing'!$D$262,0,H283)</f>
        <v>98.931035302619435</v>
      </c>
      <c r="I355" s="170">
        <f>IF($D355='11. Service unit costing'!$D$262,0,I283)</f>
        <v>100.90965600867182</v>
      </c>
      <c r="J355" s="170">
        <f>IF($D355='11. Service unit costing'!$D$262,0,J283)</f>
        <v>102.92784912884525</v>
      </c>
      <c r="K355" s="170">
        <f>IF($D355='11. Service unit costing'!$D$262,0,K283)</f>
        <v>104.98640611142216</v>
      </c>
      <c r="L355" s="170">
        <f>IF($D355='11. Service unit costing'!$D$262,0,L283)</f>
        <v>107.0861342336506</v>
      </c>
    </row>
    <row r="356" spans="2:12">
      <c r="B356" s="27"/>
      <c r="C356" s="155" t="str">
        <f t="shared" si="98"/>
        <v>S03</v>
      </c>
      <c r="D356" s="155" t="str">
        <f t="shared" si="98"/>
        <v>Изходящи повиквания към други мобилни мрежи (Outgoing Calls to Other Mobile)</v>
      </c>
      <c r="E356" s="168" t="str">
        <f t="shared" si="98"/>
        <v>Voice Minutes</v>
      </c>
      <c r="F356" s="170">
        <f>IF($D356='11. Service unit costing'!$D$262,0,F284)</f>
        <v>980.08116695023023</v>
      </c>
      <c r="G356" s="170">
        <f>IF($D356='11. Service unit costing'!$D$262,0,G284)</f>
        <v>999.68279028923484</v>
      </c>
      <c r="H356" s="170">
        <f>IF($D356='11. Service unit costing'!$D$262,0,H284)</f>
        <v>1019.6764460950197</v>
      </c>
      <c r="I356" s="170">
        <f>IF($D356='11. Service unit costing'!$D$262,0,I284)</f>
        <v>1040.0699750169201</v>
      </c>
      <c r="J356" s="170">
        <f>IF($D356='11. Service unit costing'!$D$262,0,J284)</f>
        <v>1060.8713745172586</v>
      </c>
      <c r="K356" s="170">
        <f>IF($D356='11. Service unit costing'!$D$262,0,K284)</f>
        <v>1082.0888020076036</v>
      </c>
      <c r="L356" s="170">
        <f>IF($D356='11. Service unit costing'!$D$262,0,L284)</f>
        <v>1103.7305780477557</v>
      </c>
    </row>
    <row r="357" spans="2:12">
      <c r="B357" s="27"/>
      <c r="C357" s="155" t="str">
        <f t="shared" si="98"/>
        <v>S04</v>
      </c>
      <c r="D357" s="155" t="str">
        <f t="shared" si="98"/>
        <v>Изходящи международни повиквания (Outgoing Calls to International)</v>
      </c>
      <c r="E357" s="168" t="str">
        <f t="shared" si="98"/>
        <v>Voice Minutes</v>
      </c>
      <c r="F357" s="170">
        <f>IF($D357='11. Service unit costing'!$D$262,0,F285)</f>
        <v>47.39214830200261</v>
      </c>
      <c r="G357" s="170">
        <f>IF($D357='11. Service unit costing'!$D$262,0,G285)</f>
        <v>48.339991268042667</v>
      </c>
      <c r="H357" s="170">
        <f>IF($D357='11. Service unit costing'!$D$262,0,H285)</f>
        <v>49.306791093403525</v>
      </c>
      <c r="I357" s="170">
        <f>IF($D357='11. Service unit costing'!$D$262,0,I285)</f>
        <v>50.292926915271593</v>
      </c>
      <c r="J357" s="170">
        <f>IF($D357='11. Service unit costing'!$D$262,0,J285)</f>
        <v>51.298785453577025</v>
      </c>
      <c r="K357" s="170">
        <f>IF($D357='11. Service unit costing'!$D$262,0,K285)</f>
        <v>52.324761162648564</v>
      </c>
      <c r="L357" s="170">
        <f>IF($D357='11. Service unit costing'!$D$262,0,L285)</f>
        <v>53.371256385901539</v>
      </c>
    </row>
    <row r="358" spans="2:12">
      <c r="B358" s="27"/>
      <c r="C358" s="155" t="str">
        <f t="shared" si="98"/>
        <v>S05</v>
      </c>
      <c r="D358" s="155" t="str">
        <f t="shared" si="98"/>
        <v>Входящи повиквания от фиксирана линия (Incoming calls from fixed)</v>
      </c>
      <c r="E358" s="168" t="str">
        <f t="shared" si="98"/>
        <v>Voice Minutes</v>
      </c>
      <c r="F358" s="170">
        <f>IF($D358='11. Service unit costing'!$D$262,0,F286)</f>
        <v>47.820546263271794</v>
      </c>
      <c r="G358" s="170">
        <f>IF($D358='11. Service unit costing'!$D$262,0,G286)</f>
        <v>48.776957188537239</v>
      </c>
      <c r="H358" s="170">
        <f>IF($D358='11. Service unit costing'!$D$262,0,H286)</f>
        <v>49.752496332307985</v>
      </c>
      <c r="I358" s="170">
        <f>IF($D358='11. Service unit costing'!$D$262,0,I286)</f>
        <v>50.747546258954138</v>
      </c>
      <c r="J358" s="170">
        <f>IF($D358='11. Service unit costing'!$D$262,0,J286)</f>
        <v>51.762497184133224</v>
      </c>
      <c r="K358" s="170">
        <f>IF($D358='11. Service unit costing'!$D$262,0,K286)</f>
        <v>52.797747127815889</v>
      </c>
      <c r="L358" s="170">
        <f>IF($D358='11. Service unit costing'!$D$262,0,L286)</f>
        <v>53.853702070372201</v>
      </c>
    </row>
    <row r="359" spans="2:12">
      <c r="B359" s="27"/>
      <c r="C359" s="155" t="str">
        <f t="shared" si="98"/>
        <v>S06</v>
      </c>
      <c r="D359" s="155" t="str">
        <f t="shared" si="98"/>
        <v>Входящи повиквания от други мобилни мрежи (Incoming calls from other mobile)</v>
      </c>
      <c r="E359" s="168" t="str">
        <f t="shared" si="98"/>
        <v>Voice Minutes</v>
      </c>
      <c r="F359" s="170">
        <f>IF($D359='11. Service unit costing'!$D$262,0,F287)</f>
        <v>963.93293631562779</v>
      </c>
      <c r="G359" s="170">
        <f>IF($D359='11. Service unit costing'!$D$262,0,G287)</f>
        <v>983.21159504194031</v>
      </c>
      <c r="H359" s="170">
        <f>IF($D359='11. Service unit costing'!$D$262,0,H287)</f>
        <v>1002.8758269427793</v>
      </c>
      <c r="I359" s="170">
        <f>IF($D359='11. Service unit costing'!$D$262,0,I287)</f>
        <v>1022.9333434816348</v>
      </c>
      <c r="J359" s="170">
        <f>IF($D359='11. Service unit costing'!$D$262,0,J287)</f>
        <v>1043.3920103512676</v>
      </c>
      <c r="K359" s="170">
        <f>IF($D359='11. Service unit costing'!$D$262,0,K287)</f>
        <v>1064.2598505582928</v>
      </c>
      <c r="L359" s="170">
        <f>IF($D359='11. Service unit costing'!$D$262,0,L287)</f>
        <v>1085.5450475694586</v>
      </c>
    </row>
    <row r="360" spans="2:12">
      <c r="B360" s="27"/>
      <c r="C360" s="155" t="str">
        <f t="shared" si="98"/>
        <v>S07</v>
      </c>
      <c r="D360" s="155" t="str">
        <f t="shared" si="98"/>
        <v>Входящи международни повиквания (Incoming calls from international)</v>
      </c>
      <c r="E360" s="168" t="str">
        <f t="shared" si="98"/>
        <v>Voice Minutes</v>
      </c>
      <c r="F360" s="170">
        <f>IF($D360='11. Service unit costing'!$D$262,0,F288)</f>
        <v>280.42048447688342</v>
      </c>
      <c r="G360" s="170">
        <f>IF($D360='11. Service unit costing'!$D$262,0,G288)</f>
        <v>286.02889416642108</v>
      </c>
      <c r="H360" s="170">
        <f>IF($D360='11. Service unit costing'!$D$262,0,H288)</f>
        <v>291.7494720497495</v>
      </c>
      <c r="I360" s="170">
        <f>IF($D360='11. Service unit costing'!$D$262,0,I288)</f>
        <v>297.5844614907445</v>
      </c>
      <c r="J360" s="170">
        <f>IF($D360='11. Service unit costing'!$D$262,0,J288)</f>
        <v>303.53615072055942</v>
      </c>
      <c r="K360" s="170">
        <f>IF($D360='11. Service unit costing'!$D$262,0,K288)</f>
        <v>309.60687373497069</v>
      </c>
      <c r="L360" s="170">
        <f>IF($D360='11. Service unit costing'!$D$262,0,L288)</f>
        <v>315.79901120967008</v>
      </c>
    </row>
    <row r="361" spans="2:12">
      <c r="B361" s="27"/>
      <c r="C361" s="155" t="str">
        <f t="shared" si="98"/>
        <v>S08</v>
      </c>
      <c r="D361" s="155" t="str">
        <f t="shared" si="98"/>
        <v>Изходящи повиквания от чужди абонати в роуминг в мрежата на предприятието (Roaming Calls Outbound)</v>
      </c>
      <c r="E361" s="168" t="str">
        <f t="shared" si="98"/>
        <v>Voice Minutes</v>
      </c>
      <c r="F361" s="170">
        <f>IF($D361='11. Service unit costing'!$D$262,0,F289)</f>
        <v>87.625786814456987</v>
      </c>
      <c r="G361" s="170">
        <f>IF($D361='11. Service unit costing'!$D$262,0,G289)</f>
        <v>89.378302550746142</v>
      </c>
      <c r="H361" s="170">
        <f>IF($D361='11. Service unit costing'!$D$262,0,H289)</f>
        <v>91.165868601761076</v>
      </c>
      <c r="I361" s="170">
        <f>IF($D361='11. Service unit costing'!$D$262,0,I289)</f>
        <v>92.989185973796282</v>
      </c>
      <c r="J361" s="170">
        <f>IF($D361='11. Service unit costing'!$D$262,0,J289)</f>
        <v>94.848969693272224</v>
      </c>
      <c r="K361" s="170">
        <f>IF($D361='11. Service unit costing'!$D$262,0,K289)</f>
        <v>96.74594908713766</v>
      </c>
      <c r="L361" s="170">
        <f>IF($D361='11. Service unit costing'!$D$262,0,L289)</f>
        <v>98.680868068880415</v>
      </c>
    </row>
    <row r="362" spans="2:12">
      <c r="B362" s="27"/>
      <c r="C362" s="155" t="str">
        <f t="shared" si="98"/>
        <v>S09</v>
      </c>
      <c r="D362" s="155" t="str">
        <f t="shared" si="98"/>
        <v>Входящи повиквания от чужди абонати в роуминг в мрежата на предприятието (Roaming Calls Inbound)</v>
      </c>
      <c r="E362" s="168" t="str">
        <f t="shared" si="98"/>
        <v>Voice Minutes</v>
      </c>
      <c r="F362" s="170">
        <f>IF($D362='11. Service unit costing'!$D$262,0,F290)</f>
        <v>96.11868831767265</v>
      </c>
      <c r="G362" s="170">
        <f>IF($D362='11. Service unit costing'!$D$262,0,G290)</f>
        <v>98.041062084026109</v>
      </c>
      <c r="H362" s="170">
        <f>IF($D362='11. Service unit costing'!$D$262,0,H290)</f>
        <v>100.00188332570664</v>
      </c>
      <c r="I362" s="170">
        <f>IF($D362='11. Service unit costing'!$D$262,0,I290)</f>
        <v>102.00192099222076</v>
      </c>
      <c r="J362" s="170">
        <f>IF($D362='11. Service unit costing'!$D$262,0,J290)</f>
        <v>104.04195941206518</v>
      </c>
      <c r="K362" s="170">
        <f>IF($D362='11. Service unit costing'!$D$262,0,K290)</f>
        <v>106.12279860030648</v>
      </c>
      <c r="L362" s="170">
        <f>IF($D362='11. Service unit costing'!$D$262,0,L290)</f>
        <v>108.24525457231262</v>
      </c>
    </row>
    <row r="363" spans="2:12">
      <c r="B363" s="27"/>
      <c r="C363" s="155" t="str">
        <f t="shared" si="98"/>
        <v>S10</v>
      </c>
      <c r="D363" s="155" t="str">
        <f t="shared" si="98"/>
        <v>Гласова поща (Voice mail)</v>
      </c>
      <c r="E363" s="168" t="str">
        <f t="shared" si="98"/>
        <v>Voice Minutes</v>
      </c>
      <c r="F363" s="170">
        <f>IF($D363='11. Service unit costing'!$D$262,0,F291)</f>
        <v>108.46447514270483</v>
      </c>
      <c r="G363" s="170">
        <f>IF($D363='11. Service unit costing'!$D$262,0,G291)</f>
        <v>110.63376464555895</v>
      </c>
      <c r="H363" s="170">
        <f>IF($D363='11. Service unit costing'!$D$262,0,H291)</f>
        <v>112.84643993847014</v>
      </c>
      <c r="I363" s="170">
        <f>IF($D363='11. Service unit costing'!$D$262,0,I291)</f>
        <v>115.10336873723952</v>
      </c>
      <c r="J363" s="170">
        <f>IF($D363='11. Service unit costing'!$D$262,0,J291)</f>
        <v>117.40543611198433</v>
      </c>
      <c r="K363" s="170">
        <f>IF($D363='11. Service unit costing'!$D$262,0,K291)</f>
        <v>119.753544834224</v>
      </c>
      <c r="L363" s="170">
        <f>IF($D363='11. Service unit costing'!$D$262,0,L291)</f>
        <v>122.14861573090849</v>
      </c>
    </row>
    <row r="364" spans="2:12">
      <c r="B364" s="27"/>
      <c r="C364" s="155" t="str">
        <f t="shared" si="98"/>
        <v>S11</v>
      </c>
      <c r="D364" s="155" t="str">
        <f t="shared" si="98"/>
        <v>Повиквания към центъра за обслужване на клиенти (Help desk call)</v>
      </c>
      <c r="E364" s="168" t="str">
        <f t="shared" si="98"/>
        <v>Voice Minutes</v>
      </c>
      <c r="F364" s="170">
        <f>IF($D364='11. Service unit costing'!$D$262,0,F292)</f>
        <v>41.328392753798923</v>
      </c>
      <c r="G364" s="170">
        <f>IF($D364='11. Service unit costing'!$D$262,0,G292)</f>
        <v>42.154960608874909</v>
      </c>
      <c r="H364" s="170">
        <f>IF($D364='11. Service unit costing'!$D$262,0,H292)</f>
        <v>42.998059821052408</v>
      </c>
      <c r="I364" s="170">
        <f>IF($D364='11. Service unit costing'!$D$262,0,I292)</f>
        <v>43.858021017473448</v>
      </c>
      <c r="J364" s="170">
        <f>IF($D364='11. Service unit costing'!$D$262,0,J292)</f>
        <v>44.735181437822924</v>
      </c>
      <c r="K364" s="170">
        <f>IF($D364='11. Service unit costing'!$D$262,0,K292)</f>
        <v>45.629885066579384</v>
      </c>
      <c r="L364" s="170">
        <f>IF($D364='11. Service unit costing'!$D$262,0,L292)</f>
        <v>46.542482767910968</v>
      </c>
    </row>
    <row r="365" spans="2:12">
      <c r="B365" s="27"/>
      <c r="C365" s="155" t="str">
        <f t="shared" si="98"/>
        <v>S12</v>
      </c>
      <c r="D365" s="155" t="str">
        <f t="shared" si="98"/>
        <v>Видеоразговори (Video call)</v>
      </c>
      <c r="E365" s="168" t="str">
        <f t="shared" si="98"/>
        <v>Video minutes</v>
      </c>
      <c r="F365" s="170">
        <f>IF($D365='11. Service unit costing'!$D$262,0,F293)</f>
        <v>48.433397861414747</v>
      </c>
      <c r="G365" s="170">
        <f>IF($D365='11. Service unit costing'!$D$262,0,G293)</f>
        <v>49.402065818643052</v>
      </c>
      <c r="H365" s="170">
        <f>IF($D365='11. Service unit costing'!$D$262,0,H293)</f>
        <v>50.390107135015917</v>
      </c>
      <c r="I365" s="170">
        <f>IF($D365='11. Service unit costing'!$D$262,0,I293)</f>
        <v>51.397909277716224</v>
      </c>
      <c r="J365" s="170">
        <f>IF($D365='11. Service unit costing'!$D$262,0,J293)</f>
        <v>52.425867463270549</v>
      </c>
      <c r="K365" s="170">
        <f>IF($D365='11. Service unit costing'!$D$262,0,K293)</f>
        <v>49.409407388921238</v>
      </c>
      <c r="L365" s="170">
        <f>IF($D365='11. Service unit costing'!$D$262,0,L293)</f>
        <v>50.397595536699662</v>
      </c>
    </row>
    <row r="366" spans="2:12">
      <c r="B366" s="27"/>
      <c r="C366" s="155" t="str">
        <f t="shared" si="98"/>
        <v>S13</v>
      </c>
      <c r="D366" s="155" t="str">
        <f t="shared" si="98"/>
        <v>MMS в мрежата (MMS on net)</v>
      </c>
      <c r="E366" s="168" t="str">
        <f t="shared" si="98"/>
        <v>MMS</v>
      </c>
      <c r="F366" s="170">
        <f>IF($D366='11. Service unit costing'!$D$262,0,F294)</f>
        <v>8</v>
      </c>
      <c r="G366" s="170">
        <f>IF($D366='11. Service unit costing'!$D$262,0,G294)</f>
        <v>8.16</v>
      </c>
      <c r="H366" s="170">
        <f>IF($D366='11. Service unit costing'!$D$262,0,H294)</f>
        <v>8.3231999999999999</v>
      </c>
      <c r="I366" s="170">
        <f>IF($D366='11. Service unit costing'!$D$262,0,I294)</f>
        <v>8.4896640000000012</v>
      </c>
      <c r="J366" s="170">
        <f>IF($D366='11. Service unit costing'!$D$262,0,J294)</f>
        <v>8.6594572800000016</v>
      </c>
      <c r="K366" s="170">
        <f>IF($D366='11. Service unit costing'!$D$262,0,K294)</f>
        <v>8.8326464256000019</v>
      </c>
      <c r="L366" s="170">
        <f>IF($D366='11. Service unit costing'!$D$262,0,L294)</f>
        <v>9.0092993541120006</v>
      </c>
    </row>
    <row r="367" spans="2:12">
      <c r="B367" s="27"/>
      <c r="C367" s="155" t="str">
        <f t="shared" si="98"/>
        <v>S14</v>
      </c>
      <c r="D367" s="155" t="str">
        <f t="shared" si="98"/>
        <v>Изходящи MMS към други мрежи (MMS outgoing to other network)</v>
      </c>
      <c r="E367" s="168" t="str">
        <f t="shared" si="98"/>
        <v>MMS</v>
      </c>
      <c r="F367" s="170">
        <f>IF($D367='11. Service unit costing'!$D$262,0,F295)</f>
        <v>8</v>
      </c>
      <c r="G367" s="170">
        <f>IF($D367='11. Service unit costing'!$D$262,0,G295)</f>
        <v>8.16</v>
      </c>
      <c r="H367" s="170">
        <f>IF($D367='11. Service unit costing'!$D$262,0,H295)</f>
        <v>8.3231999999999999</v>
      </c>
      <c r="I367" s="170">
        <f>IF($D367='11. Service unit costing'!$D$262,0,I295)</f>
        <v>8.4896640000000012</v>
      </c>
      <c r="J367" s="170">
        <f>IF($D367='11. Service unit costing'!$D$262,0,J295)</f>
        <v>8.6594572800000016</v>
      </c>
      <c r="K367" s="170">
        <f>IF($D367='11. Service unit costing'!$D$262,0,K295)</f>
        <v>8.8326464256000019</v>
      </c>
      <c r="L367" s="170">
        <f>IF($D367='11. Service unit costing'!$D$262,0,L295)</f>
        <v>9.0092993541120006</v>
      </c>
    </row>
    <row r="368" spans="2:12">
      <c r="B368" s="27"/>
      <c r="C368" s="155" t="str">
        <f t="shared" si="98"/>
        <v>S15</v>
      </c>
      <c r="D368" s="155" t="str">
        <f t="shared" si="98"/>
        <v>Входящи MMS от други мрежи (MMS incoming from other network)</v>
      </c>
      <c r="E368" s="168" t="str">
        <f t="shared" si="98"/>
        <v>MMS</v>
      </c>
      <c r="F368" s="170">
        <f>IF($D368='11. Service unit costing'!$D$262,0,F296)</f>
        <v>8</v>
      </c>
      <c r="G368" s="170">
        <f>IF($D368='11. Service unit costing'!$D$262,0,G296)</f>
        <v>8.16</v>
      </c>
      <c r="H368" s="170">
        <f>IF($D368='11. Service unit costing'!$D$262,0,H296)</f>
        <v>8.3231999999999999</v>
      </c>
      <c r="I368" s="170">
        <f>IF($D368='11. Service unit costing'!$D$262,0,I296)</f>
        <v>8.4896640000000012</v>
      </c>
      <c r="J368" s="170">
        <f>IF($D368='11. Service unit costing'!$D$262,0,J296)</f>
        <v>8.6594572800000016</v>
      </c>
      <c r="K368" s="170">
        <f>IF($D368='11. Service unit costing'!$D$262,0,K296)</f>
        <v>8.8326464256000019</v>
      </c>
      <c r="L368" s="170">
        <f>IF($D368='11. Service unit costing'!$D$262,0,L296)</f>
        <v>9.0092993541120006</v>
      </c>
    </row>
    <row r="369" spans="2:12">
      <c r="B369" s="27"/>
      <c r="C369" s="155" t="str">
        <f t="shared" si="98"/>
        <v>S16</v>
      </c>
      <c r="D369" s="155" t="str">
        <f t="shared" si="98"/>
        <v>SMS в мрежата (SMS on net)</v>
      </c>
      <c r="E369" s="168" t="str">
        <f t="shared" si="98"/>
        <v>SMS</v>
      </c>
      <c r="F369" s="170">
        <f>IF($D369='11. Service unit costing'!$D$262,0,F297)</f>
        <v>240</v>
      </c>
      <c r="G369" s="170">
        <f>IF($D369='11. Service unit costing'!$D$262,0,G297)</f>
        <v>244.8</v>
      </c>
      <c r="H369" s="170">
        <f>IF($D369='11. Service unit costing'!$D$262,0,H297)</f>
        <v>249.69600000000003</v>
      </c>
      <c r="I369" s="170">
        <f>IF($D369='11. Service unit costing'!$D$262,0,I297)</f>
        <v>254.68992000000003</v>
      </c>
      <c r="J369" s="170">
        <f>IF($D369='11. Service unit costing'!$D$262,0,J297)</f>
        <v>259.78371840000005</v>
      </c>
      <c r="K369" s="170">
        <f>IF($D369='11. Service unit costing'!$D$262,0,K297)</f>
        <v>264.97939276800008</v>
      </c>
      <c r="L369" s="170">
        <f>IF($D369='11. Service unit costing'!$D$262,0,L297)</f>
        <v>270.2789806233601</v>
      </c>
    </row>
    <row r="370" spans="2:12">
      <c r="B370" s="27"/>
      <c r="C370" s="155" t="str">
        <f t="shared" si="98"/>
        <v>S17</v>
      </c>
      <c r="D370" s="155" t="str">
        <f t="shared" si="98"/>
        <v>Изходящи SMS към други мрежи (SMS outgoing to other network)</v>
      </c>
      <c r="E370" s="168" t="str">
        <f t="shared" si="98"/>
        <v>SMS</v>
      </c>
      <c r="F370" s="170">
        <f>IF($D370='11. Service unit costing'!$D$262,0,F298)</f>
        <v>80</v>
      </c>
      <c r="G370" s="170">
        <f>IF($D370='11. Service unit costing'!$D$262,0,G298)</f>
        <v>81.600000000000009</v>
      </c>
      <c r="H370" s="170">
        <f>IF($D370='11. Service unit costing'!$D$262,0,H298)</f>
        <v>83.232000000000014</v>
      </c>
      <c r="I370" s="170">
        <f>IF($D370='11. Service unit costing'!$D$262,0,I298)</f>
        <v>84.896640000000005</v>
      </c>
      <c r="J370" s="170">
        <f>IF($D370='11. Service unit costing'!$D$262,0,J298)</f>
        <v>86.594572800000009</v>
      </c>
      <c r="K370" s="170">
        <f>IF($D370='11. Service unit costing'!$D$262,0,K298)</f>
        <v>88.326464256000008</v>
      </c>
      <c r="L370" s="170">
        <f>IF($D370='11. Service unit costing'!$D$262,0,L298)</f>
        <v>90.092993541120009</v>
      </c>
    </row>
    <row r="371" spans="2:12">
      <c r="B371" s="27"/>
      <c r="C371" s="155" t="str">
        <f t="shared" si="98"/>
        <v>S18</v>
      </c>
      <c r="D371" s="155" t="str">
        <f t="shared" si="98"/>
        <v>Входящи SMS от други мрежи (SMS incoming from other network)</v>
      </c>
      <c r="E371" s="168" t="str">
        <f t="shared" si="98"/>
        <v>SMS</v>
      </c>
      <c r="F371" s="170">
        <f>IF($D371='11. Service unit costing'!$D$262,0,F299)</f>
        <v>40</v>
      </c>
      <c r="G371" s="170">
        <f>IF($D371='11. Service unit costing'!$D$262,0,G299)</f>
        <v>40.800000000000004</v>
      </c>
      <c r="H371" s="170">
        <f>IF($D371='11. Service unit costing'!$D$262,0,H299)</f>
        <v>41.616000000000007</v>
      </c>
      <c r="I371" s="170">
        <f>IF($D371='11. Service unit costing'!$D$262,0,I299)</f>
        <v>42.448320000000002</v>
      </c>
      <c r="J371" s="170">
        <f>IF($D371='11. Service unit costing'!$D$262,0,J299)</f>
        <v>43.297286400000004</v>
      </c>
      <c r="K371" s="170">
        <f>IF($D371='11. Service unit costing'!$D$262,0,K299)</f>
        <v>44.163232128000004</v>
      </c>
      <c r="L371" s="170">
        <f>IF($D371='11. Service unit costing'!$D$262,0,L299)</f>
        <v>45.046496770560005</v>
      </c>
    </row>
    <row r="372" spans="2:12">
      <c r="B372" s="27"/>
      <c r="C372" s="155" t="str">
        <f t="shared" si="98"/>
        <v>S19</v>
      </c>
      <c r="D372" s="155" t="str">
        <f t="shared" si="98"/>
        <v>Пренос на данни (Data services)</v>
      </c>
      <c r="E372" s="168" t="str">
        <f t="shared" si="98"/>
        <v>Mbytes</v>
      </c>
      <c r="F372" s="170">
        <f>IF($D372='11. Service unit costing'!$D$262,0,F300)</f>
        <v>4000</v>
      </c>
      <c r="G372" s="170">
        <f>IF($D372='11. Service unit costing'!$D$262,0,G300)</f>
        <v>4080</v>
      </c>
      <c r="H372" s="170">
        <f>IF($D372='11. Service unit costing'!$D$262,0,H300)</f>
        <v>4161.6000000000004</v>
      </c>
      <c r="I372" s="170">
        <f>IF($D372='11. Service unit costing'!$D$262,0,I300)</f>
        <v>4244.8320000000003</v>
      </c>
      <c r="J372" s="170">
        <f>IF($D372='11. Service unit costing'!$D$262,0,J300)</f>
        <v>4329.7286400000003</v>
      </c>
      <c r="K372" s="170">
        <f>IF($D372='11. Service unit costing'!$D$262,0,K300)</f>
        <v>4416.3232128</v>
      </c>
      <c r="L372" s="170">
        <f>IF($D372='11. Service unit costing'!$D$262,0,L300)</f>
        <v>4504.6496770559997</v>
      </c>
    </row>
    <row r="373" spans="2:12">
      <c r="B373" s="27"/>
      <c r="C373" s="155" t="str">
        <f t="shared" si="98"/>
        <v>S20</v>
      </c>
      <c r="D373" s="155" t="str">
        <f t="shared" si="98"/>
        <v>Subscribers</v>
      </c>
      <c r="E373" s="168" t="str">
        <f t="shared" si="98"/>
        <v>Subscriber</v>
      </c>
      <c r="F373" s="170">
        <f>IF($D373='11. Service unit costing'!$D$262,0,F301)</f>
        <v>0</v>
      </c>
      <c r="G373" s="170">
        <f>IF($D373='11. Service unit costing'!$D$262,0,G301)</f>
        <v>0</v>
      </c>
      <c r="H373" s="170">
        <f>IF($D373='11. Service unit costing'!$D$262,0,H301)</f>
        <v>0</v>
      </c>
      <c r="I373" s="170">
        <f>IF($D373='11. Service unit costing'!$D$262,0,I301)</f>
        <v>0</v>
      </c>
      <c r="J373" s="170">
        <f>IF($D373='11. Service unit costing'!$D$262,0,J301)</f>
        <v>0</v>
      </c>
      <c r="K373" s="170">
        <f>IF($D373='11. Service unit costing'!$D$262,0,K301)</f>
        <v>0</v>
      </c>
      <c r="L373" s="170">
        <f>IF($D373='11. Service unit costing'!$D$262,0,L301)</f>
        <v>0</v>
      </c>
    </row>
    <row r="374" spans="2:12">
      <c r="B374" s="27"/>
      <c r="C374" s="155" t="str">
        <f t="shared" si="98"/>
        <v>S21</v>
      </c>
      <c r="D374" s="155" t="str">
        <f t="shared" si="98"/>
        <v>OTHER: complete as required</v>
      </c>
      <c r="E374" s="168" t="str">
        <f t="shared" si="98"/>
        <v>OTHER: complete as required</v>
      </c>
      <c r="F374" s="170">
        <f>IF($D374='11. Service unit costing'!$D$262,0,F302)</f>
        <v>0</v>
      </c>
      <c r="G374" s="170">
        <f>IF($D374='11. Service unit costing'!$D$262,0,G302)</f>
        <v>0</v>
      </c>
      <c r="H374" s="170">
        <f>IF($D374='11. Service unit costing'!$D$262,0,H302)</f>
        <v>0</v>
      </c>
      <c r="I374" s="170">
        <f>IF($D374='11. Service unit costing'!$D$262,0,I302)</f>
        <v>0</v>
      </c>
      <c r="J374" s="170">
        <f>IF($D374='11. Service unit costing'!$D$262,0,J302)</f>
        <v>0</v>
      </c>
      <c r="K374" s="170">
        <f>IF($D374='11. Service unit costing'!$D$262,0,K302)</f>
        <v>0</v>
      </c>
      <c r="L374" s="170">
        <f>IF($D374='11. Service unit costing'!$D$262,0,L302)</f>
        <v>0</v>
      </c>
    </row>
    <row r="375" spans="2:12">
      <c r="B375" s="27"/>
      <c r="C375" s="155" t="str">
        <f t="shared" si="98"/>
        <v>S22</v>
      </c>
      <c r="D375" s="155" t="str">
        <f t="shared" si="98"/>
        <v>OTHER: complete as required</v>
      </c>
      <c r="E375" s="168" t="str">
        <f t="shared" si="98"/>
        <v>OTHER: complete as required</v>
      </c>
      <c r="F375" s="170">
        <f>IF($D375='11. Service unit costing'!$D$262,0,F303)</f>
        <v>0</v>
      </c>
      <c r="G375" s="170">
        <f>IF($D375='11. Service unit costing'!$D$262,0,G303)</f>
        <v>0</v>
      </c>
      <c r="H375" s="170">
        <f>IF($D375='11. Service unit costing'!$D$262,0,H303)</f>
        <v>0</v>
      </c>
      <c r="I375" s="170">
        <f>IF($D375='11. Service unit costing'!$D$262,0,I303)</f>
        <v>0</v>
      </c>
      <c r="J375" s="170">
        <f>IF($D375='11. Service unit costing'!$D$262,0,J303)</f>
        <v>0</v>
      </c>
      <c r="K375" s="170">
        <f>IF($D375='11. Service unit costing'!$D$262,0,K303)</f>
        <v>0</v>
      </c>
      <c r="L375" s="170">
        <f>IF($D375='11. Service unit costing'!$D$262,0,L303)</f>
        <v>0</v>
      </c>
    </row>
    <row r="376" spans="2:12">
      <c r="B376" s="27"/>
      <c r="C376" s="155" t="str">
        <f t="shared" si="98"/>
        <v>S23</v>
      </c>
      <c r="D376" s="155" t="str">
        <f t="shared" si="98"/>
        <v>OTHER: complete as required</v>
      </c>
      <c r="E376" s="168" t="str">
        <f t="shared" si="98"/>
        <v>OTHER: complete as required</v>
      </c>
      <c r="F376" s="170">
        <f>IF($D376='11. Service unit costing'!$D$262,0,F304)</f>
        <v>0</v>
      </c>
      <c r="G376" s="170">
        <f>IF($D376='11. Service unit costing'!$D$262,0,G304)</f>
        <v>0</v>
      </c>
      <c r="H376" s="170">
        <f>IF($D376='11. Service unit costing'!$D$262,0,H304)</f>
        <v>0</v>
      </c>
      <c r="I376" s="170">
        <f>IF($D376='11. Service unit costing'!$D$262,0,I304)</f>
        <v>0</v>
      </c>
      <c r="J376" s="170">
        <f>IF($D376='11. Service unit costing'!$D$262,0,J304)</f>
        <v>0</v>
      </c>
      <c r="K376" s="170">
        <f>IF($D376='11. Service unit costing'!$D$262,0,K304)</f>
        <v>0</v>
      </c>
      <c r="L376" s="170">
        <f>IF($D376='11. Service unit costing'!$D$262,0,L304)</f>
        <v>0</v>
      </c>
    </row>
    <row r="377" spans="2:12">
      <c r="B377" s="27"/>
      <c r="C377" s="155" t="str">
        <f t="shared" si="98"/>
        <v>S24</v>
      </c>
      <c r="D377" s="155" t="str">
        <f t="shared" si="98"/>
        <v>OTHER: complete as required</v>
      </c>
      <c r="E377" s="168" t="str">
        <f t="shared" si="98"/>
        <v>OTHER: complete as required</v>
      </c>
      <c r="F377" s="170">
        <f>IF($D377='11. Service unit costing'!$D$262,0,F305)</f>
        <v>0</v>
      </c>
      <c r="G377" s="170">
        <f>IF($D377='11. Service unit costing'!$D$262,0,G305)</f>
        <v>0</v>
      </c>
      <c r="H377" s="170">
        <f>IF($D377='11. Service unit costing'!$D$262,0,H305)</f>
        <v>0</v>
      </c>
      <c r="I377" s="170">
        <f>IF($D377='11. Service unit costing'!$D$262,0,I305)</f>
        <v>0</v>
      </c>
      <c r="J377" s="170">
        <f>IF($D377='11. Service unit costing'!$D$262,0,J305)</f>
        <v>0</v>
      </c>
      <c r="K377" s="170">
        <f>IF($D377='11. Service unit costing'!$D$262,0,K305)</f>
        <v>0</v>
      </c>
      <c r="L377" s="170">
        <f>IF($D377='11. Service unit costing'!$D$262,0,L305)</f>
        <v>0</v>
      </c>
    </row>
    <row r="378" spans="2:12">
      <c r="B378" s="27"/>
      <c r="C378" s="155" t="str">
        <f t="shared" si="98"/>
        <v>S25</v>
      </c>
      <c r="D378" s="155" t="str">
        <f t="shared" si="98"/>
        <v>OTHER: complete as required</v>
      </c>
      <c r="E378" s="168" t="str">
        <f t="shared" si="98"/>
        <v>OTHER: complete as required</v>
      </c>
      <c r="F378" s="170">
        <f>IF($D378='11. Service unit costing'!$D$262,0,F306)</f>
        <v>0</v>
      </c>
      <c r="G378" s="170">
        <f>IF($D378='11. Service unit costing'!$D$262,0,G306)</f>
        <v>0</v>
      </c>
      <c r="H378" s="170">
        <f>IF($D378='11. Service unit costing'!$D$262,0,H306)</f>
        <v>0</v>
      </c>
      <c r="I378" s="170">
        <f>IF($D378='11. Service unit costing'!$D$262,0,I306)</f>
        <v>0</v>
      </c>
      <c r="J378" s="170">
        <f>IF($D378='11. Service unit costing'!$D$262,0,J306)</f>
        <v>0</v>
      </c>
      <c r="K378" s="170">
        <f>IF($D378='11. Service unit costing'!$D$262,0,K306)</f>
        <v>0</v>
      </c>
      <c r="L378" s="170">
        <f>IF($D378='11. Service unit costing'!$D$262,0,L306)</f>
        <v>0</v>
      </c>
    </row>
    <row r="379" spans="2:12">
      <c r="B379" s="27"/>
      <c r="C379" s="155" t="str">
        <f t="shared" si="98"/>
        <v>S26</v>
      </c>
      <c r="D379" s="155" t="str">
        <f t="shared" si="98"/>
        <v>OTHER: complete as required</v>
      </c>
      <c r="E379" s="168" t="str">
        <f t="shared" si="98"/>
        <v>OTHER: complete as required</v>
      </c>
      <c r="F379" s="170">
        <f>IF($D379='11. Service unit costing'!$D$262,0,F307)</f>
        <v>0</v>
      </c>
      <c r="G379" s="170">
        <f>IF($D379='11. Service unit costing'!$D$262,0,G307)</f>
        <v>0</v>
      </c>
      <c r="H379" s="170">
        <f>IF($D379='11. Service unit costing'!$D$262,0,H307)</f>
        <v>0</v>
      </c>
      <c r="I379" s="170">
        <f>IF($D379='11. Service unit costing'!$D$262,0,I307)</f>
        <v>0</v>
      </c>
      <c r="J379" s="170">
        <f>IF($D379='11. Service unit costing'!$D$262,0,J307)</f>
        <v>0</v>
      </c>
      <c r="K379" s="170">
        <f>IF($D379='11. Service unit costing'!$D$262,0,K307)</f>
        <v>0</v>
      </c>
      <c r="L379" s="170">
        <f>IF($D379='11. Service unit costing'!$D$262,0,L307)</f>
        <v>0</v>
      </c>
    </row>
    <row r="380" spans="2:12">
      <c r="B380" s="27"/>
      <c r="C380" s="155" t="str">
        <f t="shared" si="98"/>
        <v>S27</v>
      </c>
      <c r="D380" s="155" t="str">
        <f t="shared" si="98"/>
        <v>OTHER: complete as required</v>
      </c>
      <c r="E380" s="168" t="str">
        <f t="shared" si="98"/>
        <v>OTHER: complete as required</v>
      </c>
      <c r="F380" s="170">
        <f>IF($D380='11. Service unit costing'!$D$262,0,F308)</f>
        <v>0</v>
      </c>
      <c r="G380" s="170">
        <f>IF($D380='11. Service unit costing'!$D$262,0,G308)</f>
        <v>0</v>
      </c>
      <c r="H380" s="170">
        <f>IF($D380='11. Service unit costing'!$D$262,0,H308)</f>
        <v>0</v>
      </c>
      <c r="I380" s="170">
        <f>IF($D380='11. Service unit costing'!$D$262,0,I308)</f>
        <v>0</v>
      </c>
      <c r="J380" s="170">
        <f>IF($D380='11. Service unit costing'!$D$262,0,J308)</f>
        <v>0</v>
      </c>
      <c r="K380" s="170">
        <f>IF($D380='11. Service unit costing'!$D$262,0,K308)</f>
        <v>0</v>
      </c>
      <c r="L380" s="170">
        <f>IF($D380='11. Service unit costing'!$D$262,0,L308)</f>
        <v>0</v>
      </c>
    </row>
    <row r="381" spans="2:12">
      <c r="B381" s="27"/>
      <c r="C381" s="155" t="str">
        <f t="shared" si="98"/>
        <v>S28</v>
      </c>
      <c r="D381" s="155" t="str">
        <f t="shared" si="98"/>
        <v>OTHER: complete as required</v>
      </c>
      <c r="E381" s="168" t="str">
        <f t="shared" si="98"/>
        <v>OTHER: complete as required</v>
      </c>
      <c r="F381" s="170">
        <f>IF($D381='11. Service unit costing'!$D$262,0,F309)</f>
        <v>0</v>
      </c>
      <c r="G381" s="170">
        <f>IF($D381='11. Service unit costing'!$D$262,0,G309)</f>
        <v>0</v>
      </c>
      <c r="H381" s="170">
        <f>IF($D381='11. Service unit costing'!$D$262,0,H309)</f>
        <v>0</v>
      </c>
      <c r="I381" s="170">
        <f>IF($D381='11. Service unit costing'!$D$262,0,I309)</f>
        <v>0</v>
      </c>
      <c r="J381" s="170">
        <f>IF($D381='11. Service unit costing'!$D$262,0,J309)</f>
        <v>0</v>
      </c>
      <c r="K381" s="170">
        <f>IF($D381='11. Service unit costing'!$D$262,0,K309)</f>
        <v>0</v>
      </c>
      <c r="L381" s="170">
        <f>IF($D381='11. Service unit costing'!$D$262,0,L309)</f>
        <v>0</v>
      </c>
    </row>
    <row r="382" spans="2:12">
      <c r="B382" s="27"/>
      <c r="C382" s="155" t="str">
        <f t="shared" si="98"/>
        <v>S29</v>
      </c>
      <c r="D382" s="155" t="str">
        <f t="shared" si="98"/>
        <v>OTHER: complete as required</v>
      </c>
      <c r="E382" s="168" t="str">
        <f t="shared" si="98"/>
        <v>OTHER: complete as required</v>
      </c>
      <c r="F382" s="170">
        <f>IF($D382='11. Service unit costing'!$D$262,0,F310)</f>
        <v>0</v>
      </c>
      <c r="G382" s="170">
        <f>IF($D382='11. Service unit costing'!$D$262,0,G310)</f>
        <v>0</v>
      </c>
      <c r="H382" s="170">
        <f>IF($D382='11. Service unit costing'!$D$262,0,H310)</f>
        <v>0</v>
      </c>
      <c r="I382" s="170">
        <f>IF($D382='11. Service unit costing'!$D$262,0,I310)</f>
        <v>0</v>
      </c>
      <c r="J382" s="170">
        <f>IF($D382='11. Service unit costing'!$D$262,0,J310)</f>
        <v>0</v>
      </c>
      <c r="K382" s="170">
        <f>IF($D382='11. Service unit costing'!$D$262,0,K310)</f>
        <v>0</v>
      </c>
      <c r="L382" s="170">
        <f>IF($D382='11. Service unit costing'!$D$262,0,L310)</f>
        <v>0</v>
      </c>
    </row>
    <row r="383" spans="2:12">
      <c r="B383" s="27"/>
      <c r="C383" s="155" t="str">
        <f t="shared" si="98"/>
        <v>S30</v>
      </c>
      <c r="D383" s="155" t="str">
        <f t="shared" si="98"/>
        <v>OTHER: complete as required</v>
      </c>
      <c r="E383" s="168" t="str">
        <f t="shared" si="98"/>
        <v>OTHER: complete as required</v>
      </c>
      <c r="F383" s="170">
        <f>IF($D383='11. Service unit costing'!$D$262,0,F311)</f>
        <v>0</v>
      </c>
      <c r="G383" s="170">
        <f>IF($D383='11. Service unit costing'!$D$262,0,G311)</f>
        <v>0</v>
      </c>
      <c r="H383" s="170">
        <f>IF($D383='11. Service unit costing'!$D$262,0,H311)</f>
        <v>0</v>
      </c>
      <c r="I383" s="170">
        <f>IF($D383='11. Service unit costing'!$D$262,0,I311)</f>
        <v>0</v>
      </c>
      <c r="J383" s="170">
        <f>IF($D383='11. Service unit costing'!$D$262,0,J311)</f>
        <v>0</v>
      </c>
      <c r="K383" s="170">
        <f>IF($D383='11. Service unit costing'!$D$262,0,K311)</f>
        <v>0</v>
      </c>
      <c r="L383" s="170">
        <f>IF($D383='11. Service unit costing'!$D$262,0,L311)</f>
        <v>0</v>
      </c>
    </row>
    <row r="384" spans="2:12">
      <c r="B384" s="27"/>
      <c r="C384" s="155" t="str">
        <f t="shared" si="98"/>
        <v>End</v>
      </c>
      <c r="D384" s="155" t="str">
        <f t="shared" si="98"/>
        <v>End of List</v>
      </c>
      <c r="E384" s="164"/>
      <c r="F384" s="165"/>
      <c r="G384" s="165"/>
      <c r="H384" s="165"/>
      <c r="I384" s="165"/>
      <c r="J384" s="165"/>
      <c r="K384" s="165"/>
      <c r="L384" s="165"/>
    </row>
    <row r="385" spans="2:11">
      <c r="B385" s="27"/>
      <c r="C385" s="256"/>
      <c r="D385" s="488"/>
      <c r="E385" s="488"/>
      <c r="F385" s="488"/>
      <c r="G385" s="488"/>
      <c r="H385" s="488"/>
      <c r="I385" s="488"/>
      <c r="J385" s="488"/>
      <c r="K385" s="488"/>
    </row>
    <row r="386" spans="2:11">
      <c r="B386" s="27"/>
      <c r="C386" s="256"/>
      <c r="D386" s="488"/>
      <c r="E386" s="488"/>
      <c r="F386" s="488"/>
      <c r="G386" s="488"/>
      <c r="H386" s="488"/>
      <c r="I386" s="488"/>
      <c r="J386" s="488"/>
      <c r="K386" s="488"/>
    </row>
    <row r="387" spans="2:11">
      <c r="B387" s="27"/>
      <c r="C387" s="27"/>
      <c r="D387" s="27"/>
      <c r="E387" s="27"/>
      <c r="F387" s="27"/>
      <c r="G387" s="27"/>
      <c r="H387" s="27"/>
      <c r="I387" s="27"/>
      <c r="J387" s="27"/>
      <c r="K387" s="27"/>
    </row>
    <row r="388" spans="2:11">
      <c r="B388" s="27"/>
      <c r="C388" s="27"/>
      <c r="D388" s="27"/>
      <c r="E388" s="27"/>
      <c r="F388" s="27"/>
      <c r="G388" s="27"/>
      <c r="H388" s="27"/>
      <c r="I388" s="27"/>
      <c r="J388" s="27"/>
      <c r="K388" s="27"/>
    </row>
    <row r="389" spans="2:11">
      <c r="B389" s="27"/>
      <c r="C389" s="27"/>
      <c r="D389" s="27"/>
      <c r="E389" s="27"/>
      <c r="F389" s="27"/>
      <c r="G389" s="27"/>
      <c r="H389" s="27"/>
      <c r="I389" s="27"/>
      <c r="J389" s="27"/>
      <c r="K389" s="27"/>
    </row>
    <row r="390" spans="2:11">
      <c r="B390" s="27"/>
      <c r="C390" s="27"/>
      <c r="D390" s="27"/>
      <c r="E390" s="27"/>
      <c r="F390" s="27"/>
      <c r="G390" s="27"/>
      <c r="H390" s="27"/>
      <c r="I390" s="27"/>
      <c r="J390" s="27"/>
      <c r="K390" s="27"/>
    </row>
    <row r="391" spans="2:11">
      <c r="B391" s="27"/>
      <c r="C391" s="27"/>
      <c r="D391" s="27"/>
      <c r="E391" s="27"/>
      <c r="F391" s="27"/>
      <c r="G391" s="27"/>
      <c r="H391" s="27"/>
      <c r="I391" s="27"/>
      <c r="J391" s="27"/>
      <c r="K391" s="27"/>
    </row>
    <row r="392" spans="2:11">
      <c r="B392" s="27"/>
      <c r="C392" s="27"/>
      <c r="D392" s="27"/>
      <c r="E392" s="27"/>
      <c r="F392" s="27"/>
      <c r="G392" s="27"/>
      <c r="H392" s="27"/>
      <c r="I392" s="27"/>
      <c r="J392" s="27"/>
      <c r="K392" s="27"/>
    </row>
    <row r="393" spans="2:11">
      <c r="B393" s="27"/>
      <c r="C393" s="27"/>
      <c r="D393" s="27"/>
      <c r="E393" s="27"/>
      <c r="F393" s="27"/>
      <c r="G393" s="27"/>
      <c r="H393" s="27"/>
      <c r="I393" s="27"/>
      <c r="J393" s="27"/>
      <c r="K393" s="27"/>
    </row>
    <row r="394" spans="2:11">
      <c r="B394" s="27"/>
      <c r="C394" s="27"/>
      <c r="D394" s="27"/>
      <c r="E394" s="27"/>
      <c r="F394" s="27"/>
      <c r="G394" s="27"/>
      <c r="H394" s="27"/>
      <c r="I394" s="27"/>
      <c r="J394" s="27"/>
      <c r="K394" s="27"/>
    </row>
    <row r="395" spans="2:11">
      <c r="B395" s="27"/>
      <c r="C395" s="27"/>
      <c r="D395" s="27"/>
      <c r="E395" s="27"/>
      <c r="F395" s="27"/>
      <c r="G395" s="27"/>
      <c r="H395" s="27"/>
      <c r="I395" s="27"/>
      <c r="J395" s="27"/>
      <c r="K395" s="27"/>
    </row>
    <row r="396" spans="2:11">
      <c r="B396" s="27"/>
      <c r="C396" s="27"/>
      <c r="D396" s="27"/>
      <c r="E396" s="27"/>
      <c r="F396" s="27"/>
      <c r="G396" s="27"/>
      <c r="H396" s="27"/>
      <c r="I396" s="27"/>
      <c r="J396" s="27"/>
      <c r="K396" s="27"/>
    </row>
    <row r="397" spans="2:11">
      <c r="B397" s="27"/>
      <c r="C397" s="27"/>
      <c r="D397" s="27"/>
      <c r="E397" s="27"/>
      <c r="F397" s="27"/>
      <c r="G397" s="27"/>
      <c r="H397" s="27"/>
      <c r="I397" s="27"/>
      <c r="J397" s="27"/>
      <c r="K397" s="27"/>
    </row>
    <row r="398" spans="2:11">
      <c r="B398" s="27"/>
      <c r="C398" s="27"/>
      <c r="D398" s="27"/>
      <c r="E398" s="27"/>
      <c r="F398" s="27"/>
      <c r="G398" s="27"/>
      <c r="H398" s="27"/>
      <c r="I398" s="27"/>
      <c r="J398" s="27"/>
      <c r="K398" s="27"/>
    </row>
    <row r="399" spans="2:11">
      <c r="B399" s="27"/>
      <c r="C399" s="27"/>
      <c r="D399" s="27"/>
      <c r="E399" s="27"/>
      <c r="F399" s="27"/>
      <c r="G399" s="27"/>
      <c r="H399" s="27"/>
      <c r="I399" s="27"/>
      <c r="J399" s="27"/>
      <c r="K399" s="27"/>
    </row>
    <row r="400" spans="2:11">
      <c r="B400" s="27"/>
      <c r="C400" s="27"/>
      <c r="D400" s="27"/>
      <c r="E400" s="27"/>
      <c r="F400" s="27"/>
      <c r="G400" s="27"/>
      <c r="H400" s="27"/>
      <c r="I400" s="27"/>
      <c r="J400" s="27"/>
      <c r="K400" s="27"/>
    </row>
    <row r="401" spans="2:11">
      <c r="B401" s="27"/>
      <c r="C401" s="27"/>
      <c r="D401" s="27"/>
      <c r="E401" s="27"/>
      <c r="F401" s="27"/>
      <c r="G401" s="27"/>
      <c r="H401" s="27"/>
      <c r="I401" s="27"/>
      <c r="J401" s="27"/>
      <c r="K401" s="27"/>
    </row>
    <row r="402" spans="2:11">
      <c r="B402" s="27"/>
      <c r="C402" s="27"/>
      <c r="D402" s="27"/>
      <c r="E402" s="27"/>
      <c r="F402" s="27"/>
      <c r="G402" s="27"/>
      <c r="H402" s="27"/>
      <c r="I402" s="27"/>
      <c r="J402" s="27"/>
      <c r="K402" s="27"/>
    </row>
    <row r="403" spans="2:11">
      <c r="B403" s="27"/>
      <c r="C403" s="27"/>
      <c r="D403" s="27"/>
      <c r="E403" s="27"/>
      <c r="F403" s="27"/>
      <c r="G403" s="27"/>
      <c r="H403" s="27"/>
      <c r="I403" s="27"/>
      <c r="J403" s="27"/>
      <c r="K403" s="27"/>
    </row>
    <row r="404" spans="2:11">
      <c r="B404" s="27"/>
      <c r="C404" s="27"/>
      <c r="D404" s="27"/>
      <c r="E404" s="27"/>
      <c r="F404" s="27"/>
      <c r="G404" s="27"/>
      <c r="H404" s="27"/>
      <c r="I404" s="27"/>
      <c r="J404" s="27"/>
      <c r="K404" s="27"/>
    </row>
    <row r="405" spans="2:11">
      <c r="B405" s="27"/>
      <c r="C405" s="27"/>
      <c r="D405" s="27"/>
      <c r="E405" s="27"/>
      <c r="F405" s="27"/>
      <c r="G405" s="27"/>
      <c r="H405" s="27"/>
      <c r="I405" s="27"/>
      <c r="J405" s="27"/>
      <c r="K405" s="27"/>
    </row>
    <row r="406" spans="2:11">
      <c r="B406" s="27"/>
      <c r="C406" s="27"/>
      <c r="D406" s="27"/>
      <c r="E406" s="27"/>
      <c r="F406" s="27"/>
      <c r="G406" s="27"/>
      <c r="H406" s="27"/>
      <c r="I406" s="27"/>
      <c r="J406" s="27"/>
      <c r="K406" s="27"/>
    </row>
    <row r="407" spans="2:11">
      <c r="B407" s="27"/>
      <c r="C407" s="27"/>
      <c r="D407" s="27"/>
      <c r="E407" s="27"/>
      <c r="F407" s="27"/>
      <c r="G407" s="27"/>
      <c r="H407" s="27"/>
      <c r="I407" s="27"/>
      <c r="J407" s="27"/>
      <c r="K407" s="27"/>
    </row>
    <row r="408" spans="2:11">
      <c r="B408" s="27"/>
      <c r="C408" s="27"/>
      <c r="D408" s="27"/>
      <c r="E408" s="27"/>
      <c r="F408" s="27"/>
      <c r="G408" s="27"/>
      <c r="H408" s="27"/>
      <c r="I408" s="27"/>
      <c r="J408" s="27"/>
      <c r="K408" s="27"/>
    </row>
    <row r="409" spans="2:11">
      <c r="B409" s="27"/>
      <c r="C409" s="27"/>
      <c r="D409" s="27"/>
      <c r="E409" s="27"/>
      <c r="F409" s="27"/>
      <c r="G409" s="27"/>
      <c r="H409" s="27"/>
      <c r="I409" s="27"/>
      <c r="J409" s="27"/>
      <c r="K409" s="27"/>
    </row>
    <row r="410" spans="2:11">
      <c r="B410" s="27"/>
      <c r="C410" s="27"/>
      <c r="D410" s="27"/>
      <c r="E410" s="27"/>
      <c r="F410" s="27"/>
      <c r="G410" s="27"/>
      <c r="H410" s="27"/>
      <c r="I410" s="27"/>
      <c r="J410" s="27"/>
      <c r="K410" s="27"/>
    </row>
    <row r="411" spans="2:11">
      <c r="B411" s="27"/>
      <c r="C411" s="27"/>
      <c r="D411" s="27"/>
      <c r="E411" s="27"/>
      <c r="F411" s="27"/>
      <c r="G411" s="27"/>
      <c r="H411" s="27"/>
      <c r="I411" s="27"/>
      <c r="J411" s="27"/>
      <c r="K411" s="27"/>
    </row>
    <row r="412" spans="2:11">
      <c r="B412" s="27"/>
      <c r="C412" s="27"/>
      <c r="D412" s="27"/>
      <c r="E412" s="27"/>
      <c r="F412" s="27"/>
      <c r="G412" s="27"/>
      <c r="H412" s="27"/>
      <c r="I412" s="27"/>
      <c r="J412" s="27"/>
      <c r="K412" s="27"/>
    </row>
    <row r="413" spans="2:11">
      <c r="B413" s="27"/>
      <c r="C413" s="27"/>
      <c r="D413" s="27"/>
      <c r="E413" s="27"/>
      <c r="F413" s="27"/>
      <c r="G413" s="27"/>
      <c r="H413" s="27"/>
      <c r="I413" s="27"/>
      <c r="J413" s="27"/>
      <c r="K413" s="27"/>
    </row>
    <row r="414" spans="2:11">
      <c r="B414" s="27"/>
      <c r="C414" s="27"/>
      <c r="D414" s="27"/>
      <c r="E414" s="27"/>
      <c r="F414" s="27"/>
      <c r="G414" s="27"/>
      <c r="H414" s="27"/>
      <c r="I414" s="27"/>
      <c r="J414" s="27"/>
      <c r="K414" s="27"/>
    </row>
    <row r="415" spans="2:11">
      <c r="B415" s="27"/>
      <c r="C415" s="27"/>
      <c r="D415" s="27"/>
      <c r="E415" s="27"/>
      <c r="F415" s="27"/>
      <c r="G415" s="27"/>
      <c r="H415" s="27"/>
      <c r="I415" s="27"/>
      <c r="J415" s="27"/>
      <c r="K415" s="27"/>
    </row>
    <row r="416" spans="2:11">
      <c r="B416" s="27"/>
      <c r="C416" s="27"/>
      <c r="D416" s="27"/>
      <c r="E416" s="27"/>
      <c r="F416" s="27"/>
      <c r="G416" s="27"/>
      <c r="H416" s="27"/>
      <c r="I416" s="27"/>
      <c r="J416" s="27"/>
      <c r="K416" s="27"/>
    </row>
    <row r="417" spans="2:11">
      <c r="B417" s="27"/>
      <c r="C417" s="27"/>
      <c r="D417" s="27"/>
      <c r="E417" s="27"/>
      <c r="F417" s="27"/>
      <c r="G417" s="27"/>
      <c r="H417" s="27"/>
      <c r="I417" s="27"/>
      <c r="J417" s="27"/>
      <c r="K417" s="27"/>
    </row>
    <row r="418" spans="2:11">
      <c r="B418" s="27"/>
      <c r="C418" s="27"/>
      <c r="D418" s="27"/>
      <c r="E418" s="27"/>
      <c r="F418" s="27"/>
      <c r="G418" s="27"/>
      <c r="H418" s="27"/>
      <c r="I418" s="27"/>
      <c r="J418" s="27"/>
      <c r="K418" s="27"/>
    </row>
    <row r="419" spans="2:11">
      <c r="B419" s="27"/>
      <c r="C419" s="27"/>
      <c r="D419" s="27"/>
      <c r="E419" s="27"/>
      <c r="F419" s="27"/>
      <c r="G419" s="27"/>
      <c r="H419" s="27"/>
      <c r="I419" s="27"/>
      <c r="J419" s="27"/>
      <c r="K419" s="27"/>
    </row>
    <row r="420" spans="2:11">
      <c r="B420" s="27"/>
      <c r="C420" s="27"/>
      <c r="D420" s="27"/>
      <c r="E420" s="27"/>
      <c r="F420" s="27"/>
      <c r="G420" s="27"/>
      <c r="H420" s="27"/>
      <c r="I420" s="27"/>
      <c r="J420" s="27"/>
      <c r="K420" s="27"/>
    </row>
    <row r="421" spans="2:11">
      <c r="B421" s="27"/>
      <c r="C421" s="27"/>
      <c r="D421" s="27"/>
      <c r="E421" s="27"/>
      <c r="F421" s="27"/>
      <c r="G421" s="27"/>
      <c r="H421" s="27"/>
      <c r="I421" s="27"/>
      <c r="J421" s="27"/>
      <c r="K421" s="27"/>
    </row>
    <row r="422" spans="2:11">
      <c r="B422" s="27"/>
      <c r="C422" s="27"/>
      <c r="D422" s="27"/>
      <c r="E422" s="27"/>
      <c r="F422" s="27"/>
      <c r="G422" s="27"/>
      <c r="H422" s="27"/>
      <c r="I422" s="27"/>
      <c r="J422" s="27"/>
      <c r="K422" s="27"/>
    </row>
    <row r="423" spans="2:11">
      <c r="B423" s="27"/>
      <c r="C423" s="27"/>
      <c r="D423" s="27"/>
      <c r="E423" s="27"/>
      <c r="F423" s="27"/>
      <c r="G423" s="27"/>
      <c r="H423" s="27"/>
      <c r="I423" s="27"/>
      <c r="J423" s="27"/>
      <c r="K423" s="27"/>
    </row>
    <row r="424" spans="2:11">
      <c r="B424" s="27"/>
      <c r="C424" s="27"/>
      <c r="D424" s="27"/>
      <c r="E424" s="27"/>
      <c r="F424" s="27"/>
      <c r="G424" s="27"/>
      <c r="H424" s="27"/>
      <c r="I424" s="27"/>
      <c r="J424" s="27"/>
      <c r="K424" s="27"/>
    </row>
    <row r="425" spans="2:11">
      <c r="B425" s="27"/>
      <c r="C425" s="27"/>
      <c r="D425" s="27"/>
      <c r="E425" s="27"/>
      <c r="F425" s="27"/>
      <c r="G425" s="27"/>
      <c r="H425" s="27"/>
      <c r="I425" s="27"/>
      <c r="J425" s="27"/>
      <c r="K425" s="27"/>
    </row>
    <row r="426" spans="2:11">
      <c r="B426" s="27"/>
      <c r="C426" s="27"/>
      <c r="D426" s="27"/>
      <c r="E426" s="27"/>
      <c r="F426" s="27"/>
      <c r="G426" s="27"/>
      <c r="H426" s="27"/>
      <c r="I426" s="27"/>
      <c r="J426" s="27"/>
      <c r="K426" s="27"/>
    </row>
    <row r="427" spans="2:11">
      <c r="B427" s="27"/>
      <c r="C427" s="27"/>
      <c r="D427" s="27"/>
      <c r="E427" s="27"/>
      <c r="F427" s="27"/>
      <c r="G427" s="27"/>
      <c r="H427" s="27"/>
      <c r="I427" s="27"/>
      <c r="J427" s="27"/>
      <c r="K427" s="27"/>
    </row>
    <row r="428" spans="2:11">
      <c r="B428" s="27"/>
      <c r="C428" s="27"/>
      <c r="D428" s="27"/>
      <c r="E428" s="27"/>
      <c r="F428" s="27"/>
      <c r="G428" s="27"/>
      <c r="H428" s="27"/>
      <c r="I428" s="27"/>
      <c r="J428" s="27"/>
      <c r="K428" s="27"/>
    </row>
    <row r="429" spans="2:11">
      <c r="B429" s="27"/>
      <c r="C429" s="27"/>
      <c r="D429" s="27"/>
      <c r="E429" s="27"/>
      <c r="F429" s="27"/>
      <c r="G429" s="27"/>
      <c r="H429" s="27"/>
      <c r="I429" s="27"/>
      <c r="J429" s="27"/>
      <c r="K429" s="27"/>
    </row>
    <row r="430" spans="2:11">
      <c r="B430" s="27"/>
      <c r="C430" s="27"/>
      <c r="D430" s="27"/>
      <c r="E430" s="27"/>
      <c r="F430" s="27"/>
      <c r="G430" s="27"/>
      <c r="H430" s="27"/>
      <c r="I430" s="27"/>
      <c r="J430" s="27"/>
      <c r="K430" s="27"/>
    </row>
    <row r="431" spans="2:11">
      <c r="B431" s="27"/>
      <c r="C431" s="27"/>
      <c r="D431" s="27"/>
      <c r="E431" s="27"/>
      <c r="F431" s="27"/>
      <c r="G431" s="27"/>
      <c r="H431" s="27"/>
      <c r="I431" s="27"/>
      <c r="J431" s="27"/>
      <c r="K431" s="27"/>
    </row>
    <row r="432" spans="2:11">
      <c r="B432" s="27"/>
      <c r="C432" s="27"/>
      <c r="D432" s="27"/>
      <c r="E432" s="27"/>
      <c r="F432" s="27"/>
      <c r="G432" s="27"/>
      <c r="H432" s="27"/>
      <c r="I432" s="27"/>
      <c r="J432" s="27"/>
      <c r="K432" s="27"/>
    </row>
    <row r="433" spans="2:11">
      <c r="B433" s="27"/>
      <c r="C433" s="27"/>
      <c r="D433" s="27"/>
      <c r="E433" s="27"/>
      <c r="F433" s="27"/>
      <c r="G433" s="27"/>
      <c r="H433" s="27"/>
      <c r="I433" s="27"/>
      <c r="J433" s="27"/>
      <c r="K433" s="27"/>
    </row>
    <row r="434" spans="2:11">
      <c r="B434" s="27"/>
      <c r="C434" s="27"/>
      <c r="D434" s="27"/>
      <c r="E434" s="27"/>
      <c r="F434" s="27"/>
      <c r="G434" s="27"/>
      <c r="H434" s="27"/>
      <c r="I434" s="27"/>
      <c r="J434" s="27"/>
      <c r="K434" s="27"/>
    </row>
    <row r="435" spans="2:11">
      <c r="B435" s="27"/>
      <c r="C435" s="27"/>
      <c r="D435" s="27"/>
      <c r="E435" s="27"/>
      <c r="F435" s="27"/>
      <c r="G435" s="27"/>
      <c r="H435" s="27"/>
      <c r="I435" s="27"/>
      <c r="J435" s="27"/>
      <c r="K435" s="27"/>
    </row>
    <row r="436" spans="2:11">
      <c r="B436" s="27"/>
      <c r="C436" s="27"/>
      <c r="D436" s="27"/>
      <c r="E436" s="27"/>
      <c r="F436" s="27"/>
      <c r="G436" s="27"/>
      <c r="H436" s="27"/>
      <c r="I436" s="27"/>
      <c r="J436" s="27"/>
      <c r="K436" s="27"/>
    </row>
    <row r="437" spans="2:11">
      <c r="B437" s="27"/>
      <c r="C437" s="27"/>
      <c r="D437" s="27"/>
      <c r="E437" s="27"/>
      <c r="F437" s="27"/>
      <c r="G437" s="27"/>
      <c r="H437" s="27"/>
      <c r="I437" s="27"/>
      <c r="J437" s="27"/>
      <c r="K437" s="27"/>
    </row>
    <row r="438" spans="2:11">
      <c r="B438" s="27"/>
      <c r="C438" s="27"/>
      <c r="D438" s="27"/>
      <c r="E438" s="27"/>
      <c r="F438" s="27"/>
      <c r="G438" s="27"/>
      <c r="H438" s="27"/>
      <c r="I438" s="27"/>
      <c r="J438" s="27"/>
      <c r="K438" s="27"/>
    </row>
    <row r="439" spans="2:11">
      <c r="B439" s="27"/>
      <c r="C439" s="27"/>
      <c r="D439" s="27"/>
      <c r="E439" s="27"/>
      <c r="F439" s="27"/>
      <c r="G439" s="27"/>
      <c r="H439" s="27"/>
      <c r="I439" s="27"/>
      <c r="J439" s="27"/>
      <c r="K439" s="27"/>
    </row>
    <row r="440" spans="2:11">
      <c r="B440" s="27"/>
      <c r="C440" s="27"/>
      <c r="D440" s="27"/>
      <c r="E440" s="27"/>
      <c r="F440" s="27"/>
      <c r="G440" s="27"/>
      <c r="H440" s="27"/>
      <c r="I440" s="27"/>
      <c r="J440" s="27"/>
      <c r="K440" s="27"/>
    </row>
    <row r="441" spans="2:11">
      <c r="B441" s="27"/>
      <c r="C441" s="27"/>
      <c r="D441" s="27"/>
      <c r="E441" s="27"/>
      <c r="F441" s="27"/>
      <c r="G441" s="27"/>
      <c r="H441" s="27"/>
      <c r="I441" s="27"/>
      <c r="J441" s="27"/>
      <c r="K441" s="27"/>
    </row>
    <row r="442" spans="2:11">
      <c r="B442" s="27"/>
      <c r="C442" s="27"/>
      <c r="D442" s="27"/>
      <c r="E442" s="27"/>
      <c r="F442" s="27"/>
      <c r="G442" s="27"/>
      <c r="H442" s="27"/>
      <c r="I442" s="27"/>
      <c r="J442" s="27"/>
      <c r="K442" s="27"/>
    </row>
    <row r="443" spans="2:11">
      <c r="B443" s="27"/>
      <c r="C443" s="27"/>
      <c r="D443" s="27"/>
      <c r="E443" s="27"/>
      <c r="F443" s="27"/>
      <c r="G443" s="27"/>
      <c r="H443" s="27"/>
      <c r="I443" s="27"/>
      <c r="J443" s="27"/>
      <c r="K443" s="27"/>
    </row>
    <row r="444" spans="2:11">
      <c r="B444" s="27"/>
      <c r="C444" s="27"/>
      <c r="D444" s="27"/>
      <c r="E444" s="27"/>
      <c r="F444" s="27"/>
      <c r="G444" s="27"/>
      <c r="H444" s="27"/>
      <c r="I444" s="27"/>
      <c r="J444" s="27"/>
      <c r="K444" s="27"/>
    </row>
    <row r="445" spans="2:11">
      <c r="B445" s="27"/>
      <c r="C445" s="27"/>
      <c r="D445" s="27"/>
      <c r="E445" s="27"/>
      <c r="F445" s="27"/>
      <c r="G445" s="27"/>
      <c r="H445" s="27"/>
      <c r="I445" s="27"/>
      <c r="J445" s="27"/>
      <c r="K445" s="27"/>
    </row>
    <row r="446" spans="2:11">
      <c r="B446" s="27"/>
      <c r="C446" s="27"/>
      <c r="D446" s="27"/>
      <c r="E446" s="27"/>
      <c r="F446" s="27"/>
      <c r="G446" s="27"/>
      <c r="H446" s="27"/>
      <c r="I446" s="27"/>
      <c r="J446" s="27"/>
      <c r="K446" s="27"/>
    </row>
    <row r="447" spans="2:11">
      <c r="B447" s="27"/>
      <c r="C447" s="27"/>
      <c r="D447" s="27"/>
      <c r="E447" s="27"/>
      <c r="F447" s="27"/>
      <c r="G447" s="27"/>
      <c r="H447" s="27"/>
      <c r="I447" s="27"/>
      <c r="J447" s="27"/>
      <c r="K447" s="27"/>
    </row>
    <row r="448" spans="2:11">
      <c r="B448" s="27"/>
      <c r="C448" s="27"/>
      <c r="D448" s="27"/>
      <c r="E448" s="27"/>
      <c r="F448" s="27"/>
      <c r="G448" s="27"/>
      <c r="H448" s="27"/>
      <c r="I448" s="27"/>
      <c r="J448" s="27"/>
      <c r="K448" s="27"/>
    </row>
    <row r="449" spans="2:11">
      <c r="B449" s="27"/>
      <c r="C449" s="27"/>
      <c r="D449" s="27"/>
      <c r="E449" s="27"/>
      <c r="F449" s="27"/>
      <c r="G449" s="27"/>
      <c r="H449" s="27"/>
      <c r="I449" s="27"/>
      <c r="J449" s="27"/>
      <c r="K449" s="27"/>
    </row>
    <row r="450" spans="2:11">
      <c r="B450" s="27"/>
      <c r="C450" s="27"/>
      <c r="D450" s="27"/>
      <c r="E450" s="27"/>
      <c r="F450" s="27"/>
      <c r="G450" s="27"/>
      <c r="H450" s="27"/>
      <c r="I450" s="27"/>
      <c r="J450" s="27"/>
      <c r="K450" s="27"/>
    </row>
    <row r="451" spans="2:11">
      <c r="B451" s="27"/>
      <c r="C451" s="27"/>
      <c r="D451" s="27"/>
      <c r="E451" s="27"/>
      <c r="F451" s="27"/>
      <c r="G451" s="27"/>
      <c r="H451" s="27"/>
      <c r="I451" s="27"/>
      <c r="J451" s="27"/>
      <c r="K451" s="27"/>
    </row>
    <row r="452" spans="2:11">
      <c r="B452" s="27"/>
      <c r="C452" s="27"/>
      <c r="D452" s="27"/>
      <c r="E452" s="27"/>
      <c r="F452" s="27"/>
      <c r="G452" s="27"/>
      <c r="H452" s="27"/>
      <c r="I452" s="27"/>
      <c r="J452" s="27"/>
      <c r="K452" s="27"/>
    </row>
    <row r="453" spans="2:11">
      <c r="B453" s="27"/>
      <c r="C453" s="27"/>
      <c r="D453" s="27"/>
      <c r="E453" s="27"/>
      <c r="F453" s="27"/>
      <c r="G453" s="27"/>
      <c r="H453" s="27"/>
      <c r="I453" s="27"/>
      <c r="J453" s="27"/>
      <c r="K453" s="27"/>
    </row>
    <row r="454" spans="2:11">
      <c r="B454" s="27"/>
      <c r="C454" s="27"/>
      <c r="D454" s="27"/>
      <c r="E454" s="27"/>
      <c r="F454" s="27"/>
      <c r="G454" s="27"/>
      <c r="H454" s="27"/>
      <c r="I454" s="27"/>
      <c r="J454" s="27"/>
      <c r="K454" s="27"/>
    </row>
    <row r="455" spans="2:11">
      <c r="B455" s="27"/>
      <c r="C455" s="27"/>
      <c r="D455" s="27"/>
      <c r="E455" s="27"/>
      <c r="F455" s="27"/>
      <c r="G455" s="27"/>
      <c r="H455" s="27"/>
      <c r="I455" s="27"/>
      <c r="J455" s="27"/>
      <c r="K455" s="27"/>
    </row>
    <row r="456" spans="2:11">
      <c r="B456" s="27"/>
      <c r="C456" s="27"/>
      <c r="D456" s="27"/>
      <c r="E456" s="27"/>
      <c r="F456" s="27"/>
      <c r="G456" s="27"/>
      <c r="H456" s="27"/>
      <c r="I456" s="27"/>
      <c r="J456" s="27"/>
      <c r="K456" s="27"/>
    </row>
    <row r="457" spans="2:11">
      <c r="B457" s="27"/>
      <c r="C457" s="27"/>
      <c r="D457" s="27"/>
      <c r="E457" s="27"/>
      <c r="F457" s="27"/>
      <c r="G457" s="27"/>
      <c r="H457" s="27"/>
      <c r="I457" s="27"/>
      <c r="J457" s="27"/>
      <c r="K457" s="27"/>
    </row>
    <row r="458" spans="2:11">
      <c r="B458" s="27"/>
      <c r="C458" s="27"/>
      <c r="D458" s="27"/>
      <c r="E458" s="27"/>
      <c r="F458" s="27"/>
      <c r="G458" s="27"/>
      <c r="H458" s="27"/>
      <c r="I458" s="27"/>
      <c r="J458" s="27"/>
      <c r="K458" s="27"/>
    </row>
    <row r="459" spans="2:11">
      <c r="B459" s="27"/>
      <c r="C459" s="27"/>
      <c r="D459" s="27"/>
      <c r="E459" s="27"/>
      <c r="F459" s="27"/>
      <c r="G459" s="27"/>
      <c r="H459" s="27"/>
      <c r="I459" s="27"/>
      <c r="J459" s="27"/>
      <c r="K459" s="27"/>
    </row>
    <row r="460" spans="2:11">
      <c r="B460" s="27"/>
      <c r="C460" s="27"/>
      <c r="D460" s="27"/>
      <c r="E460" s="27"/>
      <c r="F460" s="27"/>
      <c r="G460" s="27"/>
      <c r="H460" s="27"/>
      <c r="I460" s="27"/>
      <c r="J460" s="27"/>
      <c r="K460" s="27"/>
    </row>
    <row r="461" spans="2:11">
      <c r="B461" s="27"/>
      <c r="C461" s="27"/>
      <c r="D461" s="27"/>
      <c r="E461" s="27"/>
      <c r="F461" s="27"/>
      <c r="G461" s="27"/>
      <c r="H461" s="27"/>
      <c r="I461" s="27"/>
      <c r="J461" s="27"/>
      <c r="K461" s="27"/>
    </row>
    <row r="462" spans="2:11">
      <c r="B462" s="27"/>
      <c r="C462" s="27"/>
      <c r="D462" s="27"/>
      <c r="E462" s="27"/>
      <c r="F462" s="27"/>
      <c r="G462" s="27"/>
      <c r="H462" s="27"/>
      <c r="I462" s="27"/>
      <c r="J462" s="27"/>
      <c r="K462" s="27"/>
    </row>
    <row r="463" spans="2:11">
      <c r="B463" s="27"/>
      <c r="C463" s="27"/>
      <c r="D463" s="27"/>
      <c r="E463" s="27"/>
      <c r="F463" s="27"/>
      <c r="G463" s="27"/>
      <c r="H463" s="27"/>
      <c r="I463" s="27"/>
      <c r="J463" s="27"/>
      <c r="K463" s="27"/>
    </row>
    <row r="464" spans="2:11">
      <c r="B464" s="27"/>
      <c r="C464" s="27"/>
      <c r="D464" s="27"/>
      <c r="E464" s="27"/>
      <c r="F464" s="27"/>
      <c r="G464" s="27"/>
      <c r="H464" s="27"/>
      <c r="I464" s="27"/>
      <c r="J464" s="27"/>
      <c r="K464" s="27"/>
    </row>
    <row r="465" spans="2:11">
      <c r="B465" s="27"/>
      <c r="C465" s="27"/>
      <c r="D465" s="27"/>
      <c r="E465" s="27"/>
      <c r="F465" s="27"/>
      <c r="G465" s="27"/>
      <c r="H465" s="27"/>
      <c r="I465" s="27"/>
      <c r="J465" s="27"/>
      <c r="K465" s="27"/>
    </row>
    <row r="466" spans="2:11">
      <c r="B466" s="27"/>
      <c r="C466" s="27"/>
      <c r="D466" s="27"/>
      <c r="E466" s="27"/>
      <c r="F466" s="27"/>
      <c r="G466" s="27"/>
      <c r="H466" s="27"/>
      <c r="I466" s="27"/>
      <c r="J466" s="27"/>
      <c r="K466" s="27"/>
    </row>
    <row r="467" spans="2:11">
      <c r="B467" s="27"/>
      <c r="C467" s="27"/>
      <c r="D467" s="27"/>
      <c r="E467" s="27"/>
      <c r="F467" s="27"/>
      <c r="G467" s="27"/>
      <c r="H467" s="27"/>
      <c r="I467" s="27"/>
      <c r="J467" s="27"/>
      <c r="K467" s="27"/>
    </row>
    <row r="468" spans="2:11">
      <c r="B468" s="27"/>
      <c r="C468" s="27"/>
      <c r="D468" s="27"/>
      <c r="E468" s="27"/>
      <c r="F468" s="27"/>
      <c r="G468" s="27"/>
      <c r="H468" s="27"/>
      <c r="I468" s="27"/>
      <c r="J468" s="27"/>
      <c r="K468" s="27"/>
    </row>
    <row r="469" spans="2:11">
      <c r="B469" s="27"/>
      <c r="C469" s="27"/>
      <c r="D469" s="27"/>
      <c r="E469" s="27"/>
      <c r="F469" s="27"/>
      <c r="G469" s="27"/>
      <c r="H469" s="27"/>
      <c r="I469" s="27"/>
      <c r="J469" s="27"/>
      <c r="K469" s="27"/>
    </row>
    <row r="470" spans="2:11">
      <c r="B470" s="27"/>
      <c r="C470" s="27"/>
      <c r="D470" s="27"/>
      <c r="E470" s="27"/>
      <c r="F470" s="27"/>
      <c r="G470" s="27"/>
      <c r="H470" s="27"/>
      <c r="I470" s="27"/>
      <c r="J470" s="27"/>
      <c r="K470" s="27"/>
    </row>
    <row r="471" spans="2:11">
      <c r="B471" s="27"/>
      <c r="C471" s="27"/>
      <c r="D471" s="27"/>
      <c r="E471" s="27"/>
      <c r="F471" s="27"/>
      <c r="G471" s="27"/>
      <c r="H471" s="27"/>
      <c r="I471" s="27"/>
      <c r="J471" s="27"/>
      <c r="K471" s="27"/>
    </row>
    <row r="472" spans="2:11">
      <c r="B472" s="27"/>
      <c r="C472" s="27"/>
      <c r="D472" s="27"/>
      <c r="E472" s="27"/>
      <c r="F472" s="27"/>
      <c r="G472" s="27"/>
      <c r="H472" s="27"/>
      <c r="I472" s="27"/>
      <c r="J472" s="27"/>
      <c r="K472" s="27"/>
    </row>
    <row r="473" spans="2:11">
      <c r="B473" s="27"/>
      <c r="C473" s="27"/>
      <c r="D473" s="27"/>
      <c r="E473" s="27"/>
      <c r="F473" s="27"/>
      <c r="G473" s="27"/>
      <c r="H473" s="27"/>
      <c r="I473" s="27"/>
      <c r="J473" s="27"/>
      <c r="K473" s="27"/>
    </row>
    <row r="474" spans="2:11">
      <c r="B474" s="27"/>
      <c r="C474" s="27"/>
      <c r="D474" s="27"/>
      <c r="E474" s="27"/>
      <c r="F474" s="27"/>
      <c r="G474" s="27"/>
      <c r="H474" s="27"/>
      <c r="I474" s="27"/>
      <c r="J474" s="27"/>
      <c r="K474" s="27"/>
    </row>
    <row r="475" spans="2:11">
      <c r="B475" s="27"/>
      <c r="C475" s="27"/>
      <c r="D475" s="27"/>
      <c r="E475" s="27"/>
      <c r="F475" s="27"/>
      <c r="G475" s="27"/>
      <c r="H475" s="27"/>
      <c r="I475" s="27"/>
      <c r="J475" s="27"/>
      <c r="K475" s="27"/>
    </row>
    <row r="476" spans="2:11">
      <c r="B476" s="27"/>
      <c r="C476" s="27"/>
      <c r="D476" s="27"/>
      <c r="E476" s="27"/>
      <c r="F476" s="27"/>
      <c r="G476" s="27"/>
      <c r="H476" s="27"/>
      <c r="I476" s="27"/>
      <c r="J476" s="27"/>
      <c r="K476" s="27"/>
    </row>
    <row r="477" spans="2:11">
      <c r="B477" s="27"/>
      <c r="C477" s="27"/>
      <c r="D477" s="27"/>
      <c r="E477" s="27"/>
      <c r="F477" s="27"/>
      <c r="G477" s="27"/>
      <c r="H477" s="27"/>
      <c r="I477" s="27"/>
      <c r="J477" s="27"/>
      <c r="K477" s="27"/>
    </row>
    <row r="478" spans="2:11">
      <c r="B478" s="27"/>
      <c r="C478" s="27"/>
      <c r="D478" s="27"/>
      <c r="E478" s="27"/>
      <c r="F478" s="27"/>
      <c r="G478" s="27"/>
      <c r="H478" s="27"/>
      <c r="I478" s="27"/>
      <c r="J478" s="27"/>
      <c r="K478" s="27"/>
    </row>
    <row r="479" spans="2:11">
      <c r="B479" s="27"/>
      <c r="C479" s="27"/>
      <c r="D479" s="27"/>
      <c r="E479" s="27"/>
      <c r="F479" s="27"/>
      <c r="G479" s="27"/>
      <c r="H479" s="27"/>
      <c r="I479" s="27"/>
      <c r="J479" s="27"/>
      <c r="K479" s="27"/>
    </row>
    <row r="480" spans="2:11">
      <c r="B480" s="27"/>
      <c r="C480" s="27"/>
      <c r="D480" s="27"/>
      <c r="E480" s="27"/>
      <c r="F480" s="27"/>
      <c r="G480" s="27"/>
      <c r="H480" s="27"/>
      <c r="I480" s="27"/>
      <c r="J480" s="27"/>
      <c r="K480" s="27"/>
    </row>
    <row r="481" spans="2:11">
      <c r="B481" s="27"/>
      <c r="C481" s="27"/>
      <c r="D481" s="27"/>
      <c r="E481" s="27"/>
      <c r="F481" s="27"/>
      <c r="G481" s="27"/>
      <c r="H481" s="27"/>
      <c r="I481" s="27"/>
      <c r="J481" s="27"/>
      <c r="K481" s="27"/>
    </row>
    <row r="482" spans="2:11">
      <c r="B482" s="27"/>
      <c r="C482" s="27"/>
      <c r="D482" s="27"/>
      <c r="E482" s="27"/>
      <c r="F482" s="27"/>
      <c r="G482" s="27"/>
      <c r="H482" s="27"/>
      <c r="I482" s="27"/>
      <c r="J482" s="27"/>
      <c r="K482" s="27"/>
    </row>
    <row r="483" spans="2:11">
      <c r="B483" s="27"/>
      <c r="C483" s="27"/>
      <c r="D483" s="27"/>
      <c r="E483" s="27"/>
      <c r="F483" s="27"/>
      <c r="G483" s="27"/>
      <c r="H483" s="27"/>
      <c r="I483" s="27"/>
      <c r="J483" s="27"/>
      <c r="K483" s="27"/>
    </row>
    <row r="484" spans="2:11">
      <c r="B484" s="27"/>
      <c r="C484" s="27"/>
      <c r="D484" s="27"/>
      <c r="E484" s="27"/>
      <c r="F484" s="27"/>
      <c r="G484" s="27"/>
      <c r="H484" s="27"/>
      <c r="I484" s="27"/>
      <c r="J484" s="27"/>
      <c r="K484" s="27"/>
    </row>
    <row r="485" spans="2:11">
      <c r="B485" s="27"/>
      <c r="C485" s="27"/>
      <c r="D485" s="27"/>
      <c r="E485" s="27"/>
      <c r="F485" s="27"/>
      <c r="G485" s="27"/>
      <c r="H485" s="27"/>
      <c r="I485" s="27"/>
      <c r="J485" s="27"/>
      <c r="K485" s="27"/>
    </row>
    <row r="486" spans="2:11">
      <c r="B486" s="27"/>
      <c r="C486" s="27"/>
      <c r="D486" s="27"/>
      <c r="E486" s="27"/>
      <c r="F486" s="27"/>
      <c r="G486" s="27"/>
      <c r="H486" s="27"/>
      <c r="I486" s="27"/>
      <c r="J486" s="27"/>
      <c r="K486" s="27"/>
    </row>
    <row r="487" spans="2:11">
      <c r="B487" s="27"/>
      <c r="C487" s="27"/>
      <c r="D487" s="27"/>
      <c r="E487" s="27"/>
      <c r="F487" s="27"/>
      <c r="G487" s="27"/>
      <c r="H487" s="27"/>
      <c r="I487" s="27"/>
      <c r="J487" s="27"/>
      <c r="K487" s="27"/>
    </row>
    <row r="488" spans="2:11">
      <c r="B488" s="27"/>
      <c r="C488" s="27"/>
      <c r="D488" s="27"/>
      <c r="E488" s="27"/>
      <c r="F488" s="27"/>
      <c r="G488" s="27"/>
      <c r="H488" s="27"/>
      <c r="I488" s="27"/>
      <c r="J488" s="27"/>
      <c r="K488" s="27"/>
    </row>
    <row r="489" spans="2:11">
      <c r="B489" s="27"/>
      <c r="C489" s="27"/>
      <c r="D489" s="27"/>
      <c r="E489" s="27"/>
      <c r="F489" s="27"/>
      <c r="G489" s="27"/>
      <c r="H489" s="27"/>
      <c r="I489" s="27"/>
      <c r="J489" s="27"/>
      <c r="K489" s="27"/>
    </row>
    <row r="490" spans="2:11">
      <c r="B490" s="27"/>
      <c r="C490" s="27"/>
      <c r="D490" s="27"/>
      <c r="E490" s="27"/>
      <c r="F490" s="27"/>
      <c r="G490" s="27"/>
      <c r="H490" s="27"/>
      <c r="I490" s="27"/>
      <c r="J490" s="27"/>
      <c r="K490" s="27"/>
    </row>
    <row r="491" spans="2:11">
      <c r="B491" s="27"/>
      <c r="C491" s="27"/>
      <c r="D491" s="27"/>
      <c r="E491" s="27"/>
      <c r="F491" s="27"/>
      <c r="G491" s="27"/>
      <c r="H491" s="27"/>
      <c r="I491" s="27"/>
      <c r="J491" s="27"/>
      <c r="K491" s="27"/>
    </row>
    <row r="492" spans="2:11">
      <c r="B492" s="27"/>
      <c r="C492" s="27"/>
      <c r="D492" s="27"/>
      <c r="E492" s="27"/>
      <c r="F492" s="27"/>
      <c r="G492" s="27"/>
      <c r="H492" s="27"/>
      <c r="I492" s="27"/>
      <c r="J492" s="27"/>
      <c r="K492" s="27"/>
    </row>
    <row r="493" spans="2:11">
      <c r="B493" s="27"/>
      <c r="C493" s="27"/>
      <c r="D493" s="27"/>
      <c r="E493" s="27"/>
      <c r="F493" s="27"/>
      <c r="G493" s="27"/>
      <c r="H493" s="27"/>
      <c r="I493" s="27"/>
      <c r="J493" s="27"/>
      <c r="K493" s="27"/>
    </row>
    <row r="494" spans="2:11">
      <c r="B494" s="27"/>
      <c r="C494" s="27"/>
      <c r="D494" s="27"/>
      <c r="E494" s="27"/>
      <c r="F494" s="27"/>
      <c r="G494" s="27"/>
      <c r="H494" s="27"/>
      <c r="I494" s="27"/>
      <c r="J494" s="27"/>
      <c r="K494" s="27"/>
    </row>
    <row r="495" spans="2:11">
      <c r="B495" s="27"/>
      <c r="C495" s="27"/>
      <c r="D495" s="27"/>
      <c r="E495" s="27"/>
      <c r="F495" s="27"/>
      <c r="G495" s="27"/>
      <c r="H495" s="27"/>
      <c r="I495" s="27"/>
      <c r="J495" s="27"/>
      <c r="K495" s="27"/>
    </row>
    <row r="496" spans="2:11">
      <c r="B496" s="27"/>
      <c r="C496" s="27"/>
      <c r="D496" s="27"/>
      <c r="E496" s="27"/>
      <c r="F496" s="27"/>
      <c r="G496" s="27"/>
      <c r="H496" s="27"/>
      <c r="I496" s="27"/>
      <c r="J496" s="27"/>
      <c r="K496" s="27"/>
    </row>
    <row r="497" spans="2:11">
      <c r="B497" s="27"/>
      <c r="C497" s="27"/>
      <c r="D497" s="27"/>
      <c r="E497" s="27"/>
      <c r="F497" s="27"/>
      <c r="G497" s="27"/>
      <c r="H497" s="27"/>
      <c r="I497" s="27"/>
      <c r="J497" s="27"/>
      <c r="K497" s="27"/>
    </row>
    <row r="498" spans="2:11">
      <c r="B498" s="27"/>
      <c r="C498" s="27"/>
      <c r="D498" s="27"/>
      <c r="E498" s="27"/>
      <c r="F498" s="27"/>
      <c r="G498" s="27"/>
      <c r="H498" s="27"/>
      <c r="I498" s="27"/>
      <c r="J498" s="27"/>
      <c r="K498" s="27"/>
    </row>
    <row r="535" spans="4:4">
      <c r="D535" s="19"/>
    </row>
    <row r="536" spans="4:4">
      <c r="D536" s="19"/>
    </row>
    <row r="537" spans="4:4">
      <c r="D537" s="19"/>
    </row>
    <row r="538" spans="4:4">
      <c r="D538" s="19"/>
    </row>
    <row r="539" spans="4:4">
      <c r="D539" s="19"/>
    </row>
    <row r="540" spans="4:4">
      <c r="D540" s="19"/>
    </row>
  </sheetData>
  <mergeCells count="1">
    <mergeCell ref="D8:F8"/>
  </mergeCells>
  <phoneticPr fontId="13" type="noConversion"/>
  <pageMargins left="0.75" right="0.75" top="1" bottom="1" header="0.5" footer="0.5"/>
  <pageSetup paperSize="9" scale="44" orientation="portrait" horizontalDpi="300" verticalDpi="300"/>
  <headerFooter alignWithMargins="0">
    <oddFooter>&amp;L&amp;F
&amp;A 
&amp;R&amp;D</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enableFormatConditionsCalculation="0">
    <tabColor theme="6" tint="0.39997558519241921"/>
    <pageSetUpPr fitToPage="1"/>
  </sheetPr>
  <dimension ref="A1:XFD1034"/>
  <sheetViews>
    <sheetView showGridLines="0" topLeftCell="A64" zoomScale="85" zoomScaleNormal="85" zoomScaleSheetLayoutView="70" zoomScalePageLayoutView="85" workbookViewId="0">
      <selection activeCell="F97" sqref="F97"/>
    </sheetView>
  </sheetViews>
  <sheetFormatPr defaultColWidth="9.140625" defaultRowHeight="12.75"/>
  <cols>
    <col min="1" max="1" width="3.85546875" style="94" bestFit="1" customWidth="1"/>
    <col min="2" max="2" width="10.28515625" style="67" customWidth="1"/>
    <col min="3" max="3" width="16.42578125" style="67" customWidth="1"/>
    <col min="4" max="4" width="106.42578125" style="67" customWidth="1"/>
    <col min="5" max="5" width="15.42578125" style="67" customWidth="1"/>
    <col min="6" max="6" width="16.7109375" style="67" customWidth="1"/>
    <col min="7" max="7" width="17.7109375" style="67" customWidth="1"/>
    <col min="8" max="11" width="16.7109375" style="67" customWidth="1"/>
    <col min="12" max="20" width="12.7109375" style="67" customWidth="1"/>
    <col min="21" max="23" width="11.7109375" style="67" customWidth="1"/>
    <col min="24" max="24" width="13.140625" style="67" bestFit="1" customWidth="1"/>
    <col min="25" max="27" width="13.7109375" style="67" customWidth="1"/>
    <col min="28" max="28" width="12.28515625" style="67" customWidth="1"/>
    <col min="29" max="32" width="11.42578125" style="67" customWidth="1"/>
    <col min="33" max="16384" width="9.140625" style="67"/>
  </cols>
  <sheetData>
    <row r="1" spans="1:9" s="74" customFormat="1" ht="26.25">
      <c r="A1" s="92">
        <v>3</v>
      </c>
      <c r="B1" s="75" t="s">
        <v>16</v>
      </c>
      <c r="C1" s="75"/>
      <c r="D1" s="76"/>
      <c r="E1" s="76"/>
    </row>
    <row r="2" spans="1:9" ht="26.25">
      <c r="B2" s="94"/>
      <c r="C2" s="75"/>
    </row>
    <row r="3" spans="1:9" s="784" customFormat="1" ht="15">
      <c r="A3" s="779"/>
      <c r="B3" s="780" t="s">
        <v>1027</v>
      </c>
      <c r="C3" s="781"/>
      <c r="D3" s="782" t="s">
        <v>1045</v>
      </c>
      <c r="E3" s="783"/>
      <c r="F3" s="783"/>
      <c r="G3" s="783"/>
      <c r="H3" s="783"/>
    </row>
    <row r="4" spans="1:9" s="784" customFormat="1" ht="15">
      <c r="A4" s="779"/>
      <c r="B4" s="785" t="s">
        <v>1028</v>
      </c>
      <c r="C4" s="785"/>
      <c r="D4" s="786" t="s">
        <v>1018</v>
      </c>
      <c r="E4" s="787"/>
      <c r="F4" s="787"/>
      <c r="G4" s="787"/>
      <c r="H4" s="787"/>
    </row>
    <row r="5" spans="1:9" s="784" customFormat="1" ht="15">
      <c r="A5" s="779"/>
      <c r="B5" s="788" t="s">
        <v>1028</v>
      </c>
      <c r="C5" s="788"/>
      <c r="D5" s="789" t="s">
        <v>1046</v>
      </c>
      <c r="E5" s="789"/>
      <c r="F5" s="789"/>
      <c r="G5" s="789"/>
      <c r="H5" s="789"/>
    </row>
    <row r="6" spans="1:9" s="784" customFormat="1" ht="15">
      <c r="A6" s="779"/>
      <c r="B6" s="790" t="s">
        <v>1029</v>
      </c>
      <c r="C6" s="790"/>
      <c r="D6" s="791" t="s">
        <v>1097</v>
      </c>
      <c r="E6" s="792"/>
      <c r="F6" s="792"/>
      <c r="G6" s="792"/>
      <c r="H6" s="792"/>
    </row>
    <row r="7" spans="1:9" s="784" customFormat="1" ht="29.25">
      <c r="A7" s="779"/>
      <c r="B7" s="793" t="s">
        <v>1030</v>
      </c>
      <c r="C7" s="794"/>
      <c r="D7" s="795" t="s">
        <v>1047</v>
      </c>
      <c r="E7" s="796"/>
      <c r="F7" s="796"/>
      <c r="G7" s="796"/>
      <c r="H7" s="796"/>
    </row>
    <row r="8" spans="1:9" s="784" customFormat="1" ht="45" customHeight="1">
      <c r="A8" s="779"/>
      <c r="B8" s="797" t="s">
        <v>1031</v>
      </c>
      <c r="C8" s="798"/>
      <c r="D8" s="830" t="s">
        <v>1098</v>
      </c>
      <c r="E8" s="830"/>
      <c r="F8" s="830"/>
      <c r="G8" s="830"/>
      <c r="H8" s="799"/>
    </row>
    <row r="9" spans="1:9">
      <c r="B9" s="94"/>
      <c r="C9" s="243"/>
      <c r="D9" s="243"/>
      <c r="E9" s="243"/>
      <c r="F9" s="243"/>
      <c r="G9" s="243"/>
      <c r="H9" s="243"/>
    </row>
    <row r="10" spans="1:9">
      <c r="B10" s="94"/>
      <c r="C10" s="243"/>
      <c r="D10" s="243"/>
      <c r="E10" s="243"/>
      <c r="F10" s="243"/>
      <c r="G10" s="243"/>
      <c r="H10" s="243"/>
    </row>
    <row r="11" spans="1:9" ht="15.75">
      <c r="B11" s="181">
        <v>3.01</v>
      </c>
      <c r="C11" s="265" t="s">
        <v>291</v>
      </c>
      <c r="D11" s="243"/>
      <c r="E11" s="243"/>
      <c r="F11" s="243"/>
      <c r="G11" s="243"/>
      <c r="H11" s="243"/>
    </row>
    <row r="12" spans="1:9">
      <c r="B12" s="94"/>
      <c r="C12" s="243"/>
      <c r="D12" s="243"/>
      <c r="E12" s="243"/>
      <c r="F12" s="243"/>
      <c r="G12" s="243"/>
      <c r="H12" s="243"/>
    </row>
    <row r="13" spans="1:9">
      <c r="B13" s="94"/>
      <c r="D13" s="227" t="s">
        <v>617</v>
      </c>
      <c r="E13" s="227" t="s">
        <v>14</v>
      </c>
      <c r="F13" s="174"/>
      <c r="G13" s="243"/>
      <c r="H13" s="243"/>
      <c r="I13" s="243"/>
    </row>
    <row r="14" spans="1:9">
      <c r="B14" s="94"/>
      <c r="D14" s="262" t="s">
        <v>21</v>
      </c>
      <c r="E14" s="262"/>
      <c r="F14" s="176">
        <f>'B. Dashboard'!F71</f>
        <v>250</v>
      </c>
      <c r="G14" s="188"/>
      <c r="H14" s="243"/>
    </row>
    <row r="15" spans="1:9">
      <c r="B15" s="94"/>
      <c r="D15" s="177" t="s">
        <v>18</v>
      </c>
      <c r="E15" s="177" t="s">
        <v>10</v>
      </c>
      <c r="F15" s="178">
        <f>1/F14</f>
        <v>4.0000000000000001E-3</v>
      </c>
      <c r="G15" s="267"/>
      <c r="H15" s="243"/>
      <c r="I15" s="243"/>
    </row>
    <row r="16" spans="1:9">
      <c r="B16" s="94"/>
      <c r="D16" s="263" t="s">
        <v>22</v>
      </c>
      <c r="E16" s="263" t="s">
        <v>10</v>
      </c>
      <c r="F16" s="264">
        <f>'B. Dashboard'!F67</f>
        <v>0.1</v>
      </c>
      <c r="G16" s="188"/>
      <c r="H16" s="243"/>
      <c r="I16" s="243"/>
    </row>
    <row r="17" spans="1:9">
      <c r="B17" s="94"/>
      <c r="D17" s="263" t="s">
        <v>19</v>
      </c>
      <c r="E17" s="263" t="s">
        <v>23</v>
      </c>
      <c r="F17" s="650">
        <v>60</v>
      </c>
      <c r="G17" s="243"/>
      <c r="H17" s="243"/>
      <c r="I17" s="243"/>
    </row>
    <row r="18" spans="1:9">
      <c r="B18" s="94"/>
      <c r="D18" s="179" t="s">
        <v>24</v>
      </c>
      <c r="E18" s="179" t="s">
        <v>219</v>
      </c>
      <c r="F18" s="180">
        <f>F15*F16/F17</f>
        <v>6.6666666666666666E-6</v>
      </c>
      <c r="G18" s="243" t="s">
        <v>292</v>
      </c>
      <c r="H18" s="243"/>
      <c r="I18" s="267"/>
    </row>
    <row r="19" spans="1:9">
      <c r="A19" s="243"/>
      <c r="B19" s="243"/>
      <c r="D19" s="179" t="s">
        <v>618</v>
      </c>
      <c r="E19" s="179"/>
      <c r="F19" s="650">
        <f>1/16</f>
        <v>6.25E-2</v>
      </c>
      <c r="G19" s="216"/>
      <c r="H19" s="243"/>
      <c r="I19" s="267"/>
    </row>
    <row r="20" spans="1:9">
      <c r="A20" s="243"/>
      <c r="B20" s="243"/>
      <c r="D20" s="179" t="s">
        <v>619</v>
      </c>
      <c r="E20" s="179"/>
      <c r="F20" s="180">
        <f>BHEvoice*F19</f>
        <v>4.1666666666666667E-7</v>
      </c>
      <c r="G20" s="266"/>
      <c r="H20" s="243"/>
      <c r="I20" s="267"/>
    </row>
    <row r="21" spans="1:9">
      <c r="B21" s="94"/>
      <c r="D21" s="243"/>
      <c r="E21" s="243"/>
      <c r="F21" s="243"/>
      <c r="G21" s="243"/>
      <c r="H21" s="243"/>
      <c r="I21" s="243"/>
    </row>
    <row r="22" spans="1:9">
      <c r="B22" s="94"/>
      <c r="D22" s="38" t="s">
        <v>11</v>
      </c>
      <c r="E22" s="227" t="s">
        <v>14</v>
      </c>
      <c r="F22" s="174"/>
      <c r="H22" s="243"/>
      <c r="I22" s="243"/>
    </row>
    <row r="23" spans="1:9">
      <c r="B23" s="94"/>
      <c r="D23" s="182" t="s">
        <v>25</v>
      </c>
      <c r="E23" s="200" t="s">
        <v>26</v>
      </c>
      <c r="F23" s="654">
        <v>12</v>
      </c>
      <c r="H23" s="243"/>
      <c r="I23" s="243"/>
    </row>
    <row r="24" spans="1:9">
      <c r="B24" s="94"/>
      <c r="D24" s="182" t="s">
        <v>27</v>
      </c>
      <c r="E24" s="200" t="s">
        <v>26</v>
      </c>
      <c r="F24" s="654">
        <v>50</v>
      </c>
      <c r="H24" s="243"/>
      <c r="I24" s="243"/>
    </row>
    <row r="25" spans="1:9">
      <c r="B25" s="94"/>
      <c r="D25" s="263" t="s">
        <v>28</v>
      </c>
      <c r="E25" s="199" t="s">
        <v>632</v>
      </c>
      <c r="F25" s="654">
        <v>6136</v>
      </c>
      <c r="H25" s="243"/>
      <c r="I25" s="243"/>
    </row>
    <row r="26" spans="1:9">
      <c r="B26" s="94"/>
      <c r="D26" s="182" t="s">
        <v>29</v>
      </c>
      <c r="E26" s="200"/>
      <c r="F26" s="184">
        <f>(3600*F25)/((F24+F23)*8)</f>
        <v>44535.483870967742</v>
      </c>
      <c r="G26" s="269"/>
      <c r="H26" s="243"/>
      <c r="I26" s="243"/>
    </row>
    <row r="27" spans="1:9">
      <c r="B27" s="94"/>
      <c r="D27" s="263" t="s">
        <v>18</v>
      </c>
      <c r="E27" s="199" t="s">
        <v>10</v>
      </c>
      <c r="F27" s="185">
        <f>F15</f>
        <v>4.0000000000000001E-3</v>
      </c>
      <c r="H27" s="243"/>
      <c r="I27" s="243"/>
    </row>
    <row r="28" spans="1:9">
      <c r="B28" s="94"/>
      <c r="D28" s="263" t="s">
        <v>22</v>
      </c>
      <c r="E28" s="199" t="s">
        <v>10</v>
      </c>
      <c r="F28" s="264">
        <f>'B. Dashboard'!F68</f>
        <v>7.2499999999999995E-2</v>
      </c>
      <c r="H28" s="243"/>
      <c r="I28" s="243"/>
    </row>
    <row r="29" spans="1:9">
      <c r="B29" s="94"/>
      <c r="D29" s="263" t="s">
        <v>220</v>
      </c>
      <c r="E29" s="199" t="s">
        <v>633</v>
      </c>
      <c r="F29" s="186">
        <f>F27*F28/F26</f>
        <v>6.5116615964073589E-9</v>
      </c>
      <c r="G29" s="243" t="s">
        <v>293</v>
      </c>
      <c r="H29" s="243"/>
      <c r="I29" s="267"/>
    </row>
    <row r="30" spans="1:9">
      <c r="A30" s="243"/>
      <c r="B30" s="243"/>
      <c r="D30" s="179" t="s">
        <v>618</v>
      </c>
      <c r="E30" s="179"/>
      <c r="F30" s="650">
        <f>1/16</f>
        <v>6.25E-2</v>
      </c>
      <c r="G30" s="216"/>
      <c r="H30" s="243"/>
      <c r="I30" s="243"/>
    </row>
    <row r="31" spans="1:9">
      <c r="A31" s="243"/>
      <c r="B31" s="243"/>
      <c r="D31" s="179" t="s">
        <v>620</v>
      </c>
      <c r="E31" s="179"/>
      <c r="F31" s="180">
        <f>BHESMS*F30</f>
        <v>4.0697884977545993E-10</v>
      </c>
      <c r="H31" s="243"/>
      <c r="I31" s="243"/>
    </row>
    <row r="32" spans="1:9">
      <c r="B32" s="94"/>
      <c r="D32" s="243"/>
      <c r="E32" s="243"/>
      <c r="F32" s="266"/>
      <c r="G32" s="243"/>
      <c r="H32" s="243"/>
      <c r="I32" s="243"/>
    </row>
    <row r="33" spans="1:9">
      <c r="B33" s="94"/>
      <c r="D33" s="38" t="s">
        <v>17</v>
      </c>
      <c r="E33" s="201" t="s">
        <v>14</v>
      </c>
      <c r="F33" s="174"/>
      <c r="G33" s="243"/>
      <c r="H33" s="243"/>
      <c r="I33" s="243"/>
    </row>
    <row r="34" spans="1:9">
      <c r="B34" s="94"/>
      <c r="D34" s="182" t="s">
        <v>221</v>
      </c>
      <c r="E34" s="200" t="s">
        <v>26</v>
      </c>
      <c r="F34" s="654">
        <v>80000</v>
      </c>
      <c r="G34" s="243"/>
      <c r="H34" s="243"/>
      <c r="I34" s="243"/>
    </row>
    <row r="35" spans="1:9">
      <c r="B35" s="94"/>
      <c r="D35" s="182" t="s">
        <v>20</v>
      </c>
      <c r="E35" s="200" t="s">
        <v>10</v>
      </c>
      <c r="F35" s="661">
        <v>0.1</v>
      </c>
      <c r="G35" s="243"/>
      <c r="H35" s="243"/>
      <c r="I35" s="243"/>
    </row>
    <row r="36" spans="1:9">
      <c r="B36" s="94"/>
      <c r="D36" s="263" t="s">
        <v>28</v>
      </c>
      <c r="E36" s="199" t="s">
        <v>632</v>
      </c>
      <c r="F36" s="654">
        <v>19500</v>
      </c>
      <c r="G36" s="243"/>
      <c r="H36" s="243"/>
      <c r="I36" s="243"/>
    </row>
    <row r="37" spans="1:9">
      <c r="B37" s="94"/>
      <c r="D37" s="182" t="s">
        <v>222</v>
      </c>
      <c r="E37" s="200"/>
      <c r="F37" s="184">
        <f>(3600*F36)/(F34*(1+F35)*8)</f>
        <v>99.715909090909093</v>
      </c>
      <c r="G37" s="243"/>
      <c r="H37" s="243"/>
      <c r="I37" s="243"/>
    </row>
    <row r="38" spans="1:9">
      <c r="B38" s="94"/>
      <c r="D38" s="263" t="s">
        <v>18</v>
      </c>
      <c r="E38" s="199" t="s">
        <v>10</v>
      </c>
      <c r="F38" s="185">
        <f>F15</f>
        <v>4.0000000000000001E-3</v>
      </c>
      <c r="G38" s="267"/>
      <c r="H38" s="243"/>
      <c r="I38" s="243"/>
    </row>
    <row r="39" spans="1:9">
      <c r="B39" s="94"/>
      <c r="D39" s="263" t="s">
        <v>22</v>
      </c>
      <c r="E39" s="199" t="s">
        <v>10</v>
      </c>
      <c r="F39" s="264">
        <f>'B. Dashboard'!F69</f>
        <v>0.09</v>
      </c>
      <c r="G39" s="267"/>
      <c r="H39" s="243"/>
      <c r="I39" s="243"/>
    </row>
    <row r="40" spans="1:9">
      <c r="B40" s="94"/>
      <c r="D40" s="263" t="s">
        <v>223</v>
      </c>
      <c r="E40" s="199" t="s">
        <v>634</v>
      </c>
      <c r="F40" s="186">
        <f>F38*F39/F37</f>
        <v>3.61025641025641E-6</v>
      </c>
      <c r="G40" s="243" t="s">
        <v>294</v>
      </c>
      <c r="H40" s="243"/>
      <c r="I40" s="267"/>
    </row>
    <row r="41" spans="1:9">
      <c r="A41" s="243"/>
      <c r="B41" s="243"/>
      <c r="D41" s="179" t="s">
        <v>618</v>
      </c>
      <c r="E41" s="179"/>
      <c r="F41" s="650">
        <f>1/16</f>
        <v>6.25E-2</v>
      </c>
      <c r="G41" s="216"/>
      <c r="H41" s="243"/>
      <c r="I41" s="267"/>
    </row>
    <row r="42" spans="1:9">
      <c r="A42" s="243"/>
      <c r="B42" s="243"/>
      <c r="D42" s="179" t="s">
        <v>758</v>
      </c>
      <c r="E42" s="179"/>
      <c r="F42" s="180">
        <f>BHEMMS*F41</f>
        <v>2.2564102564102563E-7</v>
      </c>
      <c r="G42" s="267"/>
      <c r="H42" s="243"/>
      <c r="I42" s="267"/>
    </row>
    <row r="43" spans="1:9">
      <c r="B43" s="94"/>
      <c r="D43" s="243"/>
      <c r="E43" s="243"/>
      <c r="F43" s="266"/>
      <c r="G43" s="243"/>
      <c r="H43" s="243"/>
      <c r="I43" s="267"/>
    </row>
    <row r="44" spans="1:9">
      <c r="B44" s="94"/>
      <c r="D44" s="38" t="s">
        <v>224</v>
      </c>
      <c r="E44" s="201" t="s">
        <v>14</v>
      </c>
      <c r="F44" s="174"/>
      <c r="H44" s="243"/>
      <c r="I44" s="243"/>
    </row>
    <row r="45" spans="1:9">
      <c r="B45" s="94"/>
      <c r="D45" s="182" t="s">
        <v>225</v>
      </c>
      <c r="E45" s="203"/>
      <c r="F45" s="534">
        <v>30</v>
      </c>
      <c r="G45" s="216"/>
      <c r="H45" s="243"/>
      <c r="I45" s="243"/>
    </row>
    <row r="46" spans="1:9">
      <c r="B46" s="94"/>
      <c r="D46" s="263" t="s">
        <v>226</v>
      </c>
      <c r="E46" s="202" t="s">
        <v>635</v>
      </c>
      <c r="F46" s="186">
        <f>BHEvoice*F45</f>
        <v>2.0000000000000001E-4</v>
      </c>
      <c r="G46" s="243" t="s">
        <v>295</v>
      </c>
      <c r="H46" s="243"/>
      <c r="I46" s="267"/>
    </row>
    <row r="47" spans="1:9">
      <c r="A47" s="243"/>
      <c r="B47" s="243"/>
      <c r="D47" s="179" t="s">
        <v>618</v>
      </c>
      <c r="E47" s="179"/>
      <c r="F47" s="650">
        <f>1/16</f>
        <v>6.25E-2</v>
      </c>
      <c r="G47" s="216"/>
      <c r="H47" s="243"/>
      <c r="I47" s="267"/>
    </row>
    <row r="48" spans="1:9">
      <c r="A48" s="243"/>
      <c r="B48" s="243"/>
      <c r="D48" s="179" t="s">
        <v>621</v>
      </c>
      <c r="E48" s="179"/>
      <c r="F48" s="180">
        <f>BHEMMS*F47</f>
        <v>2.2564102564102563E-7</v>
      </c>
      <c r="G48" s="266"/>
      <c r="H48" s="243"/>
      <c r="I48" s="267"/>
    </row>
    <row r="49" spans="1:12">
      <c r="B49" s="94"/>
      <c r="D49" s="243"/>
      <c r="E49" s="243"/>
      <c r="F49" s="266"/>
      <c r="G49" s="243"/>
      <c r="H49" s="243"/>
      <c r="I49" s="243"/>
    </row>
    <row r="50" spans="1:12">
      <c r="B50" s="94"/>
      <c r="D50" s="38" t="s">
        <v>227</v>
      </c>
      <c r="E50" s="201" t="s">
        <v>14</v>
      </c>
      <c r="F50" s="174"/>
      <c r="H50" s="243"/>
      <c r="I50" s="243"/>
    </row>
    <row r="51" spans="1:12">
      <c r="A51" s="243"/>
      <c r="B51" s="243"/>
      <c r="D51" s="262" t="s">
        <v>21</v>
      </c>
      <c r="E51" s="262"/>
      <c r="F51" s="176">
        <f>F14</f>
        <v>250</v>
      </c>
      <c r="G51" s="216"/>
      <c r="H51" s="243"/>
      <c r="I51" s="243"/>
    </row>
    <row r="52" spans="1:12">
      <c r="A52" s="243"/>
      <c r="B52" s="243"/>
      <c r="D52" s="177" t="s">
        <v>18</v>
      </c>
      <c r="E52" s="177" t="s">
        <v>10</v>
      </c>
      <c r="F52" s="178">
        <f>1/F51</f>
        <v>4.0000000000000001E-3</v>
      </c>
      <c r="G52" s="216"/>
      <c r="H52" s="243"/>
      <c r="I52" s="243"/>
    </row>
    <row r="53" spans="1:12">
      <c r="B53" s="243"/>
      <c r="D53" s="263" t="s">
        <v>22</v>
      </c>
      <c r="E53" s="199" t="s">
        <v>10</v>
      </c>
      <c r="F53" s="264">
        <f>'B. Dashboard'!F70</f>
        <v>6.8000000000000005E-2</v>
      </c>
      <c r="H53" s="243"/>
      <c r="I53" s="243"/>
    </row>
    <row r="54" spans="1:12">
      <c r="A54" s="243"/>
      <c r="B54" s="243"/>
      <c r="D54" s="263" t="s">
        <v>937</v>
      </c>
      <c r="E54" s="632" t="s">
        <v>938</v>
      </c>
      <c r="F54" s="186">
        <f>F52*F53</f>
        <v>2.7200000000000005E-4</v>
      </c>
      <c r="H54" s="243"/>
      <c r="I54" s="243"/>
    </row>
    <row r="55" spans="1:12">
      <c r="A55" s="243"/>
      <c r="B55" s="243"/>
      <c r="D55" s="263" t="s">
        <v>942</v>
      </c>
      <c r="E55" s="632"/>
      <c r="F55" s="654">
        <v>8</v>
      </c>
      <c r="G55" s="231"/>
      <c r="H55" s="243"/>
      <c r="I55" s="243"/>
    </row>
    <row r="56" spans="1:12">
      <c r="A56" s="243"/>
      <c r="B56" s="243"/>
      <c r="D56" s="263" t="s">
        <v>941</v>
      </c>
      <c r="E56" s="632"/>
      <c r="F56" s="654">
        <v>3600</v>
      </c>
      <c r="G56" s="231"/>
      <c r="H56" s="243"/>
      <c r="I56" s="243"/>
    </row>
    <row r="57" spans="1:12">
      <c r="A57" s="243"/>
      <c r="B57" s="243"/>
      <c r="D57" s="179" t="s">
        <v>939</v>
      </c>
      <c r="E57" s="179"/>
      <c r="F57" s="180">
        <f>F54*F55/F56</f>
        <v>6.044444444444446E-7</v>
      </c>
      <c r="G57" s="266"/>
      <c r="H57" s="243"/>
      <c r="I57" s="267"/>
    </row>
    <row r="58" spans="1:12">
      <c r="A58" s="243"/>
      <c r="B58" s="243"/>
      <c r="D58" s="179" t="s">
        <v>940</v>
      </c>
      <c r="E58" s="179"/>
      <c r="F58" s="650">
        <f>1/F41</f>
        <v>16</v>
      </c>
      <c r="G58" s="216"/>
      <c r="H58" s="243"/>
      <c r="I58" s="267"/>
    </row>
    <row r="59" spans="1:12">
      <c r="B59" s="94"/>
      <c r="D59" s="263" t="s">
        <v>228</v>
      </c>
      <c r="E59" s="199" t="s">
        <v>636</v>
      </c>
      <c r="F59" s="186">
        <f>F57*F58</f>
        <v>9.6711111111111136E-6</v>
      </c>
      <c r="G59" s="243" t="s">
        <v>296</v>
      </c>
      <c r="H59" s="243"/>
      <c r="I59" s="267"/>
    </row>
    <row r="61" spans="1:12">
      <c r="B61" s="94"/>
      <c r="D61" s="268" t="s">
        <v>665</v>
      </c>
      <c r="E61" s="227" t="s">
        <v>14</v>
      </c>
      <c r="F61" s="228">
        <f>'C. Masterfiles'!D143</f>
        <v>2014</v>
      </c>
      <c r="G61" s="228">
        <f>F61+1</f>
        <v>2015</v>
      </c>
      <c r="H61" s="228">
        <f t="shared" ref="H61:L61" si="0">G61+1</f>
        <v>2016</v>
      </c>
      <c r="I61" s="228">
        <f t="shared" si="0"/>
        <v>2017</v>
      </c>
      <c r="J61" s="228">
        <f t="shared" si="0"/>
        <v>2018</v>
      </c>
      <c r="K61" s="228">
        <f t="shared" si="0"/>
        <v>2019</v>
      </c>
      <c r="L61" s="228">
        <f t="shared" si="0"/>
        <v>2020</v>
      </c>
    </row>
    <row r="62" spans="1:12">
      <c r="B62" s="94"/>
      <c r="D62" s="262" t="s">
        <v>297</v>
      </c>
      <c r="E62" s="262" t="s">
        <v>10</v>
      </c>
      <c r="F62" s="264">
        <f>'B. Dashboard'!F72</f>
        <v>0.02</v>
      </c>
      <c r="G62" s="264">
        <f t="shared" ref="G62:L62" si="1">BlockingInput</f>
        <v>0.02</v>
      </c>
      <c r="H62" s="264">
        <f t="shared" si="1"/>
        <v>0.02</v>
      </c>
      <c r="I62" s="264">
        <f t="shared" si="1"/>
        <v>0.02</v>
      </c>
      <c r="J62" s="264">
        <f t="shared" si="1"/>
        <v>0.02</v>
      </c>
      <c r="K62" s="264">
        <f t="shared" si="1"/>
        <v>0.02</v>
      </c>
      <c r="L62" s="264">
        <f t="shared" si="1"/>
        <v>0.02</v>
      </c>
    </row>
    <row r="63" spans="1:12">
      <c r="B63" s="94"/>
      <c r="D63" s="177" t="s">
        <v>298</v>
      </c>
      <c r="E63" s="177" t="s">
        <v>299</v>
      </c>
      <c r="F63" s="649">
        <v>8</v>
      </c>
      <c r="G63" s="649">
        <v>8</v>
      </c>
      <c r="H63" s="649">
        <v>8</v>
      </c>
      <c r="I63" s="649">
        <v>8</v>
      </c>
      <c r="J63" s="649">
        <v>8</v>
      </c>
      <c r="K63" s="649">
        <v>8</v>
      </c>
      <c r="L63" s="649">
        <v>8</v>
      </c>
    </row>
    <row r="64" spans="1:12">
      <c r="B64" s="94"/>
      <c r="D64" s="263" t="s">
        <v>300</v>
      </c>
      <c r="E64" s="263" t="s">
        <v>299</v>
      </c>
      <c r="F64" s="648">
        <v>1</v>
      </c>
      <c r="G64" s="648">
        <v>1</v>
      </c>
      <c r="H64" s="648">
        <v>1</v>
      </c>
      <c r="I64" s="648">
        <v>1</v>
      </c>
      <c r="J64" s="648">
        <v>1</v>
      </c>
      <c r="K64" s="648">
        <v>1</v>
      </c>
      <c r="L64" s="648">
        <v>1</v>
      </c>
    </row>
    <row r="65" spans="1:12">
      <c r="A65" s="243"/>
      <c r="B65" s="243"/>
      <c r="D65" s="262" t="s">
        <v>662</v>
      </c>
      <c r="E65" s="262" t="s">
        <v>10</v>
      </c>
      <c r="F65" s="647">
        <v>0.8</v>
      </c>
      <c r="G65" s="647">
        <v>0.8</v>
      </c>
      <c r="H65" s="647">
        <v>0.8</v>
      </c>
      <c r="I65" s="647">
        <v>0.8</v>
      </c>
      <c r="J65" s="647">
        <v>0.8</v>
      </c>
      <c r="K65" s="647">
        <v>0.8</v>
      </c>
      <c r="L65" s="647">
        <v>0.8</v>
      </c>
    </row>
    <row r="66" spans="1:12">
      <c r="B66" s="94"/>
      <c r="D66" s="263" t="s">
        <v>301</v>
      </c>
      <c r="E66" s="263" t="s">
        <v>299</v>
      </c>
      <c r="F66" s="553">
        <f>(F63-F64)*F65</f>
        <v>5.6000000000000005</v>
      </c>
      <c r="G66" s="553">
        <f t="shared" ref="G66:L66" si="2">(G63-G64)*G65</f>
        <v>5.6000000000000005</v>
      </c>
      <c r="H66" s="553">
        <f t="shared" si="2"/>
        <v>5.6000000000000005</v>
      </c>
      <c r="I66" s="553">
        <f t="shared" si="2"/>
        <v>5.6000000000000005</v>
      </c>
      <c r="J66" s="553">
        <f t="shared" si="2"/>
        <v>5.6000000000000005</v>
      </c>
      <c r="K66" s="553">
        <f t="shared" si="2"/>
        <v>5.6000000000000005</v>
      </c>
      <c r="L66" s="553">
        <f t="shared" si="2"/>
        <v>5.6000000000000005</v>
      </c>
    </row>
    <row r="67" spans="1:12">
      <c r="B67" s="94"/>
      <c r="D67" s="243"/>
      <c r="E67" s="243"/>
      <c r="F67" s="243"/>
      <c r="G67" s="243"/>
      <c r="H67" s="243"/>
      <c r="I67" s="243"/>
    </row>
    <row r="68" spans="1:12">
      <c r="A68" s="243"/>
      <c r="B68" s="243"/>
      <c r="D68" s="268" t="s">
        <v>732</v>
      </c>
      <c r="E68" s="227" t="s">
        <v>14</v>
      </c>
      <c r="F68" s="228">
        <f>F61</f>
        <v>2014</v>
      </c>
      <c r="G68" s="228">
        <f>F68+1</f>
        <v>2015</v>
      </c>
      <c r="H68" s="228">
        <f t="shared" ref="H68:L68" si="3">G68+1</f>
        <v>2016</v>
      </c>
      <c r="I68" s="228">
        <f t="shared" si="3"/>
        <v>2017</v>
      </c>
      <c r="J68" s="228">
        <f t="shared" si="3"/>
        <v>2018</v>
      </c>
      <c r="K68" s="228">
        <f t="shared" si="3"/>
        <v>2019</v>
      </c>
      <c r="L68" s="228">
        <f t="shared" si="3"/>
        <v>2020</v>
      </c>
    </row>
    <row r="69" spans="1:12">
      <c r="A69" s="243"/>
      <c r="B69" s="243"/>
      <c r="D69" s="262" t="s">
        <v>659</v>
      </c>
      <c r="E69" s="262" t="s">
        <v>666</v>
      </c>
      <c r="F69" s="649">
        <v>2</v>
      </c>
      <c r="G69" s="649">
        <v>2</v>
      </c>
      <c r="H69" s="649">
        <v>2</v>
      </c>
      <c r="I69" s="649">
        <v>2</v>
      </c>
      <c r="J69" s="649">
        <v>2</v>
      </c>
      <c r="K69" s="649">
        <v>2</v>
      </c>
      <c r="L69" s="649">
        <v>2</v>
      </c>
    </row>
    <row r="70" spans="1:12">
      <c r="A70" s="243"/>
      <c r="B70" s="243"/>
      <c r="D70" s="262" t="s">
        <v>662</v>
      </c>
      <c r="E70" s="262" t="s">
        <v>10</v>
      </c>
      <c r="F70" s="647">
        <v>0.8</v>
      </c>
      <c r="G70" s="647">
        <v>0.8</v>
      </c>
      <c r="H70" s="647">
        <v>0.8</v>
      </c>
      <c r="I70" s="647">
        <v>0.8</v>
      </c>
      <c r="J70" s="647">
        <v>0.8</v>
      </c>
      <c r="K70" s="647">
        <v>0.8</v>
      </c>
      <c r="L70" s="647">
        <v>0.8</v>
      </c>
    </row>
    <row r="71" spans="1:12">
      <c r="A71" s="243"/>
      <c r="B71" s="243"/>
      <c r="D71" s="198"/>
      <c r="E71" s="198"/>
      <c r="F71" s="243"/>
      <c r="G71" s="243"/>
      <c r="H71" s="243"/>
      <c r="I71" s="243"/>
    </row>
    <row r="72" spans="1:12">
      <c r="A72" s="243"/>
      <c r="B72" s="243"/>
      <c r="D72" s="268" t="s">
        <v>732</v>
      </c>
      <c r="E72" s="227" t="s">
        <v>14</v>
      </c>
      <c r="F72" s="228">
        <f>F68</f>
        <v>2014</v>
      </c>
      <c r="G72" s="228">
        <f t="shared" ref="G72:L72" si="4">F72+1</f>
        <v>2015</v>
      </c>
      <c r="H72" s="228">
        <f t="shared" si="4"/>
        <v>2016</v>
      </c>
      <c r="I72" s="228">
        <f t="shared" si="4"/>
        <v>2017</v>
      </c>
      <c r="J72" s="228">
        <f t="shared" si="4"/>
        <v>2018</v>
      </c>
      <c r="K72" s="228">
        <f t="shared" si="4"/>
        <v>2019</v>
      </c>
      <c r="L72" s="228">
        <f t="shared" si="4"/>
        <v>2020</v>
      </c>
    </row>
    <row r="73" spans="1:12">
      <c r="A73" s="243"/>
      <c r="B73" s="243"/>
      <c r="D73" s="262" t="s">
        <v>733</v>
      </c>
      <c r="E73" s="262" t="s">
        <v>10</v>
      </c>
      <c r="F73" s="527">
        <v>0.3</v>
      </c>
      <c r="G73" s="178">
        <f t="shared" ref="G73" si="5">F73+($L73-$F73)/6</f>
        <v>0.3</v>
      </c>
      <c r="H73" s="178">
        <f t="shared" ref="H73:K73" si="6">G73+($L73-$F73)/6</f>
        <v>0.3</v>
      </c>
      <c r="I73" s="178">
        <f t="shared" si="6"/>
        <v>0.3</v>
      </c>
      <c r="J73" s="178">
        <f t="shared" si="6"/>
        <v>0.3</v>
      </c>
      <c r="K73" s="178">
        <f t="shared" si="6"/>
        <v>0.3</v>
      </c>
      <c r="L73" s="527">
        <v>0.3</v>
      </c>
    </row>
    <row r="74" spans="1:12">
      <c r="A74" s="243"/>
      <c r="B74" s="243"/>
      <c r="D74" s="198"/>
      <c r="E74" s="198"/>
      <c r="F74" s="198"/>
      <c r="G74" s="243"/>
      <c r="H74" s="243"/>
      <c r="I74" s="243"/>
    </row>
    <row r="75" spans="1:12">
      <c r="A75" s="243"/>
      <c r="B75" s="243"/>
      <c r="D75" s="268" t="s">
        <v>843</v>
      </c>
      <c r="E75" s="227" t="s">
        <v>14</v>
      </c>
      <c r="F75" s="228">
        <f>F68</f>
        <v>2014</v>
      </c>
      <c r="G75" s="228">
        <f>F75+1</f>
        <v>2015</v>
      </c>
      <c r="H75" s="228">
        <f t="shared" ref="H75:L75" si="7">G75+1</f>
        <v>2016</v>
      </c>
      <c r="I75" s="228">
        <f t="shared" si="7"/>
        <v>2017</v>
      </c>
      <c r="J75" s="228">
        <f t="shared" si="7"/>
        <v>2018</v>
      </c>
      <c r="K75" s="228">
        <f t="shared" si="7"/>
        <v>2019</v>
      </c>
      <c r="L75" s="228">
        <f t="shared" si="7"/>
        <v>2020</v>
      </c>
    </row>
    <row r="76" spans="1:12">
      <c r="A76" s="243"/>
      <c r="B76" s="243"/>
      <c r="D76" s="262" t="s">
        <v>659</v>
      </c>
      <c r="E76" s="262" t="s">
        <v>666</v>
      </c>
      <c r="F76" s="649">
        <v>15</v>
      </c>
      <c r="G76" s="649">
        <v>15</v>
      </c>
      <c r="H76" s="649">
        <v>15</v>
      </c>
      <c r="I76" s="649">
        <v>15</v>
      </c>
      <c r="J76" s="649">
        <v>15</v>
      </c>
      <c r="K76" s="649">
        <v>15</v>
      </c>
      <c r="L76" s="649">
        <v>15</v>
      </c>
    </row>
    <row r="77" spans="1:12">
      <c r="A77" s="243"/>
      <c r="B77" s="243"/>
      <c r="D77" s="262" t="s">
        <v>662</v>
      </c>
      <c r="E77" s="262" t="s">
        <v>10</v>
      </c>
      <c r="F77" s="647">
        <v>0.8</v>
      </c>
      <c r="G77" s="646">
        <f>F77</f>
        <v>0.8</v>
      </c>
      <c r="H77" s="646">
        <f t="shared" ref="H77:L77" si="8">G77</f>
        <v>0.8</v>
      </c>
      <c r="I77" s="646">
        <f t="shared" si="8"/>
        <v>0.8</v>
      </c>
      <c r="J77" s="646">
        <f t="shared" si="8"/>
        <v>0.8</v>
      </c>
      <c r="K77" s="646">
        <f t="shared" si="8"/>
        <v>0.8</v>
      </c>
      <c r="L77" s="646">
        <f t="shared" si="8"/>
        <v>0.8</v>
      </c>
    </row>
    <row r="78" spans="1:12">
      <c r="A78" s="243"/>
      <c r="B78" s="243"/>
      <c r="D78" s="198"/>
      <c r="E78" s="198"/>
      <c r="F78" s="243"/>
      <c r="G78" s="243"/>
      <c r="H78" s="243"/>
      <c r="I78" s="243"/>
    </row>
    <row r="79" spans="1:12">
      <c r="A79" s="243"/>
      <c r="B79" s="243"/>
      <c r="D79" s="268" t="s">
        <v>843</v>
      </c>
      <c r="E79" s="227" t="s">
        <v>14</v>
      </c>
      <c r="F79" s="228">
        <f>F75</f>
        <v>2014</v>
      </c>
      <c r="G79" s="228">
        <f t="shared" ref="G79" si="9">F79+1</f>
        <v>2015</v>
      </c>
      <c r="H79" s="228">
        <f t="shared" ref="H79" si="10">G79+1</f>
        <v>2016</v>
      </c>
      <c r="I79" s="228">
        <f t="shared" ref="I79" si="11">H79+1</f>
        <v>2017</v>
      </c>
      <c r="J79" s="228">
        <f t="shared" ref="J79" si="12">I79+1</f>
        <v>2018</v>
      </c>
      <c r="K79" s="228">
        <f t="shared" ref="K79" si="13">J79+1</f>
        <v>2019</v>
      </c>
      <c r="L79" s="228">
        <f t="shared" ref="L79" si="14">K79+1</f>
        <v>2020</v>
      </c>
    </row>
    <row r="80" spans="1:12">
      <c r="A80" s="243"/>
      <c r="B80" s="243"/>
      <c r="D80" s="262" t="s">
        <v>844</v>
      </c>
      <c r="E80" s="262" t="s">
        <v>10</v>
      </c>
      <c r="F80" s="527">
        <v>0</v>
      </c>
      <c r="G80" s="178">
        <f>F80+($L80-$F80)/6</f>
        <v>0</v>
      </c>
      <c r="H80" s="178">
        <f t="shared" ref="H80" si="15">G80+($L80-$F80)/6</f>
        <v>0</v>
      </c>
      <c r="I80" s="178">
        <f t="shared" ref="I80" si="16">H80+($L80-$F80)/6</f>
        <v>0</v>
      </c>
      <c r="J80" s="178">
        <f t="shared" ref="J80" si="17">I80+($L80-$F80)/6</f>
        <v>0</v>
      </c>
      <c r="K80" s="178">
        <f t="shared" ref="K80" si="18">J80+($L80-$F80)/6</f>
        <v>0</v>
      </c>
      <c r="L80" s="527">
        <v>0</v>
      </c>
    </row>
    <row r="81" spans="1:12">
      <c r="A81" s="243"/>
      <c r="B81" s="243"/>
      <c r="D81" s="198"/>
      <c r="E81" s="198"/>
      <c r="F81" s="198"/>
      <c r="G81" s="243"/>
      <c r="H81" s="243"/>
      <c r="I81" s="243"/>
    </row>
    <row r="82" spans="1:12">
      <c r="A82" s="243"/>
      <c r="B82" s="243"/>
      <c r="D82" s="268" t="s">
        <v>854</v>
      </c>
      <c r="E82" s="227" t="s">
        <v>14</v>
      </c>
      <c r="F82" s="228">
        <f>F79</f>
        <v>2014</v>
      </c>
      <c r="G82" s="228">
        <f t="shared" ref="G82" si="19">F82+1</f>
        <v>2015</v>
      </c>
      <c r="H82" s="228">
        <f t="shared" ref="H82" si="20">G82+1</f>
        <v>2016</v>
      </c>
      <c r="I82" s="228">
        <f t="shared" ref="I82" si="21">H82+1</f>
        <v>2017</v>
      </c>
      <c r="J82" s="228">
        <f t="shared" ref="J82" si="22">I82+1</f>
        <v>2018</v>
      </c>
      <c r="K82" s="228">
        <f t="shared" ref="K82" si="23">J82+1</f>
        <v>2019</v>
      </c>
      <c r="L82" s="228">
        <f t="shared" ref="L82" si="24">K82+1</f>
        <v>2020</v>
      </c>
    </row>
    <row r="83" spans="1:12">
      <c r="A83" s="243"/>
      <c r="B83" s="243"/>
      <c r="D83" s="262" t="s">
        <v>855</v>
      </c>
      <c r="E83" s="262" t="s">
        <v>10</v>
      </c>
      <c r="F83" s="527">
        <v>0.1</v>
      </c>
      <c r="G83" s="178">
        <f>F83+($L83-$F83)/6</f>
        <v>0.16666666666666669</v>
      </c>
      <c r="H83" s="178">
        <f t="shared" ref="H83" si="25">G83+($L83-$F83)/6</f>
        <v>0.23333333333333334</v>
      </c>
      <c r="I83" s="178">
        <f t="shared" ref="I83" si="26">H83+($L83-$F83)/6</f>
        <v>0.3</v>
      </c>
      <c r="J83" s="178">
        <f t="shared" ref="J83" si="27">I83+($L83-$F83)/6</f>
        <v>0.36666666666666664</v>
      </c>
      <c r="K83" s="178">
        <f t="shared" ref="K83" si="28">J83+($L83-$F83)/6</f>
        <v>0.43333333333333329</v>
      </c>
      <c r="L83" s="527">
        <v>0.5</v>
      </c>
    </row>
    <row r="84" spans="1:12">
      <c r="A84" s="243"/>
      <c r="B84" s="243"/>
      <c r="D84" s="198"/>
      <c r="E84" s="198"/>
      <c r="F84" s="198"/>
      <c r="G84" s="243"/>
      <c r="H84" s="243"/>
      <c r="I84" s="243"/>
    </row>
    <row r="85" spans="1:12">
      <c r="A85" s="243"/>
      <c r="B85" s="243"/>
      <c r="D85" s="268" t="s">
        <v>715</v>
      </c>
      <c r="E85" s="227" t="s">
        <v>14</v>
      </c>
      <c r="F85" s="228">
        <f>F68</f>
        <v>2014</v>
      </c>
      <c r="G85" s="228">
        <f t="shared" ref="G85:L85" si="29">G68</f>
        <v>2015</v>
      </c>
      <c r="H85" s="228">
        <f t="shared" si="29"/>
        <v>2016</v>
      </c>
      <c r="I85" s="228">
        <f t="shared" si="29"/>
        <v>2017</v>
      </c>
      <c r="J85" s="228">
        <f t="shared" si="29"/>
        <v>2018</v>
      </c>
      <c r="K85" s="228">
        <f t="shared" si="29"/>
        <v>2019</v>
      </c>
      <c r="L85" s="228">
        <f t="shared" si="29"/>
        <v>2020</v>
      </c>
    </row>
    <row r="86" spans="1:12">
      <c r="A86" s="243"/>
      <c r="B86" s="243"/>
      <c r="D86" s="262" t="s">
        <v>716</v>
      </c>
      <c r="E86" s="262" t="s">
        <v>10</v>
      </c>
      <c r="F86" s="189">
        <f>BHEvoice/BHESMS</f>
        <v>1023.8042269187987</v>
      </c>
      <c r="G86" s="720">
        <f>F86</f>
        <v>1023.8042269187987</v>
      </c>
      <c r="H86" s="720">
        <f t="shared" ref="H86:L86" si="30">G86</f>
        <v>1023.8042269187987</v>
      </c>
      <c r="I86" s="720">
        <f t="shared" si="30"/>
        <v>1023.8042269187987</v>
      </c>
      <c r="J86" s="720">
        <f t="shared" si="30"/>
        <v>1023.8042269187987</v>
      </c>
      <c r="K86" s="720">
        <f t="shared" si="30"/>
        <v>1023.8042269187987</v>
      </c>
      <c r="L86" s="720">
        <f t="shared" si="30"/>
        <v>1023.8042269187987</v>
      </c>
    </row>
    <row r="87" spans="1:12">
      <c r="A87" s="243"/>
      <c r="B87" s="243"/>
      <c r="D87" s="262" t="s">
        <v>717</v>
      </c>
      <c r="E87" s="262" t="s">
        <v>10</v>
      </c>
      <c r="F87" s="647">
        <v>0.83</v>
      </c>
      <c r="G87" s="647">
        <f>F87</f>
        <v>0.83</v>
      </c>
      <c r="H87" s="647">
        <f t="shared" ref="H87:L88" si="31">G87</f>
        <v>0.83</v>
      </c>
      <c r="I87" s="647">
        <f t="shared" si="31"/>
        <v>0.83</v>
      </c>
      <c r="J87" s="647">
        <f t="shared" si="31"/>
        <v>0.83</v>
      </c>
      <c r="K87" s="647">
        <f t="shared" si="31"/>
        <v>0.83</v>
      </c>
      <c r="L87" s="647">
        <f t="shared" si="31"/>
        <v>0.83</v>
      </c>
    </row>
    <row r="88" spans="1:12">
      <c r="A88" s="243"/>
      <c r="B88" s="243"/>
      <c r="D88" s="262" t="s">
        <v>935</v>
      </c>
      <c r="E88" s="262" t="s">
        <v>666</v>
      </c>
      <c r="F88" s="645">
        <v>2.048</v>
      </c>
      <c r="G88" s="719">
        <f>F88</f>
        <v>2.048</v>
      </c>
      <c r="H88" s="719">
        <f t="shared" si="31"/>
        <v>2.048</v>
      </c>
      <c r="I88" s="719">
        <f t="shared" si="31"/>
        <v>2.048</v>
      </c>
      <c r="J88" s="719">
        <f t="shared" si="31"/>
        <v>2.048</v>
      </c>
      <c r="K88" s="719">
        <f t="shared" si="31"/>
        <v>2.048</v>
      </c>
      <c r="L88" s="719">
        <f t="shared" si="31"/>
        <v>2.048</v>
      </c>
    </row>
    <row r="89" spans="1:12">
      <c r="A89" s="243"/>
      <c r="B89" s="243"/>
      <c r="D89" s="243"/>
      <c r="E89" s="243"/>
      <c r="F89" s="243"/>
      <c r="G89" s="243"/>
      <c r="H89" s="243"/>
      <c r="I89" s="243"/>
    </row>
    <row r="90" spans="1:12" ht="15.75">
      <c r="B90" s="181">
        <v>3.02</v>
      </c>
      <c r="D90" s="265" t="s">
        <v>623</v>
      </c>
      <c r="E90" s="243"/>
      <c r="F90" s="243"/>
      <c r="G90" s="243"/>
      <c r="H90" s="267"/>
      <c r="I90" s="243"/>
    </row>
    <row r="91" spans="1:12">
      <c r="B91" s="94"/>
      <c r="G91" s="269"/>
      <c r="H91" s="243"/>
      <c r="I91" s="243"/>
    </row>
    <row r="92" spans="1:12">
      <c r="B92" s="94"/>
      <c r="D92" s="268" t="s">
        <v>302</v>
      </c>
      <c r="E92" s="268" t="s">
        <v>14</v>
      </c>
      <c r="F92" s="228" t="s">
        <v>624</v>
      </c>
      <c r="G92" s="228" t="s">
        <v>625</v>
      </c>
      <c r="H92" s="228" t="s">
        <v>626</v>
      </c>
      <c r="I92" s="243"/>
    </row>
    <row r="93" spans="1:12">
      <c r="B93" s="94"/>
      <c r="D93" s="262" t="s">
        <v>846</v>
      </c>
      <c r="E93" s="262" t="s">
        <v>304</v>
      </c>
      <c r="F93" s="190">
        <v>1</v>
      </c>
      <c r="G93" s="190">
        <v>10</v>
      </c>
      <c r="H93" s="190">
        <v>7</v>
      </c>
      <c r="I93" s="243"/>
    </row>
    <row r="94" spans="1:12">
      <c r="B94" s="94"/>
      <c r="D94" s="262" t="s">
        <v>599</v>
      </c>
      <c r="E94" s="262" t="s">
        <v>304</v>
      </c>
      <c r="F94" s="190">
        <v>1</v>
      </c>
      <c r="G94" s="190">
        <v>9</v>
      </c>
      <c r="H94" s="190">
        <v>6</v>
      </c>
      <c r="I94" s="243"/>
    </row>
    <row r="95" spans="1:12">
      <c r="B95" s="94"/>
      <c r="D95" s="262" t="s">
        <v>845</v>
      </c>
      <c r="E95" s="262" t="s">
        <v>304</v>
      </c>
      <c r="F95" s="190">
        <v>1</v>
      </c>
      <c r="G95" s="190">
        <v>9</v>
      </c>
      <c r="H95" s="190">
        <v>6</v>
      </c>
      <c r="I95" s="243"/>
    </row>
    <row r="96" spans="1:12">
      <c r="B96" s="94"/>
      <c r="C96" s="243"/>
      <c r="D96" s="243"/>
      <c r="E96" s="243"/>
      <c r="F96" s="243"/>
      <c r="G96" s="243"/>
      <c r="H96" s="243"/>
    </row>
    <row r="97" spans="1:12" ht="15.75">
      <c r="B97" s="181">
        <v>3.03</v>
      </c>
      <c r="C97" s="265"/>
      <c r="D97" s="265" t="s">
        <v>1100</v>
      </c>
      <c r="E97" s="243"/>
      <c r="F97" s="243"/>
      <c r="G97" s="243"/>
      <c r="H97" s="243"/>
    </row>
    <row r="98" spans="1:12" ht="15.75">
      <c r="A98" s="243"/>
      <c r="B98" s="265"/>
      <c r="C98" s="265"/>
      <c r="D98" s="243"/>
      <c r="E98" s="243"/>
      <c r="F98" s="243"/>
      <c r="G98" s="243"/>
      <c r="H98" s="243"/>
    </row>
    <row r="99" spans="1:12" ht="15.75">
      <c r="A99" s="243"/>
      <c r="B99" s="265"/>
      <c r="D99" s="265" t="str">
        <f>D134</f>
        <v>Mtel</v>
      </c>
      <c r="E99" s="243"/>
      <c r="F99" s="243"/>
      <c r="G99" s="243"/>
      <c r="H99" s="243"/>
      <c r="I99" s="243"/>
    </row>
    <row r="100" spans="1:12" ht="15.75">
      <c r="B100" s="265"/>
      <c r="D100" s="265"/>
      <c r="E100" s="243"/>
      <c r="F100" s="243"/>
      <c r="G100" s="243"/>
      <c r="H100" s="243"/>
      <c r="I100" s="243"/>
    </row>
    <row r="101" spans="1:12" ht="15.75">
      <c r="B101" s="265"/>
      <c r="D101" s="222" t="s">
        <v>1101</v>
      </c>
      <c r="E101" s="225"/>
      <c r="F101" s="225">
        <f t="shared" ref="F101:L101" si="32">F72</f>
        <v>2014</v>
      </c>
      <c r="G101" s="225">
        <f t="shared" si="32"/>
        <v>2015</v>
      </c>
      <c r="H101" s="225">
        <f t="shared" si="32"/>
        <v>2016</v>
      </c>
      <c r="I101" s="225">
        <f t="shared" si="32"/>
        <v>2017</v>
      </c>
      <c r="J101" s="225">
        <f t="shared" si="32"/>
        <v>2018</v>
      </c>
      <c r="K101" s="225">
        <f t="shared" si="32"/>
        <v>2019</v>
      </c>
      <c r="L101" s="225">
        <f t="shared" si="32"/>
        <v>2020</v>
      </c>
    </row>
    <row r="102" spans="1:12" ht="15.75">
      <c r="B102" s="265"/>
      <c r="D102" s="222"/>
      <c r="E102" s="225" t="s">
        <v>14</v>
      </c>
      <c r="F102" s="225" t="s">
        <v>31</v>
      </c>
      <c r="G102" s="225" t="s">
        <v>39</v>
      </c>
      <c r="H102" s="225" t="s">
        <v>39</v>
      </c>
      <c r="I102" s="225" t="s">
        <v>39</v>
      </c>
      <c r="J102" s="225" t="s">
        <v>39</v>
      </c>
      <c r="K102" s="225" t="s">
        <v>39</v>
      </c>
      <c r="L102" s="225" t="s">
        <v>39</v>
      </c>
    </row>
    <row r="103" spans="1:12" ht="15.75">
      <c r="B103" s="265"/>
      <c r="D103" s="213" t="s">
        <v>847</v>
      </c>
      <c r="E103" s="596" t="s">
        <v>10</v>
      </c>
      <c r="F103" s="512">
        <v>1</v>
      </c>
      <c r="G103" s="512">
        <v>1</v>
      </c>
      <c r="H103" s="512">
        <v>1</v>
      </c>
      <c r="I103" s="512">
        <v>1</v>
      </c>
      <c r="J103" s="512">
        <v>1</v>
      </c>
      <c r="K103" s="512">
        <v>1</v>
      </c>
      <c r="L103" s="512">
        <v>1</v>
      </c>
    </row>
    <row r="104" spans="1:12" ht="15.75">
      <c r="B104" s="265"/>
      <c r="D104" s="213" t="s">
        <v>849</v>
      </c>
      <c r="E104" s="596" t="s">
        <v>10</v>
      </c>
      <c r="F104" s="512">
        <v>1</v>
      </c>
      <c r="G104" s="512">
        <v>1</v>
      </c>
      <c r="H104" s="512">
        <v>1</v>
      </c>
      <c r="I104" s="512">
        <v>1</v>
      </c>
      <c r="J104" s="512">
        <v>1</v>
      </c>
      <c r="K104" s="512">
        <v>1</v>
      </c>
      <c r="L104" s="512">
        <v>1</v>
      </c>
    </row>
    <row r="105" spans="1:12" ht="15.75">
      <c r="A105" s="243"/>
      <c r="B105" s="265"/>
      <c r="D105" s="213" t="s">
        <v>848</v>
      </c>
      <c r="E105" s="596" t="s">
        <v>10</v>
      </c>
      <c r="F105" s="512">
        <v>1</v>
      </c>
      <c r="G105" s="512">
        <v>1</v>
      </c>
      <c r="H105" s="512">
        <v>1</v>
      </c>
      <c r="I105" s="512">
        <v>1</v>
      </c>
      <c r="J105" s="512">
        <v>1</v>
      </c>
      <c r="K105" s="512">
        <v>1</v>
      </c>
      <c r="L105" s="512">
        <v>1</v>
      </c>
    </row>
    <row r="106" spans="1:12" ht="15.75">
      <c r="B106" s="265"/>
      <c r="D106" s="265"/>
      <c r="F106" s="243"/>
      <c r="G106" s="243"/>
      <c r="H106" s="243"/>
      <c r="I106" s="243"/>
      <c r="J106" s="243"/>
    </row>
    <row r="107" spans="1:12" ht="15.75">
      <c r="A107" s="243"/>
      <c r="B107" s="265"/>
      <c r="D107" s="265" t="str">
        <f>D154</f>
        <v>Telenor</v>
      </c>
      <c r="F107" s="243"/>
      <c r="G107" s="243"/>
      <c r="H107" s="243"/>
      <c r="I107" s="243"/>
      <c r="J107" s="243"/>
    </row>
    <row r="108" spans="1:12" ht="15.75">
      <c r="B108" s="265"/>
      <c r="D108" s="265"/>
      <c r="F108" s="243"/>
      <c r="G108" s="243"/>
      <c r="H108" s="243"/>
      <c r="I108" s="243"/>
      <c r="J108" s="243"/>
    </row>
    <row r="109" spans="1:12" ht="15.75">
      <c r="B109" s="265"/>
      <c r="D109" s="222" t="s">
        <v>1101</v>
      </c>
      <c r="E109" s="225"/>
      <c r="F109" s="225">
        <f t="shared" ref="F109:L109" si="33">F101</f>
        <v>2014</v>
      </c>
      <c r="G109" s="225">
        <f t="shared" si="33"/>
        <v>2015</v>
      </c>
      <c r="H109" s="225">
        <f t="shared" si="33"/>
        <v>2016</v>
      </c>
      <c r="I109" s="225">
        <f t="shared" si="33"/>
        <v>2017</v>
      </c>
      <c r="J109" s="225">
        <f t="shared" si="33"/>
        <v>2018</v>
      </c>
      <c r="K109" s="225">
        <f t="shared" si="33"/>
        <v>2019</v>
      </c>
      <c r="L109" s="225">
        <f t="shared" si="33"/>
        <v>2020</v>
      </c>
    </row>
    <row r="110" spans="1:12" ht="15.75">
      <c r="B110" s="265"/>
      <c r="D110" s="222"/>
      <c r="E110" s="225" t="s">
        <v>14</v>
      </c>
      <c r="F110" s="225" t="s">
        <v>31</v>
      </c>
      <c r="G110" s="225" t="s">
        <v>39</v>
      </c>
      <c r="H110" s="225" t="s">
        <v>39</v>
      </c>
      <c r="I110" s="225" t="s">
        <v>39</v>
      </c>
      <c r="J110" s="225" t="s">
        <v>39</v>
      </c>
      <c r="K110" s="225" t="s">
        <v>39</v>
      </c>
      <c r="L110" s="225" t="s">
        <v>39</v>
      </c>
    </row>
    <row r="111" spans="1:12" ht="15.75">
      <c r="B111" s="265"/>
      <c r="D111" s="213" t="s">
        <v>847</v>
      </c>
      <c r="E111" s="596" t="s">
        <v>10</v>
      </c>
      <c r="F111" s="512">
        <v>1</v>
      </c>
      <c r="G111" s="512">
        <v>0.998</v>
      </c>
      <c r="H111" s="512">
        <f>G111</f>
        <v>0.998</v>
      </c>
      <c r="I111" s="512">
        <f>H111</f>
        <v>0.998</v>
      </c>
      <c r="J111" s="512">
        <f t="shared" ref="J111:L111" si="34">I111</f>
        <v>0.998</v>
      </c>
      <c r="K111" s="512">
        <f t="shared" si="34"/>
        <v>0.998</v>
      </c>
      <c r="L111" s="512">
        <f t="shared" si="34"/>
        <v>0.998</v>
      </c>
    </row>
    <row r="112" spans="1:12" ht="15.75">
      <c r="B112" s="265"/>
      <c r="D112" s="213" t="s">
        <v>849</v>
      </c>
      <c r="E112" s="596" t="s">
        <v>10</v>
      </c>
      <c r="F112" s="512">
        <f>F104</f>
        <v>1</v>
      </c>
      <c r="G112" s="512">
        <f t="shared" ref="G112:L112" si="35">G104</f>
        <v>1</v>
      </c>
      <c r="H112" s="512">
        <f t="shared" si="35"/>
        <v>1</v>
      </c>
      <c r="I112" s="512">
        <f t="shared" si="35"/>
        <v>1</v>
      </c>
      <c r="J112" s="512">
        <f t="shared" si="35"/>
        <v>1</v>
      </c>
      <c r="K112" s="512">
        <f t="shared" si="35"/>
        <v>1</v>
      </c>
      <c r="L112" s="512">
        <f t="shared" si="35"/>
        <v>1</v>
      </c>
    </row>
    <row r="113" spans="1:12" ht="15.75">
      <c r="A113" s="243"/>
      <c r="B113" s="265"/>
      <c r="D113" s="213" t="s">
        <v>848</v>
      </c>
      <c r="E113" s="596" t="s">
        <v>10</v>
      </c>
      <c r="F113" s="512">
        <f t="shared" ref="F113:L113" si="36">F105</f>
        <v>1</v>
      </c>
      <c r="G113" s="512">
        <f t="shared" si="36"/>
        <v>1</v>
      </c>
      <c r="H113" s="512">
        <f t="shared" si="36"/>
        <v>1</v>
      </c>
      <c r="I113" s="512">
        <f t="shared" si="36"/>
        <v>1</v>
      </c>
      <c r="J113" s="512">
        <f t="shared" si="36"/>
        <v>1</v>
      </c>
      <c r="K113" s="512">
        <f t="shared" si="36"/>
        <v>1</v>
      </c>
      <c r="L113" s="512">
        <f t="shared" si="36"/>
        <v>1</v>
      </c>
    </row>
    <row r="114" spans="1:12" ht="15.75">
      <c r="B114" s="265"/>
      <c r="D114" s="265"/>
      <c r="F114" s="243"/>
      <c r="G114" s="243"/>
      <c r="H114" s="243"/>
      <c r="I114" s="243"/>
      <c r="J114" s="243"/>
    </row>
    <row r="115" spans="1:12" ht="15.75">
      <c r="A115" s="243"/>
      <c r="B115" s="265"/>
      <c r="D115" s="265" t="str">
        <f>D174</f>
        <v>BTC</v>
      </c>
      <c r="F115" s="243"/>
      <c r="G115" s="243"/>
      <c r="H115" s="243"/>
      <c r="I115" s="243"/>
      <c r="J115" s="243"/>
    </row>
    <row r="116" spans="1:12" ht="15" customHeight="1">
      <c r="B116" s="265"/>
      <c r="D116" s="233"/>
      <c r="F116" s="233"/>
      <c r="G116" s="233"/>
      <c r="H116" s="233"/>
      <c r="I116" s="233"/>
      <c r="J116" s="233"/>
      <c r="K116" s="233"/>
    </row>
    <row r="117" spans="1:12" ht="15.75">
      <c r="B117" s="265"/>
      <c r="D117" s="222" t="s">
        <v>1102</v>
      </c>
      <c r="E117" s="225"/>
      <c r="F117" s="225">
        <f t="shared" ref="F117:K118" si="37">F109</f>
        <v>2014</v>
      </c>
      <c r="G117" s="225">
        <f t="shared" si="37"/>
        <v>2015</v>
      </c>
      <c r="H117" s="225">
        <f t="shared" si="37"/>
        <v>2016</v>
      </c>
      <c r="I117" s="225">
        <f t="shared" si="37"/>
        <v>2017</v>
      </c>
      <c r="J117" s="225">
        <f t="shared" si="37"/>
        <v>2018</v>
      </c>
      <c r="K117" s="225">
        <f t="shared" si="37"/>
        <v>2019</v>
      </c>
      <c r="L117" s="225">
        <f t="shared" ref="L117" si="38">L109</f>
        <v>2020</v>
      </c>
    </row>
    <row r="118" spans="1:12" ht="15.75">
      <c r="B118" s="265"/>
      <c r="D118" s="222"/>
      <c r="E118" s="225" t="s">
        <v>14</v>
      </c>
      <c r="F118" s="225" t="str">
        <f t="shared" si="37"/>
        <v>Actual</v>
      </c>
      <c r="G118" s="225" t="str">
        <f t="shared" si="37"/>
        <v>Estimated</v>
      </c>
      <c r="H118" s="225" t="str">
        <f t="shared" si="37"/>
        <v>Estimated</v>
      </c>
      <c r="I118" s="225" t="str">
        <f t="shared" si="37"/>
        <v>Estimated</v>
      </c>
      <c r="J118" s="225" t="str">
        <f t="shared" si="37"/>
        <v>Estimated</v>
      </c>
      <c r="K118" s="225" t="str">
        <f t="shared" si="37"/>
        <v>Estimated</v>
      </c>
      <c r="L118" s="225" t="str">
        <f t="shared" ref="L118" si="39">L110</f>
        <v>Estimated</v>
      </c>
    </row>
    <row r="119" spans="1:12" ht="15.75">
      <c r="B119" s="265"/>
      <c r="D119" s="213" t="s">
        <v>847</v>
      </c>
      <c r="E119" s="596" t="s">
        <v>10</v>
      </c>
      <c r="F119" s="512">
        <v>1</v>
      </c>
      <c r="G119" s="512">
        <v>0.998</v>
      </c>
      <c r="H119" s="512">
        <v>0.998</v>
      </c>
      <c r="I119" s="512">
        <v>0.998</v>
      </c>
      <c r="J119" s="512">
        <v>0.998</v>
      </c>
      <c r="K119" s="512">
        <v>0.998</v>
      </c>
      <c r="L119" s="512">
        <v>0.998</v>
      </c>
    </row>
    <row r="120" spans="1:12" ht="15.75">
      <c r="B120" s="265"/>
      <c r="D120" s="213" t="s">
        <v>849</v>
      </c>
      <c r="E120" s="596" t="s">
        <v>10</v>
      </c>
      <c r="F120" s="512">
        <v>1</v>
      </c>
      <c r="G120" s="512">
        <v>0.998</v>
      </c>
      <c r="H120" s="512">
        <v>0.998</v>
      </c>
      <c r="I120" s="512">
        <v>0.998</v>
      </c>
      <c r="J120" s="512">
        <v>0.998</v>
      </c>
      <c r="K120" s="512">
        <v>0.998</v>
      </c>
      <c r="L120" s="512">
        <v>0.998</v>
      </c>
    </row>
    <row r="121" spans="1:12" ht="15.75">
      <c r="A121" s="243"/>
      <c r="B121" s="265"/>
      <c r="D121" s="213" t="s">
        <v>848</v>
      </c>
      <c r="E121" s="596" t="s">
        <v>10</v>
      </c>
      <c r="F121" s="512">
        <v>1</v>
      </c>
      <c r="G121" s="512">
        <v>0.998</v>
      </c>
      <c r="H121" s="512">
        <v>0.998</v>
      </c>
      <c r="I121" s="512">
        <v>0.998</v>
      </c>
      <c r="J121" s="512">
        <v>0.998</v>
      </c>
      <c r="K121" s="512">
        <v>0.998</v>
      </c>
      <c r="L121" s="512">
        <v>0.998</v>
      </c>
    </row>
    <row r="122" spans="1:12" ht="15.75">
      <c r="A122" s="243"/>
      <c r="B122" s="265"/>
      <c r="D122" s="210"/>
      <c r="F122" s="210"/>
      <c r="G122" s="210"/>
      <c r="H122" s="210"/>
      <c r="I122" s="210"/>
      <c r="J122" s="210"/>
      <c r="K122" s="210"/>
      <c r="L122" s="505"/>
    </row>
    <row r="123" spans="1:12" ht="15.75">
      <c r="A123" s="243"/>
      <c r="B123" s="265"/>
      <c r="D123" s="265" t="s">
        <v>671</v>
      </c>
      <c r="F123" s="210"/>
      <c r="G123" s="210"/>
      <c r="H123" s="210"/>
      <c r="I123" s="210"/>
      <c r="J123" s="210"/>
      <c r="K123" s="210"/>
      <c r="L123" s="505"/>
    </row>
    <row r="124" spans="1:12" ht="15.75">
      <c r="B124" s="265"/>
      <c r="D124" s="210"/>
      <c r="F124" s="210"/>
      <c r="G124" s="210"/>
      <c r="H124" s="210"/>
      <c r="I124" s="210"/>
      <c r="J124" s="210"/>
      <c r="K124" s="210"/>
      <c r="L124" s="210"/>
    </row>
    <row r="125" spans="1:12" ht="15.75">
      <c r="B125" s="265"/>
      <c r="D125" s="222" t="str">
        <f t="shared" ref="D125" si="40">D117</f>
        <v>Дял на съвместени BTS/Node B/eNodeB (Proportion of collocated BTS/Node B/eNodeB)</v>
      </c>
      <c r="E125" s="225"/>
      <c r="F125" s="225">
        <f t="shared" ref="F125:K125" si="41">F117</f>
        <v>2014</v>
      </c>
      <c r="G125" s="225">
        <f t="shared" si="41"/>
        <v>2015</v>
      </c>
      <c r="H125" s="225">
        <f t="shared" si="41"/>
        <v>2016</v>
      </c>
      <c r="I125" s="225">
        <f t="shared" si="41"/>
        <v>2017</v>
      </c>
      <c r="J125" s="225">
        <f t="shared" si="41"/>
        <v>2018</v>
      </c>
      <c r="K125" s="225">
        <f t="shared" si="41"/>
        <v>2019</v>
      </c>
      <c r="L125" s="225">
        <f t="shared" ref="L125" si="42">L117</f>
        <v>2020</v>
      </c>
    </row>
    <row r="126" spans="1:12" ht="15.75">
      <c r="B126" s="265"/>
      <c r="D126" s="222"/>
      <c r="E126" s="225" t="s">
        <v>14</v>
      </c>
      <c r="F126" s="225" t="str">
        <f t="shared" ref="F126:K126" si="43">F118</f>
        <v>Actual</v>
      </c>
      <c r="G126" s="225" t="str">
        <f t="shared" si="43"/>
        <v>Estimated</v>
      </c>
      <c r="H126" s="225" t="str">
        <f t="shared" si="43"/>
        <v>Estimated</v>
      </c>
      <c r="I126" s="225" t="str">
        <f t="shared" si="43"/>
        <v>Estimated</v>
      </c>
      <c r="J126" s="225" t="str">
        <f t="shared" si="43"/>
        <v>Estimated</v>
      </c>
      <c r="K126" s="225" t="str">
        <f t="shared" si="43"/>
        <v>Estimated</v>
      </c>
      <c r="L126" s="225" t="str">
        <f t="shared" ref="L126" si="44">L118</f>
        <v>Estimated</v>
      </c>
    </row>
    <row r="127" spans="1:12" ht="15.75">
      <c r="B127" s="265"/>
      <c r="D127" s="213" t="s">
        <v>847</v>
      </c>
      <c r="E127" s="596" t="s">
        <v>10</v>
      </c>
      <c r="F127" s="435">
        <f t="shared" ref="F127:L128" si="45">AVERAGE(F119,F111,F103)</f>
        <v>1</v>
      </c>
      <c r="G127" s="435">
        <f t="shared" si="45"/>
        <v>0.9986666666666667</v>
      </c>
      <c r="H127" s="435">
        <f t="shared" si="45"/>
        <v>0.9986666666666667</v>
      </c>
      <c r="I127" s="435">
        <f t="shared" si="45"/>
        <v>0.9986666666666667</v>
      </c>
      <c r="J127" s="435">
        <f t="shared" si="45"/>
        <v>0.9986666666666667</v>
      </c>
      <c r="K127" s="435">
        <f t="shared" si="45"/>
        <v>0.9986666666666667</v>
      </c>
      <c r="L127" s="435">
        <f t="shared" si="45"/>
        <v>0.9986666666666667</v>
      </c>
    </row>
    <row r="128" spans="1:12" ht="15.75">
      <c r="B128" s="265"/>
      <c r="D128" s="213" t="s">
        <v>849</v>
      </c>
      <c r="E128" s="596" t="s">
        <v>10</v>
      </c>
      <c r="F128" s="435">
        <f t="shared" si="45"/>
        <v>1</v>
      </c>
      <c r="G128" s="435">
        <f t="shared" si="45"/>
        <v>0.99933333333333341</v>
      </c>
      <c r="H128" s="435">
        <f t="shared" si="45"/>
        <v>0.99933333333333341</v>
      </c>
      <c r="I128" s="435">
        <f t="shared" si="45"/>
        <v>0.99933333333333341</v>
      </c>
      <c r="J128" s="435">
        <f t="shared" si="45"/>
        <v>0.99933333333333341</v>
      </c>
      <c r="K128" s="435">
        <f t="shared" si="45"/>
        <v>0.99933333333333341</v>
      </c>
      <c r="L128" s="435">
        <f t="shared" si="45"/>
        <v>0.99933333333333341</v>
      </c>
    </row>
    <row r="129" spans="1:14" ht="15.75">
      <c r="A129" s="243"/>
      <c r="B129" s="265"/>
      <c r="D129" s="213" t="s">
        <v>848</v>
      </c>
      <c r="E129" s="596" t="s">
        <v>10</v>
      </c>
      <c r="F129" s="435">
        <f t="shared" ref="F129:L129" si="46">AVERAGE(F121,F113,F105)</f>
        <v>1</v>
      </c>
      <c r="G129" s="435">
        <f t="shared" si="46"/>
        <v>0.99933333333333341</v>
      </c>
      <c r="H129" s="435">
        <f t="shared" si="46"/>
        <v>0.99933333333333341</v>
      </c>
      <c r="I129" s="435">
        <f t="shared" si="46"/>
        <v>0.99933333333333341</v>
      </c>
      <c r="J129" s="435">
        <f t="shared" si="46"/>
        <v>0.99933333333333341</v>
      </c>
      <c r="K129" s="435">
        <f t="shared" si="46"/>
        <v>0.99933333333333341</v>
      </c>
      <c r="L129" s="435">
        <f t="shared" si="46"/>
        <v>0.99933333333333341</v>
      </c>
    </row>
    <row r="130" spans="1:14" ht="15.75">
      <c r="B130" s="265"/>
      <c r="D130" s="210"/>
      <c r="E130" s="210"/>
      <c r="F130" s="210"/>
      <c r="G130" s="210"/>
      <c r="H130" s="210"/>
      <c r="I130" s="210"/>
      <c r="J130" s="210"/>
      <c r="K130" s="210"/>
    </row>
    <row r="131" spans="1:14" ht="15.75">
      <c r="B131" s="265"/>
      <c r="C131" s="210"/>
      <c r="D131" s="210"/>
      <c r="E131" s="210"/>
      <c r="F131" s="210"/>
      <c r="G131" s="210"/>
      <c r="H131" s="210"/>
      <c r="I131" s="210"/>
      <c r="J131" s="267"/>
    </row>
    <row r="132" spans="1:14" ht="15.75">
      <c r="B132" s="265">
        <v>3.04</v>
      </c>
      <c r="C132" s="265" t="s">
        <v>1004</v>
      </c>
      <c r="D132" s="243"/>
      <c r="E132" s="243"/>
      <c r="F132" s="243"/>
      <c r="G132" s="243"/>
      <c r="H132" s="243"/>
    </row>
    <row r="133" spans="1:14" ht="15.75">
      <c r="B133" s="265"/>
      <c r="C133" s="265"/>
      <c r="D133" s="243"/>
      <c r="E133" s="243"/>
      <c r="F133" s="243"/>
      <c r="G133" s="243"/>
      <c r="H133" s="243"/>
    </row>
    <row r="134" spans="1:14" ht="15.75">
      <c r="B134" s="265"/>
      <c r="D134" s="265" t="str">
        <f>'C. Masterfiles'!D165</f>
        <v>Mtel</v>
      </c>
      <c r="E134" s="243"/>
      <c r="F134" s="243"/>
      <c r="G134" s="243"/>
      <c r="H134" s="243"/>
      <c r="I134" s="243"/>
    </row>
    <row r="135" spans="1:14">
      <c r="B135" s="94"/>
      <c r="D135" s="243"/>
      <c r="E135" s="243"/>
      <c r="F135" s="243"/>
      <c r="G135" s="243"/>
      <c r="H135" s="243"/>
      <c r="I135" s="243"/>
    </row>
    <row r="136" spans="1:14">
      <c r="B136" s="94"/>
      <c r="D136" s="270" t="s">
        <v>954</v>
      </c>
      <c r="E136" s="271"/>
      <c r="F136" s="269"/>
      <c r="G136" s="272"/>
      <c r="H136" s="247"/>
      <c r="I136" s="247"/>
      <c r="J136" s="247"/>
      <c r="K136" s="247"/>
      <c r="L136" s="248"/>
    </row>
    <row r="137" spans="1:14">
      <c r="B137" s="94"/>
      <c r="D137" s="268" t="s">
        <v>305</v>
      </c>
      <c r="E137" s="227" t="s">
        <v>14</v>
      </c>
      <c r="F137" s="214">
        <f>'C. Masterfiles'!D143</f>
        <v>2014</v>
      </c>
      <c r="G137" s="214">
        <f>'C. Masterfiles'!D144</f>
        <v>2015</v>
      </c>
      <c r="H137" s="214">
        <f>'C. Masterfiles'!D145</f>
        <v>2016</v>
      </c>
      <c r="I137" s="214">
        <f>'C. Masterfiles'!D146</f>
        <v>2017</v>
      </c>
      <c r="J137" s="214">
        <f>'C. Masterfiles'!D147</f>
        <v>2018</v>
      </c>
      <c r="K137" s="214">
        <f>'C. Masterfiles'!D148</f>
        <v>2019</v>
      </c>
      <c r="L137" s="214">
        <f>'C. Masterfiles'!D149</f>
        <v>2020</v>
      </c>
    </row>
    <row r="138" spans="1:14">
      <c r="B138" s="94"/>
      <c r="D138" s="262" t="s">
        <v>444</v>
      </c>
      <c r="E138" s="262" t="s">
        <v>306</v>
      </c>
      <c r="F138" s="604">
        <v>4</v>
      </c>
      <c r="G138" s="604">
        <v>4</v>
      </c>
      <c r="H138" s="604">
        <v>4</v>
      </c>
      <c r="I138" s="604">
        <v>4</v>
      </c>
      <c r="J138" s="604">
        <v>4</v>
      </c>
      <c r="K138" s="604">
        <v>4</v>
      </c>
      <c r="L138" s="604">
        <v>4</v>
      </c>
    </row>
    <row r="139" spans="1:14">
      <c r="B139" s="94"/>
      <c r="D139" s="262" t="s">
        <v>445</v>
      </c>
      <c r="E139" s="262" t="s">
        <v>306</v>
      </c>
      <c r="F139" s="604">
        <v>4</v>
      </c>
      <c r="G139" s="604">
        <v>4</v>
      </c>
      <c r="H139" s="604">
        <v>4</v>
      </c>
      <c r="I139" s="604">
        <v>4</v>
      </c>
      <c r="J139" s="604">
        <v>4</v>
      </c>
      <c r="K139" s="604">
        <v>4</v>
      </c>
      <c r="L139" s="604">
        <v>4</v>
      </c>
    </row>
    <row r="140" spans="1:14">
      <c r="B140" s="94"/>
      <c r="D140" s="262" t="s">
        <v>850</v>
      </c>
      <c r="E140" s="262" t="s">
        <v>306</v>
      </c>
      <c r="F140" s="604">
        <v>8</v>
      </c>
      <c r="G140" s="604">
        <v>8</v>
      </c>
      <c r="H140" s="604">
        <v>8</v>
      </c>
      <c r="I140" s="604">
        <v>8</v>
      </c>
      <c r="J140" s="604">
        <v>8</v>
      </c>
      <c r="K140" s="604">
        <v>8</v>
      </c>
      <c r="L140" s="604">
        <v>8</v>
      </c>
    </row>
    <row r="141" spans="1:14">
      <c r="B141" s="243"/>
      <c r="D141" s="198"/>
      <c r="E141" s="198"/>
      <c r="F141" s="198"/>
      <c r="G141" s="198"/>
      <c r="H141" s="198"/>
      <c r="I141" s="198"/>
      <c r="J141" s="198"/>
      <c r="K141" s="198"/>
      <c r="L141" s="198"/>
      <c r="N141" s="198"/>
    </row>
    <row r="142" spans="1:14">
      <c r="B142" s="243"/>
      <c r="D142" s="270" t="s">
        <v>628</v>
      </c>
      <c r="E142" s="271"/>
      <c r="F142" s="269"/>
      <c r="G142" s="272"/>
      <c r="H142" s="247"/>
      <c r="I142" s="247"/>
      <c r="J142" s="247"/>
      <c r="K142" s="247"/>
      <c r="L142" s="248"/>
      <c r="N142" s="198"/>
    </row>
    <row r="143" spans="1:14">
      <c r="B143" s="243"/>
      <c r="D143" s="268" t="s">
        <v>305</v>
      </c>
      <c r="E143" s="227" t="s">
        <v>14</v>
      </c>
      <c r="F143" s="214">
        <f t="shared" ref="F143:K143" si="47">F137</f>
        <v>2014</v>
      </c>
      <c r="G143" s="214">
        <f t="shared" si="47"/>
        <v>2015</v>
      </c>
      <c r="H143" s="214">
        <f t="shared" si="47"/>
        <v>2016</v>
      </c>
      <c r="I143" s="214">
        <f t="shared" si="47"/>
        <v>2017</v>
      </c>
      <c r="J143" s="214">
        <f t="shared" si="47"/>
        <v>2018</v>
      </c>
      <c r="K143" s="214">
        <f t="shared" si="47"/>
        <v>2019</v>
      </c>
      <c r="L143" s="214">
        <f t="shared" ref="L143:L146" si="48">L137</f>
        <v>2020</v>
      </c>
      <c r="N143" s="198"/>
    </row>
    <row r="144" spans="1:14">
      <c r="B144" s="243"/>
      <c r="D144" s="262" t="str">
        <f>D138</f>
        <v>1-sector</v>
      </c>
      <c r="E144" s="262" t="s">
        <v>627</v>
      </c>
      <c r="F144" s="604">
        <f>F138</f>
        <v>4</v>
      </c>
      <c r="G144" s="604">
        <f t="shared" ref="G144:K144" si="49">G138</f>
        <v>4</v>
      </c>
      <c r="H144" s="604">
        <f t="shared" si="49"/>
        <v>4</v>
      </c>
      <c r="I144" s="604">
        <f t="shared" si="49"/>
        <v>4</v>
      </c>
      <c r="J144" s="604">
        <f t="shared" si="49"/>
        <v>4</v>
      </c>
      <c r="K144" s="604">
        <f t="shared" si="49"/>
        <v>4</v>
      </c>
      <c r="L144" s="604">
        <f t="shared" si="48"/>
        <v>4</v>
      </c>
      <c r="N144" s="198"/>
    </row>
    <row r="145" spans="2:14">
      <c r="B145" s="243"/>
      <c r="D145" s="262" t="str">
        <f>D139</f>
        <v>2-sector</v>
      </c>
      <c r="E145" s="262" t="s">
        <v>627</v>
      </c>
      <c r="F145" s="604">
        <f t="shared" ref="F145:K145" si="50">F139</f>
        <v>4</v>
      </c>
      <c r="G145" s="604">
        <f t="shared" si="50"/>
        <v>4</v>
      </c>
      <c r="H145" s="604">
        <f t="shared" si="50"/>
        <v>4</v>
      </c>
      <c r="I145" s="604">
        <f t="shared" si="50"/>
        <v>4</v>
      </c>
      <c r="J145" s="604">
        <f t="shared" si="50"/>
        <v>4</v>
      </c>
      <c r="K145" s="604">
        <f t="shared" si="50"/>
        <v>4</v>
      </c>
      <c r="L145" s="604">
        <f t="shared" si="48"/>
        <v>4</v>
      </c>
      <c r="N145" s="198"/>
    </row>
    <row r="146" spans="2:14">
      <c r="B146" s="243"/>
      <c r="D146" s="262" t="str">
        <f>D140</f>
        <v>3-sector (or more)</v>
      </c>
      <c r="E146" s="262" t="s">
        <v>627</v>
      </c>
      <c r="F146" s="604">
        <f t="shared" ref="F146:K146" si="51">F140</f>
        <v>8</v>
      </c>
      <c r="G146" s="604">
        <f t="shared" si="51"/>
        <v>8</v>
      </c>
      <c r="H146" s="604">
        <f t="shared" si="51"/>
        <v>8</v>
      </c>
      <c r="I146" s="604">
        <f t="shared" si="51"/>
        <v>8</v>
      </c>
      <c r="J146" s="604">
        <f t="shared" si="51"/>
        <v>8</v>
      </c>
      <c r="K146" s="604">
        <f t="shared" si="51"/>
        <v>8</v>
      </c>
      <c r="L146" s="604">
        <f t="shared" si="48"/>
        <v>8</v>
      </c>
      <c r="N146" s="198"/>
    </row>
    <row r="147" spans="2:14">
      <c r="B147" s="243"/>
      <c r="D147" s="198"/>
      <c r="E147" s="198"/>
      <c r="F147" s="198"/>
      <c r="G147" s="198"/>
      <c r="H147" s="198"/>
      <c r="I147" s="198"/>
      <c r="J147" s="198"/>
      <c r="K147" s="198"/>
      <c r="N147" s="198"/>
    </row>
    <row r="148" spans="2:14">
      <c r="B148" s="243"/>
      <c r="D148" s="270" t="s">
        <v>851</v>
      </c>
      <c r="E148" s="271"/>
      <c r="F148" s="269"/>
      <c r="G148" s="272"/>
      <c r="H148" s="247"/>
      <c r="I148" s="247"/>
      <c r="J148" s="247"/>
      <c r="K148" s="247"/>
      <c r="N148" s="198"/>
    </row>
    <row r="149" spans="2:14">
      <c r="B149" s="243"/>
      <c r="D149" s="268" t="s">
        <v>305</v>
      </c>
      <c r="E149" s="227" t="s">
        <v>14</v>
      </c>
      <c r="F149" s="214">
        <f t="shared" ref="F149:K149" si="52">F143</f>
        <v>2014</v>
      </c>
      <c r="G149" s="214">
        <f t="shared" si="52"/>
        <v>2015</v>
      </c>
      <c r="H149" s="214">
        <f t="shared" si="52"/>
        <v>2016</v>
      </c>
      <c r="I149" s="214">
        <f t="shared" si="52"/>
        <v>2017</v>
      </c>
      <c r="J149" s="214">
        <f t="shared" si="52"/>
        <v>2018</v>
      </c>
      <c r="K149" s="214">
        <f t="shared" si="52"/>
        <v>2019</v>
      </c>
      <c r="L149" s="214">
        <f t="shared" ref="L149:L152" si="53">L143</f>
        <v>2020</v>
      </c>
      <c r="N149" s="198"/>
    </row>
    <row r="150" spans="2:14">
      <c r="B150" s="243"/>
      <c r="D150" s="262" t="str">
        <f>D144</f>
        <v>1-sector</v>
      </c>
      <c r="E150" s="262" t="s">
        <v>627</v>
      </c>
      <c r="F150" s="604">
        <f>F144</f>
        <v>4</v>
      </c>
      <c r="G150" s="604">
        <f t="shared" ref="G150:K150" si="54">G144</f>
        <v>4</v>
      </c>
      <c r="H150" s="604">
        <f t="shared" si="54"/>
        <v>4</v>
      </c>
      <c r="I150" s="604">
        <f t="shared" si="54"/>
        <v>4</v>
      </c>
      <c r="J150" s="604">
        <f t="shared" si="54"/>
        <v>4</v>
      </c>
      <c r="K150" s="604">
        <f t="shared" si="54"/>
        <v>4</v>
      </c>
      <c r="L150" s="604">
        <f t="shared" si="53"/>
        <v>4</v>
      </c>
      <c r="N150" s="198"/>
    </row>
    <row r="151" spans="2:14">
      <c r="B151" s="243"/>
      <c r="D151" s="262" t="str">
        <f>D145</f>
        <v>2-sector</v>
      </c>
      <c r="E151" s="262" t="s">
        <v>627</v>
      </c>
      <c r="F151" s="604">
        <f t="shared" ref="F151:K151" si="55">F145</f>
        <v>4</v>
      </c>
      <c r="G151" s="604">
        <f t="shared" si="55"/>
        <v>4</v>
      </c>
      <c r="H151" s="604">
        <f t="shared" si="55"/>
        <v>4</v>
      </c>
      <c r="I151" s="604">
        <f t="shared" si="55"/>
        <v>4</v>
      </c>
      <c r="J151" s="604">
        <f t="shared" si="55"/>
        <v>4</v>
      </c>
      <c r="K151" s="604">
        <f t="shared" si="55"/>
        <v>4</v>
      </c>
      <c r="L151" s="604">
        <f t="shared" si="53"/>
        <v>4</v>
      </c>
      <c r="N151" s="198"/>
    </row>
    <row r="152" spans="2:14">
      <c r="B152" s="243"/>
      <c r="D152" s="262" t="str">
        <f>D146</f>
        <v>3-sector (or more)</v>
      </c>
      <c r="E152" s="262" t="s">
        <v>627</v>
      </c>
      <c r="F152" s="604">
        <f t="shared" ref="F152:K152" si="56">F146</f>
        <v>8</v>
      </c>
      <c r="G152" s="604">
        <f t="shared" si="56"/>
        <v>8</v>
      </c>
      <c r="H152" s="604">
        <f t="shared" si="56"/>
        <v>8</v>
      </c>
      <c r="I152" s="604">
        <f t="shared" si="56"/>
        <v>8</v>
      </c>
      <c r="J152" s="604">
        <f t="shared" si="56"/>
        <v>8</v>
      </c>
      <c r="K152" s="604">
        <f t="shared" si="56"/>
        <v>8</v>
      </c>
      <c r="L152" s="604">
        <f t="shared" si="53"/>
        <v>8</v>
      </c>
      <c r="N152" s="198"/>
    </row>
    <row r="153" spans="2:14">
      <c r="B153" s="243"/>
      <c r="D153" s="198"/>
      <c r="E153" s="198"/>
      <c r="F153" s="198"/>
      <c r="G153" s="198"/>
      <c r="H153" s="198"/>
      <c r="I153" s="198"/>
      <c r="J153" s="198"/>
      <c r="K153" s="198"/>
      <c r="N153" s="198"/>
    </row>
    <row r="154" spans="2:14" ht="15.75">
      <c r="B154" s="243"/>
      <c r="D154" s="265" t="str">
        <f>'C. Masterfiles'!D166</f>
        <v>Telenor</v>
      </c>
      <c r="E154" s="198"/>
      <c r="F154" s="198"/>
      <c r="G154" s="198"/>
      <c r="H154" s="198"/>
      <c r="I154" s="198"/>
      <c r="J154" s="198"/>
      <c r="K154" s="198"/>
      <c r="N154" s="198"/>
    </row>
    <row r="155" spans="2:14">
      <c r="B155" s="243"/>
      <c r="D155" s="198"/>
      <c r="E155" s="198"/>
      <c r="F155" s="198"/>
      <c r="G155" s="198"/>
      <c r="H155" s="198"/>
      <c r="I155" s="198"/>
      <c r="J155" s="198"/>
      <c r="K155" s="198"/>
      <c r="N155" s="198"/>
    </row>
    <row r="156" spans="2:14">
      <c r="B156" s="94"/>
      <c r="D156" s="270" t="str">
        <f>D136</f>
        <v>Среден брой 2G TRXs на една BTS (Average number of 2G TRXs per BTS )</v>
      </c>
      <c r="E156" s="271"/>
      <c r="F156" s="269"/>
      <c r="G156" s="272"/>
      <c r="H156" s="247"/>
      <c r="I156" s="247"/>
      <c r="J156" s="247"/>
      <c r="K156" s="247"/>
    </row>
    <row r="157" spans="2:14">
      <c r="B157" s="94"/>
      <c r="D157" s="268" t="s">
        <v>305</v>
      </c>
      <c r="E157" s="227" t="s">
        <v>14</v>
      </c>
      <c r="F157" s="214">
        <f t="shared" ref="F157:K157" si="57">F149</f>
        <v>2014</v>
      </c>
      <c r="G157" s="214">
        <f t="shared" si="57"/>
        <v>2015</v>
      </c>
      <c r="H157" s="214">
        <f t="shared" si="57"/>
        <v>2016</v>
      </c>
      <c r="I157" s="214">
        <f t="shared" si="57"/>
        <v>2017</v>
      </c>
      <c r="J157" s="214">
        <f t="shared" si="57"/>
        <v>2018</v>
      </c>
      <c r="K157" s="214">
        <f t="shared" si="57"/>
        <v>2019</v>
      </c>
      <c r="L157" s="214">
        <f t="shared" ref="L157" si="58">L149</f>
        <v>2020</v>
      </c>
    </row>
    <row r="158" spans="2:14">
      <c r="B158" s="94"/>
      <c r="D158" s="262" t="str">
        <f>D138</f>
        <v>1-sector</v>
      </c>
      <c r="E158" s="262" t="s">
        <v>306</v>
      </c>
      <c r="F158" s="604">
        <v>2</v>
      </c>
      <c r="G158" s="604">
        <f>F158</f>
        <v>2</v>
      </c>
      <c r="H158" s="604">
        <f t="shared" ref="H158:L158" si="59">G158</f>
        <v>2</v>
      </c>
      <c r="I158" s="604">
        <f t="shared" si="59"/>
        <v>2</v>
      </c>
      <c r="J158" s="604">
        <f t="shared" si="59"/>
        <v>2</v>
      </c>
      <c r="K158" s="604">
        <f t="shared" si="59"/>
        <v>2</v>
      </c>
      <c r="L158" s="604">
        <f t="shared" si="59"/>
        <v>2</v>
      </c>
    </row>
    <row r="159" spans="2:14">
      <c r="B159" s="94"/>
      <c r="D159" s="262" t="str">
        <f>D139</f>
        <v>2-sector</v>
      </c>
      <c r="E159" s="262" t="s">
        <v>306</v>
      </c>
      <c r="F159" s="604">
        <v>4</v>
      </c>
      <c r="G159" s="604">
        <f t="shared" ref="G159:L159" si="60">F159</f>
        <v>4</v>
      </c>
      <c r="H159" s="604">
        <f t="shared" si="60"/>
        <v>4</v>
      </c>
      <c r="I159" s="604">
        <f t="shared" si="60"/>
        <v>4</v>
      </c>
      <c r="J159" s="604">
        <f t="shared" si="60"/>
        <v>4</v>
      </c>
      <c r="K159" s="604">
        <f t="shared" si="60"/>
        <v>4</v>
      </c>
      <c r="L159" s="604">
        <f t="shared" si="60"/>
        <v>4</v>
      </c>
    </row>
    <row r="160" spans="2:14">
      <c r="B160" s="94"/>
      <c r="D160" s="262" t="str">
        <f>D140</f>
        <v>3-sector (or more)</v>
      </c>
      <c r="E160" s="262" t="s">
        <v>306</v>
      </c>
      <c r="F160" s="604">
        <v>8</v>
      </c>
      <c r="G160" s="604">
        <f t="shared" ref="G160:L160" si="61">F160</f>
        <v>8</v>
      </c>
      <c r="H160" s="604">
        <f t="shared" si="61"/>
        <v>8</v>
      </c>
      <c r="I160" s="604">
        <f t="shared" si="61"/>
        <v>8</v>
      </c>
      <c r="J160" s="604">
        <f t="shared" si="61"/>
        <v>8</v>
      </c>
      <c r="K160" s="604">
        <f t="shared" si="61"/>
        <v>8</v>
      </c>
      <c r="L160" s="604">
        <f t="shared" si="61"/>
        <v>8</v>
      </c>
    </row>
    <row r="161" spans="2:12">
      <c r="B161" s="243"/>
      <c r="D161" s="198"/>
      <c r="E161" s="198"/>
      <c r="F161" s="198"/>
      <c r="G161" s="198"/>
      <c r="H161" s="198"/>
      <c r="I161" s="198"/>
      <c r="J161" s="198"/>
      <c r="K161" s="198"/>
    </row>
    <row r="162" spans="2:12">
      <c r="B162" s="243"/>
      <c r="D162" s="270" t="str">
        <f>D142</f>
        <v>Среден брой 3G TRXs на един Node B (Average number of 3G Radios per Node B)</v>
      </c>
      <c r="E162" s="271"/>
      <c r="F162" s="269"/>
      <c r="G162" s="272"/>
      <c r="H162" s="247"/>
      <c r="I162" s="247"/>
      <c r="J162" s="247"/>
      <c r="K162" s="247"/>
    </row>
    <row r="163" spans="2:12">
      <c r="B163" s="243"/>
      <c r="D163" s="268" t="s">
        <v>305</v>
      </c>
      <c r="E163" s="227" t="s">
        <v>14</v>
      </c>
      <c r="F163" s="214">
        <f t="shared" ref="F163:K163" si="62">F157</f>
        <v>2014</v>
      </c>
      <c r="G163" s="214">
        <f t="shared" si="62"/>
        <v>2015</v>
      </c>
      <c r="H163" s="214">
        <f t="shared" si="62"/>
        <v>2016</v>
      </c>
      <c r="I163" s="214">
        <f t="shared" si="62"/>
        <v>2017</v>
      </c>
      <c r="J163" s="214">
        <f t="shared" si="62"/>
        <v>2018</v>
      </c>
      <c r="K163" s="214">
        <f t="shared" si="62"/>
        <v>2019</v>
      </c>
      <c r="L163" s="214">
        <f t="shared" ref="L163" si="63">L157</f>
        <v>2020</v>
      </c>
    </row>
    <row r="164" spans="2:12">
      <c r="B164" s="243"/>
      <c r="D164" s="262" t="str">
        <f>D144</f>
        <v>1-sector</v>
      </c>
      <c r="E164" s="262" t="s">
        <v>627</v>
      </c>
      <c r="F164" s="604">
        <f>F144</f>
        <v>4</v>
      </c>
      <c r="G164" s="604">
        <f t="shared" ref="G164:L164" si="64">G144</f>
        <v>4</v>
      </c>
      <c r="H164" s="604">
        <f t="shared" si="64"/>
        <v>4</v>
      </c>
      <c r="I164" s="604">
        <f t="shared" si="64"/>
        <v>4</v>
      </c>
      <c r="J164" s="604">
        <f t="shared" si="64"/>
        <v>4</v>
      </c>
      <c r="K164" s="604">
        <f t="shared" si="64"/>
        <v>4</v>
      </c>
      <c r="L164" s="604">
        <f t="shared" si="64"/>
        <v>4</v>
      </c>
    </row>
    <row r="165" spans="2:12">
      <c r="B165" s="243"/>
      <c r="D165" s="262" t="str">
        <f>D145</f>
        <v>2-sector</v>
      </c>
      <c r="E165" s="262" t="s">
        <v>627</v>
      </c>
      <c r="F165" s="604">
        <f t="shared" ref="F165:L165" si="65">F145</f>
        <v>4</v>
      </c>
      <c r="G165" s="604">
        <f t="shared" si="65"/>
        <v>4</v>
      </c>
      <c r="H165" s="604">
        <f t="shared" si="65"/>
        <v>4</v>
      </c>
      <c r="I165" s="604">
        <f t="shared" si="65"/>
        <v>4</v>
      </c>
      <c r="J165" s="604">
        <f t="shared" si="65"/>
        <v>4</v>
      </c>
      <c r="K165" s="604">
        <f t="shared" si="65"/>
        <v>4</v>
      </c>
      <c r="L165" s="604">
        <f t="shared" si="65"/>
        <v>4</v>
      </c>
    </row>
    <row r="166" spans="2:12">
      <c r="B166" s="243"/>
      <c r="D166" s="262" t="str">
        <f>D146</f>
        <v>3-sector (or more)</v>
      </c>
      <c r="E166" s="262" t="s">
        <v>627</v>
      </c>
      <c r="F166" s="604">
        <f t="shared" ref="F166:L166" si="66">F146</f>
        <v>8</v>
      </c>
      <c r="G166" s="604">
        <f t="shared" si="66"/>
        <v>8</v>
      </c>
      <c r="H166" s="604">
        <f t="shared" si="66"/>
        <v>8</v>
      </c>
      <c r="I166" s="604">
        <f t="shared" si="66"/>
        <v>8</v>
      </c>
      <c r="J166" s="604">
        <f t="shared" si="66"/>
        <v>8</v>
      </c>
      <c r="K166" s="604">
        <f t="shared" si="66"/>
        <v>8</v>
      </c>
      <c r="L166" s="604">
        <f t="shared" si="66"/>
        <v>8</v>
      </c>
    </row>
    <row r="167" spans="2:12">
      <c r="B167" s="243"/>
      <c r="D167" s="198"/>
      <c r="E167" s="198"/>
      <c r="F167" s="198"/>
      <c r="G167" s="198"/>
      <c r="H167" s="198"/>
      <c r="I167" s="198"/>
      <c r="J167" s="198"/>
      <c r="K167" s="198"/>
    </row>
    <row r="168" spans="2:12">
      <c r="B168" s="243"/>
      <c r="D168" s="270" t="str">
        <f>D148</f>
        <v>Среден брой 4G TRXs на един eNode B (Average number of 4G Radios per eNode B)</v>
      </c>
      <c r="E168" s="271"/>
      <c r="F168" s="269"/>
      <c r="G168" s="272"/>
      <c r="H168" s="247"/>
      <c r="I168" s="247"/>
      <c r="J168" s="247"/>
      <c r="K168" s="247"/>
    </row>
    <row r="169" spans="2:12">
      <c r="B169" s="243"/>
      <c r="D169" s="268" t="s">
        <v>305</v>
      </c>
      <c r="E169" s="227" t="s">
        <v>14</v>
      </c>
      <c r="F169" s="214">
        <f t="shared" ref="F169:K169" si="67">F163</f>
        <v>2014</v>
      </c>
      <c r="G169" s="214">
        <f t="shared" si="67"/>
        <v>2015</v>
      </c>
      <c r="H169" s="214">
        <f t="shared" si="67"/>
        <v>2016</v>
      </c>
      <c r="I169" s="214">
        <f t="shared" si="67"/>
        <v>2017</v>
      </c>
      <c r="J169" s="214">
        <f t="shared" si="67"/>
        <v>2018</v>
      </c>
      <c r="K169" s="214">
        <f t="shared" si="67"/>
        <v>2019</v>
      </c>
      <c r="L169" s="214">
        <f t="shared" ref="L169" si="68">L163</f>
        <v>2020</v>
      </c>
    </row>
    <row r="170" spans="2:12">
      <c r="B170" s="243"/>
      <c r="D170" s="262" t="str">
        <f>D150</f>
        <v>1-sector</v>
      </c>
      <c r="E170" s="262" t="s">
        <v>627</v>
      </c>
      <c r="F170" s="604">
        <f>F150</f>
        <v>4</v>
      </c>
      <c r="G170" s="604">
        <f t="shared" ref="G170:L170" si="69">G150</f>
        <v>4</v>
      </c>
      <c r="H170" s="604">
        <f t="shared" si="69"/>
        <v>4</v>
      </c>
      <c r="I170" s="604">
        <f t="shared" si="69"/>
        <v>4</v>
      </c>
      <c r="J170" s="604">
        <f t="shared" si="69"/>
        <v>4</v>
      </c>
      <c r="K170" s="604">
        <f t="shared" si="69"/>
        <v>4</v>
      </c>
      <c r="L170" s="604">
        <f t="shared" si="69"/>
        <v>4</v>
      </c>
    </row>
    <row r="171" spans="2:12">
      <c r="B171" s="243"/>
      <c r="D171" s="262" t="str">
        <f>D151</f>
        <v>2-sector</v>
      </c>
      <c r="E171" s="262" t="s">
        <v>627</v>
      </c>
      <c r="F171" s="604">
        <f t="shared" ref="F171:L171" si="70">F151</f>
        <v>4</v>
      </c>
      <c r="G171" s="604">
        <f t="shared" si="70"/>
        <v>4</v>
      </c>
      <c r="H171" s="604">
        <f t="shared" si="70"/>
        <v>4</v>
      </c>
      <c r="I171" s="604">
        <f t="shared" si="70"/>
        <v>4</v>
      </c>
      <c r="J171" s="604">
        <f t="shared" si="70"/>
        <v>4</v>
      </c>
      <c r="K171" s="604">
        <f t="shared" si="70"/>
        <v>4</v>
      </c>
      <c r="L171" s="604">
        <f t="shared" si="70"/>
        <v>4</v>
      </c>
    </row>
    <row r="172" spans="2:12">
      <c r="B172" s="243"/>
      <c r="D172" s="262" t="str">
        <f>D152</f>
        <v>3-sector (or more)</v>
      </c>
      <c r="E172" s="262" t="s">
        <v>627</v>
      </c>
      <c r="F172" s="604">
        <f t="shared" ref="F172:L172" si="71">F152</f>
        <v>8</v>
      </c>
      <c r="G172" s="604">
        <f t="shared" si="71"/>
        <v>8</v>
      </c>
      <c r="H172" s="604">
        <f t="shared" si="71"/>
        <v>8</v>
      </c>
      <c r="I172" s="604">
        <f t="shared" si="71"/>
        <v>8</v>
      </c>
      <c r="J172" s="604">
        <f t="shared" si="71"/>
        <v>8</v>
      </c>
      <c r="K172" s="604">
        <f t="shared" si="71"/>
        <v>8</v>
      </c>
      <c r="L172" s="604">
        <f t="shared" si="71"/>
        <v>8</v>
      </c>
    </row>
    <row r="173" spans="2:12">
      <c r="B173" s="243"/>
      <c r="D173" s="198"/>
      <c r="E173" s="198"/>
      <c r="F173" s="198"/>
      <c r="G173" s="198"/>
      <c r="H173" s="198"/>
      <c r="I173" s="198"/>
      <c r="J173" s="198"/>
      <c r="K173" s="198"/>
    </row>
    <row r="174" spans="2:12" ht="15.75">
      <c r="B174" s="243"/>
      <c r="D174" s="265" t="str">
        <f>'C. Masterfiles'!D167</f>
        <v>BTC</v>
      </c>
      <c r="E174" s="198"/>
      <c r="F174" s="198"/>
      <c r="G174" s="198"/>
      <c r="H174" s="198"/>
      <c r="I174" s="198"/>
      <c r="J174" s="198"/>
      <c r="K174" s="198"/>
    </row>
    <row r="175" spans="2:12">
      <c r="B175" s="94"/>
      <c r="D175" s="243"/>
      <c r="E175" s="243"/>
      <c r="F175" s="243"/>
      <c r="G175" s="243"/>
      <c r="H175" s="243"/>
      <c r="I175" s="243"/>
    </row>
    <row r="176" spans="2:12">
      <c r="B176" s="94"/>
      <c r="D176" s="270" t="s">
        <v>952</v>
      </c>
      <c r="E176" s="271"/>
      <c r="F176" s="269"/>
      <c r="G176" s="272"/>
      <c r="H176" s="247"/>
      <c r="I176" s="247"/>
      <c r="J176" s="247"/>
      <c r="K176" s="247"/>
    </row>
    <row r="177" spans="2:12">
      <c r="B177" s="94"/>
      <c r="D177" s="268" t="s">
        <v>305</v>
      </c>
      <c r="E177" s="227" t="s">
        <v>14</v>
      </c>
      <c r="F177" s="214">
        <f t="shared" ref="F177:K177" si="72">F169</f>
        <v>2014</v>
      </c>
      <c r="G177" s="214">
        <f t="shared" si="72"/>
        <v>2015</v>
      </c>
      <c r="H177" s="214">
        <f t="shared" si="72"/>
        <v>2016</v>
      </c>
      <c r="I177" s="214">
        <f t="shared" si="72"/>
        <v>2017</v>
      </c>
      <c r="J177" s="214">
        <f t="shared" si="72"/>
        <v>2018</v>
      </c>
      <c r="K177" s="214">
        <f t="shared" si="72"/>
        <v>2019</v>
      </c>
      <c r="L177" s="214">
        <f t="shared" ref="L177" si="73">L169</f>
        <v>2020</v>
      </c>
    </row>
    <row r="178" spans="2:12">
      <c r="B178" s="94"/>
      <c r="D178" s="504" t="s">
        <v>596</v>
      </c>
      <c r="E178" s="262" t="s">
        <v>306</v>
      </c>
      <c r="F178" s="604">
        <f>F158</f>
        <v>2</v>
      </c>
      <c r="G178" s="604">
        <f t="shared" ref="G178:L178" si="74">G158</f>
        <v>2</v>
      </c>
      <c r="H178" s="604">
        <f t="shared" si="74"/>
        <v>2</v>
      </c>
      <c r="I178" s="604">
        <f t="shared" si="74"/>
        <v>2</v>
      </c>
      <c r="J178" s="604">
        <f t="shared" si="74"/>
        <v>2</v>
      </c>
      <c r="K178" s="604">
        <f t="shared" si="74"/>
        <v>2</v>
      </c>
      <c r="L178" s="604">
        <f t="shared" si="74"/>
        <v>2</v>
      </c>
    </row>
    <row r="179" spans="2:12">
      <c r="B179" s="94"/>
      <c r="D179" s="504" t="s">
        <v>597</v>
      </c>
      <c r="E179" s="262" t="s">
        <v>306</v>
      </c>
      <c r="F179" s="604">
        <f t="shared" ref="F179:L179" si="75">F159</f>
        <v>4</v>
      </c>
      <c r="G179" s="604">
        <f t="shared" si="75"/>
        <v>4</v>
      </c>
      <c r="H179" s="604">
        <f t="shared" si="75"/>
        <v>4</v>
      </c>
      <c r="I179" s="604">
        <f t="shared" si="75"/>
        <v>4</v>
      </c>
      <c r="J179" s="604">
        <f t="shared" si="75"/>
        <v>4</v>
      </c>
      <c r="K179" s="604">
        <f t="shared" si="75"/>
        <v>4</v>
      </c>
      <c r="L179" s="604">
        <f t="shared" si="75"/>
        <v>4</v>
      </c>
    </row>
    <row r="180" spans="2:12">
      <c r="B180" s="94"/>
      <c r="D180" s="504" t="s">
        <v>598</v>
      </c>
      <c r="E180" s="262" t="s">
        <v>306</v>
      </c>
      <c r="F180" s="604">
        <f t="shared" ref="F180:L180" si="76">F160</f>
        <v>8</v>
      </c>
      <c r="G180" s="604">
        <f t="shared" si="76"/>
        <v>8</v>
      </c>
      <c r="H180" s="604">
        <f t="shared" si="76"/>
        <v>8</v>
      </c>
      <c r="I180" s="604">
        <f t="shared" si="76"/>
        <v>8</v>
      </c>
      <c r="J180" s="604">
        <f t="shared" si="76"/>
        <v>8</v>
      </c>
      <c r="K180" s="604">
        <f t="shared" si="76"/>
        <v>8</v>
      </c>
      <c r="L180" s="604">
        <f t="shared" si="76"/>
        <v>8</v>
      </c>
    </row>
    <row r="181" spans="2:12">
      <c r="B181" s="243"/>
      <c r="D181" s="198"/>
      <c r="E181" s="198"/>
      <c r="F181" s="198"/>
      <c r="G181" s="198"/>
      <c r="H181" s="198"/>
      <c r="I181" s="198"/>
      <c r="J181" s="198"/>
      <c r="K181" s="198"/>
    </row>
    <row r="182" spans="2:12">
      <c r="B182" s="243"/>
      <c r="D182" s="270" t="str">
        <f>D162</f>
        <v>Среден брой 3G TRXs на един Node B (Average number of 3G Radios per Node B)</v>
      </c>
      <c r="E182" s="271"/>
      <c r="F182" s="269"/>
      <c r="G182" s="272"/>
      <c r="H182" s="247"/>
      <c r="I182" s="247"/>
      <c r="J182" s="247"/>
      <c r="K182" s="247"/>
    </row>
    <row r="183" spans="2:12">
      <c r="B183" s="243"/>
      <c r="D183" s="268" t="s">
        <v>305</v>
      </c>
      <c r="E183" s="227" t="s">
        <v>14</v>
      </c>
      <c r="F183" s="214">
        <f t="shared" ref="F183:K183" si="77">F177</f>
        <v>2014</v>
      </c>
      <c r="G183" s="214">
        <f t="shared" si="77"/>
        <v>2015</v>
      </c>
      <c r="H183" s="214">
        <f t="shared" si="77"/>
        <v>2016</v>
      </c>
      <c r="I183" s="214">
        <f t="shared" si="77"/>
        <v>2017</v>
      </c>
      <c r="J183" s="214">
        <f t="shared" si="77"/>
        <v>2018</v>
      </c>
      <c r="K183" s="214">
        <f t="shared" si="77"/>
        <v>2019</v>
      </c>
      <c r="L183" s="214">
        <f t="shared" ref="L183" si="78">L177</f>
        <v>2020</v>
      </c>
    </row>
    <row r="184" spans="2:12">
      <c r="B184" s="243"/>
      <c r="D184" s="262" t="str">
        <f>D178</f>
        <v>1-секторна BTS (1-sector BTS)</v>
      </c>
      <c r="E184" s="262" t="str">
        <f>E164</f>
        <v># of Radios</v>
      </c>
      <c r="F184" s="604">
        <f>F164</f>
        <v>4</v>
      </c>
      <c r="G184" s="604">
        <f t="shared" ref="G184:L184" si="79">G164</f>
        <v>4</v>
      </c>
      <c r="H184" s="604">
        <f t="shared" si="79"/>
        <v>4</v>
      </c>
      <c r="I184" s="604">
        <f t="shared" si="79"/>
        <v>4</v>
      </c>
      <c r="J184" s="604">
        <f t="shared" si="79"/>
        <v>4</v>
      </c>
      <c r="K184" s="604">
        <f t="shared" si="79"/>
        <v>4</v>
      </c>
      <c r="L184" s="604">
        <f t="shared" si="79"/>
        <v>4</v>
      </c>
    </row>
    <row r="185" spans="2:12">
      <c r="B185" s="243"/>
      <c r="D185" s="262" t="str">
        <f>D179</f>
        <v>2-секторна BTS (2-sector BTS)</v>
      </c>
      <c r="E185" s="262" t="str">
        <f t="shared" ref="E185:L186" si="80">E165</f>
        <v># of Radios</v>
      </c>
      <c r="F185" s="604">
        <f t="shared" si="80"/>
        <v>4</v>
      </c>
      <c r="G185" s="604">
        <f t="shared" si="80"/>
        <v>4</v>
      </c>
      <c r="H185" s="604">
        <f t="shared" si="80"/>
        <v>4</v>
      </c>
      <c r="I185" s="604">
        <f t="shared" si="80"/>
        <v>4</v>
      </c>
      <c r="J185" s="604">
        <f t="shared" si="80"/>
        <v>4</v>
      </c>
      <c r="K185" s="604">
        <f t="shared" si="80"/>
        <v>4</v>
      </c>
      <c r="L185" s="604">
        <f t="shared" si="80"/>
        <v>4</v>
      </c>
    </row>
    <row r="186" spans="2:12">
      <c r="B186" s="243"/>
      <c r="D186" s="262" t="str">
        <f>D180</f>
        <v>3-секторна BTS (3-sector BTS)</v>
      </c>
      <c r="E186" s="262" t="str">
        <f t="shared" si="80"/>
        <v># of Radios</v>
      </c>
      <c r="F186" s="604">
        <f t="shared" si="80"/>
        <v>8</v>
      </c>
      <c r="G186" s="604">
        <f t="shared" si="80"/>
        <v>8</v>
      </c>
      <c r="H186" s="604">
        <f t="shared" si="80"/>
        <v>8</v>
      </c>
      <c r="I186" s="604">
        <f t="shared" si="80"/>
        <v>8</v>
      </c>
      <c r="J186" s="604">
        <f t="shared" si="80"/>
        <v>8</v>
      </c>
      <c r="K186" s="604">
        <f t="shared" si="80"/>
        <v>8</v>
      </c>
      <c r="L186" s="604">
        <f t="shared" si="80"/>
        <v>8</v>
      </c>
    </row>
    <row r="187" spans="2:12">
      <c r="B187" s="243"/>
      <c r="D187" s="198"/>
      <c r="E187" s="198"/>
      <c r="F187" s="198"/>
      <c r="G187" s="198"/>
      <c r="H187" s="198"/>
      <c r="I187" s="198"/>
      <c r="J187" s="198"/>
      <c r="K187" s="198"/>
    </row>
    <row r="188" spans="2:12">
      <c r="B188" s="243"/>
      <c r="D188" s="270" t="str">
        <f>D168</f>
        <v>Среден брой 4G TRXs на един eNode B (Average number of 4G Radios per eNode B)</v>
      </c>
      <c r="E188" s="271"/>
      <c r="F188" s="269"/>
      <c r="G188" s="272"/>
      <c r="H188" s="247"/>
      <c r="I188" s="247"/>
      <c r="J188" s="247"/>
      <c r="K188" s="247"/>
    </row>
    <row r="189" spans="2:12">
      <c r="B189" s="243"/>
      <c r="D189" s="268" t="s">
        <v>305</v>
      </c>
      <c r="E189" s="227" t="s">
        <v>14</v>
      </c>
      <c r="F189" s="214">
        <f t="shared" ref="F189:K189" si="81">F183</f>
        <v>2014</v>
      </c>
      <c r="G189" s="214">
        <f t="shared" si="81"/>
        <v>2015</v>
      </c>
      <c r="H189" s="214">
        <f t="shared" si="81"/>
        <v>2016</v>
      </c>
      <c r="I189" s="214">
        <f t="shared" si="81"/>
        <v>2017</v>
      </c>
      <c r="J189" s="214">
        <f t="shared" si="81"/>
        <v>2018</v>
      </c>
      <c r="K189" s="214">
        <f t="shared" si="81"/>
        <v>2019</v>
      </c>
      <c r="L189" s="214">
        <f t="shared" ref="L189:L192" si="82">L183</f>
        <v>2020</v>
      </c>
    </row>
    <row r="190" spans="2:12">
      <c r="B190" s="243"/>
      <c r="D190" s="262" t="str">
        <f>D184</f>
        <v>1-секторна BTS (1-sector BTS)</v>
      </c>
      <c r="E190" s="262" t="str">
        <f>E170</f>
        <v># of Radios</v>
      </c>
      <c r="F190" s="604">
        <f>F184</f>
        <v>4</v>
      </c>
      <c r="G190" s="604">
        <f t="shared" ref="G190:K190" si="83">G184</f>
        <v>4</v>
      </c>
      <c r="H190" s="604">
        <f t="shared" si="83"/>
        <v>4</v>
      </c>
      <c r="I190" s="604">
        <f t="shared" si="83"/>
        <v>4</v>
      </c>
      <c r="J190" s="604">
        <f t="shared" si="83"/>
        <v>4</v>
      </c>
      <c r="K190" s="604">
        <f t="shared" si="83"/>
        <v>4</v>
      </c>
      <c r="L190" s="604">
        <f t="shared" si="82"/>
        <v>4</v>
      </c>
    </row>
    <row r="191" spans="2:12">
      <c r="B191" s="243"/>
      <c r="D191" s="262" t="str">
        <f>D185</f>
        <v>2-секторна BTS (2-sector BTS)</v>
      </c>
      <c r="E191" s="262" t="str">
        <f t="shared" ref="E191:E192" si="84">E171</f>
        <v># of Radios</v>
      </c>
      <c r="F191" s="604">
        <f t="shared" ref="F191:K191" si="85">F185</f>
        <v>4</v>
      </c>
      <c r="G191" s="604">
        <f t="shared" si="85"/>
        <v>4</v>
      </c>
      <c r="H191" s="604">
        <f t="shared" si="85"/>
        <v>4</v>
      </c>
      <c r="I191" s="604">
        <f t="shared" si="85"/>
        <v>4</v>
      </c>
      <c r="J191" s="604">
        <f t="shared" si="85"/>
        <v>4</v>
      </c>
      <c r="K191" s="604">
        <f t="shared" si="85"/>
        <v>4</v>
      </c>
      <c r="L191" s="604">
        <f t="shared" si="82"/>
        <v>4</v>
      </c>
    </row>
    <row r="192" spans="2:12">
      <c r="B192" s="243"/>
      <c r="D192" s="262" t="str">
        <f>D186</f>
        <v>3-секторна BTS (3-sector BTS)</v>
      </c>
      <c r="E192" s="262" t="str">
        <f t="shared" si="84"/>
        <v># of Radios</v>
      </c>
      <c r="F192" s="604">
        <f t="shared" ref="F192:K192" si="86">F186</f>
        <v>8</v>
      </c>
      <c r="G192" s="604">
        <f t="shared" si="86"/>
        <v>8</v>
      </c>
      <c r="H192" s="604">
        <f t="shared" si="86"/>
        <v>8</v>
      </c>
      <c r="I192" s="604">
        <f t="shared" si="86"/>
        <v>8</v>
      </c>
      <c r="J192" s="604">
        <f t="shared" si="86"/>
        <v>8</v>
      </c>
      <c r="K192" s="604">
        <f t="shared" si="86"/>
        <v>8</v>
      </c>
      <c r="L192" s="604">
        <f t="shared" si="82"/>
        <v>8</v>
      </c>
    </row>
    <row r="193" spans="2:13">
      <c r="B193" s="243"/>
      <c r="D193" s="198"/>
      <c r="E193" s="198"/>
      <c r="F193" s="198"/>
      <c r="G193" s="198"/>
      <c r="H193" s="198"/>
      <c r="I193" s="198"/>
      <c r="J193" s="198"/>
      <c r="K193" s="198"/>
      <c r="M193" s="198"/>
    </row>
    <row r="194" spans="2:13" ht="15.75">
      <c r="B194" s="243"/>
      <c r="D194" s="265" t="str">
        <f>'C. Masterfiles'!D168</f>
        <v>Efficient Operator (MEO)</v>
      </c>
      <c r="E194" s="198"/>
      <c r="F194" s="198"/>
      <c r="G194" s="198"/>
      <c r="H194" s="198"/>
      <c r="I194" s="198"/>
      <c r="J194" s="198"/>
      <c r="K194" s="198"/>
      <c r="M194" s="198"/>
    </row>
    <row r="195" spans="2:13">
      <c r="B195" s="243"/>
      <c r="D195" s="243"/>
      <c r="E195" s="243"/>
      <c r="F195" s="243"/>
      <c r="G195" s="243"/>
      <c r="H195" s="243"/>
      <c r="I195" s="243"/>
    </row>
    <row r="196" spans="2:13">
      <c r="B196" s="243"/>
      <c r="D196" s="270" t="str">
        <f>D176</f>
        <v>Среден брой 2G TRXs на една BTS (Average number of GSM TRXs per BTS )</v>
      </c>
      <c r="E196" s="271"/>
      <c r="F196" s="269"/>
      <c r="G196" s="272"/>
      <c r="H196" s="247"/>
      <c r="I196" s="247"/>
      <c r="J196" s="247"/>
      <c r="K196" s="247"/>
      <c r="M196" s="248"/>
    </row>
    <row r="197" spans="2:13">
      <c r="B197" s="243"/>
      <c r="D197" s="268" t="s">
        <v>305</v>
      </c>
      <c r="E197" s="227" t="s">
        <v>14</v>
      </c>
      <c r="F197" s="214">
        <f t="shared" ref="F197:K197" si="87">F189</f>
        <v>2014</v>
      </c>
      <c r="G197" s="214">
        <f t="shared" si="87"/>
        <v>2015</v>
      </c>
      <c r="H197" s="214">
        <f t="shared" si="87"/>
        <v>2016</v>
      </c>
      <c r="I197" s="214">
        <f t="shared" si="87"/>
        <v>2017</v>
      </c>
      <c r="J197" s="214">
        <f t="shared" si="87"/>
        <v>2018</v>
      </c>
      <c r="K197" s="214">
        <f t="shared" si="87"/>
        <v>2019</v>
      </c>
      <c r="L197" s="214">
        <f t="shared" ref="L197" si="88">L189</f>
        <v>2020</v>
      </c>
      <c r="M197" s="248"/>
    </row>
    <row r="198" spans="2:13">
      <c r="B198" s="243"/>
      <c r="D198" s="262" t="str">
        <f>D178</f>
        <v>1-секторна BTS (1-sector BTS)</v>
      </c>
      <c r="E198" s="262" t="s">
        <v>306</v>
      </c>
      <c r="F198" s="604">
        <f>AVERAGE(F138,F158,F178)</f>
        <v>2.6666666666666665</v>
      </c>
      <c r="G198" s="604">
        <f t="shared" ref="G198:L198" si="89">AVERAGE(G138,G158,G178)</f>
        <v>2.6666666666666665</v>
      </c>
      <c r="H198" s="604">
        <f t="shared" si="89"/>
        <v>2.6666666666666665</v>
      </c>
      <c r="I198" s="604">
        <f t="shared" si="89"/>
        <v>2.6666666666666665</v>
      </c>
      <c r="J198" s="604">
        <f t="shared" si="89"/>
        <v>2.6666666666666665</v>
      </c>
      <c r="K198" s="604">
        <f t="shared" si="89"/>
        <v>2.6666666666666665</v>
      </c>
      <c r="L198" s="604">
        <f t="shared" si="89"/>
        <v>2.6666666666666665</v>
      </c>
      <c r="M198" s="248"/>
    </row>
    <row r="199" spans="2:13">
      <c r="B199" s="243"/>
      <c r="D199" s="262" t="str">
        <f>D179</f>
        <v>2-секторна BTS (2-sector BTS)</v>
      </c>
      <c r="E199" s="262" t="s">
        <v>306</v>
      </c>
      <c r="F199" s="604">
        <f t="shared" ref="F199:L199" si="90">AVERAGE(F139,F159,F179)</f>
        <v>4</v>
      </c>
      <c r="G199" s="604">
        <f t="shared" si="90"/>
        <v>4</v>
      </c>
      <c r="H199" s="604">
        <f t="shared" si="90"/>
        <v>4</v>
      </c>
      <c r="I199" s="604">
        <f t="shared" si="90"/>
        <v>4</v>
      </c>
      <c r="J199" s="604">
        <f t="shared" si="90"/>
        <v>4</v>
      </c>
      <c r="K199" s="604">
        <f t="shared" si="90"/>
        <v>4</v>
      </c>
      <c r="L199" s="604">
        <f t="shared" si="90"/>
        <v>4</v>
      </c>
      <c r="M199" s="248"/>
    </row>
    <row r="200" spans="2:13">
      <c r="B200" s="243"/>
      <c r="D200" s="262" t="str">
        <f>D180</f>
        <v>3-секторна BTS (3-sector BTS)</v>
      </c>
      <c r="E200" s="262" t="s">
        <v>306</v>
      </c>
      <c r="F200" s="604">
        <f t="shared" ref="F200:L200" si="91">AVERAGE(F140,F160,F180)</f>
        <v>8</v>
      </c>
      <c r="G200" s="604">
        <f t="shared" si="91"/>
        <v>8</v>
      </c>
      <c r="H200" s="604">
        <f t="shared" si="91"/>
        <v>8</v>
      </c>
      <c r="I200" s="604">
        <f t="shared" si="91"/>
        <v>8</v>
      </c>
      <c r="J200" s="604">
        <f t="shared" si="91"/>
        <v>8</v>
      </c>
      <c r="K200" s="604">
        <f t="shared" si="91"/>
        <v>8</v>
      </c>
      <c r="L200" s="604">
        <f t="shared" si="91"/>
        <v>8</v>
      </c>
      <c r="M200" s="248"/>
    </row>
    <row r="201" spans="2:13">
      <c r="B201" s="243"/>
      <c r="D201" s="198"/>
      <c r="E201" s="198"/>
      <c r="F201" s="198"/>
      <c r="G201" s="198"/>
      <c r="H201" s="198"/>
      <c r="I201" s="198"/>
      <c r="J201" s="198"/>
      <c r="K201" s="198"/>
      <c r="L201" s="198"/>
      <c r="M201" s="248"/>
    </row>
    <row r="202" spans="2:13">
      <c r="B202" s="243"/>
      <c r="D202" s="270" t="str">
        <f>D182</f>
        <v>Среден брой 3G TRXs на един Node B (Average number of 3G Radios per Node B)</v>
      </c>
      <c r="E202" s="271"/>
      <c r="F202" s="269"/>
      <c r="G202" s="272"/>
      <c r="H202" s="247"/>
      <c r="I202" s="247"/>
      <c r="J202" s="247"/>
      <c r="K202" s="247"/>
      <c r="L202" s="247"/>
      <c r="M202" s="248"/>
    </row>
    <row r="203" spans="2:13">
      <c r="B203" s="243"/>
      <c r="D203" s="268" t="s">
        <v>305</v>
      </c>
      <c r="E203" s="227" t="s">
        <v>14</v>
      </c>
      <c r="F203" s="214">
        <f t="shared" ref="F203:K203" si="92">F197</f>
        <v>2014</v>
      </c>
      <c r="G203" s="214">
        <f t="shared" si="92"/>
        <v>2015</v>
      </c>
      <c r="H203" s="214">
        <f t="shared" si="92"/>
        <v>2016</v>
      </c>
      <c r="I203" s="214">
        <f t="shared" si="92"/>
        <v>2017</v>
      </c>
      <c r="J203" s="214">
        <f t="shared" si="92"/>
        <v>2018</v>
      </c>
      <c r="K203" s="214">
        <f t="shared" si="92"/>
        <v>2019</v>
      </c>
      <c r="L203" s="214">
        <f t="shared" ref="L203" si="93">L197</f>
        <v>2020</v>
      </c>
      <c r="M203" s="248"/>
    </row>
    <row r="204" spans="2:13">
      <c r="B204" s="243"/>
      <c r="D204" s="262" t="str">
        <f>D184</f>
        <v>1-секторна BTS (1-sector BTS)</v>
      </c>
      <c r="E204" s="262" t="str">
        <f>E184</f>
        <v># of Radios</v>
      </c>
      <c r="F204" s="604">
        <f>AVERAGE(F144,F164,F184)</f>
        <v>4</v>
      </c>
      <c r="G204" s="604">
        <f t="shared" ref="G204:L204" si="94">AVERAGE(G144,G164,G184)</f>
        <v>4</v>
      </c>
      <c r="H204" s="604">
        <f t="shared" si="94"/>
        <v>4</v>
      </c>
      <c r="I204" s="604">
        <f t="shared" si="94"/>
        <v>4</v>
      </c>
      <c r="J204" s="604">
        <f t="shared" si="94"/>
        <v>4</v>
      </c>
      <c r="K204" s="604">
        <f t="shared" si="94"/>
        <v>4</v>
      </c>
      <c r="L204" s="604">
        <f t="shared" si="94"/>
        <v>4</v>
      </c>
      <c r="M204" s="248"/>
    </row>
    <row r="205" spans="2:13">
      <c r="B205" s="243"/>
      <c r="D205" s="262" t="str">
        <f>D185</f>
        <v>2-секторна BTS (2-sector BTS)</v>
      </c>
      <c r="E205" s="262" t="str">
        <f t="shared" ref="E205:E206" si="95">E185</f>
        <v># of Radios</v>
      </c>
      <c r="F205" s="604">
        <f t="shared" ref="F205:L205" si="96">AVERAGE(F145,F165,F185)</f>
        <v>4</v>
      </c>
      <c r="G205" s="604">
        <f t="shared" si="96"/>
        <v>4</v>
      </c>
      <c r="H205" s="604">
        <f t="shared" si="96"/>
        <v>4</v>
      </c>
      <c r="I205" s="604">
        <f t="shared" si="96"/>
        <v>4</v>
      </c>
      <c r="J205" s="604">
        <f t="shared" si="96"/>
        <v>4</v>
      </c>
      <c r="K205" s="604">
        <f t="shared" si="96"/>
        <v>4</v>
      </c>
      <c r="L205" s="604">
        <f t="shared" si="96"/>
        <v>4</v>
      </c>
      <c r="M205" s="248"/>
    </row>
    <row r="206" spans="2:13">
      <c r="B206" s="243"/>
      <c r="D206" s="262" t="str">
        <f>D186</f>
        <v>3-секторна BTS (3-sector BTS)</v>
      </c>
      <c r="E206" s="262" t="str">
        <f t="shared" si="95"/>
        <v># of Radios</v>
      </c>
      <c r="F206" s="604">
        <f t="shared" ref="F206:L206" si="97">AVERAGE(F146,F166,F186)</f>
        <v>8</v>
      </c>
      <c r="G206" s="604">
        <f t="shared" si="97"/>
        <v>8</v>
      </c>
      <c r="H206" s="604">
        <f t="shared" si="97"/>
        <v>8</v>
      </c>
      <c r="I206" s="604">
        <f t="shared" si="97"/>
        <v>8</v>
      </c>
      <c r="J206" s="604">
        <f t="shared" si="97"/>
        <v>8</v>
      </c>
      <c r="K206" s="604">
        <f t="shared" si="97"/>
        <v>8</v>
      </c>
      <c r="L206" s="604">
        <f t="shared" si="97"/>
        <v>8</v>
      </c>
      <c r="M206" s="248"/>
    </row>
    <row r="207" spans="2:13">
      <c r="B207" s="243"/>
      <c r="D207" s="198"/>
      <c r="E207" s="198"/>
      <c r="F207" s="198"/>
      <c r="G207" s="198"/>
      <c r="H207" s="198"/>
      <c r="I207" s="198"/>
      <c r="J207" s="198"/>
      <c r="K207" s="198"/>
      <c r="L207" s="198"/>
      <c r="M207" s="248"/>
    </row>
    <row r="208" spans="2:13">
      <c r="B208" s="243"/>
      <c r="D208" s="270" t="str">
        <f>D188</f>
        <v>Среден брой 4G TRXs на един eNode B (Average number of 4G Radios per eNode B)</v>
      </c>
      <c r="E208" s="271"/>
      <c r="F208" s="269"/>
      <c r="G208" s="272"/>
      <c r="H208" s="247"/>
      <c r="I208" s="247"/>
      <c r="J208" s="247"/>
      <c r="K208" s="247"/>
      <c r="L208" s="247"/>
      <c r="M208" s="248"/>
    </row>
    <row r="209" spans="2:13">
      <c r="B209" s="243"/>
      <c r="D209" s="268" t="s">
        <v>305</v>
      </c>
      <c r="E209" s="227" t="s">
        <v>14</v>
      </c>
      <c r="F209" s="214">
        <f t="shared" ref="F209:K209" si="98">F203</f>
        <v>2014</v>
      </c>
      <c r="G209" s="214">
        <f t="shared" si="98"/>
        <v>2015</v>
      </c>
      <c r="H209" s="214">
        <f t="shared" si="98"/>
        <v>2016</v>
      </c>
      <c r="I209" s="214">
        <f t="shared" si="98"/>
        <v>2017</v>
      </c>
      <c r="J209" s="214">
        <f t="shared" si="98"/>
        <v>2018</v>
      </c>
      <c r="K209" s="214">
        <f t="shared" si="98"/>
        <v>2019</v>
      </c>
      <c r="L209" s="214">
        <f t="shared" ref="L209" si="99">L203</f>
        <v>2020</v>
      </c>
      <c r="M209" s="248"/>
    </row>
    <row r="210" spans="2:13">
      <c r="B210" s="243"/>
      <c r="D210" s="262" t="str">
        <f>D190</f>
        <v>1-секторна BTS (1-sector BTS)</v>
      </c>
      <c r="E210" s="262" t="s">
        <v>627</v>
      </c>
      <c r="F210" s="604">
        <f>AVERAGE(F150,F170,F190)</f>
        <v>4</v>
      </c>
      <c r="G210" s="604">
        <f t="shared" ref="G210:L210" si="100">AVERAGE(G150,G170,G190)</f>
        <v>4</v>
      </c>
      <c r="H210" s="604">
        <f t="shared" si="100"/>
        <v>4</v>
      </c>
      <c r="I210" s="604">
        <f t="shared" si="100"/>
        <v>4</v>
      </c>
      <c r="J210" s="604">
        <f t="shared" si="100"/>
        <v>4</v>
      </c>
      <c r="K210" s="604">
        <f t="shared" si="100"/>
        <v>4</v>
      </c>
      <c r="L210" s="604">
        <f t="shared" si="100"/>
        <v>4</v>
      </c>
      <c r="M210" s="248"/>
    </row>
    <row r="211" spans="2:13">
      <c r="B211" s="243"/>
      <c r="D211" s="262" t="str">
        <f>D191</f>
        <v>2-секторна BTS (2-sector BTS)</v>
      </c>
      <c r="E211" s="262" t="s">
        <v>627</v>
      </c>
      <c r="F211" s="604">
        <f t="shared" ref="F211:L211" si="101">AVERAGE(F151,F171,F191)</f>
        <v>4</v>
      </c>
      <c r="G211" s="604">
        <f t="shared" si="101"/>
        <v>4</v>
      </c>
      <c r="H211" s="604">
        <f t="shared" si="101"/>
        <v>4</v>
      </c>
      <c r="I211" s="604">
        <f t="shared" si="101"/>
        <v>4</v>
      </c>
      <c r="J211" s="604">
        <f t="shared" si="101"/>
        <v>4</v>
      </c>
      <c r="K211" s="604">
        <f t="shared" si="101"/>
        <v>4</v>
      </c>
      <c r="L211" s="604">
        <f t="shared" si="101"/>
        <v>4</v>
      </c>
      <c r="M211" s="248"/>
    </row>
    <row r="212" spans="2:13">
      <c r="B212" s="243"/>
      <c r="D212" s="262" t="str">
        <f>D192</f>
        <v>3-секторна BTS (3-sector BTS)</v>
      </c>
      <c r="E212" s="262" t="s">
        <v>627</v>
      </c>
      <c r="F212" s="604">
        <f t="shared" ref="F212:L212" si="102">AVERAGE(F152,F172,F192)</f>
        <v>8</v>
      </c>
      <c r="G212" s="604">
        <f t="shared" si="102"/>
        <v>8</v>
      </c>
      <c r="H212" s="604">
        <f t="shared" si="102"/>
        <v>8</v>
      </c>
      <c r="I212" s="604">
        <f t="shared" si="102"/>
        <v>8</v>
      </c>
      <c r="J212" s="604">
        <f t="shared" si="102"/>
        <v>8</v>
      </c>
      <c r="K212" s="604">
        <f t="shared" si="102"/>
        <v>8</v>
      </c>
      <c r="L212" s="604">
        <f t="shared" si="102"/>
        <v>8</v>
      </c>
      <c r="M212" s="248"/>
    </row>
    <row r="213" spans="2:13">
      <c r="B213" s="243"/>
      <c r="D213" s="198"/>
      <c r="E213" s="198"/>
      <c r="F213" s="198"/>
      <c r="G213" s="198"/>
      <c r="H213" s="198"/>
      <c r="I213" s="198"/>
      <c r="J213" s="198"/>
      <c r="K213" s="198"/>
      <c r="M213" s="248"/>
    </row>
    <row r="214" spans="2:13" ht="15.75">
      <c r="B214" s="243"/>
      <c r="D214" s="265" t="s">
        <v>756</v>
      </c>
      <c r="E214" s="198"/>
      <c r="F214" s="198"/>
      <c r="G214" s="198"/>
      <c r="H214" s="198"/>
      <c r="I214" s="198"/>
      <c r="J214" s="198"/>
      <c r="K214" s="198"/>
      <c r="M214" s="248"/>
    </row>
    <row r="215" spans="2:13">
      <c r="B215" s="243"/>
      <c r="D215" s="243"/>
      <c r="E215" s="243"/>
      <c r="F215" s="243"/>
      <c r="G215" s="243"/>
      <c r="H215" s="243"/>
      <c r="I215" s="243"/>
      <c r="M215" s="248"/>
    </row>
    <row r="216" spans="2:13">
      <c r="B216" s="243"/>
      <c r="D216" s="270" t="s">
        <v>953</v>
      </c>
      <c r="E216" s="271"/>
      <c r="F216" s="269"/>
      <c r="G216" s="272"/>
      <c r="H216" s="247"/>
      <c r="I216" s="247"/>
      <c r="J216" s="247"/>
      <c r="K216" s="247"/>
      <c r="M216" s="248"/>
    </row>
    <row r="217" spans="2:13">
      <c r="B217" s="243"/>
      <c r="D217" s="268" t="s">
        <v>305</v>
      </c>
      <c r="E217" s="227" t="s">
        <v>14</v>
      </c>
      <c r="F217" s="214">
        <f t="shared" ref="F217:K217" si="103">F209</f>
        <v>2014</v>
      </c>
      <c r="G217" s="214">
        <f t="shared" si="103"/>
        <v>2015</v>
      </c>
      <c r="H217" s="214">
        <f t="shared" si="103"/>
        <v>2016</v>
      </c>
      <c r="I217" s="214">
        <f t="shared" si="103"/>
        <v>2017</v>
      </c>
      <c r="J217" s="214">
        <f t="shared" si="103"/>
        <v>2018</v>
      </c>
      <c r="K217" s="214">
        <f t="shared" si="103"/>
        <v>2019</v>
      </c>
      <c r="L217" s="214">
        <f t="shared" ref="L217" si="104">L209</f>
        <v>2020</v>
      </c>
      <c r="M217" s="248"/>
    </row>
    <row r="218" spans="2:13">
      <c r="B218" s="243"/>
      <c r="D218" s="262" t="str">
        <f>D198</f>
        <v>1-секторна BTS (1-sector BTS)</v>
      </c>
      <c r="E218" s="262" t="s">
        <v>306</v>
      </c>
      <c r="F218" s="408">
        <v>0.05</v>
      </c>
      <c r="G218" s="408">
        <v>0.05</v>
      </c>
      <c r="H218" s="408">
        <v>0.05</v>
      </c>
      <c r="I218" s="408">
        <v>0.05</v>
      </c>
      <c r="J218" s="408">
        <v>0.05</v>
      </c>
      <c r="K218" s="408">
        <v>0.05</v>
      </c>
      <c r="L218" s="408">
        <v>0.05</v>
      </c>
      <c r="M218" s="248"/>
    </row>
    <row r="219" spans="2:13">
      <c r="B219" s="243"/>
      <c r="D219" s="262" t="str">
        <f>D199</f>
        <v>2-секторна BTS (2-sector BTS)</v>
      </c>
      <c r="E219" s="262" t="s">
        <v>306</v>
      </c>
      <c r="F219" s="408">
        <v>0.1</v>
      </c>
      <c r="G219" s="408">
        <v>0.1</v>
      </c>
      <c r="H219" s="408">
        <v>0.1</v>
      </c>
      <c r="I219" s="408">
        <v>0.1</v>
      </c>
      <c r="J219" s="408">
        <v>0.1</v>
      </c>
      <c r="K219" s="408">
        <v>0.1</v>
      </c>
      <c r="L219" s="408">
        <v>0.1</v>
      </c>
      <c r="M219" s="248"/>
    </row>
    <row r="220" spans="2:13">
      <c r="B220" s="243"/>
      <c r="D220" s="262" t="str">
        <f>D200</f>
        <v>3-секторна BTS (3-sector BTS)</v>
      </c>
      <c r="E220" s="262" t="s">
        <v>306</v>
      </c>
      <c r="F220" s="408">
        <f>100%-F219-F218</f>
        <v>0.85</v>
      </c>
      <c r="G220" s="408">
        <f t="shared" ref="G220:L220" si="105">100%-G219-G218</f>
        <v>0.85</v>
      </c>
      <c r="H220" s="408">
        <f t="shared" si="105"/>
        <v>0.85</v>
      </c>
      <c r="I220" s="408">
        <f t="shared" si="105"/>
        <v>0.85</v>
      </c>
      <c r="J220" s="408">
        <f t="shared" si="105"/>
        <v>0.85</v>
      </c>
      <c r="K220" s="408">
        <f t="shared" si="105"/>
        <v>0.85</v>
      </c>
      <c r="L220" s="408">
        <f t="shared" si="105"/>
        <v>0.85</v>
      </c>
      <c r="M220" s="248"/>
    </row>
    <row r="221" spans="2:13">
      <c r="B221" s="243"/>
      <c r="D221" s="262" t="s">
        <v>2</v>
      </c>
      <c r="E221" s="262"/>
      <c r="F221" s="407">
        <f t="shared" ref="F221:K221" si="106">SUM(F218:F220)</f>
        <v>1</v>
      </c>
      <c r="G221" s="407">
        <f t="shared" si="106"/>
        <v>1</v>
      </c>
      <c r="H221" s="407">
        <f t="shared" si="106"/>
        <v>1</v>
      </c>
      <c r="I221" s="407">
        <f t="shared" si="106"/>
        <v>1</v>
      </c>
      <c r="J221" s="407">
        <f t="shared" si="106"/>
        <v>1</v>
      </c>
      <c r="K221" s="407">
        <f t="shared" si="106"/>
        <v>1</v>
      </c>
      <c r="L221" s="407">
        <f t="shared" ref="L221" si="107">SUM(L218:L220)</f>
        <v>1</v>
      </c>
      <c r="M221" s="248"/>
    </row>
    <row r="222" spans="2:13">
      <c r="B222" s="243"/>
      <c r="D222" s="198"/>
      <c r="E222" s="198"/>
      <c r="F222" s="480" t="str">
        <f t="shared" ref="F222:K222" si="108">IF(F221=100%,"OK","ERROR")</f>
        <v>OK</v>
      </c>
      <c r="G222" s="480" t="str">
        <f t="shared" si="108"/>
        <v>OK</v>
      </c>
      <c r="H222" s="480" t="str">
        <f t="shared" si="108"/>
        <v>OK</v>
      </c>
      <c r="I222" s="480" t="str">
        <f t="shared" si="108"/>
        <v>OK</v>
      </c>
      <c r="J222" s="480" t="str">
        <f t="shared" si="108"/>
        <v>OK</v>
      </c>
      <c r="K222" s="480" t="str">
        <f t="shared" si="108"/>
        <v>OK</v>
      </c>
      <c r="L222" s="480" t="str">
        <f t="shared" ref="L222" si="109">IF(L221=100%,"OK","ERROR")</f>
        <v>OK</v>
      </c>
      <c r="M222" s="248"/>
    </row>
    <row r="223" spans="2:13">
      <c r="B223" s="243"/>
      <c r="D223" s="270" t="s">
        <v>852</v>
      </c>
      <c r="E223" s="271"/>
      <c r="F223" s="269"/>
      <c r="G223" s="272"/>
      <c r="H223" s="247"/>
      <c r="I223" s="247"/>
      <c r="J223" s="247"/>
      <c r="K223" s="247"/>
      <c r="L223" s="247"/>
      <c r="M223" s="248"/>
    </row>
    <row r="224" spans="2:13">
      <c r="B224" s="243"/>
      <c r="D224" s="268" t="s">
        <v>305</v>
      </c>
      <c r="E224" s="227" t="s">
        <v>14</v>
      </c>
      <c r="F224" s="214">
        <f t="shared" ref="F224:K224" si="110">F217</f>
        <v>2014</v>
      </c>
      <c r="G224" s="214">
        <f t="shared" si="110"/>
        <v>2015</v>
      </c>
      <c r="H224" s="214">
        <f t="shared" si="110"/>
        <v>2016</v>
      </c>
      <c r="I224" s="214">
        <f t="shared" si="110"/>
        <v>2017</v>
      </c>
      <c r="J224" s="214">
        <f t="shared" si="110"/>
        <v>2018</v>
      </c>
      <c r="K224" s="214">
        <f t="shared" si="110"/>
        <v>2019</v>
      </c>
      <c r="L224" s="214">
        <f t="shared" ref="L224:L227" si="111">L217</f>
        <v>2020</v>
      </c>
      <c r="M224" s="248"/>
    </row>
    <row r="225" spans="2:13">
      <c r="B225" s="243"/>
      <c r="D225" s="262" t="str">
        <f>D204</f>
        <v>1-секторна BTS (1-sector BTS)</v>
      </c>
      <c r="E225" s="262" t="s">
        <v>627</v>
      </c>
      <c r="F225" s="408">
        <f>F218</f>
        <v>0.05</v>
      </c>
      <c r="G225" s="408">
        <f t="shared" ref="G225:K225" si="112">G218</f>
        <v>0.05</v>
      </c>
      <c r="H225" s="408">
        <f t="shared" si="112"/>
        <v>0.05</v>
      </c>
      <c r="I225" s="408">
        <f t="shared" si="112"/>
        <v>0.05</v>
      </c>
      <c r="J225" s="408">
        <f t="shared" si="112"/>
        <v>0.05</v>
      </c>
      <c r="K225" s="408">
        <f t="shared" si="112"/>
        <v>0.05</v>
      </c>
      <c r="L225" s="408">
        <f t="shared" si="111"/>
        <v>0.05</v>
      </c>
      <c r="M225" s="248"/>
    </row>
    <row r="226" spans="2:13">
      <c r="B226" s="243"/>
      <c r="D226" s="262" t="str">
        <f>D205</f>
        <v>2-секторна BTS (2-sector BTS)</v>
      </c>
      <c r="E226" s="262" t="s">
        <v>627</v>
      </c>
      <c r="F226" s="408">
        <f t="shared" ref="F226:K226" si="113">F219</f>
        <v>0.1</v>
      </c>
      <c r="G226" s="408">
        <f t="shared" si="113"/>
        <v>0.1</v>
      </c>
      <c r="H226" s="408">
        <f t="shared" si="113"/>
        <v>0.1</v>
      </c>
      <c r="I226" s="408">
        <f t="shared" si="113"/>
        <v>0.1</v>
      </c>
      <c r="J226" s="408">
        <f t="shared" si="113"/>
        <v>0.1</v>
      </c>
      <c r="K226" s="408">
        <f t="shared" si="113"/>
        <v>0.1</v>
      </c>
      <c r="L226" s="408">
        <f t="shared" si="111"/>
        <v>0.1</v>
      </c>
      <c r="M226" s="248"/>
    </row>
    <row r="227" spans="2:13">
      <c r="B227" s="243"/>
      <c r="D227" s="262" t="str">
        <f>D206</f>
        <v>3-секторна BTS (3-sector BTS)</v>
      </c>
      <c r="E227" s="262" t="s">
        <v>627</v>
      </c>
      <c r="F227" s="408">
        <f t="shared" ref="F227:K227" si="114">F220</f>
        <v>0.85</v>
      </c>
      <c r="G227" s="408">
        <f t="shared" si="114"/>
        <v>0.85</v>
      </c>
      <c r="H227" s="408">
        <f t="shared" si="114"/>
        <v>0.85</v>
      </c>
      <c r="I227" s="408">
        <f t="shared" si="114"/>
        <v>0.85</v>
      </c>
      <c r="J227" s="408">
        <f t="shared" si="114"/>
        <v>0.85</v>
      </c>
      <c r="K227" s="408">
        <f t="shared" si="114"/>
        <v>0.85</v>
      </c>
      <c r="L227" s="408">
        <f t="shared" si="111"/>
        <v>0.85</v>
      </c>
      <c r="M227" s="248"/>
    </row>
    <row r="228" spans="2:13">
      <c r="B228" s="243"/>
      <c r="D228" s="262" t="s">
        <v>2</v>
      </c>
      <c r="E228" s="262"/>
      <c r="F228" s="407">
        <f t="shared" ref="F228:K228" si="115">SUM(F225:F227)</f>
        <v>1</v>
      </c>
      <c r="G228" s="407">
        <f t="shared" si="115"/>
        <v>1</v>
      </c>
      <c r="H228" s="407">
        <f t="shared" si="115"/>
        <v>1</v>
      </c>
      <c r="I228" s="407">
        <f t="shared" si="115"/>
        <v>1</v>
      </c>
      <c r="J228" s="407">
        <f t="shared" si="115"/>
        <v>1</v>
      </c>
      <c r="K228" s="407">
        <f t="shared" si="115"/>
        <v>1</v>
      </c>
      <c r="L228" s="407">
        <f t="shared" ref="L228" si="116">SUM(L225:L227)</f>
        <v>1</v>
      </c>
      <c r="M228" s="248"/>
    </row>
    <row r="229" spans="2:13">
      <c r="B229" s="243"/>
      <c r="D229" s="198"/>
      <c r="E229" s="198"/>
      <c r="F229" s="480" t="str">
        <f t="shared" ref="F229:K229" si="117">IF(F228=100%,"OK","ERROR")</f>
        <v>OK</v>
      </c>
      <c r="G229" s="480" t="str">
        <f t="shared" si="117"/>
        <v>OK</v>
      </c>
      <c r="H229" s="480" t="str">
        <f t="shared" si="117"/>
        <v>OK</v>
      </c>
      <c r="I229" s="480" t="str">
        <f t="shared" si="117"/>
        <v>OK</v>
      </c>
      <c r="J229" s="480" t="str">
        <f t="shared" si="117"/>
        <v>OK</v>
      </c>
      <c r="K229" s="480" t="str">
        <f t="shared" si="117"/>
        <v>OK</v>
      </c>
      <c r="L229" s="480" t="str">
        <f t="shared" ref="L229" si="118">IF(L228=100%,"OK","ERROR")</f>
        <v>OK</v>
      </c>
      <c r="M229" s="248"/>
    </row>
    <row r="230" spans="2:13">
      <c r="B230" s="243"/>
      <c r="D230" s="270" t="s">
        <v>990</v>
      </c>
      <c r="E230" s="271"/>
      <c r="F230" s="448"/>
      <c r="G230" s="481"/>
      <c r="H230" s="481"/>
      <c r="I230" s="481"/>
      <c r="J230" s="481"/>
      <c r="K230" s="481"/>
      <c r="L230" s="481"/>
      <c r="M230" s="248"/>
    </row>
    <row r="231" spans="2:13">
      <c r="B231" s="243"/>
      <c r="D231" s="268" t="s">
        <v>305</v>
      </c>
      <c r="E231" s="227" t="s">
        <v>14</v>
      </c>
      <c r="F231" s="214">
        <f t="shared" ref="F231:K231" si="119">F224</f>
        <v>2014</v>
      </c>
      <c r="G231" s="214">
        <f t="shared" si="119"/>
        <v>2015</v>
      </c>
      <c r="H231" s="214">
        <f t="shared" si="119"/>
        <v>2016</v>
      </c>
      <c r="I231" s="214">
        <f t="shared" si="119"/>
        <v>2017</v>
      </c>
      <c r="J231" s="214">
        <f t="shared" si="119"/>
        <v>2018</v>
      </c>
      <c r="K231" s="214">
        <f t="shared" si="119"/>
        <v>2019</v>
      </c>
      <c r="L231" s="214">
        <f t="shared" ref="L231" si="120">L224</f>
        <v>2020</v>
      </c>
      <c r="M231" s="248"/>
    </row>
    <row r="232" spans="2:13">
      <c r="B232" s="243"/>
      <c r="D232" s="262" t="str">
        <f>D210</f>
        <v>1-секторна BTS (1-sector BTS)</v>
      </c>
      <c r="E232" s="262" t="s">
        <v>627</v>
      </c>
      <c r="F232" s="408">
        <f t="shared" ref="F232" si="121">F225</f>
        <v>0.05</v>
      </c>
      <c r="G232" s="408">
        <f t="shared" ref="G232:L232" si="122">G225</f>
        <v>0.05</v>
      </c>
      <c r="H232" s="408">
        <f t="shared" si="122"/>
        <v>0.05</v>
      </c>
      <c r="I232" s="408">
        <f t="shared" si="122"/>
        <v>0.05</v>
      </c>
      <c r="J232" s="408">
        <f t="shared" si="122"/>
        <v>0.05</v>
      </c>
      <c r="K232" s="408">
        <f t="shared" si="122"/>
        <v>0.05</v>
      </c>
      <c r="L232" s="408">
        <f t="shared" si="122"/>
        <v>0.05</v>
      </c>
      <c r="M232" s="248"/>
    </row>
    <row r="233" spans="2:13">
      <c r="B233" s="243"/>
      <c r="D233" s="262" t="str">
        <f>D211</f>
        <v>2-секторна BTS (2-sector BTS)</v>
      </c>
      <c r="E233" s="262" t="s">
        <v>627</v>
      </c>
      <c r="F233" s="408">
        <f t="shared" ref="F233:L233" si="123">F226</f>
        <v>0.1</v>
      </c>
      <c r="G233" s="408">
        <f t="shared" si="123"/>
        <v>0.1</v>
      </c>
      <c r="H233" s="408">
        <f t="shared" si="123"/>
        <v>0.1</v>
      </c>
      <c r="I233" s="408">
        <f t="shared" si="123"/>
        <v>0.1</v>
      </c>
      <c r="J233" s="408">
        <f t="shared" si="123"/>
        <v>0.1</v>
      </c>
      <c r="K233" s="408">
        <f t="shared" si="123"/>
        <v>0.1</v>
      </c>
      <c r="L233" s="408">
        <f t="shared" si="123"/>
        <v>0.1</v>
      </c>
      <c r="M233" s="248"/>
    </row>
    <row r="234" spans="2:13">
      <c r="B234" s="243"/>
      <c r="D234" s="262" t="str">
        <f>D212</f>
        <v>3-секторна BTS (3-sector BTS)</v>
      </c>
      <c r="E234" s="262" t="s">
        <v>627</v>
      </c>
      <c r="F234" s="408">
        <f t="shared" ref="F234:L234" si="124">F227</f>
        <v>0.85</v>
      </c>
      <c r="G234" s="408">
        <f t="shared" si="124"/>
        <v>0.85</v>
      </c>
      <c r="H234" s="408">
        <f t="shared" si="124"/>
        <v>0.85</v>
      </c>
      <c r="I234" s="408">
        <f t="shared" si="124"/>
        <v>0.85</v>
      </c>
      <c r="J234" s="408">
        <f t="shared" si="124"/>
        <v>0.85</v>
      </c>
      <c r="K234" s="408">
        <f t="shared" si="124"/>
        <v>0.85</v>
      </c>
      <c r="L234" s="408">
        <f t="shared" si="124"/>
        <v>0.85</v>
      </c>
      <c r="M234" s="248"/>
    </row>
    <row r="235" spans="2:13">
      <c r="B235" s="243"/>
      <c r="D235" s="262" t="s">
        <v>2</v>
      </c>
      <c r="E235" s="262"/>
      <c r="F235" s="407">
        <f t="shared" ref="F235:K235" si="125">SUM(F232:F234)</f>
        <v>1</v>
      </c>
      <c r="G235" s="407">
        <f t="shared" si="125"/>
        <v>1</v>
      </c>
      <c r="H235" s="407">
        <f t="shared" si="125"/>
        <v>1</v>
      </c>
      <c r="I235" s="407">
        <f t="shared" si="125"/>
        <v>1</v>
      </c>
      <c r="J235" s="407">
        <f t="shared" si="125"/>
        <v>1</v>
      </c>
      <c r="K235" s="407">
        <f t="shared" si="125"/>
        <v>1</v>
      </c>
      <c r="L235" s="407">
        <f t="shared" ref="L235" si="126">SUM(L232:L234)</f>
        <v>1</v>
      </c>
      <c r="M235" s="248"/>
    </row>
    <row r="236" spans="2:13">
      <c r="B236" s="243"/>
      <c r="D236" s="198"/>
      <c r="E236" s="198"/>
      <c r="F236" s="480" t="str">
        <f t="shared" ref="F236:K236" si="127">IF(F235=100%,"OK","ERROR")</f>
        <v>OK</v>
      </c>
      <c r="G236" s="480" t="str">
        <f t="shared" si="127"/>
        <v>OK</v>
      </c>
      <c r="H236" s="480" t="str">
        <f t="shared" si="127"/>
        <v>OK</v>
      </c>
      <c r="I236" s="480" t="str">
        <f t="shared" si="127"/>
        <v>OK</v>
      </c>
      <c r="J236" s="480" t="str">
        <f t="shared" si="127"/>
        <v>OK</v>
      </c>
      <c r="K236" s="480" t="str">
        <f t="shared" si="127"/>
        <v>OK</v>
      </c>
      <c r="L236" s="480" t="str">
        <f t="shared" ref="L236" si="128">IF(L235=100%,"OK","ERROR")</f>
        <v>OK</v>
      </c>
    </row>
    <row r="237" spans="2:13">
      <c r="B237" s="243"/>
      <c r="C237" s="198"/>
      <c r="D237" s="198"/>
      <c r="E237" s="198"/>
      <c r="F237" s="198"/>
      <c r="G237" s="198"/>
      <c r="H237" s="198"/>
      <c r="I237" s="198"/>
      <c r="J237" s="198"/>
      <c r="K237" s="198"/>
      <c r="L237" s="269"/>
    </row>
    <row r="238" spans="2:13" ht="15.75">
      <c r="B238" s="181">
        <v>3.05</v>
      </c>
      <c r="C238" s="265" t="s">
        <v>600</v>
      </c>
      <c r="D238" s="243"/>
      <c r="E238" s="243"/>
      <c r="F238" s="243"/>
      <c r="G238" s="243"/>
      <c r="H238" s="243"/>
      <c r="I238" s="269"/>
    </row>
    <row r="239" spans="2:13" ht="15.75">
      <c r="B239" s="265"/>
      <c r="C239" s="265"/>
      <c r="D239" s="243"/>
      <c r="E239" s="243"/>
      <c r="F239" s="243"/>
      <c r="G239" s="243"/>
      <c r="H239" s="243"/>
      <c r="I239" s="269"/>
    </row>
    <row r="240" spans="2:13">
      <c r="B240" s="94"/>
      <c r="C240" s="243"/>
      <c r="D240" s="243"/>
      <c r="E240" s="243"/>
      <c r="F240" s="243"/>
      <c r="G240" s="243"/>
      <c r="H240" s="243"/>
    </row>
    <row r="241" spans="2:11">
      <c r="B241" s="94"/>
      <c r="C241" s="243" t="str">
        <f>D134</f>
        <v>Mtel</v>
      </c>
      <c r="D241" s="243"/>
      <c r="E241" s="243"/>
      <c r="F241" s="243"/>
      <c r="G241" s="243"/>
      <c r="H241" s="243"/>
    </row>
    <row r="242" spans="2:11" ht="12" customHeight="1">
      <c r="B242" s="94"/>
      <c r="C242" s="243"/>
      <c r="D242" s="243"/>
      <c r="E242" s="243"/>
      <c r="F242" s="243"/>
      <c r="G242" s="243"/>
      <c r="H242" s="243"/>
    </row>
    <row r="243" spans="2:11" ht="38.25" customHeight="1">
      <c r="B243" s="94"/>
      <c r="C243" s="273"/>
      <c r="D243" s="273"/>
      <c r="E243" s="274"/>
      <c r="F243" s="840" t="s">
        <v>307</v>
      </c>
      <c r="G243" s="841"/>
      <c r="H243" s="486" t="s">
        <v>15</v>
      </c>
      <c r="I243" s="486" t="s">
        <v>311</v>
      </c>
      <c r="J243" s="484" t="s">
        <v>42</v>
      </c>
      <c r="K243" s="486" t="s">
        <v>312</v>
      </c>
    </row>
    <row r="244" spans="2:11">
      <c r="B244" s="94"/>
      <c r="C244" s="273"/>
      <c r="D244" s="273" t="s">
        <v>13</v>
      </c>
      <c r="E244" s="275" t="s">
        <v>308</v>
      </c>
      <c r="F244" s="276">
        <f>F61</f>
        <v>2014</v>
      </c>
      <c r="G244" s="276">
        <f>F244+1</f>
        <v>2015</v>
      </c>
      <c r="H244" s="276"/>
      <c r="I244" s="281"/>
      <c r="J244" s="282"/>
      <c r="K244" s="283"/>
    </row>
    <row r="245" spans="2:11">
      <c r="B245" s="94"/>
      <c r="C245" s="715" t="str">
        <f>'C. Masterfiles'!C45</f>
        <v>N01</v>
      </c>
      <c r="D245" s="277" t="str">
        <f>'C. Masterfiles'!E45</f>
        <v>Приемо-предавателно устройство (Transceiver)</v>
      </c>
      <c r="E245" s="277" t="str">
        <f>'C. Masterfiles'!D45</f>
        <v>TRX</v>
      </c>
      <c r="F245" s="610"/>
      <c r="G245" s="610"/>
      <c r="H245" s="261"/>
      <c r="I245" s="284"/>
      <c r="J245" s="284"/>
      <c r="K245" s="261"/>
    </row>
    <row r="246" spans="2:11">
      <c r="B246" s="94"/>
      <c r="C246" s="715" t="str">
        <f>'C. Masterfiles'!C46</f>
        <v>N02</v>
      </c>
      <c r="D246" s="277" t="str">
        <f>'C. Masterfiles'!E46</f>
        <v>3G Приемо-предавателно устройство (3G Transceiver)</v>
      </c>
      <c r="E246" s="277" t="str">
        <f>'C. Masterfiles'!D46</f>
        <v>Radio</v>
      </c>
      <c r="F246" s="610"/>
      <c r="G246" s="610"/>
      <c r="H246" s="261"/>
      <c r="I246" s="284"/>
      <c r="J246" s="284"/>
      <c r="K246" s="261"/>
    </row>
    <row r="247" spans="2:11">
      <c r="B247" s="94"/>
      <c r="C247" s="715" t="str">
        <f>'C. Masterfiles'!C47</f>
        <v>N03</v>
      </c>
      <c r="D247" s="277" t="str">
        <f>'C. Masterfiles'!E47</f>
        <v>GSM базова станция (2G Base Station)</v>
      </c>
      <c r="E247" s="277" t="str">
        <f>'C. Masterfiles'!D47</f>
        <v>BTS</v>
      </c>
      <c r="F247" s="610"/>
      <c r="G247" s="610"/>
      <c r="H247" s="261"/>
      <c r="I247" s="284"/>
      <c r="J247" s="284"/>
      <c r="K247" s="261"/>
    </row>
    <row r="248" spans="2:11">
      <c r="B248" s="94"/>
      <c r="C248" s="715" t="str">
        <f>'C. Masterfiles'!C48</f>
        <v>N04</v>
      </c>
      <c r="D248" s="277" t="str">
        <f>'C. Masterfiles'!E48</f>
        <v>UMTS базова станция (3G Base Station)</v>
      </c>
      <c r="E248" s="277" t="str">
        <f>'C. Masterfiles'!D48</f>
        <v>Node B</v>
      </c>
      <c r="F248" s="610"/>
      <c r="G248" s="610"/>
      <c r="H248" s="261"/>
      <c r="I248" s="284"/>
      <c r="J248" s="284"/>
      <c r="K248" s="261"/>
    </row>
    <row r="249" spans="2:11">
      <c r="B249" s="94"/>
      <c r="C249" s="715" t="str">
        <f>'C. Masterfiles'!C49</f>
        <v>N05</v>
      </c>
      <c r="D249" s="277" t="str">
        <f>'C. Masterfiles'!E49</f>
        <v>Контролер на GSM базова станция (Base station controller)</v>
      </c>
      <c r="E249" s="277" t="str">
        <f>'C. Masterfiles'!D49</f>
        <v>BSC</v>
      </c>
      <c r="F249" s="610"/>
      <c r="G249" s="610"/>
      <c r="H249" s="288">
        <v>3000</v>
      </c>
      <c r="I249" s="288" t="s">
        <v>886</v>
      </c>
      <c r="J249" s="288">
        <v>12</v>
      </c>
      <c r="K249" s="609">
        <v>0.6</v>
      </c>
    </row>
    <row r="250" spans="2:11">
      <c r="B250" s="94"/>
      <c r="C250" s="715" t="str">
        <f>'C. Masterfiles'!C50</f>
        <v>N06</v>
      </c>
      <c r="D250" s="277" t="str">
        <f>'C. Masterfiles'!E50</f>
        <v>Контролер на UMTS базова станция (Radio Network Controler)</v>
      </c>
      <c r="E250" s="277" t="str">
        <f>'C. Masterfiles'!D50</f>
        <v>RNC</v>
      </c>
      <c r="F250" s="610"/>
      <c r="G250" s="610"/>
      <c r="H250" s="288">
        <v>250</v>
      </c>
      <c r="I250" s="288" t="s">
        <v>202</v>
      </c>
      <c r="J250" s="288">
        <v>12</v>
      </c>
      <c r="K250" s="609">
        <v>0.6</v>
      </c>
    </row>
    <row r="251" spans="2:11">
      <c r="B251" s="94"/>
      <c r="C251" s="715" t="str">
        <f>'C. Masterfiles'!C51</f>
        <v>N07</v>
      </c>
      <c r="D251" s="277" t="str">
        <f>'C. Masterfiles'!E51</f>
        <v>Мобилна централа (Mobile Switching Centre)</v>
      </c>
      <c r="E251" s="277" t="str">
        <f>'C. Masterfiles'!D51</f>
        <v>MSC</v>
      </c>
      <c r="F251" s="610"/>
      <c r="G251" s="610"/>
      <c r="H251" s="288">
        <v>1000000</v>
      </c>
      <c r="I251" s="288" t="s">
        <v>329</v>
      </c>
      <c r="J251" s="288">
        <v>12</v>
      </c>
      <c r="K251" s="609">
        <v>0.8</v>
      </c>
    </row>
    <row r="252" spans="2:11">
      <c r="B252" s="94"/>
      <c r="C252" s="715" t="str">
        <f>'C. Masterfiles'!C52</f>
        <v>N08</v>
      </c>
      <c r="D252" s="277" t="str">
        <f>'C. Masterfiles'!E52</f>
        <v>Регистър на "домашните" потребители (Home location register)</v>
      </c>
      <c r="E252" s="277" t="str">
        <f>'C. Masterfiles'!D52</f>
        <v>HLR</v>
      </c>
      <c r="F252" s="610"/>
      <c r="G252" s="610"/>
      <c r="H252" s="288">
        <v>7500000</v>
      </c>
      <c r="I252" s="288" t="s">
        <v>329</v>
      </c>
      <c r="J252" s="288">
        <v>12</v>
      </c>
      <c r="K252" s="609">
        <v>0.8</v>
      </c>
    </row>
    <row r="253" spans="2:11">
      <c r="B253" s="94"/>
      <c r="C253" s="715" t="str">
        <f>'C. Masterfiles'!C53</f>
        <v>N09</v>
      </c>
      <c r="D253" s="277" t="str">
        <f>'C. Masterfiles'!E53</f>
        <v>Предплатена платформа (Pre-paid platform)</v>
      </c>
      <c r="E253" s="277" t="str">
        <f>'C. Masterfiles'!D53</f>
        <v>PPP</v>
      </c>
      <c r="F253" s="610"/>
      <c r="G253" s="610"/>
      <c r="H253" s="288">
        <v>1000000</v>
      </c>
      <c r="I253" s="288" t="s">
        <v>329</v>
      </c>
      <c r="J253" s="288">
        <v>12</v>
      </c>
      <c r="K253" s="609">
        <v>0.8</v>
      </c>
    </row>
    <row r="254" spans="2:11">
      <c r="B254" s="94"/>
      <c r="C254" s="715" t="str">
        <f>'C. Masterfiles'!C54</f>
        <v>N10</v>
      </c>
      <c r="D254" s="277" t="str">
        <f>'C. Masterfiles'!E54</f>
        <v>SMS шлюз (SMS Gateway)</v>
      </c>
      <c r="E254" s="277" t="str">
        <f>'C. Masterfiles'!D54</f>
        <v>SMSG</v>
      </c>
      <c r="F254" s="610"/>
      <c r="G254" s="610"/>
      <c r="H254" s="288">
        <v>250000000</v>
      </c>
      <c r="I254" s="288" t="s">
        <v>217</v>
      </c>
      <c r="J254" s="288">
        <v>12</v>
      </c>
      <c r="K254" s="609">
        <v>0.75</v>
      </c>
    </row>
    <row r="255" spans="2:11">
      <c r="B255" s="94"/>
      <c r="C255" s="715" t="str">
        <f>'C. Masterfiles'!C55</f>
        <v>N11</v>
      </c>
      <c r="D255" s="277" t="str">
        <f>'C. Masterfiles'!E55</f>
        <v>Централа за кратки съобщения SMS (SMS Control Centre)</v>
      </c>
      <c r="E255" s="277" t="str">
        <f>'C. Masterfiles'!D55</f>
        <v>SMSC</v>
      </c>
      <c r="F255" s="610"/>
      <c r="G255" s="610"/>
      <c r="H255" s="288">
        <v>250000000</v>
      </c>
      <c r="I255" s="288" t="s">
        <v>217</v>
      </c>
      <c r="J255" s="288">
        <v>12</v>
      </c>
      <c r="K255" s="609">
        <v>0.56000000000000005</v>
      </c>
    </row>
    <row r="256" spans="2:11">
      <c r="B256" s="94"/>
      <c r="C256" s="715" t="str">
        <f>'C. Masterfiles'!C56</f>
        <v>N12</v>
      </c>
      <c r="D256" s="277" t="str">
        <f>'C. Masterfiles'!E56</f>
        <v>Централа за мултимедийни съобщения MMS (MMS Control Centre)</v>
      </c>
      <c r="E256" s="277" t="str">
        <f>'C. Masterfiles'!D56</f>
        <v>MMSC</v>
      </c>
      <c r="F256" s="610"/>
      <c r="G256" s="610"/>
      <c r="H256" s="288">
        <v>5000000</v>
      </c>
      <c r="I256" s="288" t="s">
        <v>216</v>
      </c>
      <c r="J256" s="288">
        <v>12</v>
      </c>
      <c r="K256" s="609">
        <v>0.43</v>
      </c>
    </row>
    <row r="257" spans="2:11">
      <c r="B257" s="94"/>
      <c r="C257" s="715" t="str">
        <f>'C. Masterfiles'!C57</f>
        <v>N13</v>
      </c>
      <c r="D257" s="277" t="str">
        <f>'C. Masterfiles'!E57</f>
        <v>Система за гласова поща (Voice mail system)</v>
      </c>
      <c r="E257" s="277" t="str">
        <f>'C. Masterfiles'!D57</f>
        <v>VMS</v>
      </c>
      <c r="F257" s="610"/>
      <c r="G257" s="610"/>
      <c r="H257" s="288">
        <v>2000000</v>
      </c>
      <c r="I257" s="288" t="s">
        <v>329</v>
      </c>
      <c r="J257" s="288">
        <v>12</v>
      </c>
      <c r="K257" s="609">
        <v>0.8</v>
      </c>
    </row>
    <row r="258" spans="2:11">
      <c r="B258" s="94"/>
      <c r="C258" s="715" t="str">
        <f>'C. Masterfiles'!C58</f>
        <v>N14</v>
      </c>
      <c r="D258" s="277" t="str">
        <f>'C. Masterfiles'!E58</f>
        <v>Система за управление на мрежата (Network management system)</v>
      </c>
      <c r="E258" s="277" t="str">
        <f>'C. Masterfiles'!D58</f>
        <v>NMS</v>
      </c>
      <c r="F258" s="610"/>
      <c r="G258" s="610"/>
      <c r="H258" s="288">
        <v>600000</v>
      </c>
      <c r="I258" s="288" t="s">
        <v>329</v>
      </c>
      <c r="J258" s="288">
        <v>12</v>
      </c>
      <c r="K258" s="609">
        <v>0.75</v>
      </c>
    </row>
    <row r="259" spans="2:11">
      <c r="B259" s="94"/>
      <c r="C259" s="715" t="str">
        <f>'C. Masterfiles'!C59</f>
        <v>N15</v>
      </c>
      <c r="D259" s="277" t="str">
        <f>'C. Masterfiles'!E59</f>
        <v>Система/и за оперативна поддръжка на мрежата (Operational Support System)</v>
      </c>
      <c r="E259" s="277" t="str">
        <f>'C. Masterfiles'!D59</f>
        <v>OSS</v>
      </c>
      <c r="F259" s="610"/>
      <c r="G259" s="610"/>
      <c r="H259" s="288">
        <v>1600000</v>
      </c>
      <c r="I259" s="288" t="s">
        <v>329</v>
      </c>
      <c r="J259" s="288">
        <v>12</v>
      </c>
      <c r="K259" s="609">
        <v>0.75</v>
      </c>
    </row>
    <row r="260" spans="2:11">
      <c r="B260" s="94"/>
      <c r="C260" s="715" t="str">
        <f>'C. Masterfiles'!C60</f>
        <v>N16</v>
      </c>
      <c r="D260" s="277" t="str">
        <f>'C. Masterfiles'!E60</f>
        <v>GPRS System</v>
      </c>
      <c r="E260" s="277" t="str">
        <f>'C. Masterfiles'!D60</f>
        <v>GPRS</v>
      </c>
      <c r="F260" s="610"/>
      <c r="G260" s="610"/>
      <c r="H260" s="288">
        <v>400000</v>
      </c>
      <c r="I260" s="288" t="s">
        <v>329</v>
      </c>
      <c r="J260" s="288">
        <v>12</v>
      </c>
      <c r="K260" s="609">
        <v>0.75</v>
      </c>
    </row>
    <row r="261" spans="2:11">
      <c r="B261" s="94"/>
      <c r="C261" s="715" t="str">
        <f>'C. Masterfiles'!C61</f>
        <v>N17</v>
      </c>
      <c r="D261" s="277" t="str">
        <f>'C. Masterfiles'!E61</f>
        <v>Retail Billing system</v>
      </c>
      <c r="E261" s="277" t="str">
        <f>'C. Masterfiles'!D61</f>
        <v>BIL</v>
      </c>
      <c r="F261" s="610"/>
      <c r="G261" s="610"/>
      <c r="H261" s="288">
        <v>1600000</v>
      </c>
      <c r="I261" s="288" t="s">
        <v>329</v>
      </c>
      <c r="J261" s="288">
        <v>12</v>
      </c>
      <c r="K261" s="609">
        <v>0.75</v>
      </c>
    </row>
    <row r="262" spans="2:11">
      <c r="B262" s="94"/>
      <c r="C262" s="715" t="str">
        <f>'C. Masterfiles'!C62</f>
        <v>N18</v>
      </c>
      <c r="D262" s="277" t="str">
        <f>'C. Masterfiles'!E62</f>
        <v>Система за таксуване (Interconnection Billing System)</v>
      </c>
      <c r="E262" s="277" t="str">
        <f>'C. Masterfiles'!D62</f>
        <v>IBIL</v>
      </c>
      <c r="F262" s="610"/>
      <c r="G262" s="610"/>
      <c r="H262" s="288">
        <v>5000000</v>
      </c>
      <c r="I262" s="288" t="s">
        <v>329</v>
      </c>
      <c r="J262" s="288">
        <v>12</v>
      </c>
      <c r="K262" s="609">
        <v>0.75</v>
      </c>
    </row>
    <row r="263" spans="2:11">
      <c r="B263" s="94"/>
      <c r="C263" s="715" t="str">
        <f>'C. Masterfiles'!C63</f>
        <v>N19</v>
      </c>
      <c r="D263" s="277" t="str">
        <f>'C. Masterfiles'!E63</f>
        <v>Шлюз за взаимниосвързване (Interconnect Gateway)</v>
      </c>
      <c r="E263" s="277" t="str">
        <f>'C. Masterfiles'!D63</f>
        <v>IGW</v>
      </c>
      <c r="F263" s="610"/>
      <c r="G263" s="610"/>
      <c r="H263" s="288">
        <v>1000000</v>
      </c>
      <c r="I263" s="288" t="s">
        <v>329</v>
      </c>
      <c r="J263" s="288">
        <v>6</v>
      </c>
      <c r="K263" s="609">
        <v>0.8</v>
      </c>
    </row>
    <row r="264" spans="2:11">
      <c r="B264" s="94"/>
      <c r="C264" s="715" t="str">
        <f>'C. Masterfiles'!C64</f>
        <v>N20</v>
      </c>
      <c r="D264" s="277" t="str">
        <f>'C. Masterfiles'!E64</f>
        <v>Международен шлюз за взаимниосвързване  (International Gateway)</v>
      </c>
      <c r="E264" s="277" t="str">
        <f>'C. Masterfiles'!D64</f>
        <v>INT</v>
      </c>
      <c r="F264" s="610"/>
      <c r="G264" s="610"/>
      <c r="H264" s="288">
        <v>5000000</v>
      </c>
      <c r="I264" s="288" t="s">
        <v>329</v>
      </c>
      <c r="J264" s="288">
        <v>6</v>
      </c>
      <c r="K264" s="609">
        <v>0.8</v>
      </c>
    </row>
    <row r="265" spans="2:11">
      <c r="B265" s="94"/>
      <c r="C265" s="715" t="str">
        <f>'C. Masterfiles'!C65</f>
        <v>N21</v>
      </c>
      <c r="D265" s="277" t="str">
        <f>'C. Masterfiles'!E65</f>
        <v>Облужващ GPRS възел (Serving GPRS Support Node)</v>
      </c>
      <c r="E265" s="277" t="str">
        <f>'C. Masterfiles'!D65</f>
        <v>SGSN</v>
      </c>
      <c r="F265" s="610"/>
      <c r="G265" s="610"/>
      <c r="H265" s="288">
        <v>2000000</v>
      </c>
      <c r="I265" s="288" t="s">
        <v>329</v>
      </c>
      <c r="J265" s="288">
        <v>12</v>
      </c>
      <c r="K265" s="609">
        <v>0.5</v>
      </c>
    </row>
    <row r="266" spans="2:11">
      <c r="B266" s="94"/>
      <c r="C266" s="715" t="str">
        <f>'C. Masterfiles'!C66</f>
        <v>N22</v>
      </c>
      <c r="D266" s="277" t="str">
        <f>'C. Masterfiles'!E66</f>
        <v>Шлюз на мрежата за пакетна комутация (Gateway GPRS Support Node )</v>
      </c>
      <c r="E266" s="277" t="str">
        <f>'C. Masterfiles'!D66</f>
        <v>GGSN</v>
      </c>
      <c r="F266" s="610"/>
      <c r="G266" s="610"/>
      <c r="H266" s="288">
        <v>2000000</v>
      </c>
      <c r="I266" s="288" t="s">
        <v>329</v>
      </c>
      <c r="J266" s="288">
        <v>12</v>
      </c>
      <c r="K266" s="609">
        <v>0.8</v>
      </c>
    </row>
    <row r="267" spans="2:11">
      <c r="B267" s="94"/>
      <c r="C267" s="715" t="str">
        <f>'C. Masterfiles'!C67</f>
        <v>N23</v>
      </c>
      <c r="D267" s="277" t="str">
        <f>'C. Masterfiles'!E67</f>
        <v>IN Platform</v>
      </c>
      <c r="E267" s="277" t="str">
        <f>'C. Masterfiles'!D67</f>
        <v>IN/NGN</v>
      </c>
      <c r="F267" s="610"/>
      <c r="G267" s="610"/>
      <c r="H267" s="288">
        <v>2000000</v>
      </c>
      <c r="I267" s="288" t="s">
        <v>329</v>
      </c>
      <c r="J267" s="288">
        <v>12</v>
      </c>
      <c r="K267" s="609">
        <v>0.8</v>
      </c>
    </row>
    <row r="268" spans="2:11">
      <c r="B268" s="94"/>
      <c r="C268" s="715" t="str">
        <f>'C. Masterfiles'!C68</f>
        <v>N24</v>
      </c>
      <c r="D268" s="277" t="str">
        <f>'C. Masterfiles'!E68</f>
        <v>4G базова станция (4G Base Station)</v>
      </c>
      <c r="E268" s="277" t="str">
        <f>'C. Masterfiles'!D68</f>
        <v>eNodeB</v>
      </c>
      <c r="F268" s="610"/>
      <c r="G268" s="610"/>
      <c r="H268" s="261"/>
      <c r="I268" s="261"/>
      <c r="J268" s="261"/>
      <c r="K268" s="261"/>
    </row>
    <row r="269" spans="2:11">
      <c r="B269" s="94"/>
      <c r="C269" s="715" t="str">
        <f>'C. Masterfiles'!C69</f>
        <v>N25</v>
      </c>
      <c r="D269" s="277" t="str">
        <f>'C. Masterfiles'!E69</f>
        <v>4G Приемо-предавателно устройство (4G Transceiver)</v>
      </c>
      <c r="E269" s="277" t="str">
        <f>'C. Masterfiles'!D69</f>
        <v>eNodeB Radio</v>
      </c>
      <c r="F269" s="244"/>
      <c r="G269" s="244"/>
      <c r="H269" s="261"/>
      <c r="I269" s="261"/>
      <c r="J269" s="261"/>
      <c r="K269" s="261"/>
    </row>
    <row r="270" spans="2:11">
      <c r="B270" s="94"/>
      <c r="C270" s="715" t="str">
        <f>'C. Masterfiles'!C70</f>
        <v>N26</v>
      </c>
      <c r="D270" s="277" t="str">
        <f>'C. Masterfiles'!E70</f>
        <v>OTHER: complete as required</v>
      </c>
      <c r="E270" s="277" t="str">
        <f>'C. Masterfiles'!D70</f>
        <v>OTHER</v>
      </c>
      <c r="F270" s="244"/>
      <c r="G270" s="244"/>
      <c r="H270" s="288"/>
      <c r="I270" s="289"/>
      <c r="J270" s="285"/>
      <c r="K270" s="286"/>
    </row>
    <row r="271" spans="2:11">
      <c r="B271" s="94"/>
      <c r="C271" s="715" t="str">
        <f>'C. Masterfiles'!C71</f>
        <v>N27</v>
      </c>
      <c r="D271" s="277" t="str">
        <f>'C. Masterfiles'!E71</f>
        <v>OTHER: complete as required</v>
      </c>
      <c r="E271" s="277" t="str">
        <f>'C. Masterfiles'!D71</f>
        <v>OTHER</v>
      </c>
      <c r="F271" s="244"/>
      <c r="G271" s="244"/>
      <c r="H271" s="288"/>
      <c r="I271" s="290"/>
      <c r="J271" s="285"/>
      <c r="K271" s="286"/>
    </row>
    <row r="272" spans="2:11">
      <c r="B272" s="94"/>
      <c r="C272" s="715" t="str">
        <f>'C. Masterfiles'!C72</f>
        <v>N28</v>
      </c>
      <c r="D272" s="277" t="str">
        <f>'C. Masterfiles'!E72</f>
        <v>OTHER: complete as required</v>
      </c>
      <c r="E272" s="277" t="str">
        <f>'C. Masterfiles'!D72</f>
        <v>OTHER</v>
      </c>
      <c r="F272" s="244"/>
      <c r="G272" s="244"/>
      <c r="H272" s="288"/>
      <c r="I272" s="290"/>
      <c r="J272" s="285"/>
      <c r="K272" s="286"/>
    </row>
    <row r="273" spans="2:11">
      <c r="B273" s="94"/>
      <c r="C273" s="715" t="str">
        <f>'C. Masterfiles'!C73</f>
        <v>N29</v>
      </c>
      <c r="D273" s="277" t="str">
        <f>'C. Masterfiles'!E73</f>
        <v>OTHER: complete as required</v>
      </c>
      <c r="E273" s="277" t="str">
        <f>'C. Masterfiles'!D73</f>
        <v>OTHER</v>
      </c>
      <c r="F273" s="244"/>
      <c r="G273" s="244"/>
      <c r="H273" s="288"/>
      <c r="I273" s="290"/>
      <c r="J273" s="285"/>
      <c r="K273" s="286"/>
    </row>
    <row r="274" spans="2:11">
      <c r="B274" s="94"/>
      <c r="C274" s="715" t="str">
        <f>'C. Masterfiles'!C74</f>
        <v>N30</v>
      </c>
      <c r="D274" s="277" t="str">
        <f>'C. Masterfiles'!E74</f>
        <v>OTHER: complete as required</v>
      </c>
      <c r="E274" s="277" t="str">
        <f>'C. Masterfiles'!D74</f>
        <v>OTHER</v>
      </c>
      <c r="F274" s="244"/>
      <c r="G274" s="244"/>
      <c r="H274" s="288"/>
      <c r="I274" s="289"/>
      <c r="J274" s="285"/>
      <c r="K274" s="286"/>
    </row>
    <row r="275" spans="2:11">
      <c r="B275" s="94"/>
      <c r="C275" s="715" t="s">
        <v>280</v>
      </c>
      <c r="D275" s="278" t="s">
        <v>309</v>
      </c>
      <c r="E275" s="278" t="s">
        <v>280</v>
      </c>
      <c r="F275" s="261"/>
      <c r="G275" s="261"/>
      <c r="H275" s="261"/>
      <c r="I275" s="284"/>
      <c r="J275" s="284"/>
      <c r="K275" s="261"/>
    </row>
    <row r="276" spans="2:11">
      <c r="B276" s="94"/>
      <c r="C276" s="243"/>
      <c r="D276" s="243"/>
      <c r="E276" s="243"/>
      <c r="F276" s="243"/>
      <c r="G276" s="243"/>
    </row>
    <row r="277" spans="2:11">
      <c r="B277" s="94"/>
      <c r="C277" s="243"/>
      <c r="D277" s="243"/>
      <c r="E277" s="243"/>
      <c r="F277" s="243"/>
      <c r="G277" s="243"/>
    </row>
    <row r="278" spans="2:11">
      <c r="B278" s="94"/>
      <c r="C278" s="243" t="str">
        <f>D154</f>
        <v>Telenor</v>
      </c>
      <c r="D278" s="243"/>
      <c r="E278" s="243"/>
      <c r="F278" s="243"/>
      <c r="G278" s="243"/>
      <c r="H278" s="243"/>
    </row>
    <row r="279" spans="2:11">
      <c r="B279" s="94"/>
      <c r="C279" s="243"/>
      <c r="D279" s="243"/>
      <c r="E279" s="243"/>
      <c r="F279" s="243"/>
      <c r="G279" s="243"/>
      <c r="H279" s="269"/>
    </row>
    <row r="280" spans="2:11" ht="38.25" customHeight="1">
      <c r="B280" s="94"/>
      <c r="C280" s="273"/>
      <c r="D280" s="273"/>
      <c r="E280" s="274"/>
      <c r="F280" s="840" t="s">
        <v>307</v>
      </c>
      <c r="G280" s="841"/>
      <c r="H280" s="486" t="s">
        <v>15</v>
      </c>
      <c r="I280" s="486" t="s">
        <v>311</v>
      </c>
      <c r="J280" s="484" t="s">
        <v>42</v>
      </c>
      <c r="K280" s="486" t="s">
        <v>312</v>
      </c>
    </row>
    <row r="281" spans="2:11">
      <c r="B281" s="94"/>
      <c r="C281" s="273"/>
      <c r="D281" s="273" t="s">
        <v>13</v>
      </c>
      <c r="E281" s="275" t="s">
        <v>308</v>
      </c>
      <c r="F281" s="276">
        <f>F61</f>
        <v>2014</v>
      </c>
      <c r="G281" s="276">
        <f>G244</f>
        <v>2015</v>
      </c>
      <c r="H281" s="276"/>
      <c r="I281" s="281"/>
      <c r="J281" s="282"/>
      <c r="K281" s="283"/>
    </row>
    <row r="282" spans="2:11">
      <c r="B282" s="94"/>
      <c r="C282" s="715" t="str">
        <f t="shared" ref="C282:E312" si="129">C245</f>
        <v>N01</v>
      </c>
      <c r="D282" s="277" t="str">
        <f t="shared" si="129"/>
        <v>Приемо-предавателно устройство (Transceiver)</v>
      </c>
      <c r="E282" s="277" t="str">
        <f t="shared" si="129"/>
        <v>TRX</v>
      </c>
      <c r="F282" s="610"/>
      <c r="G282" s="610"/>
      <c r="H282" s="261"/>
      <c r="I282" s="284"/>
      <c r="J282" s="284"/>
      <c r="K282" s="261"/>
    </row>
    <row r="283" spans="2:11">
      <c r="B283" s="94"/>
      <c r="C283" s="715" t="str">
        <f t="shared" si="129"/>
        <v>N02</v>
      </c>
      <c r="D283" s="277" t="str">
        <f t="shared" si="129"/>
        <v>3G Приемо-предавателно устройство (3G Transceiver)</v>
      </c>
      <c r="E283" s="277" t="str">
        <f t="shared" si="129"/>
        <v>Radio</v>
      </c>
      <c r="F283" s="610"/>
      <c r="G283" s="610"/>
      <c r="H283" s="261"/>
      <c r="I283" s="284"/>
      <c r="J283" s="284"/>
      <c r="K283" s="261"/>
    </row>
    <row r="284" spans="2:11">
      <c r="B284" s="94"/>
      <c r="C284" s="715" t="str">
        <f t="shared" si="129"/>
        <v>N03</v>
      </c>
      <c r="D284" s="277" t="str">
        <f t="shared" si="129"/>
        <v>GSM базова станция (2G Base Station)</v>
      </c>
      <c r="E284" s="277" t="str">
        <f t="shared" si="129"/>
        <v>BTS</v>
      </c>
      <c r="F284" s="610"/>
      <c r="G284" s="610"/>
      <c r="H284" s="261"/>
      <c r="I284" s="284"/>
      <c r="J284" s="284"/>
      <c r="K284" s="261"/>
    </row>
    <row r="285" spans="2:11">
      <c r="B285" s="94"/>
      <c r="C285" s="715" t="str">
        <f t="shared" si="129"/>
        <v>N04</v>
      </c>
      <c r="D285" s="277" t="str">
        <f t="shared" si="129"/>
        <v>UMTS базова станция (3G Base Station)</v>
      </c>
      <c r="E285" s="277" t="str">
        <f t="shared" si="129"/>
        <v>Node B</v>
      </c>
      <c r="F285" s="610"/>
      <c r="G285" s="610"/>
      <c r="H285" s="261"/>
      <c r="I285" s="284"/>
      <c r="J285" s="284"/>
      <c r="K285" s="261"/>
    </row>
    <row r="286" spans="2:11">
      <c r="B286" s="94"/>
      <c r="C286" s="715" t="str">
        <f t="shared" si="129"/>
        <v>N05</v>
      </c>
      <c r="D286" s="277" t="str">
        <f t="shared" si="129"/>
        <v>Контролер на GSM базова станция (Base station controller)</v>
      </c>
      <c r="E286" s="277" t="str">
        <f t="shared" si="129"/>
        <v>BSC</v>
      </c>
      <c r="F286" s="610"/>
      <c r="G286" s="610"/>
      <c r="H286" s="288">
        <f>H249</f>
        <v>3000</v>
      </c>
      <c r="I286" s="288" t="str">
        <f t="shared" ref="I286:K304" si="130">I249</f>
        <v>Erlang</v>
      </c>
      <c r="J286" s="288">
        <f>J249</f>
        <v>12</v>
      </c>
      <c r="K286" s="609">
        <f>K249</f>
        <v>0.6</v>
      </c>
    </row>
    <row r="287" spans="2:11">
      <c r="B287" s="94"/>
      <c r="C287" s="715" t="str">
        <f t="shared" si="129"/>
        <v>N06</v>
      </c>
      <c r="D287" s="277" t="str">
        <f t="shared" si="129"/>
        <v>Контролер на UMTS базова станция (Radio Network Controler)</v>
      </c>
      <c r="E287" s="277" t="str">
        <f t="shared" si="129"/>
        <v>RNC</v>
      </c>
      <c r="F287" s="610"/>
      <c r="G287" s="610"/>
      <c r="H287" s="288">
        <f t="shared" ref="H287" si="131">H250</f>
        <v>250</v>
      </c>
      <c r="I287" s="288" t="str">
        <f t="shared" si="130"/>
        <v>Node B</v>
      </c>
      <c r="J287" s="288">
        <f t="shared" si="130"/>
        <v>12</v>
      </c>
      <c r="K287" s="609">
        <f t="shared" si="130"/>
        <v>0.6</v>
      </c>
    </row>
    <row r="288" spans="2:11">
      <c r="B288" s="94"/>
      <c r="C288" s="715" t="str">
        <f t="shared" si="129"/>
        <v>N07</v>
      </c>
      <c r="D288" s="277" t="str">
        <f t="shared" si="129"/>
        <v>Мобилна централа (Mobile Switching Centre)</v>
      </c>
      <c r="E288" s="277" t="str">
        <f t="shared" si="129"/>
        <v>MSC</v>
      </c>
      <c r="F288" s="610"/>
      <c r="G288" s="610"/>
      <c r="H288" s="288">
        <f t="shared" ref="H288" si="132">H251</f>
        <v>1000000</v>
      </c>
      <c r="I288" s="288" t="str">
        <f t="shared" si="130"/>
        <v>Subscribers</v>
      </c>
      <c r="J288" s="288">
        <f t="shared" si="130"/>
        <v>12</v>
      </c>
      <c r="K288" s="609">
        <f t="shared" si="130"/>
        <v>0.8</v>
      </c>
    </row>
    <row r="289" spans="2:11">
      <c r="B289" s="94"/>
      <c r="C289" s="715" t="str">
        <f t="shared" si="129"/>
        <v>N08</v>
      </c>
      <c r="D289" s="277" t="str">
        <f t="shared" si="129"/>
        <v>Регистър на "домашните" потребители (Home location register)</v>
      </c>
      <c r="E289" s="277" t="str">
        <f t="shared" si="129"/>
        <v>HLR</v>
      </c>
      <c r="F289" s="610"/>
      <c r="G289" s="610"/>
      <c r="H289" s="288">
        <f t="shared" ref="H289" si="133">H252</f>
        <v>7500000</v>
      </c>
      <c r="I289" s="288" t="str">
        <f t="shared" si="130"/>
        <v>Subscribers</v>
      </c>
      <c r="J289" s="288">
        <f t="shared" si="130"/>
        <v>12</v>
      </c>
      <c r="K289" s="609">
        <f t="shared" si="130"/>
        <v>0.8</v>
      </c>
    </row>
    <row r="290" spans="2:11">
      <c r="B290" s="94"/>
      <c r="C290" s="715" t="str">
        <f t="shared" si="129"/>
        <v>N09</v>
      </c>
      <c r="D290" s="277" t="str">
        <f t="shared" si="129"/>
        <v>Предплатена платформа (Pre-paid platform)</v>
      </c>
      <c r="E290" s="277" t="str">
        <f t="shared" si="129"/>
        <v>PPP</v>
      </c>
      <c r="F290" s="610"/>
      <c r="G290" s="610"/>
      <c r="H290" s="288">
        <f t="shared" ref="H290" si="134">H253</f>
        <v>1000000</v>
      </c>
      <c r="I290" s="288" t="str">
        <f t="shared" si="130"/>
        <v>Subscribers</v>
      </c>
      <c r="J290" s="288">
        <f t="shared" si="130"/>
        <v>12</v>
      </c>
      <c r="K290" s="609">
        <f t="shared" si="130"/>
        <v>0.8</v>
      </c>
    </row>
    <row r="291" spans="2:11">
      <c r="B291" s="94"/>
      <c r="C291" s="715" t="str">
        <f t="shared" si="129"/>
        <v>N10</v>
      </c>
      <c r="D291" s="277" t="str">
        <f t="shared" si="129"/>
        <v>SMS шлюз (SMS Gateway)</v>
      </c>
      <c r="E291" s="277" t="str">
        <f t="shared" si="129"/>
        <v>SMSG</v>
      </c>
      <c r="F291" s="610"/>
      <c r="G291" s="610"/>
      <c r="H291" s="288">
        <f t="shared" ref="H291" si="135">H254</f>
        <v>250000000</v>
      </c>
      <c r="I291" s="288" t="str">
        <f t="shared" si="130"/>
        <v>SMS</v>
      </c>
      <c r="J291" s="288">
        <f t="shared" si="130"/>
        <v>12</v>
      </c>
      <c r="K291" s="609">
        <f t="shared" si="130"/>
        <v>0.75</v>
      </c>
    </row>
    <row r="292" spans="2:11">
      <c r="B292" s="94"/>
      <c r="C292" s="715" t="str">
        <f t="shared" si="129"/>
        <v>N11</v>
      </c>
      <c r="D292" s="277" t="str">
        <f t="shared" si="129"/>
        <v>Централа за кратки съобщения SMS (SMS Control Centre)</v>
      </c>
      <c r="E292" s="277" t="str">
        <f t="shared" si="129"/>
        <v>SMSC</v>
      </c>
      <c r="F292" s="610"/>
      <c r="G292" s="610"/>
      <c r="H292" s="288">
        <f t="shared" ref="H292" si="136">H255</f>
        <v>250000000</v>
      </c>
      <c r="I292" s="288" t="str">
        <f t="shared" si="130"/>
        <v>SMS</v>
      </c>
      <c r="J292" s="288">
        <f t="shared" si="130"/>
        <v>12</v>
      </c>
      <c r="K292" s="609">
        <f t="shared" si="130"/>
        <v>0.56000000000000005</v>
      </c>
    </row>
    <row r="293" spans="2:11">
      <c r="B293" s="94"/>
      <c r="C293" s="715" t="str">
        <f t="shared" si="129"/>
        <v>N12</v>
      </c>
      <c r="D293" s="277" t="str">
        <f t="shared" si="129"/>
        <v>Централа за мултимедийни съобщения MMS (MMS Control Centre)</v>
      </c>
      <c r="E293" s="277" t="str">
        <f t="shared" si="129"/>
        <v>MMSC</v>
      </c>
      <c r="F293" s="610"/>
      <c r="G293" s="610"/>
      <c r="H293" s="288">
        <f t="shared" ref="H293" si="137">H256</f>
        <v>5000000</v>
      </c>
      <c r="I293" s="288" t="str">
        <f t="shared" si="130"/>
        <v>MMS</v>
      </c>
      <c r="J293" s="288">
        <f t="shared" si="130"/>
        <v>12</v>
      </c>
      <c r="K293" s="609">
        <f t="shared" si="130"/>
        <v>0.43</v>
      </c>
    </row>
    <row r="294" spans="2:11">
      <c r="B294" s="94"/>
      <c r="C294" s="715" t="str">
        <f t="shared" si="129"/>
        <v>N13</v>
      </c>
      <c r="D294" s="277" t="str">
        <f t="shared" si="129"/>
        <v>Система за гласова поща (Voice mail system)</v>
      </c>
      <c r="E294" s="277" t="str">
        <f t="shared" si="129"/>
        <v>VMS</v>
      </c>
      <c r="F294" s="610"/>
      <c r="G294" s="610"/>
      <c r="H294" s="288">
        <f t="shared" ref="H294" si="138">H257</f>
        <v>2000000</v>
      </c>
      <c r="I294" s="288" t="str">
        <f t="shared" si="130"/>
        <v>Subscribers</v>
      </c>
      <c r="J294" s="288">
        <f t="shared" si="130"/>
        <v>12</v>
      </c>
      <c r="K294" s="609">
        <f t="shared" si="130"/>
        <v>0.8</v>
      </c>
    </row>
    <row r="295" spans="2:11">
      <c r="B295" s="94"/>
      <c r="C295" s="715" t="str">
        <f t="shared" si="129"/>
        <v>N14</v>
      </c>
      <c r="D295" s="277" t="str">
        <f t="shared" si="129"/>
        <v>Система за управление на мрежата (Network management system)</v>
      </c>
      <c r="E295" s="277" t="str">
        <f t="shared" si="129"/>
        <v>NMS</v>
      </c>
      <c r="F295" s="610"/>
      <c r="G295" s="610"/>
      <c r="H295" s="288">
        <f t="shared" ref="H295" si="139">H258</f>
        <v>600000</v>
      </c>
      <c r="I295" s="288" t="str">
        <f t="shared" si="130"/>
        <v>Subscribers</v>
      </c>
      <c r="J295" s="288">
        <f t="shared" si="130"/>
        <v>12</v>
      </c>
      <c r="K295" s="609">
        <f t="shared" si="130"/>
        <v>0.75</v>
      </c>
    </row>
    <row r="296" spans="2:11">
      <c r="B296" s="94"/>
      <c r="C296" s="715" t="str">
        <f t="shared" si="129"/>
        <v>N15</v>
      </c>
      <c r="D296" s="277" t="str">
        <f t="shared" si="129"/>
        <v>Система/и за оперативна поддръжка на мрежата (Operational Support System)</v>
      </c>
      <c r="E296" s="277" t="str">
        <f t="shared" si="129"/>
        <v>OSS</v>
      </c>
      <c r="F296" s="610"/>
      <c r="G296" s="610"/>
      <c r="H296" s="288">
        <f t="shared" ref="H296" si="140">H259</f>
        <v>1600000</v>
      </c>
      <c r="I296" s="288" t="str">
        <f t="shared" si="130"/>
        <v>Subscribers</v>
      </c>
      <c r="J296" s="288">
        <f t="shared" si="130"/>
        <v>12</v>
      </c>
      <c r="K296" s="609">
        <f t="shared" si="130"/>
        <v>0.75</v>
      </c>
    </row>
    <row r="297" spans="2:11">
      <c r="B297" s="94"/>
      <c r="C297" s="715" t="str">
        <f t="shared" si="129"/>
        <v>N16</v>
      </c>
      <c r="D297" s="277" t="str">
        <f t="shared" si="129"/>
        <v>GPRS System</v>
      </c>
      <c r="E297" s="277" t="str">
        <f t="shared" si="129"/>
        <v>GPRS</v>
      </c>
      <c r="F297" s="610"/>
      <c r="G297" s="610"/>
      <c r="H297" s="288">
        <f t="shared" ref="H297" si="141">H260</f>
        <v>400000</v>
      </c>
      <c r="I297" s="288" t="str">
        <f t="shared" si="130"/>
        <v>Subscribers</v>
      </c>
      <c r="J297" s="288">
        <f t="shared" si="130"/>
        <v>12</v>
      </c>
      <c r="K297" s="609">
        <f t="shared" si="130"/>
        <v>0.75</v>
      </c>
    </row>
    <row r="298" spans="2:11">
      <c r="B298" s="94"/>
      <c r="C298" s="715" t="str">
        <f t="shared" si="129"/>
        <v>N17</v>
      </c>
      <c r="D298" s="277" t="str">
        <f t="shared" si="129"/>
        <v>Retail Billing system</v>
      </c>
      <c r="E298" s="277" t="str">
        <f t="shared" si="129"/>
        <v>BIL</v>
      </c>
      <c r="F298" s="610"/>
      <c r="G298" s="610"/>
      <c r="H298" s="288">
        <f t="shared" ref="H298" si="142">H261</f>
        <v>1600000</v>
      </c>
      <c r="I298" s="288" t="str">
        <f t="shared" si="130"/>
        <v>Subscribers</v>
      </c>
      <c r="J298" s="288">
        <f t="shared" si="130"/>
        <v>12</v>
      </c>
      <c r="K298" s="609">
        <f t="shared" si="130"/>
        <v>0.75</v>
      </c>
    </row>
    <row r="299" spans="2:11">
      <c r="B299" s="94"/>
      <c r="C299" s="715" t="str">
        <f t="shared" si="129"/>
        <v>N18</v>
      </c>
      <c r="D299" s="277" t="str">
        <f t="shared" si="129"/>
        <v>Система за таксуване (Interconnection Billing System)</v>
      </c>
      <c r="E299" s="277" t="str">
        <f t="shared" si="129"/>
        <v>IBIL</v>
      </c>
      <c r="F299" s="610"/>
      <c r="G299" s="610"/>
      <c r="H299" s="288">
        <f t="shared" ref="H299" si="143">H262</f>
        <v>5000000</v>
      </c>
      <c r="I299" s="288" t="str">
        <f t="shared" si="130"/>
        <v>Subscribers</v>
      </c>
      <c r="J299" s="288">
        <f t="shared" si="130"/>
        <v>12</v>
      </c>
      <c r="K299" s="609">
        <f t="shared" si="130"/>
        <v>0.75</v>
      </c>
    </row>
    <row r="300" spans="2:11">
      <c r="B300" s="94"/>
      <c r="C300" s="715" t="str">
        <f t="shared" si="129"/>
        <v>N19</v>
      </c>
      <c r="D300" s="277" t="str">
        <f t="shared" si="129"/>
        <v>Шлюз за взаимниосвързване (Interconnect Gateway)</v>
      </c>
      <c r="E300" s="277" t="str">
        <f t="shared" si="129"/>
        <v>IGW</v>
      </c>
      <c r="F300" s="610"/>
      <c r="G300" s="610"/>
      <c r="H300" s="288">
        <f t="shared" ref="H300" si="144">H263</f>
        <v>1000000</v>
      </c>
      <c r="I300" s="288" t="str">
        <f t="shared" si="130"/>
        <v>Subscribers</v>
      </c>
      <c r="J300" s="288">
        <f t="shared" si="130"/>
        <v>6</v>
      </c>
      <c r="K300" s="609">
        <f t="shared" si="130"/>
        <v>0.8</v>
      </c>
    </row>
    <row r="301" spans="2:11">
      <c r="B301" s="94"/>
      <c r="C301" s="715" t="str">
        <f t="shared" si="129"/>
        <v>N20</v>
      </c>
      <c r="D301" s="277" t="str">
        <f t="shared" si="129"/>
        <v>Международен шлюз за взаимниосвързване  (International Gateway)</v>
      </c>
      <c r="E301" s="277" t="str">
        <f t="shared" si="129"/>
        <v>INT</v>
      </c>
      <c r="F301" s="610"/>
      <c r="G301" s="610"/>
      <c r="H301" s="288">
        <f t="shared" ref="H301" si="145">H264</f>
        <v>5000000</v>
      </c>
      <c r="I301" s="288" t="str">
        <f t="shared" si="130"/>
        <v>Subscribers</v>
      </c>
      <c r="J301" s="288">
        <f t="shared" si="130"/>
        <v>6</v>
      </c>
      <c r="K301" s="609">
        <f t="shared" si="130"/>
        <v>0.8</v>
      </c>
    </row>
    <row r="302" spans="2:11">
      <c r="B302" s="94"/>
      <c r="C302" s="715" t="str">
        <f t="shared" si="129"/>
        <v>N21</v>
      </c>
      <c r="D302" s="277" t="str">
        <f t="shared" si="129"/>
        <v>Облужващ GPRS възел (Serving GPRS Support Node)</v>
      </c>
      <c r="E302" s="277" t="str">
        <f t="shared" si="129"/>
        <v>SGSN</v>
      </c>
      <c r="F302" s="610"/>
      <c r="G302" s="610"/>
      <c r="H302" s="288">
        <f t="shared" ref="H302" si="146">H265</f>
        <v>2000000</v>
      </c>
      <c r="I302" s="288" t="str">
        <f t="shared" si="130"/>
        <v>Subscribers</v>
      </c>
      <c r="J302" s="288">
        <f t="shared" si="130"/>
        <v>12</v>
      </c>
      <c r="K302" s="609">
        <f t="shared" si="130"/>
        <v>0.5</v>
      </c>
    </row>
    <row r="303" spans="2:11">
      <c r="B303" s="94"/>
      <c r="C303" s="715" t="str">
        <f t="shared" si="129"/>
        <v>N22</v>
      </c>
      <c r="D303" s="277" t="str">
        <f t="shared" si="129"/>
        <v>Шлюз на мрежата за пакетна комутация (Gateway GPRS Support Node )</v>
      </c>
      <c r="E303" s="277" t="str">
        <f t="shared" si="129"/>
        <v>GGSN</v>
      </c>
      <c r="F303" s="610"/>
      <c r="G303" s="610"/>
      <c r="H303" s="288">
        <f t="shared" ref="H303" si="147">H266</f>
        <v>2000000</v>
      </c>
      <c r="I303" s="288" t="str">
        <f t="shared" si="130"/>
        <v>Subscribers</v>
      </c>
      <c r="J303" s="288">
        <f t="shared" si="130"/>
        <v>12</v>
      </c>
      <c r="K303" s="609">
        <f t="shared" si="130"/>
        <v>0.8</v>
      </c>
    </row>
    <row r="304" spans="2:11">
      <c r="B304" s="94"/>
      <c r="C304" s="715" t="str">
        <f t="shared" si="129"/>
        <v>N23</v>
      </c>
      <c r="D304" s="277" t="str">
        <f t="shared" si="129"/>
        <v>IN Platform</v>
      </c>
      <c r="E304" s="277" t="str">
        <f t="shared" si="129"/>
        <v>IN/NGN</v>
      </c>
      <c r="F304" s="610"/>
      <c r="G304" s="610"/>
      <c r="H304" s="288">
        <f t="shared" ref="H304" si="148">H267</f>
        <v>2000000</v>
      </c>
      <c r="I304" s="288" t="str">
        <f t="shared" si="130"/>
        <v>Subscribers</v>
      </c>
      <c r="J304" s="288">
        <f t="shared" si="130"/>
        <v>12</v>
      </c>
      <c r="K304" s="609">
        <f t="shared" si="130"/>
        <v>0.8</v>
      </c>
    </row>
    <row r="305" spans="2:13">
      <c r="B305" s="94"/>
      <c r="C305" s="715" t="str">
        <f t="shared" si="129"/>
        <v>N24</v>
      </c>
      <c r="D305" s="277" t="str">
        <f t="shared" si="129"/>
        <v>4G базова станция (4G Base Station)</v>
      </c>
      <c r="E305" s="277" t="str">
        <f t="shared" si="129"/>
        <v>eNodeB</v>
      </c>
      <c r="F305" s="610"/>
      <c r="G305" s="610"/>
      <c r="H305" s="261"/>
      <c r="I305" s="284"/>
      <c r="J305" s="284"/>
      <c r="K305" s="261"/>
    </row>
    <row r="306" spans="2:13">
      <c r="B306" s="94"/>
      <c r="C306" s="715" t="str">
        <f t="shared" si="129"/>
        <v>N25</v>
      </c>
      <c r="D306" s="277" t="str">
        <f t="shared" si="129"/>
        <v>4G Приемо-предавателно устройство (4G Transceiver)</v>
      </c>
      <c r="E306" s="277" t="str">
        <f t="shared" si="129"/>
        <v>eNodeB Radio</v>
      </c>
      <c r="F306" s="288"/>
      <c r="G306" s="288"/>
      <c r="H306" s="261"/>
      <c r="I306" s="284"/>
      <c r="J306" s="284"/>
      <c r="K306" s="261"/>
    </row>
    <row r="307" spans="2:13">
      <c r="B307" s="94"/>
      <c r="C307" s="715" t="str">
        <f t="shared" si="129"/>
        <v>N26</v>
      </c>
      <c r="D307" s="277" t="str">
        <f t="shared" si="129"/>
        <v>OTHER: complete as required</v>
      </c>
      <c r="E307" s="277" t="str">
        <f t="shared" si="129"/>
        <v>OTHER</v>
      </c>
      <c r="F307" s="288"/>
      <c r="G307" s="288"/>
      <c r="H307" s="288"/>
      <c r="I307" s="289"/>
      <c r="J307" s="285"/>
      <c r="K307" s="286"/>
    </row>
    <row r="308" spans="2:13">
      <c r="B308" s="94"/>
      <c r="C308" s="715" t="str">
        <f t="shared" si="129"/>
        <v>N27</v>
      </c>
      <c r="D308" s="277" t="str">
        <f t="shared" si="129"/>
        <v>OTHER: complete as required</v>
      </c>
      <c r="E308" s="277" t="str">
        <f t="shared" si="129"/>
        <v>OTHER</v>
      </c>
      <c r="F308" s="288"/>
      <c r="G308" s="288"/>
      <c r="H308" s="288"/>
      <c r="I308" s="290"/>
      <c r="J308" s="285"/>
      <c r="K308" s="286"/>
    </row>
    <row r="309" spans="2:13">
      <c r="B309" s="94"/>
      <c r="C309" s="715" t="str">
        <f t="shared" si="129"/>
        <v>N28</v>
      </c>
      <c r="D309" s="277" t="str">
        <f t="shared" si="129"/>
        <v>OTHER: complete as required</v>
      </c>
      <c r="E309" s="277" t="str">
        <f t="shared" si="129"/>
        <v>OTHER</v>
      </c>
      <c r="F309" s="288"/>
      <c r="G309" s="288"/>
      <c r="H309" s="288"/>
      <c r="I309" s="290"/>
      <c r="J309" s="285"/>
      <c r="K309" s="286"/>
    </row>
    <row r="310" spans="2:13">
      <c r="B310" s="94"/>
      <c r="C310" s="715" t="str">
        <f t="shared" si="129"/>
        <v>N29</v>
      </c>
      <c r="D310" s="277" t="str">
        <f t="shared" si="129"/>
        <v>OTHER: complete as required</v>
      </c>
      <c r="E310" s="277" t="str">
        <f t="shared" si="129"/>
        <v>OTHER</v>
      </c>
      <c r="F310" s="288"/>
      <c r="G310" s="288"/>
      <c r="H310" s="288"/>
      <c r="I310" s="290"/>
      <c r="J310" s="285"/>
      <c r="K310" s="286"/>
    </row>
    <row r="311" spans="2:13">
      <c r="B311" s="94"/>
      <c r="C311" s="715" t="str">
        <f t="shared" si="129"/>
        <v>N30</v>
      </c>
      <c r="D311" s="277" t="str">
        <f t="shared" si="129"/>
        <v>OTHER: complete as required</v>
      </c>
      <c r="E311" s="277" t="str">
        <f t="shared" si="129"/>
        <v>OTHER</v>
      </c>
      <c r="F311" s="288"/>
      <c r="G311" s="288"/>
      <c r="H311" s="288"/>
      <c r="I311" s="289"/>
      <c r="J311" s="285"/>
      <c r="K311" s="286"/>
    </row>
    <row r="312" spans="2:13">
      <c r="B312" s="94"/>
      <c r="C312" s="715" t="str">
        <f t="shared" si="129"/>
        <v>End</v>
      </c>
      <c r="D312" s="277" t="str">
        <f t="shared" si="129"/>
        <v>End of list</v>
      </c>
      <c r="E312" s="277" t="str">
        <f t="shared" si="129"/>
        <v>End</v>
      </c>
      <c r="F312" s="261"/>
      <c r="G312" s="261"/>
      <c r="H312" s="261"/>
      <c r="I312" s="284"/>
      <c r="J312" s="284"/>
      <c r="K312" s="261"/>
    </row>
    <row r="313" spans="2:13">
      <c r="B313" s="94"/>
      <c r="C313" s="243"/>
      <c r="D313" s="243"/>
      <c r="E313" s="243"/>
      <c r="F313" s="243"/>
      <c r="G313" s="243"/>
    </row>
    <row r="314" spans="2:13">
      <c r="B314" s="94"/>
      <c r="C314" s="243"/>
      <c r="D314" s="243"/>
      <c r="E314" s="243"/>
      <c r="F314" s="243"/>
      <c r="G314" s="243"/>
    </row>
    <row r="315" spans="2:13">
      <c r="B315" s="94"/>
      <c r="C315" s="243" t="str">
        <f>D174</f>
        <v>BTC</v>
      </c>
      <c r="D315" s="243"/>
      <c r="E315" s="243"/>
      <c r="F315" s="243"/>
      <c r="G315" s="243"/>
    </row>
    <row r="316" spans="2:13">
      <c r="B316" s="94"/>
      <c r="C316" s="243"/>
      <c r="D316" s="243"/>
      <c r="E316" s="243"/>
      <c r="F316" s="243"/>
      <c r="G316" s="243"/>
      <c r="H316" s="269"/>
    </row>
    <row r="317" spans="2:13" ht="51" customHeight="1">
      <c r="B317" s="94"/>
      <c r="C317" s="273"/>
      <c r="D317" s="273"/>
      <c r="E317" s="274"/>
      <c r="F317" s="840" t="s">
        <v>307</v>
      </c>
      <c r="G317" s="841"/>
      <c r="H317" s="486" t="s">
        <v>15</v>
      </c>
      <c r="I317" s="486" t="s">
        <v>311</v>
      </c>
      <c r="J317" s="484" t="s">
        <v>42</v>
      </c>
      <c r="K317" s="486" t="s">
        <v>312</v>
      </c>
      <c r="M317" s="506"/>
    </row>
    <row r="318" spans="2:13">
      <c r="B318" s="94"/>
      <c r="C318" s="273"/>
      <c r="D318" s="273" t="s">
        <v>13</v>
      </c>
      <c r="E318" s="275" t="s">
        <v>308</v>
      </c>
      <c r="F318" s="276">
        <f>F61</f>
        <v>2014</v>
      </c>
      <c r="G318" s="276">
        <f>G281</f>
        <v>2015</v>
      </c>
      <c r="H318" s="276"/>
      <c r="I318" s="281"/>
      <c r="J318" s="282"/>
      <c r="K318" s="283"/>
    </row>
    <row r="319" spans="2:13">
      <c r="B319" s="94"/>
      <c r="C319" s="715" t="str">
        <f t="shared" ref="C319:E349" si="149">C282</f>
        <v>N01</v>
      </c>
      <c r="D319" s="277" t="str">
        <f t="shared" si="149"/>
        <v>Приемо-предавателно устройство (Transceiver)</v>
      </c>
      <c r="E319" s="277" t="str">
        <f t="shared" si="149"/>
        <v>TRX</v>
      </c>
      <c r="F319" s="610"/>
      <c r="G319" s="610"/>
      <c r="H319" s="261"/>
      <c r="I319" s="284"/>
      <c r="J319" s="284"/>
      <c r="K319" s="261"/>
    </row>
    <row r="320" spans="2:13">
      <c r="B320" s="94"/>
      <c r="C320" s="715" t="str">
        <f t="shared" si="149"/>
        <v>N02</v>
      </c>
      <c r="D320" s="277" t="str">
        <f t="shared" si="149"/>
        <v>3G Приемо-предавателно устройство (3G Transceiver)</v>
      </c>
      <c r="E320" s="277" t="str">
        <f t="shared" si="149"/>
        <v>Radio</v>
      </c>
      <c r="F320" s="610"/>
      <c r="G320" s="610"/>
      <c r="H320" s="261"/>
      <c r="I320" s="284"/>
      <c r="J320" s="284"/>
      <c r="K320" s="261"/>
    </row>
    <row r="321" spans="2:11">
      <c r="B321" s="94"/>
      <c r="C321" s="715" t="str">
        <f t="shared" si="149"/>
        <v>N03</v>
      </c>
      <c r="D321" s="277" t="str">
        <f t="shared" si="149"/>
        <v>GSM базова станция (2G Base Station)</v>
      </c>
      <c r="E321" s="277" t="str">
        <f t="shared" si="149"/>
        <v>BTS</v>
      </c>
      <c r="F321" s="610"/>
      <c r="G321" s="610"/>
      <c r="H321" s="261"/>
      <c r="I321" s="284"/>
      <c r="J321" s="284"/>
      <c r="K321" s="261"/>
    </row>
    <row r="322" spans="2:11">
      <c r="B322" s="94"/>
      <c r="C322" s="715" t="str">
        <f t="shared" si="149"/>
        <v>N04</v>
      </c>
      <c r="D322" s="277" t="str">
        <f t="shared" si="149"/>
        <v>UMTS базова станция (3G Base Station)</v>
      </c>
      <c r="E322" s="277" t="str">
        <f t="shared" si="149"/>
        <v>Node B</v>
      </c>
      <c r="F322" s="610"/>
      <c r="G322" s="610"/>
      <c r="H322" s="261"/>
      <c r="I322" s="284"/>
      <c r="J322" s="284"/>
      <c r="K322" s="261"/>
    </row>
    <row r="323" spans="2:11">
      <c r="B323" s="94"/>
      <c r="C323" s="715" t="str">
        <f t="shared" si="149"/>
        <v>N05</v>
      </c>
      <c r="D323" s="277" t="str">
        <f t="shared" si="149"/>
        <v>Контролер на GSM базова станция (Base station controller)</v>
      </c>
      <c r="E323" s="277" t="str">
        <f t="shared" si="149"/>
        <v>BSC</v>
      </c>
      <c r="F323" s="610"/>
      <c r="G323" s="610"/>
      <c r="H323" s="288">
        <f t="shared" ref="H323:K341" si="150">H286</f>
        <v>3000</v>
      </c>
      <c r="I323" s="288" t="str">
        <f t="shared" si="150"/>
        <v>Erlang</v>
      </c>
      <c r="J323" s="288">
        <f t="shared" si="150"/>
        <v>12</v>
      </c>
      <c r="K323" s="609">
        <f t="shared" si="150"/>
        <v>0.6</v>
      </c>
    </row>
    <row r="324" spans="2:11">
      <c r="B324" s="94"/>
      <c r="C324" s="715" t="str">
        <f t="shared" si="149"/>
        <v>N06</v>
      </c>
      <c r="D324" s="277" t="str">
        <f t="shared" si="149"/>
        <v>Контролер на UMTS базова станция (Radio Network Controler)</v>
      </c>
      <c r="E324" s="277" t="str">
        <f t="shared" si="149"/>
        <v>RNC</v>
      </c>
      <c r="F324" s="610"/>
      <c r="G324" s="610"/>
      <c r="H324" s="288">
        <f t="shared" si="150"/>
        <v>250</v>
      </c>
      <c r="I324" s="288" t="str">
        <f t="shared" si="150"/>
        <v>Node B</v>
      </c>
      <c r="J324" s="288">
        <f t="shared" si="150"/>
        <v>12</v>
      </c>
      <c r="K324" s="609">
        <f t="shared" si="150"/>
        <v>0.6</v>
      </c>
    </row>
    <row r="325" spans="2:11">
      <c r="B325" s="94"/>
      <c r="C325" s="715" t="str">
        <f t="shared" si="149"/>
        <v>N07</v>
      </c>
      <c r="D325" s="277" t="str">
        <f t="shared" si="149"/>
        <v>Мобилна централа (Mobile Switching Centre)</v>
      </c>
      <c r="E325" s="277" t="str">
        <f t="shared" si="149"/>
        <v>MSC</v>
      </c>
      <c r="F325" s="610"/>
      <c r="G325" s="610"/>
      <c r="H325" s="288">
        <f t="shared" si="150"/>
        <v>1000000</v>
      </c>
      <c r="I325" s="288" t="str">
        <f t="shared" si="150"/>
        <v>Subscribers</v>
      </c>
      <c r="J325" s="288">
        <f t="shared" si="150"/>
        <v>12</v>
      </c>
      <c r="K325" s="609">
        <f t="shared" si="150"/>
        <v>0.8</v>
      </c>
    </row>
    <row r="326" spans="2:11">
      <c r="B326" s="94"/>
      <c r="C326" s="715" t="str">
        <f t="shared" si="149"/>
        <v>N08</v>
      </c>
      <c r="D326" s="277" t="str">
        <f t="shared" si="149"/>
        <v>Регистър на "домашните" потребители (Home location register)</v>
      </c>
      <c r="E326" s="277" t="str">
        <f t="shared" si="149"/>
        <v>HLR</v>
      </c>
      <c r="F326" s="610"/>
      <c r="G326" s="610"/>
      <c r="H326" s="288">
        <f t="shared" si="150"/>
        <v>7500000</v>
      </c>
      <c r="I326" s="288" t="str">
        <f t="shared" si="150"/>
        <v>Subscribers</v>
      </c>
      <c r="J326" s="288">
        <f t="shared" si="150"/>
        <v>12</v>
      </c>
      <c r="K326" s="609">
        <f t="shared" si="150"/>
        <v>0.8</v>
      </c>
    </row>
    <row r="327" spans="2:11">
      <c r="B327" s="94"/>
      <c r="C327" s="715" t="str">
        <f t="shared" si="149"/>
        <v>N09</v>
      </c>
      <c r="D327" s="277" t="str">
        <f t="shared" si="149"/>
        <v>Предплатена платформа (Pre-paid platform)</v>
      </c>
      <c r="E327" s="277" t="str">
        <f t="shared" si="149"/>
        <v>PPP</v>
      </c>
      <c r="F327" s="610"/>
      <c r="G327" s="610"/>
      <c r="H327" s="288">
        <f t="shared" si="150"/>
        <v>1000000</v>
      </c>
      <c r="I327" s="288" t="str">
        <f t="shared" si="150"/>
        <v>Subscribers</v>
      </c>
      <c r="J327" s="288">
        <f t="shared" si="150"/>
        <v>12</v>
      </c>
      <c r="K327" s="609">
        <f t="shared" si="150"/>
        <v>0.8</v>
      </c>
    </row>
    <row r="328" spans="2:11">
      <c r="B328" s="94"/>
      <c r="C328" s="715" t="str">
        <f t="shared" si="149"/>
        <v>N10</v>
      </c>
      <c r="D328" s="277" t="str">
        <f t="shared" si="149"/>
        <v>SMS шлюз (SMS Gateway)</v>
      </c>
      <c r="E328" s="277" t="str">
        <f t="shared" si="149"/>
        <v>SMSG</v>
      </c>
      <c r="F328" s="610"/>
      <c r="G328" s="610"/>
      <c r="H328" s="288">
        <f t="shared" si="150"/>
        <v>250000000</v>
      </c>
      <c r="I328" s="288" t="str">
        <f t="shared" si="150"/>
        <v>SMS</v>
      </c>
      <c r="J328" s="288">
        <f t="shared" si="150"/>
        <v>12</v>
      </c>
      <c r="K328" s="609">
        <f t="shared" si="150"/>
        <v>0.75</v>
      </c>
    </row>
    <row r="329" spans="2:11">
      <c r="B329" s="94"/>
      <c r="C329" s="715" t="str">
        <f t="shared" si="149"/>
        <v>N11</v>
      </c>
      <c r="D329" s="277" t="str">
        <f t="shared" si="149"/>
        <v>Централа за кратки съобщения SMS (SMS Control Centre)</v>
      </c>
      <c r="E329" s="277" t="str">
        <f t="shared" si="149"/>
        <v>SMSC</v>
      </c>
      <c r="F329" s="610"/>
      <c r="G329" s="610"/>
      <c r="H329" s="288">
        <f t="shared" si="150"/>
        <v>250000000</v>
      </c>
      <c r="I329" s="288" t="str">
        <f t="shared" si="150"/>
        <v>SMS</v>
      </c>
      <c r="J329" s="288">
        <f t="shared" si="150"/>
        <v>12</v>
      </c>
      <c r="K329" s="609">
        <f t="shared" si="150"/>
        <v>0.56000000000000005</v>
      </c>
    </row>
    <row r="330" spans="2:11">
      <c r="B330" s="94"/>
      <c r="C330" s="715" t="str">
        <f t="shared" si="149"/>
        <v>N12</v>
      </c>
      <c r="D330" s="277" t="str">
        <f t="shared" si="149"/>
        <v>Централа за мултимедийни съобщения MMS (MMS Control Centre)</v>
      </c>
      <c r="E330" s="277" t="str">
        <f t="shared" si="149"/>
        <v>MMSC</v>
      </c>
      <c r="F330" s="610"/>
      <c r="G330" s="610"/>
      <c r="H330" s="288">
        <f t="shared" si="150"/>
        <v>5000000</v>
      </c>
      <c r="I330" s="288" t="str">
        <f t="shared" si="150"/>
        <v>MMS</v>
      </c>
      <c r="J330" s="288">
        <f t="shared" si="150"/>
        <v>12</v>
      </c>
      <c r="K330" s="609">
        <f t="shared" si="150"/>
        <v>0.43</v>
      </c>
    </row>
    <row r="331" spans="2:11">
      <c r="B331" s="94"/>
      <c r="C331" s="715" t="str">
        <f t="shared" si="149"/>
        <v>N13</v>
      </c>
      <c r="D331" s="277" t="str">
        <f t="shared" si="149"/>
        <v>Система за гласова поща (Voice mail system)</v>
      </c>
      <c r="E331" s="277" t="str">
        <f t="shared" si="149"/>
        <v>VMS</v>
      </c>
      <c r="F331" s="610"/>
      <c r="G331" s="610"/>
      <c r="H331" s="288">
        <f t="shared" si="150"/>
        <v>2000000</v>
      </c>
      <c r="I331" s="288" t="str">
        <f t="shared" si="150"/>
        <v>Subscribers</v>
      </c>
      <c r="J331" s="288">
        <f t="shared" si="150"/>
        <v>12</v>
      </c>
      <c r="K331" s="609">
        <f t="shared" si="150"/>
        <v>0.8</v>
      </c>
    </row>
    <row r="332" spans="2:11">
      <c r="B332" s="94"/>
      <c r="C332" s="715" t="str">
        <f t="shared" si="149"/>
        <v>N14</v>
      </c>
      <c r="D332" s="277" t="str">
        <f t="shared" si="149"/>
        <v>Система за управление на мрежата (Network management system)</v>
      </c>
      <c r="E332" s="277" t="str">
        <f t="shared" si="149"/>
        <v>NMS</v>
      </c>
      <c r="F332" s="610"/>
      <c r="G332" s="610"/>
      <c r="H332" s="288">
        <f t="shared" si="150"/>
        <v>600000</v>
      </c>
      <c r="I332" s="288" t="str">
        <f t="shared" si="150"/>
        <v>Subscribers</v>
      </c>
      <c r="J332" s="288">
        <f t="shared" si="150"/>
        <v>12</v>
      </c>
      <c r="K332" s="609">
        <f t="shared" si="150"/>
        <v>0.75</v>
      </c>
    </row>
    <row r="333" spans="2:11">
      <c r="B333" s="94"/>
      <c r="C333" s="715" t="str">
        <f t="shared" si="149"/>
        <v>N15</v>
      </c>
      <c r="D333" s="277" t="str">
        <f t="shared" si="149"/>
        <v>Система/и за оперативна поддръжка на мрежата (Operational Support System)</v>
      </c>
      <c r="E333" s="277" t="str">
        <f t="shared" si="149"/>
        <v>OSS</v>
      </c>
      <c r="F333" s="610"/>
      <c r="G333" s="610"/>
      <c r="H333" s="288">
        <f t="shared" si="150"/>
        <v>1600000</v>
      </c>
      <c r="I333" s="288" t="str">
        <f t="shared" si="150"/>
        <v>Subscribers</v>
      </c>
      <c r="J333" s="288">
        <f t="shared" si="150"/>
        <v>12</v>
      </c>
      <c r="K333" s="609">
        <f t="shared" si="150"/>
        <v>0.75</v>
      </c>
    </row>
    <row r="334" spans="2:11">
      <c r="B334" s="94"/>
      <c r="C334" s="715" t="str">
        <f t="shared" si="149"/>
        <v>N16</v>
      </c>
      <c r="D334" s="277" t="str">
        <f t="shared" si="149"/>
        <v>GPRS System</v>
      </c>
      <c r="E334" s="277" t="str">
        <f t="shared" si="149"/>
        <v>GPRS</v>
      </c>
      <c r="F334" s="610"/>
      <c r="G334" s="610"/>
      <c r="H334" s="288">
        <f t="shared" si="150"/>
        <v>400000</v>
      </c>
      <c r="I334" s="288" t="str">
        <f t="shared" si="150"/>
        <v>Subscribers</v>
      </c>
      <c r="J334" s="288">
        <f t="shared" si="150"/>
        <v>12</v>
      </c>
      <c r="K334" s="609">
        <f t="shared" si="150"/>
        <v>0.75</v>
      </c>
    </row>
    <row r="335" spans="2:11">
      <c r="B335" s="94"/>
      <c r="C335" s="715" t="str">
        <f t="shared" si="149"/>
        <v>N17</v>
      </c>
      <c r="D335" s="277" t="str">
        <f t="shared" si="149"/>
        <v>Retail Billing system</v>
      </c>
      <c r="E335" s="277" t="str">
        <f t="shared" si="149"/>
        <v>BIL</v>
      </c>
      <c r="F335" s="610"/>
      <c r="G335" s="610"/>
      <c r="H335" s="288">
        <f t="shared" si="150"/>
        <v>1600000</v>
      </c>
      <c r="I335" s="288" t="str">
        <f t="shared" si="150"/>
        <v>Subscribers</v>
      </c>
      <c r="J335" s="288">
        <f t="shared" si="150"/>
        <v>12</v>
      </c>
      <c r="K335" s="609">
        <f t="shared" si="150"/>
        <v>0.75</v>
      </c>
    </row>
    <row r="336" spans="2:11">
      <c r="B336" s="94"/>
      <c r="C336" s="715" t="str">
        <f t="shared" si="149"/>
        <v>N18</v>
      </c>
      <c r="D336" s="277" t="str">
        <f t="shared" si="149"/>
        <v>Система за таксуване (Interconnection Billing System)</v>
      </c>
      <c r="E336" s="277" t="str">
        <f t="shared" si="149"/>
        <v>IBIL</v>
      </c>
      <c r="F336" s="610"/>
      <c r="G336" s="610"/>
      <c r="H336" s="288">
        <f t="shared" si="150"/>
        <v>5000000</v>
      </c>
      <c r="I336" s="288" t="str">
        <f t="shared" si="150"/>
        <v>Subscribers</v>
      </c>
      <c r="J336" s="288">
        <f t="shared" si="150"/>
        <v>12</v>
      </c>
      <c r="K336" s="609">
        <f t="shared" si="150"/>
        <v>0.75</v>
      </c>
    </row>
    <row r="337" spans="2:11">
      <c r="B337" s="94"/>
      <c r="C337" s="715" t="str">
        <f t="shared" si="149"/>
        <v>N19</v>
      </c>
      <c r="D337" s="277" t="str">
        <f t="shared" si="149"/>
        <v>Шлюз за взаимниосвързване (Interconnect Gateway)</v>
      </c>
      <c r="E337" s="277" t="str">
        <f t="shared" si="149"/>
        <v>IGW</v>
      </c>
      <c r="F337" s="610"/>
      <c r="G337" s="610"/>
      <c r="H337" s="288">
        <f t="shared" si="150"/>
        <v>1000000</v>
      </c>
      <c r="I337" s="288" t="str">
        <f t="shared" si="150"/>
        <v>Subscribers</v>
      </c>
      <c r="J337" s="288">
        <f t="shared" si="150"/>
        <v>6</v>
      </c>
      <c r="K337" s="609">
        <f t="shared" si="150"/>
        <v>0.8</v>
      </c>
    </row>
    <row r="338" spans="2:11">
      <c r="B338" s="94"/>
      <c r="C338" s="715" t="str">
        <f t="shared" si="149"/>
        <v>N20</v>
      </c>
      <c r="D338" s="277" t="str">
        <f t="shared" si="149"/>
        <v>Международен шлюз за взаимниосвързване  (International Gateway)</v>
      </c>
      <c r="E338" s="277" t="str">
        <f t="shared" si="149"/>
        <v>INT</v>
      </c>
      <c r="F338" s="610"/>
      <c r="G338" s="610"/>
      <c r="H338" s="288">
        <f t="shared" si="150"/>
        <v>5000000</v>
      </c>
      <c r="I338" s="288" t="str">
        <f t="shared" si="150"/>
        <v>Subscribers</v>
      </c>
      <c r="J338" s="288">
        <f t="shared" si="150"/>
        <v>6</v>
      </c>
      <c r="K338" s="609">
        <f t="shared" si="150"/>
        <v>0.8</v>
      </c>
    </row>
    <row r="339" spans="2:11">
      <c r="B339" s="94"/>
      <c r="C339" s="715" t="str">
        <f t="shared" si="149"/>
        <v>N21</v>
      </c>
      <c r="D339" s="277" t="str">
        <f t="shared" si="149"/>
        <v>Облужващ GPRS възел (Serving GPRS Support Node)</v>
      </c>
      <c r="E339" s="277" t="str">
        <f t="shared" si="149"/>
        <v>SGSN</v>
      </c>
      <c r="F339" s="610"/>
      <c r="G339" s="610"/>
      <c r="H339" s="288">
        <f t="shared" si="150"/>
        <v>2000000</v>
      </c>
      <c r="I339" s="288" t="str">
        <f t="shared" si="150"/>
        <v>Subscribers</v>
      </c>
      <c r="J339" s="288">
        <f t="shared" si="150"/>
        <v>12</v>
      </c>
      <c r="K339" s="609">
        <f t="shared" si="150"/>
        <v>0.5</v>
      </c>
    </row>
    <row r="340" spans="2:11">
      <c r="B340" s="94"/>
      <c r="C340" s="715" t="str">
        <f t="shared" si="149"/>
        <v>N22</v>
      </c>
      <c r="D340" s="277" t="str">
        <f t="shared" si="149"/>
        <v>Шлюз на мрежата за пакетна комутация (Gateway GPRS Support Node )</v>
      </c>
      <c r="E340" s="277" t="str">
        <f t="shared" si="149"/>
        <v>GGSN</v>
      </c>
      <c r="F340" s="610"/>
      <c r="G340" s="610"/>
      <c r="H340" s="288">
        <f t="shared" si="150"/>
        <v>2000000</v>
      </c>
      <c r="I340" s="288" t="str">
        <f t="shared" si="150"/>
        <v>Subscribers</v>
      </c>
      <c r="J340" s="288">
        <f t="shared" si="150"/>
        <v>12</v>
      </c>
      <c r="K340" s="609">
        <f t="shared" si="150"/>
        <v>0.8</v>
      </c>
    </row>
    <row r="341" spans="2:11">
      <c r="B341" s="94"/>
      <c r="C341" s="715" t="str">
        <f t="shared" si="149"/>
        <v>N23</v>
      </c>
      <c r="D341" s="277" t="str">
        <f t="shared" si="149"/>
        <v>IN Platform</v>
      </c>
      <c r="E341" s="277" t="str">
        <f t="shared" si="149"/>
        <v>IN/NGN</v>
      </c>
      <c r="F341" s="610"/>
      <c r="G341" s="610"/>
      <c r="H341" s="288">
        <f t="shared" si="150"/>
        <v>2000000</v>
      </c>
      <c r="I341" s="288" t="str">
        <f t="shared" si="150"/>
        <v>Subscribers</v>
      </c>
      <c r="J341" s="288">
        <f t="shared" si="150"/>
        <v>12</v>
      </c>
      <c r="K341" s="609">
        <f t="shared" si="150"/>
        <v>0.8</v>
      </c>
    </row>
    <row r="342" spans="2:11">
      <c r="B342" s="94"/>
      <c r="C342" s="715" t="str">
        <f t="shared" si="149"/>
        <v>N24</v>
      </c>
      <c r="D342" s="277" t="str">
        <f t="shared" si="149"/>
        <v>4G базова станция (4G Base Station)</v>
      </c>
      <c r="E342" s="277" t="str">
        <f t="shared" si="149"/>
        <v>eNodeB</v>
      </c>
      <c r="F342" s="610"/>
      <c r="G342" s="610"/>
      <c r="H342" s="261"/>
      <c r="I342" s="284"/>
      <c r="J342" s="284"/>
      <c r="K342" s="261"/>
    </row>
    <row r="343" spans="2:11">
      <c r="B343" s="94"/>
      <c r="C343" s="715" t="str">
        <f t="shared" si="149"/>
        <v>N25</v>
      </c>
      <c r="D343" s="277" t="str">
        <f t="shared" si="149"/>
        <v>4G Приемо-предавателно устройство (4G Transceiver)</v>
      </c>
      <c r="E343" s="277" t="str">
        <f t="shared" si="149"/>
        <v>eNodeB Radio</v>
      </c>
      <c r="F343" s="610"/>
      <c r="G343" s="610"/>
      <c r="H343" s="261"/>
      <c r="I343" s="284"/>
      <c r="J343" s="284"/>
      <c r="K343" s="261"/>
    </row>
    <row r="344" spans="2:11">
      <c r="B344" s="94"/>
      <c r="C344" s="715" t="str">
        <f t="shared" si="149"/>
        <v>N26</v>
      </c>
      <c r="D344" s="277" t="str">
        <f t="shared" si="149"/>
        <v>OTHER: complete as required</v>
      </c>
      <c r="E344" s="277" t="str">
        <f t="shared" si="149"/>
        <v>OTHER</v>
      </c>
      <c r="F344" s="610"/>
      <c r="G344" s="610"/>
      <c r="H344" s="288"/>
      <c r="I344" s="289"/>
      <c r="J344" s="285"/>
      <c r="K344" s="286"/>
    </row>
    <row r="345" spans="2:11">
      <c r="B345" s="94"/>
      <c r="C345" s="715" t="str">
        <f t="shared" si="149"/>
        <v>N27</v>
      </c>
      <c r="D345" s="277" t="str">
        <f t="shared" si="149"/>
        <v>OTHER: complete as required</v>
      </c>
      <c r="E345" s="277" t="str">
        <f t="shared" si="149"/>
        <v>OTHER</v>
      </c>
      <c r="F345" s="610"/>
      <c r="G345" s="610"/>
      <c r="H345" s="288"/>
      <c r="I345" s="290"/>
      <c r="J345" s="285"/>
      <c r="K345" s="286"/>
    </row>
    <row r="346" spans="2:11">
      <c r="B346" s="94"/>
      <c r="C346" s="715" t="str">
        <f t="shared" si="149"/>
        <v>N28</v>
      </c>
      <c r="D346" s="277" t="str">
        <f t="shared" si="149"/>
        <v>OTHER: complete as required</v>
      </c>
      <c r="E346" s="277" t="str">
        <f t="shared" si="149"/>
        <v>OTHER</v>
      </c>
      <c r="F346" s="610"/>
      <c r="G346" s="610"/>
      <c r="H346" s="288"/>
      <c r="I346" s="290"/>
      <c r="J346" s="285"/>
      <c r="K346" s="286"/>
    </row>
    <row r="347" spans="2:11">
      <c r="B347" s="94"/>
      <c r="C347" s="715" t="str">
        <f t="shared" si="149"/>
        <v>N29</v>
      </c>
      <c r="D347" s="277" t="str">
        <f t="shared" si="149"/>
        <v>OTHER: complete as required</v>
      </c>
      <c r="E347" s="277" t="str">
        <f t="shared" si="149"/>
        <v>OTHER</v>
      </c>
      <c r="F347" s="610"/>
      <c r="G347" s="610"/>
      <c r="H347" s="288"/>
      <c r="I347" s="290"/>
      <c r="J347" s="285"/>
      <c r="K347" s="286"/>
    </row>
    <row r="348" spans="2:11">
      <c r="B348" s="94"/>
      <c r="C348" s="715" t="str">
        <f t="shared" si="149"/>
        <v>N30</v>
      </c>
      <c r="D348" s="277" t="str">
        <f t="shared" si="149"/>
        <v>OTHER: complete as required</v>
      </c>
      <c r="E348" s="277" t="str">
        <f t="shared" si="149"/>
        <v>OTHER</v>
      </c>
      <c r="F348" s="288"/>
      <c r="G348" s="288"/>
      <c r="H348" s="288"/>
      <c r="I348" s="289"/>
      <c r="J348" s="285"/>
      <c r="K348" s="286"/>
    </row>
    <row r="349" spans="2:11">
      <c r="B349" s="94"/>
      <c r="C349" s="715" t="str">
        <f t="shared" si="149"/>
        <v>End</v>
      </c>
      <c r="D349" s="277" t="str">
        <f t="shared" si="149"/>
        <v>End of list</v>
      </c>
      <c r="E349" s="277" t="str">
        <f t="shared" si="149"/>
        <v>End</v>
      </c>
      <c r="F349" s="261"/>
      <c r="G349" s="261"/>
      <c r="H349" s="261"/>
      <c r="I349" s="284"/>
      <c r="J349" s="284"/>
      <c r="K349" s="261"/>
    </row>
    <row r="350" spans="2:11">
      <c r="B350" s="94"/>
      <c r="C350" s="243"/>
      <c r="D350" s="243"/>
      <c r="E350" s="243"/>
      <c r="F350" s="243"/>
      <c r="G350" s="243"/>
    </row>
    <row r="351" spans="2:11">
      <c r="B351" s="243"/>
      <c r="C351" s="243"/>
      <c r="D351" s="243"/>
      <c r="E351" s="243"/>
      <c r="F351" s="243"/>
      <c r="G351" s="243"/>
    </row>
    <row r="352" spans="2:11">
      <c r="B352" s="243"/>
      <c r="C352" s="243" t="str">
        <f>'C. Masterfiles'!D168</f>
        <v>Efficient Operator (MEO)</v>
      </c>
      <c r="D352" s="243"/>
      <c r="E352" s="243"/>
      <c r="F352" s="243"/>
      <c r="G352" s="243"/>
    </row>
    <row r="353" spans="2:11">
      <c r="B353" s="243"/>
      <c r="C353" s="243"/>
      <c r="D353" s="243"/>
      <c r="E353" s="243"/>
      <c r="F353" s="243"/>
      <c r="G353" s="243"/>
      <c r="H353" s="269"/>
    </row>
    <row r="354" spans="2:11" ht="51" customHeight="1">
      <c r="B354" s="243"/>
      <c r="C354" s="273"/>
      <c r="D354" s="273"/>
      <c r="E354" s="274"/>
      <c r="F354" s="840" t="s">
        <v>307</v>
      </c>
      <c r="G354" s="841"/>
      <c r="H354" s="486" t="s">
        <v>15</v>
      </c>
      <c r="I354" s="486" t="s">
        <v>311</v>
      </c>
      <c r="J354" s="484" t="s">
        <v>42</v>
      </c>
      <c r="K354" s="486" t="s">
        <v>312</v>
      </c>
    </row>
    <row r="355" spans="2:11">
      <c r="B355" s="243"/>
      <c r="C355" s="273"/>
      <c r="D355" s="273" t="s">
        <v>13</v>
      </c>
      <c r="E355" s="275" t="s">
        <v>308</v>
      </c>
      <c r="F355" s="276">
        <f>F61</f>
        <v>2014</v>
      </c>
      <c r="G355" s="276">
        <f>G318</f>
        <v>2015</v>
      </c>
      <c r="H355" s="276"/>
      <c r="I355" s="281"/>
      <c r="J355" s="282"/>
      <c r="K355" s="283"/>
    </row>
    <row r="356" spans="2:11">
      <c r="B356" s="243"/>
      <c r="C356" s="715" t="str">
        <f t="shared" ref="C356:E386" si="151">C319</f>
        <v>N01</v>
      </c>
      <c r="D356" s="277" t="str">
        <f t="shared" si="151"/>
        <v>Приемо-предавателно устройство (Transceiver)</v>
      </c>
      <c r="E356" s="277" t="str">
        <f t="shared" si="151"/>
        <v>TRX</v>
      </c>
      <c r="F356" s="261"/>
      <c r="G356" s="261"/>
      <c r="H356" s="261"/>
      <c r="I356" s="284"/>
      <c r="J356" s="284"/>
      <c r="K356" s="261"/>
    </row>
    <row r="357" spans="2:11">
      <c r="B357" s="243"/>
      <c r="C357" s="715" t="str">
        <f t="shared" si="151"/>
        <v>N02</v>
      </c>
      <c r="D357" s="277" t="str">
        <f t="shared" si="151"/>
        <v>3G Приемо-предавателно устройство (3G Transceiver)</v>
      </c>
      <c r="E357" s="277" t="str">
        <f t="shared" si="151"/>
        <v>Radio</v>
      </c>
      <c r="F357" s="261"/>
      <c r="G357" s="261"/>
      <c r="H357" s="261"/>
      <c r="I357" s="284"/>
      <c r="J357" s="284"/>
      <c r="K357" s="261"/>
    </row>
    <row r="358" spans="2:11">
      <c r="B358" s="243"/>
      <c r="C358" s="715" t="str">
        <f t="shared" si="151"/>
        <v>N03</v>
      </c>
      <c r="D358" s="277" t="str">
        <f t="shared" si="151"/>
        <v>GSM базова станция (2G Base Station)</v>
      </c>
      <c r="E358" s="277" t="str">
        <f t="shared" si="151"/>
        <v>BTS</v>
      </c>
      <c r="F358" s="261"/>
      <c r="G358" s="261"/>
      <c r="H358" s="261"/>
      <c r="I358" s="284"/>
      <c r="J358" s="284"/>
      <c r="K358" s="261"/>
    </row>
    <row r="359" spans="2:11">
      <c r="B359" s="243"/>
      <c r="C359" s="715" t="str">
        <f t="shared" si="151"/>
        <v>N04</v>
      </c>
      <c r="D359" s="277" t="str">
        <f t="shared" si="151"/>
        <v>UMTS базова станция (3G Base Station)</v>
      </c>
      <c r="E359" s="277" t="str">
        <f t="shared" si="151"/>
        <v>Node B</v>
      </c>
      <c r="F359" s="261"/>
      <c r="G359" s="261"/>
      <c r="H359" s="261"/>
      <c r="I359" s="284"/>
      <c r="J359" s="284"/>
      <c r="K359" s="261"/>
    </row>
    <row r="360" spans="2:11">
      <c r="B360" s="243"/>
      <c r="C360" s="715" t="str">
        <f t="shared" si="151"/>
        <v>N05</v>
      </c>
      <c r="D360" s="277" t="str">
        <f t="shared" si="151"/>
        <v>Контролер на GSM базова станция (Base station controller)</v>
      </c>
      <c r="E360" s="277" t="str">
        <f t="shared" si="151"/>
        <v>BSC</v>
      </c>
      <c r="F360" s="261"/>
      <c r="G360" s="261"/>
      <c r="H360" s="513">
        <f t="shared" ref="H360:K378" si="152">H323</f>
        <v>3000</v>
      </c>
      <c r="I360" s="513" t="str">
        <f t="shared" si="152"/>
        <v>Erlang</v>
      </c>
      <c r="J360" s="513">
        <f t="shared" si="152"/>
        <v>12</v>
      </c>
      <c r="K360" s="512">
        <f t="shared" si="152"/>
        <v>0.6</v>
      </c>
    </row>
    <row r="361" spans="2:11">
      <c r="B361" s="243"/>
      <c r="C361" s="715" t="str">
        <f t="shared" si="151"/>
        <v>N06</v>
      </c>
      <c r="D361" s="277" t="str">
        <f t="shared" si="151"/>
        <v>Контролер на UMTS базова станция (Radio Network Controler)</v>
      </c>
      <c r="E361" s="277" t="str">
        <f t="shared" si="151"/>
        <v>RNC</v>
      </c>
      <c r="F361" s="261"/>
      <c r="G361" s="261"/>
      <c r="H361" s="513">
        <f t="shared" si="152"/>
        <v>250</v>
      </c>
      <c r="I361" s="513" t="str">
        <f t="shared" si="152"/>
        <v>Node B</v>
      </c>
      <c r="J361" s="513">
        <f t="shared" si="152"/>
        <v>12</v>
      </c>
      <c r="K361" s="512">
        <f t="shared" si="152"/>
        <v>0.6</v>
      </c>
    </row>
    <row r="362" spans="2:11">
      <c r="B362" s="243"/>
      <c r="C362" s="715" t="str">
        <f t="shared" si="151"/>
        <v>N07</v>
      </c>
      <c r="D362" s="277" t="str">
        <f t="shared" si="151"/>
        <v>Мобилна централа (Mobile Switching Centre)</v>
      </c>
      <c r="E362" s="277" t="str">
        <f t="shared" si="151"/>
        <v>MSC</v>
      </c>
      <c r="F362" s="261"/>
      <c r="G362" s="261"/>
      <c r="H362" s="513">
        <f t="shared" si="152"/>
        <v>1000000</v>
      </c>
      <c r="I362" s="513" t="str">
        <f t="shared" si="152"/>
        <v>Subscribers</v>
      </c>
      <c r="J362" s="513">
        <f t="shared" si="152"/>
        <v>12</v>
      </c>
      <c r="K362" s="512">
        <f t="shared" si="152"/>
        <v>0.8</v>
      </c>
    </row>
    <row r="363" spans="2:11">
      <c r="B363" s="243"/>
      <c r="C363" s="715" t="str">
        <f t="shared" si="151"/>
        <v>N08</v>
      </c>
      <c r="D363" s="277" t="str">
        <f t="shared" si="151"/>
        <v>Регистър на "домашните" потребители (Home location register)</v>
      </c>
      <c r="E363" s="277" t="str">
        <f t="shared" si="151"/>
        <v>HLR</v>
      </c>
      <c r="F363" s="261"/>
      <c r="G363" s="261"/>
      <c r="H363" s="513">
        <f t="shared" si="152"/>
        <v>7500000</v>
      </c>
      <c r="I363" s="513" t="str">
        <f t="shared" si="152"/>
        <v>Subscribers</v>
      </c>
      <c r="J363" s="513">
        <f t="shared" si="152"/>
        <v>12</v>
      </c>
      <c r="K363" s="512">
        <f t="shared" si="152"/>
        <v>0.8</v>
      </c>
    </row>
    <row r="364" spans="2:11">
      <c r="B364" s="243"/>
      <c r="C364" s="715" t="str">
        <f t="shared" si="151"/>
        <v>N09</v>
      </c>
      <c r="D364" s="277" t="str">
        <f t="shared" si="151"/>
        <v>Предплатена платформа (Pre-paid platform)</v>
      </c>
      <c r="E364" s="277" t="str">
        <f t="shared" si="151"/>
        <v>PPP</v>
      </c>
      <c r="F364" s="261"/>
      <c r="G364" s="261"/>
      <c r="H364" s="513">
        <f t="shared" si="152"/>
        <v>1000000</v>
      </c>
      <c r="I364" s="513" t="str">
        <f t="shared" si="152"/>
        <v>Subscribers</v>
      </c>
      <c r="J364" s="513">
        <f t="shared" si="152"/>
        <v>12</v>
      </c>
      <c r="K364" s="512">
        <f t="shared" si="152"/>
        <v>0.8</v>
      </c>
    </row>
    <row r="365" spans="2:11">
      <c r="B365" s="243"/>
      <c r="C365" s="715" t="str">
        <f t="shared" si="151"/>
        <v>N10</v>
      </c>
      <c r="D365" s="277" t="str">
        <f t="shared" si="151"/>
        <v>SMS шлюз (SMS Gateway)</v>
      </c>
      <c r="E365" s="277" t="str">
        <f t="shared" si="151"/>
        <v>SMSG</v>
      </c>
      <c r="F365" s="261"/>
      <c r="G365" s="261"/>
      <c r="H365" s="513">
        <f t="shared" si="152"/>
        <v>250000000</v>
      </c>
      <c r="I365" s="513" t="str">
        <f t="shared" si="152"/>
        <v>SMS</v>
      </c>
      <c r="J365" s="513">
        <f t="shared" si="152"/>
        <v>12</v>
      </c>
      <c r="K365" s="512">
        <f t="shared" si="152"/>
        <v>0.75</v>
      </c>
    </row>
    <row r="366" spans="2:11">
      <c r="B366" s="243"/>
      <c r="C366" s="715" t="str">
        <f t="shared" si="151"/>
        <v>N11</v>
      </c>
      <c r="D366" s="277" t="str">
        <f t="shared" si="151"/>
        <v>Централа за кратки съобщения SMS (SMS Control Centre)</v>
      </c>
      <c r="E366" s="277" t="str">
        <f t="shared" si="151"/>
        <v>SMSC</v>
      </c>
      <c r="F366" s="261"/>
      <c r="G366" s="261"/>
      <c r="H366" s="513">
        <f t="shared" si="152"/>
        <v>250000000</v>
      </c>
      <c r="I366" s="513" t="str">
        <f t="shared" si="152"/>
        <v>SMS</v>
      </c>
      <c r="J366" s="513">
        <f t="shared" si="152"/>
        <v>12</v>
      </c>
      <c r="K366" s="512">
        <f t="shared" si="152"/>
        <v>0.56000000000000005</v>
      </c>
    </row>
    <row r="367" spans="2:11">
      <c r="B367" s="243"/>
      <c r="C367" s="715" t="str">
        <f t="shared" si="151"/>
        <v>N12</v>
      </c>
      <c r="D367" s="277" t="str">
        <f t="shared" si="151"/>
        <v>Централа за мултимедийни съобщения MMS (MMS Control Centre)</v>
      </c>
      <c r="E367" s="277" t="str">
        <f t="shared" si="151"/>
        <v>MMSC</v>
      </c>
      <c r="F367" s="261"/>
      <c r="G367" s="261"/>
      <c r="H367" s="513">
        <f t="shared" si="152"/>
        <v>5000000</v>
      </c>
      <c r="I367" s="513" t="str">
        <f t="shared" si="152"/>
        <v>MMS</v>
      </c>
      <c r="J367" s="513">
        <f t="shared" si="152"/>
        <v>12</v>
      </c>
      <c r="K367" s="512">
        <f t="shared" si="152"/>
        <v>0.43</v>
      </c>
    </row>
    <row r="368" spans="2:11">
      <c r="B368" s="243"/>
      <c r="C368" s="715" t="str">
        <f t="shared" si="151"/>
        <v>N13</v>
      </c>
      <c r="D368" s="277" t="str">
        <f t="shared" si="151"/>
        <v>Система за гласова поща (Voice mail system)</v>
      </c>
      <c r="E368" s="277" t="str">
        <f t="shared" si="151"/>
        <v>VMS</v>
      </c>
      <c r="F368" s="261"/>
      <c r="G368" s="261"/>
      <c r="H368" s="513">
        <f t="shared" si="152"/>
        <v>2000000</v>
      </c>
      <c r="I368" s="513" t="str">
        <f t="shared" si="152"/>
        <v>Subscribers</v>
      </c>
      <c r="J368" s="513">
        <f t="shared" si="152"/>
        <v>12</v>
      </c>
      <c r="K368" s="512">
        <f t="shared" si="152"/>
        <v>0.8</v>
      </c>
    </row>
    <row r="369" spans="2:11">
      <c r="B369" s="243"/>
      <c r="C369" s="715" t="str">
        <f t="shared" si="151"/>
        <v>N14</v>
      </c>
      <c r="D369" s="277" t="str">
        <f t="shared" si="151"/>
        <v>Система за управление на мрежата (Network management system)</v>
      </c>
      <c r="E369" s="277" t="str">
        <f t="shared" si="151"/>
        <v>NMS</v>
      </c>
      <c r="F369" s="261"/>
      <c r="G369" s="261"/>
      <c r="H369" s="513">
        <f t="shared" si="152"/>
        <v>600000</v>
      </c>
      <c r="I369" s="513" t="str">
        <f t="shared" si="152"/>
        <v>Subscribers</v>
      </c>
      <c r="J369" s="513">
        <f t="shared" si="152"/>
        <v>12</v>
      </c>
      <c r="K369" s="512">
        <f t="shared" si="152"/>
        <v>0.75</v>
      </c>
    </row>
    <row r="370" spans="2:11">
      <c r="B370" s="243"/>
      <c r="C370" s="715" t="str">
        <f t="shared" si="151"/>
        <v>N15</v>
      </c>
      <c r="D370" s="277" t="str">
        <f t="shared" si="151"/>
        <v>Система/и за оперативна поддръжка на мрежата (Operational Support System)</v>
      </c>
      <c r="E370" s="277" t="str">
        <f t="shared" si="151"/>
        <v>OSS</v>
      </c>
      <c r="F370" s="261"/>
      <c r="G370" s="261"/>
      <c r="H370" s="513">
        <f t="shared" si="152"/>
        <v>1600000</v>
      </c>
      <c r="I370" s="513" t="str">
        <f t="shared" si="152"/>
        <v>Subscribers</v>
      </c>
      <c r="J370" s="513">
        <f t="shared" si="152"/>
        <v>12</v>
      </c>
      <c r="K370" s="512">
        <f t="shared" si="152"/>
        <v>0.75</v>
      </c>
    </row>
    <row r="371" spans="2:11">
      <c r="B371" s="243"/>
      <c r="C371" s="715" t="str">
        <f t="shared" si="151"/>
        <v>N16</v>
      </c>
      <c r="D371" s="277" t="str">
        <f t="shared" si="151"/>
        <v>GPRS System</v>
      </c>
      <c r="E371" s="277" t="str">
        <f t="shared" si="151"/>
        <v>GPRS</v>
      </c>
      <c r="F371" s="261"/>
      <c r="G371" s="261"/>
      <c r="H371" s="513">
        <f t="shared" si="152"/>
        <v>400000</v>
      </c>
      <c r="I371" s="513" t="str">
        <f t="shared" si="152"/>
        <v>Subscribers</v>
      </c>
      <c r="J371" s="513">
        <f t="shared" si="152"/>
        <v>12</v>
      </c>
      <c r="K371" s="512">
        <f t="shared" si="152"/>
        <v>0.75</v>
      </c>
    </row>
    <row r="372" spans="2:11">
      <c r="B372" s="243"/>
      <c r="C372" s="715" t="str">
        <f t="shared" si="151"/>
        <v>N17</v>
      </c>
      <c r="D372" s="277" t="str">
        <f t="shared" si="151"/>
        <v>Retail Billing system</v>
      </c>
      <c r="E372" s="277" t="str">
        <f t="shared" si="151"/>
        <v>BIL</v>
      </c>
      <c r="F372" s="261"/>
      <c r="G372" s="261"/>
      <c r="H372" s="513">
        <f t="shared" si="152"/>
        <v>1600000</v>
      </c>
      <c r="I372" s="513" t="str">
        <f t="shared" si="152"/>
        <v>Subscribers</v>
      </c>
      <c r="J372" s="513">
        <f t="shared" si="152"/>
        <v>12</v>
      </c>
      <c r="K372" s="512">
        <f t="shared" si="152"/>
        <v>0.75</v>
      </c>
    </row>
    <row r="373" spans="2:11">
      <c r="B373" s="243"/>
      <c r="C373" s="715" t="str">
        <f t="shared" si="151"/>
        <v>N18</v>
      </c>
      <c r="D373" s="277" t="str">
        <f t="shared" si="151"/>
        <v>Система за таксуване (Interconnection Billing System)</v>
      </c>
      <c r="E373" s="277" t="str">
        <f t="shared" si="151"/>
        <v>IBIL</v>
      </c>
      <c r="F373" s="261"/>
      <c r="G373" s="261"/>
      <c r="H373" s="513">
        <f t="shared" si="152"/>
        <v>5000000</v>
      </c>
      <c r="I373" s="513" t="str">
        <f t="shared" si="152"/>
        <v>Subscribers</v>
      </c>
      <c r="J373" s="513">
        <f t="shared" si="152"/>
        <v>12</v>
      </c>
      <c r="K373" s="512">
        <f t="shared" si="152"/>
        <v>0.75</v>
      </c>
    </row>
    <row r="374" spans="2:11">
      <c r="B374" s="243"/>
      <c r="C374" s="715" t="str">
        <f t="shared" si="151"/>
        <v>N19</v>
      </c>
      <c r="D374" s="277" t="str">
        <f t="shared" si="151"/>
        <v>Шлюз за взаимниосвързване (Interconnect Gateway)</v>
      </c>
      <c r="E374" s="277" t="str">
        <f t="shared" si="151"/>
        <v>IGW</v>
      </c>
      <c r="F374" s="261"/>
      <c r="G374" s="261"/>
      <c r="H374" s="513">
        <f t="shared" si="152"/>
        <v>1000000</v>
      </c>
      <c r="I374" s="513" t="str">
        <f t="shared" si="152"/>
        <v>Subscribers</v>
      </c>
      <c r="J374" s="513">
        <f t="shared" si="152"/>
        <v>6</v>
      </c>
      <c r="K374" s="512">
        <f t="shared" si="152"/>
        <v>0.8</v>
      </c>
    </row>
    <row r="375" spans="2:11">
      <c r="B375" s="243"/>
      <c r="C375" s="715" t="str">
        <f t="shared" si="151"/>
        <v>N20</v>
      </c>
      <c r="D375" s="277" t="str">
        <f t="shared" si="151"/>
        <v>Международен шлюз за взаимниосвързване  (International Gateway)</v>
      </c>
      <c r="E375" s="277" t="str">
        <f t="shared" si="151"/>
        <v>INT</v>
      </c>
      <c r="F375" s="261"/>
      <c r="G375" s="261"/>
      <c r="H375" s="513">
        <f t="shared" si="152"/>
        <v>5000000</v>
      </c>
      <c r="I375" s="513" t="str">
        <f t="shared" si="152"/>
        <v>Subscribers</v>
      </c>
      <c r="J375" s="513">
        <f t="shared" si="152"/>
        <v>6</v>
      </c>
      <c r="K375" s="512">
        <f t="shared" si="152"/>
        <v>0.8</v>
      </c>
    </row>
    <row r="376" spans="2:11">
      <c r="B376" s="243"/>
      <c r="C376" s="715" t="str">
        <f t="shared" si="151"/>
        <v>N21</v>
      </c>
      <c r="D376" s="277" t="str">
        <f t="shared" si="151"/>
        <v>Облужващ GPRS възел (Serving GPRS Support Node)</v>
      </c>
      <c r="E376" s="277" t="str">
        <f t="shared" si="151"/>
        <v>SGSN</v>
      </c>
      <c r="F376" s="261"/>
      <c r="G376" s="261"/>
      <c r="H376" s="513">
        <f t="shared" si="152"/>
        <v>2000000</v>
      </c>
      <c r="I376" s="513" t="str">
        <f t="shared" si="152"/>
        <v>Subscribers</v>
      </c>
      <c r="J376" s="513">
        <f t="shared" si="152"/>
        <v>12</v>
      </c>
      <c r="K376" s="512">
        <f t="shared" si="152"/>
        <v>0.5</v>
      </c>
    </row>
    <row r="377" spans="2:11">
      <c r="B377" s="243"/>
      <c r="C377" s="715" t="str">
        <f t="shared" si="151"/>
        <v>N22</v>
      </c>
      <c r="D377" s="277" t="str">
        <f t="shared" si="151"/>
        <v>Шлюз на мрежата за пакетна комутация (Gateway GPRS Support Node )</v>
      </c>
      <c r="E377" s="277" t="str">
        <f t="shared" si="151"/>
        <v>GGSN</v>
      </c>
      <c r="F377" s="261"/>
      <c r="G377" s="261"/>
      <c r="H377" s="513">
        <f t="shared" si="152"/>
        <v>2000000</v>
      </c>
      <c r="I377" s="513" t="str">
        <f t="shared" si="152"/>
        <v>Subscribers</v>
      </c>
      <c r="J377" s="513">
        <f t="shared" si="152"/>
        <v>12</v>
      </c>
      <c r="K377" s="512">
        <f t="shared" si="152"/>
        <v>0.8</v>
      </c>
    </row>
    <row r="378" spans="2:11">
      <c r="B378" s="243"/>
      <c r="C378" s="715" t="str">
        <f t="shared" si="151"/>
        <v>N23</v>
      </c>
      <c r="D378" s="277" t="str">
        <f t="shared" si="151"/>
        <v>IN Platform</v>
      </c>
      <c r="E378" s="277" t="str">
        <f t="shared" si="151"/>
        <v>IN/NGN</v>
      </c>
      <c r="F378" s="261"/>
      <c r="G378" s="261"/>
      <c r="H378" s="513">
        <f t="shared" si="152"/>
        <v>2000000</v>
      </c>
      <c r="I378" s="513" t="str">
        <f t="shared" si="152"/>
        <v>Subscribers</v>
      </c>
      <c r="J378" s="513">
        <f t="shared" si="152"/>
        <v>12</v>
      </c>
      <c r="K378" s="512">
        <f t="shared" si="152"/>
        <v>0.8</v>
      </c>
    </row>
    <row r="379" spans="2:11">
      <c r="B379" s="243"/>
      <c r="C379" s="715" t="str">
        <f t="shared" si="151"/>
        <v>N24</v>
      </c>
      <c r="D379" s="277" t="str">
        <f t="shared" si="151"/>
        <v>4G базова станция (4G Base Station)</v>
      </c>
      <c r="E379" s="277" t="str">
        <f t="shared" si="151"/>
        <v>eNodeB</v>
      </c>
      <c r="F379" s="261"/>
      <c r="G379" s="261"/>
      <c r="H379" s="261"/>
      <c r="I379" s="284"/>
      <c r="J379" s="284"/>
      <c r="K379" s="261"/>
    </row>
    <row r="380" spans="2:11">
      <c r="B380" s="243"/>
      <c r="C380" s="715" t="str">
        <f t="shared" si="151"/>
        <v>N25</v>
      </c>
      <c r="D380" s="277" t="str">
        <f t="shared" si="151"/>
        <v>4G Приемо-предавателно устройство (4G Transceiver)</v>
      </c>
      <c r="E380" s="277" t="str">
        <f t="shared" si="151"/>
        <v>eNodeB Radio</v>
      </c>
      <c r="F380" s="261"/>
      <c r="G380" s="261"/>
      <c r="H380" s="261"/>
      <c r="I380" s="284"/>
      <c r="J380" s="284"/>
      <c r="K380" s="261"/>
    </row>
    <row r="381" spans="2:11">
      <c r="B381" s="243"/>
      <c r="C381" s="715" t="str">
        <f t="shared" si="151"/>
        <v>N26</v>
      </c>
      <c r="D381" s="277" t="str">
        <f t="shared" si="151"/>
        <v>OTHER: complete as required</v>
      </c>
      <c r="E381" s="277" t="str">
        <f t="shared" si="151"/>
        <v>OTHER</v>
      </c>
      <c r="F381" s="261"/>
      <c r="G381" s="261"/>
      <c r="H381" s="287"/>
      <c r="I381" s="287"/>
      <c r="J381" s="287"/>
      <c r="K381" s="287"/>
    </row>
    <row r="382" spans="2:11">
      <c r="B382" s="243"/>
      <c r="C382" s="715" t="str">
        <f t="shared" si="151"/>
        <v>N27</v>
      </c>
      <c r="D382" s="277" t="str">
        <f t="shared" si="151"/>
        <v>OTHER: complete as required</v>
      </c>
      <c r="E382" s="277" t="str">
        <f t="shared" si="151"/>
        <v>OTHER</v>
      </c>
      <c r="F382" s="261"/>
      <c r="G382" s="261"/>
      <c r="H382" s="287"/>
      <c r="I382" s="287"/>
      <c r="J382" s="287"/>
      <c r="K382" s="287"/>
    </row>
    <row r="383" spans="2:11">
      <c r="B383" s="243"/>
      <c r="C383" s="715" t="str">
        <f t="shared" si="151"/>
        <v>N28</v>
      </c>
      <c r="D383" s="277" t="str">
        <f t="shared" si="151"/>
        <v>OTHER: complete as required</v>
      </c>
      <c r="E383" s="277" t="str">
        <f t="shared" si="151"/>
        <v>OTHER</v>
      </c>
      <c r="F383" s="261"/>
      <c r="G383" s="261"/>
      <c r="H383" s="287"/>
      <c r="I383" s="287"/>
      <c r="J383" s="287"/>
      <c r="K383" s="287"/>
    </row>
    <row r="384" spans="2:11">
      <c r="B384" s="243"/>
      <c r="C384" s="715" t="str">
        <f t="shared" si="151"/>
        <v>N29</v>
      </c>
      <c r="D384" s="277" t="str">
        <f t="shared" si="151"/>
        <v>OTHER: complete as required</v>
      </c>
      <c r="E384" s="277" t="str">
        <f t="shared" si="151"/>
        <v>OTHER</v>
      </c>
      <c r="F384" s="261"/>
      <c r="G384" s="261"/>
      <c r="H384" s="287"/>
      <c r="I384" s="287"/>
      <c r="J384" s="287"/>
      <c r="K384" s="287"/>
    </row>
    <row r="385" spans="2:13">
      <c r="B385" s="243"/>
      <c r="C385" s="715" t="str">
        <f t="shared" si="151"/>
        <v>N30</v>
      </c>
      <c r="D385" s="277" t="str">
        <f t="shared" si="151"/>
        <v>OTHER: complete as required</v>
      </c>
      <c r="E385" s="277" t="str">
        <f t="shared" si="151"/>
        <v>OTHER</v>
      </c>
      <c r="F385" s="261"/>
      <c r="G385" s="261"/>
      <c r="H385" s="287"/>
      <c r="I385" s="287"/>
      <c r="J385" s="287"/>
      <c r="K385" s="287"/>
    </row>
    <row r="386" spans="2:13">
      <c r="B386" s="243"/>
      <c r="C386" s="715" t="str">
        <f t="shared" si="151"/>
        <v>End</v>
      </c>
      <c r="D386" s="277" t="str">
        <f t="shared" si="151"/>
        <v>End of list</v>
      </c>
      <c r="E386" s="277" t="str">
        <f t="shared" si="151"/>
        <v>End</v>
      </c>
      <c r="F386" s="261"/>
      <c r="G386" s="261"/>
      <c r="H386" s="261"/>
      <c r="I386" s="284"/>
      <c r="J386" s="284"/>
      <c r="K386" s="261"/>
    </row>
    <row r="387" spans="2:13">
      <c r="B387" s="243"/>
      <c r="C387" s="243"/>
      <c r="D387" s="243"/>
      <c r="E387" s="243"/>
      <c r="F387" s="243"/>
      <c r="G387" s="243"/>
    </row>
    <row r="388" spans="2:13">
      <c r="B388" s="94"/>
      <c r="C388" s="243"/>
      <c r="D388" s="243"/>
      <c r="E388" s="243"/>
      <c r="F388" s="243"/>
      <c r="G388" s="243"/>
    </row>
    <row r="389" spans="2:13">
      <c r="B389" s="94"/>
      <c r="C389" s="19" t="s">
        <v>310</v>
      </c>
      <c r="D389" s="279"/>
      <c r="E389" s="279"/>
      <c r="F389" s="279"/>
      <c r="G389" s="269"/>
      <c r="H389" s="279"/>
      <c r="I389" s="279"/>
      <c r="J389" s="279"/>
      <c r="K389" s="279"/>
    </row>
    <row r="390" spans="2:13">
      <c r="B390" s="94"/>
      <c r="C390" s="192"/>
      <c r="D390" s="193"/>
      <c r="E390" s="279"/>
      <c r="F390" s="279"/>
      <c r="G390" s="279"/>
      <c r="H390" s="279"/>
      <c r="I390" s="279"/>
      <c r="J390" s="279"/>
      <c r="K390" s="279"/>
    </row>
    <row r="391" spans="2:13" ht="51" customHeight="1">
      <c r="B391" s="94"/>
      <c r="C391" s="273"/>
      <c r="D391" s="273"/>
      <c r="E391" s="274"/>
      <c r="F391" s="840" t="s">
        <v>307</v>
      </c>
      <c r="G391" s="841"/>
      <c r="H391" s="486" t="s">
        <v>15</v>
      </c>
      <c r="I391" s="486" t="s">
        <v>311</v>
      </c>
      <c r="J391" s="484" t="s">
        <v>42</v>
      </c>
      <c r="K391" s="486" t="s">
        <v>312</v>
      </c>
    </row>
    <row r="392" spans="2:13">
      <c r="B392" s="94"/>
      <c r="C392" s="273"/>
      <c r="D392" s="273" t="s">
        <v>13</v>
      </c>
      <c r="E392" s="275" t="s">
        <v>308</v>
      </c>
      <c r="F392" s="276">
        <f>F61</f>
        <v>2014</v>
      </c>
      <c r="G392" s="276">
        <f>G355</f>
        <v>2015</v>
      </c>
      <c r="H392" s="276"/>
      <c r="I392" s="281"/>
      <c r="J392" s="282"/>
      <c r="K392" s="283"/>
    </row>
    <row r="393" spans="2:13">
      <c r="B393" s="94"/>
      <c r="C393" s="715" t="str">
        <f t="shared" ref="C393:E423" si="153">C319</f>
        <v>N01</v>
      </c>
      <c r="D393" s="277" t="str">
        <f t="shared" si="153"/>
        <v>Приемо-предавателно устройство (Transceiver)</v>
      </c>
      <c r="E393" s="277" t="str">
        <f t="shared" si="153"/>
        <v>TRX</v>
      </c>
      <c r="F393" s="261"/>
      <c r="G393" s="261"/>
      <c r="H393" s="261"/>
      <c r="I393" s="284"/>
      <c r="J393" s="284"/>
      <c r="K393" s="261"/>
      <c r="M393" s="269"/>
    </row>
    <row r="394" spans="2:13">
      <c r="B394" s="94"/>
      <c r="C394" s="715" t="str">
        <f t="shared" si="153"/>
        <v>N02</v>
      </c>
      <c r="D394" s="277" t="str">
        <f t="shared" si="153"/>
        <v>3G Приемо-предавателно устройство (3G Transceiver)</v>
      </c>
      <c r="E394" s="277" t="str">
        <f t="shared" si="153"/>
        <v>Radio</v>
      </c>
      <c r="F394" s="261"/>
      <c r="G394" s="261"/>
      <c r="H394" s="261"/>
      <c r="I394" s="284"/>
      <c r="J394" s="284"/>
      <c r="K394" s="261"/>
    </row>
    <row r="395" spans="2:13">
      <c r="B395" s="94"/>
      <c r="C395" s="715" t="str">
        <f t="shared" si="153"/>
        <v>N03</v>
      </c>
      <c r="D395" s="277" t="str">
        <f t="shared" si="153"/>
        <v>GSM базова станция (2G Base Station)</v>
      </c>
      <c r="E395" s="277" t="str">
        <f t="shared" si="153"/>
        <v>BTS</v>
      </c>
      <c r="F395" s="261"/>
      <c r="G395" s="261"/>
      <c r="H395" s="261"/>
      <c r="I395" s="284"/>
      <c r="J395" s="284"/>
      <c r="K395" s="261"/>
    </row>
    <row r="396" spans="2:13">
      <c r="B396" s="94"/>
      <c r="C396" s="715" t="str">
        <f t="shared" si="153"/>
        <v>N04</v>
      </c>
      <c r="D396" s="277" t="str">
        <f t="shared" si="153"/>
        <v>UMTS базова станция (3G Base Station)</v>
      </c>
      <c r="E396" s="277" t="str">
        <f t="shared" si="153"/>
        <v>Node B</v>
      </c>
      <c r="F396" s="261"/>
      <c r="G396" s="261"/>
      <c r="H396" s="261"/>
      <c r="I396" s="284"/>
      <c r="J396" s="284"/>
      <c r="K396" s="261"/>
    </row>
    <row r="397" spans="2:13">
      <c r="B397" s="94"/>
      <c r="C397" s="715" t="str">
        <f t="shared" si="153"/>
        <v>N05</v>
      </c>
      <c r="D397" s="277" t="str">
        <f t="shared" si="153"/>
        <v>Контролер на GSM базова станция (Base station controller)</v>
      </c>
      <c r="E397" s="277" t="str">
        <f t="shared" si="153"/>
        <v>BSC</v>
      </c>
      <c r="F397" s="261"/>
      <c r="G397" s="261"/>
      <c r="H397" s="569">
        <f>IF('B. Dashboard'!$D$53=1,H249,IF('B. Dashboard'!$D$53=2,H286,IF('B. Dashboard'!$D$53=3,H323,(IF('B. Dashboard'!$D$53=4,H360)))))</f>
        <v>3000</v>
      </c>
      <c r="I397" s="569" t="str">
        <f>IF('B. Dashboard'!$D$53=1,I249,IF('B. Dashboard'!$D$53=2,I286,IF('B. Dashboard'!$D$53=3,I323,(IF('B. Dashboard'!$D$53=4,I360)))))</f>
        <v>Erlang</v>
      </c>
      <c r="J397" s="569">
        <f>IF('B. Dashboard'!$D$53=1,J249,IF('B. Dashboard'!$D$53=2,J286,IF('B. Dashboard'!$D$53=3,J323,(IF('B. Dashboard'!$D$53=4,J360)))))</f>
        <v>12</v>
      </c>
      <c r="K397" s="567">
        <f>IF('B. Dashboard'!$D$53=1,K249,IF('B. Dashboard'!$D$53=2,K286,IF('B. Dashboard'!$D$53=3,K323,(IF('B. Dashboard'!$D$53=4,K360)))))</f>
        <v>0.6</v>
      </c>
    </row>
    <row r="398" spans="2:13">
      <c r="B398" s="94"/>
      <c r="C398" s="715" t="str">
        <f t="shared" si="153"/>
        <v>N06</v>
      </c>
      <c r="D398" s="277" t="str">
        <f t="shared" si="153"/>
        <v>Контролер на UMTS базова станция (Radio Network Controler)</v>
      </c>
      <c r="E398" s="277" t="str">
        <f t="shared" si="153"/>
        <v>RNC</v>
      </c>
      <c r="F398" s="261"/>
      <c r="G398" s="261"/>
      <c r="H398" s="569">
        <f>IF('B. Dashboard'!$D$53=1,H250,IF('B. Dashboard'!$D$53=2,H287,IF('B. Dashboard'!$D$53=3,H324,(IF('B. Dashboard'!$D$53=4,H361)))))</f>
        <v>250</v>
      </c>
      <c r="I398" s="569" t="str">
        <f>IF('B. Dashboard'!$D$53=1,I250,IF('B. Dashboard'!$D$53=2,I287,IF('B. Dashboard'!$D$53=3,I324,(IF('B. Dashboard'!$D$53=4,I361)))))</f>
        <v>Node B</v>
      </c>
      <c r="J398" s="569">
        <f>IF('B. Dashboard'!$D$53=1,J250,IF('B. Dashboard'!$D$53=2,J287,IF('B. Dashboard'!$D$53=3,J324,(IF('B. Dashboard'!$D$53=4,J361)))))</f>
        <v>12</v>
      </c>
      <c r="K398" s="567">
        <f>IF('B. Dashboard'!$D$53=1,K250,IF('B. Dashboard'!$D$53=2,K287,IF('B. Dashboard'!$D$53=3,K324,(IF('B. Dashboard'!$D$53=4,K361)))))</f>
        <v>0.6</v>
      </c>
    </row>
    <row r="399" spans="2:13">
      <c r="B399" s="94"/>
      <c r="C399" s="715" t="str">
        <f t="shared" si="153"/>
        <v>N07</v>
      </c>
      <c r="D399" s="277" t="str">
        <f t="shared" si="153"/>
        <v>Мобилна централа (Mobile Switching Centre)</v>
      </c>
      <c r="E399" s="277" t="str">
        <f t="shared" si="153"/>
        <v>MSC</v>
      </c>
      <c r="F399" s="261"/>
      <c r="G399" s="261"/>
      <c r="H399" s="569">
        <f>IF('B. Dashboard'!$D$53=1,H251,IF('B. Dashboard'!$D$53=2,H288,IF('B. Dashboard'!$D$53=3,H325,(IF('B. Dashboard'!$D$53=4,H362)))))</f>
        <v>1000000</v>
      </c>
      <c r="I399" s="569" t="str">
        <f>IF('B. Dashboard'!$D$53=1,I251,IF('B. Dashboard'!$D$53=2,I288,IF('B. Dashboard'!$D$53=3,I325,(IF('B. Dashboard'!$D$53=4,I362)))))</f>
        <v>Subscribers</v>
      </c>
      <c r="J399" s="569">
        <f>IF('B. Dashboard'!$D$53=1,J251,IF('B. Dashboard'!$D$53=2,J288,IF('B. Dashboard'!$D$53=3,J325,(IF('B. Dashboard'!$D$53=4,J362)))))</f>
        <v>12</v>
      </c>
      <c r="K399" s="567">
        <f>IF('B. Dashboard'!$D$53=1,K251,IF('B. Dashboard'!$D$53=2,K288,IF('B. Dashboard'!$D$53=3,K325,(IF('B. Dashboard'!$D$53=4,K362)))))</f>
        <v>0.8</v>
      </c>
    </row>
    <row r="400" spans="2:13">
      <c r="B400" s="94"/>
      <c r="C400" s="715" t="str">
        <f t="shared" si="153"/>
        <v>N08</v>
      </c>
      <c r="D400" s="277" t="str">
        <f t="shared" si="153"/>
        <v>Регистър на "домашните" потребители (Home location register)</v>
      </c>
      <c r="E400" s="277" t="str">
        <f t="shared" si="153"/>
        <v>HLR</v>
      </c>
      <c r="F400" s="261"/>
      <c r="G400" s="261"/>
      <c r="H400" s="569">
        <f>IF('B. Dashboard'!$D$53=1,H252,IF('B. Dashboard'!$D$53=2,H289,IF('B. Dashboard'!$D$53=3,H326,(IF('B. Dashboard'!$D$53=4,H363)))))</f>
        <v>7500000</v>
      </c>
      <c r="I400" s="569" t="str">
        <f>IF('B. Dashboard'!$D$53=1,I252,IF('B. Dashboard'!$D$53=2,I289,IF('B. Dashboard'!$D$53=3,I326,(IF('B. Dashboard'!$D$53=4,I363)))))</f>
        <v>Subscribers</v>
      </c>
      <c r="J400" s="569">
        <f>IF('B. Dashboard'!$D$53=1,J252,IF('B. Dashboard'!$D$53=2,J289,IF('B. Dashboard'!$D$53=3,J326,(IF('B. Dashboard'!$D$53=4,J363)))))</f>
        <v>12</v>
      </c>
      <c r="K400" s="567">
        <f>IF('B. Dashboard'!$D$53=1,K252,IF('B. Dashboard'!$D$53=2,K289,IF('B. Dashboard'!$D$53=3,K326,(IF('B. Dashboard'!$D$53=4,K363)))))</f>
        <v>0.8</v>
      </c>
    </row>
    <row r="401" spans="2:11">
      <c r="B401" s="94"/>
      <c r="C401" s="715" t="str">
        <f t="shared" si="153"/>
        <v>N09</v>
      </c>
      <c r="D401" s="277" t="str">
        <f t="shared" si="153"/>
        <v>Предплатена платформа (Pre-paid platform)</v>
      </c>
      <c r="E401" s="277" t="str">
        <f t="shared" si="153"/>
        <v>PPP</v>
      </c>
      <c r="F401" s="261"/>
      <c r="G401" s="261"/>
      <c r="H401" s="569">
        <v>1000000</v>
      </c>
      <c r="I401" s="569" t="str">
        <f>IF('B. Dashboard'!$D$53=1,I253,IF('B. Dashboard'!$D$53=2,I290,IF('B. Dashboard'!$D$53=3,I327,(IF('B. Dashboard'!$D$53=4,I364)))))</f>
        <v>Subscribers</v>
      </c>
      <c r="J401" s="569">
        <f>IF('B. Dashboard'!$D$53=1,J253,IF('B. Dashboard'!$D$53=2,J290,IF('B. Dashboard'!$D$53=3,J327,(IF('B. Dashboard'!$D$53=4,J364)))))</f>
        <v>12</v>
      </c>
      <c r="K401" s="567">
        <f>IF('B. Dashboard'!$D$53=1,K253,IF('B. Dashboard'!$D$53=2,K290,IF('B. Dashboard'!$D$53=3,K327,(IF('B. Dashboard'!$D$53=4,K364)))))</f>
        <v>0.8</v>
      </c>
    </row>
    <row r="402" spans="2:11">
      <c r="B402" s="94"/>
      <c r="C402" s="715" t="str">
        <f t="shared" si="153"/>
        <v>N10</v>
      </c>
      <c r="D402" s="277" t="str">
        <f t="shared" si="153"/>
        <v>SMS шлюз (SMS Gateway)</v>
      </c>
      <c r="E402" s="277" t="str">
        <f t="shared" si="153"/>
        <v>SMSG</v>
      </c>
      <c r="F402" s="261"/>
      <c r="G402" s="261"/>
      <c r="H402" s="569">
        <f>IF('B. Dashboard'!$D$53=1,H254,IF('B. Dashboard'!$D$53=2,H291,IF('B. Dashboard'!$D$53=3,H328,(IF('B. Dashboard'!$D$53=4,H365)))))</f>
        <v>250000000</v>
      </c>
      <c r="I402" s="569" t="str">
        <f>IF('B. Dashboard'!$D$53=1,I254,IF('B. Dashboard'!$D$53=2,I291,IF('B. Dashboard'!$D$53=3,I328,(IF('B. Dashboard'!$D$53=4,I365)))))</f>
        <v>SMS</v>
      </c>
      <c r="J402" s="569">
        <f>IF('B. Dashboard'!$D$53=1,J254,IF('B. Dashboard'!$D$53=2,J291,IF('B. Dashboard'!$D$53=3,J328,(IF('B. Dashboard'!$D$53=4,J365)))))</f>
        <v>12</v>
      </c>
      <c r="K402" s="567">
        <f>IF('B. Dashboard'!$D$53=1,K254,IF('B. Dashboard'!$D$53=2,K291,IF('B. Dashboard'!$D$53=3,K328,(IF('B. Dashboard'!$D$53=4,K365)))))</f>
        <v>0.75</v>
      </c>
    </row>
    <row r="403" spans="2:11">
      <c r="B403" s="94"/>
      <c r="C403" s="715" t="str">
        <f t="shared" si="153"/>
        <v>N11</v>
      </c>
      <c r="D403" s="277" t="str">
        <f t="shared" si="153"/>
        <v>Централа за кратки съобщения SMS (SMS Control Centre)</v>
      </c>
      <c r="E403" s="277" t="str">
        <f t="shared" si="153"/>
        <v>SMSC</v>
      </c>
      <c r="F403" s="261"/>
      <c r="G403" s="261"/>
      <c r="H403" s="569">
        <f>IF('B. Dashboard'!$D$53=1,H255,IF('B. Dashboard'!$D$53=2,H292,IF('B. Dashboard'!$D$53=3,H329,(IF('B. Dashboard'!$D$53=4,H366)))))</f>
        <v>250000000</v>
      </c>
      <c r="I403" s="569" t="str">
        <f>IF('B. Dashboard'!$D$53=1,I255,IF('B. Dashboard'!$D$53=2,I292,IF('B. Dashboard'!$D$53=3,I329,(IF('B. Dashboard'!$D$53=4,I366)))))</f>
        <v>SMS</v>
      </c>
      <c r="J403" s="569">
        <f>IF('B. Dashboard'!$D$53=1,J255,IF('B. Dashboard'!$D$53=2,J292,IF('B. Dashboard'!$D$53=3,J329,(IF('B. Dashboard'!$D$53=4,J366)))))</f>
        <v>12</v>
      </c>
      <c r="K403" s="567">
        <f>IF('B. Dashboard'!$D$53=1,K255,IF('B. Dashboard'!$D$53=2,K292,IF('B. Dashboard'!$D$53=3,K329,(IF('B. Dashboard'!$D$53=4,K366)))))</f>
        <v>0.56000000000000005</v>
      </c>
    </row>
    <row r="404" spans="2:11">
      <c r="B404" s="94"/>
      <c r="C404" s="715" t="str">
        <f t="shared" si="153"/>
        <v>N12</v>
      </c>
      <c r="D404" s="277" t="str">
        <f t="shared" si="153"/>
        <v>Централа за мултимедийни съобщения MMS (MMS Control Centre)</v>
      </c>
      <c r="E404" s="277" t="str">
        <f t="shared" si="153"/>
        <v>MMSC</v>
      </c>
      <c r="F404" s="261"/>
      <c r="G404" s="261"/>
      <c r="H404" s="569">
        <f>IF('B. Dashboard'!$D$53=1,H256,IF('B. Dashboard'!$D$53=2,H293,IF('B. Dashboard'!$D$53=3,H330,(IF('B. Dashboard'!$D$53=4,H367)))))</f>
        <v>5000000</v>
      </c>
      <c r="I404" s="569" t="str">
        <f>IF('B. Dashboard'!$D$53=1,I256,IF('B. Dashboard'!$D$53=2,I293,IF('B. Dashboard'!$D$53=3,I330,(IF('B. Dashboard'!$D$53=4,I367)))))</f>
        <v>MMS</v>
      </c>
      <c r="J404" s="569">
        <f>IF('B. Dashboard'!$D$53=1,J256,IF('B. Dashboard'!$D$53=2,J293,IF('B. Dashboard'!$D$53=3,J330,(IF('B. Dashboard'!$D$53=4,J367)))))</f>
        <v>12</v>
      </c>
      <c r="K404" s="567">
        <f>IF('B. Dashboard'!$D$53=1,K256,IF('B. Dashboard'!$D$53=2,K293,IF('B. Dashboard'!$D$53=3,K330,(IF('B. Dashboard'!$D$53=4,K367)))))</f>
        <v>0.43</v>
      </c>
    </row>
    <row r="405" spans="2:11">
      <c r="B405" s="94"/>
      <c r="C405" s="715" t="str">
        <f t="shared" si="153"/>
        <v>N13</v>
      </c>
      <c r="D405" s="277" t="str">
        <f t="shared" si="153"/>
        <v>Система за гласова поща (Voice mail system)</v>
      </c>
      <c r="E405" s="277" t="str">
        <f t="shared" si="153"/>
        <v>VMS</v>
      </c>
      <c r="F405" s="261"/>
      <c r="G405" s="261"/>
      <c r="H405" s="569">
        <f>IF('B. Dashboard'!$D$53=1,H257,IF('B. Dashboard'!$D$53=2,H294,IF('B. Dashboard'!$D$53=3,H331,(IF('B. Dashboard'!$D$53=4,H368)))))</f>
        <v>2000000</v>
      </c>
      <c r="I405" s="569" t="str">
        <f>IF('B. Dashboard'!$D$53=1,I257,IF('B. Dashboard'!$D$53=2,I294,IF('B. Dashboard'!$D$53=3,I331,(IF('B. Dashboard'!$D$53=4,I368)))))</f>
        <v>Subscribers</v>
      </c>
      <c r="J405" s="569">
        <f>IF('B. Dashboard'!$D$53=1,J257,IF('B. Dashboard'!$D$53=2,J294,IF('B. Dashboard'!$D$53=3,J331,(IF('B. Dashboard'!$D$53=4,J368)))))</f>
        <v>12</v>
      </c>
      <c r="K405" s="567">
        <f>IF('B. Dashboard'!$D$53=1,K257,IF('B. Dashboard'!$D$53=2,K294,IF('B. Dashboard'!$D$53=3,K331,(IF('B. Dashboard'!$D$53=4,K368)))))</f>
        <v>0.8</v>
      </c>
    </row>
    <row r="406" spans="2:11">
      <c r="B406" s="94"/>
      <c r="C406" s="715" t="str">
        <f t="shared" si="153"/>
        <v>N14</v>
      </c>
      <c r="D406" s="277" t="str">
        <f t="shared" si="153"/>
        <v>Система за управление на мрежата (Network management system)</v>
      </c>
      <c r="E406" s="277" t="str">
        <f t="shared" si="153"/>
        <v>NMS</v>
      </c>
      <c r="F406" s="261"/>
      <c r="G406" s="261"/>
      <c r="H406" s="569">
        <f>IF('B. Dashboard'!$D$53=1,H258,IF('B. Dashboard'!$D$53=2,H295,IF('B. Dashboard'!$D$53=3,H332,(IF('B. Dashboard'!$D$53=4,H369)))))</f>
        <v>600000</v>
      </c>
      <c r="I406" s="569" t="str">
        <f>IF('B. Dashboard'!$D$53=1,I258,IF('B. Dashboard'!$D$53=2,I295,IF('B. Dashboard'!$D$53=3,I332,(IF('B. Dashboard'!$D$53=4,I369)))))</f>
        <v>Subscribers</v>
      </c>
      <c r="J406" s="569">
        <f>IF('B. Dashboard'!$D$53=1,J258,IF('B. Dashboard'!$D$53=2,J295,IF('B. Dashboard'!$D$53=3,J332,(IF('B. Dashboard'!$D$53=4,J369)))))</f>
        <v>12</v>
      </c>
      <c r="K406" s="567">
        <f>IF('B. Dashboard'!$D$53=1,K258,IF('B. Dashboard'!$D$53=2,K295,IF('B. Dashboard'!$D$53=3,K332,(IF('B. Dashboard'!$D$53=4,K369)))))</f>
        <v>0.75</v>
      </c>
    </row>
    <row r="407" spans="2:11">
      <c r="B407" s="94"/>
      <c r="C407" s="715" t="str">
        <f t="shared" si="153"/>
        <v>N15</v>
      </c>
      <c r="D407" s="277" t="str">
        <f t="shared" si="153"/>
        <v>Система/и за оперативна поддръжка на мрежата (Operational Support System)</v>
      </c>
      <c r="E407" s="277" t="str">
        <f t="shared" si="153"/>
        <v>OSS</v>
      </c>
      <c r="F407" s="261"/>
      <c r="G407" s="261"/>
      <c r="H407" s="569">
        <f>IF('B. Dashboard'!$D$53=1,H259,IF('B. Dashboard'!$D$53=2,H296,IF('B. Dashboard'!$D$53=3,H333,(IF('B. Dashboard'!$D$53=4,H370)))))</f>
        <v>1600000</v>
      </c>
      <c r="I407" s="569" t="str">
        <f>IF('B. Dashboard'!$D$53=1,I259,IF('B. Dashboard'!$D$53=2,I296,IF('B. Dashboard'!$D$53=3,I333,(IF('B. Dashboard'!$D$53=4,I370)))))</f>
        <v>Subscribers</v>
      </c>
      <c r="J407" s="569">
        <f>IF('B. Dashboard'!$D$53=1,J259,IF('B. Dashboard'!$D$53=2,J296,IF('B. Dashboard'!$D$53=3,J333,(IF('B. Dashboard'!$D$53=4,J370)))))</f>
        <v>12</v>
      </c>
      <c r="K407" s="567">
        <f>IF('B. Dashboard'!$D$53=1,K259,IF('B. Dashboard'!$D$53=2,K296,IF('B. Dashboard'!$D$53=3,K333,(IF('B. Dashboard'!$D$53=4,K370)))))</f>
        <v>0.75</v>
      </c>
    </row>
    <row r="408" spans="2:11">
      <c r="B408" s="94"/>
      <c r="C408" s="715" t="str">
        <f t="shared" si="153"/>
        <v>N16</v>
      </c>
      <c r="D408" s="277" t="str">
        <f t="shared" si="153"/>
        <v>GPRS System</v>
      </c>
      <c r="E408" s="277" t="str">
        <f t="shared" si="153"/>
        <v>GPRS</v>
      </c>
      <c r="F408" s="261"/>
      <c r="G408" s="261"/>
      <c r="H408" s="569">
        <f>IF('B. Dashboard'!$D$53=1,H260,IF('B. Dashboard'!$D$53=2,H297,IF('B. Dashboard'!$D$53=3,H334,(IF('B. Dashboard'!$D$53=4,H371)))))</f>
        <v>400000</v>
      </c>
      <c r="I408" s="569" t="str">
        <f>IF('B. Dashboard'!$D$53=1,I260,IF('B. Dashboard'!$D$53=2,I297,IF('B. Dashboard'!$D$53=3,I334,(IF('B. Dashboard'!$D$53=4,I371)))))</f>
        <v>Subscribers</v>
      </c>
      <c r="J408" s="569">
        <f>IF('B. Dashboard'!$D$53=1,J260,IF('B. Dashboard'!$D$53=2,J297,IF('B. Dashboard'!$D$53=3,J334,(IF('B. Dashboard'!$D$53=4,J371)))))</f>
        <v>12</v>
      </c>
      <c r="K408" s="567">
        <f>IF('B. Dashboard'!$D$53=1,K260,IF('B. Dashboard'!$D$53=2,K297,IF('B. Dashboard'!$D$53=3,K334,(IF('B. Dashboard'!$D$53=4,K371)))))</f>
        <v>0.75</v>
      </c>
    </row>
    <row r="409" spans="2:11">
      <c r="B409" s="94"/>
      <c r="C409" s="715" t="str">
        <f t="shared" si="153"/>
        <v>N17</v>
      </c>
      <c r="D409" s="277" t="str">
        <f t="shared" si="153"/>
        <v>Retail Billing system</v>
      </c>
      <c r="E409" s="277" t="str">
        <f t="shared" si="153"/>
        <v>BIL</v>
      </c>
      <c r="F409" s="261"/>
      <c r="G409" s="261"/>
      <c r="H409" s="569">
        <f>IF('B. Dashboard'!$D$53=1,H261,IF('B. Dashboard'!$D$53=2,H298,IF('B. Dashboard'!$D$53=3,H335,(IF('B. Dashboard'!$D$53=4,H372)))))</f>
        <v>1600000</v>
      </c>
      <c r="I409" s="569" t="str">
        <f>IF('B. Dashboard'!$D$53=1,I261,IF('B. Dashboard'!$D$53=2,I298,IF('B. Dashboard'!$D$53=3,I335,(IF('B. Dashboard'!$D$53=4,I372)))))</f>
        <v>Subscribers</v>
      </c>
      <c r="J409" s="569">
        <f>IF('B. Dashboard'!$D$53=1,J261,IF('B. Dashboard'!$D$53=2,J298,IF('B. Dashboard'!$D$53=3,J335,(IF('B. Dashboard'!$D$53=4,J372)))))</f>
        <v>12</v>
      </c>
      <c r="K409" s="567">
        <f>IF('B. Dashboard'!$D$53=1,K261,IF('B. Dashboard'!$D$53=2,K298,IF('B. Dashboard'!$D$53=3,K335,(IF('B. Dashboard'!$D$53=4,K372)))))</f>
        <v>0.75</v>
      </c>
    </row>
    <row r="410" spans="2:11">
      <c r="B410" s="94"/>
      <c r="C410" s="715" t="str">
        <f t="shared" si="153"/>
        <v>N18</v>
      </c>
      <c r="D410" s="277" t="str">
        <f t="shared" si="153"/>
        <v>Система за таксуване (Interconnection Billing System)</v>
      </c>
      <c r="E410" s="277" t="str">
        <f t="shared" si="153"/>
        <v>IBIL</v>
      </c>
      <c r="F410" s="261"/>
      <c r="G410" s="261"/>
      <c r="H410" s="569">
        <f>IF('B. Dashboard'!$D$53=1,H262,IF('B. Dashboard'!$D$53=2,H299,IF('B. Dashboard'!$D$53=3,H336,(IF('B. Dashboard'!$D$53=4,H373)))))</f>
        <v>5000000</v>
      </c>
      <c r="I410" s="569" t="str">
        <f>IF('B. Dashboard'!$D$53=1,I262,IF('B. Dashboard'!$D$53=2,I299,IF('B. Dashboard'!$D$53=3,I336,(IF('B. Dashboard'!$D$53=4,I373)))))</f>
        <v>Subscribers</v>
      </c>
      <c r="J410" s="569">
        <f>IF('B. Dashboard'!$D$53=1,J262,IF('B. Dashboard'!$D$53=2,J299,IF('B. Dashboard'!$D$53=3,J336,(IF('B. Dashboard'!$D$53=4,J373)))))</f>
        <v>12</v>
      </c>
      <c r="K410" s="567">
        <f>IF('B. Dashboard'!$D$53=1,K262,IF('B. Dashboard'!$D$53=2,K299,IF('B. Dashboard'!$D$53=3,K336,(IF('B. Dashboard'!$D$53=4,K373)))))</f>
        <v>0.75</v>
      </c>
    </row>
    <row r="411" spans="2:11">
      <c r="B411" s="94"/>
      <c r="C411" s="715" t="str">
        <f t="shared" si="153"/>
        <v>N19</v>
      </c>
      <c r="D411" s="277" t="str">
        <f t="shared" si="153"/>
        <v>Шлюз за взаимниосвързване (Interconnect Gateway)</v>
      </c>
      <c r="E411" s="277" t="str">
        <f t="shared" si="153"/>
        <v>IGW</v>
      </c>
      <c r="F411" s="261"/>
      <c r="G411" s="261"/>
      <c r="H411" s="569">
        <f>IF('B. Dashboard'!$D$53=1,H263,IF('B. Dashboard'!$D$53=2,H300,IF('B. Dashboard'!$D$53=3,H337,(IF('B. Dashboard'!$D$53=4,H374)))))</f>
        <v>1000000</v>
      </c>
      <c r="I411" s="569" t="str">
        <f>IF('B. Dashboard'!$D$53=1,I263,IF('B. Dashboard'!$D$53=2,I300,IF('B. Dashboard'!$D$53=3,I337,(IF('B. Dashboard'!$D$53=4,I374)))))</f>
        <v>Subscribers</v>
      </c>
      <c r="J411" s="569">
        <f>IF('B. Dashboard'!$D$53=1,J263,IF('B. Dashboard'!$D$53=2,J300,IF('B. Dashboard'!$D$53=3,J337,(IF('B. Dashboard'!$D$53=4,J374)))))</f>
        <v>6</v>
      </c>
      <c r="K411" s="567">
        <f>IF('B. Dashboard'!$D$53=1,K263,IF('B. Dashboard'!$D$53=2,K300,IF('B. Dashboard'!$D$53=3,K337,(IF('B. Dashboard'!$D$53=4,K374)))))</f>
        <v>0.8</v>
      </c>
    </row>
    <row r="412" spans="2:11">
      <c r="B412" s="94"/>
      <c r="C412" s="715" t="str">
        <f t="shared" si="153"/>
        <v>N20</v>
      </c>
      <c r="D412" s="277" t="str">
        <f t="shared" si="153"/>
        <v>Международен шлюз за взаимниосвързване  (International Gateway)</v>
      </c>
      <c r="E412" s="277" t="str">
        <f t="shared" si="153"/>
        <v>INT</v>
      </c>
      <c r="F412" s="261"/>
      <c r="G412" s="261"/>
      <c r="H412" s="569">
        <f>IF('B. Dashboard'!$D$53=1,H264,IF('B. Dashboard'!$D$53=2,H301,IF('B. Dashboard'!$D$53=3,H338,(IF('B. Dashboard'!$D$53=4,H375)))))</f>
        <v>5000000</v>
      </c>
      <c r="I412" s="569" t="str">
        <f>IF('B. Dashboard'!$D$53=1,I264,IF('B. Dashboard'!$D$53=2,I301,IF('B. Dashboard'!$D$53=3,I338,(IF('B. Dashboard'!$D$53=4,I375)))))</f>
        <v>Subscribers</v>
      </c>
      <c r="J412" s="569">
        <f>IF('B. Dashboard'!$D$53=1,J264,IF('B. Dashboard'!$D$53=2,J301,IF('B. Dashboard'!$D$53=3,J338,(IF('B. Dashboard'!$D$53=4,J375)))))</f>
        <v>6</v>
      </c>
      <c r="K412" s="567">
        <f>IF('B. Dashboard'!$D$53=1,K264,IF('B. Dashboard'!$D$53=2,K301,IF('B. Dashboard'!$D$53=3,K338,(IF('B. Dashboard'!$D$53=4,K375)))))</f>
        <v>0.8</v>
      </c>
    </row>
    <row r="413" spans="2:11">
      <c r="B413" s="94"/>
      <c r="C413" s="715" t="str">
        <f t="shared" si="153"/>
        <v>N21</v>
      </c>
      <c r="D413" s="277" t="str">
        <f t="shared" si="153"/>
        <v>Облужващ GPRS възел (Serving GPRS Support Node)</v>
      </c>
      <c r="E413" s="277" t="str">
        <f t="shared" si="153"/>
        <v>SGSN</v>
      </c>
      <c r="F413" s="261"/>
      <c r="G413" s="261"/>
      <c r="H413" s="569">
        <f>IF('B. Dashboard'!$D$53=1,H265,IF('B. Dashboard'!$D$53=2,H302,IF('B. Dashboard'!$D$53=3,H339,(IF('B. Dashboard'!$D$53=4,H376)))))</f>
        <v>2000000</v>
      </c>
      <c r="I413" s="569" t="str">
        <f>IF('B. Dashboard'!$D$53=1,I265,IF('B. Dashboard'!$D$53=2,I302,IF('B. Dashboard'!$D$53=3,I339,(IF('B. Dashboard'!$D$53=4,I376)))))</f>
        <v>Subscribers</v>
      </c>
      <c r="J413" s="569">
        <f>IF('B. Dashboard'!$D$53=1,J265,IF('B. Dashboard'!$D$53=2,J302,IF('B. Dashboard'!$D$53=3,J339,(IF('B. Dashboard'!$D$53=4,J376)))))</f>
        <v>12</v>
      </c>
      <c r="K413" s="567">
        <f>IF('B. Dashboard'!$D$53=1,K265,IF('B. Dashboard'!$D$53=2,K302,IF('B. Dashboard'!$D$53=3,K339,(IF('B. Dashboard'!$D$53=4,K376)))))</f>
        <v>0.5</v>
      </c>
    </row>
    <row r="414" spans="2:11">
      <c r="B414" s="94"/>
      <c r="C414" s="715" t="str">
        <f t="shared" si="153"/>
        <v>N22</v>
      </c>
      <c r="D414" s="277" t="str">
        <f t="shared" si="153"/>
        <v>Шлюз на мрежата за пакетна комутация (Gateway GPRS Support Node )</v>
      </c>
      <c r="E414" s="277" t="str">
        <f t="shared" si="153"/>
        <v>GGSN</v>
      </c>
      <c r="F414" s="261"/>
      <c r="G414" s="261"/>
      <c r="H414" s="569">
        <f>IF('B. Dashboard'!$D$53=1,H266,IF('B. Dashboard'!$D$53=2,H303,IF('B. Dashboard'!$D$53=3,H340,(IF('B. Dashboard'!$D$53=4,H377)))))</f>
        <v>2000000</v>
      </c>
      <c r="I414" s="569" t="str">
        <f>IF('B. Dashboard'!$D$53=1,I266,IF('B. Dashboard'!$D$53=2,I303,IF('B. Dashboard'!$D$53=3,I340,(IF('B. Dashboard'!$D$53=4,I377)))))</f>
        <v>Subscribers</v>
      </c>
      <c r="J414" s="569">
        <f>IF('B. Dashboard'!$D$53=1,J266,IF('B. Dashboard'!$D$53=2,J303,IF('B. Dashboard'!$D$53=3,J340,(IF('B. Dashboard'!$D$53=4,J377)))))</f>
        <v>12</v>
      </c>
      <c r="K414" s="567">
        <f>IF('B. Dashboard'!$D$53=1,K266,IF('B. Dashboard'!$D$53=2,K303,IF('B. Dashboard'!$D$53=3,K340,(IF('B. Dashboard'!$D$53=4,K377)))))</f>
        <v>0.8</v>
      </c>
    </row>
    <row r="415" spans="2:11">
      <c r="B415" s="94"/>
      <c r="C415" s="715" t="str">
        <f t="shared" si="153"/>
        <v>N23</v>
      </c>
      <c r="D415" s="277" t="str">
        <f t="shared" si="153"/>
        <v>IN Platform</v>
      </c>
      <c r="E415" s="277" t="str">
        <f t="shared" si="153"/>
        <v>IN/NGN</v>
      </c>
      <c r="F415" s="261"/>
      <c r="G415" s="261"/>
      <c r="H415" s="569">
        <f>IF('B. Dashboard'!$D$53=1,H267,IF('B. Dashboard'!$D$53=2,H304,IF('B. Dashboard'!$D$53=3,H341,(IF('B. Dashboard'!$D$53=4,H378)))))</f>
        <v>2000000</v>
      </c>
      <c r="I415" s="569" t="str">
        <f>IF('B. Dashboard'!$D$53=1,I267,IF('B. Dashboard'!$D$53=2,I304,IF('B. Dashboard'!$D$53=3,I341,(IF('B. Dashboard'!$D$53=4,I378)))))</f>
        <v>Subscribers</v>
      </c>
      <c r="J415" s="569">
        <f>IF('B. Dashboard'!$D$53=1,J267,IF('B. Dashboard'!$D$53=2,J304,IF('B. Dashboard'!$D$53=3,J341,(IF('B. Dashboard'!$D$53=4,J378)))))</f>
        <v>12</v>
      </c>
      <c r="K415" s="567">
        <f>IF('B. Dashboard'!$D$53=1,K267,IF('B. Dashboard'!$D$53=2,K304,IF('B. Dashboard'!$D$53=3,K341,(IF('B. Dashboard'!$D$53=4,K378)))))</f>
        <v>0.8</v>
      </c>
    </row>
    <row r="416" spans="2:11">
      <c r="B416" s="94"/>
      <c r="C416" s="715" t="str">
        <f t="shared" si="153"/>
        <v>N24</v>
      </c>
      <c r="D416" s="277" t="str">
        <f t="shared" si="153"/>
        <v>4G базова станция (4G Base Station)</v>
      </c>
      <c r="E416" s="277" t="str">
        <f t="shared" si="153"/>
        <v>eNodeB</v>
      </c>
      <c r="F416" s="261"/>
      <c r="G416" s="261"/>
      <c r="H416" s="261"/>
      <c r="I416" s="284"/>
      <c r="J416" s="284"/>
      <c r="K416" s="261"/>
    </row>
    <row r="417" spans="2:16">
      <c r="B417" s="94"/>
      <c r="C417" s="715" t="str">
        <f t="shared" si="153"/>
        <v>N25</v>
      </c>
      <c r="D417" s="277" t="str">
        <f t="shared" si="153"/>
        <v>4G Приемо-предавателно устройство (4G Transceiver)</v>
      </c>
      <c r="E417" s="277" t="str">
        <f t="shared" si="153"/>
        <v>eNodeB Radio</v>
      </c>
      <c r="F417" s="261"/>
      <c r="G417" s="261"/>
      <c r="H417" s="261"/>
      <c r="I417" s="284"/>
      <c r="J417" s="284"/>
      <c r="K417" s="261"/>
    </row>
    <row r="418" spans="2:16">
      <c r="B418" s="94"/>
      <c r="C418" s="715" t="str">
        <f t="shared" si="153"/>
        <v>N26</v>
      </c>
      <c r="D418" s="277" t="str">
        <f t="shared" si="153"/>
        <v>OTHER: complete as required</v>
      </c>
      <c r="E418" s="277" t="str">
        <f t="shared" si="153"/>
        <v>OTHER</v>
      </c>
      <c r="F418" s="261"/>
      <c r="G418" s="261"/>
      <c r="H418" s="569">
        <f>IF('B. Dashboard'!$D$53=1,H270,IF('B. Dashboard'!$D$53=2,H307,IF('B. Dashboard'!$D$53=3,H344,(IF('B. Dashboard'!$D$53=4,H381)))))</f>
        <v>0</v>
      </c>
      <c r="I418" s="569">
        <f>IF('B. Dashboard'!$D$53=1,I270,IF('B. Dashboard'!$D$53=2,I307,IF('B. Dashboard'!$D$53=3,I344,(IF('B. Dashboard'!$D$53=4,I381)))))</f>
        <v>0</v>
      </c>
      <c r="J418" s="569">
        <f>IF('B. Dashboard'!$D$53=1,J270,IF('B. Dashboard'!$D$53=2,J307,IF('B. Dashboard'!$D$53=3,J344,(IF('B. Dashboard'!$D$53=4,J381)))))</f>
        <v>0</v>
      </c>
      <c r="K418" s="567">
        <f>IF('B. Dashboard'!$D$53=1,K270,IF('B. Dashboard'!$D$53=2,K307,IF('B. Dashboard'!$D$53=3,K344,(IF('B. Dashboard'!$D$53=4,K381)))))</f>
        <v>0</v>
      </c>
    </row>
    <row r="419" spans="2:16">
      <c r="B419" s="94"/>
      <c r="C419" s="715" t="str">
        <f t="shared" si="153"/>
        <v>N27</v>
      </c>
      <c r="D419" s="277" t="str">
        <f t="shared" si="153"/>
        <v>OTHER: complete as required</v>
      </c>
      <c r="E419" s="277" t="str">
        <f t="shared" si="153"/>
        <v>OTHER</v>
      </c>
      <c r="F419" s="261"/>
      <c r="G419" s="261"/>
      <c r="H419" s="569">
        <f>IF('B. Dashboard'!$D$53=1,H271,IF('B. Dashboard'!$D$53=2,H308,IF('B. Dashboard'!$D$53=3,H345,(IF('B. Dashboard'!$D$53=4,H382)))))</f>
        <v>0</v>
      </c>
      <c r="I419" s="569">
        <f>IF('B. Dashboard'!$D$53=1,I271,IF('B. Dashboard'!$D$53=2,I308,IF('B. Dashboard'!$D$53=3,I345,(IF('B. Dashboard'!$D$53=4,I382)))))</f>
        <v>0</v>
      </c>
      <c r="J419" s="569">
        <f>IF('B. Dashboard'!$D$53=1,J271,IF('B. Dashboard'!$D$53=2,J308,IF('B. Dashboard'!$D$53=3,J345,(IF('B. Dashboard'!$D$53=4,J382)))))</f>
        <v>0</v>
      </c>
      <c r="K419" s="567">
        <f>IF('B. Dashboard'!$D$53=1,K271,IF('B. Dashboard'!$D$53=2,K308,IF('B. Dashboard'!$D$53=3,K345,(IF('B. Dashboard'!$D$53=4,K382)))))</f>
        <v>0</v>
      </c>
    </row>
    <row r="420" spans="2:16">
      <c r="B420" s="94"/>
      <c r="C420" s="715" t="str">
        <f t="shared" si="153"/>
        <v>N28</v>
      </c>
      <c r="D420" s="277" t="str">
        <f t="shared" si="153"/>
        <v>OTHER: complete as required</v>
      </c>
      <c r="E420" s="277" t="str">
        <f t="shared" si="153"/>
        <v>OTHER</v>
      </c>
      <c r="F420" s="261"/>
      <c r="G420" s="261"/>
      <c r="H420" s="569">
        <f>IF('B. Dashboard'!$D$53=1,H272,IF('B. Dashboard'!$D$53=2,H309,IF('B. Dashboard'!$D$53=3,H346,(IF('B. Dashboard'!$D$53=4,H383)))))</f>
        <v>0</v>
      </c>
      <c r="I420" s="569">
        <f>IF('B. Dashboard'!$D$53=1,I272,IF('B. Dashboard'!$D$53=2,I309,IF('B. Dashboard'!$D$53=3,I346,(IF('B. Dashboard'!$D$53=4,I383)))))</f>
        <v>0</v>
      </c>
      <c r="J420" s="569">
        <f>IF('B. Dashboard'!$D$53=1,J272,IF('B. Dashboard'!$D$53=2,J309,IF('B. Dashboard'!$D$53=3,J346,(IF('B. Dashboard'!$D$53=4,J383)))))</f>
        <v>0</v>
      </c>
      <c r="K420" s="567">
        <f>IF('B. Dashboard'!$D$53=1,K272,IF('B. Dashboard'!$D$53=2,K309,IF('B. Dashboard'!$D$53=3,K346,(IF('B. Dashboard'!$D$53=4,K383)))))</f>
        <v>0</v>
      </c>
    </row>
    <row r="421" spans="2:16">
      <c r="B421" s="94"/>
      <c r="C421" s="715" t="str">
        <f t="shared" si="153"/>
        <v>N29</v>
      </c>
      <c r="D421" s="277" t="str">
        <f t="shared" si="153"/>
        <v>OTHER: complete as required</v>
      </c>
      <c r="E421" s="277" t="str">
        <f t="shared" si="153"/>
        <v>OTHER</v>
      </c>
      <c r="F421" s="261"/>
      <c r="G421" s="261"/>
      <c r="H421" s="569">
        <f>IF('B. Dashboard'!$D$53=1,H273,IF('B. Dashboard'!$D$53=2,H310,IF('B. Dashboard'!$D$53=3,H347,(IF('B. Dashboard'!$D$53=4,H384)))))</f>
        <v>0</v>
      </c>
      <c r="I421" s="569">
        <f>IF('B. Dashboard'!$D$53=1,I273,IF('B. Dashboard'!$D$53=2,I310,IF('B. Dashboard'!$D$53=3,I347,(IF('B. Dashboard'!$D$53=4,I384)))))</f>
        <v>0</v>
      </c>
      <c r="J421" s="569">
        <f>IF('B. Dashboard'!$D$53=1,J273,IF('B. Dashboard'!$D$53=2,J310,IF('B. Dashboard'!$D$53=3,J347,(IF('B. Dashboard'!$D$53=4,J384)))))</f>
        <v>0</v>
      </c>
      <c r="K421" s="567">
        <f>IF('B. Dashboard'!$D$53=1,K273,IF('B. Dashboard'!$D$53=2,K310,IF('B. Dashboard'!$D$53=3,K347,(IF('B. Dashboard'!$D$53=4,K384)))))</f>
        <v>0</v>
      </c>
    </row>
    <row r="422" spans="2:16">
      <c r="B422" s="94"/>
      <c r="C422" s="715" t="str">
        <f t="shared" si="153"/>
        <v>N30</v>
      </c>
      <c r="D422" s="277" t="str">
        <f t="shared" si="153"/>
        <v>OTHER: complete as required</v>
      </c>
      <c r="E422" s="277" t="str">
        <f t="shared" si="153"/>
        <v>OTHER</v>
      </c>
      <c r="F422" s="261"/>
      <c r="G422" s="261"/>
      <c r="H422" s="569">
        <f>IF('B. Dashboard'!$D$53=1,H274,IF('B. Dashboard'!$D$53=2,H311,IF('B. Dashboard'!$D$53=3,H348,(IF('B. Dashboard'!$D$53=4,H385)))))</f>
        <v>0</v>
      </c>
      <c r="I422" s="569">
        <f>IF('B. Dashboard'!$D$53=1,I274,IF('B. Dashboard'!$D$53=2,I311,IF('B. Dashboard'!$D$53=3,I348,(IF('B. Dashboard'!$D$53=4,I385)))))</f>
        <v>0</v>
      </c>
      <c r="J422" s="569">
        <f>IF('B. Dashboard'!$D$53=1,J274,IF('B. Dashboard'!$D$53=2,J311,IF('B. Dashboard'!$D$53=3,J348,(IF('B. Dashboard'!$D$53=4,J385)))))</f>
        <v>0</v>
      </c>
      <c r="K422" s="567">
        <f>IF('B. Dashboard'!$D$53=1,K274,IF('B. Dashboard'!$D$53=2,K311,IF('B. Dashboard'!$D$53=3,K348,(IF('B. Dashboard'!$D$53=4,K385)))))</f>
        <v>0</v>
      </c>
    </row>
    <row r="423" spans="2:16">
      <c r="B423" s="94"/>
      <c r="C423" s="715" t="str">
        <f t="shared" si="153"/>
        <v>End</v>
      </c>
      <c r="D423" s="277" t="str">
        <f t="shared" si="153"/>
        <v>End of list</v>
      </c>
      <c r="E423" s="277" t="str">
        <f t="shared" si="153"/>
        <v>End</v>
      </c>
      <c r="F423" s="261"/>
      <c r="G423" s="261"/>
      <c r="H423" s="261"/>
      <c r="I423" s="284"/>
      <c r="J423" s="284"/>
      <c r="K423" s="261"/>
    </row>
    <row r="424" spans="2:16">
      <c r="B424" s="94"/>
      <c r="C424" s="243"/>
      <c r="D424" s="243"/>
      <c r="E424" s="243"/>
    </row>
    <row r="425" spans="2:16">
      <c r="B425" s="94"/>
      <c r="C425" s="243"/>
      <c r="D425" s="243"/>
      <c r="E425" s="243"/>
      <c r="F425" s="243"/>
      <c r="G425" s="243"/>
    </row>
    <row r="426" spans="2:16" ht="15.75">
      <c r="B426" s="194">
        <v>3.06</v>
      </c>
      <c r="C426" s="292" t="s">
        <v>80</v>
      </c>
      <c r="D426" s="219"/>
      <c r="E426" s="217"/>
      <c r="F426" s="269"/>
      <c r="G426" s="217"/>
      <c r="H426" s="217"/>
      <c r="I426" s="217"/>
      <c r="J426" s="217"/>
      <c r="K426" s="217"/>
      <c r="L426" s="217"/>
      <c r="M426" s="217"/>
      <c r="N426" s="250"/>
    </row>
    <row r="427" spans="2:16" ht="15.75">
      <c r="B427" s="94"/>
      <c r="C427" s="292"/>
      <c r="D427" s="219"/>
      <c r="E427" s="217"/>
      <c r="F427" s="217"/>
      <c r="G427" s="217"/>
      <c r="H427" s="217"/>
      <c r="I427" s="217"/>
      <c r="J427" s="217"/>
      <c r="K427" s="217"/>
      <c r="L427" s="217"/>
      <c r="M427" s="217"/>
      <c r="N427" s="250"/>
    </row>
    <row r="428" spans="2:16">
      <c r="B428" s="94"/>
      <c r="C428" s="220" t="s">
        <v>503</v>
      </c>
      <c r="E428" s="220" t="str">
        <f>'C. Masterfiles'!D165</f>
        <v>Mtel</v>
      </c>
      <c r="F428" s="293"/>
      <c r="G428" s="279"/>
      <c r="H428" s="279"/>
      <c r="I428" s="279"/>
      <c r="J428" s="279"/>
      <c r="K428" s="279"/>
      <c r="L428" s="279"/>
      <c r="M428" s="279"/>
      <c r="N428" s="279"/>
    </row>
    <row r="429" spans="2:16" ht="15.75">
      <c r="B429" s="94"/>
      <c r="C429" s="292"/>
      <c r="D429" s="219"/>
      <c r="E429" s="217"/>
      <c r="F429" s="217"/>
      <c r="G429" s="217"/>
      <c r="H429" s="217"/>
      <c r="I429" s="217"/>
      <c r="J429" s="217"/>
      <c r="K429" s="217"/>
      <c r="L429" s="217"/>
      <c r="M429" s="217"/>
      <c r="N429" s="217"/>
      <c r="O429" s="217"/>
      <c r="P429" s="217"/>
    </row>
    <row r="430" spans="2:16" ht="15.75" customHeight="1">
      <c r="B430" s="94"/>
      <c r="C430" s="222" t="s">
        <v>43</v>
      </c>
      <c r="D430" s="294"/>
      <c r="E430" s="831" t="s">
        <v>313</v>
      </c>
      <c r="F430" s="832"/>
      <c r="G430" s="832"/>
      <c r="H430" s="832"/>
      <c r="I430" s="832"/>
      <c r="J430" s="833"/>
      <c r="K430" s="217"/>
      <c r="L430" s="217"/>
      <c r="M430" s="217"/>
      <c r="N430" s="217"/>
      <c r="O430" s="217"/>
      <c r="P430" s="217"/>
    </row>
    <row r="431" spans="2:16">
      <c r="B431" s="94"/>
      <c r="C431" s="223"/>
      <c r="D431" s="223"/>
      <c r="E431" s="228" t="s">
        <v>48</v>
      </c>
      <c r="F431" s="228" t="s">
        <v>194</v>
      </c>
      <c r="G431" s="228" t="s">
        <v>195</v>
      </c>
      <c r="H431" s="228" t="s">
        <v>196</v>
      </c>
      <c r="I431" s="228" t="s">
        <v>197</v>
      </c>
      <c r="J431" s="228" t="s">
        <v>887</v>
      </c>
      <c r="K431" s="217"/>
      <c r="L431" s="217"/>
      <c r="M431" s="217"/>
      <c r="N431" s="217"/>
      <c r="O431" s="217"/>
      <c r="P431" s="217"/>
    </row>
    <row r="432" spans="2:16">
      <c r="B432" s="94"/>
      <c r="C432" s="715" t="str">
        <f>'C. Masterfiles'!C81</f>
        <v>T01</v>
      </c>
      <c r="D432" s="277" t="str">
        <f>'C. Masterfiles'!D81</f>
        <v>BTS-BSC</v>
      </c>
      <c r="E432" s="560">
        <f>SUM(F432:J432)</f>
        <v>0</v>
      </c>
      <c r="F432" s="611"/>
      <c r="G432" s="611"/>
      <c r="H432" s="611"/>
      <c r="I432" s="611"/>
      <c r="J432" s="611"/>
      <c r="K432" s="231"/>
      <c r="L432" s="217"/>
      <c r="M432" s="217"/>
      <c r="N432" s="217"/>
      <c r="O432" s="217"/>
      <c r="P432" s="217"/>
    </row>
    <row r="433" spans="2:16">
      <c r="B433" s="94"/>
      <c r="C433" s="715" t="str">
        <f>'C. Masterfiles'!C82</f>
        <v>T02</v>
      </c>
      <c r="D433" s="277" t="str">
        <f>'C. Masterfiles'!D82</f>
        <v>Node B-RNC</v>
      </c>
      <c r="E433" s="560">
        <f t="shared" ref="E433:E456" si="154">SUM(F433:J433)</f>
        <v>0</v>
      </c>
      <c r="F433" s="611"/>
      <c r="G433" s="611"/>
      <c r="H433" s="611"/>
      <c r="I433" s="611"/>
      <c r="J433" s="611"/>
      <c r="K433" s="231"/>
      <c r="L433" s="217"/>
      <c r="M433" s="217"/>
      <c r="N433" s="217"/>
      <c r="O433" s="217"/>
      <c r="P433" s="217"/>
    </row>
    <row r="434" spans="2:16">
      <c r="B434" s="94"/>
      <c r="C434" s="715" t="str">
        <f>'C. Masterfiles'!C83</f>
        <v>T03</v>
      </c>
      <c r="D434" s="277" t="str">
        <f>'C. Masterfiles'!D83</f>
        <v>BSC-MSC</v>
      </c>
      <c r="E434" s="560">
        <f t="shared" si="154"/>
        <v>0</v>
      </c>
      <c r="F434" s="611"/>
      <c r="G434" s="611"/>
      <c r="H434" s="611"/>
      <c r="I434" s="611"/>
      <c r="J434" s="611"/>
      <c r="K434" s="231"/>
      <c r="L434" s="217"/>
      <c r="M434" s="217"/>
      <c r="N434" s="217"/>
      <c r="O434" s="217"/>
      <c r="P434" s="217"/>
    </row>
    <row r="435" spans="2:16">
      <c r="B435" s="94"/>
      <c r="C435" s="715" t="str">
        <f>'C. Masterfiles'!C84</f>
        <v>T04</v>
      </c>
      <c r="D435" s="277" t="str">
        <f>'C. Masterfiles'!D84</f>
        <v>RNC-MSC</v>
      </c>
      <c r="E435" s="560">
        <f t="shared" si="154"/>
        <v>0</v>
      </c>
      <c r="F435" s="611"/>
      <c r="G435" s="611"/>
      <c r="H435" s="611"/>
      <c r="I435" s="611"/>
      <c r="J435" s="611"/>
      <c r="K435" s="231"/>
      <c r="L435" s="217"/>
      <c r="M435" s="217"/>
      <c r="N435" s="217"/>
      <c r="O435" s="217"/>
      <c r="P435" s="217"/>
    </row>
    <row r="436" spans="2:16">
      <c r="B436" s="94"/>
      <c r="C436" s="715" t="str">
        <f>'C. Masterfiles'!C85</f>
        <v>T05</v>
      </c>
      <c r="D436" s="277" t="str">
        <f>'C. Masterfiles'!D85</f>
        <v>MSC-MSC</v>
      </c>
      <c r="E436" s="560">
        <f t="shared" si="154"/>
        <v>0</v>
      </c>
      <c r="F436" s="611"/>
      <c r="G436" s="611"/>
      <c r="H436" s="611"/>
      <c r="I436" s="611"/>
      <c r="J436" s="611"/>
      <c r="K436" s="231"/>
      <c r="L436" s="217"/>
      <c r="M436" s="217"/>
      <c r="N436" s="217"/>
      <c r="O436" s="217"/>
      <c r="P436" s="217"/>
    </row>
    <row r="437" spans="2:16">
      <c r="B437" s="94"/>
      <c r="C437" s="715" t="str">
        <f>'C. Masterfiles'!C86</f>
        <v>T06</v>
      </c>
      <c r="D437" s="277" t="str">
        <f>'C. Masterfiles'!D86</f>
        <v>MSC-PPP</v>
      </c>
      <c r="E437" s="560">
        <f t="shared" si="154"/>
        <v>0</v>
      </c>
      <c r="F437" s="611"/>
      <c r="G437" s="611"/>
      <c r="H437" s="611"/>
      <c r="I437" s="611"/>
      <c r="J437" s="611"/>
      <c r="K437" s="231"/>
      <c r="L437" s="217"/>
      <c r="M437" s="217"/>
      <c r="N437" s="217"/>
      <c r="O437" s="217"/>
      <c r="P437" s="217"/>
    </row>
    <row r="438" spans="2:16">
      <c r="B438" s="94"/>
      <c r="C438" s="715" t="str">
        <f>'C. Masterfiles'!C87</f>
        <v>T07</v>
      </c>
      <c r="D438" s="277" t="str">
        <f>'C. Masterfiles'!D87</f>
        <v>MSC-HLR</v>
      </c>
      <c r="E438" s="560">
        <f t="shared" si="154"/>
        <v>0</v>
      </c>
      <c r="F438" s="611"/>
      <c r="G438" s="611"/>
      <c r="H438" s="611"/>
      <c r="I438" s="611"/>
      <c r="J438" s="611"/>
      <c r="K438" s="231"/>
      <c r="L438" s="217"/>
      <c r="M438" s="217"/>
      <c r="N438" s="217"/>
      <c r="O438" s="217"/>
      <c r="P438" s="217"/>
    </row>
    <row r="439" spans="2:16">
      <c r="B439" s="94"/>
      <c r="C439" s="715" t="str">
        <f>'C. Masterfiles'!C88</f>
        <v>T08</v>
      </c>
      <c r="D439" s="277" t="str">
        <f>'C. Masterfiles'!D88</f>
        <v>MSC-SMS</v>
      </c>
      <c r="E439" s="560">
        <f t="shared" si="154"/>
        <v>0</v>
      </c>
      <c r="F439" s="611"/>
      <c r="G439" s="611"/>
      <c r="H439" s="611"/>
      <c r="I439" s="611"/>
      <c r="J439" s="611"/>
      <c r="K439" s="231"/>
      <c r="L439" s="217"/>
      <c r="M439" s="217"/>
      <c r="N439" s="217"/>
      <c r="O439" s="217"/>
      <c r="P439" s="217"/>
    </row>
    <row r="440" spans="2:16">
      <c r="B440" s="94"/>
      <c r="C440" s="715" t="str">
        <f>'C. Masterfiles'!C89</f>
        <v>T09</v>
      </c>
      <c r="D440" s="277" t="str">
        <f>'C. Masterfiles'!D89</f>
        <v>MSC-MMS</v>
      </c>
      <c r="E440" s="560">
        <f t="shared" si="154"/>
        <v>0</v>
      </c>
      <c r="F440" s="611"/>
      <c r="G440" s="611"/>
      <c r="H440" s="611"/>
      <c r="I440" s="611"/>
      <c r="J440" s="611"/>
      <c r="K440" s="231"/>
      <c r="L440" s="217"/>
      <c r="M440" s="217"/>
      <c r="N440" s="217"/>
      <c r="O440" s="217"/>
      <c r="P440" s="217"/>
    </row>
    <row r="441" spans="2:16">
      <c r="B441" s="94"/>
      <c r="C441" s="715" t="str">
        <f>'C. Masterfiles'!C90</f>
        <v>T10</v>
      </c>
      <c r="D441" s="277" t="str">
        <f>'C. Masterfiles'!D90</f>
        <v>MSC-OSS</v>
      </c>
      <c r="E441" s="560">
        <f t="shared" si="154"/>
        <v>0</v>
      </c>
      <c r="F441" s="611"/>
      <c r="G441" s="611"/>
      <c r="H441" s="611"/>
      <c r="I441" s="611"/>
      <c r="J441" s="611"/>
      <c r="K441" s="231"/>
      <c r="L441" s="217"/>
      <c r="M441" s="217"/>
      <c r="N441" s="217"/>
      <c r="O441" s="217"/>
      <c r="P441" s="217"/>
    </row>
    <row r="442" spans="2:16">
      <c r="B442" s="94"/>
      <c r="C442" s="715" t="str">
        <f>'C. Masterfiles'!C91</f>
        <v>T11</v>
      </c>
      <c r="D442" s="277" t="str">
        <f>'C. Masterfiles'!D91</f>
        <v>MSC-GPRS</v>
      </c>
      <c r="E442" s="560">
        <f t="shared" si="154"/>
        <v>0</v>
      </c>
      <c r="F442" s="611"/>
      <c r="G442" s="611"/>
      <c r="H442" s="611"/>
      <c r="I442" s="611"/>
      <c r="J442" s="611"/>
      <c r="K442" s="231"/>
      <c r="L442" s="217"/>
      <c r="M442" s="217"/>
      <c r="N442" s="217"/>
      <c r="O442" s="217"/>
      <c r="P442" s="217"/>
    </row>
    <row r="443" spans="2:16">
      <c r="B443" s="94"/>
      <c r="C443" s="715" t="str">
        <f>'C. Masterfiles'!C92</f>
        <v>T12</v>
      </c>
      <c r="D443" s="277" t="str">
        <f>'C. Masterfiles'!D92</f>
        <v>MSC-BIL</v>
      </c>
      <c r="E443" s="560">
        <f t="shared" si="154"/>
        <v>0</v>
      </c>
      <c r="F443" s="611"/>
      <c r="G443" s="611"/>
      <c r="H443" s="611"/>
      <c r="I443" s="611"/>
      <c r="J443" s="611"/>
      <c r="K443" s="231"/>
      <c r="L443" s="217"/>
      <c r="M443" s="217"/>
      <c r="N443" s="217"/>
      <c r="O443" s="217"/>
      <c r="P443" s="217"/>
    </row>
    <row r="444" spans="2:16">
      <c r="B444" s="94"/>
      <c r="C444" s="715" t="str">
        <f>'C. Masterfiles'!C93</f>
        <v>T13</v>
      </c>
      <c r="D444" s="277" t="str">
        <f>'C. Masterfiles'!D93</f>
        <v>MSC-IBIL</v>
      </c>
      <c r="E444" s="560">
        <f t="shared" si="154"/>
        <v>0</v>
      </c>
      <c r="F444" s="611"/>
      <c r="G444" s="611"/>
      <c r="H444" s="611"/>
      <c r="I444" s="611"/>
      <c r="J444" s="611"/>
      <c r="K444" s="231"/>
      <c r="L444" s="217"/>
      <c r="M444" s="217"/>
      <c r="N444" s="217"/>
      <c r="O444" s="217"/>
      <c r="P444" s="217"/>
    </row>
    <row r="445" spans="2:16">
      <c r="B445" s="94"/>
      <c r="C445" s="715" t="str">
        <f>'C. Masterfiles'!C94</f>
        <v>T14</v>
      </c>
      <c r="D445" s="277" t="str">
        <f>'C. Masterfiles'!D94</f>
        <v>MSC-IGW</v>
      </c>
      <c r="E445" s="560">
        <f t="shared" si="154"/>
        <v>0</v>
      </c>
      <c r="F445" s="611"/>
      <c r="G445" s="611"/>
      <c r="H445" s="611"/>
      <c r="I445" s="611"/>
      <c r="J445" s="611"/>
      <c r="K445" s="231"/>
      <c r="L445" s="217"/>
      <c r="M445" s="217"/>
      <c r="N445" s="217"/>
      <c r="O445" s="217"/>
      <c r="P445" s="217"/>
    </row>
    <row r="446" spans="2:16">
      <c r="B446" s="94"/>
      <c r="C446" s="715" t="str">
        <f>'C. Masterfiles'!C95</f>
        <v>T15</v>
      </c>
      <c r="D446" s="277" t="str">
        <f>'C. Masterfiles'!D95</f>
        <v>MSC-INT</v>
      </c>
      <c r="E446" s="560">
        <f t="shared" si="154"/>
        <v>0</v>
      </c>
      <c r="F446" s="611"/>
      <c r="G446" s="611"/>
      <c r="H446" s="611"/>
      <c r="I446" s="611"/>
      <c r="J446" s="611"/>
      <c r="K446" s="231"/>
      <c r="L446" s="217"/>
      <c r="M446" s="217"/>
      <c r="N446" s="217"/>
      <c r="O446" s="217"/>
      <c r="P446" s="217"/>
    </row>
    <row r="447" spans="2:16">
      <c r="B447" s="94"/>
      <c r="C447" s="715" t="str">
        <f>'C. Masterfiles'!C96</f>
        <v>T16</v>
      </c>
      <c r="D447" s="277" t="str">
        <f>'C. Masterfiles'!D96</f>
        <v>MSC-IN/NGIN</v>
      </c>
      <c r="E447" s="560">
        <f t="shared" si="154"/>
        <v>0</v>
      </c>
      <c r="F447" s="611"/>
      <c r="G447" s="611"/>
      <c r="H447" s="611"/>
      <c r="I447" s="611"/>
      <c r="J447" s="611"/>
      <c r="K447" s="231"/>
      <c r="L447" s="217"/>
      <c r="M447" s="217"/>
      <c r="N447" s="217"/>
      <c r="O447" s="217"/>
      <c r="P447" s="217"/>
    </row>
    <row r="448" spans="2:16">
      <c r="B448" s="94"/>
      <c r="C448" s="715" t="str">
        <f>'C. Masterfiles'!C97</f>
        <v>T17</v>
      </c>
      <c r="D448" s="277" t="str">
        <f>'C. Masterfiles'!D97</f>
        <v>eNodeB-MSC</v>
      </c>
      <c r="E448" s="560">
        <f t="shared" si="154"/>
        <v>0</v>
      </c>
      <c r="F448" s="612"/>
      <c r="G448" s="611"/>
      <c r="H448" s="611"/>
      <c r="I448" s="611"/>
      <c r="J448" s="611"/>
      <c r="K448" s="231"/>
      <c r="L448" s="217"/>
      <c r="M448" s="217"/>
      <c r="N448" s="217"/>
      <c r="O448" s="217"/>
      <c r="P448" s="217"/>
    </row>
    <row r="449" spans="2:20">
      <c r="B449" s="94"/>
      <c r="C449" s="715" t="str">
        <f>'C. Masterfiles'!C98</f>
        <v>T18</v>
      </c>
      <c r="D449" s="277" t="str">
        <f>'C. Masterfiles'!D98</f>
        <v>OTHER: complete as required</v>
      </c>
      <c r="E449" s="560">
        <f t="shared" si="154"/>
        <v>0</v>
      </c>
      <c r="F449" s="183"/>
      <c r="G449" s="183"/>
      <c r="H449" s="183"/>
      <c r="I449" s="183"/>
      <c r="J449" s="183"/>
      <c r="L449" s="217"/>
      <c r="M449" s="217"/>
      <c r="N449" s="217"/>
      <c r="O449" s="217"/>
      <c r="P449" s="217"/>
    </row>
    <row r="450" spans="2:20">
      <c r="B450" s="94"/>
      <c r="C450" s="715" t="str">
        <f>'C. Masterfiles'!C99</f>
        <v>T19</v>
      </c>
      <c r="D450" s="277" t="str">
        <f>'C. Masterfiles'!D99</f>
        <v>OTHER: complete as required</v>
      </c>
      <c r="E450" s="560">
        <f t="shared" si="154"/>
        <v>0</v>
      </c>
      <c r="F450" s="183"/>
      <c r="G450" s="183"/>
      <c r="H450" s="183"/>
      <c r="I450" s="183"/>
      <c r="J450" s="183"/>
      <c r="L450" s="217"/>
      <c r="M450" s="217"/>
      <c r="N450" s="217"/>
      <c r="O450" s="217"/>
      <c r="P450" s="217"/>
    </row>
    <row r="451" spans="2:20">
      <c r="B451" s="94"/>
      <c r="C451" s="715" t="str">
        <f>'C. Masterfiles'!C100</f>
        <v>T20</v>
      </c>
      <c r="D451" s="277" t="str">
        <f>'C. Masterfiles'!D100</f>
        <v>OTHER: complete as required</v>
      </c>
      <c r="E451" s="560">
        <f t="shared" si="154"/>
        <v>0</v>
      </c>
      <c r="F451" s="183"/>
      <c r="G451" s="183"/>
      <c r="H451" s="183"/>
      <c r="I451" s="183"/>
      <c r="J451" s="183"/>
      <c r="L451" s="217"/>
      <c r="M451" s="217"/>
      <c r="N451" s="217"/>
      <c r="O451" s="217"/>
      <c r="P451" s="217"/>
    </row>
    <row r="452" spans="2:20">
      <c r="B452" s="94"/>
      <c r="C452" s="715" t="str">
        <f>'C. Masterfiles'!C101</f>
        <v>T21</v>
      </c>
      <c r="D452" s="277" t="str">
        <f>'C. Masterfiles'!D101</f>
        <v>OTHER: complete as required</v>
      </c>
      <c r="E452" s="560">
        <f t="shared" si="154"/>
        <v>0</v>
      </c>
      <c r="F452" s="183"/>
      <c r="G452" s="183"/>
      <c r="H452" s="183"/>
      <c r="I452" s="183"/>
      <c r="J452" s="183"/>
      <c r="L452" s="217"/>
      <c r="M452" s="217"/>
      <c r="N452" s="217"/>
      <c r="O452" s="217"/>
      <c r="P452" s="217"/>
    </row>
    <row r="453" spans="2:20">
      <c r="B453" s="94"/>
      <c r="C453" s="715" t="str">
        <f>'C. Masterfiles'!C102</f>
        <v>T22</v>
      </c>
      <c r="D453" s="277" t="str">
        <f>'C. Masterfiles'!D102</f>
        <v>OTHER: complete as required</v>
      </c>
      <c r="E453" s="560">
        <f t="shared" si="154"/>
        <v>0</v>
      </c>
      <c r="F453" s="183"/>
      <c r="G453" s="183"/>
      <c r="H453" s="183"/>
      <c r="I453" s="183"/>
      <c r="J453" s="183"/>
      <c r="L453" s="217"/>
      <c r="M453" s="217"/>
      <c r="N453" s="217"/>
      <c r="O453" s="217"/>
      <c r="P453" s="217"/>
    </row>
    <row r="454" spans="2:20">
      <c r="B454" s="94"/>
      <c r="C454" s="715" t="str">
        <f>'C. Masterfiles'!C103</f>
        <v>T23</v>
      </c>
      <c r="D454" s="277" t="str">
        <f>'C. Masterfiles'!D103</f>
        <v>OTHER: complete as required</v>
      </c>
      <c r="E454" s="560">
        <f t="shared" si="154"/>
        <v>0</v>
      </c>
      <c r="F454" s="183"/>
      <c r="G454" s="183"/>
      <c r="H454" s="183"/>
      <c r="I454" s="183"/>
      <c r="J454" s="183"/>
      <c r="L454" s="217"/>
      <c r="M454" s="217"/>
      <c r="N454" s="217"/>
      <c r="O454" s="217"/>
      <c r="P454" s="217"/>
    </row>
    <row r="455" spans="2:20">
      <c r="B455" s="94"/>
      <c r="C455" s="715" t="str">
        <f>'C. Masterfiles'!C104</f>
        <v>T24</v>
      </c>
      <c r="D455" s="277" t="str">
        <f>'C. Masterfiles'!D104</f>
        <v>OTHER: complete as required</v>
      </c>
      <c r="E455" s="560">
        <f t="shared" si="154"/>
        <v>0</v>
      </c>
      <c r="F455" s="183"/>
      <c r="G455" s="183"/>
      <c r="H455" s="183"/>
      <c r="I455" s="183"/>
      <c r="J455" s="183"/>
      <c r="L455" s="217"/>
      <c r="M455" s="217"/>
      <c r="N455" s="217"/>
      <c r="O455" s="217"/>
      <c r="P455" s="217"/>
    </row>
    <row r="456" spans="2:20">
      <c r="B456" s="94"/>
      <c r="C456" s="715" t="str">
        <f>'C. Masterfiles'!C105</f>
        <v>T25</v>
      </c>
      <c r="D456" s="277" t="str">
        <f>'C. Masterfiles'!D105</f>
        <v>OTHER: complete as required</v>
      </c>
      <c r="E456" s="560">
        <f t="shared" si="154"/>
        <v>0</v>
      </c>
      <c r="F456" s="183"/>
      <c r="G456" s="183"/>
      <c r="H456" s="183"/>
      <c r="I456" s="183"/>
      <c r="J456" s="183"/>
      <c r="L456" s="217"/>
      <c r="M456" s="217"/>
      <c r="N456" s="217"/>
      <c r="O456" s="217"/>
      <c r="P456" s="217"/>
    </row>
    <row r="457" spans="2:20">
      <c r="B457" s="94"/>
      <c r="C457" s="243"/>
      <c r="E457" s="243"/>
      <c r="F457" s="243"/>
      <c r="G457" s="243"/>
      <c r="L457" s="217"/>
      <c r="M457" s="217"/>
      <c r="N457" s="217"/>
      <c r="O457" s="217"/>
      <c r="P457" s="217"/>
    </row>
    <row r="458" spans="2:20" ht="12.75" customHeight="1">
      <c r="B458" s="94"/>
      <c r="C458" s="243"/>
      <c r="E458" s="243"/>
      <c r="F458" s="243"/>
      <c r="G458" s="243"/>
      <c r="L458" s="217"/>
      <c r="M458" s="217"/>
      <c r="N458" s="217"/>
      <c r="O458" s="217"/>
      <c r="P458" s="217"/>
    </row>
    <row r="459" spans="2:20" ht="12.75" customHeight="1">
      <c r="B459" s="94"/>
      <c r="C459" s="220" t="s">
        <v>503</v>
      </c>
      <c r="E459" s="220" t="str">
        <f>'C. Masterfiles'!D166</f>
        <v>Telenor</v>
      </c>
      <c r="F459" s="293"/>
      <c r="G459" s="279"/>
      <c r="H459" s="279"/>
      <c r="I459" s="279"/>
      <c r="L459" s="217"/>
      <c r="M459" s="217"/>
      <c r="N459" s="217"/>
      <c r="O459" s="217"/>
      <c r="P459" s="217"/>
    </row>
    <row r="460" spans="2:20" ht="12.75" customHeight="1">
      <c r="B460" s="94"/>
      <c r="C460" s="292"/>
      <c r="D460" s="219"/>
      <c r="E460" s="217"/>
      <c r="F460" s="217"/>
      <c r="G460" s="217"/>
      <c r="H460" s="217"/>
      <c r="I460" s="217"/>
      <c r="K460" s="209"/>
      <c r="L460" s="217"/>
      <c r="M460" s="217"/>
      <c r="N460" s="217"/>
      <c r="O460" s="217"/>
      <c r="P460" s="217"/>
    </row>
    <row r="461" spans="2:20" ht="12.75" customHeight="1">
      <c r="B461" s="94"/>
      <c r="C461" s="222" t="s">
        <v>43</v>
      </c>
      <c r="D461" s="294"/>
      <c r="E461" s="831" t="s">
        <v>313</v>
      </c>
      <c r="F461" s="832"/>
      <c r="G461" s="832"/>
      <c r="H461" s="832"/>
      <c r="I461" s="832"/>
      <c r="J461" s="833"/>
      <c r="K461" s="209"/>
      <c r="L461" s="217"/>
      <c r="M461" s="217"/>
      <c r="N461" s="217"/>
      <c r="O461" s="217"/>
      <c r="P461" s="217"/>
    </row>
    <row r="462" spans="2:20" ht="12.75" customHeight="1">
      <c r="B462" s="94"/>
      <c r="C462" s="223"/>
      <c r="D462" s="223"/>
      <c r="E462" s="228" t="s">
        <v>48</v>
      </c>
      <c r="F462" s="228" t="s">
        <v>194</v>
      </c>
      <c r="G462" s="228" t="s">
        <v>195</v>
      </c>
      <c r="H462" s="228" t="s">
        <v>196</v>
      </c>
      <c r="I462" s="228" t="s">
        <v>197</v>
      </c>
      <c r="J462" s="228" t="s">
        <v>887</v>
      </c>
      <c r="K462" s="209"/>
      <c r="L462" s="217"/>
      <c r="M462" s="217"/>
      <c r="N462" s="217"/>
      <c r="O462" s="217"/>
      <c r="P462" s="217"/>
    </row>
    <row r="463" spans="2:20" ht="12.75" customHeight="1">
      <c r="B463" s="94"/>
      <c r="C463" s="715" t="str">
        <f t="shared" ref="C463:D487" si="155">C432</f>
        <v>T01</v>
      </c>
      <c r="D463" s="277" t="str">
        <f t="shared" si="155"/>
        <v>BTS-BSC</v>
      </c>
      <c r="E463" s="560">
        <f>SUM(F463:J463)</f>
        <v>0</v>
      </c>
      <c r="F463" s="611"/>
      <c r="G463" s="611"/>
      <c r="H463" s="611"/>
      <c r="I463" s="611"/>
      <c r="J463" s="611"/>
      <c r="K463" s="231"/>
      <c r="L463" s="217"/>
      <c r="M463" s="217"/>
      <c r="N463" s="217"/>
      <c r="O463" s="217"/>
      <c r="P463" s="217"/>
      <c r="R463" s="552"/>
      <c r="S463" s="552"/>
      <c r="T463" s="552"/>
    </row>
    <row r="464" spans="2:20" ht="12.75" customHeight="1">
      <c r="B464" s="94"/>
      <c r="C464" s="715" t="str">
        <f t="shared" si="155"/>
        <v>T02</v>
      </c>
      <c r="D464" s="277" t="str">
        <f t="shared" si="155"/>
        <v>Node B-RNC</v>
      </c>
      <c r="E464" s="560">
        <f t="shared" ref="E464:E487" si="156">SUM(F464:J464)</f>
        <v>0</v>
      </c>
      <c r="F464" s="611"/>
      <c r="G464" s="611"/>
      <c r="H464" s="611"/>
      <c r="I464" s="611"/>
      <c r="J464" s="611"/>
      <c r="K464" s="231"/>
      <c r="L464" s="217"/>
      <c r="M464" s="217"/>
      <c r="N464" s="217"/>
      <c r="O464" s="217"/>
      <c r="P464" s="217"/>
      <c r="R464" s="552"/>
      <c r="S464" s="552"/>
      <c r="T464" s="552"/>
    </row>
    <row r="465" spans="2:20" ht="12.75" customHeight="1">
      <c r="B465" s="94"/>
      <c r="C465" s="715" t="str">
        <f t="shared" si="155"/>
        <v>T03</v>
      </c>
      <c r="D465" s="277" t="str">
        <f t="shared" si="155"/>
        <v>BSC-MSC</v>
      </c>
      <c r="E465" s="560">
        <f t="shared" si="156"/>
        <v>0</v>
      </c>
      <c r="F465" s="611"/>
      <c r="G465" s="611"/>
      <c r="H465" s="611"/>
      <c r="I465" s="611"/>
      <c r="J465" s="611"/>
      <c r="K465" s="231"/>
      <c r="L465" s="217"/>
      <c r="M465" s="217"/>
      <c r="N465" s="217"/>
      <c r="O465" s="217"/>
      <c r="P465" s="217"/>
      <c r="R465" s="552"/>
      <c r="S465" s="552"/>
      <c r="T465" s="552"/>
    </row>
    <row r="466" spans="2:20" ht="12.75" customHeight="1">
      <c r="B466" s="94"/>
      <c r="C466" s="715" t="str">
        <f t="shared" si="155"/>
        <v>T04</v>
      </c>
      <c r="D466" s="277" t="str">
        <f t="shared" si="155"/>
        <v>RNC-MSC</v>
      </c>
      <c r="E466" s="560">
        <f t="shared" si="156"/>
        <v>0</v>
      </c>
      <c r="F466" s="611"/>
      <c r="G466" s="611"/>
      <c r="H466" s="611"/>
      <c r="I466" s="611"/>
      <c r="J466" s="611"/>
      <c r="K466" s="231"/>
      <c r="L466" s="217"/>
      <c r="M466" s="217"/>
      <c r="N466" s="217"/>
      <c r="O466" s="217"/>
      <c r="P466" s="217"/>
      <c r="R466" s="552"/>
      <c r="S466" s="552"/>
      <c r="T466" s="552"/>
    </row>
    <row r="467" spans="2:20" ht="12.75" customHeight="1">
      <c r="B467" s="94"/>
      <c r="C467" s="715" t="str">
        <f t="shared" si="155"/>
        <v>T05</v>
      </c>
      <c r="D467" s="277" t="str">
        <f t="shared" si="155"/>
        <v>MSC-MSC</v>
      </c>
      <c r="E467" s="560">
        <f t="shared" si="156"/>
        <v>0</v>
      </c>
      <c r="F467" s="611"/>
      <c r="G467" s="611"/>
      <c r="H467" s="611"/>
      <c r="I467" s="611"/>
      <c r="J467" s="611"/>
      <c r="K467" s="231"/>
      <c r="L467" s="217"/>
      <c r="M467" s="217"/>
      <c r="N467" s="217"/>
      <c r="O467" s="217"/>
      <c r="P467" s="217"/>
      <c r="R467" s="552"/>
      <c r="S467" s="552"/>
      <c r="T467" s="552"/>
    </row>
    <row r="468" spans="2:20" ht="12.75" customHeight="1">
      <c r="B468" s="94"/>
      <c r="C468" s="715" t="str">
        <f t="shared" si="155"/>
        <v>T06</v>
      </c>
      <c r="D468" s="277" t="str">
        <f t="shared" si="155"/>
        <v>MSC-PPP</v>
      </c>
      <c r="E468" s="560">
        <f t="shared" si="156"/>
        <v>0</v>
      </c>
      <c r="F468" s="611"/>
      <c r="G468" s="611"/>
      <c r="H468" s="611"/>
      <c r="I468" s="611"/>
      <c r="J468" s="611"/>
      <c r="K468" s="231"/>
      <c r="L468" s="217"/>
      <c r="M468" s="217"/>
      <c r="N468" s="217"/>
      <c r="O468" s="217"/>
      <c r="P468" s="217"/>
    </row>
    <row r="469" spans="2:20" ht="12.75" customHeight="1">
      <c r="B469" s="94"/>
      <c r="C469" s="715" t="str">
        <f t="shared" si="155"/>
        <v>T07</v>
      </c>
      <c r="D469" s="277" t="str">
        <f t="shared" si="155"/>
        <v>MSC-HLR</v>
      </c>
      <c r="E469" s="560">
        <f t="shared" si="156"/>
        <v>0</v>
      </c>
      <c r="F469" s="611"/>
      <c r="G469" s="611"/>
      <c r="H469" s="611"/>
      <c r="I469" s="611"/>
      <c r="J469" s="611"/>
      <c r="K469" s="231"/>
      <c r="L469" s="217"/>
      <c r="M469" s="217"/>
      <c r="N469" s="217"/>
      <c r="O469" s="217"/>
      <c r="P469" s="217"/>
    </row>
    <row r="470" spans="2:20" ht="12.75" customHeight="1">
      <c r="B470" s="94"/>
      <c r="C470" s="715" t="str">
        <f t="shared" si="155"/>
        <v>T08</v>
      </c>
      <c r="D470" s="277" t="str">
        <f t="shared" si="155"/>
        <v>MSC-SMS</v>
      </c>
      <c r="E470" s="560">
        <f t="shared" si="156"/>
        <v>0</v>
      </c>
      <c r="F470" s="611"/>
      <c r="G470" s="611"/>
      <c r="H470" s="611"/>
      <c r="I470" s="611"/>
      <c r="J470" s="611"/>
      <c r="K470" s="231"/>
      <c r="L470" s="217"/>
      <c r="M470" s="217"/>
      <c r="N470" s="217"/>
      <c r="O470" s="217"/>
      <c r="P470" s="217"/>
    </row>
    <row r="471" spans="2:20" ht="12.75" customHeight="1">
      <c r="B471" s="94"/>
      <c r="C471" s="715" t="str">
        <f t="shared" si="155"/>
        <v>T09</v>
      </c>
      <c r="D471" s="277" t="str">
        <f t="shared" si="155"/>
        <v>MSC-MMS</v>
      </c>
      <c r="E471" s="560">
        <f t="shared" si="156"/>
        <v>0</v>
      </c>
      <c r="F471" s="611"/>
      <c r="G471" s="611"/>
      <c r="H471" s="611"/>
      <c r="I471" s="611"/>
      <c r="J471" s="611"/>
      <c r="K471" s="231"/>
      <c r="L471" s="217"/>
      <c r="M471" s="217"/>
      <c r="N471" s="217"/>
      <c r="O471" s="217"/>
      <c r="P471" s="217"/>
    </row>
    <row r="472" spans="2:20" ht="12.75" customHeight="1">
      <c r="B472" s="94"/>
      <c r="C472" s="715" t="str">
        <f t="shared" si="155"/>
        <v>T10</v>
      </c>
      <c r="D472" s="277" t="str">
        <f t="shared" si="155"/>
        <v>MSC-OSS</v>
      </c>
      <c r="E472" s="560">
        <f t="shared" si="156"/>
        <v>0</v>
      </c>
      <c r="F472" s="611"/>
      <c r="G472" s="611"/>
      <c r="H472" s="611"/>
      <c r="I472" s="611"/>
      <c r="J472" s="611"/>
      <c r="K472" s="231"/>
      <c r="L472" s="217"/>
      <c r="M472" s="217"/>
      <c r="N472" s="217"/>
      <c r="O472" s="217"/>
      <c r="P472" s="217"/>
    </row>
    <row r="473" spans="2:20" ht="12.75" customHeight="1">
      <c r="B473" s="94"/>
      <c r="C473" s="715" t="str">
        <f t="shared" si="155"/>
        <v>T11</v>
      </c>
      <c r="D473" s="277" t="str">
        <f t="shared" si="155"/>
        <v>MSC-GPRS</v>
      </c>
      <c r="E473" s="560">
        <f t="shared" si="156"/>
        <v>0</v>
      </c>
      <c r="F473" s="611"/>
      <c r="G473" s="611"/>
      <c r="H473" s="611"/>
      <c r="I473" s="611"/>
      <c r="J473" s="611"/>
      <c r="K473" s="231"/>
      <c r="L473" s="217"/>
      <c r="M473" s="217"/>
      <c r="N473" s="217"/>
      <c r="O473" s="217"/>
      <c r="P473" s="217"/>
    </row>
    <row r="474" spans="2:20" ht="12.75" customHeight="1">
      <c r="B474" s="94"/>
      <c r="C474" s="715" t="str">
        <f t="shared" si="155"/>
        <v>T12</v>
      </c>
      <c r="D474" s="277" t="str">
        <f t="shared" si="155"/>
        <v>MSC-BIL</v>
      </c>
      <c r="E474" s="560">
        <f t="shared" si="156"/>
        <v>0</v>
      </c>
      <c r="F474" s="611"/>
      <c r="G474" s="611"/>
      <c r="H474" s="611"/>
      <c r="I474" s="611"/>
      <c r="J474" s="611"/>
      <c r="K474" s="231"/>
      <c r="L474" s="217"/>
      <c r="M474" s="217"/>
      <c r="N474" s="217"/>
      <c r="O474" s="217"/>
      <c r="P474" s="217"/>
    </row>
    <row r="475" spans="2:20" ht="12.75" customHeight="1">
      <c r="B475" s="94"/>
      <c r="C475" s="715" t="str">
        <f t="shared" si="155"/>
        <v>T13</v>
      </c>
      <c r="D475" s="277" t="str">
        <f t="shared" si="155"/>
        <v>MSC-IBIL</v>
      </c>
      <c r="E475" s="560">
        <f t="shared" si="156"/>
        <v>0</v>
      </c>
      <c r="F475" s="611"/>
      <c r="G475" s="611"/>
      <c r="H475" s="611"/>
      <c r="I475" s="611"/>
      <c r="J475" s="611"/>
      <c r="K475" s="231"/>
      <c r="L475" s="217"/>
      <c r="M475" s="217"/>
      <c r="N475" s="217"/>
      <c r="O475" s="217"/>
      <c r="P475" s="217"/>
    </row>
    <row r="476" spans="2:20" ht="12.75" customHeight="1">
      <c r="B476" s="94"/>
      <c r="C476" s="715" t="str">
        <f t="shared" si="155"/>
        <v>T14</v>
      </c>
      <c r="D476" s="277" t="str">
        <f t="shared" si="155"/>
        <v>MSC-IGW</v>
      </c>
      <c r="E476" s="560">
        <f t="shared" si="156"/>
        <v>0</v>
      </c>
      <c r="F476" s="611"/>
      <c r="G476" s="611"/>
      <c r="H476" s="611"/>
      <c r="I476" s="611"/>
      <c r="J476" s="611"/>
      <c r="K476" s="231"/>
      <c r="L476" s="217"/>
      <c r="M476" s="217"/>
      <c r="N476" s="217"/>
      <c r="O476" s="217"/>
      <c r="P476" s="217"/>
    </row>
    <row r="477" spans="2:20" ht="12.75" customHeight="1">
      <c r="B477" s="94"/>
      <c r="C477" s="715" t="str">
        <f t="shared" si="155"/>
        <v>T15</v>
      </c>
      <c r="D477" s="277" t="str">
        <f t="shared" si="155"/>
        <v>MSC-INT</v>
      </c>
      <c r="E477" s="560">
        <f t="shared" si="156"/>
        <v>0</v>
      </c>
      <c r="F477" s="611"/>
      <c r="G477" s="611"/>
      <c r="H477" s="611"/>
      <c r="I477" s="611"/>
      <c r="J477" s="611"/>
      <c r="K477" s="231"/>
      <c r="L477" s="217"/>
      <c r="M477" s="217"/>
      <c r="N477" s="217"/>
      <c r="O477" s="217"/>
      <c r="P477" s="217"/>
    </row>
    <row r="478" spans="2:20" ht="12.75" customHeight="1">
      <c r="B478" s="94"/>
      <c r="C478" s="715" t="str">
        <f t="shared" si="155"/>
        <v>T16</v>
      </c>
      <c r="D478" s="277" t="str">
        <f t="shared" si="155"/>
        <v>MSC-IN/NGIN</v>
      </c>
      <c r="E478" s="560">
        <f t="shared" si="156"/>
        <v>0</v>
      </c>
      <c r="F478" s="611"/>
      <c r="G478" s="611"/>
      <c r="H478" s="611"/>
      <c r="I478" s="611"/>
      <c r="J478" s="611"/>
      <c r="K478" s="231"/>
      <c r="L478" s="217"/>
      <c r="M478" s="217"/>
      <c r="N478" s="217"/>
      <c r="O478" s="217"/>
      <c r="P478" s="217"/>
    </row>
    <row r="479" spans="2:20" ht="12.75" customHeight="1">
      <c r="B479" s="94"/>
      <c r="C479" s="715" t="str">
        <f t="shared" si="155"/>
        <v>T17</v>
      </c>
      <c r="D479" s="277" t="str">
        <f t="shared" si="155"/>
        <v>eNodeB-MSC</v>
      </c>
      <c r="E479" s="560">
        <f t="shared" si="156"/>
        <v>0</v>
      </c>
      <c r="F479" s="611"/>
      <c r="G479" s="611"/>
      <c r="H479" s="611"/>
      <c r="I479" s="611"/>
      <c r="J479" s="611"/>
      <c r="K479" s="231"/>
      <c r="L479" s="217"/>
      <c r="M479" s="217"/>
      <c r="N479" s="217"/>
      <c r="O479" s="217"/>
      <c r="P479" s="217"/>
    </row>
    <row r="480" spans="2:20" ht="12.75" customHeight="1">
      <c r="B480" s="94"/>
      <c r="C480" s="715" t="str">
        <f t="shared" si="155"/>
        <v>T18</v>
      </c>
      <c r="D480" s="277" t="str">
        <f t="shared" si="155"/>
        <v>OTHER: complete as required</v>
      </c>
      <c r="E480" s="560">
        <f t="shared" si="156"/>
        <v>0</v>
      </c>
      <c r="F480" s="611"/>
      <c r="G480" s="611"/>
      <c r="H480" s="611"/>
      <c r="I480" s="611"/>
      <c r="J480" s="611"/>
      <c r="K480" s="209"/>
      <c r="L480" s="217"/>
      <c r="M480" s="217"/>
      <c r="N480" s="217"/>
      <c r="O480" s="217"/>
      <c r="P480" s="217"/>
    </row>
    <row r="481" spans="2:16" ht="12.75" customHeight="1">
      <c r="B481" s="94"/>
      <c r="C481" s="715" t="str">
        <f t="shared" si="155"/>
        <v>T19</v>
      </c>
      <c r="D481" s="277" t="str">
        <f t="shared" si="155"/>
        <v>OTHER: complete as required</v>
      </c>
      <c r="E481" s="560">
        <f t="shared" si="156"/>
        <v>0</v>
      </c>
      <c r="F481" s="611"/>
      <c r="G481" s="611"/>
      <c r="H481" s="611"/>
      <c r="I481" s="611"/>
      <c r="J481" s="611"/>
      <c r="K481" s="209"/>
      <c r="L481" s="217"/>
      <c r="M481" s="217"/>
      <c r="N481" s="217"/>
      <c r="O481" s="217"/>
      <c r="P481" s="217"/>
    </row>
    <row r="482" spans="2:16" ht="12.75" customHeight="1">
      <c r="B482" s="94"/>
      <c r="C482" s="715" t="str">
        <f t="shared" si="155"/>
        <v>T20</v>
      </c>
      <c r="D482" s="277" t="str">
        <f t="shared" si="155"/>
        <v>OTHER: complete as required</v>
      </c>
      <c r="E482" s="560">
        <f t="shared" si="156"/>
        <v>0</v>
      </c>
      <c r="F482" s="611"/>
      <c r="G482" s="611"/>
      <c r="H482" s="611"/>
      <c r="I482" s="611"/>
      <c r="J482" s="611"/>
      <c r="K482" s="209"/>
      <c r="L482" s="217"/>
      <c r="M482" s="217"/>
      <c r="N482" s="217"/>
      <c r="O482" s="217"/>
      <c r="P482" s="217"/>
    </row>
    <row r="483" spans="2:16" ht="12.75" customHeight="1">
      <c r="B483" s="94"/>
      <c r="C483" s="715" t="str">
        <f t="shared" si="155"/>
        <v>T21</v>
      </c>
      <c r="D483" s="277" t="str">
        <f t="shared" si="155"/>
        <v>OTHER: complete as required</v>
      </c>
      <c r="E483" s="560">
        <f t="shared" si="156"/>
        <v>0</v>
      </c>
      <c r="F483" s="611"/>
      <c r="G483" s="611"/>
      <c r="H483" s="611"/>
      <c r="I483" s="611"/>
      <c r="J483" s="611"/>
      <c r="K483" s="209"/>
      <c r="L483" s="217"/>
      <c r="M483" s="217"/>
      <c r="N483" s="217"/>
      <c r="O483" s="217"/>
      <c r="P483" s="217"/>
    </row>
    <row r="484" spans="2:16" ht="12.75" customHeight="1">
      <c r="B484" s="94"/>
      <c r="C484" s="715" t="str">
        <f t="shared" si="155"/>
        <v>T22</v>
      </c>
      <c r="D484" s="277" t="str">
        <f t="shared" si="155"/>
        <v>OTHER: complete as required</v>
      </c>
      <c r="E484" s="560">
        <f t="shared" si="156"/>
        <v>0</v>
      </c>
      <c r="F484" s="611"/>
      <c r="G484" s="611"/>
      <c r="H484" s="611"/>
      <c r="I484" s="611"/>
      <c r="J484" s="611"/>
      <c r="K484" s="209"/>
      <c r="L484" s="217"/>
      <c r="M484" s="217"/>
      <c r="N484" s="217"/>
      <c r="O484" s="217"/>
      <c r="P484" s="217"/>
    </row>
    <row r="485" spans="2:16" ht="12.75" customHeight="1">
      <c r="B485" s="94"/>
      <c r="C485" s="715" t="str">
        <f t="shared" si="155"/>
        <v>T23</v>
      </c>
      <c r="D485" s="277" t="str">
        <f t="shared" si="155"/>
        <v>OTHER: complete as required</v>
      </c>
      <c r="E485" s="560">
        <f t="shared" si="156"/>
        <v>0</v>
      </c>
      <c r="F485" s="611"/>
      <c r="G485" s="611"/>
      <c r="H485" s="611"/>
      <c r="I485" s="611"/>
      <c r="J485" s="611"/>
      <c r="K485" s="209"/>
      <c r="L485" s="217"/>
      <c r="M485" s="217"/>
      <c r="N485" s="217"/>
      <c r="O485" s="217"/>
      <c r="P485" s="217"/>
    </row>
    <row r="486" spans="2:16" ht="12.75" customHeight="1">
      <c r="B486" s="94"/>
      <c r="C486" s="715" t="str">
        <f t="shared" si="155"/>
        <v>T24</v>
      </c>
      <c r="D486" s="277" t="str">
        <f t="shared" si="155"/>
        <v>OTHER: complete as required</v>
      </c>
      <c r="E486" s="560">
        <f t="shared" si="156"/>
        <v>0</v>
      </c>
      <c r="F486" s="611"/>
      <c r="G486" s="611"/>
      <c r="H486" s="611"/>
      <c r="I486" s="611"/>
      <c r="J486" s="611"/>
      <c r="K486" s="209"/>
      <c r="L486" s="217"/>
      <c r="M486" s="217"/>
      <c r="N486" s="217"/>
      <c r="O486" s="217"/>
      <c r="P486" s="217"/>
    </row>
    <row r="487" spans="2:16" ht="12.75" customHeight="1">
      <c r="B487" s="94"/>
      <c r="C487" s="715" t="str">
        <f t="shared" si="155"/>
        <v>T25</v>
      </c>
      <c r="D487" s="277" t="str">
        <f t="shared" si="155"/>
        <v>OTHER: complete as required</v>
      </c>
      <c r="E487" s="560">
        <f t="shared" si="156"/>
        <v>0</v>
      </c>
      <c r="F487" s="611"/>
      <c r="G487" s="611"/>
      <c r="H487" s="611"/>
      <c r="I487" s="611"/>
      <c r="J487" s="611"/>
      <c r="K487" s="209"/>
      <c r="L487" s="217"/>
      <c r="M487" s="217"/>
      <c r="N487" s="217"/>
      <c r="O487" s="217"/>
      <c r="P487" s="217"/>
    </row>
    <row r="488" spans="2:16" ht="12.75" customHeight="1">
      <c r="B488" s="94"/>
      <c r="C488" s="243"/>
      <c r="E488" s="243"/>
      <c r="F488" s="243"/>
      <c r="G488" s="243"/>
      <c r="K488" s="209"/>
      <c r="L488" s="217"/>
      <c r="M488" s="217"/>
      <c r="N488" s="217"/>
      <c r="O488" s="217"/>
      <c r="P488" s="217"/>
    </row>
    <row r="489" spans="2:16" ht="12.75" customHeight="1">
      <c r="B489" s="94"/>
      <c r="C489" s="243"/>
      <c r="E489" s="243"/>
      <c r="F489" s="243"/>
      <c r="G489" s="243"/>
      <c r="K489" s="209"/>
      <c r="L489" s="217"/>
      <c r="M489" s="217"/>
      <c r="N489" s="217"/>
      <c r="O489" s="217"/>
      <c r="P489" s="217"/>
    </row>
    <row r="490" spans="2:16" ht="12.75" customHeight="1">
      <c r="B490" s="94"/>
      <c r="C490" s="220" t="s">
        <v>503</v>
      </c>
      <c r="E490" s="220" t="str">
        <f>'C. Masterfiles'!D167</f>
        <v>BTC</v>
      </c>
      <c r="F490" s="293"/>
      <c r="G490" s="279"/>
      <c r="H490" s="279"/>
      <c r="I490" s="279"/>
      <c r="K490" s="209"/>
      <c r="L490" s="217"/>
      <c r="M490" s="217"/>
      <c r="N490" s="217"/>
      <c r="O490" s="217"/>
      <c r="P490" s="217"/>
    </row>
    <row r="491" spans="2:16" ht="12.75" customHeight="1">
      <c r="B491" s="94"/>
      <c r="C491" s="292"/>
      <c r="D491" s="219"/>
      <c r="E491" s="217"/>
      <c r="F491" s="217"/>
      <c r="G491" s="217"/>
      <c r="H491" s="217"/>
      <c r="I491" s="217"/>
      <c r="K491" s="209"/>
      <c r="L491" s="217"/>
      <c r="M491" s="217"/>
      <c r="N491" s="217"/>
      <c r="O491" s="217"/>
      <c r="P491" s="217"/>
    </row>
    <row r="492" spans="2:16" ht="12.75" customHeight="1">
      <c r="B492" s="94"/>
      <c r="C492" s="222" t="s">
        <v>603</v>
      </c>
      <c r="D492" s="294"/>
      <c r="E492" s="831" t="s">
        <v>313</v>
      </c>
      <c r="F492" s="832"/>
      <c r="G492" s="832"/>
      <c r="H492" s="832"/>
      <c r="I492" s="832"/>
      <c r="J492" s="833"/>
      <c r="K492" s="209"/>
      <c r="L492" s="217"/>
      <c r="M492" s="217"/>
      <c r="N492" s="217"/>
      <c r="O492" s="217"/>
      <c r="P492" s="217"/>
    </row>
    <row r="493" spans="2:16" ht="12.75" customHeight="1">
      <c r="B493" s="94"/>
      <c r="C493" s="223"/>
      <c r="D493" s="223"/>
      <c r="E493" s="228" t="s">
        <v>48</v>
      </c>
      <c r="F493" s="228" t="s">
        <v>194</v>
      </c>
      <c r="G493" s="228" t="s">
        <v>195</v>
      </c>
      <c r="H493" s="228" t="s">
        <v>196</v>
      </c>
      <c r="I493" s="228" t="s">
        <v>197</v>
      </c>
      <c r="J493" s="228" t="s">
        <v>887</v>
      </c>
      <c r="L493" s="217"/>
      <c r="M493" s="217"/>
      <c r="N493" s="217"/>
      <c r="O493" s="217"/>
      <c r="P493" s="217"/>
    </row>
    <row r="494" spans="2:16" ht="12.75" customHeight="1">
      <c r="B494" s="94"/>
      <c r="C494" s="715" t="str">
        <f t="shared" ref="C494:D518" si="157">C463</f>
        <v>T01</v>
      </c>
      <c r="D494" s="277" t="str">
        <f t="shared" si="157"/>
        <v>BTS-BSC</v>
      </c>
      <c r="E494" s="560">
        <f>SUM(F494:J494)</f>
        <v>0</v>
      </c>
      <c r="F494" s="611"/>
      <c r="G494" s="611"/>
      <c r="H494" s="611"/>
      <c r="I494" s="611"/>
      <c r="J494" s="611"/>
      <c r="K494" s="231"/>
      <c r="L494" s="217"/>
      <c r="M494" s="217"/>
      <c r="N494" s="217"/>
      <c r="O494" s="217"/>
      <c r="P494" s="217"/>
    </row>
    <row r="495" spans="2:16" ht="12.75" customHeight="1">
      <c r="B495" s="94"/>
      <c r="C495" s="715" t="str">
        <f t="shared" si="157"/>
        <v>T02</v>
      </c>
      <c r="D495" s="277" t="str">
        <f t="shared" si="157"/>
        <v>Node B-RNC</v>
      </c>
      <c r="E495" s="560">
        <f t="shared" ref="E495:E518" si="158">SUM(F495:J495)</f>
        <v>0</v>
      </c>
      <c r="F495" s="611"/>
      <c r="G495" s="611"/>
      <c r="H495" s="611"/>
      <c r="I495" s="611"/>
      <c r="J495" s="611"/>
      <c r="K495" s="231"/>
      <c r="L495" s="217"/>
      <c r="M495" s="217"/>
      <c r="N495" s="217"/>
      <c r="O495" s="217"/>
      <c r="P495" s="217"/>
    </row>
    <row r="496" spans="2:16" ht="12.75" customHeight="1">
      <c r="B496" s="94"/>
      <c r="C496" s="715" t="str">
        <f t="shared" si="157"/>
        <v>T03</v>
      </c>
      <c r="D496" s="277" t="str">
        <f t="shared" si="157"/>
        <v>BSC-MSC</v>
      </c>
      <c r="E496" s="560">
        <f t="shared" si="158"/>
        <v>0</v>
      </c>
      <c r="F496" s="611"/>
      <c r="G496" s="611"/>
      <c r="H496" s="611"/>
      <c r="I496" s="611"/>
      <c r="J496" s="611"/>
      <c r="K496" s="231"/>
      <c r="L496" s="217"/>
      <c r="M496" s="217"/>
      <c r="N496" s="217"/>
      <c r="O496" s="217"/>
      <c r="P496" s="217"/>
    </row>
    <row r="497" spans="2:17" ht="12.75" customHeight="1">
      <c r="B497" s="94"/>
      <c r="C497" s="715" t="str">
        <f t="shared" si="157"/>
        <v>T04</v>
      </c>
      <c r="D497" s="277" t="str">
        <f t="shared" si="157"/>
        <v>RNC-MSC</v>
      </c>
      <c r="E497" s="560">
        <f t="shared" si="158"/>
        <v>0</v>
      </c>
      <c r="F497" s="611"/>
      <c r="G497" s="611"/>
      <c r="H497" s="611"/>
      <c r="I497" s="611"/>
      <c r="J497" s="611"/>
      <c r="K497" s="231"/>
      <c r="L497" s="217"/>
      <c r="M497" s="217"/>
      <c r="N497" s="217"/>
      <c r="O497" s="217"/>
      <c r="P497" s="217"/>
    </row>
    <row r="498" spans="2:17" ht="12.75" customHeight="1">
      <c r="B498" s="94"/>
      <c r="C498" s="715" t="str">
        <f t="shared" si="157"/>
        <v>T05</v>
      </c>
      <c r="D498" s="277" t="str">
        <f t="shared" si="157"/>
        <v>MSC-MSC</v>
      </c>
      <c r="E498" s="560">
        <f t="shared" si="158"/>
        <v>0</v>
      </c>
      <c r="F498" s="611"/>
      <c r="G498" s="611"/>
      <c r="H498" s="611"/>
      <c r="I498" s="611"/>
      <c r="J498" s="611"/>
      <c r="K498" s="231"/>
      <c r="L498" s="217"/>
      <c r="M498" s="217"/>
      <c r="N498" s="217"/>
      <c r="O498" s="217"/>
      <c r="P498" s="217"/>
    </row>
    <row r="499" spans="2:17" ht="12.75" customHeight="1">
      <c r="B499" s="94"/>
      <c r="C499" s="715" t="str">
        <f t="shared" si="157"/>
        <v>T06</v>
      </c>
      <c r="D499" s="277" t="str">
        <f t="shared" si="157"/>
        <v>MSC-PPP</v>
      </c>
      <c r="E499" s="560">
        <f t="shared" si="158"/>
        <v>0</v>
      </c>
      <c r="F499" s="611"/>
      <c r="G499" s="611"/>
      <c r="H499" s="611"/>
      <c r="I499" s="611"/>
      <c r="J499" s="611"/>
      <c r="K499" s="231"/>
      <c r="L499" s="217"/>
      <c r="M499" s="217"/>
      <c r="N499" s="217"/>
      <c r="O499" s="217"/>
      <c r="P499" s="217"/>
    </row>
    <row r="500" spans="2:17" ht="12.75" customHeight="1">
      <c r="B500" s="94"/>
      <c r="C500" s="715" t="str">
        <f t="shared" si="157"/>
        <v>T07</v>
      </c>
      <c r="D500" s="277" t="str">
        <f t="shared" si="157"/>
        <v>MSC-HLR</v>
      </c>
      <c r="E500" s="560">
        <f t="shared" si="158"/>
        <v>0</v>
      </c>
      <c r="F500" s="611"/>
      <c r="G500" s="611"/>
      <c r="H500" s="611"/>
      <c r="I500" s="611"/>
      <c r="J500" s="611"/>
      <c r="K500" s="231"/>
      <c r="L500" s="217"/>
      <c r="M500" s="217"/>
      <c r="N500" s="217"/>
      <c r="O500" s="217"/>
      <c r="P500" s="217"/>
    </row>
    <row r="501" spans="2:17" ht="12.75" customHeight="1">
      <c r="B501" s="94"/>
      <c r="C501" s="715" t="str">
        <f t="shared" si="157"/>
        <v>T08</v>
      </c>
      <c r="D501" s="277" t="str">
        <f t="shared" si="157"/>
        <v>MSC-SMS</v>
      </c>
      <c r="E501" s="560">
        <f t="shared" si="158"/>
        <v>0</v>
      </c>
      <c r="F501" s="611"/>
      <c r="G501" s="611"/>
      <c r="H501" s="611"/>
      <c r="I501" s="611"/>
      <c r="J501" s="611"/>
      <c r="K501" s="231"/>
      <c r="L501" s="217"/>
      <c r="M501" s="217"/>
      <c r="N501" s="217"/>
      <c r="O501" s="217"/>
      <c r="P501" s="217"/>
    </row>
    <row r="502" spans="2:17" ht="12.75" customHeight="1">
      <c r="B502" s="94"/>
      <c r="C502" s="715" t="str">
        <f t="shared" si="157"/>
        <v>T09</v>
      </c>
      <c r="D502" s="277" t="str">
        <f t="shared" si="157"/>
        <v>MSC-MMS</v>
      </c>
      <c r="E502" s="560">
        <f t="shared" si="158"/>
        <v>0</v>
      </c>
      <c r="F502" s="611"/>
      <c r="G502" s="611"/>
      <c r="H502" s="611"/>
      <c r="I502" s="611"/>
      <c r="J502" s="611"/>
      <c r="K502" s="231"/>
      <c r="L502" s="217"/>
      <c r="M502" s="217"/>
      <c r="N502" s="217"/>
      <c r="O502" s="217"/>
      <c r="P502" s="217"/>
    </row>
    <row r="503" spans="2:17" ht="12.75" customHeight="1">
      <c r="B503" s="94"/>
      <c r="C503" s="715" t="str">
        <f t="shared" si="157"/>
        <v>T10</v>
      </c>
      <c r="D503" s="277" t="str">
        <f t="shared" si="157"/>
        <v>MSC-OSS</v>
      </c>
      <c r="E503" s="560">
        <f t="shared" si="158"/>
        <v>0</v>
      </c>
      <c r="F503" s="611"/>
      <c r="G503" s="611"/>
      <c r="H503" s="611"/>
      <c r="I503" s="611"/>
      <c r="J503" s="611"/>
      <c r="K503" s="231"/>
      <c r="L503" s="217"/>
      <c r="M503" s="217"/>
      <c r="N503" s="217"/>
      <c r="O503" s="217"/>
      <c r="P503" s="217"/>
    </row>
    <row r="504" spans="2:17" ht="12.75" customHeight="1">
      <c r="B504" s="94"/>
      <c r="C504" s="715" t="str">
        <f t="shared" si="157"/>
        <v>T11</v>
      </c>
      <c r="D504" s="277" t="str">
        <f t="shared" si="157"/>
        <v>MSC-GPRS</v>
      </c>
      <c r="E504" s="560">
        <f t="shared" si="158"/>
        <v>0</v>
      </c>
      <c r="F504" s="611"/>
      <c r="G504" s="611"/>
      <c r="H504" s="611"/>
      <c r="I504" s="611"/>
      <c r="J504" s="611"/>
      <c r="K504" s="231"/>
      <c r="L504" s="217"/>
      <c r="M504" s="217"/>
      <c r="N504" s="217"/>
      <c r="O504" s="217"/>
      <c r="P504" s="217"/>
    </row>
    <row r="505" spans="2:17" ht="12.75" customHeight="1">
      <c r="B505" s="94"/>
      <c r="C505" s="715" t="str">
        <f t="shared" si="157"/>
        <v>T12</v>
      </c>
      <c r="D505" s="277" t="str">
        <f t="shared" si="157"/>
        <v>MSC-BIL</v>
      </c>
      <c r="E505" s="560">
        <f t="shared" si="158"/>
        <v>0</v>
      </c>
      <c r="F505" s="611"/>
      <c r="G505" s="611"/>
      <c r="H505" s="611"/>
      <c r="I505" s="611"/>
      <c r="J505" s="611"/>
      <c r="K505" s="231"/>
      <c r="L505" s="217"/>
      <c r="M505" s="217"/>
      <c r="N505" s="217"/>
      <c r="O505" s="217"/>
      <c r="P505" s="217"/>
    </row>
    <row r="506" spans="2:17" ht="12.75" customHeight="1">
      <c r="B506" s="94"/>
      <c r="C506" s="715" t="str">
        <f t="shared" si="157"/>
        <v>T13</v>
      </c>
      <c r="D506" s="277" t="str">
        <f t="shared" si="157"/>
        <v>MSC-IBIL</v>
      </c>
      <c r="E506" s="560">
        <f t="shared" si="158"/>
        <v>0</v>
      </c>
      <c r="F506" s="611"/>
      <c r="G506" s="611"/>
      <c r="H506" s="611"/>
      <c r="I506" s="611"/>
      <c r="J506" s="611"/>
      <c r="K506" s="231"/>
      <c r="L506" s="217"/>
      <c r="M506" s="217"/>
      <c r="N506" s="217"/>
      <c r="O506" s="217"/>
      <c r="P506" s="217"/>
    </row>
    <row r="507" spans="2:17" ht="12.75" customHeight="1">
      <c r="B507" s="94"/>
      <c r="C507" s="715" t="str">
        <f t="shared" si="157"/>
        <v>T14</v>
      </c>
      <c r="D507" s="277" t="str">
        <f t="shared" si="157"/>
        <v>MSC-IGW</v>
      </c>
      <c r="E507" s="560">
        <f t="shared" si="158"/>
        <v>0</v>
      </c>
      <c r="F507" s="611"/>
      <c r="G507" s="611"/>
      <c r="H507" s="611"/>
      <c r="I507" s="611"/>
      <c r="J507" s="611"/>
      <c r="K507" s="231"/>
      <c r="L507" s="217"/>
      <c r="M507" s="217"/>
      <c r="N507" s="217"/>
      <c r="O507" s="217"/>
      <c r="P507" s="217"/>
    </row>
    <row r="508" spans="2:17" ht="12.75" customHeight="1">
      <c r="B508" s="94"/>
      <c r="C508" s="715" t="str">
        <f t="shared" si="157"/>
        <v>T15</v>
      </c>
      <c r="D508" s="277" t="str">
        <f t="shared" si="157"/>
        <v>MSC-INT</v>
      </c>
      <c r="E508" s="560">
        <f t="shared" si="158"/>
        <v>0</v>
      </c>
      <c r="F508" s="611"/>
      <c r="G508" s="611"/>
      <c r="H508" s="611"/>
      <c r="I508" s="611"/>
      <c r="J508" s="611"/>
      <c r="K508" s="231"/>
      <c r="L508" s="217"/>
      <c r="M508" s="217"/>
      <c r="N508" s="217"/>
      <c r="O508" s="217"/>
      <c r="P508" s="217"/>
    </row>
    <row r="509" spans="2:17" ht="12.75" customHeight="1">
      <c r="B509" s="94"/>
      <c r="C509" s="715" t="str">
        <f t="shared" si="157"/>
        <v>T16</v>
      </c>
      <c r="D509" s="277" t="str">
        <f t="shared" si="157"/>
        <v>MSC-IN/NGIN</v>
      </c>
      <c r="E509" s="560">
        <f t="shared" si="158"/>
        <v>0</v>
      </c>
      <c r="F509" s="611"/>
      <c r="G509" s="611"/>
      <c r="H509" s="611"/>
      <c r="I509" s="611"/>
      <c r="J509" s="611"/>
      <c r="K509" s="217"/>
      <c r="L509" s="217"/>
      <c r="M509" s="217"/>
      <c r="N509" s="217"/>
      <c r="O509" s="217"/>
      <c r="P509" s="217"/>
      <c r="Q509" s="231"/>
    </row>
    <row r="510" spans="2:17" ht="12.75" customHeight="1">
      <c r="B510" s="94"/>
      <c r="C510" s="715" t="str">
        <f t="shared" si="157"/>
        <v>T17</v>
      </c>
      <c r="D510" s="277" t="str">
        <f t="shared" si="157"/>
        <v>eNodeB-MSC</v>
      </c>
      <c r="E510" s="560">
        <f t="shared" si="158"/>
        <v>0</v>
      </c>
      <c r="F510" s="611"/>
      <c r="G510" s="611"/>
      <c r="H510" s="611"/>
      <c r="I510" s="611"/>
      <c r="J510" s="611"/>
      <c r="K510" s="217"/>
      <c r="L510" s="217"/>
      <c r="M510" s="217"/>
      <c r="N510" s="217"/>
      <c r="O510" s="217"/>
      <c r="P510" s="217"/>
    </row>
    <row r="511" spans="2:17" ht="12.75" customHeight="1">
      <c r="B511" s="94"/>
      <c r="C511" s="715" t="str">
        <f t="shared" si="157"/>
        <v>T18</v>
      </c>
      <c r="D511" s="277" t="str">
        <f t="shared" si="157"/>
        <v>OTHER: complete as required</v>
      </c>
      <c r="E511" s="560">
        <f t="shared" si="158"/>
        <v>0</v>
      </c>
      <c r="F511" s="611"/>
      <c r="G511" s="611"/>
      <c r="H511" s="611"/>
      <c r="I511" s="611"/>
      <c r="J511" s="611"/>
      <c r="K511" s="217"/>
      <c r="L511" s="217"/>
      <c r="M511" s="217"/>
      <c r="N511" s="217"/>
      <c r="O511" s="217"/>
      <c r="P511" s="217"/>
    </row>
    <row r="512" spans="2:17" ht="12.75" customHeight="1">
      <c r="B512" s="94"/>
      <c r="C512" s="715" t="str">
        <f t="shared" si="157"/>
        <v>T19</v>
      </c>
      <c r="D512" s="277" t="str">
        <f t="shared" si="157"/>
        <v>OTHER: complete as required</v>
      </c>
      <c r="E512" s="560">
        <f t="shared" si="158"/>
        <v>0</v>
      </c>
      <c r="F512" s="611"/>
      <c r="G512" s="611"/>
      <c r="H512" s="611"/>
      <c r="I512" s="611"/>
      <c r="J512" s="611"/>
      <c r="K512" s="217"/>
      <c r="L512" s="217"/>
      <c r="M512" s="217"/>
      <c r="N512" s="217"/>
      <c r="O512" s="217"/>
      <c r="P512" s="217"/>
    </row>
    <row r="513" spans="2:16" ht="12.75" customHeight="1">
      <c r="B513" s="94"/>
      <c r="C513" s="715" t="str">
        <f t="shared" si="157"/>
        <v>T20</v>
      </c>
      <c r="D513" s="277" t="str">
        <f t="shared" si="157"/>
        <v>OTHER: complete as required</v>
      </c>
      <c r="E513" s="560">
        <f t="shared" si="158"/>
        <v>0</v>
      </c>
      <c r="F513" s="611"/>
      <c r="G513" s="611"/>
      <c r="H513" s="611"/>
      <c r="I513" s="611"/>
      <c r="J513" s="611"/>
      <c r="K513" s="217"/>
      <c r="L513" s="217"/>
      <c r="M513" s="217"/>
      <c r="N513" s="217"/>
      <c r="O513" s="217"/>
      <c r="P513" s="217"/>
    </row>
    <row r="514" spans="2:16" ht="12.75" customHeight="1">
      <c r="B514" s="94"/>
      <c r="C514" s="715" t="str">
        <f t="shared" si="157"/>
        <v>T21</v>
      </c>
      <c r="D514" s="277" t="str">
        <f t="shared" si="157"/>
        <v>OTHER: complete as required</v>
      </c>
      <c r="E514" s="560">
        <f t="shared" si="158"/>
        <v>0</v>
      </c>
      <c r="F514" s="611"/>
      <c r="G514" s="611"/>
      <c r="H514" s="611"/>
      <c r="I514" s="611"/>
      <c r="J514" s="611"/>
      <c r="K514" s="217"/>
      <c r="L514" s="217"/>
      <c r="M514" s="217"/>
      <c r="N514" s="217"/>
      <c r="O514" s="217"/>
      <c r="P514" s="217"/>
    </row>
    <row r="515" spans="2:16" ht="12.75" customHeight="1">
      <c r="B515" s="94"/>
      <c r="C515" s="715" t="str">
        <f t="shared" si="157"/>
        <v>T22</v>
      </c>
      <c r="D515" s="277" t="str">
        <f t="shared" si="157"/>
        <v>OTHER: complete as required</v>
      </c>
      <c r="E515" s="560">
        <f t="shared" si="158"/>
        <v>0</v>
      </c>
      <c r="F515" s="611"/>
      <c r="G515" s="611"/>
      <c r="H515" s="611"/>
      <c r="I515" s="611"/>
      <c r="J515" s="611"/>
      <c r="K515" s="217"/>
      <c r="L515" s="217"/>
      <c r="M515" s="217"/>
      <c r="N515" s="217"/>
      <c r="O515" s="217"/>
      <c r="P515" s="217"/>
    </row>
    <row r="516" spans="2:16" ht="12.75" customHeight="1">
      <c r="B516" s="94"/>
      <c r="C516" s="715" t="str">
        <f t="shared" si="157"/>
        <v>T23</v>
      </c>
      <c r="D516" s="277" t="str">
        <f t="shared" si="157"/>
        <v>OTHER: complete as required</v>
      </c>
      <c r="E516" s="560">
        <f t="shared" si="158"/>
        <v>0</v>
      </c>
      <c r="F516" s="611"/>
      <c r="G516" s="611"/>
      <c r="H516" s="611"/>
      <c r="I516" s="611"/>
      <c r="J516" s="611"/>
      <c r="K516" s="217"/>
      <c r="L516" s="217"/>
      <c r="M516" s="217"/>
      <c r="N516" s="217"/>
      <c r="O516" s="217"/>
      <c r="P516" s="217"/>
    </row>
    <row r="517" spans="2:16" ht="12.75" customHeight="1">
      <c r="B517" s="94"/>
      <c r="C517" s="715" t="str">
        <f t="shared" si="157"/>
        <v>T24</v>
      </c>
      <c r="D517" s="277" t="str">
        <f t="shared" si="157"/>
        <v>OTHER: complete as required</v>
      </c>
      <c r="E517" s="560">
        <f t="shared" si="158"/>
        <v>0</v>
      </c>
      <c r="F517" s="611"/>
      <c r="G517" s="611"/>
      <c r="H517" s="611"/>
      <c r="I517" s="611"/>
      <c r="J517" s="611"/>
      <c r="K517" s="217"/>
      <c r="L517" s="217"/>
      <c r="M517" s="217"/>
      <c r="N517" s="217"/>
      <c r="O517" s="217"/>
      <c r="P517" s="217"/>
    </row>
    <row r="518" spans="2:16" ht="12.75" customHeight="1">
      <c r="B518" s="94"/>
      <c r="C518" s="715" t="str">
        <f t="shared" si="157"/>
        <v>T25</v>
      </c>
      <c r="D518" s="277" t="str">
        <f t="shared" si="157"/>
        <v>OTHER: complete as required</v>
      </c>
      <c r="E518" s="560">
        <f t="shared" si="158"/>
        <v>0</v>
      </c>
      <c r="F518" s="611"/>
      <c r="G518" s="611"/>
      <c r="H518" s="611"/>
      <c r="I518" s="611"/>
      <c r="J518" s="611"/>
      <c r="K518" s="217"/>
      <c r="L518" s="217"/>
      <c r="M518" s="217"/>
      <c r="N518" s="217"/>
      <c r="O518" s="217"/>
      <c r="P518" s="217"/>
    </row>
    <row r="519" spans="2:16" ht="12.75" customHeight="1">
      <c r="B519" s="94"/>
      <c r="C519" s="243"/>
      <c r="E519" s="243"/>
      <c r="F519" s="243"/>
      <c r="G519" s="243"/>
      <c r="K519" s="217"/>
      <c r="L519" s="217"/>
      <c r="M519" s="217"/>
      <c r="N519" s="217"/>
      <c r="O519" s="217"/>
      <c r="P519" s="217"/>
    </row>
    <row r="520" spans="2:16" ht="12.75" customHeight="1">
      <c r="B520" s="94"/>
      <c r="C520" s="243"/>
      <c r="E520" s="243"/>
      <c r="F520" s="243"/>
      <c r="G520" s="243"/>
      <c r="K520" s="217"/>
      <c r="L520" s="217"/>
      <c r="M520" s="217"/>
      <c r="N520" s="217"/>
      <c r="O520" s="217"/>
      <c r="P520" s="217"/>
    </row>
    <row r="521" spans="2:16" ht="12.75" customHeight="1">
      <c r="B521" s="94"/>
      <c r="C521" s="270" t="s">
        <v>314</v>
      </c>
      <c r="D521" s="219"/>
      <c r="E521" s="217"/>
      <c r="F521" s="217"/>
      <c r="G521" s="217"/>
      <c r="H521" s="217"/>
      <c r="I521" s="217"/>
      <c r="K521" s="217"/>
      <c r="L521" s="217"/>
      <c r="M521" s="217"/>
      <c r="N521" s="217"/>
      <c r="O521" s="217"/>
      <c r="P521" s="217"/>
    </row>
    <row r="522" spans="2:16" ht="12.75" customHeight="1">
      <c r="B522" s="94"/>
      <c r="C522" s="270"/>
      <c r="D522" s="219"/>
      <c r="E522" s="217"/>
      <c r="F522" s="217"/>
      <c r="G522" s="217"/>
      <c r="H522" s="217"/>
      <c r="I522" s="217"/>
      <c r="K522" s="217"/>
      <c r="L522" s="217"/>
      <c r="M522" s="217"/>
      <c r="N522" s="217"/>
      <c r="O522" s="217"/>
      <c r="P522" s="217"/>
    </row>
    <row r="523" spans="2:16" ht="25.5" customHeight="1">
      <c r="B523" s="94"/>
      <c r="C523" s="273"/>
      <c r="D523" s="222" t="s">
        <v>43</v>
      </c>
      <c r="E523" s="817" t="s">
        <v>315</v>
      </c>
      <c r="F523" s="842"/>
      <c r="G523" s="842"/>
      <c r="H523" s="842"/>
      <c r="I523" s="842"/>
      <c r="J523" s="843"/>
      <c r="K523" s="217"/>
      <c r="L523" s="217"/>
      <c r="M523" s="217"/>
      <c r="N523" s="217"/>
      <c r="O523" s="217"/>
      <c r="P523" s="217"/>
    </row>
    <row r="524" spans="2:16" ht="12.75" customHeight="1">
      <c r="B524" s="94"/>
      <c r="C524" s="191"/>
      <c r="D524" s="223"/>
      <c r="E524" s="228" t="s">
        <v>48</v>
      </c>
      <c r="F524" s="195" t="str">
        <f>F493</f>
        <v>E1</v>
      </c>
      <c r="G524" s="195" t="str">
        <f>G493</f>
        <v>STM-1</v>
      </c>
      <c r="H524" s="195" t="str">
        <f>H493</f>
        <v>STM-4</v>
      </c>
      <c r="I524" s="195" t="str">
        <f>I493</f>
        <v>STM-16</v>
      </c>
      <c r="J524" s="195" t="str">
        <f>J493</f>
        <v>IP</v>
      </c>
      <c r="K524" s="217"/>
      <c r="L524" s="217"/>
      <c r="M524" s="217"/>
      <c r="N524" s="217"/>
      <c r="O524" s="217"/>
      <c r="P524" s="217"/>
    </row>
    <row r="525" spans="2:16" ht="12.75" customHeight="1">
      <c r="B525" s="94"/>
      <c r="C525" s="715" t="str">
        <f>C494</f>
        <v>T01</v>
      </c>
      <c r="D525" s="277" t="str">
        <f>D494</f>
        <v>BTS-BSC</v>
      </c>
      <c r="E525" s="560" t="str">
        <f>IF('B. Dashboard'!$D$53=1,E432,IF('B. Dashboard'!$D$53=2,E463,IF('B. Dashboard'!$D$53=3,E494,(IF('B. Dashboard'!$D$53=4,"")))))</f>
        <v/>
      </c>
      <c r="F525" s="569" t="str">
        <f>IF('B. Dashboard'!$D$53=1,F432,IF('B. Dashboard'!$D$53=2,F463,IF('B. Dashboard'!$D$53=3,F494,(IF('B. Dashboard'!$D$53=4,"")))))</f>
        <v/>
      </c>
      <c r="G525" s="569" t="str">
        <f>IF('B. Dashboard'!$D$53=1,G432,IF('B. Dashboard'!$D$53=2,G463,IF('B. Dashboard'!$D$53=3,G494,(IF('B. Dashboard'!$D$53=4,"")))))</f>
        <v/>
      </c>
      <c r="H525" s="569" t="str">
        <f>IF('B. Dashboard'!$D$53=1,H432,IF('B. Dashboard'!$D$53=2,H463,IF('B. Dashboard'!$D$53=3,H494,(IF('B. Dashboard'!$D$53=4,"")))))</f>
        <v/>
      </c>
      <c r="I525" s="569" t="str">
        <f>IF('B. Dashboard'!$D$53=1,I432,IF('B. Dashboard'!$D$53=2,I463,IF('B. Dashboard'!$D$53=3,I494,(IF('B. Dashboard'!$D$53=4,"")))))</f>
        <v/>
      </c>
      <c r="J525" s="569" t="str">
        <f>IF('B. Dashboard'!$D$53=1,J432,IF('B. Dashboard'!$D$53=2,J463,IF('B. Dashboard'!$D$53=3,J494,(IF('B. Dashboard'!$D$53=4,"")))))</f>
        <v/>
      </c>
      <c r="K525" s="217"/>
      <c r="L525" s="217"/>
      <c r="M525" s="217"/>
      <c r="N525" s="217"/>
      <c r="O525" s="217"/>
      <c r="P525" s="217"/>
    </row>
    <row r="526" spans="2:16" ht="12.75" customHeight="1">
      <c r="B526" s="94"/>
      <c r="C526" s="715" t="str">
        <f t="shared" ref="C526:D549" si="159">C495</f>
        <v>T02</v>
      </c>
      <c r="D526" s="277" t="str">
        <f t="shared" si="159"/>
        <v>Node B-RNC</v>
      </c>
      <c r="E526" s="560" t="str">
        <f>IF('B. Dashboard'!$D$53=1,E433,IF('B. Dashboard'!$D$53=2,E464,IF('B. Dashboard'!$D$53=3,E495,(IF('B. Dashboard'!$D$53=4,"")))))</f>
        <v/>
      </c>
      <c r="F526" s="569" t="str">
        <f>IF('B. Dashboard'!$D$53=1,F433,IF('B. Dashboard'!$D$53=2,F464,IF('B. Dashboard'!$D$53=3,F495,(IF('B. Dashboard'!$D$53=4,"")))))</f>
        <v/>
      </c>
      <c r="G526" s="569" t="str">
        <f>IF('B. Dashboard'!$D$53=1,G433,IF('B. Dashboard'!$D$53=2,G464,IF('B. Dashboard'!$D$53=3,G495,(IF('B. Dashboard'!$D$53=4,"")))))</f>
        <v/>
      </c>
      <c r="H526" s="569" t="str">
        <f>IF('B. Dashboard'!$D$53=1,H433,IF('B. Dashboard'!$D$53=2,H464,IF('B. Dashboard'!$D$53=3,H495,(IF('B. Dashboard'!$D$53=4,"")))))</f>
        <v/>
      </c>
      <c r="I526" s="569" t="str">
        <f>IF('B. Dashboard'!$D$53=1,I433,IF('B. Dashboard'!$D$53=2,I464,IF('B. Dashboard'!$D$53=3,I495,(IF('B. Dashboard'!$D$53=4,"")))))</f>
        <v/>
      </c>
      <c r="J526" s="569" t="str">
        <f>IF('B. Dashboard'!$D$53=1,J433,IF('B. Dashboard'!$D$53=2,J464,IF('B. Dashboard'!$D$53=3,J495,(IF('B. Dashboard'!$D$53=4,"")))))</f>
        <v/>
      </c>
      <c r="K526" s="217"/>
      <c r="L526" s="217"/>
      <c r="M526" s="217"/>
      <c r="N526" s="217"/>
      <c r="O526" s="217"/>
      <c r="P526" s="217"/>
    </row>
    <row r="527" spans="2:16" ht="12.75" customHeight="1">
      <c r="B527" s="94"/>
      <c r="C527" s="715" t="str">
        <f t="shared" si="159"/>
        <v>T03</v>
      </c>
      <c r="D527" s="277" t="str">
        <f t="shared" si="159"/>
        <v>BSC-MSC</v>
      </c>
      <c r="E527" s="560" t="str">
        <f>IF('B. Dashboard'!$D$53=1,E434,IF('B. Dashboard'!$D$53=2,E465,IF('B. Dashboard'!$D$53=3,E496,(IF('B. Dashboard'!$D$53=4,"")))))</f>
        <v/>
      </c>
      <c r="F527" s="569" t="str">
        <f>IF('B. Dashboard'!$D$53=1,F434,IF('B. Dashboard'!$D$53=2,F465,IF('B. Dashboard'!$D$53=3,F496,(IF('B. Dashboard'!$D$53=4,"")))))</f>
        <v/>
      </c>
      <c r="G527" s="569" t="str">
        <f>IF('B. Dashboard'!$D$53=1,G434,IF('B. Dashboard'!$D$53=2,G465,IF('B. Dashboard'!$D$53=3,G496,(IF('B. Dashboard'!$D$53=4,"")))))</f>
        <v/>
      </c>
      <c r="H527" s="569" t="str">
        <f>IF('B. Dashboard'!$D$53=1,H434,IF('B. Dashboard'!$D$53=2,H465,IF('B. Dashboard'!$D$53=3,H496,(IF('B. Dashboard'!$D$53=4,"")))))</f>
        <v/>
      </c>
      <c r="I527" s="569" t="str">
        <f>IF('B. Dashboard'!$D$53=1,I434,IF('B. Dashboard'!$D$53=2,I465,IF('B. Dashboard'!$D$53=3,I496,(IF('B. Dashboard'!$D$53=4,"")))))</f>
        <v/>
      </c>
      <c r="J527" s="569" t="str">
        <f>IF('B. Dashboard'!$D$53=1,J434,IF('B. Dashboard'!$D$53=2,J465,IF('B. Dashboard'!$D$53=3,J496,(IF('B. Dashboard'!$D$53=4,"")))))</f>
        <v/>
      </c>
      <c r="K527" s="217"/>
      <c r="L527" s="217"/>
      <c r="M527" s="217"/>
      <c r="N527" s="217"/>
      <c r="O527" s="217"/>
      <c r="P527" s="217"/>
    </row>
    <row r="528" spans="2:16" ht="12.75" customHeight="1">
      <c r="B528" s="94"/>
      <c r="C528" s="715" t="str">
        <f t="shared" si="159"/>
        <v>T04</v>
      </c>
      <c r="D528" s="277" t="str">
        <f t="shared" si="159"/>
        <v>RNC-MSC</v>
      </c>
      <c r="E528" s="560" t="str">
        <f>IF('B. Dashboard'!$D$53=1,E435,IF('B. Dashboard'!$D$53=2,E466,IF('B. Dashboard'!$D$53=3,E497,(IF('B. Dashboard'!$D$53=4,"")))))</f>
        <v/>
      </c>
      <c r="F528" s="569" t="str">
        <f>IF('B. Dashboard'!$D$53=1,F435,IF('B. Dashboard'!$D$53=2,F466,IF('B. Dashboard'!$D$53=3,F497,(IF('B. Dashboard'!$D$53=4,"")))))</f>
        <v/>
      </c>
      <c r="G528" s="569" t="str">
        <f>IF('B. Dashboard'!$D$53=1,G435,IF('B. Dashboard'!$D$53=2,G466,IF('B. Dashboard'!$D$53=3,G497,(IF('B. Dashboard'!$D$53=4,"")))))</f>
        <v/>
      </c>
      <c r="H528" s="569" t="str">
        <f>IF('B. Dashboard'!$D$53=1,H435,IF('B. Dashboard'!$D$53=2,H466,IF('B. Dashboard'!$D$53=3,H497,(IF('B. Dashboard'!$D$53=4,"")))))</f>
        <v/>
      </c>
      <c r="I528" s="569" t="str">
        <f>IF('B. Dashboard'!$D$53=1,I435,IF('B. Dashboard'!$D$53=2,I466,IF('B. Dashboard'!$D$53=3,I497,(IF('B. Dashboard'!$D$53=4,"")))))</f>
        <v/>
      </c>
      <c r="J528" s="569" t="str">
        <f>IF('B. Dashboard'!$D$53=1,J435,IF('B. Dashboard'!$D$53=2,J466,IF('B. Dashboard'!$D$53=3,J497,(IF('B. Dashboard'!$D$53=4,"")))))</f>
        <v/>
      </c>
      <c r="K528" s="217"/>
      <c r="L528" s="217"/>
      <c r="M528" s="217"/>
      <c r="N528" s="217"/>
      <c r="O528" s="217"/>
      <c r="P528" s="217"/>
    </row>
    <row r="529" spans="2:16" ht="12.75" customHeight="1">
      <c r="B529" s="94"/>
      <c r="C529" s="715" t="str">
        <f t="shared" si="159"/>
        <v>T05</v>
      </c>
      <c r="D529" s="277" t="str">
        <f t="shared" si="159"/>
        <v>MSC-MSC</v>
      </c>
      <c r="E529" s="560" t="str">
        <f>IF('B. Dashboard'!$D$53=1,E436,IF('B. Dashboard'!$D$53=2,E467,IF('B. Dashboard'!$D$53=3,E498,(IF('B. Dashboard'!$D$53=4,"")))))</f>
        <v/>
      </c>
      <c r="F529" s="569" t="str">
        <f>IF('B. Dashboard'!$D$53=1,F436,IF('B. Dashboard'!$D$53=2,F467,IF('B. Dashboard'!$D$53=3,F498,(IF('B. Dashboard'!$D$53=4,"")))))</f>
        <v/>
      </c>
      <c r="G529" s="569" t="str">
        <f>IF('B. Dashboard'!$D$53=1,G436,IF('B. Dashboard'!$D$53=2,G467,IF('B. Dashboard'!$D$53=3,G498,(IF('B. Dashboard'!$D$53=4,"")))))</f>
        <v/>
      </c>
      <c r="H529" s="569" t="str">
        <f>IF('B. Dashboard'!$D$53=1,H436,IF('B. Dashboard'!$D$53=2,H467,IF('B. Dashboard'!$D$53=3,H498,(IF('B. Dashboard'!$D$53=4,"")))))</f>
        <v/>
      </c>
      <c r="I529" s="569" t="str">
        <f>IF('B. Dashboard'!$D$53=1,I436,IF('B. Dashboard'!$D$53=2,I467,IF('B. Dashboard'!$D$53=3,I498,(IF('B. Dashboard'!$D$53=4,"")))))</f>
        <v/>
      </c>
      <c r="J529" s="569" t="str">
        <f>IF('B. Dashboard'!$D$53=1,J436,IF('B. Dashboard'!$D$53=2,J467,IF('B. Dashboard'!$D$53=3,J498,(IF('B. Dashboard'!$D$53=4,"")))))</f>
        <v/>
      </c>
      <c r="K529" s="217"/>
      <c r="L529" s="217"/>
      <c r="M529" s="217"/>
      <c r="N529" s="217"/>
      <c r="O529" s="217"/>
      <c r="P529" s="217"/>
    </row>
    <row r="530" spans="2:16" ht="12.75" customHeight="1">
      <c r="B530" s="94"/>
      <c r="C530" s="715" t="str">
        <f t="shared" si="159"/>
        <v>T06</v>
      </c>
      <c r="D530" s="277" t="str">
        <f t="shared" si="159"/>
        <v>MSC-PPP</v>
      </c>
      <c r="E530" s="560" t="str">
        <f>IF('B. Dashboard'!$D$53=1,E437,IF('B. Dashboard'!$D$53=2,E468,IF('B. Dashboard'!$D$53=3,E499,(IF('B. Dashboard'!$D$53=4,"")))))</f>
        <v/>
      </c>
      <c r="F530" s="569" t="str">
        <f>IF('B. Dashboard'!$D$53=1,F437,IF('B. Dashboard'!$D$53=2,F468,IF('B. Dashboard'!$D$53=3,F499,(IF('B. Dashboard'!$D$53=4,"")))))</f>
        <v/>
      </c>
      <c r="G530" s="569" t="str">
        <f>IF('B. Dashboard'!$D$53=1,G437,IF('B. Dashboard'!$D$53=2,G468,IF('B. Dashboard'!$D$53=3,G499,(IF('B. Dashboard'!$D$53=4,"")))))</f>
        <v/>
      </c>
      <c r="H530" s="569" t="str">
        <f>IF('B. Dashboard'!$D$53=1,H437,IF('B. Dashboard'!$D$53=2,H468,IF('B. Dashboard'!$D$53=3,H499,(IF('B. Dashboard'!$D$53=4,"")))))</f>
        <v/>
      </c>
      <c r="I530" s="569" t="str">
        <f>IF('B. Dashboard'!$D$53=1,I437,IF('B. Dashboard'!$D$53=2,I468,IF('B. Dashboard'!$D$53=3,I499,(IF('B. Dashboard'!$D$53=4,"")))))</f>
        <v/>
      </c>
      <c r="J530" s="569" t="str">
        <f>IF('B. Dashboard'!$D$53=1,J437,IF('B. Dashboard'!$D$53=2,J468,IF('B. Dashboard'!$D$53=3,J499,(IF('B. Dashboard'!$D$53=4,"")))))</f>
        <v/>
      </c>
      <c r="K530" s="217"/>
      <c r="L530" s="217"/>
      <c r="M530" s="217"/>
      <c r="N530" s="217"/>
      <c r="O530" s="217"/>
      <c r="P530" s="217"/>
    </row>
    <row r="531" spans="2:16" ht="12.75" customHeight="1">
      <c r="B531" s="94"/>
      <c r="C531" s="715" t="str">
        <f t="shared" si="159"/>
        <v>T07</v>
      </c>
      <c r="D531" s="277" t="str">
        <f t="shared" si="159"/>
        <v>MSC-HLR</v>
      </c>
      <c r="E531" s="560" t="str">
        <f>IF('B. Dashboard'!$D$53=1,E438,IF('B. Dashboard'!$D$53=2,E469,IF('B. Dashboard'!$D$53=3,E500,(IF('B. Dashboard'!$D$53=4,"")))))</f>
        <v/>
      </c>
      <c r="F531" s="569" t="str">
        <f>IF('B. Dashboard'!$D$53=1,F438,IF('B. Dashboard'!$D$53=2,F469,IF('B. Dashboard'!$D$53=3,F500,(IF('B. Dashboard'!$D$53=4,"")))))</f>
        <v/>
      </c>
      <c r="G531" s="569" t="str">
        <f>IF('B. Dashboard'!$D$53=1,G438,IF('B. Dashboard'!$D$53=2,G469,IF('B. Dashboard'!$D$53=3,G500,(IF('B. Dashboard'!$D$53=4,"")))))</f>
        <v/>
      </c>
      <c r="H531" s="569" t="str">
        <f>IF('B. Dashboard'!$D$53=1,H438,IF('B. Dashboard'!$D$53=2,H469,IF('B. Dashboard'!$D$53=3,H500,(IF('B. Dashboard'!$D$53=4,"")))))</f>
        <v/>
      </c>
      <c r="I531" s="569" t="str">
        <f>IF('B. Dashboard'!$D$53=1,I438,IF('B. Dashboard'!$D$53=2,I469,IF('B. Dashboard'!$D$53=3,I500,(IF('B. Dashboard'!$D$53=4,"")))))</f>
        <v/>
      </c>
      <c r="J531" s="569" t="str">
        <f>IF('B. Dashboard'!$D$53=1,J438,IF('B. Dashboard'!$D$53=2,J469,IF('B. Dashboard'!$D$53=3,J500,(IF('B. Dashboard'!$D$53=4,"")))))</f>
        <v/>
      </c>
      <c r="K531" s="217"/>
      <c r="L531" s="217"/>
      <c r="M531" s="217"/>
      <c r="N531" s="217"/>
      <c r="O531" s="217"/>
      <c r="P531" s="217"/>
    </row>
    <row r="532" spans="2:16" ht="12.75" customHeight="1">
      <c r="B532" s="94"/>
      <c r="C532" s="715" t="str">
        <f t="shared" si="159"/>
        <v>T08</v>
      </c>
      <c r="D532" s="277" t="str">
        <f t="shared" si="159"/>
        <v>MSC-SMS</v>
      </c>
      <c r="E532" s="560" t="str">
        <f>IF('B. Dashboard'!$D$53=1,E439,IF('B. Dashboard'!$D$53=2,E470,IF('B. Dashboard'!$D$53=3,E501,(IF('B. Dashboard'!$D$53=4,"")))))</f>
        <v/>
      </c>
      <c r="F532" s="569" t="str">
        <f>IF('B. Dashboard'!$D$53=1,F439,IF('B. Dashboard'!$D$53=2,F470,IF('B. Dashboard'!$D$53=3,F501,(IF('B. Dashboard'!$D$53=4,"")))))</f>
        <v/>
      </c>
      <c r="G532" s="569" t="str">
        <f>IF('B. Dashboard'!$D$53=1,G439,IF('B. Dashboard'!$D$53=2,G470,IF('B. Dashboard'!$D$53=3,G501,(IF('B. Dashboard'!$D$53=4,"")))))</f>
        <v/>
      </c>
      <c r="H532" s="569" t="str">
        <f>IF('B. Dashboard'!$D$53=1,H439,IF('B. Dashboard'!$D$53=2,H470,IF('B. Dashboard'!$D$53=3,H501,(IF('B. Dashboard'!$D$53=4,"")))))</f>
        <v/>
      </c>
      <c r="I532" s="569" t="str">
        <f>IF('B. Dashboard'!$D$53=1,I439,IF('B. Dashboard'!$D$53=2,I470,IF('B. Dashboard'!$D$53=3,I501,(IF('B. Dashboard'!$D$53=4,"")))))</f>
        <v/>
      </c>
      <c r="J532" s="569" t="str">
        <f>IF('B. Dashboard'!$D$53=1,J439,IF('B. Dashboard'!$D$53=2,J470,IF('B. Dashboard'!$D$53=3,J501,(IF('B. Dashboard'!$D$53=4,"")))))</f>
        <v/>
      </c>
      <c r="K532" s="217"/>
      <c r="L532" s="217"/>
      <c r="M532" s="217"/>
      <c r="N532" s="217"/>
      <c r="O532" s="217"/>
      <c r="P532" s="217"/>
    </row>
    <row r="533" spans="2:16" ht="12.75" customHeight="1">
      <c r="B533" s="94"/>
      <c r="C533" s="715" t="str">
        <f t="shared" si="159"/>
        <v>T09</v>
      </c>
      <c r="D533" s="277" t="str">
        <f t="shared" si="159"/>
        <v>MSC-MMS</v>
      </c>
      <c r="E533" s="560" t="str">
        <f>IF('B. Dashboard'!$D$53=1,E440,IF('B. Dashboard'!$D$53=2,E471,IF('B. Dashboard'!$D$53=3,E502,(IF('B. Dashboard'!$D$53=4,"")))))</f>
        <v/>
      </c>
      <c r="F533" s="569" t="str">
        <f>IF('B. Dashboard'!$D$53=1,F440,IF('B. Dashboard'!$D$53=2,F471,IF('B. Dashboard'!$D$53=3,F502,(IF('B. Dashboard'!$D$53=4,"")))))</f>
        <v/>
      </c>
      <c r="G533" s="569" t="str">
        <f>IF('B. Dashboard'!$D$53=1,G440,IF('B. Dashboard'!$D$53=2,G471,IF('B. Dashboard'!$D$53=3,G502,(IF('B. Dashboard'!$D$53=4,"")))))</f>
        <v/>
      </c>
      <c r="H533" s="569" t="str">
        <f>IF('B. Dashboard'!$D$53=1,H440,IF('B. Dashboard'!$D$53=2,H471,IF('B. Dashboard'!$D$53=3,H502,(IF('B. Dashboard'!$D$53=4,"")))))</f>
        <v/>
      </c>
      <c r="I533" s="569" t="str">
        <f>IF('B. Dashboard'!$D$53=1,I440,IF('B. Dashboard'!$D$53=2,I471,IF('B. Dashboard'!$D$53=3,I502,(IF('B. Dashboard'!$D$53=4,"")))))</f>
        <v/>
      </c>
      <c r="J533" s="569" t="str">
        <f>IF('B. Dashboard'!$D$53=1,J440,IF('B. Dashboard'!$D$53=2,J471,IF('B. Dashboard'!$D$53=3,J502,(IF('B. Dashboard'!$D$53=4,"")))))</f>
        <v/>
      </c>
      <c r="K533" s="217"/>
      <c r="L533" s="217"/>
      <c r="M533" s="217"/>
      <c r="N533" s="217"/>
      <c r="O533" s="217"/>
      <c r="P533" s="217"/>
    </row>
    <row r="534" spans="2:16" ht="12.75" customHeight="1">
      <c r="B534" s="94"/>
      <c r="C534" s="715" t="str">
        <f t="shared" si="159"/>
        <v>T10</v>
      </c>
      <c r="D534" s="277" t="str">
        <f t="shared" si="159"/>
        <v>MSC-OSS</v>
      </c>
      <c r="E534" s="560" t="str">
        <f>IF('B. Dashboard'!$D$53=1,E441,IF('B. Dashboard'!$D$53=2,E472,IF('B. Dashboard'!$D$53=3,E503,(IF('B. Dashboard'!$D$53=4,"")))))</f>
        <v/>
      </c>
      <c r="F534" s="569" t="str">
        <f>IF('B. Dashboard'!$D$53=1,F441,IF('B. Dashboard'!$D$53=2,F472,IF('B. Dashboard'!$D$53=3,F503,(IF('B. Dashboard'!$D$53=4,"")))))</f>
        <v/>
      </c>
      <c r="G534" s="569" t="str">
        <f>IF('B. Dashboard'!$D$53=1,G441,IF('B. Dashboard'!$D$53=2,G472,IF('B. Dashboard'!$D$53=3,G503,(IF('B. Dashboard'!$D$53=4,"")))))</f>
        <v/>
      </c>
      <c r="H534" s="569" t="str">
        <f>IF('B. Dashboard'!$D$53=1,H441,IF('B. Dashboard'!$D$53=2,H472,IF('B. Dashboard'!$D$53=3,H503,(IF('B. Dashboard'!$D$53=4,"")))))</f>
        <v/>
      </c>
      <c r="I534" s="569" t="str">
        <f>IF('B. Dashboard'!$D$53=1,I441,IF('B. Dashboard'!$D$53=2,I472,IF('B. Dashboard'!$D$53=3,I503,(IF('B. Dashboard'!$D$53=4,"")))))</f>
        <v/>
      </c>
      <c r="J534" s="569" t="str">
        <f>IF('B. Dashboard'!$D$53=1,J441,IF('B. Dashboard'!$D$53=2,J472,IF('B. Dashboard'!$D$53=3,J503,(IF('B. Dashboard'!$D$53=4,"")))))</f>
        <v/>
      </c>
      <c r="K534" s="217"/>
      <c r="L534" s="217"/>
      <c r="M534" s="217"/>
      <c r="N534" s="217"/>
      <c r="O534" s="217"/>
      <c r="P534" s="217"/>
    </row>
    <row r="535" spans="2:16" ht="12.75" customHeight="1">
      <c r="B535" s="94"/>
      <c r="C535" s="715" t="str">
        <f t="shared" si="159"/>
        <v>T11</v>
      </c>
      <c r="D535" s="277" t="str">
        <f t="shared" si="159"/>
        <v>MSC-GPRS</v>
      </c>
      <c r="E535" s="560" t="str">
        <f>IF('B. Dashboard'!$D$53=1,E442,IF('B. Dashboard'!$D$53=2,E473,IF('B. Dashboard'!$D$53=3,E504,(IF('B. Dashboard'!$D$53=4,"")))))</f>
        <v/>
      </c>
      <c r="F535" s="569" t="str">
        <f>IF('B. Dashboard'!$D$53=1,F442,IF('B. Dashboard'!$D$53=2,F473,IF('B. Dashboard'!$D$53=3,F504,(IF('B. Dashboard'!$D$53=4,"")))))</f>
        <v/>
      </c>
      <c r="G535" s="569" t="str">
        <f>IF('B. Dashboard'!$D$53=1,G442,IF('B. Dashboard'!$D$53=2,G473,IF('B. Dashboard'!$D$53=3,G504,(IF('B. Dashboard'!$D$53=4,"")))))</f>
        <v/>
      </c>
      <c r="H535" s="569" t="str">
        <f>IF('B. Dashboard'!$D$53=1,H442,IF('B. Dashboard'!$D$53=2,H473,IF('B. Dashboard'!$D$53=3,H504,(IF('B. Dashboard'!$D$53=4,"")))))</f>
        <v/>
      </c>
      <c r="I535" s="569" t="str">
        <f>IF('B. Dashboard'!$D$53=1,I442,IF('B. Dashboard'!$D$53=2,I473,IF('B. Dashboard'!$D$53=3,I504,(IF('B. Dashboard'!$D$53=4,"")))))</f>
        <v/>
      </c>
      <c r="J535" s="569" t="str">
        <f>IF('B. Dashboard'!$D$53=1,J442,IF('B. Dashboard'!$D$53=2,J473,IF('B. Dashboard'!$D$53=3,J504,(IF('B. Dashboard'!$D$53=4,"")))))</f>
        <v/>
      </c>
      <c r="K535" s="217"/>
      <c r="L535" s="217"/>
      <c r="M535" s="217"/>
      <c r="N535" s="217"/>
      <c r="O535" s="217"/>
      <c r="P535" s="217"/>
    </row>
    <row r="536" spans="2:16" ht="12.75" customHeight="1">
      <c r="B536" s="94"/>
      <c r="C536" s="715" t="str">
        <f t="shared" si="159"/>
        <v>T12</v>
      </c>
      <c r="D536" s="277" t="str">
        <f t="shared" si="159"/>
        <v>MSC-BIL</v>
      </c>
      <c r="E536" s="560" t="str">
        <f>IF('B. Dashboard'!$D$53=1,E443,IF('B. Dashboard'!$D$53=2,E474,IF('B. Dashboard'!$D$53=3,E505,(IF('B. Dashboard'!$D$53=4,"")))))</f>
        <v/>
      </c>
      <c r="F536" s="569" t="str">
        <f>IF('B. Dashboard'!$D$53=1,F443,IF('B. Dashboard'!$D$53=2,F474,IF('B. Dashboard'!$D$53=3,F505,(IF('B. Dashboard'!$D$53=4,"")))))</f>
        <v/>
      </c>
      <c r="G536" s="569" t="str">
        <f>IF('B. Dashboard'!$D$53=1,G443,IF('B. Dashboard'!$D$53=2,G474,IF('B. Dashboard'!$D$53=3,G505,(IF('B. Dashboard'!$D$53=4,"")))))</f>
        <v/>
      </c>
      <c r="H536" s="569" t="str">
        <f>IF('B. Dashboard'!$D$53=1,H443,IF('B. Dashboard'!$D$53=2,H474,IF('B. Dashboard'!$D$53=3,H505,(IF('B. Dashboard'!$D$53=4,"")))))</f>
        <v/>
      </c>
      <c r="I536" s="569" t="str">
        <f>IF('B. Dashboard'!$D$53=1,I443,IF('B. Dashboard'!$D$53=2,I474,IF('B. Dashboard'!$D$53=3,I505,(IF('B. Dashboard'!$D$53=4,"")))))</f>
        <v/>
      </c>
      <c r="J536" s="569" t="str">
        <f>IF('B. Dashboard'!$D$53=1,J443,IF('B. Dashboard'!$D$53=2,J474,IF('B. Dashboard'!$D$53=3,J505,(IF('B. Dashboard'!$D$53=4,"")))))</f>
        <v/>
      </c>
      <c r="K536" s="217"/>
      <c r="L536" s="217"/>
      <c r="M536" s="217"/>
      <c r="N536" s="217"/>
      <c r="O536" s="217"/>
      <c r="P536" s="217"/>
    </row>
    <row r="537" spans="2:16" ht="12.75" customHeight="1">
      <c r="B537" s="94"/>
      <c r="C537" s="715" t="str">
        <f t="shared" si="159"/>
        <v>T13</v>
      </c>
      <c r="D537" s="277" t="str">
        <f t="shared" si="159"/>
        <v>MSC-IBIL</v>
      </c>
      <c r="E537" s="560" t="str">
        <f>IF('B. Dashboard'!$D$53=1,E444,IF('B. Dashboard'!$D$53=2,E475,IF('B. Dashboard'!$D$53=3,E506,(IF('B. Dashboard'!$D$53=4,"")))))</f>
        <v/>
      </c>
      <c r="F537" s="569" t="str">
        <f>IF('B. Dashboard'!$D$53=1,F444,IF('B. Dashboard'!$D$53=2,F475,IF('B. Dashboard'!$D$53=3,F506,(IF('B. Dashboard'!$D$53=4,"")))))</f>
        <v/>
      </c>
      <c r="G537" s="569" t="str">
        <f>IF('B. Dashboard'!$D$53=1,G444,IF('B. Dashboard'!$D$53=2,G475,IF('B. Dashboard'!$D$53=3,G506,(IF('B. Dashboard'!$D$53=4,"")))))</f>
        <v/>
      </c>
      <c r="H537" s="569" t="str">
        <f>IF('B. Dashboard'!$D$53=1,H444,IF('B. Dashboard'!$D$53=2,H475,IF('B. Dashboard'!$D$53=3,H506,(IF('B. Dashboard'!$D$53=4,"")))))</f>
        <v/>
      </c>
      <c r="I537" s="569" t="str">
        <f>IF('B. Dashboard'!$D$53=1,I444,IF('B. Dashboard'!$D$53=2,I475,IF('B. Dashboard'!$D$53=3,I506,(IF('B. Dashboard'!$D$53=4,"")))))</f>
        <v/>
      </c>
      <c r="J537" s="569" t="str">
        <f>IF('B. Dashboard'!$D$53=1,J444,IF('B. Dashboard'!$D$53=2,J475,IF('B. Dashboard'!$D$53=3,J506,(IF('B. Dashboard'!$D$53=4,"")))))</f>
        <v/>
      </c>
      <c r="K537" s="217"/>
      <c r="L537" s="217"/>
      <c r="M537" s="217"/>
      <c r="N537" s="217"/>
      <c r="O537" s="217"/>
      <c r="P537" s="217"/>
    </row>
    <row r="538" spans="2:16" ht="12.75" customHeight="1">
      <c r="B538" s="94"/>
      <c r="C538" s="715" t="str">
        <f t="shared" si="159"/>
        <v>T14</v>
      </c>
      <c r="D538" s="277" t="str">
        <f t="shared" si="159"/>
        <v>MSC-IGW</v>
      </c>
      <c r="E538" s="560" t="str">
        <f>IF('B. Dashboard'!$D$53=1,E445,IF('B. Dashboard'!$D$53=2,E476,IF('B. Dashboard'!$D$53=3,E507,(IF('B. Dashboard'!$D$53=4,"")))))</f>
        <v/>
      </c>
      <c r="F538" s="569" t="str">
        <f>IF('B. Dashboard'!$D$53=1,F445,IF('B. Dashboard'!$D$53=2,F476,IF('B. Dashboard'!$D$53=3,F507,(IF('B. Dashboard'!$D$53=4,"")))))</f>
        <v/>
      </c>
      <c r="G538" s="569" t="str">
        <f>IF('B. Dashboard'!$D$53=1,G445,IF('B. Dashboard'!$D$53=2,G476,IF('B. Dashboard'!$D$53=3,G507,(IF('B. Dashboard'!$D$53=4,"")))))</f>
        <v/>
      </c>
      <c r="H538" s="569" t="str">
        <f>IF('B. Dashboard'!$D$53=1,H445,IF('B. Dashboard'!$D$53=2,H476,IF('B. Dashboard'!$D$53=3,H507,(IF('B. Dashboard'!$D$53=4,"")))))</f>
        <v/>
      </c>
      <c r="I538" s="569" t="str">
        <f>IF('B. Dashboard'!$D$53=1,I445,IF('B. Dashboard'!$D$53=2,I476,IF('B. Dashboard'!$D$53=3,I507,(IF('B. Dashboard'!$D$53=4,"")))))</f>
        <v/>
      </c>
      <c r="J538" s="569" t="str">
        <f>IF('B. Dashboard'!$D$53=1,J445,IF('B. Dashboard'!$D$53=2,J476,IF('B. Dashboard'!$D$53=3,J507,(IF('B. Dashboard'!$D$53=4,"")))))</f>
        <v/>
      </c>
      <c r="K538" s="217"/>
      <c r="L538" s="217"/>
      <c r="M538" s="217"/>
      <c r="N538" s="217"/>
      <c r="O538" s="217"/>
      <c r="P538" s="217"/>
    </row>
    <row r="539" spans="2:16" ht="12.75" customHeight="1">
      <c r="B539" s="94"/>
      <c r="C539" s="715" t="str">
        <f t="shared" si="159"/>
        <v>T15</v>
      </c>
      <c r="D539" s="277" t="str">
        <f t="shared" si="159"/>
        <v>MSC-INT</v>
      </c>
      <c r="E539" s="560" t="str">
        <f>IF('B. Dashboard'!$D$53=1,E446,IF('B. Dashboard'!$D$53=2,E477,IF('B. Dashboard'!$D$53=3,E508,(IF('B. Dashboard'!$D$53=4,"")))))</f>
        <v/>
      </c>
      <c r="F539" s="569" t="str">
        <f>IF('B. Dashboard'!$D$53=1,F446,IF('B. Dashboard'!$D$53=2,F477,IF('B. Dashboard'!$D$53=3,F508,(IF('B. Dashboard'!$D$53=4,"")))))</f>
        <v/>
      </c>
      <c r="G539" s="569" t="str">
        <f>IF('B. Dashboard'!$D$53=1,G446,IF('B. Dashboard'!$D$53=2,G477,IF('B. Dashboard'!$D$53=3,G508,(IF('B. Dashboard'!$D$53=4,"")))))</f>
        <v/>
      </c>
      <c r="H539" s="569" t="str">
        <f>IF('B. Dashboard'!$D$53=1,H446,IF('B. Dashboard'!$D$53=2,H477,IF('B. Dashboard'!$D$53=3,H508,(IF('B. Dashboard'!$D$53=4,"")))))</f>
        <v/>
      </c>
      <c r="I539" s="569" t="str">
        <f>IF('B. Dashboard'!$D$53=1,I446,IF('B. Dashboard'!$D$53=2,I477,IF('B. Dashboard'!$D$53=3,I508,(IF('B. Dashboard'!$D$53=4,"")))))</f>
        <v/>
      </c>
      <c r="J539" s="569" t="str">
        <f>IF('B. Dashboard'!$D$53=1,J446,IF('B. Dashboard'!$D$53=2,J477,IF('B. Dashboard'!$D$53=3,J508,(IF('B. Dashboard'!$D$53=4,"")))))</f>
        <v/>
      </c>
      <c r="K539" s="217"/>
      <c r="L539" s="217"/>
      <c r="M539" s="217"/>
      <c r="N539" s="217"/>
      <c r="O539" s="217"/>
      <c r="P539" s="217"/>
    </row>
    <row r="540" spans="2:16" ht="12.75" customHeight="1">
      <c r="B540" s="94"/>
      <c r="C540" s="715" t="str">
        <f t="shared" si="159"/>
        <v>T16</v>
      </c>
      <c r="D540" s="277" t="str">
        <f t="shared" si="159"/>
        <v>MSC-IN/NGIN</v>
      </c>
      <c r="E540" s="560" t="str">
        <f>IF('B. Dashboard'!$D$53=1,E447,IF('B. Dashboard'!$D$53=2,E478,IF('B. Dashboard'!$D$53=3,E509,(IF('B. Dashboard'!$D$53=4,"")))))</f>
        <v/>
      </c>
      <c r="F540" s="569" t="str">
        <f>IF('B. Dashboard'!$D$53=1,F447,IF('B. Dashboard'!$D$53=2,F478,IF('B. Dashboard'!$D$53=3,F509,(IF('B. Dashboard'!$D$53=4,"")))))</f>
        <v/>
      </c>
      <c r="G540" s="569" t="str">
        <f>IF('B. Dashboard'!$D$53=1,G447,IF('B. Dashboard'!$D$53=2,G478,IF('B. Dashboard'!$D$53=3,G509,(IF('B. Dashboard'!$D$53=4,"")))))</f>
        <v/>
      </c>
      <c r="H540" s="569" t="str">
        <f>IF('B. Dashboard'!$D$53=1,H447,IF('B. Dashboard'!$D$53=2,H478,IF('B. Dashboard'!$D$53=3,H509,(IF('B. Dashboard'!$D$53=4,"")))))</f>
        <v/>
      </c>
      <c r="I540" s="569" t="str">
        <f>IF('B. Dashboard'!$D$53=1,I447,IF('B. Dashboard'!$D$53=2,I478,IF('B. Dashboard'!$D$53=3,I509,(IF('B. Dashboard'!$D$53=4,"")))))</f>
        <v/>
      </c>
      <c r="J540" s="569" t="str">
        <f>IF('B. Dashboard'!$D$53=1,J447,IF('B. Dashboard'!$D$53=2,J478,IF('B. Dashboard'!$D$53=3,J509,(IF('B. Dashboard'!$D$53=4,"")))))</f>
        <v/>
      </c>
      <c r="K540" s="217"/>
      <c r="L540" s="217"/>
      <c r="M540" s="217"/>
      <c r="N540" s="217"/>
      <c r="O540" s="217"/>
      <c r="P540" s="217"/>
    </row>
    <row r="541" spans="2:16" ht="12.75" customHeight="1">
      <c r="B541" s="94"/>
      <c r="C541" s="715" t="str">
        <f t="shared" si="159"/>
        <v>T17</v>
      </c>
      <c r="D541" s="277" t="str">
        <f t="shared" si="159"/>
        <v>eNodeB-MSC</v>
      </c>
      <c r="E541" s="560" t="str">
        <f>IF('B. Dashboard'!$D$53=1,E448,IF('B. Dashboard'!$D$53=2,E479,IF('B. Dashboard'!$D$53=3,E510,(IF('B. Dashboard'!$D$53=4,"")))))</f>
        <v/>
      </c>
      <c r="F541" s="569" t="str">
        <f>IF('B. Dashboard'!$D$53=1,F448,IF('B. Dashboard'!$D$53=2,F479,IF('B. Dashboard'!$D$53=3,F510,(IF('B. Dashboard'!$D$53=4,"")))))</f>
        <v/>
      </c>
      <c r="G541" s="569" t="str">
        <f>IF('B. Dashboard'!$D$53=1,G448,IF('B. Dashboard'!$D$53=2,G479,IF('B. Dashboard'!$D$53=3,G510,(IF('B. Dashboard'!$D$53=4,"")))))</f>
        <v/>
      </c>
      <c r="H541" s="569" t="str">
        <f>IF('B. Dashboard'!$D$53=1,H448,IF('B. Dashboard'!$D$53=2,H479,IF('B. Dashboard'!$D$53=3,H510,(IF('B. Dashboard'!$D$53=4,"")))))</f>
        <v/>
      </c>
      <c r="I541" s="569" t="str">
        <f>IF('B. Dashboard'!$D$53=1,I448,IF('B. Dashboard'!$D$53=2,I479,IF('B. Dashboard'!$D$53=3,I510,(IF('B. Dashboard'!$D$53=4,"")))))</f>
        <v/>
      </c>
      <c r="J541" s="569" t="str">
        <f>IF('B. Dashboard'!$D$53=1,J448,IF('B. Dashboard'!$D$53=2,J479,IF('B. Dashboard'!$D$53=3,J510,(IF('B. Dashboard'!$D$53=4,"")))))</f>
        <v/>
      </c>
      <c r="K541" s="217"/>
      <c r="L541" s="217"/>
      <c r="M541" s="217"/>
      <c r="N541" s="217"/>
      <c r="O541" s="217"/>
      <c r="P541" s="217"/>
    </row>
    <row r="542" spans="2:16" ht="12.75" customHeight="1">
      <c r="B542" s="94"/>
      <c r="C542" s="715" t="str">
        <f t="shared" si="159"/>
        <v>T18</v>
      </c>
      <c r="D542" s="277" t="str">
        <f t="shared" si="159"/>
        <v>OTHER: complete as required</v>
      </c>
      <c r="E542" s="560" t="str">
        <f>IF('B. Dashboard'!$D$53=1,E449,IF('B. Dashboard'!$D$53=2,E480,IF('B. Dashboard'!$D$53=3,E511,(IF('B. Dashboard'!$D$53=4,"")))))</f>
        <v/>
      </c>
      <c r="F542" s="569" t="str">
        <f>IF('B. Dashboard'!$D$53=1,F449,IF('B. Dashboard'!$D$53=2,F480,IF('B. Dashboard'!$D$53=3,F511,(IF('B. Dashboard'!$D$53=4,"")))))</f>
        <v/>
      </c>
      <c r="G542" s="569" t="str">
        <f>IF('B. Dashboard'!$D$53=1,G449,IF('B. Dashboard'!$D$53=2,G480,IF('B. Dashboard'!$D$53=3,G511,(IF('B. Dashboard'!$D$53=4,"")))))</f>
        <v/>
      </c>
      <c r="H542" s="569" t="str">
        <f>IF('B. Dashboard'!$D$53=1,H449,IF('B. Dashboard'!$D$53=2,H480,IF('B. Dashboard'!$D$53=3,H511,(IF('B. Dashboard'!$D$53=4,"")))))</f>
        <v/>
      </c>
      <c r="I542" s="569" t="str">
        <f>IF('B. Dashboard'!$D$53=1,I449,IF('B. Dashboard'!$D$53=2,I480,IF('B. Dashboard'!$D$53=3,I511,(IF('B. Dashboard'!$D$53=4,"")))))</f>
        <v/>
      </c>
      <c r="J542" s="569" t="str">
        <f>IF('B. Dashboard'!$D$53=1,J449,IF('B. Dashboard'!$D$53=2,J480,IF('B. Dashboard'!$D$53=3,J511,(IF('B. Dashboard'!$D$53=4,"")))))</f>
        <v/>
      </c>
      <c r="K542" s="217"/>
      <c r="L542" s="217"/>
      <c r="M542" s="217"/>
      <c r="N542" s="217"/>
      <c r="O542" s="217"/>
      <c r="P542" s="217"/>
    </row>
    <row r="543" spans="2:16" ht="12.75" customHeight="1">
      <c r="B543" s="94"/>
      <c r="C543" s="715" t="str">
        <f t="shared" si="159"/>
        <v>T19</v>
      </c>
      <c r="D543" s="277" t="str">
        <f t="shared" si="159"/>
        <v>OTHER: complete as required</v>
      </c>
      <c r="E543" s="560" t="str">
        <f>IF('B. Dashboard'!$D$53=1,E450,IF('B. Dashboard'!$D$53=2,E481,IF('B. Dashboard'!$D$53=3,E512,(IF('B. Dashboard'!$D$53=4,"")))))</f>
        <v/>
      </c>
      <c r="F543" s="569" t="str">
        <f>IF('B. Dashboard'!$D$53=1,F450,IF('B. Dashboard'!$D$53=2,F481,IF('B. Dashboard'!$D$53=3,F512,(IF('B. Dashboard'!$D$53=4,"")))))</f>
        <v/>
      </c>
      <c r="G543" s="569" t="str">
        <f>IF('B. Dashboard'!$D$53=1,G450,IF('B. Dashboard'!$D$53=2,G481,IF('B. Dashboard'!$D$53=3,G512,(IF('B. Dashboard'!$D$53=4,"")))))</f>
        <v/>
      </c>
      <c r="H543" s="569" t="str">
        <f>IF('B. Dashboard'!$D$53=1,H450,IF('B. Dashboard'!$D$53=2,H481,IF('B. Dashboard'!$D$53=3,H512,(IF('B. Dashboard'!$D$53=4,"")))))</f>
        <v/>
      </c>
      <c r="I543" s="569" t="str">
        <f>IF('B. Dashboard'!$D$53=1,I450,IF('B. Dashboard'!$D$53=2,I481,IF('B. Dashboard'!$D$53=3,I512,(IF('B. Dashboard'!$D$53=4,"")))))</f>
        <v/>
      </c>
      <c r="J543" s="569" t="str">
        <f>IF('B. Dashboard'!$D$53=1,J450,IF('B. Dashboard'!$D$53=2,J481,IF('B. Dashboard'!$D$53=3,J512,(IF('B. Dashboard'!$D$53=4,"")))))</f>
        <v/>
      </c>
      <c r="K543" s="217"/>
      <c r="L543" s="217"/>
      <c r="M543" s="217"/>
      <c r="N543" s="217"/>
      <c r="O543" s="217"/>
      <c r="P543" s="217"/>
    </row>
    <row r="544" spans="2:16" ht="12.75" customHeight="1">
      <c r="B544" s="94"/>
      <c r="C544" s="715" t="str">
        <f t="shared" si="159"/>
        <v>T20</v>
      </c>
      <c r="D544" s="277" t="str">
        <f t="shared" si="159"/>
        <v>OTHER: complete as required</v>
      </c>
      <c r="E544" s="560" t="str">
        <f>IF('B. Dashboard'!$D$53=1,E451,IF('B. Dashboard'!$D$53=2,E482,IF('B. Dashboard'!$D$53=3,E513,(IF('B. Dashboard'!$D$53=4,"")))))</f>
        <v/>
      </c>
      <c r="F544" s="569" t="str">
        <f>IF('B. Dashboard'!$D$53=1,F451,IF('B. Dashboard'!$D$53=2,F482,IF('B. Dashboard'!$D$53=3,F513,(IF('B. Dashboard'!$D$53=4,"")))))</f>
        <v/>
      </c>
      <c r="G544" s="569" t="str">
        <f>IF('B. Dashboard'!$D$53=1,G451,IF('B. Dashboard'!$D$53=2,G482,IF('B. Dashboard'!$D$53=3,G513,(IF('B. Dashboard'!$D$53=4,"")))))</f>
        <v/>
      </c>
      <c r="H544" s="569" t="str">
        <f>IF('B. Dashboard'!$D$53=1,H451,IF('B. Dashboard'!$D$53=2,H482,IF('B. Dashboard'!$D$53=3,H513,(IF('B. Dashboard'!$D$53=4,"")))))</f>
        <v/>
      </c>
      <c r="I544" s="569" t="str">
        <f>IF('B. Dashboard'!$D$53=1,I451,IF('B. Dashboard'!$D$53=2,I482,IF('B. Dashboard'!$D$53=3,I513,(IF('B. Dashboard'!$D$53=4,"")))))</f>
        <v/>
      </c>
      <c r="J544" s="569" t="str">
        <f>IF('B. Dashboard'!$D$53=1,J451,IF('B. Dashboard'!$D$53=2,J482,IF('B. Dashboard'!$D$53=3,J513,(IF('B. Dashboard'!$D$53=4,"")))))</f>
        <v/>
      </c>
      <c r="K544" s="217"/>
      <c r="L544" s="217"/>
      <c r="M544" s="217"/>
      <c r="N544" s="217"/>
      <c r="O544" s="217"/>
      <c r="P544" s="217"/>
    </row>
    <row r="545" spans="2:16" ht="12.75" customHeight="1">
      <c r="B545" s="94"/>
      <c r="C545" s="715" t="str">
        <f t="shared" si="159"/>
        <v>T21</v>
      </c>
      <c r="D545" s="277" t="str">
        <f t="shared" si="159"/>
        <v>OTHER: complete as required</v>
      </c>
      <c r="E545" s="560" t="str">
        <f>IF('B. Dashboard'!$D$53=1,E452,IF('B. Dashboard'!$D$53=2,E483,IF('B. Dashboard'!$D$53=3,E514,(IF('B. Dashboard'!$D$53=4,"")))))</f>
        <v/>
      </c>
      <c r="F545" s="569" t="str">
        <f>IF('B. Dashboard'!$D$53=1,F452,IF('B. Dashboard'!$D$53=2,F483,IF('B. Dashboard'!$D$53=3,F514,(IF('B. Dashboard'!$D$53=4,"")))))</f>
        <v/>
      </c>
      <c r="G545" s="569" t="str">
        <f>IF('B. Dashboard'!$D$53=1,G452,IF('B. Dashboard'!$D$53=2,G483,IF('B. Dashboard'!$D$53=3,G514,(IF('B. Dashboard'!$D$53=4,"")))))</f>
        <v/>
      </c>
      <c r="H545" s="569" t="str">
        <f>IF('B. Dashboard'!$D$53=1,H452,IF('B. Dashboard'!$D$53=2,H483,IF('B. Dashboard'!$D$53=3,H514,(IF('B. Dashboard'!$D$53=4,"")))))</f>
        <v/>
      </c>
      <c r="I545" s="569" t="str">
        <f>IF('B. Dashboard'!$D$53=1,I452,IF('B. Dashboard'!$D$53=2,I483,IF('B. Dashboard'!$D$53=3,I514,(IF('B. Dashboard'!$D$53=4,"")))))</f>
        <v/>
      </c>
      <c r="J545" s="569" t="str">
        <f>IF('B. Dashboard'!$D$53=1,J452,IF('B. Dashboard'!$D$53=2,J483,IF('B. Dashboard'!$D$53=3,J514,(IF('B. Dashboard'!$D$53=4,"")))))</f>
        <v/>
      </c>
      <c r="K545" s="217"/>
      <c r="L545" s="217"/>
      <c r="M545" s="217"/>
      <c r="N545" s="217"/>
      <c r="O545" s="217"/>
      <c r="P545" s="217"/>
    </row>
    <row r="546" spans="2:16" ht="12.75" customHeight="1">
      <c r="B546" s="94"/>
      <c r="C546" s="715" t="str">
        <f t="shared" si="159"/>
        <v>T22</v>
      </c>
      <c r="D546" s="277" t="str">
        <f t="shared" si="159"/>
        <v>OTHER: complete as required</v>
      </c>
      <c r="E546" s="560" t="str">
        <f>IF('B. Dashboard'!$D$53=1,E453,IF('B. Dashboard'!$D$53=2,E484,IF('B. Dashboard'!$D$53=3,E515,(IF('B. Dashboard'!$D$53=4,"")))))</f>
        <v/>
      </c>
      <c r="F546" s="569" t="str">
        <f>IF('B. Dashboard'!$D$53=1,F453,IF('B. Dashboard'!$D$53=2,F484,IF('B. Dashboard'!$D$53=3,F515,(IF('B. Dashboard'!$D$53=4,"")))))</f>
        <v/>
      </c>
      <c r="G546" s="569" t="str">
        <f>IF('B. Dashboard'!$D$53=1,G453,IF('B. Dashboard'!$D$53=2,G484,IF('B. Dashboard'!$D$53=3,G515,(IF('B. Dashboard'!$D$53=4,"")))))</f>
        <v/>
      </c>
      <c r="H546" s="569" t="str">
        <f>IF('B. Dashboard'!$D$53=1,H453,IF('B. Dashboard'!$D$53=2,H484,IF('B. Dashboard'!$D$53=3,H515,(IF('B. Dashboard'!$D$53=4,"")))))</f>
        <v/>
      </c>
      <c r="I546" s="569" t="str">
        <f>IF('B. Dashboard'!$D$53=1,I453,IF('B. Dashboard'!$D$53=2,I484,IF('B. Dashboard'!$D$53=3,I515,(IF('B. Dashboard'!$D$53=4,"")))))</f>
        <v/>
      </c>
      <c r="J546" s="569" t="str">
        <f>IF('B. Dashboard'!$D$53=1,J453,IF('B. Dashboard'!$D$53=2,J484,IF('B. Dashboard'!$D$53=3,J515,(IF('B. Dashboard'!$D$53=4,"")))))</f>
        <v/>
      </c>
      <c r="K546" s="217"/>
      <c r="L546" s="217"/>
      <c r="M546" s="217"/>
      <c r="N546" s="217"/>
      <c r="O546" s="217"/>
      <c r="P546" s="217"/>
    </row>
    <row r="547" spans="2:16" ht="12.75" customHeight="1">
      <c r="B547" s="94"/>
      <c r="C547" s="715" t="str">
        <f t="shared" si="159"/>
        <v>T23</v>
      </c>
      <c r="D547" s="277" t="str">
        <f t="shared" si="159"/>
        <v>OTHER: complete as required</v>
      </c>
      <c r="E547" s="560" t="str">
        <f>IF('B. Dashboard'!$D$53=1,E454,IF('B. Dashboard'!$D$53=2,E485,IF('B. Dashboard'!$D$53=3,E516,(IF('B. Dashboard'!$D$53=4,"")))))</f>
        <v/>
      </c>
      <c r="F547" s="569" t="str">
        <f>IF('B. Dashboard'!$D$53=1,F454,IF('B. Dashboard'!$D$53=2,F485,IF('B. Dashboard'!$D$53=3,F516,(IF('B. Dashboard'!$D$53=4,"")))))</f>
        <v/>
      </c>
      <c r="G547" s="569" t="str">
        <f>IF('B. Dashboard'!$D$53=1,G454,IF('B. Dashboard'!$D$53=2,G485,IF('B. Dashboard'!$D$53=3,G516,(IF('B. Dashboard'!$D$53=4,"")))))</f>
        <v/>
      </c>
      <c r="H547" s="569" t="str">
        <f>IF('B. Dashboard'!$D$53=1,H454,IF('B. Dashboard'!$D$53=2,H485,IF('B. Dashboard'!$D$53=3,H516,(IF('B. Dashboard'!$D$53=4,"")))))</f>
        <v/>
      </c>
      <c r="I547" s="569" t="str">
        <f>IF('B. Dashboard'!$D$53=1,I454,IF('B. Dashboard'!$D$53=2,I485,IF('B. Dashboard'!$D$53=3,I516,(IF('B. Dashboard'!$D$53=4,"")))))</f>
        <v/>
      </c>
      <c r="J547" s="569" t="str">
        <f>IF('B. Dashboard'!$D$53=1,J454,IF('B. Dashboard'!$D$53=2,J485,IF('B. Dashboard'!$D$53=3,J516,(IF('B. Dashboard'!$D$53=4,"")))))</f>
        <v/>
      </c>
      <c r="K547" s="217"/>
      <c r="L547" s="217"/>
      <c r="M547" s="217"/>
      <c r="N547" s="217"/>
      <c r="O547" s="217"/>
      <c r="P547" s="217"/>
    </row>
    <row r="548" spans="2:16" ht="12.75" customHeight="1">
      <c r="B548" s="94"/>
      <c r="C548" s="715" t="str">
        <f t="shared" si="159"/>
        <v>T24</v>
      </c>
      <c r="D548" s="277" t="str">
        <f t="shared" si="159"/>
        <v>OTHER: complete as required</v>
      </c>
      <c r="E548" s="560" t="str">
        <f>IF('B. Dashboard'!$D$53=1,E455,IF('B. Dashboard'!$D$53=2,E486,IF('B. Dashboard'!$D$53=3,E517,(IF('B. Dashboard'!$D$53=4,"")))))</f>
        <v/>
      </c>
      <c r="F548" s="569" t="str">
        <f>IF('B. Dashboard'!$D$53=1,F455,IF('B. Dashboard'!$D$53=2,F486,IF('B. Dashboard'!$D$53=3,F517,(IF('B. Dashboard'!$D$53=4,"")))))</f>
        <v/>
      </c>
      <c r="G548" s="569" t="str">
        <f>IF('B. Dashboard'!$D$53=1,G455,IF('B. Dashboard'!$D$53=2,G486,IF('B. Dashboard'!$D$53=3,G517,(IF('B. Dashboard'!$D$53=4,"")))))</f>
        <v/>
      </c>
      <c r="H548" s="569" t="str">
        <f>IF('B. Dashboard'!$D$53=1,H455,IF('B. Dashboard'!$D$53=2,H486,IF('B. Dashboard'!$D$53=3,H517,(IF('B. Dashboard'!$D$53=4,"")))))</f>
        <v/>
      </c>
      <c r="I548" s="569" t="str">
        <f>IF('B. Dashboard'!$D$53=1,I455,IF('B. Dashboard'!$D$53=2,I486,IF('B. Dashboard'!$D$53=3,I517,(IF('B. Dashboard'!$D$53=4,"")))))</f>
        <v/>
      </c>
      <c r="J548" s="569" t="str">
        <f>IF('B. Dashboard'!$D$53=1,J455,IF('B. Dashboard'!$D$53=2,J486,IF('B. Dashboard'!$D$53=3,J517,(IF('B. Dashboard'!$D$53=4,"")))))</f>
        <v/>
      </c>
      <c r="K548" s="217"/>
      <c r="L548" s="217"/>
      <c r="M548" s="217"/>
      <c r="N548" s="217"/>
      <c r="O548" s="217"/>
      <c r="P548" s="217"/>
    </row>
    <row r="549" spans="2:16" ht="12.75" customHeight="1">
      <c r="B549" s="94"/>
      <c r="C549" s="715" t="str">
        <f t="shared" si="159"/>
        <v>T25</v>
      </c>
      <c r="D549" s="277" t="str">
        <f t="shared" si="159"/>
        <v>OTHER: complete as required</v>
      </c>
      <c r="E549" s="560" t="str">
        <f>IF('B. Dashboard'!$D$53=1,E456,IF('B. Dashboard'!$D$53=2,E487,IF('B. Dashboard'!$D$53=3,E518,(IF('B. Dashboard'!$D$53=4,"")))))</f>
        <v/>
      </c>
      <c r="F549" s="569" t="str">
        <f>IF('B. Dashboard'!$D$53=1,F456,IF('B. Dashboard'!$D$53=2,F487,IF('B. Dashboard'!$D$53=3,F518,(IF('B. Dashboard'!$D$53=4,"")))))</f>
        <v/>
      </c>
      <c r="G549" s="569" t="str">
        <f>IF('B. Dashboard'!$D$53=1,G456,IF('B. Dashboard'!$D$53=2,G487,IF('B. Dashboard'!$D$53=3,G518,(IF('B. Dashboard'!$D$53=4,"")))))</f>
        <v/>
      </c>
      <c r="H549" s="569" t="str">
        <f>IF('B. Dashboard'!$D$53=1,H456,IF('B. Dashboard'!$D$53=2,H487,IF('B. Dashboard'!$D$53=3,H518,(IF('B. Dashboard'!$D$53=4,"")))))</f>
        <v/>
      </c>
      <c r="I549" s="569" t="str">
        <f>IF('B. Dashboard'!$D$53=1,I456,IF('B. Dashboard'!$D$53=2,I487,IF('B. Dashboard'!$D$53=3,I518,(IF('B. Dashboard'!$D$53=4,"")))))</f>
        <v/>
      </c>
      <c r="J549" s="569" t="str">
        <f>IF('B. Dashboard'!$D$53=1,J456,IF('B. Dashboard'!$D$53=2,J487,IF('B. Dashboard'!$D$53=3,J518,(IF('B. Dashboard'!$D$53=4,"")))))</f>
        <v/>
      </c>
      <c r="K549" s="217"/>
      <c r="L549" s="217"/>
      <c r="M549" s="217"/>
      <c r="N549" s="217"/>
      <c r="O549" s="217"/>
      <c r="P549" s="217"/>
    </row>
    <row r="550" spans="2:16" ht="12.75" customHeight="1">
      <c r="B550" s="94"/>
      <c r="C550" s="243"/>
      <c r="E550" s="243"/>
      <c r="F550" s="243"/>
      <c r="G550" s="243"/>
      <c r="K550" s="217"/>
      <c r="L550" s="217"/>
      <c r="M550" s="217"/>
      <c r="N550" s="217"/>
      <c r="O550" s="217"/>
      <c r="P550" s="217"/>
    </row>
    <row r="551" spans="2:16" ht="12.75" customHeight="1">
      <c r="B551" s="243"/>
      <c r="C551" s="243"/>
      <c r="E551" s="243"/>
      <c r="F551" s="243"/>
      <c r="G551" s="243"/>
      <c r="K551" s="217"/>
      <c r="L551" s="217"/>
      <c r="M551" s="217"/>
      <c r="N551" s="217"/>
      <c r="O551" s="217"/>
      <c r="P551" s="217"/>
    </row>
    <row r="552" spans="2:16" ht="15.75">
      <c r="B552" s="194">
        <f>B426+0.01</f>
        <v>3.07</v>
      </c>
      <c r="C552" s="292" t="s">
        <v>316</v>
      </c>
      <c r="E552" s="243"/>
      <c r="F552" s="243"/>
      <c r="G552" s="243"/>
      <c r="K552" s="217"/>
    </row>
    <row r="553" spans="2:16" ht="12.75" customHeight="1">
      <c r="B553" s="94"/>
      <c r="C553" s="243"/>
      <c r="E553" s="243"/>
      <c r="F553" s="243"/>
      <c r="G553" s="243"/>
    </row>
    <row r="554" spans="2:16" ht="12.75" customHeight="1">
      <c r="B554" s="94"/>
      <c r="C554" s="243"/>
      <c r="E554" s="243"/>
      <c r="F554" s="243"/>
      <c r="G554" s="243"/>
    </row>
    <row r="555" spans="2:16" ht="12.75" customHeight="1">
      <c r="B555" s="243"/>
      <c r="C555" s="211" t="s">
        <v>330</v>
      </c>
      <c r="D555" s="234"/>
      <c r="E555" s="234"/>
      <c r="F555" s="234"/>
      <c r="G555" s="233"/>
      <c r="H555" s="233"/>
    </row>
    <row r="556" spans="2:16" ht="12.75" customHeight="1">
      <c r="B556" s="243"/>
      <c r="C556" s="211"/>
      <c r="D556" s="234"/>
      <c r="E556" s="234"/>
      <c r="F556" s="234"/>
      <c r="G556" s="233"/>
      <c r="H556" s="233"/>
    </row>
    <row r="557" spans="2:16" ht="12.75" customHeight="1">
      <c r="B557" s="243"/>
      <c r="C557" s="222"/>
      <c r="D557" s="222" t="str">
        <f>D523</f>
        <v>Links</v>
      </c>
      <c r="E557" s="214" t="s">
        <v>46</v>
      </c>
      <c r="F557" s="214" t="s">
        <v>47</v>
      </c>
      <c r="G557" s="214" t="s">
        <v>48</v>
      </c>
    </row>
    <row r="558" spans="2:16" ht="12.75" customHeight="1">
      <c r="B558" s="243"/>
      <c r="C558" s="714" t="str">
        <f>C525</f>
        <v>T01</v>
      </c>
      <c r="D558" s="212" t="str">
        <f t="shared" ref="D558:D582" si="160">D525</f>
        <v>BTS-BSC</v>
      </c>
      <c r="E558" s="261"/>
      <c r="F558" s="661">
        <v>1</v>
      </c>
      <c r="G558" s="460">
        <f t="shared" ref="G558:G582" si="161">SUM(E558:F558)</f>
        <v>1</v>
      </c>
    </row>
    <row r="559" spans="2:16" ht="12.75" customHeight="1">
      <c r="B559" s="243"/>
      <c r="C559" s="714" t="str">
        <f t="shared" ref="C559" si="162">C526</f>
        <v>T02</v>
      </c>
      <c r="D559" s="212" t="str">
        <f t="shared" si="160"/>
        <v>Node B-RNC</v>
      </c>
      <c r="E559" s="661">
        <v>1</v>
      </c>
      <c r="F559" s="261"/>
      <c r="G559" s="460">
        <f t="shared" si="161"/>
        <v>1</v>
      </c>
    </row>
    <row r="560" spans="2:16" ht="12.75" customHeight="1">
      <c r="B560" s="243"/>
      <c r="C560" s="714" t="str">
        <f t="shared" ref="C560" si="163">C527</f>
        <v>T03</v>
      </c>
      <c r="D560" s="212" t="str">
        <f t="shared" si="160"/>
        <v>BSC-MSC</v>
      </c>
      <c r="E560" s="661">
        <v>1</v>
      </c>
      <c r="F560" s="261"/>
      <c r="G560" s="460">
        <f t="shared" si="161"/>
        <v>1</v>
      </c>
    </row>
    <row r="561" spans="2:7" ht="12.75" customHeight="1">
      <c r="B561" s="243"/>
      <c r="C561" s="714" t="str">
        <f t="shared" ref="C561" si="164">C528</f>
        <v>T04</v>
      </c>
      <c r="D561" s="212" t="str">
        <f t="shared" si="160"/>
        <v>RNC-MSC</v>
      </c>
      <c r="E561" s="661">
        <v>1</v>
      </c>
      <c r="F561" s="261"/>
      <c r="G561" s="460">
        <f t="shared" si="161"/>
        <v>1</v>
      </c>
    </row>
    <row r="562" spans="2:7" ht="12.75" customHeight="1">
      <c r="B562" s="243"/>
      <c r="C562" s="714" t="str">
        <f t="shared" ref="C562" si="165">C529</f>
        <v>T05</v>
      </c>
      <c r="D562" s="212" t="str">
        <f t="shared" si="160"/>
        <v>MSC-MSC</v>
      </c>
      <c r="E562" s="661">
        <v>1</v>
      </c>
      <c r="F562" s="261"/>
      <c r="G562" s="460">
        <f t="shared" si="161"/>
        <v>1</v>
      </c>
    </row>
    <row r="563" spans="2:7" ht="12.75" customHeight="1">
      <c r="B563" s="243"/>
      <c r="C563" s="714" t="str">
        <f t="shared" ref="C563" si="166">C530</f>
        <v>T06</v>
      </c>
      <c r="D563" s="212" t="str">
        <f t="shared" si="160"/>
        <v>MSC-PPP</v>
      </c>
      <c r="E563" s="661">
        <v>1</v>
      </c>
      <c r="F563" s="261"/>
      <c r="G563" s="460">
        <f t="shared" si="161"/>
        <v>1</v>
      </c>
    </row>
    <row r="564" spans="2:7" ht="12.75" customHeight="1">
      <c r="B564" s="243"/>
      <c r="C564" s="714" t="str">
        <f t="shared" ref="C564" si="167">C531</f>
        <v>T07</v>
      </c>
      <c r="D564" s="212" t="str">
        <f t="shared" si="160"/>
        <v>MSC-HLR</v>
      </c>
      <c r="E564" s="661">
        <v>1</v>
      </c>
      <c r="F564" s="261"/>
      <c r="G564" s="460">
        <f t="shared" si="161"/>
        <v>1</v>
      </c>
    </row>
    <row r="565" spans="2:7" ht="12.75" customHeight="1">
      <c r="B565" s="243"/>
      <c r="C565" s="714" t="str">
        <f t="shared" ref="C565" si="168">C532</f>
        <v>T08</v>
      </c>
      <c r="D565" s="212" t="str">
        <f t="shared" si="160"/>
        <v>MSC-SMS</v>
      </c>
      <c r="E565" s="661">
        <v>1</v>
      </c>
      <c r="F565" s="261"/>
      <c r="G565" s="460">
        <f t="shared" si="161"/>
        <v>1</v>
      </c>
    </row>
    <row r="566" spans="2:7" ht="12.75" customHeight="1">
      <c r="B566" s="243"/>
      <c r="C566" s="714" t="str">
        <f t="shared" ref="C566" si="169">C533</f>
        <v>T09</v>
      </c>
      <c r="D566" s="212" t="str">
        <f t="shared" si="160"/>
        <v>MSC-MMS</v>
      </c>
      <c r="E566" s="661">
        <v>1</v>
      </c>
      <c r="F566" s="261"/>
      <c r="G566" s="460">
        <f t="shared" si="161"/>
        <v>1</v>
      </c>
    </row>
    <row r="567" spans="2:7" ht="12.75" customHeight="1">
      <c r="B567" s="243"/>
      <c r="C567" s="714" t="str">
        <f t="shared" ref="C567" si="170">C534</f>
        <v>T10</v>
      </c>
      <c r="D567" s="212" t="str">
        <f t="shared" si="160"/>
        <v>MSC-OSS</v>
      </c>
      <c r="E567" s="661">
        <v>1</v>
      </c>
      <c r="F567" s="261"/>
      <c r="G567" s="460">
        <f t="shared" si="161"/>
        <v>1</v>
      </c>
    </row>
    <row r="568" spans="2:7" ht="12.75" customHeight="1">
      <c r="B568" s="243"/>
      <c r="C568" s="714" t="str">
        <f t="shared" ref="C568" si="171">C535</f>
        <v>T11</v>
      </c>
      <c r="D568" s="212" t="str">
        <f t="shared" si="160"/>
        <v>MSC-GPRS</v>
      </c>
      <c r="E568" s="661">
        <v>1</v>
      </c>
      <c r="F568" s="261"/>
      <c r="G568" s="460">
        <f t="shared" si="161"/>
        <v>1</v>
      </c>
    </row>
    <row r="569" spans="2:7" ht="12.75" customHeight="1">
      <c r="B569" s="243"/>
      <c r="C569" s="714" t="str">
        <f t="shared" ref="C569" si="172">C536</f>
        <v>T12</v>
      </c>
      <c r="D569" s="212" t="str">
        <f t="shared" si="160"/>
        <v>MSC-BIL</v>
      </c>
      <c r="E569" s="661">
        <v>1</v>
      </c>
      <c r="F569" s="261"/>
      <c r="G569" s="460">
        <f t="shared" si="161"/>
        <v>1</v>
      </c>
    </row>
    <row r="570" spans="2:7" ht="12.75" customHeight="1">
      <c r="B570" s="243"/>
      <c r="C570" s="714" t="str">
        <f t="shared" ref="C570" si="173">C537</f>
        <v>T13</v>
      </c>
      <c r="D570" s="212" t="str">
        <f t="shared" si="160"/>
        <v>MSC-IBIL</v>
      </c>
      <c r="E570" s="661">
        <v>1</v>
      </c>
      <c r="F570" s="261"/>
      <c r="G570" s="460">
        <f t="shared" si="161"/>
        <v>1</v>
      </c>
    </row>
    <row r="571" spans="2:7" ht="12.75" customHeight="1">
      <c r="B571" s="243"/>
      <c r="C571" s="714" t="str">
        <f t="shared" ref="C571" si="174">C538</f>
        <v>T14</v>
      </c>
      <c r="D571" s="212" t="str">
        <f t="shared" si="160"/>
        <v>MSC-IGW</v>
      </c>
      <c r="E571" s="661">
        <v>1</v>
      </c>
      <c r="F571" s="261"/>
      <c r="G571" s="460">
        <f t="shared" si="161"/>
        <v>1</v>
      </c>
    </row>
    <row r="572" spans="2:7" ht="12.75" customHeight="1">
      <c r="B572" s="243"/>
      <c r="C572" s="714" t="str">
        <f t="shared" ref="C572" si="175">C539</f>
        <v>T15</v>
      </c>
      <c r="D572" s="212" t="str">
        <f t="shared" si="160"/>
        <v>MSC-INT</v>
      </c>
      <c r="E572" s="661">
        <v>1</v>
      </c>
      <c r="F572" s="261"/>
      <c r="G572" s="460">
        <f t="shared" si="161"/>
        <v>1</v>
      </c>
    </row>
    <row r="573" spans="2:7" ht="12.75" customHeight="1">
      <c r="B573" s="243"/>
      <c r="C573" s="714" t="str">
        <f t="shared" ref="C573" si="176">C540</f>
        <v>T16</v>
      </c>
      <c r="D573" s="212" t="str">
        <f t="shared" si="160"/>
        <v>MSC-IN/NGIN</v>
      </c>
      <c r="E573" s="661">
        <v>1</v>
      </c>
      <c r="F573" s="261"/>
      <c r="G573" s="460">
        <f t="shared" si="161"/>
        <v>1</v>
      </c>
    </row>
    <row r="574" spans="2:7" ht="12.75" customHeight="1">
      <c r="B574" s="243"/>
      <c r="C574" s="714" t="str">
        <f t="shared" ref="C574" si="177">C541</f>
        <v>T17</v>
      </c>
      <c r="D574" s="212" t="str">
        <f t="shared" si="160"/>
        <v>eNodeB-MSC</v>
      </c>
      <c r="E574" s="661">
        <v>1</v>
      </c>
      <c r="F574" s="261"/>
      <c r="G574" s="460">
        <f t="shared" si="161"/>
        <v>1</v>
      </c>
    </row>
    <row r="575" spans="2:7" ht="12.75" customHeight="1">
      <c r="B575" s="243"/>
      <c r="C575" s="714" t="str">
        <f t="shared" ref="C575" si="178">C542</f>
        <v>T18</v>
      </c>
      <c r="D575" s="212" t="str">
        <f t="shared" si="160"/>
        <v>OTHER: complete as required</v>
      </c>
      <c r="E575" s="713"/>
      <c r="F575" s="713"/>
      <c r="G575" s="460">
        <f t="shared" si="161"/>
        <v>0</v>
      </c>
    </row>
    <row r="576" spans="2:7" ht="12.75" customHeight="1">
      <c r="B576" s="243"/>
      <c r="C576" s="714" t="str">
        <f t="shared" ref="C576" si="179">C543</f>
        <v>T19</v>
      </c>
      <c r="D576" s="212" t="str">
        <f t="shared" si="160"/>
        <v>OTHER: complete as required</v>
      </c>
      <c r="E576" s="713"/>
      <c r="F576" s="713"/>
      <c r="G576" s="460">
        <f t="shared" si="161"/>
        <v>0</v>
      </c>
    </row>
    <row r="577" spans="2:16" ht="12.75" customHeight="1">
      <c r="B577" s="243"/>
      <c r="C577" s="714" t="str">
        <f t="shared" ref="C577" si="180">C544</f>
        <v>T20</v>
      </c>
      <c r="D577" s="212" t="str">
        <f t="shared" si="160"/>
        <v>OTHER: complete as required</v>
      </c>
      <c r="E577" s="713"/>
      <c r="F577" s="713"/>
      <c r="G577" s="460">
        <f t="shared" si="161"/>
        <v>0</v>
      </c>
    </row>
    <row r="578" spans="2:16" ht="12.75" customHeight="1">
      <c r="B578" s="243"/>
      <c r="C578" s="714" t="str">
        <f t="shared" ref="C578" si="181">C545</f>
        <v>T21</v>
      </c>
      <c r="D578" s="212" t="str">
        <f t="shared" si="160"/>
        <v>OTHER: complete as required</v>
      </c>
      <c r="E578" s="713"/>
      <c r="F578" s="713"/>
      <c r="G578" s="460">
        <f t="shared" si="161"/>
        <v>0</v>
      </c>
    </row>
    <row r="579" spans="2:16" ht="12.75" customHeight="1">
      <c r="B579" s="243"/>
      <c r="C579" s="714" t="str">
        <f t="shared" ref="C579" si="182">C546</f>
        <v>T22</v>
      </c>
      <c r="D579" s="212" t="str">
        <f t="shared" si="160"/>
        <v>OTHER: complete as required</v>
      </c>
      <c r="E579" s="713"/>
      <c r="F579" s="713"/>
      <c r="G579" s="460">
        <f t="shared" si="161"/>
        <v>0</v>
      </c>
    </row>
    <row r="580" spans="2:16" ht="12.75" customHeight="1">
      <c r="B580" s="243"/>
      <c r="C580" s="714" t="str">
        <f t="shared" ref="C580" si="183">C547</f>
        <v>T23</v>
      </c>
      <c r="D580" s="212" t="str">
        <f t="shared" si="160"/>
        <v>OTHER: complete as required</v>
      </c>
      <c r="E580" s="713"/>
      <c r="F580" s="713"/>
      <c r="G580" s="460">
        <f t="shared" si="161"/>
        <v>0</v>
      </c>
    </row>
    <row r="581" spans="2:16" ht="12.75" customHeight="1">
      <c r="B581" s="243"/>
      <c r="C581" s="714" t="str">
        <f t="shared" ref="C581" si="184">C548</f>
        <v>T24</v>
      </c>
      <c r="D581" s="212" t="str">
        <f t="shared" si="160"/>
        <v>OTHER: complete as required</v>
      </c>
      <c r="E581" s="713"/>
      <c r="F581" s="713"/>
      <c r="G581" s="460">
        <f t="shared" si="161"/>
        <v>0</v>
      </c>
    </row>
    <row r="582" spans="2:16" ht="12.75" customHeight="1">
      <c r="B582" s="243"/>
      <c r="C582" s="714" t="str">
        <f t="shared" ref="C582" si="185">C549</f>
        <v>T25</v>
      </c>
      <c r="D582" s="212" t="str">
        <f t="shared" si="160"/>
        <v>OTHER: complete as required</v>
      </c>
      <c r="E582" s="713"/>
      <c r="F582" s="713"/>
      <c r="G582" s="460">
        <f t="shared" si="161"/>
        <v>0</v>
      </c>
    </row>
    <row r="583" spans="2:16" ht="12.75" customHeight="1">
      <c r="B583" s="243"/>
      <c r="C583" s="243"/>
      <c r="E583" s="243"/>
      <c r="F583" s="234"/>
      <c r="G583" s="243"/>
    </row>
    <row r="584" spans="2:16" ht="12.75" customHeight="1">
      <c r="B584" s="243"/>
      <c r="C584" s="243"/>
      <c r="E584" s="243"/>
      <c r="F584" s="243"/>
      <c r="G584" s="243"/>
    </row>
    <row r="585" spans="2:16" ht="15.75">
      <c r="B585" s="291">
        <f>B552+0.01</f>
        <v>3.0799999999999996</v>
      </c>
      <c r="C585" s="292" t="s">
        <v>331</v>
      </c>
      <c r="D585" s="219"/>
      <c r="E585" s="217"/>
      <c r="F585" s="217"/>
      <c r="G585" s="217"/>
      <c r="H585" s="217"/>
      <c r="I585" s="217"/>
      <c r="J585" s="217"/>
      <c r="K585" s="219"/>
      <c r="L585" s="219"/>
    </row>
    <row r="586" spans="2:16" ht="12.75" customHeight="1">
      <c r="B586" s="291"/>
      <c r="C586" s="291"/>
      <c r="D586" s="291"/>
      <c r="E586" s="291"/>
      <c r="F586" s="291"/>
      <c r="G586" s="291"/>
      <c r="H586" s="291"/>
      <c r="I586" s="219"/>
      <c r="J586" s="219"/>
      <c r="K586" s="219"/>
      <c r="L586" s="219"/>
    </row>
    <row r="587" spans="2:16" ht="12.75" customHeight="1">
      <c r="B587" s="291"/>
      <c r="C587" s="291"/>
      <c r="D587" s="291"/>
      <c r="E587" s="291"/>
      <c r="F587" s="291"/>
      <c r="G587" s="291"/>
      <c r="H587" s="291"/>
      <c r="I587" s="291"/>
      <c r="P587" s="291"/>
    </row>
    <row r="588" spans="2:16" ht="12.75" customHeight="1">
      <c r="B588" s="291"/>
      <c r="C588" s="622"/>
      <c r="D588" s="631"/>
      <c r="E588" s="631"/>
      <c r="F588" s="631"/>
      <c r="G588" s="631"/>
      <c r="H588" s="834" t="s">
        <v>894</v>
      </c>
      <c r="I588" s="835"/>
      <c r="J588" s="835"/>
      <c r="K588" s="835"/>
      <c r="L588" s="836"/>
      <c r="M588" s="219"/>
      <c r="O588" s="219"/>
    </row>
    <row r="589" spans="2:16" ht="38.25" customHeight="1">
      <c r="B589" s="291"/>
      <c r="C589" s="273"/>
      <c r="D589" s="222" t="s">
        <v>43</v>
      </c>
      <c r="E589" s="222"/>
      <c r="F589" s="486" t="s">
        <v>42</v>
      </c>
      <c r="G589" s="225" t="s">
        <v>920</v>
      </c>
      <c r="H589" s="623" t="s">
        <v>770</v>
      </c>
      <c r="I589" s="623" t="s">
        <v>769</v>
      </c>
      <c r="J589" s="623" t="s">
        <v>958</v>
      </c>
      <c r="K589" s="623" t="s">
        <v>893</v>
      </c>
      <c r="L589" s="225" t="s">
        <v>332</v>
      </c>
      <c r="O589" s="219"/>
    </row>
    <row r="590" spans="2:16" ht="12.75" customHeight="1">
      <c r="B590" s="291"/>
      <c r="C590" s="714" t="str">
        <f>C558</f>
        <v>T01</v>
      </c>
      <c r="D590" s="212" t="str">
        <f>D558</f>
        <v>BTS-BSC</v>
      </c>
      <c r="E590" s="212"/>
      <c r="F590" s="571">
        <v>12</v>
      </c>
      <c r="G590" s="570">
        <v>0.4</v>
      </c>
      <c r="H590" s="261"/>
      <c r="I590" s="261"/>
      <c r="J590" s="261"/>
      <c r="K590" s="261"/>
      <c r="L590" s="261"/>
      <c r="M590" s="219" t="s">
        <v>911</v>
      </c>
      <c r="O590" s="219"/>
    </row>
    <row r="591" spans="2:16" ht="12.75" customHeight="1">
      <c r="B591" s="291"/>
      <c r="C591" s="714" t="str">
        <f t="shared" ref="C591:D614" si="186">C559</f>
        <v>T02</v>
      </c>
      <c r="D591" s="212" t="str">
        <f t="shared" si="186"/>
        <v>Node B-RNC</v>
      </c>
      <c r="E591" s="212"/>
      <c r="F591" s="571">
        <v>12</v>
      </c>
      <c r="G591" s="570">
        <v>0.4</v>
      </c>
      <c r="H591" s="261"/>
      <c r="I591" s="261"/>
      <c r="J591" s="261"/>
      <c r="K591" s="261"/>
      <c r="L591" s="261"/>
      <c r="M591" s="219" t="s">
        <v>911</v>
      </c>
      <c r="O591" s="219"/>
    </row>
    <row r="592" spans="2:16" ht="12.75" customHeight="1">
      <c r="B592" s="291"/>
      <c r="C592" s="714" t="str">
        <f t="shared" si="186"/>
        <v>T03</v>
      </c>
      <c r="D592" s="212" t="str">
        <f t="shared" si="186"/>
        <v>BSC-MSC</v>
      </c>
      <c r="E592" s="212"/>
      <c r="F592" s="571">
        <v>12</v>
      </c>
      <c r="G592" s="570">
        <v>0.7</v>
      </c>
      <c r="H592" s="624" t="s">
        <v>919</v>
      </c>
      <c r="I592" s="624" t="s">
        <v>919</v>
      </c>
      <c r="J592" s="624" t="s">
        <v>919</v>
      </c>
      <c r="K592" s="625">
        <v>0.4</v>
      </c>
      <c r="L592" s="564">
        <v>200</v>
      </c>
      <c r="M592" s="219"/>
      <c r="O592" s="219"/>
    </row>
    <row r="593" spans="2:15" ht="12.75" customHeight="1">
      <c r="B593" s="291"/>
      <c r="C593" s="714" t="str">
        <f t="shared" si="186"/>
        <v>T04</v>
      </c>
      <c r="D593" s="212" t="str">
        <f t="shared" si="186"/>
        <v>RNC-MSC</v>
      </c>
      <c r="E593" s="212"/>
      <c r="F593" s="571">
        <v>12</v>
      </c>
      <c r="G593" s="570">
        <v>0.7</v>
      </c>
      <c r="H593" s="624" t="s">
        <v>919</v>
      </c>
      <c r="I593" s="624" t="s">
        <v>919</v>
      </c>
      <c r="J593" s="624" t="s">
        <v>919</v>
      </c>
      <c r="K593" s="625">
        <v>2</v>
      </c>
      <c r="L593" s="564">
        <v>150</v>
      </c>
      <c r="M593" s="659"/>
      <c r="O593" s="219"/>
    </row>
    <row r="594" spans="2:15" ht="12.75" customHeight="1">
      <c r="B594" s="291"/>
      <c r="C594" s="714" t="str">
        <f t="shared" si="186"/>
        <v>T05</v>
      </c>
      <c r="D594" s="212" t="str">
        <f t="shared" si="186"/>
        <v>MSC-MSC</v>
      </c>
      <c r="E594" s="212"/>
      <c r="F594" s="571">
        <v>12</v>
      </c>
      <c r="G594" s="570">
        <v>0.7</v>
      </c>
      <c r="H594" s="624" t="s">
        <v>919</v>
      </c>
      <c r="I594" s="624" t="s">
        <v>919</v>
      </c>
      <c r="J594" s="624" t="s">
        <v>919</v>
      </c>
      <c r="K594" s="625">
        <v>2</v>
      </c>
      <c r="L594" s="564">
        <v>200</v>
      </c>
      <c r="M594" s="659"/>
      <c r="O594" s="219"/>
    </row>
    <row r="595" spans="2:15" ht="12.75" customHeight="1">
      <c r="B595" s="291"/>
      <c r="C595" s="714" t="str">
        <f t="shared" si="186"/>
        <v>T06</v>
      </c>
      <c r="D595" s="212" t="str">
        <f t="shared" si="186"/>
        <v>MSC-PPP</v>
      </c>
      <c r="E595" s="212"/>
      <c r="F595" s="571">
        <v>12</v>
      </c>
      <c r="G595" s="570">
        <v>0.7</v>
      </c>
      <c r="H595" s="624" t="s">
        <v>919</v>
      </c>
      <c r="I595" s="624" t="s">
        <v>919</v>
      </c>
      <c r="J595" s="624" t="s">
        <v>919</v>
      </c>
      <c r="K595" s="625">
        <v>2</v>
      </c>
      <c r="L595" s="571">
        <v>0.1</v>
      </c>
      <c r="M595" s="219"/>
      <c r="O595" s="219"/>
    </row>
    <row r="596" spans="2:15" ht="12.75" customHeight="1">
      <c r="B596" s="291"/>
      <c r="C596" s="714" t="str">
        <f t="shared" si="186"/>
        <v>T07</v>
      </c>
      <c r="D596" s="212" t="str">
        <f t="shared" si="186"/>
        <v>MSC-HLR</v>
      </c>
      <c r="E596" s="212"/>
      <c r="F596" s="571">
        <v>12</v>
      </c>
      <c r="G596" s="570">
        <v>0.7</v>
      </c>
      <c r="H596" s="624" t="s">
        <v>919</v>
      </c>
      <c r="I596" s="624" t="s">
        <v>919</v>
      </c>
      <c r="J596" s="624" t="s">
        <v>919</v>
      </c>
      <c r="K596" s="625">
        <v>2</v>
      </c>
      <c r="L596" s="571">
        <v>0.1</v>
      </c>
      <c r="M596" s="219"/>
      <c r="O596" s="219"/>
    </row>
    <row r="597" spans="2:15" ht="12.75" customHeight="1">
      <c r="B597" s="291"/>
      <c r="C597" s="714" t="str">
        <f t="shared" si="186"/>
        <v>T08</v>
      </c>
      <c r="D597" s="212" t="str">
        <f t="shared" si="186"/>
        <v>MSC-SMS</v>
      </c>
      <c r="E597" s="212"/>
      <c r="F597" s="571">
        <v>12</v>
      </c>
      <c r="G597" s="570">
        <v>0.7</v>
      </c>
      <c r="H597" s="624" t="s">
        <v>919</v>
      </c>
      <c r="I597" s="624" t="s">
        <v>919</v>
      </c>
      <c r="J597" s="624" t="s">
        <v>919</v>
      </c>
      <c r="K597" s="625">
        <v>2</v>
      </c>
      <c r="L597" s="571">
        <v>0.1</v>
      </c>
      <c r="M597" s="219"/>
      <c r="O597" s="219"/>
    </row>
    <row r="598" spans="2:15" ht="12.75" customHeight="1">
      <c r="B598" s="291"/>
      <c r="C598" s="714" t="str">
        <f t="shared" si="186"/>
        <v>T09</v>
      </c>
      <c r="D598" s="212" t="str">
        <f t="shared" si="186"/>
        <v>MSC-MMS</v>
      </c>
      <c r="E598" s="212"/>
      <c r="F598" s="571">
        <v>12</v>
      </c>
      <c r="G598" s="570">
        <v>0.7</v>
      </c>
      <c r="H598" s="624" t="s">
        <v>919</v>
      </c>
      <c r="I598" s="624" t="s">
        <v>919</v>
      </c>
      <c r="J598" s="624" t="s">
        <v>919</v>
      </c>
      <c r="K598" s="625">
        <v>2</v>
      </c>
      <c r="L598" s="571">
        <v>0.1</v>
      </c>
      <c r="M598" s="219"/>
      <c r="O598" s="219"/>
    </row>
    <row r="599" spans="2:15" ht="12.75" customHeight="1">
      <c r="B599" s="291"/>
      <c r="C599" s="714" t="str">
        <f t="shared" si="186"/>
        <v>T10</v>
      </c>
      <c r="D599" s="212" t="str">
        <f t="shared" si="186"/>
        <v>MSC-OSS</v>
      </c>
      <c r="E599" s="212"/>
      <c r="F599" s="571">
        <v>12</v>
      </c>
      <c r="G599" s="570">
        <v>0.7</v>
      </c>
      <c r="H599" s="624" t="s">
        <v>919</v>
      </c>
      <c r="I599" s="624" t="s">
        <v>919</v>
      </c>
      <c r="J599" s="624" t="s">
        <v>919</v>
      </c>
      <c r="K599" s="625">
        <v>2</v>
      </c>
      <c r="L599" s="571">
        <v>0.1</v>
      </c>
      <c r="M599" s="219"/>
      <c r="O599" s="219"/>
    </row>
    <row r="600" spans="2:15" ht="12.75" customHeight="1">
      <c r="B600" s="291"/>
      <c r="C600" s="714" t="str">
        <f t="shared" si="186"/>
        <v>T11</v>
      </c>
      <c r="D600" s="212" t="str">
        <f t="shared" si="186"/>
        <v>MSC-GPRS</v>
      </c>
      <c r="E600" s="212"/>
      <c r="F600" s="571">
        <v>12</v>
      </c>
      <c r="G600" s="570">
        <v>0.69999999999999984</v>
      </c>
      <c r="H600" s="624" t="s">
        <v>919</v>
      </c>
      <c r="I600" s="624" t="s">
        <v>919</v>
      </c>
      <c r="J600" s="624" t="s">
        <v>919</v>
      </c>
      <c r="K600" s="625">
        <v>2</v>
      </c>
      <c r="L600" s="571">
        <v>0.1</v>
      </c>
      <c r="M600" s="219"/>
      <c r="O600" s="219"/>
    </row>
    <row r="601" spans="2:15" ht="12.75" customHeight="1">
      <c r="B601" s="291"/>
      <c r="C601" s="714" t="str">
        <f t="shared" si="186"/>
        <v>T12</v>
      </c>
      <c r="D601" s="212" t="str">
        <f t="shared" si="186"/>
        <v>MSC-BIL</v>
      </c>
      <c r="E601" s="212"/>
      <c r="F601" s="571">
        <v>12</v>
      </c>
      <c r="G601" s="570">
        <v>0.7</v>
      </c>
      <c r="H601" s="624" t="s">
        <v>919</v>
      </c>
      <c r="I601" s="624" t="s">
        <v>919</v>
      </c>
      <c r="J601" s="624" t="s">
        <v>919</v>
      </c>
      <c r="K601" s="625">
        <v>2</v>
      </c>
      <c r="L601" s="571">
        <v>0.1</v>
      </c>
      <c r="M601" s="219"/>
      <c r="O601" s="219"/>
    </row>
    <row r="602" spans="2:15" ht="12.75" customHeight="1">
      <c r="B602" s="291"/>
      <c r="C602" s="714" t="str">
        <f t="shared" si="186"/>
        <v>T13</v>
      </c>
      <c r="D602" s="212" t="str">
        <f t="shared" si="186"/>
        <v>MSC-IBIL</v>
      </c>
      <c r="E602" s="212"/>
      <c r="F602" s="571">
        <v>12</v>
      </c>
      <c r="G602" s="570">
        <v>0.7</v>
      </c>
      <c r="H602" s="624" t="s">
        <v>919</v>
      </c>
      <c r="I602" s="624" t="s">
        <v>919</v>
      </c>
      <c r="J602" s="624" t="s">
        <v>919</v>
      </c>
      <c r="K602" s="625">
        <v>2</v>
      </c>
      <c r="L602" s="571">
        <v>0.1</v>
      </c>
      <c r="M602" s="219"/>
      <c r="O602" s="219"/>
    </row>
    <row r="603" spans="2:15" ht="12.75" customHeight="1">
      <c r="B603" s="291"/>
      <c r="C603" s="714" t="str">
        <f t="shared" si="186"/>
        <v>T14</v>
      </c>
      <c r="D603" s="212" t="str">
        <f t="shared" si="186"/>
        <v>MSC-IGW</v>
      </c>
      <c r="E603" s="212"/>
      <c r="F603" s="571">
        <v>12</v>
      </c>
      <c r="G603" s="570">
        <v>0.70000000000000007</v>
      </c>
      <c r="H603" s="624" t="s">
        <v>919</v>
      </c>
      <c r="I603" s="624" t="s">
        <v>919</v>
      </c>
      <c r="J603" s="624" t="s">
        <v>919</v>
      </c>
      <c r="K603" s="625">
        <v>2</v>
      </c>
      <c r="L603" s="571">
        <v>0.1</v>
      </c>
      <c r="M603" s="219"/>
      <c r="O603" s="219"/>
    </row>
    <row r="604" spans="2:15" ht="12.75" customHeight="1">
      <c r="B604" s="291"/>
      <c r="C604" s="714" t="str">
        <f t="shared" si="186"/>
        <v>T15</v>
      </c>
      <c r="D604" s="212" t="str">
        <f t="shared" si="186"/>
        <v>MSC-INT</v>
      </c>
      <c r="E604" s="212"/>
      <c r="F604" s="571">
        <v>12</v>
      </c>
      <c r="G604" s="570">
        <v>0.7</v>
      </c>
      <c r="H604" s="624" t="s">
        <v>919</v>
      </c>
      <c r="I604" s="624" t="s">
        <v>919</v>
      </c>
      <c r="J604" s="624" t="s">
        <v>919</v>
      </c>
      <c r="K604" s="625">
        <v>2</v>
      </c>
      <c r="L604" s="571">
        <v>0.1</v>
      </c>
      <c r="M604" s="219"/>
      <c r="O604" s="219"/>
    </row>
    <row r="605" spans="2:15" ht="12.75" customHeight="1">
      <c r="B605" s="291"/>
      <c r="C605" s="714" t="str">
        <f t="shared" si="186"/>
        <v>T16</v>
      </c>
      <c r="D605" s="212" t="str">
        <f t="shared" si="186"/>
        <v>MSC-IN/NGIN</v>
      </c>
      <c r="E605" s="212"/>
      <c r="F605" s="571">
        <v>12</v>
      </c>
      <c r="G605" s="570">
        <v>0.7</v>
      </c>
      <c r="H605" s="624" t="s">
        <v>919</v>
      </c>
      <c r="I605" s="624" t="s">
        <v>919</v>
      </c>
      <c r="J605" s="624" t="s">
        <v>919</v>
      </c>
      <c r="K605" s="625">
        <v>2</v>
      </c>
      <c r="L605" s="571">
        <v>0.1</v>
      </c>
      <c r="M605" s="219"/>
      <c r="O605" s="219"/>
    </row>
    <row r="606" spans="2:15" ht="12.75" customHeight="1">
      <c r="B606" s="291"/>
      <c r="C606" s="714" t="str">
        <f t="shared" si="186"/>
        <v>T17</v>
      </c>
      <c r="D606" s="212" t="str">
        <f t="shared" si="186"/>
        <v>eNodeB-MSC</v>
      </c>
      <c r="E606" s="212"/>
      <c r="F606" s="571">
        <v>12</v>
      </c>
      <c r="G606" s="570">
        <v>0.4</v>
      </c>
      <c r="H606" s="261"/>
      <c r="I606" s="261"/>
      <c r="J606" s="261"/>
      <c r="K606" s="261"/>
      <c r="L606" s="261"/>
      <c r="M606" s="219" t="s">
        <v>911</v>
      </c>
      <c r="O606" s="219"/>
    </row>
    <row r="607" spans="2:15" ht="12.75" customHeight="1">
      <c r="B607" s="291"/>
      <c r="C607" s="714" t="str">
        <f t="shared" si="186"/>
        <v>T18</v>
      </c>
      <c r="D607" s="212" t="str">
        <f t="shared" si="186"/>
        <v>OTHER: complete as required</v>
      </c>
      <c r="E607" s="212"/>
      <c r="F607" s="571">
        <v>12</v>
      </c>
      <c r="G607" s="570">
        <v>0</v>
      </c>
      <c r="H607" s="624"/>
      <c r="I607" s="624"/>
      <c r="J607" s="624"/>
      <c r="K607" s="625">
        <v>2</v>
      </c>
      <c r="L607" s="571"/>
      <c r="M607" s="219"/>
      <c r="O607" s="219"/>
    </row>
    <row r="608" spans="2:15" ht="12.75" customHeight="1">
      <c r="B608" s="291"/>
      <c r="C608" s="714" t="str">
        <f t="shared" si="186"/>
        <v>T19</v>
      </c>
      <c r="D608" s="212" t="str">
        <f t="shared" si="186"/>
        <v>OTHER: complete as required</v>
      </c>
      <c r="E608" s="212"/>
      <c r="F608" s="571">
        <v>12</v>
      </c>
      <c r="G608" s="570">
        <v>0</v>
      </c>
      <c r="H608" s="624"/>
      <c r="I608" s="624"/>
      <c r="J608" s="624"/>
      <c r="K608" s="625">
        <v>2</v>
      </c>
      <c r="L608" s="571"/>
      <c r="M608" s="219"/>
      <c r="O608" s="219"/>
    </row>
    <row r="609" spans="1:219" ht="12.75" customHeight="1">
      <c r="B609" s="291"/>
      <c r="C609" s="714" t="str">
        <f t="shared" si="186"/>
        <v>T20</v>
      </c>
      <c r="D609" s="212" t="str">
        <f t="shared" si="186"/>
        <v>OTHER: complete as required</v>
      </c>
      <c r="E609" s="212"/>
      <c r="F609" s="571">
        <v>12</v>
      </c>
      <c r="G609" s="570">
        <v>0</v>
      </c>
      <c r="H609" s="624"/>
      <c r="I609" s="624"/>
      <c r="J609" s="624"/>
      <c r="K609" s="625">
        <v>2</v>
      </c>
      <c r="L609" s="571"/>
      <c r="M609" s="219"/>
      <c r="O609" s="219"/>
    </row>
    <row r="610" spans="1:219" ht="12.75" customHeight="1">
      <c r="B610" s="291"/>
      <c r="C610" s="714" t="str">
        <f t="shared" si="186"/>
        <v>T21</v>
      </c>
      <c r="D610" s="212" t="str">
        <f t="shared" si="186"/>
        <v>OTHER: complete as required</v>
      </c>
      <c r="E610" s="212"/>
      <c r="F610" s="571">
        <v>12</v>
      </c>
      <c r="G610" s="570">
        <v>0</v>
      </c>
      <c r="H610" s="624"/>
      <c r="I610" s="624"/>
      <c r="J610" s="624"/>
      <c r="K610" s="625">
        <v>2</v>
      </c>
      <c r="L610" s="571"/>
      <c r="M610" s="219"/>
      <c r="O610" s="219"/>
    </row>
    <row r="611" spans="1:219" ht="12.75" customHeight="1">
      <c r="B611" s="291"/>
      <c r="C611" s="714" t="str">
        <f t="shared" si="186"/>
        <v>T22</v>
      </c>
      <c r="D611" s="212" t="str">
        <f t="shared" si="186"/>
        <v>OTHER: complete as required</v>
      </c>
      <c r="E611" s="212"/>
      <c r="F611" s="571">
        <v>12</v>
      </c>
      <c r="G611" s="570">
        <v>0</v>
      </c>
      <c r="H611" s="624"/>
      <c r="I611" s="624"/>
      <c r="J611" s="624"/>
      <c r="K611" s="625">
        <v>2</v>
      </c>
      <c r="L611" s="571"/>
      <c r="M611" s="219"/>
      <c r="O611" s="219"/>
    </row>
    <row r="612" spans="1:219" ht="12.75" customHeight="1">
      <c r="B612" s="291"/>
      <c r="C612" s="714" t="str">
        <f t="shared" si="186"/>
        <v>T23</v>
      </c>
      <c r="D612" s="212" t="str">
        <f t="shared" si="186"/>
        <v>OTHER: complete as required</v>
      </c>
      <c r="E612" s="212"/>
      <c r="F612" s="571">
        <v>12</v>
      </c>
      <c r="G612" s="570">
        <v>0</v>
      </c>
      <c r="H612" s="624"/>
      <c r="I612" s="624"/>
      <c r="J612" s="624"/>
      <c r="K612" s="625">
        <v>2</v>
      </c>
      <c r="L612" s="571"/>
      <c r="M612" s="219"/>
      <c r="O612" s="219"/>
    </row>
    <row r="613" spans="1:219" ht="12.75" customHeight="1">
      <c r="B613" s="291"/>
      <c r="C613" s="714" t="str">
        <f t="shared" si="186"/>
        <v>T24</v>
      </c>
      <c r="D613" s="212" t="str">
        <f t="shared" si="186"/>
        <v>OTHER: complete as required</v>
      </c>
      <c r="E613" s="212"/>
      <c r="F613" s="571">
        <v>12</v>
      </c>
      <c r="G613" s="570">
        <v>0</v>
      </c>
      <c r="H613" s="624"/>
      <c r="I613" s="624"/>
      <c r="J613" s="624"/>
      <c r="K613" s="625">
        <v>2</v>
      </c>
      <c r="L613" s="571"/>
      <c r="M613" s="219"/>
      <c r="O613" s="219"/>
    </row>
    <row r="614" spans="1:219" ht="12.75" customHeight="1">
      <c r="B614" s="291"/>
      <c r="C614" s="714" t="str">
        <f t="shared" si="186"/>
        <v>T25</v>
      </c>
      <c r="D614" s="212" t="str">
        <f t="shared" si="186"/>
        <v>OTHER: complete as required</v>
      </c>
      <c r="E614" s="212"/>
      <c r="F614" s="571">
        <v>12</v>
      </c>
      <c r="G614" s="570">
        <v>0</v>
      </c>
      <c r="H614" s="624"/>
      <c r="I614" s="624"/>
      <c r="J614" s="624"/>
      <c r="K614" s="625">
        <v>2</v>
      </c>
      <c r="L614" s="571"/>
      <c r="M614" s="219"/>
      <c r="O614" s="219"/>
    </row>
    <row r="615" spans="1:219" ht="12.75" customHeight="1">
      <c r="B615" s="291"/>
      <c r="C615" s="291"/>
      <c r="D615" s="291"/>
      <c r="E615" s="291"/>
      <c r="F615" s="291"/>
      <c r="G615" s="291"/>
      <c r="H615" s="291"/>
    </row>
    <row r="616" spans="1:219" ht="15.75">
      <c r="B616" s="94"/>
      <c r="H616" s="291"/>
      <c r="J616" s="291"/>
      <c r="K616" s="219"/>
    </row>
    <row r="617" spans="1:219" s="21" customFormat="1" ht="15.75">
      <c r="B617" s="357">
        <f>B585+0.01</f>
        <v>3.0899999999999994</v>
      </c>
      <c r="C617" s="292" t="s">
        <v>740</v>
      </c>
      <c r="K617" s="219"/>
    </row>
    <row r="618" spans="1:219" s="21" customFormat="1" ht="15.75">
      <c r="B618" s="291"/>
      <c r="C618" s="292"/>
      <c r="K618" s="219"/>
    </row>
    <row r="619" spans="1:219" s="216" customFormat="1">
      <c r="B619" s="220"/>
      <c r="D619" s="218" t="s">
        <v>504</v>
      </c>
      <c r="E619" s="218" t="str">
        <f>'C. Masterfiles'!D165</f>
        <v>Mtel</v>
      </c>
    </row>
    <row r="620" spans="1:219" s="216" customFormat="1">
      <c r="B620" s="220"/>
    </row>
    <row r="621" spans="1:219" s="226" customFormat="1">
      <c r="A621" s="216"/>
      <c r="B621" s="221"/>
      <c r="C621" s="667" t="s">
        <v>991</v>
      </c>
      <c r="D621" s="222" t="s">
        <v>32</v>
      </c>
      <c r="E621" s="246" t="str">
        <f>'C. Masterfiles'!D45</f>
        <v>TRX</v>
      </c>
      <c r="F621" s="246" t="str">
        <f>'C. Masterfiles'!D46</f>
        <v>Radio</v>
      </c>
      <c r="G621" s="246" t="str">
        <f>'C. Masterfiles'!D47</f>
        <v>BTS</v>
      </c>
      <c r="H621" s="246" t="str">
        <f>'C. Masterfiles'!D48</f>
        <v>Node B</v>
      </c>
      <c r="I621" s="246" t="str">
        <f>'C. Masterfiles'!D49</f>
        <v>BSC</v>
      </c>
      <c r="J621" s="246" t="str">
        <f>'C. Masterfiles'!D50</f>
        <v>RNC</v>
      </c>
      <c r="K621" s="246" t="str">
        <f>'C. Masterfiles'!D51</f>
        <v>MSC</v>
      </c>
      <c r="L621" s="246" t="str">
        <f>'C. Masterfiles'!D52</f>
        <v>HLR</v>
      </c>
      <c r="M621" s="246" t="str">
        <f>'C. Masterfiles'!D53</f>
        <v>PPP</v>
      </c>
      <c r="N621" s="246" t="str">
        <f>'C. Masterfiles'!D54</f>
        <v>SMSG</v>
      </c>
      <c r="O621" s="246" t="str">
        <f>'C. Masterfiles'!D55</f>
        <v>SMSC</v>
      </c>
      <c r="P621" s="246" t="str">
        <f>'C. Masterfiles'!D56</f>
        <v>MMSC</v>
      </c>
      <c r="Q621" s="246" t="str">
        <f>'C. Masterfiles'!D57</f>
        <v>VMS</v>
      </c>
      <c r="R621" s="246" t="str">
        <f>'C. Masterfiles'!D58</f>
        <v>NMS</v>
      </c>
      <c r="S621" s="246" t="str">
        <f>'C. Masterfiles'!D59</f>
        <v>OSS</v>
      </c>
      <c r="T621" s="246" t="str">
        <f>'C. Masterfiles'!D60</f>
        <v>GPRS</v>
      </c>
      <c r="U621" s="246" t="str">
        <f>'C. Masterfiles'!D61</f>
        <v>BIL</v>
      </c>
      <c r="V621" s="246" t="str">
        <f>'C. Masterfiles'!D62</f>
        <v>IBIL</v>
      </c>
      <c r="W621" s="246" t="str">
        <f>'C. Masterfiles'!D63</f>
        <v>IGW</v>
      </c>
      <c r="X621" s="246" t="str">
        <f>'C. Masterfiles'!D64</f>
        <v>INT</v>
      </c>
      <c r="Y621" s="246" t="str">
        <f>'C. Masterfiles'!D65</f>
        <v>SGSN</v>
      </c>
      <c r="Z621" s="246" t="str">
        <f>'C. Masterfiles'!D66</f>
        <v>GGSN</v>
      </c>
      <c r="AA621" s="246" t="str">
        <f>'C. Masterfiles'!D67</f>
        <v>IN/NGN</v>
      </c>
      <c r="AB621" s="246" t="str">
        <f>'C. Masterfiles'!D68</f>
        <v>eNodeB</v>
      </c>
      <c r="AC621" s="246" t="str">
        <f>'C. Masterfiles'!D69</f>
        <v>eNodeB Radio</v>
      </c>
      <c r="AD621" s="246" t="str">
        <f>'C. Masterfiles'!D70</f>
        <v>OTHER</v>
      </c>
      <c r="AE621" s="246" t="str">
        <f>'C. Masterfiles'!D71</f>
        <v>OTHER</v>
      </c>
      <c r="AF621" s="246" t="str">
        <f>'C. Masterfiles'!D72</f>
        <v>OTHER</v>
      </c>
      <c r="AG621" s="246" t="str">
        <f>'C. Masterfiles'!D73</f>
        <v>OTHER</v>
      </c>
      <c r="AH621" s="246" t="str">
        <f>'C. Masterfiles'!D74</f>
        <v>OTHER</v>
      </c>
      <c r="AI621" s="216"/>
      <c r="AJ621" s="216"/>
      <c r="AK621" s="216"/>
      <c r="AL621" s="216"/>
      <c r="AM621" s="216"/>
      <c r="AN621" s="216"/>
      <c r="AO621" s="216"/>
      <c r="AP621" s="216"/>
      <c r="AQ621" s="216"/>
      <c r="AR621" s="216"/>
      <c r="AS621" s="216"/>
      <c r="AT621" s="216"/>
      <c r="AU621" s="216"/>
      <c r="AV621" s="216"/>
      <c r="AW621" s="216"/>
      <c r="AX621" s="216"/>
      <c r="AY621" s="216"/>
      <c r="AZ621" s="216"/>
      <c r="BA621" s="216"/>
      <c r="BB621" s="216"/>
      <c r="BC621" s="216"/>
      <c r="BD621" s="216"/>
      <c r="BE621" s="216"/>
      <c r="BF621" s="216"/>
      <c r="BG621" s="216"/>
      <c r="BH621" s="216"/>
      <c r="BI621" s="216"/>
      <c r="BJ621" s="216"/>
      <c r="BK621" s="216"/>
      <c r="BL621" s="216"/>
      <c r="BM621" s="216"/>
      <c r="BN621" s="216"/>
      <c r="BO621" s="216"/>
      <c r="BP621" s="216"/>
      <c r="BQ621" s="216"/>
      <c r="BR621" s="216"/>
      <c r="BS621" s="216"/>
      <c r="BT621" s="216"/>
      <c r="BU621" s="216"/>
      <c r="BV621" s="216"/>
      <c r="BW621" s="216"/>
      <c r="BX621" s="216"/>
      <c r="BY621" s="216"/>
      <c r="BZ621" s="216"/>
      <c r="CA621" s="216"/>
      <c r="CB621" s="216"/>
      <c r="CC621" s="216"/>
      <c r="CD621" s="216"/>
      <c r="CE621" s="216"/>
      <c r="CF621" s="216"/>
      <c r="CG621" s="216"/>
      <c r="CH621" s="216"/>
      <c r="CI621" s="216"/>
      <c r="CJ621" s="216"/>
      <c r="CK621" s="216"/>
      <c r="CL621" s="216"/>
      <c r="CM621" s="216"/>
      <c r="CN621" s="216"/>
      <c r="CO621" s="216"/>
      <c r="CP621" s="216"/>
      <c r="CQ621" s="216"/>
      <c r="CR621" s="216"/>
      <c r="CS621" s="216"/>
      <c r="CT621" s="216"/>
      <c r="CU621" s="216"/>
      <c r="CV621" s="216"/>
      <c r="CW621" s="216"/>
      <c r="CX621" s="216"/>
      <c r="CY621" s="216"/>
      <c r="CZ621" s="216"/>
      <c r="DA621" s="216"/>
      <c r="DB621" s="216"/>
      <c r="DC621" s="216"/>
      <c r="DD621" s="216"/>
      <c r="DE621" s="216"/>
      <c r="DF621" s="216"/>
      <c r="DG621" s="216"/>
      <c r="DH621" s="216"/>
      <c r="DI621" s="216"/>
      <c r="DJ621" s="216"/>
      <c r="DK621" s="216"/>
      <c r="DL621" s="216"/>
      <c r="DM621" s="216"/>
      <c r="DN621" s="216"/>
      <c r="DO621" s="216"/>
      <c r="DP621" s="216"/>
      <c r="DQ621" s="216"/>
      <c r="DR621" s="216"/>
      <c r="DS621" s="216"/>
      <c r="DT621" s="216"/>
      <c r="DU621" s="216"/>
      <c r="DV621" s="216"/>
      <c r="DW621" s="216"/>
      <c r="DX621" s="216"/>
      <c r="DY621" s="216"/>
      <c r="DZ621" s="216"/>
      <c r="EA621" s="216"/>
      <c r="EB621" s="216"/>
      <c r="EC621" s="216"/>
      <c r="ED621" s="216"/>
      <c r="EE621" s="216"/>
      <c r="EF621" s="216"/>
      <c r="EG621" s="216"/>
      <c r="EH621" s="216"/>
      <c r="EI621" s="216"/>
      <c r="EJ621" s="216"/>
      <c r="EK621" s="216"/>
      <c r="EL621" s="216"/>
      <c r="EM621" s="216"/>
      <c r="EN621" s="216"/>
      <c r="EO621" s="216"/>
      <c r="EP621" s="216"/>
      <c r="EQ621" s="216"/>
      <c r="ER621" s="216"/>
      <c r="ES621" s="216"/>
      <c r="ET621" s="216"/>
      <c r="EU621" s="216"/>
      <c r="EV621" s="216"/>
      <c r="EW621" s="216"/>
      <c r="EX621" s="216"/>
      <c r="EY621" s="216"/>
      <c r="EZ621" s="216"/>
      <c r="FA621" s="216"/>
      <c r="FB621" s="216"/>
      <c r="FC621" s="216"/>
      <c r="FD621" s="216"/>
      <c r="FE621" s="216"/>
      <c r="FF621" s="216"/>
      <c r="FG621" s="216"/>
      <c r="FH621" s="216"/>
      <c r="FI621" s="216"/>
      <c r="FJ621" s="216"/>
      <c r="FK621" s="216"/>
      <c r="FL621" s="216"/>
      <c r="FM621" s="216"/>
      <c r="FN621" s="216"/>
      <c r="FO621" s="216"/>
      <c r="FP621" s="216"/>
      <c r="FQ621" s="216"/>
      <c r="FR621" s="216"/>
      <c r="FS621" s="216"/>
      <c r="FT621" s="216"/>
      <c r="FU621" s="216"/>
      <c r="FV621" s="216"/>
      <c r="FW621" s="216"/>
      <c r="FX621" s="216"/>
      <c r="FY621" s="216"/>
      <c r="FZ621" s="216"/>
      <c r="GA621" s="216"/>
      <c r="GB621" s="216"/>
      <c r="GC621" s="216"/>
      <c r="GD621" s="216"/>
      <c r="GE621" s="216"/>
      <c r="GF621" s="216"/>
      <c r="GG621" s="216"/>
      <c r="GH621" s="216"/>
      <c r="GI621" s="216"/>
      <c r="GJ621" s="216"/>
      <c r="GK621" s="216"/>
      <c r="GL621" s="216"/>
      <c r="GM621" s="216"/>
      <c r="GN621" s="216"/>
      <c r="GO621" s="216"/>
      <c r="GP621" s="216"/>
      <c r="GQ621" s="216"/>
      <c r="GR621" s="216"/>
      <c r="GS621" s="216"/>
      <c r="GT621" s="216"/>
      <c r="GU621" s="216"/>
      <c r="GV621" s="216"/>
      <c r="GW621" s="216"/>
      <c r="GX621" s="216"/>
      <c r="GY621" s="216"/>
      <c r="GZ621" s="216"/>
      <c r="HA621" s="216"/>
      <c r="HB621" s="216"/>
      <c r="HC621" s="216"/>
      <c r="HD621" s="216"/>
      <c r="HE621" s="216"/>
      <c r="HF621" s="216"/>
      <c r="HG621" s="216"/>
      <c r="HH621" s="216"/>
      <c r="HI621" s="216"/>
      <c r="HJ621" s="216"/>
      <c r="HK621" s="216"/>
    </row>
    <row r="622" spans="1:219" s="216" customFormat="1">
      <c r="B622" s="221"/>
      <c r="C622" s="668" t="str">
        <f>'C. Masterfiles'!C110</f>
        <v>S01</v>
      </c>
      <c r="D622" s="240" t="str">
        <f>'C. Masterfiles'!D110</f>
        <v>Повиквания в мрежата (On Net calls)</v>
      </c>
      <c r="E622" s="615">
        <v>2</v>
      </c>
      <c r="F622" s="615">
        <v>2</v>
      </c>
      <c r="G622" s="615">
        <v>2</v>
      </c>
      <c r="H622" s="615">
        <v>2</v>
      </c>
      <c r="I622" s="615">
        <v>2</v>
      </c>
      <c r="J622" s="615">
        <v>2</v>
      </c>
      <c r="K622" s="615">
        <v>2</v>
      </c>
      <c r="L622" s="510">
        <v>1</v>
      </c>
      <c r="M622" s="510">
        <v>1</v>
      </c>
      <c r="N622" s="510"/>
      <c r="O622" s="510"/>
      <c r="P622" s="510"/>
      <c r="Q622" s="510"/>
      <c r="R622" s="510">
        <v>1</v>
      </c>
      <c r="S622" s="510">
        <v>1</v>
      </c>
      <c r="T622" s="510"/>
      <c r="U622" s="510">
        <v>1</v>
      </c>
      <c r="V622" s="510"/>
      <c r="W622" s="510"/>
      <c r="X622" s="510"/>
      <c r="Y622" s="510"/>
      <c r="Z622" s="510"/>
      <c r="AA622" s="510"/>
      <c r="AB622" s="615">
        <v>2</v>
      </c>
      <c r="AC622" s="615">
        <v>2</v>
      </c>
      <c r="AD622" s="197"/>
      <c r="AE622" s="197"/>
      <c r="AF622" s="197"/>
      <c r="AG622" s="197"/>
      <c r="AH622" s="197"/>
    </row>
    <row r="623" spans="1:219" s="216" customFormat="1">
      <c r="B623" s="221"/>
      <c r="C623" s="668" t="str">
        <f>'C. Masterfiles'!C111</f>
        <v>S02</v>
      </c>
      <c r="D623" s="240" t="str">
        <f>'C. Masterfiles'!D111</f>
        <v>Изходящи повиквания към фиксирана линия (Outgoing Calls to Fixed Line)</v>
      </c>
      <c r="E623" s="510">
        <v>1</v>
      </c>
      <c r="F623" s="510">
        <v>1</v>
      </c>
      <c r="G623" s="510">
        <v>1</v>
      </c>
      <c r="H623" s="510">
        <v>1</v>
      </c>
      <c r="I623" s="510">
        <v>1</v>
      </c>
      <c r="J623" s="510">
        <v>1</v>
      </c>
      <c r="K623" s="510">
        <v>1.5</v>
      </c>
      <c r="L623" s="510">
        <v>1</v>
      </c>
      <c r="M623" s="510">
        <v>1</v>
      </c>
      <c r="N623" s="510"/>
      <c r="O623" s="510"/>
      <c r="P623" s="510"/>
      <c r="Q623" s="510"/>
      <c r="R623" s="510">
        <v>1</v>
      </c>
      <c r="S623" s="510">
        <v>1</v>
      </c>
      <c r="T623" s="510"/>
      <c r="U623" s="510">
        <v>1</v>
      </c>
      <c r="V623" s="510"/>
      <c r="W623" s="510">
        <v>1</v>
      </c>
      <c r="X623" s="510"/>
      <c r="Y623" s="510"/>
      <c r="Z623" s="510"/>
      <c r="AA623" s="510"/>
      <c r="AB623" s="615">
        <v>1</v>
      </c>
      <c r="AC623" s="615">
        <v>1</v>
      </c>
      <c r="AD623" s="197"/>
      <c r="AE623" s="197"/>
      <c r="AF623" s="197"/>
      <c r="AG623" s="197"/>
      <c r="AH623" s="197"/>
    </row>
    <row r="624" spans="1:219" s="216" customFormat="1">
      <c r="B624" s="221"/>
      <c r="C624" s="668" t="str">
        <f>'C. Masterfiles'!C112</f>
        <v>S03</v>
      </c>
      <c r="D624" s="240" t="str">
        <f>'C. Masterfiles'!D112</f>
        <v>Изходящи повиквания към други мобилни мрежи (Outgoing Calls to Other Mobile)</v>
      </c>
      <c r="E624" s="510">
        <v>1</v>
      </c>
      <c r="F624" s="510">
        <v>1</v>
      </c>
      <c r="G624" s="510">
        <v>1</v>
      </c>
      <c r="H624" s="510">
        <v>1</v>
      </c>
      <c r="I624" s="510">
        <v>1</v>
      </c>
      <c r="J624" s="510">
        <v>1</v>
      </c>
      <c r="K624" s="510">
        <v>1.5</v>
      </c>
      <c r="L624" s="510">
        <v>1</v>
      </c>
      <c r="M624" s="510">
        <v>1</v>
      </c>
      <c r="N624" s="510"/>
      <c r="O624" s="510"/>
      <c r="P624" s="510"/>
      <c r="Q624" s="510"/>
      <c r="R624" s="510">
        <v>1</v>
      </c>
      <c r="S624" s="510">
        <v>1</v>
      </c>
      <c r="T624" s="510"/>
      <c r="U624" s="510">
        <v>1</v>
      </c>
      <c r="V624" s="510"/>
      <c r="W624" s="510">
        <v>1</v>
      </c>
      <c r="X624" s="510"/>
      <c r="Y624" s="510"/>
      <c r="Z624" s="510"/>
      <c r="AA624" s="510"/>
      <c r="AB624" s="615">
        <v>1</v>
      </c>
      <c r="AC624" s="615">
        <v>1</v>
      </c>
      <c r="AD624" s="197"/>
      <c r="AE624" s="197"/>
      <c r="AF624" s="197"/>
      <c r="AG624" s="197"/>
      <c r="AH624" s="197"/>
    </row>
    <row r="625" spans="2:34" s="216" customFormat="1">
      <c r="B625" s="221"/>
      <c r="C625" s="668" t="str">
        <f>'C. Masterfiles'!C113</f>
        <v>S04</v>
      </c>
      <c r="D625" s="240" t="str">
        <f>'C. Masterfiles'!D113</f>
        <v>Изходящи международни повиквания (Outgoing Calls to International)</v>
      </c>
      <c r="E625" s="510">
        <v>1</v>
      </c>
      <c r="F625" s="510">
        <v>1</v>
      </c>
      <c r="G625" s="510">
        <v>1</v>
      </c>
      <c r="H625" s="510">
        <v>1</v>
      </c>
      <c r="I625" s="510">
        <v>1</v>
      </c>
      <c r="J625" s="510">
        <v>1</v>
      </c>
      <c r="K625" s="510">
        <v>1.5</v>
      </c>
      <c r="L625" s="510">
        <v>1</v>
      </c>
      <c r="M625" s="510">
        <v>1</v>
      </c>
      <c r="N625" s="510"/>
      <c r="O625" s="510"/>
      <c r="P625" s="510"/>
      <c r="Q625" s="510"/>
      <c r="R625" s="510">
        <v>1</v>
      </c>
      <c r="S625" s="510">
        <v>1</v>
      </c>
      <c r="T625" s="510"/>
      <c r="U625" s="510">
        <v>1</v>
      </c>
      <c r="V625" s="510"/>
      <c r="W625" s="510"/>
      <c r="X625" s="510">
        <v>1</v>
      </c>
      <c r="Y625" s="510"/>
      <c r="Z625" s="510"/>
      <c r="AA625" s="510"/>
      <c r="AB625" s="615">
        <v>1</v>
      </c>
      <c r="AC625" s="615">
        <v>1</v>
      </c>
      <c r="AD625" s="197"/>
      <c r="AE625" s="197"/>
      <c r="AF625" s="197"/>
      <c r="AG625" s="197"/>
      <c r="AH625" s="197"/>
    </row>
    <row r="626" spans="2:34" s="216" customFormat="1">
      <c r="B626" s="215"/>
      <c r="C626" s="668" t="str">
        <f>'C. Masterfiles'!C114</f>
        <v>S05</v>
      </c>
      <c r="D626" s="240" t="str">
        <f>'C. Masterfiles'!D114</f>
        <v>Входящи повиквания от фиксирана линия (Incoming calls from fixed)</v>
      </c>
      <c r="E626" s="510">
        <v>1</v>
      </c>
      <c r="F626" s="510">
        <v>1</v>
      </c>
      <c r="G626" s="510">
        <v>1</v>
      </c>
      <c r="H626" s="510">
        <v>1</v>
      </c>
      <c r="I626" s="510">
        <v>1</v>
      </c>
      <c r="J626" s="510">
        <v>1</v>
      </c>
      <c r="K626" s="510">
        <v>1.5</v>
      </c>
      <c r="L626" s="510">
        <v>1</v>
      </c>
      <c r="M626" s="510">
        <v>1</v>
      </c>
      <c r="N626" s="510"/>
      <c r="O626" s="510"/>
      <c r="P626" s="510"/>
      <c r="Q626" s="510"/>
      <c r="R626" s="510">
        <v>1</v>
      </c>
      <c r="S626" s="510">
        <v>1</v>
      </c>
      <c r="T626" s="510"/>
      <c r="U626" s="510"/>
      <c r="V626" s="510">
        <v>1</v>
      </c>
      <c r="W626" s="510">
        <v>1</v>
      </c>
      <c r="X626" s="510"/>
      <c r="Y626" s="510"/>
      <c r="Z626" s="510"/>
      <c r="AA626" s="510"/>
      <c r="AB626" s="615">
        <v>1</v>
      </c>
      <c r="AC626" s="615">
        <v>1</v>
      </c>
      <c r="AD626" s="197"/>
      <c r="AE626" s="197"/>
      <c r="AF626" s="197"/>
      <c r="AG626" s="197"/>
      <c r="AH626" s="197"/>
    </row>
    <row r="627" spans="2:34" s="216" customFormat="1">
      <c r="B627" s="215"/>
      <c r="C627" s="668" t="str">
        <f>'C. Masterfiles'!C115</f>
        <v>S06</v>
      </c>
      <c r="D627" s="240" t="str">
        <f>'C. Masterfiles'!D115</f>
        <v>Входящи повиквания от други мобилни мрежи (Incoming calls from other mobile)</v>
      </c>
      <c r="E627" s="510">
        <v>1</v>
      </c>
      <c r="F627" s="510">
        <v>1</v>
      </c>
      <c r="G627" s="510">
        <v>1</v>
      </c>
      <c r="H627" s="510">
        <v>1</v>
      </c>
      <c r="I627" s="510">
        <v>1</v>
      </c>
      <c r="J627" s="510">
        <v>1</v>
      </c>
      <c r="K627" s="510">
        <v>1.5</v>
      </c>
      <c r="L627" s="510">
        <v>1</v>
      </c>
      <c r="M627" s="510">
        <v>1</v>
      </c>
      <c r="N627" s="510"/>
      <c r="O627" s="510"/>
      <c r="P627" s="510"/>
      <c r="Q627" s="510"/>
      <c r="R627" s="510">
        <v>1</v>
      </c>
      <c r="S627" s="510">
        <v>1</v>
      </c>
      <c r="T627" s="510"/>
      <c r="U627" s="510"/>
      <c r="V627" s="510">
        <v>1</v>
      </c>
      <c r="W627" s="510">
        <v>1</v>
      </c>
      <c r="X627" s="510"/>
      <c r="Y627" s="510"/>
      <c r="Z627" s="510"/>
      <c r="AA627" s="510"/>
      <c r="AB627" s="615">
        <v>1</v>
      </c>
      <c r="AC627" s="615">
        <v>1</v>
      </c>
      <c r="AD627" s="197"/>
      <c r="AE627" s="197"/>
      <c r="AF627" s="197"/>
      <c r="AG627" s="197"/>
      <c r="AH627" s="197"/>
    </row>
    <row r="628" spans="2:34" s="216" customFormat="1">
      <c r="B628" s="215"/>
      <c r="C628" s="668" t="str">
        <f>'C. Masterfiles'!C116</f>
        <v>S07</v>
      </c>
      <c r="D628" s="240" t="str">
        <f>'C. Masterfiles'!D116</f>
        <v>Входящи международни повиквания (Incoming calls from international)</v>
      </c>
      <c r="E628" s="510">
        <v>1</v>
      </c>
      <c r="F628" s="510">
        <v>1</v>
      </c>
      <c r="G628" s="510">
        <v>1</v>
      </c>
      <c r="H628" s="510">
        <v>1</v>
      </c>
      <c r="I628" s="510">
        <v>1</v>
      </c>
      <c r="J628" s="510">
        <v>1</v>
      </c>
      <c r="K628" s="510">
        <v>1.5</v>
      </c>
      <c r="L628" s="510">
        <v>1</v>
      </c>
      <c r="M628" s="510">
        <v>1</v>
      </c>
      <c r="N628" s="510"/>
      <c r="O628" s="510"/>
      <c r="P628" s="510"/>
      <c r="Q628" s="510"/>
      <c r="R628" s="510">
        <v>1</v>
      </c>
      <c r="S628" s="510">
        <v>1</v>
      </c>
      <c r="T628" s="510"/>
      <c r="U628" s="510"/>
      <c r="V628" s="510">
        <v>1</v>
      </c>
      <c r="W628" s="510"/>
      <c r="X628" s="510">
        <v>1</v>
      </c>
      <c r="Y628" s="510"/>
      <c r="Z628" s="510"/>
      <c r="AA628" s="510"/>
      <c r="AB628" s="615">
        <v>1</v>
      </c>
      <c r="AC628" s="615">
        <v>1</v>
      </c>
      <c r="AD628" s="197"/>
      <c r="AE628" s="197"/>
      <c r="AF628" s="197"/>
      <c r="AG628" s="197"/>
      <c r="AH628" s="197"/>
    </row>
    <row r="629" spans="2:34" s="216" customFormat="1">
      <c r="B629" s="221"/>
      <c r="C629" s="668" t="str">
        <f>'C. Masterfiles'!C117</f>
        <v>S08</v>
      </c>
      <c r="D629" s="240" t="str">
        <f>'C. Masterfiles'!D117</f>
        <v>Изходящи повиквания от чужди абонати в роуминг в мрежата на предприятието (Roaming Calls Outbound)</v>
      </c>
      <c r="E629" s="510">
        <v>1</v>
      </c>
      <c r="F629" s="510">
        <v>1</v>
      </c>
      <c r="G629" s="510">
        <v>1</v>
      </c>
      <c r="H629" s="510">
        <v>1</v>
      </c>
      <c r="I629" s="510">
        <v>1</v>
      </c>
      <c r="J629" s="510">
        <v>1</v>
      </c>
      <c r="K629" s="510">
        <v>1.5</v>
      </c>
      <c r="L629" s="510">
        <v>1</v>
      </c>
      <c r="M629" s="510">
        <v>1</v>
      </c>
      <c r="N629" s="510"/>
      <c r="O629" s="510"/>
      <c r="P629" s="510"/>
      <c r="Q629" s="510"/>
      <c r="R629" s="510">
        <v>1</v>
      </c>
      <c r="S629" s="510">
        <v>1</v>
      </c>
      <c r="T629" s="510"/>
      <c r="U629" s="510"/>
      <c r="V629" s="510">
        <v>1</v>
      </c>
      <c r="W629" s="510"/>
      <c r="X629" s="510">
        <v>1</v>
      </c>
      <c r="Y629" s="510"/>
      <c r="Z629" s="510"/>
      <c r="AA629" s="510"/>
      <c r="AB629" s="615">
        <v>1</v>
      </c>
      <c r="AC629" s="615">
        <v>1</v>
      </c>
      <c r="AD629" s="197"/>
      <c r="AE629" s="197"/>
      <c r="AF629" s="197"/>
      <c r="AG629" s="197"/>
      <c r="AH629" s="197"/>
    </row>
    <row r="630" spans="2:34" s="216" customFormat="1">
      <c r="B630" s="221"/>
      <c r="C630" s="668" t="str">
        <f>'C. Masterfiles'!C118</f>
        <v>S09</v>
      </c>
      <c r="D630" s="240" t="str">
        <f>'C. Masterfiles'!D118</f>
        <v>Входящи повиквания от чужди абонати в роуминг в мрежата на предприятието (Roaming Calls Inbound)</v>
      </c>
      <c r="E630" s="510">
        <v>1</v>
      </c>
      <c r="F630" s="510">
        <v>1</v>
      </c>
      <c r="G630" s="510">
        <v>1</v>
      </c>
      <c r="H630" s="510">
        <v>1</v>
      </c>
      <c r="I630" s="510">
        <v>1</v>
      </c>
      <c r="J630" s="510">
        <v>1</v>
      </c>
      <c r="K630" s="510">
        <v>1.5</v>
      </c>
      <c r="L630" s="510">
        <v>1</v>
      </c>
      <c r="M630" s="510">
        <v>1</v>
      </c>
      <c r="N630" s="510"/>
      <c r="O630" s="510"/>
      <c r="P630" s="510"/>
      <c r="Q630" s="510"/>
      <c r="R630" s="510">
        <v>1</v>
      </c>
      <c r="S630" s="510">
        <v>1</v>
      </c>
      <c r="T630" s="510"/>
      <c r="U630" s="510"/>
      <c r="V630" s="510">
        <v>1</v>
      </c>
      <c r="W630" s="510"/>
      <c r="X630" s="510">
        <v>1</v>
      </c>
      <c r="Y630" s="510"/>
      <c r="Z630" s="510"/>
      <c r="AA630" s="510"/>
      <c r="AB630" s="615">
        <v>1</v>
      </c>
      <c r="AC630" s="615">
        <v>1</v>
      </c>
      <c r="AD630" s="197"/>
      <c r="AE630" s="197"/>
      <c r="AF630" s="197"/>
      <c r="AG630" s="197"/>
      <c r="AH630" s="197"/>
    </row>
    <row r="631" spans="2:34" s="216" customFormat="1">
      <c r="B631" s="221"/>
      <c r="C631" s="668" t="str">
        <f>'C. Masterfiles'!C119</f>
        <v>S10</v>
      </c>
      <c r="D631" s="240" t="str">
        <f>'C. Masterfiles'!D119</f>
        <v>Гласова поща (Voice mail)</v>
      </c>
      <c r="E631" s="510">
        <v>1</v>
      </c>
      <c r="F631" s="510">
        <v>1</v>
      </c>
      <c r="G631" s="510">
        <v>1</v>
      </c>
      <c r="H631" s="510">
        <v>1</v>
      </c>
      <c r="I631" s="510">
        <v>1</v>
      </c>
      <c r="J631" s="510">
        <v>1</v>
      </c>
      <c r="K631" s="510">
        <v>1</v>
      </c>
      <c r="L631" s="510">
        <v>1</v>
      </c>
      <c r="M631" s="510">
        <v>1</v>
      </c>
      <c r="N631" s="510"/>
      <c r="O631" s="510"/>
      <c r="P631" s="510"/>
      <c r="Q631" s="510">
        <v>1</v>
      </c>
      <c r="R631" s="510">
        <v>1</v>
      </c>
      <c r="S631" s="510">
        <v>1</v>
      </c>
      <c r="T631" s="510"/>
      <c r="U631" s="510">
        <v>1</v>
      </c>
      <c r="V631" s="510"/>
      <c r="W631" s="510"/>
      <c r="X631" s="510"/>
      <c r="Y631" s="510"/>
      <c r="Z631" s="510"/>
      <c r="AA631" s="510"/>
      <c r="AB631" s="615">
        <v>1</v>
      </c>
      <c r="AC631" s="615">
        <v>1</v>
      </c>
      <c r="AD631" s="197"/>
      <c r="AE631" s="197"/>
      <c r="AF631" s="197"/>
      <c r="AG631" s="197"/>
      <c r="AH631" s="197"/>
    </row>
    <row r="632" spans="2:34" s="216" customFormat="1">
      <c r="B632" s="221"/>
      <c r="C632" s="668" t="str">
        <f>'C. Masterfiles'!C120</f>
        <v>S11</v>
      </c>
      <c r="D632" s="240" t="str">
        <f>'C. Masterfiles'!D120</f>
        <v>Повиквания към центъра за обслужване на клиенти (Help desk call)</v>
      </c>
      <c r="E632" s="510">
        <v>1</v>
      </c>
      <c r="F632" s="510">
        <v>1</v>
      </c>
      <c r="G632" s="510">
        <v>1</v>
      </c>
      <c r="H632" s="510">
        <v>1</v>
      </c>
      <c r="I632" s="510">
        <v>1</v>
      </c>
      <c r="J632" s="510">
        <v>1</v>
      </c>
      <c r="K632" s="510">
        <v>1</v>
      </c>
      <c r="L632" s="510">
        <v>1</v>
      </c>
      <c r="M632" s="510">
        <v>1</v>
      </c>
      <c r="N632" s="510"/>
      <c r="O632" s="510"/>
      <c r="P632" s="510"/>
      <c r="Q632" s="510"/>
      <c r="R632" s="510">
        <v>1</v>
      </c>
      <c r="S632" s="510">
        <v>1</v>
      </c>
      <c r="T632" s="510"/>
      <c r="U632" s="510">
        <v>1</v>
      </c>
      <c r="V632" s="510"/>
      <c r="W632" s="510"/>
      <c r="X632" s="510"/>
      <c r="Y632" s="510"/>
      <c r="Z632" s="510"/>
      <c r="AA632" s="510"/>
      <c r="AB632" s="615">
        <v>1</v>
      </c>
      <c r="AC632" s="615">
        <v>1</v>
      </c>
      <c r="AD632" s="197"/>
      <c r="AE632" s="197"/>
      <c r="AF632" s="197"/>
      <c r="AG632" s="197"/>
      <c r="AH632" s="197"/>
    </row>
    <row r="633" spans="2:34" s="216" customFormat="1">
      <c r="B633" s="221"/>
      <c r="C633" s="668" t="str">
        <f>'C. Masterfiles'!C121</f>
        <v>S12</v>
      </c>
      <c r="D633" s="240" t="str">
        <f>'C. Masterfiles'!D121</f>
        <v>Видеоразговори (Video call)</v>
      </c>
      <c r="E633" s="510">
        <v>1</v>
      </c>
      <c r="F633" s="510">
        <v>1</v>
      </c>
      <c r="G633" s="510">
        <v>1</v>
      </c>
      <c r="H633" s="510">
        <v>1</v>
      </c>
      <c r="I633" s="510">
        <v>1</v>
      </c>
      <c r="J633" s="510">
        <v>1</v>
      </c>
      <c r="K633" s="510">
        <v>1.5</v>
      </c>
      <c r="L633" s="510">
        <v>1</v>
      </c>
      <c r="M633" s="510">
        <v>1</v>
      </c>
      <c r="N633" s="510"/>
      <c r="O633" s="510"/>
      <c r="P633" s="510"/>
      <c r="Q633" s="510"/>
      <c r="R633" s="510">
        <v>1</v>
      </c>
      <c r="S633" s="510">
        <v>1</v>
      </c>
      <c r="T633" s="510"/>
      <c r="U633" s="510">
        <v>1</v>
      </c>
      <c r="V633" s="510"/>
      <c r="W633" s="510">
        <v>1</v>
      </c>
      <c r="X633" s="510"/>
      <c r="Y633" s="510"/>
      <c r="Z633" s="510"/>
      <c r="AA633" s="510"/>
      <c r="AB633" s="615">
        <v>1</v>
      </c>
      <c r="AC633" s="615">
        <v>1</v>
      </c>
      <c r="AD633" s="197"/>
      <c r="AE633" s="197"/>
      <c r="AF633" s="197"/>
      <c r="AG633" s="197"/>
      <c r="AH633" s="197"/>
    </row>
    <row r="634" spans="2:34" s="216" customFormat="1">
      <c r="B634" s="221"/>
      <c r="C634" s="668" t="str">
        <f>'C. Masterfiles'!C122</f>
        <v>S13</v>
      </c>
      <c r="D634" s="240" t="str">
        <f>'C. Masterfiles'!D122</f>
        <v>MMS в мрежата (MMS on net)</v>
      </c>
      <c r="E634" s="615">
        <v>2</v>
      </c>
      <c r="F634" s="615">
        <v>2</v>
      </c>
      <c r="G634" s="615">
        <v>2</v>
      </c>
      <c r="H634" s="615">
        <v>2</v>
      </c>
      <c r="I634" s="615">
        <v>2</v>
      </c>
      <c r="J634" s="615">
        <v>2</v>
      </c>
      <c r="K634" s="615">
        <v>2</v>
      </c>
      <c r="L634" s="510">
        <v>1</v>
      </c>
      <c r="M634" s="510">
        <v>1</v>
      </c>
      <c r="N634" s="510"/>
      <c r="O634" s="510"/>
      <c r="P634" s="510">
        <v>1</v>
      </c>
      <c r="Q634" s="510"/>
      <c r="R634" s="510">
        <v>1</v>
      </c>
      <c r="S634" s="510">
        <v>1</v>
      </c>
      <c r="T634" s="510">
        <v>1</v>
      </c>
      <c r="U634" s="510">
        <v>1</v>
      </c>
      <c r="V634" s="510"/>
      <c r="W634" s="510"/>
      <c r="X634" s="510"/>
      <c r="Y634" s="510"/>
      <c r="Z634" s="510"/>
      <c r="AA634" s="510"/>
      <c r="AB634" s="615">
        <v>2</v>
      </c>
      <c r="AC634" s="615">
        <v>2</v>
      </c>
      <c r="AD634" s="197"/>
      <c r="AE634" s="197"/>
      <c r="AF634" s="197"/>
      <c r="AG634" s="197"/>
      <c r="AH634" s="197"/>
    </row>
    <row r="635" spans="2:34" s="216" customFormat="1">
      <c r="B635" s="221"/>
      <c r="C635" s="668" t="str">
        <f>'C. Masterfiles'!C123</f>
        <v>S14</v>
      </c>
      <c r="D635" s="240" t="str">
        <f>'C. Masterfiles'!D123</f>
        <v>Изходящи MMS към други мрежи (MMS outgoing to other network)</v>
      </c>
      <c r="E635" s="510">
        <v>1</v>
      </c>
      <c r="F635" s="510">
        <v>1</v>
      </c>
      <c r="G635" s="510">
        <v>1</v>
      </c>
      <c r="H635" s="510">
        <v>1</v>
      </c>
      <c r="I635" s="510">
        <v>1</v>
      </c>
      <c r="J635" s="510">
        <v>1</v>
      </c>
      <c r="K635" s="510">
        <v>1.5</v>
      </c>
      <c r="L635" s="510">
        <v>1</v>
      </c>
      <c r="M635" s="510">
        <v>1</v>
      </c>
      <c r="N635" s="510"/>
      <c r="O635" s="510"/>
      <c r="P635" s="510">
        <v>1</v>
      </c>
      <c r="Q635" s="510"/>
      <c r="R635" s="510">
        <v>1</v>
      </c>
      <c r="S635" s="510">
        <v>1</v>
      </c>
      <c r="T635" s="510">
        <v>1</v>
      </c>
      <c r="U635" s="510">
        <v>1</v>
      </c>
      <c r="V635" s="510"/>
      <c r="W635" s="510">
        <v>1</v>
      </c>
      <c r="X635" s="510"/>
      <c r="Y635" s="510"/>
      <c r="Z635" s="510"/>
      <c r="AA635" s="510"/>
      <c r="AB635" s="615">
        <v>1</v>
      </c>
      <c r="AC635" s="615">
        <v>1</v>
      </c>
      <c r="AD635" s="197"/>
      <c r="AE635" s="197"/>
      <c r="AF635" s="197"/>
      <c r="AG635" s="197"/>
      <c r="AH635" s="197"/>
    </row>
    <row r="636" spans="2:34" s="216" customFormat="1">
      <c r="B636" s="221"/>
      <c r="C636" s="668" t="str">
        <f>'C. Masterfiles'!C124</f>
        <v>S15</v>
      </c>
      <c r="D636" s="240" t="str">
        <f>'C. Masterfiles'!D124</f>
        <v>Входящи MMS от други мрежи (MMS incoming from other network)</v>
      </c>
      <c r="E636" s="510">
        <v>1</v>
      </c>
      <c r="F636" s="510">
        <v>1</v>
      </c>
      <c r="G636" s="510">
        <v>1</v>
      </c>
      <c r="H636" s="510">
        <v>1</v>
      </c>
      <c r="I636" s="510">
        <v>1</v>
      </c>
      <c r="J636" s="510">
        <v>1</v>
      </c>
      <c r="K636" s="510">
        <v>1.5</v>
      </c>
      <c r="L636" s="510">
        <v>1</v>
      </c>
      <c r="M636" s="510">
        <v>1</v>
      </c>
      <c r="N636" s="510"/>
      <c r="O636" s="510"/>
      <c r="P636" s="510">
        <v>1</v>
      </c>
      <c r="Q636" s="510"/>
      <c r="R636" s="510">
        <v>1</v>
      </c>
      <c r="S636" s="510">
        <v>1</v>
      </c>
      <c r="T636" s="510">
        <v>1</v>
      </c>
      <c r="U636" s="510"/>
      <c r="V636" s="510">
        <v>1</v>
      </c>
      <c r="W636" s="510">
        <v>1</v>
      </c>
      <c r="X636" s="510"/>
      <c r="Y636" s="510"/>
      <c r="Z636" s="510"/>
      <c r="AA636" s="510"/>
      <c r="AB636" s="615">
        <v>1</v>
      </c>
      <c r="AC636" s="615">
        <v>1</v>
      </c>
      <c r="AD636" s="197"/>
      <c r="AE636" s="197"/>
      <c r="AF636" s="197"/>
      <c r="AG636" s="197"/>
      <c r="AH636" s="197"/>
    </row>
    <row r="637" spans="2:34" s="216" customFormat="1">
      <c r="B637" s="221"/>
      <c r="C637" s="668" t="str">
        <f>'C. Masterfiles'!C125</f>
        <v>S16</v>
      </c>
      <c r="D637" s="240" t="str">
        <f>'C. Masterfiles'!D125</f>
        <v>SMS в мрежата (SMS on net)</v>
      </c>
      <c r="E637" s="615">
        <v>2</v>
      </c>
      <c r="F637" s="615">
        <v>2</v>
      </c>
      <c r="G637" s="615">
        <v>2</v>
      </c>
      <c r="H637" s="615">
        <v>2</v>
      </c>
      <c r="I637" s="615">
        <v>2</v>
      </c>
      <c r="J637" s="615">
        <v>2</v>
      </c>
      <c r="K637" s="615">
        <v>2</v>
      </c>
      <c r="L637" s="510">
        <v>1</v>
      </c>
      <c r="M637" s="510">
        <v>1</v>
      </c>
      <c r="N637" s="510">
        <v>1</v>
      </c>
      <c r="O637" s="510">
        <v>1</v>
      </c>
      <c r="P637" s="510"/>
      <c r="Q637" s="510"/>
      <c r="R637" s="510">
        <v>1</v>
      </c>
      <c r="S637" s="510">
        <v>1</v>
      </c>
      <c r="T637" s="510">
        <v>1</v>
      </c>
      <c r="U637" s="510">
        <v>1</v>
      </c>
      <c r="V637" s="510"/>
      <c r="W637" s="510"/>
      <c r="X637" s="510"/>
      <c r="Y637" s="510"/>
      <c r="Z637" s="510"/>
      <c r="AA637" s="510"/>
      <c r="AB637" s="615">
        <v>2</v>
      </c>
      <c r="AC637" s="615">
        <v>2</v>
      </c>
      <c r="AD637" s="197"/>
      <c r="AE637" s="197"/>
      <c r="AF637" s="197"/>
      <c r="AG637" s="197"/>
      <c r="AH637" s="197"/>
    </row>
    <row r="638" spans="2:34" s="216" customFormat="1">
      <c r="B638" s="221"/>
      <c r="C638" s="668" t="str">
        <f>'C. Masterfiles'!C126</f>
        <v>S17</v>
      </c>
      <c r="D638" s="240" t="str">
        <f>'C. Masterfiles'!D126</f>
        <v>Изходящи SMS към други мрежи (SMS outgoing to other network)</v>
      </c>
      <c r="E638" s="510">
        <v>1</v>
      </c>
      <c r="F638" s="510">
        <v>1</v>
      </c>
      <c r="G638" s="510">
        <v>1</v>
      </c>
      <c r="H638" s="510">
        <v>1</v>
      </c>
      <c r="I638" s="510">
        <v>1</v>
      </c>
      <c r="J638" s="510">
        <v>1</v>
      </c>
      <c r="K638" s="510">
        <v>1.5</v>
      </c>
      <c r="L638" s="510">
        <v>1</v>
      </c>
      <c r="M638" s="510">
        <v>1</v>
      </c>
      <c r="N638" s="510">
        <v>1</v>
      </c>
      <c r="O638" s="510">
        <v>1</v>
      </c>
      <c r="P638" s="510"/>
      <c r="Q638" s="510"/>
      <c r="R638" s="510">
        <v>1</v>
      </c>
      <c r="S638" s="510">
        <v>1</v>
      </c>
      <c r="T638" s="510">
        <v>1</v>
      </c>
      <c r="U638" s="510">
        <v>1</v>
      </c>
      <c r="V638" s="510"/>
      <c r="W638" s="510">
        <v>1</v>
      </c>
      <c r="X638" s="510"/>
      <c r="Y638" s="510"/>
      <c r="Z638" s="510"/>
      <c r="AA638" s="510"/>
      <c r="AB638" s="615">
        <v>1</v>
      </c>
      <c r="AC638" s="615">
        <v>1</v>
      </c>
      <c r="AD638" s="197"/>
      <c r="AE638" s="197"/>
      <c r="AF638" s="197"/>
      <c r="AG638" s="197"/>
      <c r="AH638" s="197"/>
    </row>
    <row r="639" spans="2:34" s="216" customFormat="1">
      <c r="B639" s="221"/>
      <c r="C639" s="668" t="str">
        <f>'C. Masterfiles'!C127</f>
        <v>S18</v>
      </c>
      <c r="D639" s="240" t="str">
        <f>'C. Masterfiles'!D127</f>
        <v>Входящи SMS от други мрежи (SMS incoming from other network)</v>
      </c>
      <c r="E639" s="510">
        <v>1</v>
      </c>
      <c r="F639" s="510">
        <v>1</v>
      </c>
      <c r="G639" s="510">
        <v>1</v>
      </c>
      <c r="H639" s="510">
        <v>1</v>
      </c>
      <c r="I639" s="510">
        <v>1</v>
      </c>
      <c r="J639" s="510">
        <v>1</v>
      </c>
      <c r="K639" s="510">
        <v>1.5</v>
      </c>
      <c r="L639" s="510">
        <v>1</v>
      </c>
      <c r="M639" s="510">
        <v>1</v>
      </c>
      <c r="N639" s="510">
        <v>1</v>
      </c>
      <c r="O639" s="510">
        <v>1</v>
      </c>
      <c r="P639" s="510"/>
      <c r="Q639" s="510"/>
      <c r="R639" s="510">
        <v>1</v>
      </c>
      <c r="S639" s="510">
        <v>1</v>
      </c>
      <c r="T639" s="510">
        <v>1</v>
      </c>
      <c r="U639" s="510"/>
      <c r="V639" s="510">
        <v>1</v>
      </c>
      <c r="W639" s="510">
        <v>1</v>
      </c>
      <c r="X639" s="510"/>
      <c r="Y639" s="510"/>
      <c r="Z639" s="510"/>
      <c r="AA639" s="510"/>
      <c r="AB639" s="615">
        <v>1</v>
      </c>
      <c r="AC639" s="615">
        <v>1</v>
      </c>
      <c r="AD639" s="197"/>
      <c r="AE639" s="197"/>
      <c r="AF639" s="197"/>
      <c r="AG639" s="197"/>
      <c r="AH639" s="197"/>
    </row>
    <row r="640" spans="2:34" s="216" customFormat="1">
      <c r="B640" s="221"/>
      <c r="C640" s="668" t="str">
        <f>'C. Masterfiles'!C128</f>
        <v>S19</v>
      </c>
      <c r="D640" s="240" t="str">
        <f>'C. Masterfiles'!D128</f>
        <v>Пренос на данни (Data services)</v>
      </c>
      <c r="E640" s="603">
        <v>0</v>
      </c>
      <c r="F640" s="510">
        <v>1</v>
      </c>
      <c r="G640" s="603">
        <v>0</v>
      </c>
      <c r="H640" s="510">
        <v>1</v>
      </c>
      <c r="I640" s="603">
        <v>0</v>
      </c>
      <c r="J640" s="510">
        <v>1</v>
      </c>
      <c r="K640" s="510">
        <v>1</v>
      </c>
      <c r="L640" s="510">
        <v>1</v>
      </c>
      <c r="M640" s="510">
        <v>1</v>
      </c>
      <c r="N640" s="510"/>
      <c r="O640" s="510"/>
      <c r="P640" s="510"/>
      <c r="Q640" s="510"/>
      <c r="R640" s="510">
        <v>1</v>
      </c>
      <c r="S640" s="510">
        <v>1</v>
      </c>
      <c r="T640" s="510">
        <v>1</v>
      </c>
      <c r="U640" s="510">
        <v>1</v>
      </c>
      <c r="V640" s="510"/>
      <c r="W640" s="510"/>
      <c r="X640" s="510"/>
      <c r="Y640" s="510">
        <v>1</v>
      </c>
      <c r="Z640" s="510">
        <v>1</v>
      </c>
      <c r="AA640" s="510">
        <v>1</v>
      </c>
      <c r="AB640" s="615">
        <v>1</v>
      </c>
      <c r="AC640" s="615">
        <v>1</v>
      </c>
      <c r="AD640" s="197"/>
      <c r="AE640" s="197"/>
      <c r="AF640" s="197"/>
      <c r="AG640" s="197"/>
      <c r="AH640" s="197"/>
    </row>
    <row r="641" spans="1:219" s="216" customFormat="1">
      <c r="B641" s="221"/>
      <c r="C641" s="668" t="str">
        <f>'C. Masterfiles'!C129</f>
        <v>S20</v>
      </c>
      <c r="D641" s="240" t="str">
        <f>'C. Masterfiles'!D129</f>
        <v>Subscribers</v>
      </c>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c r="AA641" s="197"/>
      <c r="AB641" s="197"/>
      <c r="AC641" s="197"/>
      <c r="AD641" s="197"/>
      <c r="AE641" s="197"/>
      <c r="AF641" s="197"/>
      <c r="AG641" s="197"/>
      <c r="AH641" s="197"/>
    </row>
    <row r="642" spans="1:219" s="216" customFormat="1">
      <c r="B642" s="221"/>
      <c r="C642" s="668" t="str">
        <f>'C. Masterfiles'!C130</f>
        <v>S21</v>
      </c>
      <c r="D642" s="240" t="str">
        <f>'C. Masterfiles'!D130</f>
        <v>OTHER: complete as required</v>
      </c>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c r="AA642" s="197"/>
      <c r="AB642" s="197"/>
      <c r="AC642" s="197"/>
      <c r="AD642" s="197"/>
      <c r="AE642" s="197"/>
      <c r="AF642" s="197"/>
      <c r="AG642" s="197"/>
      <c r="AH642" s="197"/>
    </row>
    <row r="643" spans="1:219" s="216" customFormat="1">
      <c r="B643" s="221"/>
      <c r="C643" s="668" t="str">
        <f>'C. Masterfiles'!C131</f>
        <v>S22</v>
      </c>
      <c r="D643" s="240" t="str">
        <f>'C. Masterfiles'!D131</f>
        <v>OTHER: complete as required</v>
      </c>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c r="AA643" s="197"/>
      <c r="AB643" s="197"/>
      <c r="AC643" s="197"/>
      <c r="AD643" s="197"/>
      <c r="AE643" s="197"/>
      <c r="AF643" s="197"/>
      <c r="AG643" s="197"/>
      <c r="AH643" s="197"/>
    </row>
    <row r="644" spans="1:219" s="216" customFormat="1">
      <c r="B644" s="221"/>
      <c r="C644" s="668" t="str">
        <f>'C. Masterfiles'!C132</f>
        <v>S23</v>
      </c>
      <c r="D644" s="240" t="str">
        <f>'C. Masterfiles'!D132</f>
        <v>OTHER: complete as required</v>
      </c>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row>
    <row r="645" spans="1:219" s="216" customFormat="1">
      <c r="B645" s="221"/>
      <c r="C645" s="668" t="str">
        <f>'C. Masterfiles'!C133</f>
        <v>S24</v>
      </c>
      <c r="D645" s="240" t="str">
        <f>'C. Masterfiles'!D133</f>
        <v>OTHER: complete as required</v>
      </c>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c r="AA645" s="197"/>
      <c r="AB645" s="197"/>
      <c r="AC645" s="197"/>
      <c r="AD645" s="197"/>
      <c r="AE645" s="197"/>
      <c r="AF645" s="197"/>
      <c r="AG645" s="197"/>
      <c r="AH645" s="197"/>
    </row>
    <row r="646" spans="1:219" s="216" customFormat="1">
      <c r="B646" s="221"/>
      <c r="C646" s="668" t="str">
        <f>'C. Masterfiles'!C134</f>
        <v>S25</v>
      </c>
      <c r="D646" s="240" t="str">
        <f>'C. Masterfiles'!D134</f>
        <v>OTHER: complete as required</v>
      </c>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c r="AA646" s="197"/>
      <c r="AB646" s="197"/>
      <c r="AC646" s="197"/>
      <c r="AD646" s="197"/>
      <c r="AE646" s="197"/>
      <c r="AF646" s="197"/>
      <c r="AG646" s="197"/>
      <c r="AH646" s="197"/>
    </row>
    <row r="647" spans="1:219" s="216" customFormat="1">
      <c r="B647" s="221"/>
      <c r="C647" s="668" t="str">
        <f>'C. Masterfiles'!C135</f>
        <v>S26</v>
      </c>
      <c r="D647" s="240" t="str">
        <f>'C. Masterfiles'!D135</f>
        <v>OTHER: complete as required</v>
      </c>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c r="AA647" s="197"/>
      <c r="AB647" s="197"/>
      <c r="AC647" s="197"/>
      <c r="AD647" s="197"/>
      <c r="AE647" s="197"/>
      <c r="AF647" s="197"/>
      <c r="AG647" s="197"/>
      <c r="AH647" s="197"/>
    </row>
    <row r="648" spans="1:219" s="216" customFormat="1">
      <c r="B648" s="221"/>
      <c r="C648" s="668" t="str">
        <f>'C. Masterfiles'!C136</f>
        <v>S27</v>
      </c>
      <c r="D648" s="240" t="str">
        <f>'C. Masterfiles'!D136</f>
        <v>OTHER: complete as required</v>
      </c>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c r="AA648" s="197"/>
      <c r="AB648" s="197"/>
      <c r="AC648" s="197"/>
      <c r="AD648" s="197"/>
      <c r="AE648" s="197"/>
      <c r="AF648" s="197"/>
      <c r="AG648" s="197"/>
      <c r="AH648" s="197"/>
    </row>
    <row r="649" spans="1:219" s="216" customFormat="1">
      <c r="B649" s="221"/>
      <c r="C649" s="668" t="str">
        <f>'C. Masterfiles'!C137</f>
        <v>S28</v>
      </c>
      <c r="D649" s="240" t="str">
        <f>'C. Masterfiles'!D137</f>
        <v>OTHER: complete as required</v>
      </c>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c r="AA649" s="197"/>
      <c r="AB649" s="197"/>
      <c r="AC649" s="197"/>
      <c r="AD649" s="197"/>
      <c r="AE649" s="197"/>
      <c r="AF649" s="197"/>
      <c r="AG649" s="197"/>
      <c r="AH649" s="197"/>
    </row>
    <row r="650" spans="1:219" s="216" customFormat="1">
      <c r="B650" s="221"/>
      <c r="C650" s="668" t="str">
        <f>'C. Masterfiles'!C138</f>
        <v>S29</v>
      </c>
      <c r="D650" s="240" t="str">
        <f>'C. Masterfiles'!D138</f>
        <v>OTHER: complete as required</v>
      </c>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c r="AA650" s="197"/>
      <c r="AB650" s="197"/>
      <c r="AC650" s="197"/>
      <c r="AD650" s="197"/>
      <c r="AE650" s="197"/>
      <c r="AF650" s="197"/>
      <c r="AG650" s="197"/>
      <c r="AH650" s="197"/>
    </row>
    <row r="651" spans="1:219" s="216" customFormat="1">
      <c r="B651" s="221"/>
      <c r="C651" s="668" t="str">
        <f>'C. Masterfiles'!C139</f>
        <v>S30</v>
      </c>
      <c r="D651" s="240" t="str">
        <f>'C. Masterfiles'!D139</f>
        <v>OTHER: complete as required</v>
      </c>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c r="AA651" s="197"/>
      <c r="AB651" s="197"/>
      <c r="AC651" s="197"/>
      <c r="AD651" s="197"/>
      <c r="AE651" s="197"/>
      <c r="AF651" s="197"/>
      <c r="AG651" s="197"/>
      <c r="AH651" s="197"/>
    </row>
    <row r="652" spans="1:219" s="216" customFormat="1">
      <c r="B652" s="221"/>
      <c r="C652" s="208"/>
      <c r="D652" s="208"/>
      <c r="E652" s="229"/>
      <c r="F652" s="238"/>
      <c r="G652" s="238"/>
      <c r="H652" s="238"/>
      <c r="I652" s="238"/>
      <c r="J652" s="238"/>
      <c r="K652" s="238"/>
      <c r="L652" s="238"/>
      <c r="M652" s="238"/>
      <c r="N652" s="238"/>
      <c r="O652" s="238"/>
      <c r="P652" s="238"/>
      <c r="Q652" s="238"/>
      <c r="R652" s="238"/>
      <c r="S652" s="238"/>
      <c r="T652" s="238"/>
      <c r="U652" s="239"/>
      <c r="V652" s="229"/>
      <c r="W652" s="229"/>
      <c r="X652" s="229"/>
      <c r="AB652" s="233"/>
    </row>
    <row r="653" spans="1:219" s="216" customFormat="1">
      <c r="B653" s="221"/>
      <c r="C653" s="208"/>
      <c r="D653" s="208"/>
      <c r="E653" s="229"/>
      <c r="F653" s="238"/>
      <c r="G653" s="238"/>
      <c r="H653" s="238"/>
      <c r="I653" s="238"/>
      <c r="J653" s="238"/>
      <c r="K653" s="238"/>
      <c r="L653" s="238"/>
      <c r="M653" s="238"/>
      <c r="N653" s="238"/>
      <c r="O653" s="238"/>
      <c r="P653" s="238"/>
      <c r="Q653" s="238"/>
      <c r="R653" s="238"/>
      <c r="S653" s="238"/>
      <c r="T653" s="238"/>
      <c r="U653" s="239"/>
      <c r="V653" s="229"/>
      <c r="W653" s="229"/>
      <c r="X653" s="229"/>
      <c r="AB653" s="233"/>
    </row>
    <row r="654" spans="1:219" s="216" customFormat="1">
      <c r="B654" s="220"/>
      <c r="C654" s="208"/>
      <c r="D654" s="218" t="s">
        <v>504</v>
      </c>
      <c r="E654" s="218" t="str">
        <f>'C. Masterfiles'!D166</f>
        <v>Telenor</v>
      </c>
    </row>
    <row r="655" spans="1:219" s="216" customFormat="1">
      <c r="B655" s="220"/>
      <c r="C655" s="208"/>
      <c r="H655" s="498"/>
      <c r="J655" s="498"/>
      <c r="AC655" s="233"/>
    </row>
    <row r="656" spans="1:219" s="226" customFormat="1">
      <c r="A656" s="216"/>
      <c r="B656" s="221"/>
      <c r="C656" s="667" t="s">
        <v>991</v>
      </c>
      <c r="D656" s="222" t="s">
        <v>32</v>
      </c>
      <c r="E656" s="246" t="str">
        <f t="shared" ref="E656:AH656" si="187">E621</f>
        <v>TRX</v>
      </c>
      <c r="F656" s="246" t="str">
        <f t="shared" si="187"/>
        <v>Radio</v>
      </c>
      <c r="G656" s="246" t="str">
        <f t="shared" si="187"/>
        <v>BTS</v>
      </c>
      <c r="H656" s="246" t="str">
        <f t="shared" si="187"/>
        <v>Node B</v>
      </c>
      <c r="I656" s="246" t="str">
        <f t="shared" si="187"/>
        <v>BSC</v>
      </c>
      <c r="J656" s="246" t="str">
        <f t="shared" si="187"/>
        <v>RNC</v>
      </c>
      <c r="K656" s="246" t="str">
        <f t="shared" si="187"/>
        <v>MSC</v>
      </c>
      <c r="L656" s="246" t="str">
        <f t="shared" si="187"/>
        <v>HLR</v>
      </c>
      <c r="M656" s="246" t="str">
        <f t="shared" si="187"/>
        <v>PPP</v>
      </c>
      <c r="N656" s="246" t="str">
        <f t="shared" si="187"/>
        <v>SMSG</v>
      </c>
      <c r="O656" s="246" t="str">
        <f t="shared" si="187"/>
        <v>SMSC</v>
      </c>
      <c r="P656" s="246" t="str">
        <f t="shared" si="187"/>
        <v>MMSC</v>
      </c>
      <c r="Q656" s="246" t="str">
        <f t="shared" si="187"/>
        <v>VMS</v>
      </c>
      <c r="R656" s="246" t="str">
        <f t="shared" si="187"/>
        <v>NMS</v>
      </c>
      <c r="S656" s="246" t="str">
        <f t="shared" si="187"/>
        <v>OSS</v>
      </c>
      <c r="T656" s="246" t="str">
        <f t="shared" si="187"/>
        <v>GPRS</v>
      </c>
      <c r="U656" s="246" t="str">
        <f t="shared" si="187"/>
        <v>BIL</v>
      </c>
      <c r="V656" s="246" t="str">
        <f t="shared" si="187"/>
        <v>IBIL</v>
      </c>
      <c r="W656" s="246" t="str">
        <f t="shared" si="187"/>
        <v>IGW</v>
      </c>
      <c r="X656" s="246" t="str">
        <f t="shared" si="187"/>
        <v>INT</v>
      </c>
      <c r="Y656" s="246" t="str">
        <f t="shared" si="187"/>
        <v>SGSN</v>
      </c>
      <c r="Z656" s="246" t="str">
        <f t="shared" si="187"/>
        <v>GGSN</v>
      </c>
      <c r="AA656" s="246" t="str">
        <f t="shared" si="187"/>
        <v>IN/NGN</v>
      </c>
      <c r="AB656" s="246" t="str">
        <f t="shared" si="187"/>
        <v>eNodeB</v>
      </c>
      <c r="AC656" s="246" t="str">
        <f t="shared" si="187"/>
        <v>eNodeB Radio</v>
      </c>
      <c r="AD656" s="246" t="str">
        <f t="shared" si="187"/>
        <v>OTHER</v>
      </c>
      <c r="AE656" s="246" t="str">
        <f t="shared" si="187"/>
        <v>OTHER</v>
      </c>
      <c r="AF656" s="246" t="str">
        <f t="shared" si="187"/>
        <v>OTHER</v>
      </c>
      <c r="AG656" s="246" t="str">
        <f t="shared" si="187"/>
        <v>OTHER</v>
      </c>
      <c r="AH656" s="246" t="str">
        <f t="shared" si="187"/>
        <v>OTHER</v>
      </c>
      <c r="AI656" s="216"/>
      <c r="AJ656" s="216"/>
      <c r="AK656" s="216"/>
      <c r="AL656" s="216"/>
      <c r="AM656" s="216"/>
      <c r="AN656" s="216"/>
      <c r="AO656" s="216"/>
      <c r="AP656" s="216"/>
      <c r="AQ656" s="216"/>
      <c r="AR656" s="216"/>
      <c r="AS656" s="216"/>
      <c r="AT656" s="216"/>
      <c r="AU656" s="216"/>
      <c r="AV656" s="216"/>
      <c r="AW656" s="216"/>
      <c r="AX656" s="216"/>
      <c r="AY656" s="216"/>
      <c r="AZ656" s="216"/>
      <c r="BA656" s="216"/>
      <c r="BB656" s="216"/>
      <c r="BC656" s="216"/>
      <c r="BD656" s="216"/>
      <c r="BE656" s="216"/>
      <c r="BF656" s="216"/>
      <c r="BG656" s="216"/>
      <c r="BH656" s="216"/>
      <c r="BI656" s="216"/>
      <c r="BJ656" s="216"/>
      <c r="BK656" s="216"/>
      <c r="BL656" s="216"/>
      <c r="BM656" s="216"/>
      <c r="BN656" s="216"/>
      <c r="BO656" s="216"/>
      <c r="BP656" s="216"/>
      <c r="BQ656" s="216"/>
      <c r="BR656" s="216"/>
      <c r="BS656" s="216"/>
      <c r="BT656" s="216"/>
      <c r="BU656" s="216"/>
      <c r="BV656" s="216"/>
      <c r="BW656" s="216"/>
      <c r="BX656" s="216"/>
      <c r="BY656" s="216"/>
      <c r="BZ656" s="216"/>
      <c r="CA656" s="216"/>
      <c r="CB656" s="216"/>
      <c r="CC656" s="216"/>
      <c r="CD656" s="216"/>
      <c r="CE656" s="216"/>
      <c r="CF656" s="216"/>
      <c r="CG656" s="216"/>
      <c r="CH656" s="216"/>
      <c r="CI656" s="216"/>
      <c r="CJ656" s="216"/>
      <c r="CK656" s="216"/>
      <c r="CL656" s="216"/>
      <c r="CM656" s="216"/>
      <c r="CN656" s="216"/>
      <c r="CO656" s="216"/>
      <c r="CP656" s="216"/>
      <c r="CQ656" s="216"/>
      <c r="CR656" s="216"/>
      <c r="CS656" s="216"/>
      <c r="CT656" s="216"/>
      <c r="CU656" s="216"/>
      <c r="CV656" s="216"/>
      <c r="CW656" s="216"/>
      <c r="CX656" s="216"/>
      <c r="CY656" s="216"/>
      <c r="CZ656" s="216"/>
      <c r="DA656" s="216"/>
      <c r="DB656" s="216"/>
      <c r="DC656" s="216"/>
      <c r="DD656" s="216"/>
      <c r="DE656" s="216"/>
      <c r="DF656" s="216"/>
      <c r="DG656" s="216"/>
      <c r="DH656" s="216"/>
      <c r="DI656" s="216"/>
      <c r="DJ656" s="216"/>
      <c r="DK656" s="216"/>
      <c r="DL656" s="216"/>
      <c r="DM656" s="216"/>
      <c r="DN656" s="216"/>
      <c r="DO656" s="216"/>
      <c r="DP656" s="216"/>
      <c r="DQ656" s="216"/>
      <c r="DR656" s="216"/>
      <c r="DS656" s="216"/>
      <c r="DT656" s="216"/>
      <c r="DU656" s="216"/>
      <c r="DV656" s="216"/>
      <c r="DW656" s="216"/>
      <c r="DX656" s="216"/>
      <c r="DY656" s="216"/>
      <c r="DZ656" s="216"/>
      <c r="EA656" s="216"/>
      <c r="EB656" s="216"/>
      <c r="EC656" s="216"/>
      <c r="ED656" s="216"/>
      <c r="EE656" s="216"/>
      <c r="EF656" s="216"/>
      <c r="EG656" s="216"/>
      <c r="EH656" s="216"/>
      <c r="EI656" s="216"/>
      <c r="EJ656" s="216"/>
      <c r="EK656" s="216"/>
      <c r="EL656" s="216"/>
      <c r="EM656" s="216"/>
      <c r="EN656" s="216"/>
      <c r="EO656" s="216"/>
      <c r="EP656" s="216"/>
      <c r="EQ656" s="216"/>
      <c r="ER656" s="216"/>
      <c r="ES656" s="216"/>
      <c r="ET656" s="216"/>
      <c r="EU656" s="216"/>
      <c r="EV656" s="216"/>
      <c r="EW656" s="216"/>
      <c r="EX656" s="216"/>
      <c r="EY656" s="216"/>
      <c r="EZ656" s="216"/>
      <c r="FA656" s="216"/>
      <c r="FB656" s="216"/>
      <c r="FC656" s="216"/>
      <c r="FD656" s="216"/>
      <c r="FE656" s="216"/>
      <c r="FF656" s="216"/>
      <c r="FG656" s="216"/>
      <c r="FH656" s="216"/>
      <c r="FI656" s="216"/>
      <c r="FJ656" s="216"/>
      <c r="FK656" s="216"/>
      <c r="FL656" s="216"/>
      <c r="FM656" s="216"/>
      <c r="FN656" s="216"/>
      <c r="FO656" s="216"/>
      <c r="FP656" s="216"/>
      <c r="FQ656" s="216"/>
      <c r="FR656" s="216"/>
      <c r="FS656" s="216"/>
      <c r="FT656" s="216"/>
      <c r="FU656" s="216"/>
      <c r="FV656" s="216"/>
      <c r="FW656" s="216"/>
      <c r="FX656" s="216"/>
      <c r="FY656" s="216"/>
      <c r="FZ656" s="216"/>
      <c r="GA656" s="216"/>
      <c r="GB656" s="216"/>
      <c r="GC656" s="216"/>
      <c r="GD656" s="216"/>
      <c r="GE656" s="216"/>
      <c r="GF656" s="216"/>
      <c r="GG656" s="216"/>
      <c r="GH656" s="216"/>
      <c r="GI656" s="216"/>
      <c r="GJ656" s="216"/>
      <c r="GK656" s="216"/>
      <c r="GL656" s="216"/>
      <c r="GM656" s="216"/>
      <c r="GN656" s="216"/>
      <c r="GO656" s="216"/>
      <c r="GP656" s="216"/>
      <c r="GQ656" s="216"/>
      <c r="GR656" s="216"/>
      <c r="GS656" s="216"/>
      <c r="GT656" s="216"/>
      <c r="GU656" s="216"/>
      <c r="GV656" s="216"/>
      <c r="GW656" s="216"/>
      <c r="GX656" s="216"/>
      <c r="GY656" s="216"/>
      <c r="GZ656" s="216"/>
      <c r="HA656" s="216"/>
      <c r="HB656" s="216"/>
      <c r="HC656" s="216"/>
      <c r="HD656" s="216"/>
      <c r="HE656" s="216"/>
      <c r="HF656" s="216"/>
      <c r="HG656" s="216"/>
      <c r="HH656" s="216"/>
      <c r="HI656" s="216"/>
      <c r="HJ656" s="216"/>
      <c r="HK656" s="216"/>
    </row>
    <row r="657" spans="2:34" s="216" customFormat="1">
      <c r="B657" s="221"/>
      <c r="C657" s="237" t="str">
        <f t="shared" ref="C657:D686" si="188">C622</f>
        <v>S01</v>
      </c>
      <c r="D657" s="237" t="str">
        <f t="shared" si="188"/>
        <v>Повиквания в мрежата (On Net calls)</v>
      </c>
      <c r="E657" s="615">
        <v>2</v>
      </c>
      <c r="F657" s="615">
        <v>2</v>
      </c>
      <c r="G657" s="615">
        <v>2</v>
      </c>
      <c r="H657" s="615">
        <v>2</v>
      </c>
      <c r="I657" s="615">
        <v>2</v>
      </c>
      <c r="J657" s="615">
        <v>2</v>
      </c>
      <c r="K657" s="615">
        <v>2</v>
      </c>
      <c r="L657" s="510">
        <v>1</v>
      </c>
      <c r="M657" s="510">
        <v>1</v>
      </c>
      <c r="N657" s="510"/>
      <c r="O657" s="510"/>
      <c r="P657" s="510"/>
      <c r="Q657" s="510"/>
      <c r="R657" s="510">
        <v>1</v>
      </c>
      <c r="S657" s="510">
        <v>1</v>
      </c>
      <c r="T657" s="510"/>
      <c r="U657" s="510">
        <v>1</v>
      </c>
      <c r="V657" s="510"/>
      <c r="W657" s="510"/>
      <c r="X657" s="510"/>
      <c r="Y657" s="510"/>
      <c r="Z657" s="510"/>
      <c r="AA657" s="510"/>
      <c r="AB657" s="615">
        <v>2</v>
      </c>
      <c r="AC657" s="615">
        <v>2</v>
      </c>
      <c r="AD657" s="197"/>
      <c r="AE657" s="197"/>
      <c r="AF657" s="197"/>
      <c r="AG657" s="197"/>
      <c r="AH657" s="197"/>
    </row>
    <row r="658" spans="2:34" s="216" customFormat="1">
      <c r="B658" s="221"/>
      <c r="C658" s="237" t="str">
        <f t="shared" ref="C658" si="189">C623</f>
        <v>S02</v>
      </c>
      <c r="D658" s="237" t="str">
        <f t="shared" si="188"/>
        <v>Изходящи повиквания към фиксирана линия (Outgoing Calls to Fixed Line)</v>
      </c>
      <c r="E658" s="510">
        <v>1</v>
      </c>
      <c r="F658" s="510">
        <v>1</v>
      </c>
      <c r="G658" s="510">
        <v>1</v>
      </c>
      <c r="H658" s="510">
        <v>1</v>
      </c>
      <c r="I658" s="510">
        <v>1</v>
      </c>
      <c r="J658" s="510">
        <v>1</v>
      </c>
      <c r="K658" s="510">
        <v>1.5</v>
      </c>
      <c r="L658" s="510">
        <v>1</v>
      </c>
      <c r="M658" s="510">
        <v>1</v>
      </c>
      <c r="N658" s="510"/>
      <c r="O658" s="510"/>
      <c r="P658" s="510"/>
      <c r="Q658" s="510"/>
      <c r="R658" s="510">
        <v>1</v>
      </c>
      <c r="S658" s="510">
        <v>1</v>
      </c>
      <c r="T658" s="510"/>
      <c r="U658" s="510">
        <v>1</v>
      </c>
      <c r="V658" s="510"/>
      <c r="W658" s="510">
        <v>1</v>
      </c>
      <c r="X658" s="510"/>
      <c r="Y658" s="510"/>
      <c r="Z658" s="510"/>
      <c r="AA658" s="510"/>
      <c r="AB658" s="615">
        <v>1</v>
      </c>
      <c r="AC658" s="615">
        <v>1</v>
      </c>
      <c r="AD658" s="197"/>
      <c r="AE658" s="197"/>
      <c r="AF658" s="197"/>
      <c r="AG658" s="197"/>
      <c r="AH658" s="197"/>
    </row>
    <row r="659" spans="2:34" s="216" customFormat="1">
      <c r="B659" s="221"/>
      <c r="C659" s="237" t="str">
        <f t="shared" ref="C659" si="190">C624</f>
        <v>S03</v>
      </c>
      <c r="D659" s="237" t="str">
        <f t="shared" si="188"/>
        <v>Изходящи повиквания към други мобилни мрежи (Outgoing Calls to Other Mobile)</v>
      </c>
      <c r="E659" s="510">
        <v>1</v>
      </c>
      <c r="F659" s="510">
        <v>1</v>
      </c>
      <c r="G659" s="510">
        <v>1</v>
      </c>
      <c r="H659" s="510">
        <v>1</v>
      </c>
      <c r="I659" s="510">
        <v>1</v>
      </c>
      <c r="J659" s="510">
        <v>1</v>
      </c>
      <c r="K659" s="510">
        <v>1.5</v>
      </c>
      <c r="L659" s="510">
        <v>1</v>
      </c>
      <c r="M659" s="510">
        <v>1</v>
      </c>
      <c r="N659" s="510"/>
      <c r="O659" s="510"/>
      <c r="P659" s="510"/>
      <c r="Q659" s="510"/>
      <c r="R659" s="510">
        <v>1</v>
      </c>
      <c r="S659" s="510">
        <v>1</v>
      </c>
      <c r="T659" s="510"/>
      <c r="U659" s="510">
        <v>1</v>
      </c>
      <c r="V659" s="510"/>
      <c r="W659" s="510">
        <v>1</v>
      </c>
      <c r="X659" s="510"/>
      <c r="Y659" s="510"/>
      <c r="Z659" s="510"/>
      <c r="AA659" s="510"/>
      <c r="AB659" s="615">
        <v>1</v>
      </c>
      <c r="AC659" s="615">
        <v>1</v>
      </c>
      <c r="AD659" s="197"/>
      <c r="AE659" s="197"/>
      <c r="AF659" s="197"/>
      <c r="AG659" s="197"/>
      <c r="AH659" s="197"/>
    </row>
    <row r="660" spans="2:34" s="216" customFormat="1">
      <c r="B660" s="221"/>
      <c r="C660" s="237" t="str">
        <f t="shared" ref="C660" si="191">C625</f>
        <v>S04</v>
      </c>
      <c r="D660" s="237" t="str">
        <f t="shared" si="188"/>
        <v>Изходящи международни повиквания (Outgoing Calls to International)</v>
      </c>
      <c r="E660" s="510">
        <v>1</v>
      </c>
      <c r="F660" s="510">
        <v>1</v>
      </c>
      <c r="G660" s="510">
        <v>1</v>
      </c>
      <c r="H660" s="510">
        <v>1</v>
      </c>
      <c r="I660" s="510">
        <v>1</v>
      </c>
      <c r="J660" s="510">
        <v>1</v>
      </c>
      <c r="K660" s="510">
        <v>1.5</v>
      </c>
      <c r="L660" s="510">
        <v>1</v>
      </c>
      <c r="M660" s="510">
        <v>1</v>
      </c>
      <c r="N660" s="510"/>
      <c r="O660" s="510"/>
      <c r="P660" s="510"/>
      <c r="Q660" s="510"/>
      <c r="R660" s="510">
        <v>1</v>
      </c>
      <c r="S660" s="510">
        <v>1</v>
      </c>
      <c r="T660" s="510"/>
      <c r="U660" s="510">
        <v>1</v>
      </c>
      <c r="V660" s="510"/>
      <c r="W660" s="510"/>
      <c r="X660" s="510">
        <v>1</v>
      </c>
      <c r="Y660" s="510"/>
      <c r="Z660" s="510"/>
      <c r="AA660" s="510"/>
      <c r="AB660" s="615">
        <v>1</v>
      </c>
      <c r="AC660" s="615">
        <v>1</v>
      </c>
      <c r="AD660" s="197"/>
      <c r="AE660" s="197"/>
      <c r="AF660" s="197"/>
      <c r="AG660" s="197"/>
      <c r="AH660" s="197"/>
    </row>
    <row r="661" spans="2:34" s="216" customFormat="1">
      <c r="B661" s="215"/>
      <c r="C661" s="237" t="str">
        <f t="shared" ref="C661" si="192">C626</f>
        <v>S05</v>
      </c>
      <c r="D661" s="237" t="str">
        <f t="shared" si="188"/>
        <v>Входящи повиквания от фиксирана линия (Incoming calls from fixed)</v>
      </c>
      <c r="E661" s="510">
        <v>1</v>
      </c>
      <c r="F661" s="510">
        <v>1</v>
      </c>
      <c r="G661" s="510">
        <v>1</v>
      </c>
      <c r="H661" s="510">
        <v>1</v>
      </c>
      <c r="I661" s="510">
        <v>1</v>
      </c>
      <c r="J661" s="510">
        <v>1</v>
      </c>
      <c r="K661" s="510">
        <v>1.5</v>
      </c>
      <c r="L661" s="510">
        <v>1</v>
      </c>
      <c r="M661" s="510">
        <v>1</v>
      </c>
      <c r="N661" s="510"/>
      <c r="O661" s="510"/>
      <c r="P661" s="510"/>
      <c r="Q661" s="510"/>
      <c r="R661" s="510">
        <v>1</v>
      </c>
      <c r="S661" s="510">
        <v>1</v>
      </c>
      <c r="T661" s="510"/>
      <c r="U661" s="510"/>
      <c r="V661" s="510">
        <v>1</v>
      </c>
      <c r="W661" s="510">
        <v>1</v>
      </c>
      <c r="X661" s="510"/>
      <c r="Y661" s="510"/>
      <c r="Z661" s="510"/>
      <c r="AA661" s="510"/>
      <c r="AB661" s="615">
        <v>1</v>
      </c>
      <c r="AC661" s="615">
        <v>1</v>
      </c>
      <c r="AD661" s="197"/>
      <c r="AE661" s="197"/>
      <c r="AF661" s="197"/>
      <c r="AG661" s="197"/>
      <c r="AH661" s="197"/>
    </row>
    <row r="662" spans="2:34" s="216" customFormat="1">
      <c r="B662" s="215"/>
      <c r="C662" s="237" t="str">
        <f t="shared" ref="C662" si="193">C627</f>
        <v>S06</v>
      </c>
      <c r="D662" s="237" t="str">
        <f t="shared" si="188"/>
        <v>Входящи повиквания от други мобилни мрежи (Incoming calls from other mobile)</v>
      </c>
      <c r="E662" s="510">
        <v>1</v>
      </c>
      <c r="F662" s="510">
        <v>1</v>
      </c>
      <c r="G662" s="510">
        <v>1</v>
      </c>
      <c r="H662" s="510">
        <v>1</v>
      </c>
      <c r="I662" s="510">
        <v>1</v>
      </c>
      <c r="J662" s="510">
        <v>1</v>
      </c>
      <c r="K662" s="510">
        <v>1.5</v>
      </c>
      <c r="L662" s="510">
        <v>1</v>
      </c>
      <c r="M662" s="510">
        <v>1</v>
      </c>
      <c r="N662" s="510"/>
      <c r="O662" s="510"/>
      <c r="P662" s="510"/>
      <c r="Q662" s="510"/>
      <c r="R662" s="510">
        <v>1</v>
      </c>
      <c r="S662" s="510">
        <v>1</v>
      </c>
      <c r="T662" s="510"/>
      <c r="U662" s="510"/>
      <c r="V662" s="510">
        <v>1</v>
      </c>
      <c r="W662" s="510">
        <v>1</v>
      </c>
      <c r="X662" s="510"/>
      <c r="Y662" s="510"/>
      <c r="Z662" s="510"/>
      <c r="AA662" s="510"/>
      <c r="AB662" s="615">
        <v>1</v>
      </c>
      <c r="AC662" s="615">
        <v>1</v>
      </c>
      <c r="AD662" s="197"/>
      <c r="AE662" s="197"/>
      <c r="AF662" s="197"/>
      <c r="AG662" s="197"/>
      <c r="AH662" s="197"/>
    </row>
    <row r="663" spans="2:34" s="216" customFormat="1">
      <c r="B663" s="215"/>
      <c r="C663" s="237" t="str">
        <f t="shared" ref="C663" si="194">C628</f>
        <v>S07</v>
      </c>
      <c r="D663" s="237" t="str">
        <f t="shared" si="188"/>
        <v>Входящи международни повиквания (Incoming calls from international)</v>
      </c>
      <c r="E663" s="510">
        <v>1</v>
      </c>
      <c r="F663" s="510">
        <v>1</v>
      </c>
      <c r="G663" s="510">
        <v>1</v>
      </c>
      <c r="H663" s="510">
        <v>1</v>
      </c>
      <c r="I663" s="510">
        <v>1</v>
      </c>
      <c r="J663" s="510">
        <v>1</v>
      </c>
      <c r="K663" s="510">
        <v>1.5</v>
      </c>
      <c r="L663" s="510">
        <v>1</v>
      </c>
      <c r="M663" s="510">
        <v>1</v>
      </c>
      <c r="N663" s="510"/>
      <c r="O663" s="510"/>
      <c r="P663" s="510"/>
      <c r="Q663" s="510"/>
      <c r="R663" s="510">
        <v>1</v>
      </c>
      <c r="S663" s="510">
        <v>1</v>
      </c>
      <c r="T663" s="510"/>
      <c r="U663" s="510"/>
      <c r="V663" s="510">
        <v>1</v>
      </c>
      <c r="W663" s="510"/>
      <c r="X663" s="510">
        <v>1</v>
      </c>
      <c r="Y663" s="510"/>
      <c r="Z663" s="510"/>
      <c r="AA663" s="510"/>
      <c r="AB663" s="615">
        <v>1</v>
      </c>
      <c r="AC663" s="615">
        <v>1</v>
      </c>
      <c r="AD663" s="197"/>
      <c r="AE663" s="197"/>
      <c r="AF663" s="197"/>
      <c r="AG663" s="197"/>
      <c r="AH663" s="197"/>
    </row>
    <row r="664" spans="2:34" s="216" customFormat="1">
      <c r="B664" s="221"/>
      <c r="C664" s="237" t="str">
        <f t="shared" ref="C664" si="195">C629</f>
        <v>S08</v>
      </c>
      <c r="D664" s="237" t="str">
        <f t="shared" si="188"/>
        <v>Изходящи повиквания от чужди абонати в роуминг в мрежата на предприятието (Roaming Calls Outbound)</v>
      </c>
      <c r="E664" s="510">
        <v>1</v>
      </c>
      <c r="F664" s="510">
        <v>1</v>
      </c>
      <c r="G664" s="510">
        <v>1</v>
      </c>
      <c r="H664" s="510">
        <v>1</v>
      </c>
      <c r="I664" s="510">
        <v>1</v>
      </c>
      <c r="J664" s="510">
        <v>1</v>
      </c>
      <c r="K664" s="510">
        <v>1.5</v>
      </c>
      <c r="L664" s="510">
        <v>1</v>
      </c>
      <c r="M664" s="510">
        <v>1</v>
      </c>
      <c r="N664" s="510"/>
      <c r="O664" s="510"/>
      <c r="P664" s="510"/>
      <c r="Q664" s="510"/>
      <c r="R664" s="510">
        <v>1</v>
      </c>
      <c r="S664" s="510">
        <v>1</v>
      </c>
      <c r="T664" s="510"/>
      <c r="U664" s="510"/>
      <c r="V664" s="510">
        <v>1</v>
      </c>
      <c r="W664" s="510"/>
      <c r="X664" s="510">
        <v>1</v>
      </c>
      <c r="Y664" s="510"/>
      <c r="Z664" s="510"/>
      <c r="AA664" s="510"/>
      <c r="AB664" s="615">
        <v>1</v>
      </c>
      <c r="AC664" s="615">
        <v>1</v>
      </c>
      <c r="AD664" s="197"/>
      <c r="AE664" s="197"/>
      <c r="AF664" s="197"/>
      <c r="AG664" s="197"/>
      <c r="AH664" s="197"/>
    </row>
    <row r="665" spans="2:34" s="216" customFormat="1">
      <c r="B665" s="221"/>
      <c r="C665" s="237" t="str">
        <f t="shared" ref="C665" si="196">C630</f>
        <v>S09</v>
      </c>
      <c r="D665" s="237" t="str">
        <f t="shared" si="188"/>
        <v>Входящи повиквания от чужди абонати в роуминг в мрежата на предприятието (Roaming Calls Inbound)</v>
      </c>
      <c r="E665" s="510">
        <v>1</v>
      </c>
      <c r="F665" s="510">
        <v>1</v>
      </c>
      <c r="G665" s="510">
        <v>1</v>
      </c>
      <c r="H665" s="510">
        <v>1</v>
      </c>
      <c r="I665" s="510">
        <v>1</v>
      </c>
      <c r="J665" s="510">
        <v>1</v>
      </c>
      <c r="K665" s="510">
        <v>1.5</v>
      </c>
      <c r="L665" s="510">
        <v>1</v>
      </c>
      <c r="M665" s="510">
        <v>1</v>
      </c>
      <c r="N665" s="510"/>
      <c r="O665" s="510"/>
      <c r="P665" s="510"/>
      <c r="Q665" s="510"/>
      <c r="R665" s="510">
        <v>1</v>
      </c>
      <c r="S665" s="510">
        <v>1</v>
      </c>
      <c r="T665" s="510"/>
      <c r="U665" s="510"/>
      <c r="V665" s="510">
        <v>1</v>
      </c>
      <c r="W665" s="510"/>
      <c r="X665" s="510">
        <v>1</v>
      </c>
      <c r="Y665" s="510"/>
      <c r="Z665" s="510"/>
      <c r="AA665" s="510"/>
      <c r="AB665" s="615">
        <v>1</v>
      </c>
      <c r="AC665" s="615">
        <v>1</v>
      </c>
      <c r="AD665" s="197"/>
      <c r="AE665" s="197"/>
      <c r="AF665" s="197"/>
      <c r="AG665" s="197"/>
      <c r="AH665" s="197"/>
    </row>
    <row r="666" spans="2:34" s="216" customFormat="1">
      <c r="B666" s="221"/>
      <c r="C666" s="237" t="str">
        <f t="shared" ref="C666" si="197">C631</f>
        <v>S10</v>
      </c>
      <c r="D666" s="237" t="str">
        <f t="shared" si="188"/>
        <v>Гласова поща (Voice mail)</v>
      </c>
      <c r="E666" s="510">
        <v>1</v>
      </c>
      <c r="F666" s="510">
        <v>1</v>
      </c>
      <c r="G666" s="510">
        <v>1</v>
      </c>
      <c r="H666" s="510">
        <v>1</v>
      </c>
      <c r="I666" s="510">
        <v>1</v>
      </c>
      <c r="J666" s="510">
        <v>1</v>
      </c>
      <c r="K666" s="510">
        <v>1</v>
      </c>
      <c r="L666" s="510">
        <v>1</v>
      </c>
      <c r="M666" s="510">
        <v>1</v>
      </c>
      <c r="N666" s="510"/>
      <c r="O666" s="510"/>
      <c r="P666" s="510"/>
      <c r="Q666" s="510">
        <v>1</v>
      </c>
      <c r="R666" s="510">
        <v>1</v>
      </c>
      <c r="S666" s="510">
        <v>1</v>
      </c>
      <c r="T666" s="510"/>
      <c r="U666" s="510">
        <v>1</v>
      </c>
      <c r="V666" s="510"/>
      <c r="W666" s="510"/>
      <c r="X666" s="510"/>
      <c r="Y666" s="510"/>
      <c r="Z666" s="510"/>
      <c r="AA666" s="510"/>
      <c r="AB666" s="615">
        <v>1</v>
      </c>
      <c r="AC666" s="615">
        <v>1</v>
      </c>
      <c r="AD666" s="197"/>
      <c r="AE666" s="197"/>
      <c r="AF666" s="197"/>
      <c r="AG666" s="197"/>
      <c r="AH666" s="197"/>
    </row>
    <row r="667" spans="2:34" s="216" customFormat="1">
      <c r="B667" s="221"/>
      <c r="C667" s="237" t="str">
        <f t="shared" ref="C667" si="198">C632</f>
        <v>S11</v>
      </c>
      <c r="D667" s="237" t="str">
        <f t="shared" si="188"/>
        <v>Повиквания към центъра за обслужване на клиенти (Help desk call)</v>
      </c>
      <c r="E667" s="510">
        <v>1</v>
      </c>
      <c r="F667" s="510">
        <v>1</v>
      </c>
      <c r="G667" s="510">
        <v>1</v>
      </c>
      <c r="H667" s="510">
        <v>1</v>
      </c>
      <c r="I667" s="510">
        <v>1</v>
      </c>
      <c r="J667" s="510">
        <v>1</v>
      </c>
      <c r="K667" s="510">
        <v>1</v>
      </c>
      <c r="L667" s="510">
        <v>1</v>
      </c>
      <c r="M667" s="510">
        <v>1</v>
      </c>
      <c r="N667" s="510"/>
      <c r="O667" s="510"/>
      <c r="P667" s="510"/>
      <c r="Q667" s="510"/>
      <c r="R667" s="510">
        <v>1</v>
      </c>
      <c r="S667" s="510">
        <v>1</v>
      </c>
      <c r="T667" s="510"/>
      <c r="U667" s="510">
        <v>1</v>
      </c>
      <c r="V667" s="510"/>
      <c r="W667" s="510"/>
      <c r="X667" s="510"/>
      <c r="Y667" s="510"/>
      <c r="Z667" s="510"/>
      <c r="AA667" s="510"/>
      <c r="AB667" s="615">
        <v>1</v>
      </c>
      <c r="AC667" s="615">
        <v>1</v>
      </c>
      <c r="AD667" s="197"/>
      <c r="AE667" s="197"/>
      <c r="AF667" s="197"/>
      <c r="AG667" s="197"/>
      <c r="AH667" s="197"/>
    </row>
    <row r="668" spans="2:34" s="216" customFormat="1">
      <c r="B668" s="221"/>
      <c r="C668" s="237" t="str">
        <f t="shared" ref="C668" si="199">C633</f>
        <v>S12</v>
      </c>
      <c r="D668" s="237" t="str">
        <f t="shared" si="188"/>
        <v>Видеоразговори (Video call)</v>
      </c>
      <c r="E668" s="510">
        <v>1</v>
      </c>
      <c r="F668" s="510">
        <v>1</v>
      </c>
      <c r="G668" s="510">
        <v>1</v>
      </c>
      <c r="H668" s="510">
        <v>1</v>
      </c>
      <c r="I668" s="510">
        <v>1</v>
      </c>
      <c r="J668" s="510">
        <v>1</v>
      </c>
      <c r="K668" s="510">
        <v>1.5</v>
      </c>
      <c r="L668" s="510">
        <v>1</v>
      </c>
      <c r="M668" s="510">
        <v>1</v>
      </c>
      <c r="N668" s="510"/>
      <c r="O668" s="510"/>
      <c r="P668" s="510"/>
      <c r="Q668" s="510"/>
      <c r="R668" s="510">
        <v>1</v>
      </c>
      <c r="S668" s="510">
        <v>1</v>
      </c>
      <c r="T668" s="510"/>
      <c r="U668" s="510">
        <v>1</v>
      </c>
      <c r="V668" s="510"/>
      <c r="W668" s="510">
        <v>1</v>
      </c>
      <c r="X668" s="510"/>
      <c r="Y668" s="510"/>
      <c r="Z668" s="510"/>
      <c r="AA668" s="510"/>
      <c r="AB668" s="615">
        <v>1</v>
      </c>
      <c r="AC668" s="615">
        <v>1</v>
      </c>
      <c r="AD668" s="197"/>
      <c r="AE668" s="197"/>
      <c r="AF668" s="197"/>
      <c r="AG668" s="197"/>
      <c r="AH668" s="197"/>
    </row>
    <row r="669" spans="2:34" s="216" customFormat="1">
      <c r="B669" s="221"/>
      <c r="C669" s="237" t="str">
        <f t="shared" ref="C669" si="200">C634</f>
        <v>S13</v>
      </c>
      <c r="D669" s="237" t="str">
        <f t="shared" si="188"/>
        <v>MMS в мрежата (MMS on net)</v>
      </c>
      <c r="E669" s="615">
        <v>2</v>
      </c>
      <c r="F669" s="615">
        <v>2</v>
      </c>
      <c r="G669" s="615">
        <v>2</v>
      </c>
      <c r="H669" s="615">
        <v>2</v>
      </c>
      <c r="I669" s="615">
        <v>2</v>
      </c>
      <c r="J669" s="615">
        <v>2</v>
      </c>
      <c r="K669" s="615">
        <v>2</v>
      </c>
      <c r="L669" s="510">
        <v>1</v>
      </c>
      <c r="M669" s="510">
        <v>1</v>
      </c>
      <c r="N669" s="510"/>
      <c r="O669" s="510"/>
      <c r="P669" s="510">
        <v>1</v>
      </c>
      <c r="Q669" s="510"/>
      <c r="R669" s="510">
        <v>1</v>
      </c>
      <c r="S669" s="510">
        <v>1</v>
      </c>
      <c r="T669" s="510">
        <v>1</v>
      </c>
      <c r="U669" s="510">
        <v>1</v>
      </c>
      <c r="V669" s="510"/>
      <c r="W669" s="510"/>
      <c r="X669" s="510"/>
      <c r="Y669" s="510"/>
      <c r="Z669" s="510"/>
      <c r="AA669" s="510"/>
      <c r="AB669" s="615">
        <v>2</v>
      </c>
      <c r="AC669" s="615">
        <v>2</v>
      </c>
      <c r="AD669" s="197"/>
      <c r="AE669" s="197"/>
      <c r="AF669" s="197"/>
      <c r="AG669" s="197"/>
      <c r="AH669" s="197"/>
    </row>
    <row r="670" spans="2:34" s="216" customFormat="1">
      <c r="B670" s="221"/>
      <c r="C670" s="237" t="str">
        <f t="shared" ref="C670" si="201">C635</f>
        <v>S14</v>
      </c>
      <c r="D670" s="237" t="str">
        <f t="shared" si="188"/>
        <v>Изходящи MMS към други мрежи (MMS outgoing to other network)</v>
      </c>
      <c r="E670" s="510">
        <v>1</v>
      </c>
      <c r="F670" s="510">
        <v>1</v>
      </c>
      <c r="G670" s="510">
        <v>1</v>
      </c>
      <c r="H670" s="510">
        <v>1</v>
      </c>
      <c r="I670" s="510">
        <v>1</v>
      </c>
      <c r="J670" s="510">
        <v>1</v>
      </c>
      <c r="K670" s="510">
        <v>1.5</v>
      </c>
      <c r="L670" s="510">
        <v>1</v>
      </c>
      <c r="M670" s="510">
        <v>1</v>
      </c>
      <c r="N670" s="510"/>
      <c r="O670" s="510"/>
      <c r="P670" s="510">
        <v>1</v>
      </c>
      <c r="Q670" s="510"/>
      <c r="R670" s="510">
        <v>1</v>
      </c>
      <c r="S670" s="510">
        <v>1</v>
      </c>
      <c r="T670" s="510">
        <v>1</v>
      </c>
      <c r="U670" s="510">
        <v>1</v>
      </c>
      <c r="V670" s="510"/>
      <c r="W670" s="510">
        <v>1</v>
      </c>
      <c r="X670" s="510"/>
      <c r="Y670" s="510"/>
      <c r="Z670" s="510"/>
      <c r="AA670" s="510"/>
      <c r="AB670" s="615">
        <v>1</v>
      </c>
      <c r="AC670" s="615">
        <v>1</v>
      </c>
      <c r="AD670" s="197"/>
      <c r="AE670" s="197"/>
      <c r="AF670" s="197"/>
      <c r="AG670" s="197"/>
      <c r="AH670" s="197"/>
    </row>
    <row r="671" spans="2:34" s="216" customFormat="1">
      <c r="B671" s="221"/>
      <c r="C671" s="237" t="str">
        <f t="shared" ref="C671" si="202">C636</f>
        <v>S15</v>
      </c>
      <c r="D671" s="237" t="str">
        <f t="shared" si="188"/>
        <v>Входящи MMS от други мрежи (MMS incoming from other network)</v>
      </c>
      <c r="E671" s="510">
        <v>1</v>
      </c>
      <c r="F671" s="510">
        <v>1</v>
      </c>
      <c r="G671" s="510">
        <v>1</v>
      </c>
      <c r="H671" s="510">
        <v>1</v>
      </c>
      <c r="I671" s="510">
        <v>1</v>
      </c>
      <c r="J671" s="510">
        <v>1</v>
      </c>
      <c r="K671" s="510">
        <v>1.5</v>
      </c>
      <c r="L671" s="510">
        <v>1</v>
      </c>
      <c r="M671" s="510">
        <v>1</v>
      </c>
      <c r="N671" s="510"/>
      <c r="O671" s="510"/>
      <c r="P671" s="510">
        <v>1</v>
      </c>
      <c r="Q671" s="510"/>
      <c r="R671" s="510">
        <v>1</v>
      </c>
      <c r="S671" s="510">
        <v>1</v>
      </c>
      <c r="T671" s="510">
        <v>1</v>
      </c>
      <c r="U671" s="510"/>
      <c r="V671" s="510">
        <v>1</v>
      </c>
      <c r="W671" s="510">
        <v>1</v>
      </c>
      <c r="X671" s="510"/>
      <c r="Y671" s="510"/>
      <c r="Z671" s="510"/>
      <c r="AA671" s="510"/>
      <c r="AB671" s="615">
        <v>1</v>
      </c>
      <c r="AC671" s="615">
        <v>1</v>
      </c>
      <c r="AD671" s="197"/>
      <c r="AE671" s="197"/>
      <c r="AF671" s="197"/>
      <c r="AG671" s="197"/>
      <c r="AH671" s="197"/>
    </row>
    <row r="672" spans="2:34" s="216" customFormat="1">
      <c r="B672" s="221"/>
      <c r="C672" s="237" t="str">
        <f t="shared" ref="C672" si="203">C637</f>
        <v>S16</v>
      </c>
      <c r="D672" s="237" t="str">
        <f t="shared" si="188"/>
        <v>SMS в мрежата (SMS on net)</v>
      </c>
      <c r="E672" s="615">
        <v>2</v>
      </c>
      <c r="F672" s="615">
        <v>2</v>
      </c>
      <c r="G672" s="615">
        <v>2</v>
      </c>
      <c r="H672" s="615">
        <v>2</v>
      </c>
      <c r="I672" s="615">
        <v>2</v>
      </c>
      <c r="J672" s="615">
        <v>2</v>
      </c>
      <c r="K672" s="615">
        <v>2</v>
      </c>
      <c r="L672" s="510">
        <v>1</v>
      </c>
      <c r="M672" s="510">
        <v>1</v>
      </c>
      <c r="N672" s="510">
        <v>1</v>
      </c>
      <c r="O672" s="510">
        <v>1</v>
      </c>
      <c r="P672" s="510"/>
      <c r="Q672" s="510"/>
      <c r="R672" s="510">
        <v>1</v>
      </c>
      <c r="S672" s="510">
        <v>1</v>
      </c>
      <c r="T672" s="510">
        <v>1</v>
      </c>
      <c r="U672" s="510">
        <v>1</v>
      </c>
      <c r="V672" s="510"/>
      <c r="W672" s="510"/>
      <c r="X672" s="510"/>
      <c r="Y672" s="510"/>
      <c r="Z672" s="510"/>
      <c r="AA672" s="510"/>
      <c r="AB672" s="615">
        <v>2</v>
      </c>
      <c r="AC672" s="615">
        <v>2</v>
      </c>
      <c r="AD672" s="197"/>
      <c r="AE672" s="197"/>
      <c r="AF672" s="197"/>
      <c r="AG672" s="197"/>
      <c r="AH672" s="197"/>
    </row>
    <row r="673" spans="2:34" s="216" customFormat="1">
      <c r="B673" s="221"/>
      <c r="C673" s="237" t="str">
        <f t="shared" ref="C673" si="204">C638</f>
        <v>S17</v>
      </c>
      <c r="D673" s="237" t="str">
        <f t="shared" si="188"/>
        <v>Изходящи SMS към други мрежи (SMS outgoing to other network)</v>
      </c>
      <c r="E673" s="510">
        <v>1</v>
      </c>
      <c r="F673" s="510">
        <v>1</v>
      </c>
      <c r="G673" s="510">
        <v>1</v>
      </c>
      <c r="H673" s="510">
        <v>1</v>
      </c>
      <c r="I673" s="510">
        <v>1</v>
      </c>
      <c r="J673" s="510">
        <v>1</v>
      </c>
      <c r="K673" s="510">
        <v>1.5</v>
      </c>
      <c r="L673" s="510">
        <v>1</v>
      </c>
      <c r="M673" s="510">
        <v>1</v>
      </c>
      <c r="N673" s="510">
        <v>1</v>
      </c>
      <c r="O673" s="510">
        <v>1</v>
      </c>
      <c r="P673" s="510"/>
      <c r="Q673" s="510"/>
      <c r="R673" s="510">
        <v>1</v>
      </c>
      <c r="S673" s="510">
        <v>1</v>
      </c>
      <c r="T673" s="510">
        <v>1</v>
      </c>
      <c r="U673" s="510">
        <v>1</v>
      </c>
      <c r="V673" s="510"/>
      <c r="W673" s="510">
        <v>1</v>
      </c>
      <c r="X673" s="510"/>
      <c r="Y673" s="510"/>
      <c r="Z673" s="510"/>
      <c r="AA673" s="510"/>
      <c r="AB673" s="615">
        <v>1</v>
      </c>
      <c r="AC673" s="615">
        <v>1</v>
      </c>
      <c r="AD673" s="197"/>
      <c r="AE673" s="197"/>
      <c r="AF673" s="197"/>
      <c r="AG673" s="197"/>
      <c r="AH673" s="197"/>
    </row>
    <row r="674" spans="2:34" s="216" customFormat="1">
      <c r="B674" s="221"/>
      <c r="C674" s="237" t="str">
        <f t="shared" ref="C674" si="205">C639</f>
        <v>S18</v>
      </c>
      <c r="D674" s="237" t="str">
        <f t="shared" si="188"/>
        <v>Входящи SMS от други мрежи (SMS incoming from other network)</v>
      </c>
      <c r="E674" s="510">
        <v>1</v>
      </c>
      <c r="F674" s="510">
        <v>1</v>
      </c>
      <c r="G674" s="510">
        <v>1</v>
      </c>
      <c r="H674" s="510">
        <v>1</v>
      </c>
      <c r="I674" s="510">
        <v>1</v>
      </c>
      <c r="J674" s="510">
        <v>1</v>
      </c>
      <c r="K674" s="510">
        <v>1.5</v>
      </c>
      <c r="L674" s="510">
        <v>1</v>
      </c>
      <c r="M674" s="510">
        <v>1</v>
      </c>
      <c r="N674" s="510">
        <v>1</v>
      </c>
      <c r="O674" s="510">
        <v>1</v>
      </c>
      <c r="P674" s="510"/>
      <c r="Q674" s="510"/>
      <c r="R674" s="510">
        <v>1</v>
      </c>
      <c r="S674" s="510">
        <v>1</v>
      </c>
      <c r="T674" s="510">
        <v>1</v>
      </c>
      <c r="U674" s="510"/>
      <c r="V674" s="510">
        <v>1</v>
      </c>
      <c r="W674" s="510">
        <v>1</v>
      </c>
      <c r="X674" s="510"/>
      <c r="Y674" s="510"/>
      <c r="Z674" s="510"/>
      <c r="AA674" s="510"/>
      <c r="AB674" s="615">
        <v>1</v>
      </c>
      <c r="AC674" s="615">
        <v>1</v>
      </c>
      <c r="AD674" s="197"/>
      <c r="AE674" s="197"/>
      <c r="AF674" s="197"/>
      <c r="AG674" s="197"/>
      <c r="AH674" s="197"/>
    </row>
    <row r="675" spans="2:34" s="216" customFormat="1">
      <c r="B675" s="221"/>
      <c r="C675" s="237" t="str">
        <f t="shared" ref="C675" si="206">C640</f>
        <v>S19</v>
      </c>
      <c r="D675" s="237" t="str">
        <f t="shared" si="188"/>
        <v>Пренос на данни (Data services)</v>
      </c>
      <c r="E675" s="603">
        <v>0</v>
      </c>
      <c r="F675" s="510">
        <v>1</v>
      </c>
      <c r="G675" s="603">
        <v>0</v>
      </c>
      <c r="H675" s="510">
        <v>1</v>
      </c>
      <c r="I675" s="603">
        <v>0</v>
      </c>
      <c r="J675" s="510">
        <v>1</v>
      </c>
      <c r="K675" s="510">
        <v>1</v>
      </c>
      <c r="L675" s="510">
        <v>1</v>
      </c>
      <c r="M675" s="510">
        <v>1</v>
      </c>
      <c r="N675" s="510"/>
      <c r="O675" s="510"/>
      <c r="P675" s="510"/>
      <c r="Q675" s="510"/>
      <c r="R675" s="510">
        <v>1</v>
      </c>
      <c r="S675" s="510">
        <v>1</v>
      </c>
      <c r="T675" s="510">
        <v>1</v>
      </c>
      <c r="U675" s="510">
        <v>1</v>
      </c>
      <c r="V675" s="510"/>
      <c r="W675" s="510"/>
      <c r="X675" s="510"/>
      <c r="Y675" s="510">
        <v>1</v>
      </c>
      <c r="Z675" s="510">
        <v>1</v>
      </c>
      <c r="AA675" s="510">
        <v>1</v>
      </c>
      <c r="AB675" s="615">
        <v>1</v>
      </c>
      <c r="AC675" s="615">
        <v>1</v>
      </c>
      <c r="AD675" s="197"/>
      <c r="AE675" s="197"/>
      <c r="AF675" s="197"/>
      <c r="AG675" s="197"/>
      <c r="AH675" s="197"/>
    </row>
    <row r="676" spans="2:34" s="216" customFormat="1">
      <c r="B676" s="221"/>
      <c r="C676" s="237" t="str">
        <f t="shared" ref="C676:C686" si="207">C641</f>
        <v>S20</v>
      </c>
      <c r="D676" s="237" t="str">
        <f t="shared" si="188"/>
        <v>Subscribers</v>
      </c>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c r="AA676" s="197"/>
      <c r="AB676" s="197"/>
      <c r="AC676" s="197"/>
      <c r="AD676" s="197"/>
      <c r="AE676" s="197"/>
      <c r="AF676" s="197"/>
      <c r="AG676" s="197"/>
      <c r="AH676" s="197"/>
    </row>
    <row r="677" spans="2:34" s="216" customFormat="1">
      <c r="B677" s="221"/>
      <c r="C677" s="237" t="str">
        <f t="shared" si="207"/>
        <v>S21</v>
      </c>
      <c r="D677" s="237" t="str">
        <f t="shared" si="188"/>
        <v>OTHER: complete as required</v>
      </c>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c r="AA677" s="197"/>
      <c r="AB677" s="197"/>
      <c r="AC677" s="197"/>
      <c r="AD677" s="197"/>
      <c r="AE677" s="197"/>
      <c r="AF677" s="197"/>
      <c r="AG677" s="197"/>
      <c r="AH677" s="197"/>
    </row>
    <row r="678" spans="2:34" s="216" customFormat="1">
      <c r="B678" s="221"/>
      <c r="C678" s="237" t="str">
        <f t="shared" si="207"/>
        <v>S22</v>
      </c>
      <c r="D678" s="237" t="str">
        <f t="shared" si="188"/>
        <v>OTHER: complete as required</v>
      </c>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c r="AA678" s="197"/>
      <c r="AB678" s="197"/>
      <c r="AC678" s="197"/>
      <c r="AD678" s="197"/>
      <c r="AE678" s="197"/>
      <c r="AF678" s="197"/>
      <c r="AG678" s="197"/>
      <c r="AH678" s="197"/>
    </row>
    <row r="679" spans="2:34" s="216" customFormat="1">
      <c r="B679" s="221"/>
      <c r="C679" s="237" t="str">
        <f t="shared" si="207"/>
        <v>S23</v>
      </c>
      <c r="D679" s="237" t="str">
        <f t="shared" si="188"/>
        <v>OTHER: complete as required</v>
      </c>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c r="AA679" s="197"/>
      <c r="AB679" s="197"/>
      <c r="AC679" s="197"/>
      <c r="AD679" s="197"/>
      <c r="AE679" s="197"/>
      <c r="AF679" s="197"/>
      <c r="AG679" s="197"/>
      <c r="AH679" s="197"/>
    </row>
    <row r="680" spans="2:34" s="216" customFormat="1">
      <c r="B680" s="221"/>
      <c r="C680" s="237" t="str">
        <f t="shared" si="207"/>
        <v>S24</v>
      </c>
      <c r="D680" s="237" t="str">
        <f t="shared" si="188"/>
        <v>OTHER: complete as required</v>
      </c>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c r="AA680" s="197"/>
      <c r="AB680" s="197"/>
      <c r="AC680" s="197"/>
      <c r="AD680" s="197"/>
      <c r="AE680" s="197"/>
      <c r="AF680" s="197"/>
      <c r="AG680" s="197"/>
      <c r="AH680" s="197"/>
    </row>
    <row r="681" spans="2:34" s="216" customFormat="1">
      <c r="B681" s="221"/>
      <c r="C681" s="237" t="str">
        <f t="shared" si="207"/>
        <v>S25</v>
      </c>
      <c r="D681" s="237" t="str">
        <f t="shared" si="188"/>
        <v>OTHER: complete as required</v>
      </c>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c r="AA681" s="197"/>
      <c r="AB681" s="197"/>
      <c r="AC681" s="197"/>
      <c r="AD681" s="197"/>
      <c r="AE681" s="197"/>
      <c r="AF681" s="197"/>
      <c r="AG681" s="197"/>
      <c r="AH681" s="197"/>
    </row>
    <row r="682" spans="2:34" s="216" customFormat="1">
      <c r="B682" s="221"/>
      <c r="C682" s="237" t="str">
        <f t="shared" si="207"/>
        <v>S26</v>
      </c>
      <c r="D682" s="237" t="str">
        <f t="shared" si="188"/>
        <v>OTHER: complete as required</v>
      </c>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c r="AA682" s="197"/>
      <c r="AB682" s="197"/>
      <c r="AC682" s="197"/>
      <c r="AD682" s="197"/>
      <c r="AE682" s="197"/>
      <c r="AF682" s="197"/>
      <c r="AG682" s="197"/>
      <c r="AH682" s="197"/>
    </row>
    <row r="683" spans="2:34" s="216" customFormat="1">
      <c r="B683" s="221"/>
      <c r="C683" s="237" t="str">
        <f t="shared" si="207"/>
        <v>S27</v>
      </c>
      <c r="D683" s="237" t="str">
        <f t="shared" si="188"/>
        <v>OTHER: complete as required</v>
      </c>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c r="AA683" s="197"/>
      <c r="AB683" s="197"/>
      <c r="AC683" s="197"/>
      <c r="AD683" s="197"/>
      <c r="AE683" s="197"/>
      <c r="AF683" s="197"/>
      <c r="AG683" s="197"/>
      <c r="AH683" s="197"/>
    </row>
    <row r="684" spans="2:34" s="216" customFormat="1">
      <c r="B684" s="221"/>
      <c r="C684" s="237" t="str">
        <f t="shared" si="207"/>
        <v>S28</v>
      </c>
      <c r="D684" s="237" t="str">
        <f t="shared" si="188"/>
        <v>OTHER: complete as required</v>
      </c>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c r="AA684" s="197"/>
      <c r="AB684" s="197"/>
      <c r="AC684" s="197"/>
      <c r="AD684" s="197"/>
      <c r="AE684" s="197"/>
      <c r="AF684" s="197"/>
      <c r="AG684" s="197"/>
      <c r="AH684" s="197"/>
    </row>
    <row r="685" spans="2:34" s="216" customFormat="1">
      <c r="B685" s="221"/>
      <c r="C685" s="237" t="str">
        <f t="shared" si="207"/>
        <v>S29</v>
      </c>
      <c r="D685" s="237" t="str">
        <f t="shared" si="188"/>
        <v>OTHER: complete as required</v>
      </c>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c r="AA685" s="197"/>
      <c r="AB685" s="197"/>
      <c r="AC685" s="197"/>
      <c r="AD685" s="197"/>
      <c r="AE685" s="197"/>
      <c r="AF685" s="197"/>
      <c r="AG685" s="197"/>
      <c r="AH685" s="197"/>
    </row>
    <row r="686" spans="2:34" s="216" customFormat="1">
      <c r="B686" s="221"/>
      <c r="C686" s="237" t="str">
        <f t="shared" si="207"/>
        <v>S30</v>
      </c>
      <c r="D686" s="237" t="str">
        <f t="shared" si="188"/>
        <v>OTHER: complete as required</v>
      </c>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c r="AA686" s="197"/>
      <c r="AB686" s="197"/>
      <c r="AC686" s="197"/>
      <c r="AD686" s="197"/>
      <c r="AE686" s="197"/>
      <c r="AF686" s="197"/>
      <c r="AG686" s="197"/>
      <c r="AH686" s="197"/>
    </row>
    <row r="687" spans="2:34" s="216" customFormat="1">
      <c r="B687" s="221"/>
      <c r="C687" s="208"/>
      <c r="D687" s="208"/>
      <c r="E687" s="229"/>
      <c r="F687" s="238"/>
      <c r="G687" s="238"/>
      <c r="H687" s="238"/>
      <c r="I687" s="238"/>
      <c r="J687" s="238"/>
      <c r="K687" s="238"/>
      <c r="L687" s="238"/>
      <c r="M687" s="238"/>
      <c r="N687" s="238"/>
      <c r="O687" s="238"/>
      <c r="P687" s="238"/>
      <c r="Q687" s="238"/>
      <c r="R687" s="238"/>
      <c r="S687" s="238"/>
      <c r="T687" s="238"/>
      <c r="U687" s="239"/>
      <c r="V687" s="229"/>
      <c r="W687" s="229"/>
      <c r="X687" s="229"/>
      <c r="AB687" s="233"/>
    </row>
    <row r="688" spans="2:34" s="216" customFormat="1">
      <c r="B688" s="221"/>
      <c r="C688" s="208"/>
      <c r="D688" s="208"/>
      <c r="E688" s="229"/>
      <c r="F688" s="238"/>
      <c r="G688" s="238"/>
      <c r="H688" s="238"/>
      <c r="I688" s="238"/>
      <c r="J688" s="238"/>
      <c r="K688" s="238"/>
      <c r="L688" s="238"/>
      <c r="M688" s="238"/>
      <c r="N688" s="238"/>
      <c r="O688" s="238"/>
      <c r="P688" s="238"/>
      <c r="Q688" s="238"/>
      <c r="R688" s="238"/>
      <c r="S688" s="238"/>
      <c r="T688" s="238"/>
      <c r="U688" s="239"/>
      <c r="V688" s="229"/>
      <c r="W688" s="229"/>
      <c r="X688" s="229"/>
      <c r="AB688" s="233"/>
    </row>
    <row r="689" spans="2:34" s="216" customFormat="1">
      <c r="B689" s="221"/>
      <c r="D689" s="218" t="s">
        <v>673</v>
      </c>
      <c r="E689" s="218" t="str">
        <f>'C. Masterfiles'!D167</f>
        <v>BTC</v>
      </c>
    </row>
    <row r="690" spans="2:34" s="216" customFormat="1">
      <c r="B690" s="221"/>
      <c r="AC690" s="233"/>
    </row>
    <row r="691" spans="2:34" s="216" customFormat="1">
      <c r="B691" s="221"/>
      <c r="C691" s="667" t="s">
        <v>991</v>
      </c>
      <c r="D691" s="222" t="s">
        <v>32</v>
      </c>
      <c r="E691" s="246" t="str">
        <f t="shared" ref="E691:AH691" si="208">E656</f>
        <v>TRX</v>
      </c>
      <c r="F691" s="246" t="str">
        <f t="shared" si="208"/>
        <v>Radio</v>
      </c>
      <c r="G691" s="246" t="str">
        <f t="shared" si="208"/>
        <v>BTS</v>
      </c>
      <c r="H691" s="246" t="str">
        <f t="shared" si="208"/>
        <v>Node B</v>
      </c>
      <c r="I691" s="246" t="str">
        <f t="shared" si="208"/>
        <v>BSC</v>
      </c>
      <c r="J691" s="246" t="str">
        <f t="shared" si="208"/>
        <v>RNC</v>
      </c>
      <c r="K691" s="246" t="str">
        <f t="shared" si="208"/>
        <v>MSC</v>
      </c>
      <c r="L691" s="246" t="str">
        <f t="shared" si="208"/>
        <v>HLR</v>
      </c>
      <c r="M691" s="246" t="str">
        <f t="shared" si="208"/>
        <v>PPP</v>
      </c>
      <c r="N691" s="246" t="str">
        <f t="shared" si="208"/>
        <v>SMSG</v>
      </c>
      <c r="O691" s="246" t="str">
        <f t="shared" si="208"/>
        <v>SMSC</v>
      </c>
      <c r="P691" s="246" t="str">
        <f t="shared" si="208"/>
        <v>MMSC</v>
      </c>
      <c r="Q691" s="246" t="str">
        <f t="shared" si="208"/>
        <v>VMS</v>
      </c>
      <c r="R691" s="246" t="str">
        <f t="shared" si="208"/>
        <v>NMS</v>
      </c>
      <c r="S691" s="246" t="str">
        <f t="shared" si="208"/>
        <v>OSS</v>
      </c>
      <c r="T691" s="246" t="str">
        <f t="shared" si="208"/>
        <v>GPRS</v>
      </c>
      <c r="U691" s="246" t="str">
        <f t="shared" si="208"/>
        <v>BIL</v>
      </c>
      <c r="V691" s="246" t="str">
        <f t="shared" si="208"/>
        <v>IBIL</v>
      </c>
      <c r="W691" s="246" t="str">
        <f t="shared" si="208"/>
        <v>IGW</v>
      </c>
      <c r="X691" s="246" t="str">
        <f t="shared" si="208"/>
        <v>INT</v>
      </c>
      <c r="Y691" s="246" t="str">
        <f t="shared" si="208"/>
        <v>SGSN</v>
      </c>
      <c r="Z691" s="246" t="str">
        <f t="shared" si="208"/>
        <v>GGSN</v>
      </c>
      <c r="AA691" s="246" t="str">
        <f t="shared" si="208"/>
        <v>IN/NGN</v>
      </c>
      <c r="AB691" s="246" t="str">
        <f t="shared" si="208"/>
        <v>eNodeB</v>
      </c>
      <c r="AC691" s="246" t="str">
        <f t="shared" si="208"/>
        <v>eNodeB Radio</v>
      </c>
      <c r="AD691" s="246" t="str">
        <f t="shared" si="208"/>
        <v>OTHER</v>
      </c>
      <c r="AE691" s="246" t="str">
        <f t="shared" si="208"/>
        <v>OTHER</v>
      </c>
      <c r="AF691" s="246" t="str">
        <f t="shared" si="208"/>
        <v>OTHER</v>
      </c>
      <c r="AG691" s="246" t="str">
        <f t="shared" si="208"/>
        <v>OTHER</v>
      </c>
      <c r="AH691" s="246" t="str">
        <f t="shared" si="208"/>
        <v>OTHER</v>
      </c>
    </row>
    <row r="692" spans="2:34" s="216" customFormat="1">
      <c r="B692" s="221"/>
      <c r="C692" s="237" t="str">
        <f t="shared" ref="C692:D711" si="209">C657</f>
        <v>S01</v>
      </c>
      <c r="D692" s="237" t="str">
        <f t="shared" si="209"/>
        <v>Повиквания в мрежата (On Net calls)</v>
      </c>
      <c r="E692" s="615">
        <v>2</v>
      </c>
      <c r="F692" s="615">
        <v>2</v>
      </c>
      <c r="G692" s="615">
        <v>2</v>
      </c>
      <c r="H692" s="615">
        <v>2</v>
      </c>
      <c r="I692" s="615">
        <v>2</v>
      </c>
      <c r="J692" s="615">
        <v>2</v>
      </c>
      <c r="K692" s="615">
        <v>2</v>
      </c>
      <c r="L692" s="510">
        <v>1</v>
      </c>
      <c r="M692" s="510">
        <v>1</v>
      </c>
      <c r="N692" s="510"/>
      <c r="O692" s="510"/>
      <c r="P692" s="510"/>
      <c r="Q692" s="510"/>
      <c r="R692" s="510">
        <v>1</v>
      </c>
      <c r="S692" s="510">
        <v>1</v>
      </c>
      <c r="T692" s="510"/>
      <c r="U692" s="510">
        <v>1</v>
      </c>
      <c r="V692" s="510"/>
      <c r="W692" s="510"/>
      <c r="X692" s="510"/>
      <c r="Y692" s="510"/>
      <c r="Z692" s="510"/>
      <c r="AA692" s="510"/>
      <c r="AB692" s="615">
        <v>2</v>
      </c>
      <c r="AC692" s="615">
        <v>2</v>
      </c>
      <c r="AD692" s="197"/>
      <c r="AE692" s="197"/>
      <c r="AF692" s="197"/>
      <c r="AG692" s="197"/>
      <c r="AH692" s="197"/>
    </row>
    <row r="693" spans="2:34" s="216" customFormat="1">
      <c r="B693" s="221"/>
      <c r="C693" s="237" t="str">
        <f t="shared" ref="C693" si="210">C658</f>
        <v>S02</v>
      </c>
      <c r="D693" s="237" t="str">
        <f t="shared" si="209"/>
        <v>Изходящи повиквания към фиксирана линия (Outgoing Calls to Fixed Line)</v>
      </c>
      <c r="E693" s="510">
        <v>1</v>
      </c>
      <c r="F693" s="510">
        <v>1</v>
      </c>
      <c r="G693" s="510">
        <v>1</v>
      </c>
      <c r="H693" s="510">
        <v>1</v>
      </c>
      <c r="I693" s="510">
        <v>1</v>
      </c>
      <c r="J693" s="510">
        <v>1</v>
      </c>
      <c r="K693" s="510">
        <v>1.5</v>
      </c>
      <c r="L693" s="510">
        <v>1</v>
      </c>
      <c r="M693" s="510">
        <v>1</v>
      </c>
      <c r="N693" s="510"/>
      <c r="O693" s="510"/>
      <c r="P693" s="510"/>
      <c r="Q693" s="510"/>
      <c r="R693" s="510">
        <v>1</v>
      </c>
      <c r="S693" s="510">
        <v>1</v>
      </c>
      <c r="T693" s="510"/>
      <c r="U693" s="510">
        <v>1</v>
      </c>
      <c r="V693" s="510"/>
      <c r="W693" s="510">
        <v>1</v>
      </c>
      <c r="X693" s="510"/>
      <c r="Y693" s="510"/>
      <c r="Z693" s="510"/>
      <c r="AA693" s="510"/>
      <c r="AB693" s="615">
        <v>1</v>
      </c>
      <c r="AC693" s="615">
        <v>1</v>
      </c>
      <c r="AD693" s="197"/>
      <c r="AE693" s="197"/>
      <c r="AF693" s="197"/>
      <c r="AG693" s="197"/>
      <c r="AH693" s="197"/>
    </row>
    <row r="694" spans="2:34" s="216" customFormat="1">
      <c r="B694" s="221"/>
      <c r="C694" s="237" t="str">
        <f t="shared" ref="C694" si="211">C659</f>
        <v>S03</v>
      </c>
      <c r="D694" s="237" t="str">
        <f t="shared" si="209"/>
        <v>Изходящи повиквания към други мобилни мрежи (Outgoing Calls to Other Mobile)</v>
      </c>
      <c r="E694" s="510">
        <v>1</v>
      </c>
      <c r="F694" s="510">
        <v>1</v>
      </c>
      <c r="G694" s="510">
        <v>1</v>
      </c>
      <c r="H694" s="510">
        <v>1</v>
      </c>
      <c r="I694" s="510">
        <v>1</v>
      </c>
      <c r="J694" s="510">
        <v>1</v>
      </c>
      <c r="K694" s="510">
        <v>1.5</v>
      </c>
      <c r="L694" s="510">
        <v>1</v>
      </c>
      <c r="M694" s="510">
        <v>1</v>
      </c>
      <c r="N694" s="510"/>
      <c r="O694" s="510"/>
      <c r="P694" s="510"/>
      <c r="Q694" s="510"/>
      <c r="R694" s="510">
        <v>1</v>
      </c>
      <c r="S694" s="510">
        <v>1</v>
      </c>
      <c r="T694" s="510"/>
      <c r="U694" s="510">
        <v>1</v>
      </c>
      <c r="V694" s="510"/>
      <c r="W694" s="510">
        <v>1</v>
      </c>
      <c r="X694" s="510"/>
      <c r="Y694" s="510"/>
      <c r="Z694" s="510"/>
      <c r="AA694" s="510"/>
      <c r="AB694" s="615">
        <v>1</v>
      </c>
      <c r="AC694" s="615">
        <v>1</v>
      </c>
      <c r="AD694" s="197"/>
      <c r="AE694" s="197"/>
      <c r="AF694" s="197"/>
      <c r="AG694" s="197"/>
      <c r="AH694" s="197"/>
    </row>
    <row r="695" spans="2:34" s="216" customFormat="1">
      <c r="B695" s="221"/>
      <c r="C695" s="237" t="str">
        <f t="shared" ref="C695" si="212">C660</f>
        <v>S04</v>
      </c>
      <c r="D695" s="237" t="str">
        <f t="shared" si="209"/>
        <v>Изходящи международни повиквания (Outgoing Calls to International)</v>
      </c>
      <c r="E695" s="510">
        <v>1</v>
      </c>
      <c r="F695" s="510">
        <v>1</v>
      </c>
      <c r="G695" s="510">
        <v>1</v>
      </c>
      <c r="H695" s="510">
        <v>1</v>
      </c>
      <c r="I695" s="510">
        <v>1</v>
      </c>
      <c r="J695" s="510">
        <v>1</v>
      </c>
      <c r="K695" s="510">
        <v>1.5</v>
      </c>
      <c r="L695" s="510">
        <v>1</v>
      </c>
      <c r="M695" s="510">
        <v>1</v>
      </c>
      <c r="N695" s="510"/>
      <c r="O695" s="510"/>
      <c r="P695" s="510"/>
      <c r="Q695" s="510"/>
      <c r="R695" s="510">
        <v>1</v>
      </c>
      <c r="S695" s="510">
        <v>1</v>
      </c>
      <c r="T695" s="510"/>
      <c r="U695" s="510">
        <v>1</v>
      </c>
      <c r="V695" s="510"/>
      <c r="W695" s="510"/>
      <c r="X695" s="510">
        <v>1</v>
      </c>
      <c r="Y695" s="510"/>
      <c r="Z695" s="510"/>
      <c r="AA695" s="510"/>
      <c r="AB695" s="615">
        <v>1</v>
      </c>
      <c r="AC695" s="615">
        <v>1</v>
      </c>
      <c r="AD695" s="197"/>
      <c r="AE695" s="197"/>
      <c r="AF695" s="197"/>
      <c r="AG695" s="197"/>
      <c r="AH695" s="197"/>
    </row>
    <row r="696" spans="2:34" s="216" customFormat="1">
      <c r="B696" s="221"/>
      <c r="C696" s="237" t="str">
        <f t="shared" ref="C696" si="213">C661</f>
        <v>S05</v>
      </c>
      <c r="D696" s="237" t="str">
        <f t="shared" si="209"/>
        <v>Входящи повиквания от фиксирана линия (Incoming calls from fixed)</v>
      </c>
      <c r="E696" s="510">
        <v>1</v>
      </c>
      <c r="F696" s="510">
        <v>1</v>
      </c>
      <c r="G696" s="510">
        <v>1</v>
      </c>
      <c r="H696" s="510">
        <v>1</v>
      </c>
      <c r="I696" s="510">
        <v>1</v>
      </c>
      <c r="J696" s="510">
        <v>1</v>
      </c>
      <c r="K696" s="510">
        <v>1.5</v>
      </c>
      <c r="L696" s="510">
        <v>1</v>
      </c>
      <c r="M696" s="510">
        <v>1</v>
      </c>
      <c r="N696" s="510"/>
      <c r="O696" s="510"/>
      <c r="P696" s="510"/>
      <c r="Q696" s="510"/>
      <c r="R696" s="510">
        <v>1</v>
      </c>
      <c r="S696" s="510">
        <v>1</v>
      </c>
      <c r="T696" s="510"/>
      <c r="U696" s="510"/>
      <c r="V696" s="510">
        <v>1</v>
      </c>
      <c r="W696" s="510">
        <v>1</v>
      </c>
      <c r="X696" s="510"/>
      <c r="Y696" s="510"/>
      <c r="Z696" s="510"/>
      <c r="AA696" s="510"/>
      <c r="AB696" s="615">
        <v>1</v>
      </c>
      <c r="AC696" s="615">
        <v>1</v>
      </c>
      <c r="AD696" s="197"/>
      <c r="AE696" s="197"/>
      <c r="AF696" s="197"/>
      <c r="AG696" s="197"/>
      <c r="AH696" s="197"/>
    </row>
    <row r="697" spans="2:34" s="216" customFormat="1">
      <c r="B697" s="221"/>
      <c r="C697" s="237" t="str">
        <f t="shared" ref="C697" si="214">C662</f>
        <v>S06</v>
      </c>
      <c r="D697" s="237" t="str">
        <f t="shared" si="209"/>
        <v>Входящи повиквания от други мобилни мрежи (Incoming calls from other mobile)</v>
      </c>
      <c r="E697" s="510">
        <v>1</v>
      </c>
      <c r="F697" s="510">
        <v>1</v>
      </c>
      <c r="G697" s="510">
        <v>1</v>
      </c>
      <c r="H697" s="510">
        <v>1</v>
      </c>
      <c r="I697" s="510">
        <v>1</v>
      </c>
      <c r="J697" s="510">
        <v>1</v>
      </c>
      <c r="K697" s="510">
        <v>1.5</v>
      </c>
      <c r="L697" s="510">
        <v>1</v>
      </c>
      <c r="M697" s="510">
        <v>1</v>
      </c>
      <c r="N697" s="510"/>
      <c r="O697" s="510"/>
      <c r="P697" s="510"/>
      <c r="Q697" s="510"/>
      <c r="R697" s="510">
        <v>1</v>
      </c>
      <c r="S697" s="510">
        <v>1</v>
      </c>
      <c r="T697" s="510"/>
      <c r="U697" s="510"/>
      <c r="V697" s="510">
        <v>1</v>
      </c>
      <c r="W697" s="510">
        <v>1</v>
      </c>
      <c r="X697" s="510"/>
      <c r="Y697" s="510"/>
      <c r="Z697" s="510"/>
      <c r="AA697" s="510"/>
      <c r="AB697" s="615">
        <v>1</v>
      </c>
      <c r="AC697" s="615">
        <v>1</v>
      </c>
      <c r="AD697" s="197"/>
      <c r="AE697" s="197"/>
      <c r="AF697" s="197"/>
      <c r="AG697" s="197"/>
      <c r="AH697" s="197"/>
    </row>
    <row r="698" spans="2:34" s="216" customFormat="1">
      <c r="B698" s="221"/>
      <c r="C698" s="237" t="str">
        <f t="shared" ref="C698" si="215">C663</f>
        <v>S07</v>
      </c>
      <c r="D698" s="237" t="str">
        <f t="shared" si="209"/>
        <v>Входящи международни повиквания (Incoming calls from international)</v>
      </c>
      <c r="E698" s="510">
        <v>1</v>
      </c>
      <c r="F698" s="510">
        <v>1</v>
      </c>
      <c r="G698" s="510">
        <v>1</v>
      </c>
      <c r="H698" s="510">
        <v>1</v>
      </c>
      <c r="I698" s="510">
        <v>1</v>
      </c>
      <c r="J698" s="510">
        <v>1</v>
      </c>
      <c r="K698" s="510">
        <v>1.5</v>
      </c>
      <c r="L698" s="510">
        <v>1</v>
      </c>
      <c r="M698" s="510">
        <v>1</v>
      </c>
      <c r="N698" s="510"/>
      <c r="O698" s="510"/>
      <c r="P698" s="510"/>
      <c r="Q698" s="510"/>
      <c r="R698" s="510">
        <v>1</v>
      </c>
      <c r="S698" s="510">
        <v>1</v>
      </c>
      <c r="T698" s="510"/>
      <c r="U698" s="510"/>
      <c r="V698" s="510">
        <v>1</v>
      </c>
      <c r="W698" s="510"/>
      <c r="X698" s="510">
        <v>1</v>
      </c>
      <c r="Y698" s="510"/>
      <c r="Z698" s="510"/>
      <c r="AA698" s="510"/>
      <c r="AB698" s="615">
        <v>1</v>
      </c>
      <c r="AC698" s="615">
        <v>1</v>
      </c>
      <c r="AD698" s="197"/>
      <c r="AE698" s="197"/>
      <c r="AF698" s="197"/>
      <c r="AG698" s="197"/>
      <c r="AH698" s="197"/>
    </row>
    <row r="699" spans="2:34" s="216" customFormat="1">
      <c r="B699" s="221"/>
      <c r="C699" s="237" t="str">
        <f t="shared" ref="C699" si="216">C664</f>
        <v>S08</v>
      </c>
      <c r="D699" s="237" t="str">
        <f t="shared" si="209"/>
        <v>Изходящи повиквания от чужди абонати в роуминг в мрежата на предприятието (Roaming Calls Outbound)</v>
      </c>
      <c r="E699" s="510">
        <v>1</v>
      </c>
      <c r="F699" s="510">
        <v>1</v>
      </c>
      <c r="G699" s="510">
        <v>1</v>
      </c>
      <c r="H699" s="510">
        <v>1</v>
      </c>
      <c r="I699" s="510">
        <v>1</v>
      </c>
      <c r="J699" s="510">
        <v>1</v>
      </c>
      <c r="K699" s="510">
        <v>1.5</v>
      </c>
      <c r="L699" s="510">
        <v>1</v>
      </c>
      <c r="M699" s="510">
        <v>1</v>
      </c>
      <c r="N699" s="510"/>
      <c r="O699" s="510"/>
      <c r="P699" s="510"/>
      <c r="Q699" s="510"/>
      <c r="R699" s="510">
        <v>1</v>
      </c>
      <c r="S699" s="510">
        <v>1</v>
      </c>
      <c r="T699" s="510"/>
      <c r="U699" s="510"/>
      <c r="V699" s="510">
        <v>1</v>
      </c>
      <c r="W699" s="510"/>
      <c r="X699" s="510">
        <v>1</v>
      </c>
      <c r="Y699" s="510"/>
      <c r="Z699" s="510"/>
      <c r="AA699" s="510"/>
      <c r="AB699" s="615">
        <v>1</v>
      </c>
      <c r="AC699" s="615">
        <v>1</v>
      </c>
      <c r="AD699" s="197"/>
      <c r="AE699" s="197"/>
      <c r="AF699" s="197"/>
      <c r="AG699" s="197"/>
      <c r="AH699" s="197"/>
    </row>
    <row r="700" spans="2:34" s="216" customFormat="1">
      <c r="B700" s="221"/>
      <c r="C700" s="237" t="str">
        <f t="shared" ref="C700" si="217">C665</f>
        <v>S09</v>
      </c>
      <c r="D700" s="237" t="str">
        <f t="shared" si="209"/>
        <v>Входящи повиквания от чужди абонати в роуминг в мрежата на предприятието (Roaming Calls Inbound)</v>
      </c>
      <c r="E700" s="510">
        <v>1</v>
      </c>
      <c r="F700" s="510">
        <v>1</v>
      </c>
      <c r="G700" s="510">
        <v>1</v>
      </c>
      <c r="H700" s="510">
        <v>1</v>
      </c>
      <c r="I700" s="510">
        <v>1</v>
      </c>
      <c r="J700" s="510">
        <v>1</v>
      </c>
      <c r="K700" s="510">
        <v>1.5</v>
      </c>
      <c r="L700" s="510">
        <v>1</v>
      </c>
      <c r="M700" s="510">
        <v>1</v>
      </c>
      <c r="N700" s="510"/>
      <c r="O700" s="510"/>
      <c r="P700" s="510"/>
      <c r="Q700" s="510"/>
      <c r="R700" s="510">
        <v>1</v>
      </c>
      <c r="S700" s="510">
        <v>1</v>
      </c>
      <c r="T700" s="510"/>
      <c r="U700" s="510"/>
      <c r="V700" s="510">
        <v>1</v>
      </c>
      <c r="W700" s="510"/>
      <c r="X700" s="510">
        <v>1</v>
      </c>
      <c r="Y700" s="510"/>
      <c r="Z700" s="510"/>
      <c r="AA700" s="510"/>
      <c r="AB700" s="615">
        <v>1</v>
      </c>
      <c r="AC700" s="615">
        <v>1</v>
      </c>
      <c r="AD700" s="197"/>
      <c r="AE700" s="197"/>
      <c r="AF700" s="197"/>
      <c r="AG700" s="197"/>
      <c r="AH700" s="197"/>
    </row>
    <row r="701" spans="2:34" s="216" customFormat="1">
      <c r="B701" s="221"/>
      <c r="C701" s="237" t="str">
        <f t="shared" ref="C701" si="218">C666</f>
        <v>S10</v>
      </c>
      <c r="D701" s="237" t="str">
        <f t="shared" si="209"/>
        <v>Гласова поща (Voice mail)</v>
      </c>
      <c r="E701" s="510">
        <v>1</v>
      </c>
      <c r="F701" s="510">
        <v>1</v>
      </c>
      <c r="G701" s="510">
        <v>1</v>
      </c>
      <c r="H701" s="510">
        <v>1</v>
      </c>
      <c r="I701" s="510">
        <v>1</v>
      </c>
      <c r="J701" s="510">
        <v>1</v>
      </c>
      <c r="K701" s="510">
        <v>1</v>
      </c>
      <c r="L701" s="510">
        <v>1</v>
      </c>
      <c r="M701" s="510">
        <v>1</v>
      </c>
      <c r="N701" s="510"/>
      <c r="O701" s="510"/>
      <c r="P701" s="510"/>
      <c r="Q701" s="510">
        <v>1</v>
      </c>
      <c r="R701" s="510">
        <v>1</v>
      </c>
      <c r="S701" s="510">
        <v>1</v>
      </c>
      <c r="T701" s="510"/>
      <c r="U701" s="510">
        <v>1</v>
      </c>
      <c r="V701" s="510"/>
      <c r="W701" s="510"/>
      <c r="X701" s="510"/>
      <c r="Y701" s="510"/>
      <c r="Z701" s="510"/>
      <c r="AA701" s="510"/>
      <c r="AB701" s="615">
        <v>1</v>
      </c>
      <c r="AC701" s="615">
        <v>1</v>
      </c>
      <c r="AD701" s="197"/>
      <c r="AE701" s="197"/>
      <c r="AF701" s="197"/>
      <c r="AG701" s="197"/>
      <c r="AH701" s="197"/>
    </row>
    <row r="702" spans="2:34" s="216" customFormat="1">
      <c r="B702" s="221"/>
      <c r="C702" s="237" t="str">
        <f t="shared" ref="C702" si="219">C667</f>
        <v>S11</v>
      </c>
      <c r="D702" s="237" t="str">
        <f t="shared" si="209"/>
        <v>Повиквания към центъра за обслужване на клиенти (Help desk call)</v>
      </c>
      <c r="E702" s="510">
        <v>1</v>
      </c>
      <c r="F702" s="510">
        <v>1</v>
      </c>
      <c r="G702" s="510">
        <v>1</v>
      </c>
      <c r="H702" s="510">
        <v>1</v>
      </c>
      <c r="I702" s="510">
        <v>1</v>
      </c>
      <c r="J702" s="510">
        <v>1</v>
      </c>
      <c r="K702" s="510">
        <v>1</v>
      </c>
      <c r="L702" s="510">
        <v>1</v>
      </c>
      <c r="M702" s="510">
        <v>1</v>
      </c>
      <c r="N702" s="510"/>
      <c r="O702" s="510"/>
      <c r="P702" s="510"/>
      <c r="Q702" s="510"/>
      <c r="R702" s="510">
        <v>1</v>
      </c>
      <c r="S702" s="510">
        <v>1</v>
      </c>
      <c r="T702" s="510"/>
      <c r="U702" s="510">
        <v>1</v>
      </c>
      <c r="V702" s="510"/>
      <c r="W702" s="510"/>
      <c r="X702" s="510"/>
      <c r="Y702" s="510"/>
      <c r="Z702" s="510"/>
      <c r="AA702" s="510"/>
      <c r="AB702" s="615">
        <v>1</v>
      </c>
      <c r="AC702" s="615">
        <v>1</v>
      </c>
      <c r="AD702" s="197"/>
      <c r="AE702" s="197"/>
      <c r="AF702" s="197"/>
      <c r="AG702" s="197"/>
      <c r="AH702" s="197"/>
    </row>
    <row r="703" spans="2:34" s="216" customFormat="1">
      <c r="B703" s="221"/>
      <c r="C703" s="237" t="str">
        <f t="shared" ref="C703" si="220">C668</f>
        <v>S12</v>
      </c>
      <c r="D703" s="237" t="str">
        <f t="shared" si="209"/>
        <v>Видеоразговори (Video call)</v>
      </c>
      <c r="E703" s="510">
        <v>1</v>
      </c>
      <c r="F703" s="510">
        <v>1</v>
      </c>
      <c r="G703" s="510">
        <v>1</v>
      </c>
      <c r="H703" s="510">
        <v>1</v>
      </c>
      <c r="I703" s="510">
        <v>1</v>
      </c>
      <c r="J703" s="510">
        <v>1</v>
      </c>
      <c r="K703" s="510">
        <v>1.5</v>
      </c>
      <c r="L703" s="510">
        <v>1</v>
      </c>
      <c r="M703" s="510">
        <v>1</v>
      </c>
      <c r="N703" s="510"/>
      <c r="O703" s="510"/>
      <c r="P703" s="510"/>
      <c r="Q703" s="510"/>
      <c r="R703" s="510">
        <v>1</v>
      </c>
      <c r="S703" s="510">
        <v>1</v>
      </c>
      <c r="T703" s="510"/>
      <c r="U703" s="510">
        <v>1</v>
      </c>
      <c r="V703" s="510"/>
      <c r="W703" s="510">
        <v>1</v>
      </c>
      <c r="X703" s="510"/>
      <c r="Y703" s="510"/>
      <c r="Z703" s="510"/>
      <c r="AA703" s="510"/>
      <c r="AB703" s="615">
        <v>1</v>
      </c>
      <c r="AC703" s="615">
        <v>1</v>
      </c>
      <c r="AD703" s="197"/>
      <c r="AE703" s="197"/>
      <c r="AF703" s="197"/>
      <c r="AG703" s="197"/>
      <c r="AH703" s="197"/>
    </row>
    <row r="704" spans="2:34" s="216" customFormat="1">
      <c r="B704" s="221"/>
      <c r="C704" s="237" t="str">
        <f t="shared" ref="C704" si="221">C669</f>
        <v>S13</v>
      </c>
      <c r="D704" s="237" t="str">
        <f t="shared" si="209"/>
        <v>MMS в мрежата (MMS on net)</v>
      </c>
      <c r="E704" s="615">
        <v>2</v>
      </c>
      <c r="F704" s="615">
        <v>2</v>
      </c>
      <c r="G704" s="615">
        <v>2</v>
      </c>
      <c r="H704" s="615">
        <v>2</v>
      </c>
      <c r="I704" s="615">
        <v>2</v>
      </c>
      <c r="J704" s="615">
        <v>2</v>
      </c>
      <c r="K704" s="615">
        <v>2</v>
      </c>
      <c r="L704" s="510">
        <v>1</v>
      </c>
      <c r="M704" s="510">
        <v>1</v>
      </c>
      <c r="N704" s="510"/>
      <c r="O704" s="510"/>
      <c r="P704" s="510">
        <v>1</v>
      </c>
      <c r="Q704" s="510"/>
      <c r="R704" s="510">
        <v>1</v>
      </c>
      <c r="S704" s="510">
        <v>1</v>
      </c>
      <c r="T704" s="510">
        <v>1</v>
      </c>
      <c r="U704" s="510">
        <v>1</v>
      </c>
      <c r="V704" s="510"/>
      <c r="W704" s="510"/>
      <c r="X704" s="510"/>
      <c r="Y704" s="510"/>
      <c r="Z704" s="510"/>
      <c r="AA704" s="510"/>
      <c r="AB704" s="615">
        <v>2</v>
      </c>
      <c r="AC704" s="615">
        <v>2</v>
      </c>
      <c r="AD704" s="197"/>
      <c r="AE704" s="197"/>
      <c r="AF704" s="197"/>
      <c r="AG704" s="197"/>
      <c r="AH704" s="197"/>
    </row>
    <row r="705" spans="2:34" s="216" customFormat="1">
      <c r="B705" s="221"/>
      <c r="C705" s="237" t="str">
        <f t="shared" ref="C705" si="222">C670</f>
        <v>S14</v>
      </c>
      <c r="D705" s="237" t="str">
        <f t="shared" si="209"/>
        <v>Изходящи MMS към други мрежи (MMS outgoing to other network)</v>
      </c>
      <c r="E705" s="510">
        <v>1</v>
      </c>
      <c r="F705" s="510">
        <v>1</v>
      </c>
      <c r="G705" s="510">
        <v>1</v>
      </c>
      <c r="H705" s="510">
        <v>1</v>
      </c>
      <c r="I705" s="510">
        <v>1</v>
      </c>
      <c r="J705" s="510">
        <v>1</v>
      </c>
      <c r="K705" s="510">
        <v>1.5</v>
      </c>
      <c r="L705" s="510">
        <v>1</v>
      </c>
      <c r="M705" s="510">
        <v>1</v>
      </c>
      <c r="N705" s="510"/>
      <c r="O705" s="510"/>
      <c r="P705" s="510">
        <v>1</v>
      </c>
      <c r="Q705" s="510"/>
      <c r="R705" s="510">
        <v>1</v>
      </c>
      <c r="S705" s="510">
        <v>1</v>
      </c>
      <c r="T705" s="510">
        <v>1</v>
      </c>
      <c r="U705" s="510">
        <v>1</v>
      </c>
      <c r="V705" s="510"/>
      <c r="W705" s="510">
        <v>1</v>
      </c>
      <c r="X705" s="510"/>
      <c r="Y705" s="510"/>
      <c r="Z705" s="510"/>
      <c r="AA705" s="510"/>
      <c r="AB705" s="615">
        <v>1</v>
      </c>
      <c r="AC705" s="615">
        <v>1</v>
      </c>
      <c r="AD705" s="197"/>
      <c r="AE705" s="197"/>
      <c r="AF705" s="197"/>
      <c r="AG705" s="197"/>
      <c r="AH705" s="197"/>
    </row>
    <row r="706" spans="2:34" s="216" customFormat="1">
      <c r="B706" s="221"/>
      <c r="C706" s="237" t="str">
        <f t="shared" ref="C706" si="223">C671</f>
        <v>S15</v>
      </c>
      <c r="D706" s="237" t="str">
        <f t="shared" si="209"/>
        <v>Входящи MMS от други мрежи (MMS incoming from other network)</v>
      </c>
      <c r="E706" s="510">
        <v>1</v>
      </c>
      <c r="F706" s="510">
        <v>1</v>
      </c>
      <c r="G706" s="510">
        <v>1</v>
      </c>
      <c r="H706" s="510">
        <v>1</v>
      </c>
      <c r="I706" s="510">
        <v>1</v>
      </c>
      <c r="J706" s="510">
        <v>1</v>
      </c>
      <c r="K706" s="510">
        <v>1.5</v>
      </c>
      <c r="L706" s="510">
        <v>1</v>
      </c>
      <c r="M706" s="510">
        <v>1</v>
      </c>
      <c r="N706" s="510"/>
      <c r="O706" s="510"/>
      <c r="P706" s="510">
        <v>1</v>
      </c>
      <c r="Q706" s="510"/>
      <c r="R706" s="510">
        <v>1</v>
      </c>
      <c r="S706" s="510">
        <v>1</v>
      </c>
      <c r="T706" s="510">
        <v>1</v>
      </c>
      <c r="U706" s="510"/>
      <c r="V706" s="510">
        <v>1</v>
      </c>
      <c r="W706" s="510">
        <v>1</v>
      </c>
      <c r="X706" s="510"/>
      <c r="Y706" s="510"/>
      <c r="Z706" s="510"/>
      <c r="AA706" s="510"/>
      <c r="AB706" s="615">
        <v>1</v>
      </c>
      <c r="AC706" s="615">
        <v>1</v>
      </c>
      <c r="AD706" s="197"/>
      <c r="AE706" s="197"/>
      <c r="AF706" s="197"/>
      <c r="AG706" s="197"/>
      <c r="AH706" s="197"/>
    </row>
    <row r="707" spans="2:34" s="216" customFormat="1">
      <c r="B707" s="221"/>
      <c r="C707" s="237" t="str">
        <f t="shared" ref="C707" si="224">C672</f>
        <v>S16</v>
      </c>
      <c r="D707" s="237" t="str">
        <f t="shared" si="209"/>
        <v>SMS в мрежата (SMS on net)</v>
      </c>
      <c r="E707" s="615">
        <v>2</v>
      </c>
      <c r="F707" s="615">
        <v>2</v>
      </c>
      <c r="G707" s="615">
        <v>2</v>
      </c>
      <c r="H707" s="615">
        <v>2</v>
      </c>
      <c r="I707" s="615">
        <v>2</v>
      </c>
      <c r="J707" s="615">
        <v>2</v>
      </c>
      <c r="K707" s="615">
        <v>2</v>
      </c>
      <c r="L707" s="510">
        <v>1</v>
      </c>
      <c r="M707" s="510">
        <v>1</v>
      </c>
      <c r="N707" s="510">
        <v>1</v>
      </c>
      <c r="O707" s="510">
        <v>1</v>
      </c>
      <c r="P707" s="510"/>
      <c r="Q707" s="510"/>
      <c r="R707" s="510">
        <v>1</v>
      </c>
      <c r="S707" s="510">
        <v>1</v>
      </c>
      <c r="T707" s="510">
        <v>1</v>
      </c>
      <c r="U707" s="510">
        <v>1</v>
      </c>
      <c r="V707" s="510"/>
      <c r="W707" s="510"/>
      <c r="X707" s="510"/>
      <c r="Y707" s="510"/>
      <c r="Z707" s="510"/>
      <c r="AA707" s="510"/>
      <c r="AB707" s="615">
        <v>2</v>
      </c>
      <c r="AC707" s="615">
        <v>2</v>
      </c>
      <c r="AD707" s="197"/>
      <c r="AE707" s="197"/>
      <c r="AF707" s="197"/>
      <c r="AG707" s="197"/>
      <c r="AH707" s="197"/>
    </row>
    <row r="708" spans="2:34" s="216" customFormat="1">
      <c r="B708" s="221"/>
      <c r="C708" s="237" t="str">
        <f t="shared" ref="C708" si="225">C673</f>
        <v>S17</v>
      </c>
      <c r="D708" s="237" t="str">
        <f t="shared" si="209"/>
        <v>Изходящи SMS към други мрежи (SMS outgoing to other network)</v>
      </c>
      <c r="E708" s="510">
        <v>1</v>
      </c>
      <c r="F708" s="510">
        <v>1</v>
      </c>
      <c r="G708" s="510">
        <v>1</v>
      </c>
      <c r="H708" s="510">
        <v>1</v>
      </c>
      <c r="I708" s="510">
        <v>1</v>
      </c>
      <c r="J708" s="510">
        <v>1</v>
      </c>
      <c r="K708" s="510">
        <v>1.5</v>
      </c>
      <c r="L708" s="510">
        <v>1</v>
      </c>
      <c r="M708" s="510">
        <v>1</v>
      </c>
      <c r="N708" s="510">
        <v>1</v>
      </c>
      <c r="O708" s="510">
        <v>1</v>
      </c>
      <c r="P708" s="510"/>
      <c r="Q708" s="510"/>
      <c r="R708" s="510">
        <v>1</v>
      </c>
      <c r="S708" s="510">
        <v>1</v>
      </c>
      <c r="T708" s="510">
        <v>1</v>
      </c>
      <c r="U708" s="510">
        <v>1</v>
      </c>
      <c r="V708" s="510"/>
      <c r="W708" s="510">
        <v>1</v>
      </c>
      <c r="X708" s="510"/>
      <c r="Y708" s="510"/>
      <c r="Z708" s="510"/>
      <c r="AA708" s="510"/>
      <c r="AB708" s="615">
        <v>1</v>
      </c>
      <c r="AC708" s="615">
        <v>1</v>
      </c>
      <c r="AD708" s="197"/>
      <c r="AE708" s="197"/>
      <c r="AF708" s="197"/>
      <c r="AG708" s="197"/>
      <c r="AH708" s="197"/>
    </row>
    <row r="709" spans="2:34" s="216" customFormat="1">
      <c r="B709" s="221"/>
      <c r="C709" s="237" t="str">
        <f t="shared" ref="C709" si="226">C674</f>
        <v>S18</v>
      </c>
      <c r="D709" s="237" t="str">
        <f t="shared" si="209"/>
        <v>Входящи SMS от други мрежи (SMS incoming from other network)</v>
      </c>
      <c r="E709" s="510">
        <v>1</v>
      </c>
      <c r="F709" s="510">
        <v>1</v>
      </c>
      <c r="G709" s="510">
        <v>1</v>
      </c>
      <c r="H709" s="510">
        <v>1</v>
      </c>
      <c r="I709" s="510">
        <v>1</v>
      </c>
      <c r="J709" s="510">
        <v>1</v>
      </c>
      <c r="K709" s="510">
        <v>1.5</v>
      </c>
      <c r="L709" s="510">
        <v>1</v>
      </c>
      <c r="M709" s="510">
        <v>1</v>
      </c>
      <c r="N709" s="510">
        <v>1</v>
      </c>
      <c r="O709" s="510">
        <v>1</v>
      </c>
      <c r="P709" s="510"/>
      <c r="Q709" s="510"/>
      <c r="R709" s="510">
        <v>1</v>
      </c>
      <c r="S709" s="510">
        <v>1</v>
      </c>
      <c r="T709" s="510">
        <v>1</v>
      </c>
      <c r="U709" s="510"/>
      <c r="V709" s="510">
        <v>1</v>
      </c>
      <c r="W709" s="510">
        <v>1</v>
      </c>
      <c r="X709" s="510"/>
      <c r="Y709" s="510"/>
      <c r="Z709" s="510"/>
      <c r="AA709" s="510"/>
      <c r="AB709" s="615">
        <v>1</v>
      </c>
      <c r="AC709" s="615">
        <v>1</v>
      </c>
      <c r="AD709" s="197"/>
      <c r="AE709" s="197"/>
      <c r="AF709" s="197"/>
      <c r="AG709" s="197"/>
      <c r="AH709" s="197"/>
    </row>
    <row r="710" spans="2:34" s="216" customFormat="1">
      <c r="B710" s="221"/>
      <c r="C710" s="237" t="str">
        <f t="shared" ref="C710" si="227">C675</f>
        <v>S19</v>
      </c>
      <c r="D710" s="237" t="str">
        <f t="shared" si="209"/>
        <v>Пренос на данни (Data services)</v>
      </c>
      <c r="E710" s="603">
        <v>0</v>
      </c>
      <c r="F710" s="510">
        <v>1</v>
      </c>
      <c r="G710" s="603">
        <v>0</v>
      </c>
      <c r="H710" s="510">
        <v>1</v>
      </c>
      <c r="I710" s="603">
        <v>0</v>
      </c>
      <c r="J710" s="510">
        <v>1</v>
      </c>
      <c r="K710" s="510">
        <v>1</v>
      </c>
      <c r="L710" s="510">
        <v>1</v>
      </c>
      <c r="M710" s="510">
        <v>1</v>
      </c>
      <c r="N710" s="510"/>
      <c r="O710" s="510"/>
      <c r="P710" s="510"/>
      <c r="Q710" s="510"/>
      <c r="R710" s="510">
        <v>1</v>
      </c>
      <c r="S710" s="510">
        <v>1</v>
      </c>
      <c r="T710" s="510">
        <v>1</v>
      </c>
      <c r="U710" s="510">
        <v>1</v>
      </c>
      <c r="V710" s="510"/>
      <c r="W710" s="510"/>
      <c r="X710" s="510"/>
      <c r="Y710" s="510">
        <v>1</v>
      </c>
      <c r="Z710" s="510">
        <v>1</v>
      </c>
      <c r="AA710" s="510">
        <v>1</v>
      </c>
      <c r="AB710" s="615">
        <v>1</v>
      </c>
      <c r="AC710" s="615">
        <v>1</v>
      </c>
      <c r="AD710" s="197"/>
      <c r="AE710" s="197"/>
      <c r="AF710" s="197"/>
      <c r="AG710" s="197"/>
      <c r="AH710" s="197"/>
    </row>
    <row r="711" spans="2:34" s="216" customFormat="1">
      <c r="B711" s="221"/>
      <c r="C711" s="237" t="str">
        <f t="shared" ref="C711:C721" si="228">C676</f>
        <v>S20</v>
      </c>
      <c r="D711" s="237" t="str">
        <f t="shared" si="209"/>
        <v>Subscribers</v>
      </c>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c r="AA711" s="197"/>
      <c r="AB711" s="197"/>
      <c r="AC711" s="197"/>
      <c r="AD711" s="197"/>
      <c r="AE711" s="197"/>
      <c r="AF711" s="197"/>
      <c r="AG711" s="197"/>
      <c r="AH711" s="197"/>
    </row>
    <row r="712" spans="2:34" s="216" customFormat="1">
      <c r="B712" s="221"/>
      <c r="C712" s="237" t="str">
        <f t="shared" si="228"/>
        <v>S21</v>
      </c>
      <c r="D712" s="237" t="str">
        <f t="shared" ref="D712:D721" si="229">D677</f>
        <v>OTHER: complete as required</v>
      </c>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row>
    <row r="713" spans="2:34" s="216" customFormat="1">
      <c r="B713" s="221"/>
      <c r="C713" s="237" t="str">
        <f t="shared" si="228"/>
        <v>S22</v>
      </c>
      <c r="D713" s="237" t="str">
        <f t="shared" si="229"/>
        <v>OTHER: complete as required</v>
      </c>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C713" s="197"/>
      <c r="AD713" s="197"/>
      <c r="AE713" s="197"/>
      <c r="AF713" s="197"/>
      <c r="AG713" s="197"/>
      <c r="AH713" s="197"/>
    </row>
    <row r="714" spans="2:34" s="216" customFormat="1">
      <c r="B714" s="221"/>
      <c r="C714" s="237" t="str">
        <f t="shared" si="228"/>
        <v>S23</v>
      </c>
      <c r="D714" s="237" t="str">
        <f t="shared" si="229"/>
        <v>OTHER: complete as required</v>
      </c>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c r="AA714" s="197"/>
      <c r="AB714" s="197"/>
      <c r="AC714" s="197"/>
      <c r="AD714" s="197"/>
      <c r="AE714" s="197"/>
      <c r="AF714" s="197"/>
      <c r="AG714" s="197"/>
      <c r="AH714" s="197"/>
    </row>
    <row r="715" spans="2:34" s="216" customFormat="1">
      <c r="B715" s="221"/>
      <c r="C715" s="237" t="str">
        <f t="shared" si="228"/>
        <v>S24</v>
      </c>
      <c r="D715" s="237" t="str">
        <f t="shared" si="229"/>
        <v>OTHER: complete as required</v>
      </c>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c r="AA715" s="197"/>
      <c r="AB715" s="197"/>
      <c r="AC715" s="197"/>
      <c r="AD715" s="197"/>
      <c r="AE715" s="197"/>
      <c r="AF715" s="197"/>
      <c r="AG715" s="197"/>
      <c r="AH715" s="197"/>
    </row>
    <row r="716" spans="2:34" s="216" customFormat="1">
      <c r="B716" s="221"/>
      <c r="C716" s="237" t="str">
        <f t="shared" si="228"/>
        <v>S25</v>
      </c>
      <c r="D716" s="237" t="str">
        <f t="shared" si="229"/>
        <v>OTHER: complete as required</v>
      </c>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c r="AA716" s="197"/>
      <c r="AB716" s="197"/>
      <c r="AC716" s="197"/>
      <c r="AD716" s="197"/>
      <c r="AE716" s="197"/>
      <c r="AF716" s="197"/>
      <c r="AG716" s="197"/>
      <c r="AH716" s="197"/>
    </row>
    <row r="717" spans="2:34" s="216" customFormat="1">
      <c r="B717" s="221"/>
      <c r="C717" s="237" t="str">
        <f t="shared" si="228"/>
        <v>S26</v>
      </c>
      <c r="D717" s="237" t="str">
        <f t="shared" si="229"/>
        <v>OTHER: complete as required</v>
      </c>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c r="AA717" s="197"/>
      <c r="AB717" s="197"/>
      <c r="AC717" s="197"/>
      <c r="AD717" s="197"/>
      <c r="AE717" s="197"/>
      <c r="AF717" s="197"/>
      <c r="AG717" s="197"/>
      <c r="AH717" s="197"/>
    </row>
    <row r="718" spans="2:34" s="216" customFormat="1">
      <c r="B718" s="221"/>
      <c r="C718" s="237" t="str">
        <f t="shared" si="228"/>
        <v>S27</v>
      </c>
      <c r="D718" s="237" t="str">
        <f t="shared" si="229"/>
        <v>OTHER: complete as required</v>
      </c>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c r="AA718" s="197"/>
      <c r="AB718" s="197"/>
      <c r="AC718" s="197"/>
      <c r="AD718" s="197"/>
      <c r="AE718" s="197"/>
      <c r="AF718" s="197"/>
      <c r="AG718" s="197"/>
      <c r="AH718" s="197"/>
    </row>
    <row r="719" spans="2:34" s="216" customFormat="1">
      <c r="B719" s="221"/>
      <c r="C719" s="237" t="str">
        <f t="shared" si="228"/>
        <v>S28</v>
      </c>
      <c r="D719" s="237" t="str">
        <f t="shared" si="229"/>
        <v>OTHER: complete as required</v>
      </c>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c r="AA719" s="197"/>
      <c r="AB719" s="197"/>
      <c r="AC719" s="197"/>
      <c r="AD719" s="197"/>
      <c r="AE719" s="197"/>
      <c r="AF719" s="197"/>
      <c r="AG719" s="197"/>
      <c r="AH719" s="197"/>
    </row>
    <row r="720" spans="2:34" s="216" customFormat="1">
      <c r="B720" s="221"/>
      <c r="C720" s="237" t="str">
        <f t="shared" si="228"/>
        <v>S29</v>
      </c>
      <c r="D720" s="237" t="str">
        <f t="shared" si="229"/>
        <v>OTHER: complete as required</v>
      </c>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c r="AA720" s="197"/>
      <c r="AB720" s="197"/>
      <c r="AC720" s="197"/>
      <c r="AD720" s="197"/>
      <c r="AE720" s="197"/>
      <c r="AF720" s="197"/>
      <c r="AG720" s="197"/>
      <c r="AH720" s="197"/>
    </row>
    <row r="721" spans="2:34" s="216" customFormat="1">
      <c r="B721" s="221"/>
      <c r="C721" s="237" t="str">
        <f t="shared" si="228"/>
        <v>S30</v>
      </c>
      <c r="D721" s="237" t="str">
        <f t="shared" si="229"/>
        <v>OTHER: complete as required</v>
      </c>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c r="AA721" s="197"/>
      <c r="AB721" s="197"/>
      <c r="AC721" s="197"/>
      <c r="AD721" s="197"/>
      <c r="AE721" s="197"/>
      <c r="AF721" s="197"/>
      <c r="AG721" s="197"/>
      <c r="AH721" s="197"/>
    </row>
    <row r="722" spans="2:34" s="216" customFormat="1">
      <c r="B722" s="221"/>
      <c r="C722" s="208"/>
      <c r="D722" s="208"/>
      <c r="E722" s="229"/>
      <c r="F722" s="238"/>
      <c r="G722" s="238"/>
      <c r="H722" s="238"/>
      <c r="I722" s="238"/>
      <c r="J722" s="238"/>
      <c r="K722" s="238"/>
      <c r="L722" s="238"/>
      <c r="M722" s="238"/>
      <c r="N722" s="238"/>
      <c r="O722" s="238"/>
      <c r="P722" s="238"/>
      <c r="Q722" s="238"/>
      <c r="R722" s="238"/>
      <c r="S722" s="238"/>
      <c r="T722" s="238"/>
      <c r="U722" s="239"/>
      <c r="V722" s="229"/>
      <c r="W722" s="229"/>
      <c r="X722" s="229"/>
      <c r="AB722" s="233"/>
    </row>
    <row r="723" spans="2:34" s="216" customFormat="1">
      <c r="B723" s="221"/>
      <c r="C723" s="208"/>
      <c r="D723" s="208"/>
      <c r="E723" s="229"/>
      <c r="F723" s="238"/>
      <c r="G723" s="238"/>
      <c r="H723" s="238"/>
      <c r="I723" s="238"/>
      <c r="J723" s="238"/>
      <c r="K723" s="238"/>
      <c r="L723" s="238"/>
      <c r="M723" s="238"/>
      <c r="N723" s="238"/>
      <c r="O723" s="238"/>
      <c r="P723" s="238"/>
      <c r="Q723" s="238"/>
      <c r="R723" s="238"/>
      <c r="S723" s="238"/>
      <c r="T723" s="238"/>
      <c r="U723" s="239"/>
      <c r="V723" s="229"/>
      <c r="W723" s="229"/>
      <c r="X723" s="229"/>
      <c r="AB723" s="233"/>
    </row>
    <row r="724" spans="2:34" s="216" customFormat="1">
      <c r="B724" s="221"/>
      <c r="D724" s="218" t="s">
        <v>504</v>
      </c>
      <c r="E724" s="218" t="str">
        <f>'C. Masterfiles'!D168</f>
        <v>Efficient Operator (MEO)</v>
      </c>
    </row>
    <row r="725" spans="2:34" s="216" customFormat="1">
      <c r="B725" s="221"/>
      <c r="AC725" s="233"/>
    </row>
    <row r="726" spans="2:34" s="216" customFormat="1">
      <c r="B726" s="221"/>
      <c r="C726" s="667" t="s">
        <v>991</v>
      </c>
      <c r="D726" s="222" t="s">
        <v>32</v>
      </c>
      <c r="E726" s="246" t="str">
        <f t="shared" ref="E726:AH726" si="230">E691</f>
        <v>TRX</v>
      </c>
      <c r="F726" s="246" t="str">
        <f t="shared" si="230"/>
        <v>Radio</v>
      </c>
      <c r="G726" s="246" t="str">
        <f t="shared" si="230"/>
        <v>BTS</v>
      </c>
      <c r="H726" s="246" t="str">
        <f t="shared" si="230"/>
        <v>Node B</v>
      </c>
      <c r="I726" s="246" t="str">
        <f t="shared" si="230"/>
        <v>BSC</v>
      </c>
      <c r="J726" s="246" t="str">
        <f t="shared" si="230"/>
        <v>RNC</v>
      </c>
      <c r="K726" s="246" t="str">
        <f t="shared" si="230"/>
        <v>MSC</v>
      </c>
      <c r="L726" s="246" t="str">
        <f t="shared" si="230"/>
        <v>HLR</v>
      </c>
      <c r="M726" s="246" t="str">
        <f t="shared" si="230"/>
        <v>PPP</v>
      </c>
      <c r="N726" s="246" t="str">
        <f t="shared" si="230"/>
        <v>SMSG</v>
      </c>
      <c r="O726" s="246" t="str">
        <f t="shared" si="230"/>
        <v>SMSC</v>
      </c>
      <c r="P726" s="246" t="str">
        <f t="shared" si="230"/>
        <v>MMSC</v>
      </c>
      <c r="Q726" s="246" t="str">
        <f t="shared" si="230"/>
        <v>VMS</v>
      </c>
      <c r="R726" s="246" t="str">
        <f t="shared" si="230"/>
        <v>NMS</v>
      </c>
      <c r="S726" s="246" t="str">
        <f t="shared" si="230"/>
        <v>OSS</v>
      </c>
      <c r="T726" s="246" t="str">
        <f t="shared" si="230"/>
        <v>GPRS</v>
      </c>
      <c r="U726" s="246" t="str">
        <f t="shared" si="230"/>
        <v>BIL</v>
      </c>
      <c r="V726" s="246" t="str">
        <f t="shared" si="230"/>
        <v>IBIL</v>
      </c>
      <c r="W726" s="246" t="str">
        <f t="shared" si="230"/>
        <v>IGW</v>
      </c>
      <c r="X726" s="246" t="str">
        <f t="shared" si="230"/>
        <v>INT</v>
      </c>
      <c r="Y726" s="246" t="str">
        <f t="shared" si="230"/>
        <v>SGSN</v>
      </c>
      <c r="Z726" s="246" t="str">
        <f t="shared" si="230"/>
        <v>GGSN</v>
      </c>
      <c r="AA726" s="246" t="str">
        <f t="shared" si="230"/>
        <v>IN/NGN</v>
      </c>
      <c r="AB726" s="246" t="str">
        <f t="shared" si="230"/>
        <v>eNodeB</v>
      </c>
      <c r="AC726" s="246" t="str">
        <f t="shared" si="230"/>
        <v>eNodeB Radio</v>
      </c>
      <c r="AD726" s="246" t="str">
        <f t="shared" si="230"/>
        <v>OTHER</v>
      </c>
      <c r="AE726" s="246" t="str">
        <f t="shared" si="230"/>
        <v>OTHER</v>
      </c>
      <c r="AF726" s="246" t="str">
        <f t="shared" si="230"/>
        <v>OTHER</v>
      </c>
      <c r="AG726" s="246" t="str">
        <f t="shared" si="230"/>
        <v>OTHER</v>
      </c>
      <c r="AH726" s="246" t="str">
        <f t="shared" si="230"/>
        <v>OTHER</v>
      </c>
    </row>
    <row r="727" spans="2:34" s="216" customFormat="1">
      <c r="B727" s="221"/>
      <c r="C727" s="237" t="str">
        <f t="shared" ref="C727:D745" si="231">C692</f>
        <v>S01</v>
      </c>
      <c r="D727" s="237" t="str">
        <f t="shared" si="231"/>
        <v>Повиквания в мрежата (On Net calls)</v>
      </c>
      <c r="E727" s="510">
        <v>2</v>
      </c>
      <c r="F727" s="510">
        <v>2</v>
      </c>
      <c r="G727" s="510">
        <v>2</v>
      </c>
      <c r="H727" s="510">
        <v>2</v>
      </c>
      <c r="I727" s="510">
        <v>2</v>
      </c>
      <c r="J727" s="510">
        <v>2</v>
      </c>
      <c r="K727" s="510">
        <v>2</v>
      </c>
      <c r="L727" s="510">
        <f>L692</f>
        <v>1</v>
      </c>
      <c r="M727" s="510">
        <f t="shared" ref="M727:M745" si="232">M692</f>
        <v>1</v>
      </c>
      <c r="N727" s="510"/>
      <c r="O727" s="510"/>
      <c r="P727" s="510"/>
      <c r="Q727" s="510"/>
      <c r="R727" s="510">
        <v>1</v>
      </c>
      <c r="S727" s="510">
        <v>1</v>
      </c>
      <c r="T727" s="510"/>
      <c r="U727" s="510">
        <v>1</v>
      </c>
      <c r="V727" s="510"/>
      <c r="W727" s="510"/>
      <c r="X727" s="510"/>
      <c r="Y727" s="510"/>
      <c r="Z727" s="510"/>
      <c r="AA727" s="510"/>
      <c r="AB727" s="510">
        <v>2</v>
      </c>
      <c r="AC727" s="510">
        <v>2</v>
      </c>
      <c r="AD727" s="510"/>
      <c r="AE727" s="510"/>
      <c r="AF727" s="510"/>
      <c r="AG727" s="510"/>
      <c r="AH727" s="510"/>
    </row>
    <row r="728" spans="2:34" s="216" customFormat="1">
      <c r="B728" s="221"/>
      <c r="C728" s="237" t="str">
        <f t="shared" ref="C728" si="233">C693</f>
        <v>S02</v>
      </c>
      <c r="D728" s="237" t="str">
        <f t="shared" si="231"/>
        <v>Изходящи повиквания към фиксирана линия (Outgoing Calls to Fixed Line)</v>
      </c>
      <c r="E728" s="510">
        <v>1</v>
      </c>
      <c r="F728" s="510">
        <v>1</v>
      </c>
      <c r="G728" s="510">
        <v>1</v>
      </c>
      <c r="H728" s="510">
        <v>1</v>
      </c>
      <c r="I728" s="510">
        <v>1</v>
      </c>
      <c r="J728" s="510">
        <v>1</v>
      </c>
      <c r="K728" s="510">
        <v>1.5</v>
      </c>
      <c r="L728" s="510">
        <f t="shared" ref="L728" si="234">L693</f>
        <v>1</v>
      </c>
      <c r="M728" s="510">
        <f t="shared" si="232"/>
        <v>1</v>
      </c>
      <c r="N728" s="510"/>
      <c r="O728" s="510"/>
      <c r="P728" s="510"/>
      <c r="Q728" s="510"/>
      <c r="R728" s="510">
        <v>1</v>
      </c>
      <c r="S728" s="510">
        <v>1</v>
      </c>
      <c r="T728" s="510"/>
      <c r="U728" s="510">
        <v>1</v>
      </c>
      <c r="V728" s="510"/>
      <c r="W728" s="510">
        <v>1</v>
      </c>
      <c r="X728" s="510"/>
      <c r="Y728" s="510"/>
      <c r="Z728" s="510"/>
      <c r="AA728" s="510"/>
      <c r="AB728" s="510">
        <v>1</v>
      </c>
      <c r="AC728" s="510">
        <v>1</v>
      </c>
      <c r="AD728" s="510"/>
      <c r="AE728" s="510"/>
      <c r="AF728" s="510"/>
      <c r="AG728" s="510"/>
      <c r="AH728" s="510"/>
    </row>
    <row r="729" spans="2:34" s="216" customFormat="1">
      <c r="B729" s="221"/>
      <c r="C729" s="237" t="str">
        <f t="shared" ref="C729" si="235">C694</f>
        <v>S03</v>
      </c>
      <c r="D729" s="237" t="str">
        <f t="shared" si="231"/>
        <v>Изходящи повиквания към други мобилни мрежи (Outgoing Calls to Other Mobile)</v>
      </c>
      <c r="E729" s="510">
        <v>1</v>
      </c>
      <c r="F729" s="510">
        <v>1</v>
      </c>
      <c r="G729" s="510">
        <v>1</v>
      </c>
      <c r="H729" s="510">
        <v>1</v>
      </c>
      <c r="I729" s="510">
        <v>1</v>
      </c>
      <c r="J729" s="510">
        <v>1</v>
      </c>
      <c r="K729" s="510">
        <v>1.5</v>
      </c>
      <c r="L729" s="510">
        <f t="shared" ref="L729" si="236">L694</f>
        <v>1</v>
      </c>
      <c r="M729" s="510">
        <f t="shared" si="232"/>
        <v>1</v>
      </c>
      <c r="N729" s="510"/>
      <c r="O729" s="510"/>
      <c r="P729" s="510"/>
      <c r="Q729" s="510"/>
      <c r="R729" s="510">
        <v>1</v>
      </c>
      <c r="S729" s="510">
        <v>1</v>
      </c>
      <c r="T729" s="510"/>
      <c r="U729" s="510">
        <v>1</v>
      </c>
      <c r="V729" s="510"/>
      <c r="W729" s="510">
        <v>1</v>
      </c>
      <c r="X729" s="510"/>
      <c r="Y729" s="510"/>
      <c r="Z729" s="510"/>
      <c r="AA729" s="510"/>
      <c r="AB729" s="510">
        <v>1</v>
      </c>
      <c r="AC729" s="510">
        <v>1</v>
      </c>
      <c r="AD729" s="510"/>
      <c r="AE729" s="510"/>
      <c r="AF729" s="510"/>
      <c r="AG729" s="510"/>
      <c r="AH729" s="510"/>
    </row>
    <row r="730" spans="2:34" s="216" customFormat="1">
      <c r="B730" s="221"/>
      <c r="C730" s="237" t="str">
        <f t="shared" ref="C730" si="237">C695</f>
        <v>S04</v>
      </c>
      <c r="D730" s="237" t="str">
        <f t="shared" si="231"/>
        <v>Изходящи международни повиквания (Outgoing Calls to International)</v>
      </c>
      <c r="E730" s="510">
        <v>1</v>
      </c>
      <c r="F730" s="510">
        <v>1</v>
      </c>
      <c r="G730" s="510">
        <v>1</v>
      </c>
      <c r="H730" s="510">
        <v>1</v>
      </c>
      <c r="I730" s="510">
        <v>1</v>
      </c>
      <c r="J730" s="510">
        <v>1</v>
      </c>
      <c r="K730" s="510">
        <v>1.5</v>
      </c>
      <c r="L730" s="510">
        <f t="shared" ref="L730" si="238">L695</f>
        <v>1</v>
      </c>
      <c r="M730" s="510">
        <f t="shared" si="232"/>
        <v>1</v>
      </c>
      <c r="N730" s="510"/>
      <c r="O730" s="510"/>
      <c r="P730" s="510"/>
      <c r="Q730" s="510"/>
      <c r="R730" s="510">
        <v>1</v>
      </c>
      <c r="S730" s="510">
        <v>1</v>
      </c>
      <c r="T730" s="510"/>
      <c r="U730" s="510">
        <v>1</v>
      </c>
      <c r="V730" s="510"/>
      <c r="W730" s="510"/>
      <c r="X730" s="510">
        <v>1</v>
      </c>
      <c r="Y730" s="510"/>
      <c r="Z730" s="510"/>
      <c r="AA730" s="510"/>
      <c r="AB730" s="510">
        <v>1</v>
      </c>
      <c r="AC730" s="510">
        <v>1</v>
      </c>
      <c r="AD730" s="510"/>
      <c r="AE730" s="510"/>
      <c r="AF730" s="510"/>
      <c r="AG730" s="510"/>
      <c r="AH730" s="510"/>
    </row>
    <row r="731" spans="2:34" s="216" customFormat="1">
      <c r="B731" s="221"/>
      <c r="C731" s="237" t="str">
        <f t="shared" ref="C731" si="239">C696</f>
        <v>S05</v>
      </c>
      <c r="D731" s="237" t="str">
        <f t="shared" si="231"/>
        <v>Входящи повиквания от фиксирана линия (Incoming calls from fixed)</v>
      </c>
      <c r="E731" s="510">
        <v>1</v>
      </c>
      <c r="F731" s="510">
        <v>1</v>
      </c>
      <c r="G731" s="510">
        <v>1</v>
      </c>
      <c r="H731" s="510">
        <v>1</v>
      </c>
      <c r="I731" s="510">
        <v>1</v>
      </c>
      <c r="J731" s="510">
        <v>1</v>
      </c>
      <c r="K731" s="510">
        <v>1.5</v>
      </c>
      <c r="L731" s="510">
        <f t="shared" ref="L731" si="240">L696</f>
        <v>1</v>
      </c>
      <c r="M731" s="510">
        <f t="shared" si="232"/>
        <v>1</v>
      </c>
      <c r="N731" s="510"/>
      <c r="O731" s="510"/>
      <c r="P731" s="510"/>
      <c r="Q731" s="510"/>
      <c r="R731" s="510">
        <v>1</v>
      </c>
      <c r="S731" s="510">
        <v>1</v>
      </c>
      <c r="T731" s="510"/>
      <c r="U731" s="510"/>
      <c r="V731" s="510">
        <v>1</v>
      </c>
      <c r="W731" s="510">
        <v>1</v>
      </c>
      <c r="X731" s="510"/>
      <c r="Y731" s="510"/>
      <c r="Z731" s="510"/>
      <c r="AA731" s="510"/>
      <c r="AB731" s="510">
        <v>1</v>
      </c>
      <c r="AC731" s="510">
        <v>1</v>
      </c>
      <c r="AD731" s="510"/>
      <c r="AE731" s="510"/>
      <c r="AF731" s="510"/>
      <c r="AG731" s="510"/>
      <c r="AH731" s="510"/>
    </row>
    <row r="732" spans="2:34" s="216" customFormat="1">
      <c r="B732" s="221"/>
      <c r="C732" s="237" t="str">
        <f t="shared" ref="C732" si="241">C697</f>
        <v>S06</v>
      </c>
      <c r="D732" s="237" t="str">
        <f t="shared" si="231"/>
        <v>Входящи повиквания от други мобилни мрежи (Incoming calls from other mobile)</v>
      </c>
      <c r="E732" s="510">
        <v>1</v>
      </c>
      <c r="F732" s="510">
        <v>1</v>
      </c>
      <c r="G732" s="510">
        <v>1</v>
      </c>
      <c r="H732" s="510">
        <v>1</v>
      </c>
      <c r="I732" s="510">
        <v>1</v>
      </c>
      <c r="J732" s="510">
        <v>1</v>
      </c>
      <c r="K732" s="510">
        <v>1.5</v>
      </c>
      <c r="L732" s="510">
        <f t="shared" ref="L732" si="242">L697</f>
        <v>1</v>
      </c>
      <c r="M732" s="510">
        <f t="shared" si="232"/>
        <v>1</v>
      </c>
      <c r="N732" s="510"/>
      <c r="O732" s="510"/>
      <c r="P732" s="510"/>
      <c r="Q732" s="510"/>
      <c r="R732" s="510">
        <v>1</v>
      </c>
      <c r="S732" s="510">
        <v>1</v>
      </c>
      <c r="T732" s="510"/>
      <c r="U732" s="510"/>
      <c r="V732" s="510">
        <v>1</v>
      </c>
      <c r="W732" s="510">
        <v>1</v>
      </c>
      <c r="X732" s="510"/>
      <c r="Y732" s="510"/>
      <c r="Z732" s="510"/>
      <c r="AA732" s="510"/>
      <c r="AB732" s="510">
        <v>1</v>
      </c>
      <c r="AC732" s="510">
        <v>1</v>
      </c>
      <c r="AD732" s="510"/>
      <c r="AE732" s="510"/>
      <c r="AF732" s="510"/>
      <c r="AG732" s="510"/>
      <c r="AH732" s="510"/>
    </row>
    <row r="733" spans="2:34" s="216" customFormat="1">
      <c r="B733" s="221"/>
      <c r="C733" s="237" t="str">
        <f t="shared" ref="C733" si="243">C698</f>
        <v>S07</v>
      </c>
      <c r="D733" s="237" t="str">
        <f t="shared" si="231"/>
        <v>Входящи международни повиквания (Incoming calls from international)</v>
      </c>
      <c r="E733" s="510">
        <v>1</v>
      </c>
      <c r="F733" s="510">
        <v>1</v>
      </c>
      <c r="G733" s="510">
        <v>1</v>
      </c>
      <c r="H733" s="510">
        <v>1</v>
      </c>
      <c r="I733" s="510">
        <v>1</v>
      </c>
      <c r="J733" s="510">
        <v>1</v>
      </c>
      <c r="K733" s="510">
        <v>1.5</v>
      </c>
      <c r="L733" s="510">
        <f t="shared" ref="L733" si="244">L698</f>
        <v>1</v>
      </c>
      <c r="M733" s="510">
        <f t="shared" si="232"/>
        <v>1</v>
      </c>
      <c r="N733" s="510"/>
      <c r="O733" s="510"/>
      <c r="P733" s="510"/>
      <c r="Q733" s="510"/>
      <c r="R733" s="510">
        <v>1</v>
      </c>
      <c r="S733" s="510">
        <v>1</v>
      </c>
      <c r="T733" s="510"/>
      <c r="U733" s="510"/>
      <c r="V733" s="510">
        <v>1</v>
      </c>
      <c r="W733" s="510"/>
      <c r="X733" s="510">
        <v>1</v>
      </c>
      <c r="Y733" s="510"/>
      <c r="Z733" s="510"/>
      <c r="AA733" s="510"/>
      <c r="AB733" s="510">
        <v>1</v>
      </c>
      <c r="AC733" s="510">
        <v>1</v>
      </c>
      <c r="AD733" s="510"/>
      <c r="AE733" s="510"/>
      <c r="AF733" s="510"/>
      <c r="AG733" s="510"/>
      <c r="AH733" s="510"/>
    </row>
    <row r="734" spans="2:34" s="216" customFormat="1">
      <c r="B734" s="221"/>
      <c r="C734" s="237" t="str">
        <f t="shared" ref="C734" si="245">C699</f>
        <v>S08</v>
      </c>
      <c r="D734" s="237" t="str">
        <f t="shared" si="231"/>
        <v>Изходящи повиквания от чужди абонати в роуминг в мрежата на предприятието (Roaming Calls Outbound)</v>
      </c>
      <c r="E734" s="510">
        <v>1</v>
      </c>
      <c r="F734" s="510">
        <v>1</v>
      </c>
      <c r="G734" s="510">
        <v>1</v>
      </c>
      <c r="H734" s="510">
        <v>1</v>
      </c>
      <c r="I734" s="510">
        <v>1</v>
      </c>
      <c r="J734" s="510">
        <v>1</v>
      </c>
      <c r="K734" s="510">
        <v>1.5</v>
      </c>
      <c r="L734" s="510">
        <f t="shared" ref="L734" si="246">L699</f>
        <v>1</v>
      </c>
      <c r="M734" s="510">
        <f t="shared" si="232"/>
        <v>1</v>
      </c>
      <c r="N734" s="510"/>
      <c r="O734" s="510"/>
      <c r="P734" s="510"/>
      <c r="Q734" s="510"/>
      <c r="R734" s="510">
        <v>1</v>
      </c>
      <c r="S734" s="510">
        <v>1</v>
      </c>
      <c r="T734" s="510"/>
      <c r="U734" s="510"/>
      <c r="V734" s="510">
        <v>1</v>
      </c>
      <c r="W734" s="510"/>
      <c r="X734" s="510">
        <v>1</v>
      </c>
      <c r="Y734" s="510"/>
      <c r="Z734" s="510"/>
      <c r="AA734" s="510"/>
      <c r="AB734" s="510">
        <v>1</v>
      </c>
      <c r="AC734" s="510">
        <v>1</v>
      </c>
      <c r="AD734" s="510"/>
      <c r="AE734" s="510"/>
      <c r="AF734" s="510"/>
      <c r="AG734" s="510"/>
      <c r="AH734" s="510"/>
    </row>
    <row r="735" spans="2:34" s="216" customFormat="1">
      <c r="B735" s="221"/>
      <c r="C735" s="237" t="str">
        <f t="shared" ref="C735" si="247">C700</f>
        <v>S09</v>
      </c>
      <c r="D735" s="237" t="str">
        <f t="shared" si="231"/>
        <v>Входящи повиквания от чужди абонати в роуминг в мрежата на предприятието (Roaming Calls Inbound)</v>
      </c>
      <c r="E735" s="510">
        <v>1</v>
      </c>
      <c r="F735" s="510">
        <v>1</v>
      </c>
      <c r="G735" s="510">
        <v>1</v>
      </c>
      <c r="H735" s="510">
        <v>1</v>
      </c>
      <c r="I735" s="510">
        <v>1</v>
      </c>
      <c r="J735" s="510">
        <v>1</v>
      </c>
      <c r="K735" s="510">
        <v>1.5</v>
      </c>
      <c r="L735" s="510">
        <f t="shared" ref="L735" si="248">L700</f>
        <v>1</v>
      </c>
      <c r="M735" s="510">
        <f t="shared" si="232"/>
        <v>1</v>
      </c>
      <c r="N735" s="510"/>
      <c r="O735" s="510"/>
      <c r="P735" s="510"/>
      <c r="Q735" s="510"/>
      <c r="R735" s="510">
        <v>1</v>
      </c>
      <c r="S735" s="510">
        <v>1</v>
      </c>
      <c r="T735" s="510"/>
      <c r="U735" s="510"/>
      <c r="V735" s="510">
        <v>1</v>
      </c>
      <c r="W735" s="510"/>
      <c r="X735" s="510">
        <v>1</v>
      </c>
      <c r="Y735" s="510"/>
      <c r="Z735" s="510"/>
      <c r="AA735" s="510"/>
      <c r="AB735" s="510">
        <v>1</v>
      </c>
      <c r="AC735" s="510">
        <v>1</v>
      </c>
      <c r="AD735" s="510"/>
      <c r="AE735" s="510"/>
      <c r="AF735" s="510"/>
      <c r="AG735" s="510"/>
      <c r="AH735" s="510"/>
    </row>
    <row r="736" spans="2:34" s="216" customFormat="1">
      <c r="B736" s="221"/>
      <c r="C736" s="237" t="str">
        <f t="shared" ref="C736" si="249">C701</f>
        <v>S10</v>
      </c>
      <c r="D736" s="237" t="str">
        <f t="shared" si="231"/>
        <v>Гласова поща (Voice mail)</v>
      </c>
      <c r="E736" s="510">
        <v>1</v>
      </c>
      <c r="F736" s="510">
        <v>1</v>
      </c>
      <c r="G736" s="510">
        <v>1</v>
      </c>
      <c r="H736" s="510">
        <v>1</v>
      </c>
      <c r="I736" s="510">
        <v>1</v>
      </c>
      <c r="J736" s="510">
        <v>1</v>
      </c>
      <c r="K736" s="510">
        <v>1</v>
      </c>
      <c r="L736" s="510">
        <f t="shared" ref="L736" si="250">L701</f>
        <v>1</v>
      </c>
      <c r="M736" s="510">
        <f t="shared" si="232"/>
        <v>1</v>
      </c>
      <c r="N736" s="510"/>
      <c r="O736" s="510"/>
      <c r="P736" s="510"/>
      <c r="Q736" s="510">
        <v>1</v>
      </c>
      <c r="R736" s="510">
        <v>1</v>
      </c>
      <c r="S736" s="510">
        <v>1</v>
      </c>
      <c r="T736" s="510"/>
      <c r="U736" s="510">
        <v>1</v>
      </c>
      <c r="V736" s="510"/>
      <c r="W736" s="510"/>
      <c r="X736" s="510"/>
      <c r="Y736" s="510"/>
      <c r="Z736" s="510"/>
      <c r="AA736" s="510"/>
      <c r="AB736" s="510">
        <v>1</v>
      </c>
      <c r="AC736" s="510">
        <v>1</v>
      </c>
      <c r="AD736" s="510"/>
      <c r="AE736" s="510"/>
      <c r="AF736" s="510"/>
      <c r="AG736" s="510"/>
      <c r="AH736" s="510"/>
    </row>
    <row r="737" spans="2:34" s="216" customFormat="1">
      <c r="B737" s="221"/>
      <c r="C737" s="237" t="str">
        <f t="shared" ref="C737" si="251">C702</f>
        <v>S11</v>
      </c>
      <c r="D737" s="237" t="str">
        <f t="shared" si="231"/>
        <v>Повиквания към центъра за обслужване на клиенти (Help desk call)</v>
      </c>
      <c r="E737" s="510">
        <v>1</v>
      </c>
      <c r="F737" s="510">
        <v>1</v>
      </c>
      <c r="G737" s="510">
        <v>1</v>
      </c>
      <c r="H737" s="510">
        <v>1</v>
      </c>
      <c r="I737" s="510">
        <v>1</v>
      </c>
      <c r="J737" s="510">
        <v>1</v>
      </c>
      <c r="K737" s="510">
        <v>1</v>
      </c>
      <c r="L737" s="510">
        <f t="shared" ref="L737" si="252">L702</f>
        <v>1</v>
      </c>
      <c r="M737" s="510">
        <f t="shared" si="232"/>
        <v>1</v>
      </c>
      <c r="N737" s="510"/>
      <c r="O737" s="510"/>
      <c r="P737" s="510"/>
      <c r="Q737" s="510"/>
      <c r="R737" s="510">
        <v>1</v>
      </c>
      <c r="S737" s="510">
        <v>1</v>
      </c>
      <c r="T737" s="510"/>
      <c r="U737" s="510">
        <v>1</v>
      </c>
      <c r="V737" s="510"/>
      <c r="W737" s="510"/>
      <c r="X737" s="510"/>
      <c r="Y737" s="510"/>
      <c r="Z737" s="510"/>
      <c r="AA737" s="510"/>
      <c r="AB737" s="510">
        <v>1</v>
      </c>
      <c r="AC737" s="510">
        <v>1</v>
      </c>
      <c r="AD737" s="510"/>
      <c r="AE737" s="510"/>
      <c r="AF737" s="510"/>
      <c r="AG737" s="510"/>
      <c r="AH737" s="510"/>
    </row>
    <row r="738" spans="2:34" s="216" customFormat="1">
      <c r="B738" s="221"/>
      <c r="C738" s="237" t="str">
        <f t="shared" ref="C738" si="253">C703</f>
        <v>S12</v>
      </c>
      <c r="D738" s="237" t="str">
        <f t="shared" si="231"/>
        <v>Видеоразговори (Video call)</v>
      </c>
      <c r="E738" s="510">
        <v>1</v>
      </c>
      <c r="F738" s="510">
        <v>1</v>
      </c>
      <c r="G738" s="510">
        <v>1</v>
      </c>
      <c r="H738" s="510">
        <v>1</v>
      </c>
      <c r="I738" s="510">
        <v>1</v>
      </c>
      <c r="J738" s="510">
        <v>1</v>
      </c>
      <c r="K738" s="510">
        <v>1.5</v>
      </c>
      <c r="L738" s="510">
        <f t="shared" ref="L738" si="254">L703</f>
        <v>1</v>
      </c>
      <c r="M738" s="510">
        <f t="shared" si="232"/>
        <v>1</v>
      </c>
      <c r="N738" s="510"/>
      <c r="O738" s="510"/>
      <c r="P738" s="510"/>
      <c r="Q738" s="510"/>
      <c r="R738" s="510">
        <v>1</v>
      </c>
      <c r="S738" s="510">
        <v>1</v>
      </c>
      <c r="T738" s="510"/>
      <c r="U738" s="510">
        <v>1</v>
      </c>
      <c r="V738" s="510"/>
      <c r="W738" s="510">
        <v>1</v>
      </c>
      <c r="X738" s="510"/>
      <c r="Y738" s="510"/>
      <c r="Z738" s="510"/>
      <c r="AA738" s="510"/>
      <c r="AB738" s="510">
        <v>1</v>
      </c>
      <c r="AC738" s="510">
        <v>1</v>
      </c>
      <c r="AD738" s="510"/>
      <c r="AE738" s="510"/>
      <c r="AF738" s="510"/>
      <c r="AG738" s="510"/>
      <c r="AH738" s="510"/>
    </row>
    <row r="739" spans="2:34" s="216" customFormat="1">
      <c r="B739" s="221"/>
      <c r="C739" s="237" t="str">
        <f t="shared" ref="C739" si="255">C704</f>
        <v>S13</v>
      </c>
      <c r="D739" s="237" t="str">
        <f t="shared" si="231"/>
        <v>MMS в мрежата (MMS on net)</v>
      </c>
      <c r="E739" s="510">
        <v>2</v>
      </c>
      <c r="F739" s="510">
        <v>2</v>
      </c>
      <c r="G739" s="510">
        <v>2</v>
      </c>
      <c r="H739" s="510">
        <v>2</v>
      </c>
      <c r="I739" s="510">
        <v>2</v>
      </c>
      <c r="J739" s="510">
        <v>2</v>
      </c>
      <c r="K739" s="510">
        <v>2</v>
      </c>
      <c r="L739" s="510">
        <f t="shared" ref="L739" si="256">L704</f>
        <v>1</v>
      </c>
      <c r="M739" s="510">
        <f t="shared" si="232"/>
        <v>1</v>
      </c>
      <c r="N739" s="510"/>
      <c r="O739" s="510"/>
      <c r="P739" s="510">
        <v>1</v>
      </c>
      <c r="Q739" s="510"/>
      <c r="R739" s="510">
        <v>1</v>
      </c>
      <c r="S739" s="510">
        <v>1</v>
      </c>
      <c r="T739" s="510">
        <f>T704</f>
        <v>1</v>
      </c>
      <c r="U739" s="510">
        <v>1</v>
      </c>
      <c r="V739" s="510"/>
      <c r="W739" s="510"/>
      <c r="X739" s="510"/>
      <c r="Y739" s="510"/>
      <c r="Z739" s="510"/>
      <c r="AA739" s="510"/>
      <c r="AB739" s="510">
        <v>2</v>
      </c>
      <c r="AC739" s="510">
        <v>2</v>
      </c>
      <c r="AD739" s="510"/>
      <c r="AE739" s="510"/>
      <c r="AF739" s="510"/>
      <c r="AG739" s="510"/>
      <c r="AH739" s="510"/>
    </row>
    <row r="740" spans="2:34" s="216" customFormat="1">
      <c r="B740" s="221"/>
      <c r="C740" s="237" t="str">
        <f t="shared" ref="C740" si="257">C705</f>
        <v>S14</v>
      </c>
      <c r="D740" s="237" t="str">
        <f t="shared" si="231"/>
        <v>Изходящи MMS към други мрежи (MMS outgoing to other network)</v>
      </c>
      <c r="E740" s="510">
        <v>1</v>
      </c>
      <c r="F740" s="510">
        <v>1</v>
      </c>
      <c r="G740" s="510">
        <v>1</v>
      </c>
      <c r="H740" s="510">
        <v>1</v>
      </c>
      <c r="I740" s="510">
        <v>1</v>
      </c>
      <c r="J740" s="510">
        <v>1</v>
      </c>
      <c r="K740" s="510">
        <v>1.5</v>
      </c>
      <c r="L740" s="510">
        <f t="shared" ref="L740" si="258">L705</f>
        <v>1</v>
      </c>
      <c r="M740" s="510">
        <f t="shared" si="232"/>
        <v>1</v>
      </c>
      <c r="N740" s="510"/>
      <c r="O740" s="510"/>
      <c r="P740" s="510">
        <v>1</v>
      </c>
      <c r="Q740" s="510"/>
      <c r="R740" s="510">
        <v>1</v>
      </c>
      <c r="S740" s="510">
        <v>1</v>
      </c>
      <c r="T740" s="510">
        <f t="shared" ref="T740:T744" si="259">T705</f>
        <v>1</v>
      </c>
      <c r="U740" s="510">
        <v>1</v>
      </c>
      <c r="V740" s="510"/>
      <c r="W740" s="510">
        <v>1</v>
      </c>
      <c r="X740" s="510"/>
      <c r="Y740" s="510"/>
      <c r="Z740" s="510"/>
      <c r="AA740" s="510"/>
      <c r="AB740" s="510">
        <v>1</v>
      </c>
      <c r="AC740" s="510">
        <v>1</v>
      </c>
      <c r="AD740" s="510"/>
      <c r="AE740" s="510"/>
      <c r="AF740" s="510"/>
      <c r="AG740" s="510"/>
      <c r="AH740" s="510"/>
    </row>
    <row r="741" spans="2:34" s="216" customFormat="1">
      <c r="B741" s="221"/>
      <c r="C741" s="237" t="str">
        <f t="shared" ref="C741" si="260">C706</f>
        <v>S15</v>
      </c>
      <c r="D741" s="237" t="str">
        <f t="shared" si="231"/>
        <v>Входящи MMS от други мрежи (MMS incoming from other network)</v>
      </c>
      <c r="E741" s="510">
        <v>1</v>
      </c>
      <c r="F741" s="510">
        <v>1</v>
      </c>
      <c r="G741" s="510">
        <v>1</v>
      </c>
      <c r="H741" s="510">
        <v>1</v>
      </c>
      <c r="I741" s="510">
        <v>1</v>
      </c>
      <c r="J741" s="510">
        <v>1</v>
      </c>
      <c r="K741" s="510">
        <v>1.5</v>
      </c>
      <c r="L741" s="510">
        <f t="shared" ref="L741" si="261">L706</f>
        <v>1</v>
      </c>
      <c r="M741" s="510">
        <f t="shared" si="232"/>
        <v>1</v>
      </c>
      <c r="N741" s="510"/>
      <c r="O741" s="510"/>
      <c r="P741" s="510">
        <v>1</v>
      </c>
      <c r="Q741" s="510"/>
      <c r="R741" s="510">
        <v>1</v>
      </c>
      <c r="S741" s="510">
        <v>1</v>
      </c>
      <c r="T741" s="510">
        <f t="shared" si="259"/>
        <v>1</v>
      </c>
      <c r="U741" s="510"/>
      <c r="V741" s="510">
        <v>1</v>
      </c>
      <c r="W741" s="510">
        <v>1</v>
      </c>
      <c r="X741" s="510"/>
      <c r="Y741" s="510"/>
      <c r="Z741" s="510"/>
      <c r="AA741" s="510"/>
      <c r="AB741" s="510">
        <v>1</v>
      </c>
      <c r="AC741" s="510">
        <v>1</v>
      </c>
      <c r="AD741" s="510"/>
      <c r="AE741" s="510"/>
      <c r="AF741" s="510"/>
      <c r="AG741" s="510"/>
      <c r="AH741" s="510"/>
    </row>
    <row r="742" spans="2:34" s="216" customFormat="1">
      <c r="B742" s="221"/>
      <c r="C742" s="237" t="str">
        <f t="shared" ref="C742" si="262">C707</f>
        <v>S16</v>
      </c>
      <c r="D742" s="237" t="str">
        <f t="shared" si="231"/>
        <v>SMS в мрежата (SMS on net)</v>
      </c>
      <c r="E742" s="510">
        <v>2</v>
      </c>
      <c r="F742" s="510">
        <v>2</v>
      </c>
      <c r="G742" s="510">
        <v>2</v>
      </c>
      <c r="H742" s="510">
        <v>2</v>
      </c>
      <c r="I742" s="510">
        <v>2</v>
      </c>
      <c r="J742" s="510">
        <v>2</v>
      </c>
      <c r="K742" s="510">
        <v>2</v>
      </c>
      <c r="L742" s="510">
        <f t="shared" ref="L742" si="263">L707</f>
        <v>1</v>
      </c>
      <c r="M742" s="510">
        <f t="shared" si="232"/>
        <v>1</v>
      </c>
      <c r="N742" s="510">
        <v>1</v>
      </c>
      <c r="O742" s="510">
        <v>1</v>
      </c>
      <c r="P742" s="510"/>
      <c r="Q742" s="510"/>
      <c r="R742" s="510">
        <v>1</v>
      </c>
      <c r="S742" s="510">
        <v>1</v>
      </c>
      <c r="T742" s="510">
        <f t="shared" si="259"/>
        <v>1</v>
      </c>
      <c r="U742" s="510">
        <v>1</v>
      </c>
      <c r="V742" s="510"/>
      <c r="W742" s="510"/>
      <c r="X742" s="510"/>
      <c r="Y742" s="510"/>
      <c r="Z742" s="510"/>
      <c r="AA742" s="510"/>
      <c r="AB742" s="510">
        <v>2</v>
      </c>
      <c r="AC742" s="510">
        <v>2</v>
      </c>
      <c r="AD742" s="510"/>
      <c r="AE742" s="510"/>
      <c r="AF742" s="510"/>
      <c r="AG742" s="510"/>
      <c r="AH742" s="510"/>
    </row>
    <row r="743" spans="2:34" s="216" customFormat="1">
      <c r="B743" s="221"/>
      <c r="C743" s="237" t="str">
        <f t="shared" ref="C743" si="264">C708</f>
        <v>S17</v>
      </c>
      <c r="D743" s="237" t="str">
        <f t="shared" si="231"/>
        <v>Изходящи SMS към други мрежи (SMS outgoing to other network)</v>
      </c>
      <c r="E743" s="510">
        <v>1</v>
      </c>
      <c r="F743" s="510">
        <v>1</v>
      </c>
      <c r="G743" s="510">
        <v>1</v>
      </c>
      <c r="H743" s="510">
        <v>1</v>
      </c>
      <c r="I743" s="510">
        <v>1</v>
      </c>
      <c r="J743" s="510">
        <v>1</v>
      </c>
      <c r="K743" s="510">
        <v>1.5</v>
      </c>
      <c r="L743" s="510">
        <f t="shared" ref="L743" si="265">L708</f>
        <v>1</v>
      </c>
      <c r="M743" s="510">
        <f t="shared" si="232"/>
        <v>1</v>
      </c>
      <c r="N743" s="510">
        <v>1</v>
      </c>
      <c r="O743" s="510">
        <v>1</v>
      </c>
      <c r="P743" s="510"/>
      <c r="Q743" s="510"/>
      <c r="R743" s="510">
        <v>1</v>
      </c>
      <c r="S743" s="510">
        <v>1</v>
      </c>
      <c r="T743" s="510">
        <f t="shared" si="259"/>
        <v>1</v>
      </c>
      <c r="U743" s="510">
        <v>1</v>
      </c>
      <c r="V743" s="510"/>
      <c r="W743" s="510">
        <v>1</v>
      </c>
      <c r="X743" s="510"/>
      <c r="Y743" s="510"/>
      <c r="Z743" s="510"/>
      <c r="AA743" s="510"/>
      <c r="AB743" s="510">
        <v>1</v>
      </c>
      <c r="AC743" s="510">
        <v>1</v>
      </c>
      <c r="AD743" s="510"/>
      <c r="AE743" s="510"/>
      <c r="AF743" s="510"/>
      <c r="AG743" s="510"/>
      <c r="AH743" s="510"/>
    </row>
    <row r="744" spans="2:34" s="216" customFormat="1">
      <c r="B744" s="221"/>
      <c r="C744" s="237" t="str">
        <f t="shared" ref="C744" si="266">C709</f>
        <v>S18</v>
      </c>
      <c r="D744" s="237" t="str">
        <f t="shared" si="231"/>
        <v>Входящи SMS от други мрежи (SMS incoming from other network)</v>
      </c>
      <c r="E744" s="510">
        <v>1</v>
      </c>
      <c r="F744" s="510">
        <v>1</v>
      </c>
      <c r="G744" s="510">
        <v>1</v>
      </c>
      <c r="H744" s="510">
        <v>1</v>
      </c>
      <c r="I744" s="510">
        <v>1</v>
      </c>
      <c r="J744" s="510">
        <v>1</v>
      </c>
      <c r="K744" s="510">
        <v>1.5</v>
      </c>
      <c r="L744" s="510">
        <f t="shared" ref="L744" si="267">L709</f>
        <v>1</v>
      </c>
      <c r="M744" s="510">
        <f t="shared" si="232"/>
        <v>1</v>
      </c>
      <c r="N744" s="510">
        <v>1</v>
      </c>
      <c r="O744" s="510">
        <v>1</v>
      </c>
      <c r="P744" s="510"/>
      <c r="Q744" s="510"/>
      <c r="R744" s="510">
        <v>1</v>
      </c>
      <c r="S744" s="510">
        <v>1</v>
      </c>
      <c r="T744" s="510">
        <f t="shared" si="259"/>
        <v>1</v>
      </c>
      <c r="U744" s="510"/>
      <c r="V744" s="510">
        <v>1</v>
      </c>
      <c r="W744" s="510">
        <v>1</v>
      </c>
      <c r="X744" s="510"/>
      <c r="Y744" s="510"/>
      <c r="Z744" s="510"/>
      <c r="AA744" s="510"/>
      <c r="AB744" s="510">
        <v>1</v>
      </c>
      <c r="AC744" s="510">
        <v>1</v>
      </c>
      <c r="AD744" s="510"/>
      <c r="AE744" s="510"/>
      <c r="AF744" s="510"/>
      <c r="AG744" s="510"/>
      <c r="AH744" s="510"/>
    </row>
    <row r="745" spans="2:34" s="216" customFormat="1">
      <c r="B745" s="221"/>
      <c r="C745" s="237" t="str">
        <f t="shared" ref="C745" si="268">C710</f>
        <v>S19</v>
      </c>
      <c r="D745" s="237" t="str">
        <f t="shared" si="231"/>
        <v>Пренос на данни (Data services)</v>
      </c>
      <c r="E745" s="603">
        <v>0</v>
      </c>
      <c r="F745" s="510">
        <v>1</v>
      </c>
      <c r="G745" s="603">
        <v>0</v>
      </c>
      <c r="H745" s="510">
        <v>1</v>
      </c>
      <c r="I745" s="603">
        <v>0</v>
      </c>
      <c r="J745" s="510">
        <v>1</v>
      </c>
      <c r="K745" s="510">
        <v>1</v>
      </c>
      <c r="L745" s="510">
        <f t="shared" ref="L745" si="269">L710</f>
        <v>1</v>
      </c>
      <c r="M745" s="510">
        <f t="shared" si="232"/>
        <v>1</v>
      </c>
      <c r="N745" s="510"/>
      <c r="O745" s="510"/>
      <c r="P745" s="510"/>
      <c r="Q745" s="510"/>
      <c r="R745" s="510">
        <v>1</v>
      </c>
      <c r="S745" s="510">
        <v>1</v>
      </c>
      <c r="T745" s="510">
        <v>1</v>
      </c>
      <c r="U745" s="510">
        <v>1</v>
      </c>
      <c r="V745" s="510"/>
      <c r="W745" s="510"/>
      <c r="X745" s="510"/>
      <c r="Y745" s="510">
        <v>1</v>
      </c>
      <c r="Z745" s="510">
        <v>1</v>
      </c>
      <c r="AA745" s="510">
        <v>1</v>
      </c>
      <c r="AB745" s="510">
        <v>1</v>
      </c>
      <c r="AC745" s="510">
        <v>1</v>
      </c>
      <c r="AD745" s="510"/>
      <c r="AE745" s="510"/>
      <c r="AF745" s="510"/>
      <c r="AG745" s="510"/>
      <c r="AH745" s="510"/>
    </row>
    <row r="746" spans="2:34" s="216" customFormat="1">
      <c r="B746" s="221"/>
      <c r="C746" s="237" t="str">
        <f t="shared" ref="C746:C756" si="270">C711</f>
        <v>S20</v>
      </c>
      <c r="D746" s="237" t="str">
        <f t="shared" ref="D746:D756" si="271">D711</f>
        <v>Subscribers</v>
      </c>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c r="AA746" s="197"/>
      <c r="AB746" s="197"/>
      <c r="AC746" s="197"/>
      <c r="AD746" s="197"/>
      <c r="AE746" s="197"/>
      <c r="AF746" s="197"/>
      <c r="AG746" s="197"/>
      <c r="AH746" s="197"/>
    </row>
    <row r="747" spans="2:34" s="216" customFormat="1">
      <c r="B747" s="221"/>
      <c r="C747" s="237" t="str">
        <f t="shared" si="270"/>
        <v>S21</v>
      </c>
      <c r="D747" s="237" t="str">
        <f t="shared" si="271"/>
        <v>OTHER: complete as required</v>
      </c>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c r="AA747" s="197"/>
      <c r="AB747" s="197"/>
      <c r="AC747" s="197"/>
      <c r="AD747" s="197"/>
      <c r="AE747" s="197"/>
      <c r="AF747" s="197"/>
      <c r="AG747" s="197"/>
      <c r="AH747" s="197"/>
    </row>
    <row r="748" spans="2:34" s="216" customFormat="1">
      <c r="B748" s="221"/>
      <c r="C748" s="237" t="str">
        <f t="shared" si="270"/>
        <v>S22</v>
      </c>
      <c r="D748" s="237" t="str">
        <f t="shared" si="271"/>
        <v>OTHER: complete as required</v>
      </c>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c r="AA748" s="197"/>
      <c r="AB748" s="197"/>
      <c r="AC748" s="197"/>
      <c r="AD748" s="197"/>
      <c r="AE748" s="197"/>
      <c r="AF748" s="197"/>
      <c r="AG748" s="197"/>
      <c r="AH748" s="197"/>
    </row>
    <row r="749" spans="2:34" s="216" customFormat="1">
      <c r="B749" s="221"/>
      <c r="C749" s="237" t="str">
        <f t="shared" si="270"/>
        <v>S23</v>
      </c>
      <c r="D749" s="237" t="str">
        <f t="shared" si="271"/>
        <v>OTHER: complete as required</v>
      </c>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c r="AA749" s="197"/>
      <c r="AB749" s="197"/>
      <c r="AC749" s="197"/>
      <c r="AD749" s="197"/>
      <c r="AE749" s="197"/>
      <c r="AF749" s="197"/>
      <c r="AG749" s="197"/>
      <c r="AH749" s="197"/>
    </row>
    <row r="750" spans="2:34" s="216" customFormat="1">
      <c r="B750" s="221"/>
      <c r="C750" s="237" t="str">
        <f t="shared" si="270"/>
        <v>S24</v>
      </c>
      <c r="D750" s="237" t="str">
        <f t="shared" si="271"/>
        <v>OTHER: complete as required</v>
      </c>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c r="AA750" s="197"/>
      <c r="AB750" s="197"/>
      <c r="AC750" s="197"/>
      <c r="AD750" s="197"/>
      <c r="AE750" s="197"/>
      <c r="AF750" s="197"/>
      <c r="AG750" s="197"/>
      <c r="AH750" s="197"/>
    </row>
    <row r="751" spans="2:34" s="216" customFormat="1">
      <c r="B751" s="221"/>
      <c r="C751" s="237" t="str">
        <f t="shared" si="270"/>
        <v>S25</v>
      </c>
      <c r="D751" s="237" t="str">
        <f t="shared" si="271"/>
        <v>OTHER: complete as required</v>
      </c>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c r="AA751" s="197"/>
      <c r="AB751" s="197"/>
      <c r="AC751" s="197"/>
      <c r="AD751" s="197"/>
      <c r="AE751" s="197"/>
      <c r="AF751" s="197"/>
      <c r="AG751" s="197"/>
      <c r="AH751" s="197"/>
    </row>
    <row r="752" spans="2:34" s="216" customFormat="1">
      <c r="B752" s="221"/>
      <c r="C752" s="237" t="str">
        <f t="shared" si="270"/>
        <v>S26</v>
      </c>
      <c r="D752" s="237" t="str">
        <f t="shared" si="271"/>
        <v>OTHER: complete as required</v>
      </c>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c r="AA752" s="197"/>
      <c r="AB752" s="197"/>
      <c r="AC752" s="197"/>
      <c r="AD752" s="197"/>
      <c r="AE752" s="197"/>
      <c r="AF752" s="197"/>
      <c r="AG752" s="197"/>
      <c r="AH752" s="197"/>
    </row>
    <row r="753" spans="2:34" s="216" customFormat="1">
      <c r="B753" s="221"/>
      <c r="C753" s="237" t="str">
        <f t="shared" si="270"/>
        <v>S27</v>
      </c>
      <c r="D753" s="237" t="str">
        <f t="shared" si="271"/>
        <v>OTHER: complete as required</v>
      </c>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c r="AA753" s="197"/>
      <c r="AB753" s="197"/>
      <c r="AC753" s="197"/>
      <c r="AD753" s="197"/>
      <c r="AE753" s="197"/>
      <c r="AF753" s="197"/>
      <c r="AG753" s="197"/>
      <c r="AH753" s="197"/>
    </row>
    <row r="754" spans="2:34" s="216" customFormat="1">
      <c r="B754" s="221"/>
      <c r="C754" s="237" t="str">
        <f t="shared" si="270"/>
        <v>S28</v>
      </c>
      <c r="D754" s="237" t="str">
        <f t="shared" si="271"/>
        <v>OTHER: complete as required</v>
      </c>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c r="AA754" s="197"/>
      <c r="AB754" s="197"/>
      <c r="AC754" s="197"/>
      <c r="AD754" s="197"/>
      <c r="AE754" s="197"/>
      <c r="AF754" s="197"/>
      <c r="AG754" s="197"/>
      <c r="AH754" s="197"/>
    </row>
    <row r="755" spans="2:34" s="216" customFormat="1">
      <c r="B755" s="221"/>
      <c r="C755" s="237" t="str">
        <f t="shared" si="270"/>
        <v>S29</v>
      </c>
      <c r="D755" s="237" t="str">
        <f t="shared" si="271"/>
        <v>OTHER: complete as required</v>
      </c>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c r="AA755" s="197"/>
      <c r="AB755" s="197"/>
      <c r="AC755" s="197"/>
      <c r="AD755" s="197"/>
      <c r="AE755" s="197"/>
      <c r="AF755" s="197"/>
      <c r="AG755" s="197"/>
      <c r="AH755" s="197"/>
    </row>
    <row r="756" spans="2:34" s="216" customFormat="1">
      <c r="B756" s="221"/>
      <c r="C756" s="237" t="str">
        <f t="shared" si="270"/>
        <v>S30</v>
      </c>
      <c r="D756" s="237" t="str">
        <f t="shared" si="271"/>
        <v>OTHER: complete as required</v>
      </c>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c r="AA756" s="197"/>
      <c r="AB756" s="197"/>
      <c r="AC756" s="197"/>
      <c r="AD756" s="197"/>
      <c r="AE756" s="197"/>
      <c r="AF756" s="197"/>
      <c r="AG756" s="197"/>
      <c r="AH756" s="197"/>
    </row>
    <row r="757" spans="2:34" s="216" customFormat="1">
      <c r="B757" s="221"/>
      <c r="C757" s="208"/>
      <c r="D757" s="208"/>
      <c r="E757" s="229"/>
      <c r="F757" s="238"/>
      <c r="G757" s="238"/>
      <c r="H757" s="238"/>
      <c r="I757" s="238"/>
      <c r="J757" s="238"/>
      <c r="K757" s="238"/>
      <c r="L757" s="238"/>
      <c r="M757" s="238"/>
      <c r="N757" s="238"/>
      <c r="O757" s="238"/>
      <c r="P757" s="238"/>
      <c r="Q757" s="238"/>
      <c r="R757" s="238"/>
      <c r="S757" s="238"/>
      <c r="T757" s="238"/>
      <c r="U757" s="239"/>
      <c r="V757" s="229"/>
      <c r="W757" s="229"/>
      <c r="X757" s="229"/>
      <c r="AB757" s="233"/>
    </row>
    <row r="758" spans="2:34" s="216" customFormat="1">
      <c r="B758" s="221"/>
      <c r="C758" s="208"/>
      <c r="D758" s="208"/>
      <c r="E758" s="229"/>
      <c r="F758" s="238"/>
      <c r="G758" s="238"/>
      <c r="H758" s="238"/>
      <c r="I758" s="238"/>
      <c r="J758" s="238"/>
      <c r="K758" s="238"/>
      <c r="L758" s="238"/>
      <c r="M758" s="238"/>
      <c r="N758" s="238"/>
      <c r="O758" s="238"/>
      <c r="P758" s="238"/>
      <c r="Q758" s="238"/>
      <c r="R758" s="238"/>
      <c r="S758" s="238"/>
      <c r="T758" s="238"/>
      <c r="U758" s="239"/>
      <c r="V758" s="229"/>
      <c r="W758" s="229"/>
      <c r="X758" s="229"/>
      <c r="AB758" s="233"/>
    </row>
    <row r="759" spans="2:34" s="216" customFormat="1">
      <c r="B759" s="221"/>
      <c r="D759" s="218" t="s">
        <v>333</v>
      </c>
    </row>
    <row r="760" spans="2:34" s="216" customFormat="1">
      <c r="B760" s="221"/>
      <c r="AC760" s="233"/>
    </row>
    <row r="761" spans="2:34" s="216" customFormat="1">
      <c r="B761" s="221"/>
      <c r="C761" s="667" t="s">
        <v>991</v>
      </c>
      <c r="D761" s="222" t="s">
        <v>32</v>
      </c>
      <c r="E761" s="246" t="str">
        <f t="shared" ref="E761:AH761" si="272">E726</f>
        <v>TRX</v>
      </c>
      <c r="F761" s="246" t="str">
        <f t="shared" si="272"/>
        <v>Radio</v>
      </c>
      <c r="G761" s="246" t="str">
        <f t="shared" si="272"/>
        <v>BTS</v>
      </c>
      <c r="H761" s="246" t="str">
        <f t="shared" si="272"/>
        <v>Node B</v>
      </c>
      <c r="I761" s="246" t="str">
        <f t="shared" si="272"/>
        <v>BSC</v>
      </c>
      <c r="J761" s="246" t="str">
        <f t="shared" si="272"/>
        <v>RNC</v>
      </c>
      <c r="K761" s="246" t="str">
        <f t="shared" si="272"/>
        <v>MSC</v>
      </c>
      <c r="L761" s="246" t="str">
        <f t="shared" si="272"/>
        <v>HLR</v>
      </c>
      <c r="M761" s="246" t="str">
        <f t="shared" si="272"/>
        <v>PPP</v>
      </c>
      <c r="N761" s="246" t="str">
        <f t="shared" si="272"/>
        <v>SMSG</v>
      </c>
      <c r="O761" s="246" t="str">
        <f t="shared" si="272"/>
        <v>SMSC</v>
      </c>
      <c r="P761" s="246" t="str">
        <f t="shared" si="272"/>
        <v>MMSC</v>
      </c>
      <c r="Q761" s="246" t="str">
        <f t="shared" si="272"/>
        <v>VMS</v>
      </c>
      <c r="R761" s="246" t="str">
        <f t="shared" si="272"/>
        <v>NMS</v>
      </c>
      <c r="S761" s="246" t="str">
        <f t="shared" si="272"/>
        <v>OSS</v>
      </c>
      <c r="T761" s="246" t="str">
        <f t="shared" si="272"/>
        <v>GPRS</v>
      </c>
      <c r="U761" s="246" t="str">
        <f t="shared" si="272"/>
        <v>BIL</v>
      </c>
      <c r="V761" s="246" t="str">
        <f t="shared" si="272"/>
        <v>IBIL</v>
      </c>
      <c r="W761" s="246" t="str">
        <f t="shared" si="272"/>
        <v>IGW</v>
      </c>
      <c r="X761" s="246" t="str">
        <f t="shared" si="272"/>
        <v>INT</v>
      </c>
      <c r="Y761" s="246" t="str">
        <f t="shared" si="272"/>
        <v>SGSN</v>
      </c>
      <c r="Z761" s="246" t="str">
        <f t="shared" si="272"/>
        <v>GGSN</v>
      </c>
      <c r="AA761" s="246" t="str">
        <f t="shared" si="272"/>
        <v>IN/NGN</v>
      </c>
      <c r="AB761" s="246" t="str">
        <f t="shared" si="272"/>
        <v>eNodeB</v>
      </c>
      <c r="AC761" s="246" t="str">
        <f t="shared" si="272"/>
        <v>eNodeB Radio</v>
      </c>
      <c r="AD761" s="246" t="str">
        <f t="shared" si="272"/>
        <v>OTHER</v>
      </c>
      <c r="AE761" s="246" t="str">
        <f t="shared" si="272"/>
        <v>OTHER</v>
      </c>
      <c r="AF761" s="246" t="str">
        <f t="shared" si="272"/>
        <v>OTHER</v>
      </c>
      <c r="AG761" s="246" t="str">
        <f t="shared" si="272"/>
        <v>OTHER</v>
      </c>
      <c r="AH761" s="246" t="str">
        <f t="shared" si="272"/>
        <v>OTHER</v>
      </c>
    </row>
    <row r="762" spans="2:34" s="216" customFormat="1">
      <c r="B762" s="221"/>
      <c r="C762" s="237" t="str">
        <f t="shared" ref="C762:D791" si="273">C727</f>
        <v>S01</v>
      </c>
      <c r="D762" s="237" t="str">
        <f t="shared" si="273"/>
        <v>Повиквания в мрежата (On Net calls)</v>
      </c>
      <c r="E762" s="572">
        <f>IF('B. Dashboard'!$D$53=1,IF(E622="",E727,E622),IF('B. Dashboard'!$D$53=2,IF(E657="",E727,E657),IF('B. Dashboard'!$D$53=3,IF(E692="",E727,E692),(IF('B. Dashboard'!$D$53=4,E727)))))</f>
        <v>2</v>
      </c>
      <c r="F762" s="572">
        <f>IF('B. Dashboard'!$D$53=1,IF(F622="",F727,F622),IF('B. Dashboard'!$D$53=2,IF(F657="",F727,F657),IF('B. Dashboard'!$D$53=3,IF(F692="",F727,F692),(IF('B. Dashboard'!$D$53=4,F727)))))</f>
        <v>2</v>
      </c>
      <c r="G762" s="572">
        <f>IF('B. Dashboard'!$D$53=1,IF(G622="",G727,G622),IF('B. Dashboard'!$D$53=2,IF(G657="",G727,G657),IF('B. Dashboard'!$D$53=3,IF(G692="",G727,G692),(IF('B. Dashboard'!$D$53=4,G727)))))</f>
        <v>2</v>
      </c>
      <c r="H762" s="572">
        <f>IF('B. Dashboard'!$D$53=1,IF(H622="",H727,H622),IF('B. Dashboard'!$D$53=2,IF(H657="",H727,H657),IF('B. Dashboard'!$D$53=3,IF(H692="",H727,H692),(IF('B. Dashboard'!$D$53=4,H727)))))</f>
        <v>2</v>
      </c>
      <c r="I762" s="572">
        <f>IF('B. Dashboard'!$D$53=1,IF(I622="",I727,I622),IF('B. Dashboard'!$D$53=2,IF(I657="",I727,I657),IF('B. Dashboard'!$D$53=3,IF(I692="",I727,I692),(IF('B. Dashboard'!$D$53=4,I727)))))</f>
        <v>2</v>
      </c>
      <c r="J762" s="572">
        <f>IF('B. Dashboard'!$D$53=1,IF(J622="",J727,J622),IF('B. Dashboard'!$D$53=2,IF(J657="",J727,J657),IF('B. Dashboard'!$D$53=3,IF(J692="",J727,J692),(IF('B. Dashboard'!$D$53=4,J727)))))</f>
        <v>2</v>
      </c>
      <c r="K762" s="572">
        <f>IF('B. Dashboard'!$D$53=1,IF(K622="",K727,K622),IF('B. Dashboard'!$D$53=2,IF(K657="",K727,K657),IF('B. Dashboard'!$D$53=3,IF(K692="",K727,K692),(IF('B. Dashboard'!$D$53=4,K727)))))</f>
        <v>2</v>
      </c>
      <c r="L762" s="572">
        <f>IF('B. Dashboard'!$D$53=1,IF(L622="",L727,L622),IF('B. Dashboard'!$D$53=2,IF(L657="",L727,L657),IF('B. Dashboard'!$D$53=3,IF(L692="",L727,L692),(IF('B. Dashboard'!$D$53=4,L727)))))</f>
        <v>1</v>
      </c>
      <c r="M762" s="572">
        <f>IF('B. Dashboard'!$D$53=1,IF(M622="",M727,M622),IF('B. Dashboard'!$D$53=2,IF(M657="",M727,M657),IF('B. Dashboard'!$D$53=3,IF(M692="",M727,M692),(IF('B. Dashboard'!$D$53=4,M727)))))</f>
        <v>1</v>
      </c>
      <c r="N762" s="572">
        <f>IF('B. Dashboard'!$D$53=1,IF(N622="",N727,N622),IF('B. Dashboard'!$D$53=2,IF(N657="",N727,N657),IF('B. Dashboard'!$D$53=3,IF(N692="",N727,N692),(IF('B. Dashboard'!$D$53=4,N727)))))</f>
        <v>0</v>
      </c>
      <c r="O762" s="572">
        <f>IF('B. Dashboard'!$D$53=1,IF(O622="",O727,O622),IF('B. Dashboard'!$D$53=2,IF(O657="",O727,O657),IF('B. Dashboard'!$D$53=3,IF(O692="",O727,O692),(IF('B. Dashboard'!$D$53=4,O727)))))</f>
        <v>0</v>
      </c>
      <c r="P762" s="572">
        <f>IF('B. Dashboard'!$D$53=1,IF(P622="",P727,P622),IF('B. Dashboard'!$D$53=2,IF(P657="",P727,P657),IF('B. Dashboard'!$D$53=3,IF(P692="",P727,P692),(IF('B. Dashboard'!$D$53=4,P727)))))</f>
        <v>0</v>
      </c>
      <c r="Q762" s="572">
        <f>IF('B. Dashboard'!$D$53=1,IF(Q622="",Q727,Q622),IF('B. Dashboard'!$D$53=2,IF(Q657="",Q727,Q657),IF('B. Dashboard'!$D$53=3,IF(Q692="",Q727,Q692),(IF('B. Dashboard'!$D$53=4,Q727)))))</f>
        <v>0</v>
      </c>
      <c r="R762" s="572">
        <f>IF('B. Dashboard'!$D$53=1,IF(R622="",R727,R622),IF('B. Dashboard'!$D$53=2,IF(R657="",R727,R657),IF('B. Dashboard'!$D$53=3,IF(R692="",R727,R692),(IF('B. Dashboard'!$D$53=4,R727)))))</f>
        <v>1</v>
      </c>
      <c r="S762" s="572">
        <f>IF('B. Dashboard'!$D$53=1,IF(S622="",S727,S622),IF('B. Dashboard'!$D$53=2,IF(S657="",S727,S657),IF('B. Dashboard'!$D$53=3,IF(S692="",S727,S692),(IF('B. Dashboard'!$D$53=4,S727)))))</f>
        <v>1</v>
      </c>
      <c r="T762" s="572">
        <f>IF('B. Dashboard'!$D$53=1,IF(T622="",T727,T622),IF('B. Dashboard'!$D$53=2,IF(T657="",T727,T657),IF('B. Dashboard'!$D$53=3,IF(T692="",T727,T692),(IF('B. Dashboard'!$D$53=4,T727)))))</f>
        <v>0</v>
      </c>
      <c r="U762" s="572">
        <f>IF('B. Dashboard'!$D$53=1,IF(U622="",U727,U622),IF('B. Dashboard'!$D$53=2,IF(U657="",U727,U657),IF('B. Dashboard'!$D$53=3,IF(U692="",U727,U692),(IF('B. Dashboard'!$D$53=4,U727)))))</f>
        <v>1</v>
      </c>
      <c r="V762" s="572">
        <f>IF('B. Dashboard'!$D$53=1,IF(V622="",V727,V622),IF('B. Dashboard'!$D$53=2,IF(V657="",V727,V657),IF('B. Dashboard'!$D$53=3,IF(V692="",V727,V692),(IF('B. Dashboard'!$D$53=4,V727)))))</f>
        <v>0</v>
      </c>
      <c r="W762" s="572">
        <f>IF('B. Dashboard'!$D$53=1,IF(W622="",W727,W622),IF('B. Dashboard'!$D$53=2,IF(W657="",W727,W657),IF('B. Dashboard'!$D$53=3,IF(W692="",W727,W692),(IF('B. Dashboard'!$D$53=4,W727)))))</f>
        <v>0</v>
      </c>
      <c r="X762" s="572">
        <f>IF('B. Dashboard'!$D$53=1,IF(X622="",X727,X622),IF('B. Dashboard'!$D$53=2,IF(X657="",X727,X657),IF('B. Dashboard'!$D$53=3,IF(X692="",X727,X692),(IF('B. Dashboard'!$D$53=4,X727)))))</f>
        <v>0</v>
      </c>
      <c r="Y762" s="572">
        <f>IF('B. Dashboard'!$D$53=1,IF(Y622="",Y727,Y622),IF('B. Dashboard'!$D$53=2,IF(Y657="",Y727,Y657),IF('B. Dashboard'!$D$53=3,IF(Y692="",Y727,Y692),(IF('B. Dashboard'!$D$53=4,Y727)))))</f>
        <v>0</v>
      </c>
      <c r="Z762" s="572">
        <f>IF('B. Dashboard'!$D$53=1,IF(Z622="",Z727,Z622),IF('B. Dashboard'!$D$53=2,IF(Z657="",Z727,Z657),IF('B. Dashboard'!$D$53=3,IF(Z692="",Z727,Z692),(IF('B. Dashboard'!$D$53=4,Z727)))))</f>
        <v>0</v>
      </c>
      <c r="AA762" s="572">
        <f>IF('B. Dashboard'!$D$53=1,IF(AA622="",AA727,AA622),IF('B. Dashboard'!$D$53=2,IF(AA657="",AA727,AA657),IF('B. Dashboard'!$D$53=3,IF(AA692="",AA727,AA692),(IF('B. Dashboard'!$D$53=4,AA727)))))</f>
        <v>0</v>
      </c>
      <c r="AB762" s="572">
        <f>IF('B. Dashboard'!$D$53=1,IF(AB622="",AB727,AB622),IF('B. Dashboard'!$D$53=2,IF(AB657="",AB727,AB657),IF('B. Dashboard'!$D$53=3,IF(AB692="",AB727,AB692),(IF('B. Dashboard'!$D$53=4,AB727)))))</f>
        <v>2</v>
      </c>
      <c r="AC762" s="572">
        <f>IF('B. Dashboard'!$D$53=1,IF(AC622="",AC727,AC622),IF('B. Dashboard'!$D$53=2,IF(AC657="",AC727,AC657),IF('B. Dashboard'!$D$53=3,IF(AC692="",AC727,AC692),(IF('B. Dashboard'!$D$53=4,AC727)))))</f>
        <v>2</v>
      </c>
      <c r="AD762" s="572">
        <f>IF('B. Dashboard'!$D$53=1,IF(AD622="",AD727,AD622),IF('B. Dashboard'!$D$53=2,IF(AD657="",AD727,AD657),IF('B. Dashboard'!$D$53=3,IF(AD692="",AD727,AD692),(IF('B. Dashboard'!$D$53=4,AD727)))))</f>
        <v>0</v>
      </c>
      <c r="AE762" s="572">
        <f>IF('B. Dashboard'!$D$53=1,IF(AE622="",AE727,AE622),IF('B. Dashboard'!$D$53=2,IF(AE657="",AE727,AE657),IF('B. Dashboard'!$D$53=3,IF(AE692="",AE727,AE692),(IF('B. Dashboard'!$D$53=4,AE727)))))</f>
        <v>0</v>
      </c>
      <c r="AF762" s="572">
        <f>IF('B. Dashboard'!$D$53=1,IF(AF622="",AF727,AF622),IF('B. Dashboard'!$D$53=2,IF(AF657="",AF727,AF657),IF('B. Dashboard'!$D$53=3,IF(AF692="",AF727,AF692),(IF('B. Dashboard'!$D$53=4,AF727)))))</f>
        <v>0</v>
      </c>
      <c r="AG762" s="572">
        <f>IF('B. Dashboard'!$D$53=1,IF(AG622="",AG727,AG622),IF('B. Dashboard'!$D$53=2,IF(AG657="",AG727,AG657),IF('B. Dashboard'!$D$53=3,IF(AG692="",AG727,AG692),(IF('B. Dashboard'!$D$53=4,AG727)))))</f>
        <v>0</v>
      </c>
      <c r="AH762" s="572">
        <f>IF('B. Dashboard'!$D$53=1,IF(AH622="",AH727,AH622),IF('B. Dashboard'!$D$53=2,IF(AH657="",AH727,AH657),IF('B. Dashboard'!$D$53=3,IF(AH692="",AH727,AH692),(IF('B. Dashboard'!$D$53=4,AH727)))))</f>
        <v>0</v>
      </c>
    </row>
    <row r="763" spans="2:34" s="216" customFormat="1">
      <c r="B763" s="221"/>
      <c r="C763" s="237" t="str">
        <f t="shared" ref="C763" si="274">C728</f>
        <v>S02</v>
      </c>
      <c r="D763" s="237" t="str">
        <f t="shared" si="273"/>
        <v>Изходящи повиквания към фиксирана линия (Outgoing Calls to Fixed Line)</v>
      </c>
      <c r="E763" s="572">
        <f>IF('B. Dashboard'!$D$53=1,IF(E623="",E728,E623),IF('B. Dashboard'!$D$53=2,IF(E658="",E728,E658),IF('B. Dashboard'!$D$53=3,IF(E693="",E728,E693),(IF('B. Dashboard'!$D$53=4,E728)))))</f>
        <v>1</v>
      </c>
      <c r="F763" s="572">
        <f>IF('B. Dashboard'!$D$53=1,IF(F623="",F728,F623),IF('B. Dashboard'!$D$53=2,IF(F658="",F728,F658),IF('B. Dashboard'!$D$53=3,IF(F693="",F728,F693),(IF('B. Dashboard'!$D$53=4,F728)))))</f>
        <v>1</v>
      </c>
      <c r="G763" s="572">
        <f>IF('B. Dashboard'!$D$53=1,IF(G623="",G728,G623),IF('B. Dashboard'!$D$53=2,IF(G658="",G728,G658),IF('B. Dashboard'!$D$53=3,IF(G693="",G728,G693),(IF('B. Dashboard'!$D$53=4,G728)))))</f>
        <v>1</v>
      </c>
      <c r="H763" s="572">
        <f>IF('B. Dashboard'!$D$53=1,IF(H623="",H728,H623),IF('B. Dashboard'!$D$53=2,IF(H658="",H728,H658),IF('B. Dashboard'!$D$53=3,IF(H693="",H728,H693),(IF('B. Dashboard'!$D$53=4,H728)))))</f>
        <v>1</v>
      </c>
      <c r="I763" s="572">
        <f>IF('B. Dashboard'!$D$53=1,IF(I623="",I728,I623),IF('B. Dashboard'!$D$53=2,IF(I658="",I728,I658),IF('B. Dashboard'!$D$53=3,IF(I693="",I728,I693),(IF('B. Dashboard'!$D$53=4,I728)))))</f>
        <v>1</v>
      </c>
      <c r="J763" s="572">
        <f>IF('B. Dashboard'!$D$53=1,IF(J623="",J728,J623),IF('B. Dashboard'!$D$53=2,IF(J658="",J728,J658),IF('B. Dashboard'!$D$53=3,IF(J693="",J728,J693),(IF('B. Dashboard'!$D$53=4,J728)))))</f>
        <v>1</v>
      </c>
      <c r="K763" s="572">
        <f>IF('B. Dashboard'!$D$53=1,IF(K623="",K728,K623),IF('B. Dashboard'!$D$53=2,IF(K658="",K728,K658),IF('B. Dashboard'!$D$53=3,IF(K693="",K728,K693),(IF('B. Dashboard'!$D$53=4,K728)))))</f>
        <v>1.5</v>
      </c>
      <c r="L763" s="572">
        <f>IF('B. Dashboard'!$D$53=1,IF(L623="",L728,L623),IF('B. Dashboard'!$D$53=2,IF(L658="",L728,L658),IF('B. Dashboard'!$D$53=3,IF(L693="",L728,L693),(IF('B. Dashboard'!$D$53=4,L728)))))</f>
        <v>1</v>
      </c>
      <c r="M763" s="572">
        <f>IF('B. Dashboard'!$D$53=1,IF(M623="",M728,M623),IF('B. Dashboard'!$D$53=2,IF(M658="",M728,M658),IF('B. Dashboard'!$D$53=3,IF(M693="",M728,M693),(IF('B. Dashboard'!$D$53=4,M728)))))</f>
        <v>1</v>
      </c>
      <c r="N763" s="572">
        <f>IF('B. Dashboard'!$D$53=1,IF(N623="",N728,N623),IF('B. Dashboard'!$D$53=2,IF(N658="",N728,N658),IF('B. Dashboard'!$D$53=3,IF(N693="",N728,N693),(IF('B. Dashboard'!$D$53=4,N728)))))</f>
        <v>0</v>
      </c>
      <c r="O763" s="572">
        <f>IF('B. Dashboard'!$D$53=1,IF(O623="",O728,O623),IF('B. Dashboard'!$D$53=2,IF(O658="",O728,O658),IF('B. Dashboard'!$D$53=3,IF(O693="",O728,O693),(IF('B. Dashboard'!$D$53=4,O728)))))</f>
        <v>0</v>
      </c>
      <c r="P763" s="572">
        <f>IF('B. Dashboard'!$D$53=1,IF(P623="",P728,P623),IF('B. Dashboard'!$D$53=2,IF(P658="",P728,P658),IF('B. Dashboard'!$D$53=3,IF(P693="",P728,P693),(IF('B. Dashboard'!$D$53=4,P728)))))</f>
        <v>0</v>
      </c>
      <c r="Q763" s="572">
        <f>IF('B. Dashboard'!$D$53=1,IF(Q623="",Q728,Q623),IF('B. Dashboard'!$D$53=2,IF(Q658="",Q728,Q658),IF('B. Dashboard'!$D$53=3,IF(Q693="",Q728,Q693),(IF('B. Dashboard'!$D$53=4,Q728)))))</f>
        <v>0</v>
      </c>
      <c r="R763" s="572">
        <f>IF('B. Dashboard'!$D$53=1,IF(R623="",R728,R623),IF('B. Dashboard'!$D$53=2,IF(R658="",R728,R658),IF('B. Dashboard'!$D$53=3,IF(R693="",R728,R693),(IF('B. Dashboard'!$D$53=4,R728)))))</f>
        <v>1</v>
      </c>
      <c r="S763" s="572">
        <f>IF('B. Dashboard'!$D$53=1,IF(S623="",S728,S623),IF('B. Dashboard'!$D$53=2,IF(S658="",S728,S658),IF('B. Dashboard'!$D$53=3,IF(S693="",S728,S693),(IF('B. Dashboard'!$D$53=4,S728)))))</f>
        <v>1</v>
      </c>
      <c r="T763" s="572">
        <f>IF('B. Dashboard'!$D$53=1,IF(T623="",T728,T623),IF('B. Dashboard'!$D$53=2,IF(T658="",T728,T658),IF('B. Dashboard'!$D$53=3,IF(T693="",T728,T693),(IF('B. Dashboard'!$D$53=4,T728)))))</f>
        <v>0</v>
      </c>
      <c r="U763" s="572">
        <f>IF('B. Dashboard'!$D$53=1,IF(U623="",U728,U623),IF('B. Dashboard'!$D$53=2,IF(U658="",U728,U658),IF('B. Dashboard'!$D$53=3,IF(U693="",U728,U693),(IF('B. Dashboard'!$D$53=4,U728)))))</f>
        <v>1</v>
      </c>
      <c r="V763" s="572">
        <f>IF('B. Dashboard'!$D$53=1,IF(V623="",V728,V623),IF('B. Dashboard'!$D$53=2,IF(V658="",V728,V658),IF('B. Dashboard'!$D$53=3,IF(V693="",V728,V693),(IF('B. Dashboard'!$D$53=4,V728)))))</f>
        <v>0</v>
      </c>
      <c r="W763" s="572">
        <f>IF('B. Dashboard'!$D$53=1,IF(W623="",W728,W623),IF('B. Dashboard'!$D$53=2,IF(W658="",W728,W658),IF('B. Dashboard'!$D$53=3,IF(W693="",W728,W693),(IF('B. Dashboard'!$D$53=4,W728)))))</f>
        <v>1</v>
      </c>
      <c r="X763" s="572">
        <f>IF('B. Dashboard'!$D$53=1,IF(X623="",X728,X623),IF('B. Dashboard'!$D$53=2,IF(X658="",X728,X658),IF('B. Dashboard'!$D$53=3,IF(X693="",X728,X693),(IF('B. Dashboard'!$D$53=4,X728)))))</f>
        <v>0</v>
      </c>
      <c r="Y763" s="572">
        <f>IF('B. Dashboard'!$D$53=1,IF(Y623="",Y728,Y623),IF('B. Dashboard'!$D$53=2,IF(Y658="",Y728,Y658),IF('B. Dashboard'!$D$53=3,IF(Y693="",Y728,Y693),(IF('B. Dashboard'!$D$53=4,Y728)))))</f>
        <v>0</v>
      </c>
      <c r="Z763" s="572">
        <f>IF('B. Dashboard'!$D$53=1,IF(Z623="",Z728,Z623),IF('B. Dashboard'!$D$53=2,IF(Z658="",Z728,Z658),IF('B. Dashboard'!$D$53=3,IF(Z693="",Z728,Z693),(IF('B. Dashboard'!$D$53=4,Z728)))))</f>
        <v>0</v>
      </c>
      <c r="AA763" s="572">
        <f>IF('B. Dashboard'!$D$53=1,IF(AA623="",AA728,AA623),IF('B. Dashboard'!$D$53=2,IF(AA658="",AA728,AA658),IF('B. Dashboard'!$D$53=3,IF(AA693="",AA728,AA693),(IF('B. Dashboard'!$D$53=4,AA728)))))</f>
        <v>0</v>
      </c>
      <c r="AB763" s="572">
        <f>IF('B. Dashboard'!$D$53=1,IF(AB623="",AB728,AB623),IF('B. Dashboard'!$D$53=2,IF(AB658="",AB728,AB658),IF('B. Dashboard'!$D$53=3,IF(AB693="",AB728,AB693),(IF('B. Dashboard'!$D$53=4,AB728)))))</f>
        <v>1</v>
      </c>
      <c r="AC763" s="572">
        <f>IF('B. Dashboard'!$D$53=1,IF(AC623="",AC728,AC623),IF('B. Dashboard'!$D$53=2,IF(AC658="",AC728,AC658),IF('B. Dashboard'!$D$53=3,IF(AC693="",AC728,AC693),(IF('B. Dashboard'!$D$53=4,AC728)))))</f>
        <v>1</v>
      </c>
      <c r="AD763" s="572">
        <f>IF('B. Dashboard'!$D$53=1,IF(AD623="",AD728,AD623),IF('B. Dashboard'!$D$53=2,IF(AD658="",AD728,AD658),IF('B. Dashboard'!$D$53=3,IF(AD693="",AD728,AD693),(IF('B. Dashboard'!$D$53=4,AD728)))))</f>
        <v>0</v>
      </c>
      <c r="AE763" s="572">
        <f>IF('B. Dashboard'!$D$53=1,IF(AE623="",AE728,AE623),IF('B. Dashboard'!$D$53=2,IF(AE658="",AE728,AE658),IF('B. Dashboard'!$D$53=3,IF(AE693="",AE728,AE693),(IF('B. Dashboard'!$D$53=4,AE728)))))</f>
        <v>0</v>
      </c>
      <c r="AF763" s="572">
        <f>IF('B. Dashboard'!$D$53=1,IF(AF623="",AF728,AF623),IF('B. Dashboard'!$D$53=2,IF(AF658="",AF728,AF658),IF('B. Dashboard'!$D$53=3,IF(AF693="",AF728,AF693),(IF('B. Dashboard'!$D$53=4,AF728)))))</f>
        <v>0</v>
      </c>
      <c r="AG763" s="572">
        <f>IF('B. Dashboard'!$D$53=1,IF(AG623="",AG728,AG623),IF('B. Dashboard'!$D$53=2,IF(AG658="",AG728,AG658),IF('B. Dashboard'!$D$53=3,IF(AG693="",AG728,AG693),(IF('B. Dashboard'!$D$53=4,AG728)))))</f>
        <v>0</v>
      </c>
      <c r="AH763" s="572">
        <f>IF('B. Dashboard'!$D$53=1,IF(AH623="",AH728,AH623),IF('B. Dashboard'!$D$53=2,IF(AH658="",AH728,AH658),IF('B. Dashboard'!$D$53=3,IF(AH693="",AH728,AH693),(IF('B. Dashboard'!$D$53=4,AH728)))))</f>
        <v>0</v>
      </c>
    </row>
    <row r="764" spans="2:34" s="216" customFormat="1">
      <c r="B764" s="221"/>
      <c r="C764" s="237" t="str">
        <f t="shared" ref="C764" si="275">C729</f>
        <v>S03</v>
      </c>
      <c r="D764" s="237" t="str">
        <f t="shared" si="273"/>
        <v>Изходящи повиквания към други мобилни мрежи (Outgoing Calls to Other Mobile)</v>
      </c>
      <c r="E764" s="572">
        <f>IF('B. Dashboard'!$D$53=1,IF(E624="",E729,E624),IF('B. Dashboard'!$D$53=2,IF(E659="",E729,E659),IF('B. Dashboard'!$D$53=3,IF(E694="",E729,E694),(IF('B. Dashboard'!$D$53=4,E729)))))</f>
        <v>1</v>
      </c>
      <c r="F764" s="572">
        <f>IF('B. Dashboard'!$D$53=1,IF(F624="",F729,F624),IF('B. Dashboard'!$D$53=2,IF(F659="",F729,F659),IF('B. Dashboard'!$D$53=3,IF(F694="",F729,F694),(IF('B. Dashboard'!$D$53=4,F729)))))</f>
        <v>1</v>
      </c>
      <c r="G764" s="572">
        <f>IF('B. Dashboard'!$D$53=1,IF(G624="",G729,G624),IF('B. Dashboard'!$D$53=2,IF(G659="",G729,G659),IF('B. Dashboard'!$D$53=3,IF(G694="",G729,G694),(IF('B. Dashboard'!$D$53=4,G729)))))</f>
        <v>1</v>
      </c>
      <c r="H764" s="572">
        <f>IF('B. Dashboard'!$D$53=1,IF(H624="",H729,H624),IF('B. Dashboard'!$D$53=2,IF(H659="",H729,H659),IF('B. Dashboard'!$D$53=3,IF(H694="",H729,H694),(IF('B. Dashboard'!$D$53=4,H729)))))</f>
        <v>1</v>
      </c>
      <c r="I764" s="572">
        <f>IF('B. Dashboard'!$D$53=1,IF(I624="",I729,I624),IF('B. Dashboard'!$D$53=2,IF(I659="",I729,I659),IF('B. Dashboard'!$D$53=3,IF(I694="",I729,I694),(IF('B. Dashboard'!$D$53=4,I729)))))</f>
        <v>1</v>
      </c>
      <c r="J764" s="572">
        <f>IF('B. Dashboard'!$D$53=1,IF(J624="",J729,J624),IF('B. Dashboard'!$D$53=2,IF(J659="",J729,J659),IF('B. Dashboard'!$D$53=3,IF(J694="",J729,J694),(IF('B. Dashboard'!$D$53=4,J729)))))</f>
        <v>1</v>
      </c>
      <c r="K764" s="572">
        <f>IF('B. Dashboard'!$D$53=1,IF(K624="",K729,K624),IF('B. Dashboard'!$D$53=2,IF(K659="",K729,K659),IF('B. Dashboard'!$D$53=3,IF(K694="",K729,K694),(IF('B. Dashboard'!$D$53=4,K729)))))</f>
        <v>1.5</v>
      </c>
      <c r="L764" s="572">
        <f>IF('B. Dashboard'!$D$53=1,IF(L624="",L729,L624),IF('B. Dashboard'!$D$53=2,IF(L659="",L729,L659),IF('B. Dashboard'!$D$53=3,IF(L694="",L729,L694),(IF('B. Dashboard'!$D$53=4,L729)))))</f>
        <v>1</v>
      </c>
      <c r="M764" s="572">
        <f>IF('B. Dashboard'!$D$53=1,IF(M624="",M729,M624),IF('B. Dashboard'!$D$53=2,IF(M659="",M729,M659),IF('B. Dashboard'!$D$53=3,IF(M694="",M729,M694),(IF('B. Dashboard'!$D$53=4,M729)))))</f>
        <v>1</v>
      </c>
      <c r="N764" s="572">
        <f>IF('B. Dashboard'!$D$53=1,IF(N624="",N729,N624),IF('B. Dashboard'!$D$53=2,IF(N659="",N729,N659),IF('B. Dashboard'!$D$53=3,IF(N694="",N729,N694),(IF('B. Dashboard'!$D$53=4,N729)))))</f>
        <v>0</v>
      </c>
      <c r="O764" s="572">
        <f>IF('B. Dashboard'!$D$53=1,IF(O624="",O729,O624),IF('B. Dashboard'!$D$53=2,IF(O659="",O729,O659),IF('B. Dashboard'!$D$53=3,IF(O694="",O729,O694),(IF('B. Dashboard'!$D$53=4,O729)))))</f>
        <v>0</v>
      </c>
      <c r="P764" s="572">
        <f>IF('B. Dashboard'!$D$53=1,IF(P624="",P729,P624),IF('B. Dashboard'!$D$53=2,IF(P659="",P729,P659),IF('B. Dashboard'!$D$53=3,IF(P694="",P729,P694),(IF('B. Dashboard'!$D$53=4,P729)))))</f>
        <v>0</v>
      </c>
      <c r="Q764" s="572">
        <f>IF('B. Dashboard'!$D$53=1,IF(Q624="",Q729,Q624),IF('B. Dashboard'!$D$53=2,IF(Q659="",Q729,Q659),IF('B. Dashboard'!$D$53=3,IF(Q694="",Q729,Q694),(IF('B. Dashboard'!$D$53=4,Q729)))))</f>
        <v>0</v>
      </c>
      <c r="R764" s="572">
        <f>IF('B. Dashboard'!$D$53=1,IF(R624="",R729,R624),IF('B. Dashboard'!$D$53=2,IF(R659="",R729,R659),IF('B. Dashboard'!$D$53=3,IF(R694="",R729,R694),(IF('B. Dashboard'!$D$53=4,R729)))))</f>
        <v>1</v>
      </c>
      <c r="S764" s="572">
        <f>IF('B. Dashboard'!$D$53=1,IF(S624="",S729,S624),IF('B. Dashboard'!$D$53=2,IF(S659="",S729,S659),IF('B. Dashboard'!$D$53=3,IF(S694="",S729,S694),(IF('B. Dashboard'!$D$53=4,S729)))))</f>
        <v>1</v>
      </c>
      <c r="T764" s="572">
        <f>IF('B. Dashboard'!$D$53=1,IF(T624="",T729,T624),IF('B. Dashboard'!$D$53=2,IF(T659="",T729,T659),IF('B. Dashboard'!$D$53=3,IF(T694="",T729,T694),(IF('B. Dashboard'!$D$53=4,T729)))))</f>
        <v>0</v>
      </c>
      <c r="U764" s="572">
        <f>IF('B. Dashboard'!$D$53=1,IF(U624="",U729,U624),IF('B. Dashboard'!$D$53=2,IF(U659="",U729,U659),IF('B. Dashboard'!$D$53=3,IF(U694="",U729,U694),(IF('B. Dashboard'!$D$53=4,U729)))))</f>
        <v>1</v>
      </c>
      <c r="V764" s="572">
        <f>IF('B. Dashboard'!$D$53=1,IF(V624="",V729,V624),IF('B. Dashboard'!$D$53=2,IF(V659="",V729,V659),IF('B. Dashboard'!$D$53=3,IF(V694="",V729,V694),(IF('B. Dashboard'!$D$53=4,V729)))))</f>
        <v>0</v>
      </c>
      <c r="W764" s="572">
        <f>IF('B. Dashboard'!$D$53=1,IF(W624="",W729,W624),IF('B. Dashboard'!$D$53=2,IF(W659="",W729,W659),IF('B. Dashboard'!$D$53=3,IF(W694="",W729,W694),(IF('B. Dashboard'!$D$53=4,W729)))))</f>
        <v>1</v>
      </c>
      <c r="X764" s="572">
        <f>IF('B. Dashboard'!$D$53=1,IF(X624="",X729,X624),IF('B. Dashboard'!$D$53=2,IF(X659="",X729,X659),IF('B. Dashboard'!$D$53=3,IF(X694="",X729,X694),(IF('B. Dashboard'!$D$53=4,X729)))))</f>
        <v>0</v>
      </c>
      <c r="Y764" s="572">
        <f>IF('B. Dashboard'!$D$53=1,IF(Y624="",Y729,Y624),IF('B. Dashboard'!$D$53=2,IF(Y659="",Y729,Y659),IF('B. Dashboard'!$D$53=3,IF(Y694="",Y729,Y694),(IF('B. Dashboard'!$D$53=4,Y729)))))</f>
        <v>0</v>
      </c>
      <c r="Z764" s="572">
        <f>IF('B. Dashboard'!$D$53=1,IF(Z624="",Z729,Z624),IF('B. Dashboard'!$D$53=2,IF(Z659="",Z729,Z659),IF('B. Dashboard'!$D$53=3,IF(Z694="",Z729,Z694),(IF('B. Dashboard'!$D$53=4,Z729)))))</f>
        <v>0</v>
      </c>
      <c r="AA764" s="572">
        <f>IF('B. Dashboard'!$D$53=1,IF(AA624="",AA729,AA624),IF('B. Dashboard'!$D$53=2,IF(AA659="",AA729,AA659),IF('B. Dashboard'!$D$53=3,IF(AA694="",AA729,AA694),(IF('B. Dashboard'!$D$53=4,AA729)))))</f>
        <v>0</v>
      </c>
      <c r="AB764" s="572">
        <f>IF('B. Dashboard'!$D$53=1,IF(AB624="",AB729,AB624),IF('B. Dashboard'!$D$53=2,IF(AB659="",AB729,AB659),IF('B. Dashboard'!$D$53=3,IF(AB694="",AB729,AB694),(IF('B. Dashboard'!$D$53=4,AB729)))))</f>
        <v>1</v>
      </c>
      <c r="AC764" s="572">
        <f>IF('B. Dashboard'!$D$53=1,IF(AC624="",AC729,AC624),IF('B. Dashboard'!$D$53=2,IF(AC659="",AC729,AC659),IF('B. Dashboard'!$D$53=3,IF(AC694="",AC729,AC694),(IF('B. Dashboard'!$D$53=4,AC729)))))</f>
        <v>1</v>
      </c>
      <c r="AD764" s="572">
        <f>IF('B. Dashboard'!$D$53=1,IF(AD624="",AD729,AD624),IF('B. Dashboard'!$D$53=2,IF(AD659="",AD729,AD659),IF('B. Dashboard'!$D$53=3,IF(AD694="",AD729,AD694),(IF('B. Dashboard'!$D$53=4,AD729)))))</f>
        <v>0</v>
      </c>
      <c r="AE764" s="572">
        <f>IF('B. Dashboard'!$D$53=1,IF(AE624="",AE729,AE624),IF('B. Dashboard'!$D$53=2,IF(AE659="",AE729,AE659),IF('B. Dashboard'!$D$53=3,IF(AE694="",AE729,AE694),(IF('B. Dashboard'!$D$53=4,AE729)))))</f>
        <v>0</v>
      </c>
      <c r="AF764" s="572">
        <f>IF('B. Dashboard'!$D$53=1,IF(AF624="",AF729,AF624),IF('B. Dashboard'!$D$53=2,IF(AF659="",AF729,AF659),IF('B. Dashboard'!$D$53=3,IF(AF694="",AF729,AF694),(IF('B. Dashboard'!$D$53=4,AF729)))))</f>
        <v>0</v>
      </c>
      <c r="AG764" s="572">
        <f>IF('B. Dashboard'!$D$53=1,IF(AG624="",AG729,AG624),IF('B. Dashboard'!$D$53=2,IF(AG659="",AG729,AG659),IF('B. Dashboard'!$D$53=3,IF(AG694="",AG729,AG694),(IF('B. Dashboard'!$D$53=4,AG729)))))</f>
        <v>0</v>
      </c>
      <c r="AH764" s="572">
        <f>IF('B. Dashboard'!$D$53=1,IF(AH624="",AH729,AH624),IF('B. Dashboard'!$D$53=2,IF(AH659="",AH729,AH659),IF('B. Dashboard'!$D$53=3,IF(AH694="",AH729,AH694),(IF('B. Dashboard'!$D$53=4,AH729)))))</f>
        <v>0</v>
      </c>
    </row>
    <row r="765" spans="2:34" s="216" customFormat="1">
      <c r="B765" s="221"/>
      <c r="C765" s="237" t="str">
        <f t="shared" ref="C765" si="276">C730</f>
        <v>S04</v>
      </c>
      <c r="D765" s="237" t="str">
        <f t="shared" si="273"/>
        <v>Изходящи международни повиквания (Outgoing Calls to International)</v>
      </c>
      <c r="E765" s="572">
        <f>IF('B. Dashboard'!$D$53=1,IF(E625="",E730,E625),IF('B. Dashboard'!$D$53=2,IF(E660="",E730,E660),IF('B. Dashboard'!$D$53=3,IF(E695="",E730,E695),(IF('B. Dashboard'!$D$53=4,E730)))))</f>
        <v>1</v>
      </c>
      <c r="F765" s="572">
        <f>IF('B. Dashboard'!$D$53=1,IF(F625="",F730,F625),IF('B. Dashboard'!$D$53=2,IF(F660="",F730,F660),IF('B. Dashboard'!$D$53=3,IF(F695="",F730,F695),(IF('B. Dashboard'!$D$53=4,F730)))))</f>
        <v>1</v>
      </c>
      <c r="G765" s="572">
        <f>IF('B. Dashboard'!$D$53=1,IF(G625="",G730,G625),IF('B. Dashboard'!$D$53=2,IF(G660="",G730,G660),IF('B. Dashboard'!$D$53=3,IF(G695="",G730,G695),(IF('B. Dashboard'!$D$53=4,G730)))))</f>
        <v>1</v>
      </c>
      <c r="H765" s="572">
        <f>IF('B. Dashboard'!$D$53=1,IF(H625="",H730,H625),IF('B. Dashboard'!$D$53=2,IF(H660="",H730,H660),IF('B. Dashboard'!$D$53=3,IF(H695="",H730,H695),(IF('B. Dashboard'!$D$53=4,H730)))))</f>
        <v>1</v>
      </c>
      <c r="I765" s="572">
        <f>IF('B. Dashboard'!$D$53=1,IF(I625="",I730,I625),IF('B. Dashboard'!$D$53=2,IF(I660="",I730,I660),IF('B. Dashboard'!$D$53=3,IF(I695="",I730,I695),(IF('B. Dashboard'!$D$53=4,I730)))))</f>
        <v>1</v>
      </c>
      <c r="J765" s="572">
        <f>IF('B. Dashboard'!$D$53=1,IF(J625="",J730,J625),IF('B. Dashboard'!$D$53=2,IF(J660="",J730,J660),IF('B. Dashboard'!$D$53=3,IF(J695="",J730,J695),(IF('B. Dashboard'!$D$53=4,J730)))))</f>
        <v>1</v>
      </c>
      <c r="K765" s="572">
        <f>IF('B. Dashboard'!$D$53=1,IF(K625="",K730,K625),IF('B. Dashboard'!$D$53=2,IF(K660="",K730,K660),IF('B. Dashboard'!$D$53=3,IF(K695="",K730,K695),(IF('B. Dashboard'!$D$53=4,K730)))))</f>
        <v>1.5</v>
      </c>
      <c r="L765" s="572">
        <f>IF('B. Dashboard'!$D$53=1,IF(L625="",L730,L625),IF('B. Dashboard'!$D$53=2,IF(L660="",L730,L660),IF('B. Dashboard'!$D$53=3,IF(L695="",L730,L695),(IF('B. Dashboard'!$D$53=4,L730)))))</f>
        <v>1</v>
      </c>
      <c r="M765" s="572">
        <f>IF('B. Dashboard'!$D$53=1,IF(M625="",M730,M625),IF('B. Dashboard'!$D$53=2,IF(M660="",M730,M660),IF('B. Dashboard'!$D$53=3,IF(M695="",M730,M695),(IF('B. Dashboard'!$D$53=4,M730)))))</f>
        <v>1</v>
      </c>
      <c r="N765" s="572">
        <f>IF('B. Dashboard'!$D$53=1,IF(N625="",N730,N625),IF('B. Dashboard'!$D$53=2,IF(N660="",N730,N660),IF('B. Dashboard'!$D$53=3,IF(N695="",N730,N695),(IF('B. Dashboard'!$D$53=4,N730)))))</f>
        <v>0</v>
      </c>
      <c r="O765" s="572">
        <f>IF('B. Dashboard'!$D$53=1,IF(O625="",O730,O625),IF('B. Dashboard'!$D$53=2,IF(O660="",O730,O660),IF('B. Dashboard'!$D$53=3,IF(O695="",O730,O695),(IF('B. Dashboard'!$D$53=4,O730)))))</f>
        <v>0</v>
      </c>
      <c r="P765" s="572">
        <f>IF('B. Dashboard'!$D$53=1,IF(P625="",P730,P625),IF('B. Dashboard'!$D$53=2,IF(P660="",P730,P660),IF('B. Dashboard'!$D$53=3,IF(P695="",P730,P695),(IF('B. Dashboard'!$D$53=4,P730)))))</f>
        <v>0</v>
      </c>
      <c r="Q765" s="572">
        <f>IF('B. Dashboard'!$D$53=1,IF(Q625="",Q730,Q625),IF('B. Dashboard'!$D$53=2,IF(Q660="",Q730,Q660),IF('B. Dashboard'!$D$53=3,IF(Q695="",Q730,Q695),(IF('B. Dashboard'!$D$53=4,Q730)))))</f>
        <v>0</v>
      </c>
      <c r="R765" s="572">
        <f>IF('B. Dashboard'!$D$53=1,IF(R625="",R730,R625),IF('B. Dashboard'!$D$53=2,IF(R660="",R730,R660),IF('B. Dashboard'!$D$53=3,IF(R695="",R730,R695),(IF('B. Dashboard'!$D$53=4,R730)))))</f>
        <v>1</v>
      </c>
      <c r="S765" s="572">
        <f>IF('B. Dashboard'!$D$53=1,IF(S625="",S730,S625),IF('B. Dashboard'!$D$53=2,IF(S660="",S730,S660),IF('B. Dashboard'!$D$53=3,IF(S695="",S730,S695),(IF('B. Dashboard'!$D$53=4,S730)))))</f>
        <v>1</v>
      </c>
      <c r="T765" s="572">
        <f>IF('B. Dashboard'!$D$53=1,IF(T625="",T730,T625),IF('B. Dashboard'!$D$53=2,IF(T660="",T730,T660),IF('B. Dashboard'!$D$53=3,IF(T695="",T730,T695),(IF('B. Dashboard'!$D$53=4,T730)))))</f>
        <v>0</v>
      </c>
      <c r="U765" s="572">
        <f>IF('B. Dashboard'!$D$53=1,IF(U625="",U730,U625),IF('B. Dashboard'!$D$53=2,IF(U660="",U730,U660),IF('B. Dashboard'!$D$53=3,IF(U695="",U730,U695),(IF('B. Dashboard'!$D$53=4,U730)))))</f>
        <v>1</v>
      </c>
      <c r="V765" s="572">
        <f>IF('B. Dashboard'!$D$53=1,IF(V625="",V730,V625),IF('B. Dashboard'!$D$53=2,IF(V660="",V730,V660),IF('B. Dashboard'!$D$53=3,IF(V695="",V730,V695),(IF('B. Dashboard'!$D$53=4,V730)))))</f>
        <v>0</v>
      </c>
      <c r="W765" s="572">
        <f>IF('B. Dashboard'!$D$53=1,IF(W625="",W730,W625),IF('B. Dashboard'!$D$53=2,IF(W660="",W730,W660),IF('B. Dashboard'!$D$53=3,IF(W695="",W730,W695),(IF('B. Dashboard'!$D$53=4,W730)))))</f>
        <v>0</v>
      </c>
      <c r="X765" s="572">
        <f>IF('B. Dashboard'!$D$53=1,IF(X625="",X730,X625),IF('B. Dashboard'!$D$53=2,IF(X660="",X730,X660),IF('B. Dashboard'!$D$53=3,IF(X695="",X730,X695),(IF('B. Dashboard'!$D$53=4,X730)))))</f>
        <v>1</v>
      </c>
      <c r="Y765" s="572">
        <f>IF('B. Dashboard'!$D$53=1,IF(Y625="",Y730,Y625),IF('B. Dashboard'!$D$53=2,IF(Y660="",Y730,Y660),IF('B. Dashboard'!$D$53=3,IF(Y695="",Y730,Y695),(IF('B. Dashboard'!$D$53=4,Y730)))))</f>
        <v>0</v>
      </c>
      <c r="Z765" s="572">
        <f>IF('B. Dashboard'!$D$53=1,IF(Z625="",Z730,Z625),IF('B. Dashboard'!$D$53=2,IF(Z660="",Z730,Z660),IF('B. Dashboard'!$D$53=3,IF(Z695="",Z730,Z695),(IF('B. Dashboard'!$D$53=4,Z730)))))</f>
        <v>0</v>
      </c>
      <c r="AA765" s="572">
        <f>IF('B. Dashboard'!$D$53=1,IF(AA625="",AA730,AA625),IF('B. Dashboard'!$D$53=2,IF(AA660="",AA730,AA660),IF('B. Dashboard'!$D$53=3,IF(AA695="",AA730,AA695),(IF('B. Dashboard'!$D$53=4,AA730)))))</f>
        <v>0</v>
      </c>
      <c r="AB765" s="572">
        <f>IF('B. Dashboard'!$D$53=1,IF(AB625="",AB730,AB625),IF('B. Dashboard'!$D$53=2,IF(AB660="",AB730,AB660),IF('B. Dashboard'!$D$53=3,IF(AB695="",AB730,AB695),(IF('B. Dashboard'!$D$53=4,AB730)))))</f>
        <v>1</v>
      </c>
      <c r="AC765" s="572">
        <f>IF('B. Dashboard'!$D$53=1,IF(AC625="",AC730,AC625),IF('B. Dashboard'!$D$53=2,IF(AC660="",AC730,AC660),IF('B. Dashboard'!$D$53=3,IF(AC695="",AC730,AC695),(IF('B. Dashboard'!$D$53=4,AC730)))))</f>
        <v>1</v>
      </c>
      <c r="AD765" s="572">
        <f>IF('B. Dashboard'!$D$53=1,IF(AD625="",AD730,AD625),IF('B. Dashboard'!$D$53=2,IF(AD660="",AD730,AD660),IF('B. Dashboard'!$D$53=3,IF(AD695="",AD730,AD695),(IF('B. Dashboard'!$D$53=4,AD730)))))</f>
        <v>0</v>
      </c>
      <c r="AE765" s="572">
        <f>IF('B. Dashboard'!$D$53=1,IF(AE625="",AE730,AE625),IF('B. Dashboard'!$D$53=2,IF(AE660="",AE730,AE660),IF('B. Dashboard'!$D$53=3,IF(AE695="",AE730,AE695),(IF('B. Dashboard'!$D$53=4,AE730)))))</f>
        <v>0</v>
      </c>
      <c r="AF765" s="572">
        <f>IF('B. Dashboard'!$D$53=1,IF(AF625="",AF730,AF625),IF('B. Dashboard'!$D$53=2,IF(AF660="",AF730,AF660),IF('B. Dashboard'!$D$53=3,IF(AF695="",AF730,AF695),(IF('B. Dashboard'!$D$53=4,AF730)))))</f>
        <v>0</v>
      </c>
      <c r="AG765" s="572">
        <f>IF('B. Dashboard'!$D$53=1,IF(AG625="",AG730,AG625),IF('B. Dashboard'!$D$53=2,IF(AG660="",AG730,AG660),IF('B. Dashboard'!$D$53=3,IF(AG695="",AG730,AG695),(IF('B. Dashboard'!$D$53=4,AG730)))))</f>
        <v>0</v>
      </c>
      <c r="AH765" s="572">
        <f>IF('B. Dashboard'!$D$53=1,IF(AH625="",AH730,AH625),IF('B. Dashboard'!$D$53=2,IF(AH660="",AH730,AH660),IF('B. Dashboard'!$D$53=3,IF(AH695="",AH730,AH695),(IF('B. Dashboard'!$D$53=4,AH730)))))</f>
        <v>0</v>
      </c>
    </row>
    <row r="766" spans="2:34" s="216" customFormat="1">
      <c r="B766" s="221"/>
      <c r="C766" s="237" t="str">
        <f t="shared" ref="C766" si="277">C731</f>
        <v>S05</v>
      </c>
      <c r="D766" s="237" t="str">
        <f t="shared" si="273"/>
        <v>Входящи повиквания от фиксирана линия (Incoming calls from fixed)</v>
      </c>
      <c r="E766" s="572">
        <f>IF('B. Dashboard'!$D$53=1,IF(E626="",E731,E626),IF('B. Dashboard'!$D$53=2,IF(E661="",E731,E661),IF('B. Dashboard'!$D$53=3,IF(E696="",E731,E696),(IF('B. Dashboard'!$D$53=4,E731)))))</f>
        <v>1</v>
      </c>
      <c r="F766" s="572">
        <f>IF('B. Dashboard'!$D$53=1,IF(F626="",F731,F626),IF('B. Dashboard'!$D$53=2,IF(F661="",F731,F661),IF('B. Dashboard'!$D$53=3,IF(F696="",F731,F696),(IF('B. Dashboard'!$D$53=4,F731)))))</f>
        <v>1</v>
      </c>
      <c r="G766" s="572">
        <f>IF('B. Dashboard'!$D$53=1,IF(G626="",G731,G626),IF('B. Dashboard'!$D$53=2,IF(G661="",G731,G661),IF('B. Dashboard'!$D$53=3,IF(G696="",G731,G696),(IF('B. Dashboard'!$D$53=4,G731)))))</f>
        <v>1</v>
      </c>
      <c r="H766" s="572">
        <f>IF('B. Dashboard'!$D$53=1,IF(H626="",H731,H626),IF('B. Dashboard'!$D$53=2,IF(H661="",H731,H661),IF('B. Dashboard'!$D$53=3,IF(H696="",H731,H696),(IF('B. Dashboard'!$D$53=4,H731)))))</f>
        <v>1</v>
      </c>
      <c r="I766" s="572">
        <f>IF('B. Dashboard'!$D$53=1,IF(I626="",I731,I626),IF('B. Dashboard'!$D$53=2,IF(I661="",I731,I661),IF('B. Dashboard'!$D$53=3,IF(I696="",I731,I696),(IF('B. Dashboard'!$D$53=4,I731)))))</f>
        <v>1</v>
      </c>
      <c r="J766" s="572">
        <f>IF('B. Dashboard'!$D$53=1,IF(J626="",J731,J626),IF('B. Dashboard'!$D$53=2,IF(J661="",J731,J661),IF('B. Dashboard'!$D$53=3,IF(J696="",J731,J696),(IF('B. Dashboard'!$D$53=4,J731)))))</f>
        <v>1</v>
      </c>
      <c r="K766" s="572">
        <f>IF('B. Dashboard'!$D$53=1,IF(K626="",K731,K626),IF('B. Dashboard'!$D$53=2,IF(K661="",K731,K661),IF('B. Dashboard'!$D$53=3,IF(K696="",K731,K696),(IF('B. Dashboard'!$D$53=4,K731)))))</f>
        <v>1.5</v>
      </c>
      <c r="L766" s="572">
        <f>IF('B. Dashboard'!$D$53=1,IF(L626="",L731,L626),IF('B. Dashboard'!$D$53=2,IF(L661="",L731,L661),IF('B. Dashboard'!$D$53=3,IF(L696="",L731,L696),(IF('B. Dashboard'!$D$53=4,L731)))))</f>
        <v>1</v>
      </c>
      <c r="M766" s="572">
        <f>IF('B. Dashboard'!$D$53=1,IF(M626="",M731,M626),IF('B. Dashboard'!$D$53=2,IF(M661="",M731,M661),IF('B. Dashboard'!$D$53=3,IF(M696="",M731,M696),(IF('B. Dashboard'!$D$53=4,M731)))))</f>
        <v>1</v>
      </c>
      <c r="N766" s="572">
        <f>IF('B. Dashboard'!$D$53=1,IF(N626="",N731,N626),IF('B. Dashboard'!$D$53=2,IF(N661="",N731,N661),IF('B. Dashboard'!$D$53=3,IF(N696="",N731,N696),(IF('B. Dashboard'!$D$53=4,N731)))))</f>
        <v>0</v>
      </c>
      <c r="O766" s="572">
        <f>IF('B. Dashboard'!$D$53=1,IF(O626="",O731,O626),IF('B. Dashboard'!$D$53=2,IF(O661="",O731,O661),IF('B. Dashboard'!$D$53=3,IF(O696="",O731,O696),(IF('B. Dashboard'!$D$53=4,O731)))))</f>
        <v>0</v>
      </c>
      <c r="P766" s="572">
        <f>IF('B. Dashboard'!$D$53=1,IF(P626="",P731,P626),IF('B. Dashboard'!$D$53=2,IF(P661="",P731,P661),IF('B. Dashboard'!$D$53=3,IF(P696="",P731,P696),(IF('B. Dashboard'!$D$53=4,P731)))))</f>
        <v>0</v>
      </c>
      <c r="Q766" s="572">
        <f>IF('B. Dashboard'!$D$53=1,IF(Q626="",Q731,Q626),IF('B. Dashboard'!$D$53=2,IF(Q661="",Q731,Q661),IF('B. Dashboard'!$D$53=3,IF(Q696="",Q731,Q696),(IF('B. Dashboard'!$D$53=4,Q731)))))</f>
        <v>0</v>
      </c>
      <c r="R766" s="572">
        <f>IF('B. Dashboard'!$D$53=1,IF(R626="",R731,R626),IF('B. Dashboard'!$D$53=2,IF(R661="",R731,R661),IF('B. Dashboard'!$D$53=3,IF(R696="",R731,R696),(IF('B. Dashboard'!$D$53=4,R731)))))</f>
        <v>1</v>
      </c>
      <c r="S766" s="572">
        <f>IF('B. Dashboard'!$D$53=1,IF(S626="",S731,S626),IF('B. Dashboard'!$D$53=2,IF(S661="",S731,S661),IF('B. Dashboard'!$D$53=3,IF(S696="",S731,S696),(IF('B. Dashboard'!$D$53=4,S731)))))</f>
        <v>1</v>
      </c>
      <c r="T766" s="572">
        <f>IF('B. Dashboard'!$D$53=1,IF(T626="",T731,T626),IF('B. Dashboard'!$D$53=2,IF(T661="",T731,T661),IF('B. Dashboard'!$D$53=3,IF(T696="",T731,T696),(IF('B. Dashboard'!$D$53=4,T731)))))</f>
        <v>0</v>
      </c>
      <c r="U766" s="572">
        <f>IF('B. Dashboard'!$D$53=1,IF(U626="",U731,U626),IF('B. Dashboard'!$D$53=2,IF(U661="",U731,U661),IF('B. Dashboard'!$D$53=3,IF(U696="",U731,U696),(IF('B. Dashboard'!$D$53=4,U731)))))</f>
        <v>0</v>
      </c>
      <c r="V766" s="572">
        <f>IF('B. Dashboard'!$D$53=1,IF(V626="",V731,V626),IF('B. Dashboard'!$D$53=2,IF(V661="",V731,V661),IF('B. Dashboard'!$D$53=3,IF(V696="",V731,V696),(IF('B. Dashboard'!$D$53=4,V731)))))</f>
        <v>1</v>
      </c>
      <c r="W766" s="572">
        <f>IF('B. Dashboard'!$D$53=1,IF(W626="",W731,W626),IF('B. Dashboard'!$D$53=2,IF(W661="",W731,W661),IF('B. Dashboard'!$D$53=3,IF(W696="",W731,W696),(IF('B. Dashboard'!$D$53=4,W731)))))</f>
        <v>1</v>
      </c>
      <c r="X766" s="572">
        <f>IF('B. Dashboard'!$D$53=1,IF(X626="",X731,X626),IF('B. Dashboard'!$D$53=2,IF(X661="",X731,X661),IF('B. Dashboard'!$D$53=3,IF(X696="",X731,X696),(IF('B. Dashboard'!$D$53=4,X731)))))</f>
        <v>0</v>
      </c>
      <c r="Y766" s="572">
        <f>IF('B. Dashboard'!$D$53=1,IF(Y626="",Y731,Y626),IF('B. Dashboard'!$D$53=2,IF(Y661="",Y731,Y661),IF('B. Dashboard'!$D$53=3,IF(Y696="",Y731,Y696),(IF('B. Dashboard'!$D$53=4,Y731)))))</f>
        <v>0</v>
      </c>
      <c r="Z766" s="572">
        <f>IF('B. Dashboard'!$D$53=1,IF(Z626="",Z731,Z626),IF('B. Dashboard'!$D$53=2,IF(Z661="",Z731,Z661),IF('B. Dashboard'!$D$53=3,IF(Z696="",Z731,Z696),(IF('B. Dashboard'!$D$53=4,Z731)))))</f>
        <v>0</v>
      </c>
      <c r="AA766" s="572">
        <f>IF('B. Dashboard'!$D$53=1,IF(AA626="",AA731,AA626),IF('B. Dashboard'!$D$53=2,IF(AA661="",AA731,AA661),IF('B. Dashboard'!$D$53=3,IF(AA696="",AA731,AA696),(IF('B. Dashboard'!$D$53=4,AA731)))))</f>
        <v>0</v>
      </c>
      <c r="AB766" s="572">
        <f>IF('B. Dashboard'!$D$53=1,IF(AB626="",AB731,AB626),IF('B. Dashboard'!$D$53=2,IF(AB661="",AB731,AB661),IF('B. Dashboard'!$D$53=3,IF(AB696="",AB731,AB696),(IF('B. Dashboard'!$D$53=4,AB731)))))</f>
        <v>1</v>
      </c>
      <c r="AC766" s="572">
        <f>IF('B. Dashboard'!$D$53=1,IF(AC626="",AC731,AC626),IF('B. Dashboard'!$D$53=2,IF(AC661="",AC731,AC661),IF('B. Dashboard'!$D$53=3,IF(AC696="",AC731,AC696),(IF('B. Dashboard'!$D$53=4,AC731)))))</f>
        <v>1</v>
      </c>
      <c r="AD766" s="572">
        <f>IF('B. Dashboard'!$D$53=1,IF(AD626="",AD731,AD626),IF('B. Dashboard'!$D$53=2,IF(AD661="",AD731,AD661),IF('B. Dashboard'!$D$53=3,IF(AD696="",AD731,AD696),(IF('B. Dashboard'!$D$53=4,AD731)))))</f>
        <v>0</v>
      </c>
      <c r="AE766" s="572">
        <f>IF('B. Dashboard'!$D$53=1,IF(AE626="",AE731,AE626),IF('B. Dashboard'!$D$53=2,IF(AE661="",AE731,AE661),IF('B. Dashboard'!$D$53=3,IF(AE696="",AE731,AE696),(IF('B. Dashboard'!$D$53=4,AE731)))))</f>
        <v>0</v>
      </c>
      <c r="AF766" s="572">
        <f>IF('B. Dashboard'!$D$53=1,IF(AF626="",AF731,AF626),IF('B. Dashboard'!$D$53=2,IF(AF661="",AF731,AF661),IF('B. Dashboard'!$D$53=3,IF(AF696="",AF731,AF696),(IF('B. Dashboard'!$D$53=4,AF731)))))</f>
        <v>0</v>
      </c>
      <c r="AG766" s="572">
        <f>IF('B. Dashboard'!$D$53=1,IF(AG626="",AG731,AG626),IF('B. Dashboard'!$D$53=2,IF(AG661="",AG731,AG661),IF('B. Dashboard'!$D$53=3,IF(AG696="",AG731,AG696),(IF('B. Dashboard'!$D$53=4,AG731)))))</f>
        <v>0</v>
      </c>
      <c r="AH766" s="572">
        <f>IF('B. Dashboard'!$D$53=1,IF(AH626="",AH731,AH626),IF('B. Dashboard'!$D$53=2,IF(AH661="",AH731,AH661),IF('B. Dashboard'!$D$53=3,IF(AH696="",AH731,AH696),(IF('B. Dashboard'!$D$53=4,AH731)))))</f>
        <v>0</v>
      </c>
    </row>
    <row r="767" spans="2:34" s="216" customFormat="1">
      <c r="B767" s="221"/>
      <c r="C767" s="237" t="str">
        <f t="shared" ref="C767" si="278">C732</f>
        <v>S06</v>
      </c>
      <c r="D767" s="237" t="str">
        <f t="shared" si="273"/>
        <v>Входящи повиквания от други мобилни мрежи (Incoming calls from other mobile)</v>
      </c>
      <c r="E767" s="572">
        <f>IF('B. Dashboard'!$D$53=1,IF(E627="",E732,E627),IF('B. Dashboard'!$D$53=2,IF(E662="",E732,E662),IF('B. Dashboard'!$D$53=3,IF(E697="",E732,E697),(IF('B. Dashboard'!$D$53=4,E732)))))</f>
        <v>1</v>
      </c>
      <c r="F767" s="572">
        <f>IF('B. Dashboard'!$D$53=1,IF(F627="",F732,F627),IF('B. Dashboard'!$D$53=2,IF(F662="",F732,F662),IF('B. Dashboard'!$D$53=3,IF(F697="",F732,F697),(IF('B. Dashboard'!$D$53=4,F732)))))</f>
        <v>1</v>
      </c>
      <c r="G767" s="572">
        <f>IF('B. Dashboard'!$D$53=1,IF(G627="",G732,G627),IF('B. Dashboard'!$D$53=2,IF(G662="",G732,G662),IF('B. Dashboard'!$D$53=3,IF(G697="",G732,G697),(IF('B. Dashboard'!$D$53=4,G732)))))</f>
        <v>1</v>
      </c>
      <c r="H767" s="572">
        <f>IF('B. Dashboard'!$D$53=1,IF(H627="",H732,H627),IF('B. Dashboard'!$D$53=2,IF(H662="",H732,H662),IF('B. Dashboard'!$D$53=3,IF(H697="",H732,H697),(IF('B. Dashboard'!$D$53=4,H732)))))</f>
        <v>1</v>
      </c>
      <c r="I767" s="572">
        <f>IF('B. Dashboard'!$D$53=1,IF(I627="",I732,I627),IF('B. Dashboard'!$D$53=2,IF(I662="",I732,I662),IF('B. Dashboard'!$D$53=3,IF(I697="",I732,I697),(IF('B. Dashboard'!$D$53=4,I732)))))</f>
        <v>1</v>
      </c>
      <c r="J767" s="572">
        <f>IF('B. Dashboard'!$D$53=1,IF(J627="",J732,J627),IF('B. Dashboard'!$D$53=2,IF(J662="",J732,J662),IF('B. Dashboard'!$D$53=3,IF(J697="",J732,J697),(IF('B. Dashboard'!$D$53=4,J732)))))</f>
        <v>1</v>
      </c>
      <c r="K767" s="572">
        <f>IF('B. Dashboard'!$D$53=1,IF(K627="",K732,K627),IF('B. Dashboard'!$D$53=2,IF(K662="",K732,K662),IF('B. Dashboard'!$D$53=3,IF(K697="",K732,K697),(IF('B. Dashboard'!$D$53=4,K732)))))</f>
        <v>1.5</v>
      </c>
      <c r="L767" s="572">
        <f>IF('B. Dashboard'!$D$53=1,IF(L627="",L732,L627),IF('B. Dashboard'!$D$53=2,IF(L662="",L732,L662),IF('B. Dashboard'!$D$53=3,IF(L697="",L732,L697),(IF('B. Dashboard'!$D$53=4,L732)))))</f>
        <v>1</v>
      </c>
      <c r="M767" s="572">
        <f>IF('B. Dashboard'!$D$53=1,IF(M627="",M732,M627),IF('B. Dashboard'!$D$53=2,IF(M662="",M732,M662),IF('B. Dashboard'!$D$53=3,IF(M697="",M732,M697),(IF('B. Dashboard'!$D$53=4,M732)))))</f>
        <v>1</v>
      </c>
      <c r="N767" s="572">
        <f>IF('B. Dashboard'!$D$53=1,IF(N627="",N732,N627),IF('B. Dashboard'!$D$53=2,IF(N662="",N732,N662),IF('B. Dashboard'!$D$53=3,IF(N697="",N732,N697),(IF('B. Dashboard'!$D$53=4,N732)))))</f>
        <v>0</v>
      </c>
      <c r="O767" s="572">
        <f>IF('B. Dashboard'!$D$53=1,IF(O627="",O732,O627),IF('B. Dashboard'!$D$53=2,IF(O662="",O732,O662),IF('B. Dashboard'!$D$53=3,IF(O697="",O732,O697),(IF('B. Dashboard'!$D$53=4,O732)))))</f>
        <v>0</v>
      </c>
      <c r="P767" s="572">
        <f>IF('B. Dashboard'!$D$53=1,IF(P627="",P732,P627),IF('B. Dashboard'!$D$53=2,IF(P662="",P732,P662),IF('B. Dashboard'!$D$53=3,IF(P697="",P732,P697),(IF('B. Dashboard'!$D$53=4,P732)))))</f>
        <v>0</v>
      </c>
      <c r="Q767" s="572">
        <f>IF('B. Dashboard'!$D$53=1,IF(Q627="",Q732,Q627),IF('B. Dashboard'!$D$53=2,IF(Q662="",Q732,Q662),IF('B. Dashboard'!$D$53=3,IF(Q697="",Q732,Q697),(IF('B. Dashboard'!$D$53=4,Q732)))))</f>
        <v>0</v>
      </c>
      <c r="R767" s="572">
        <f>IF('B. Dashboard'!$D$53=1,IF(R627="",R732,R627),IF('B. Dashboard'!$D$53=2,IF(R662="",R732,R662),IF('B. Dashboard'!$D$53=3,IF(R697="",R732,R697),(IF('B. Dashboard'!$D$53=4,R732)))))</f>
        <v>1</v>
      </c>
      <c r="S767" s="572">
        <f>IF('B. Dashboard'!$D$53=1,IF(S627="",S732,S627),IF('B. Dashboard'!$D$53=2,IF(S662="",S732,S662),IF('B. Dashboard'!$D$53=3,IF(S697="",S732,S697),(IF('B. Dashboard'!$D$53=4,S732)))))</f>
        <v>1</v>
      </c>
      <c r="T767" s="572">
        <f>IF('B. Dashboard'!$D$53=1,IF(T627="",T732,T627),IF('B. Dashboard'!$D$53=2,IF(T662="",T732,T662),IF('B. Dashboard'!$D$53=3,IF(T697="",T732,T697),(IF('B. Dashboard'!$D$53=4,T732)))))</f>
        <v>0</v>
      </c>
      <c r="U767" s="572">
        <f>IF('B. Dashboard'!$D$53=1,IF(U627="",U732,U627),IF('B. Dashboard'!$D$53=2,IF(U662="",U732,U662),IF('B. Dashboard'!$D$53=3,IF(U697="",U732,U697),(IF('B. Dashboard'!$D$53=4,U732)))))</f>
        <v>0</v>
      </c>
      <c r="V767" s="572">
        <f>IF('B. Dashboard'!$D$53=1,IF(V627="",V732,V627),IF('B. Dashboard'!$D$53=2,IF(V662="",V732,V662),IF('B. Dashboard'!$D$53=3,IF(V697="",V732,V697),(IF('B. Dashboard'!$D$53=4,V732)))))</f>
        <v>1</v>
      </c>
      <c r="W767" s="572">
        <f>IF('B. Dashboard'!$D$53=1,IF(W627="",W732,W627),IF('B. Dashboard'!$D$53=2,IF(W662="",W732,W662),IF('B. Dashboard'!$D$53=3,IF(W697="",W732,W697),(IF('B. Dashboard'!$D$53=4,W732)))))</f>
        <v>1</v>
      </c>
      <c r="X767" s="572">
        <f>IF('B. Dashboard'!$D$53=1,IF(X627="",X732,X627),IF('B. Dashboard'!$D$53=2,IF(X662="",X732,X662),IF('B. Dashboard'!$D$53=3,IF(X697="",X732,X697),(IF('B. Dashboard'!$D$53=4,X732)))))</f>
        <v>0</v>
      </c>
      <c r="Y767" s="572">
        <f>IF('B. Dashboard'!$D$53=1,IF(Y627="",Y732,Y627),IF('B. Dashboard'!$D$53=2,IF(Y662="",Y732,Y662),IF('B. Dashboard'!$D$53=3,IF(Y697="",Y732,Y697),(IF('B. Dashboard'!$D$53=4,Y732)))))</f>
        <v>0</v>
      </c>
      <c r="Z767" s="572">
        <f>IF('B. Dashboard'!$D$53=1,IF(Z627="",Z732,Z627),IF('B. Dashboard'!$D$53=2,IF(Z662="",Z732,Z662),IF('B. Dashboard'!$D$53=3,IF(Z697="",Z732,Z697),(IF('B. Dashboard'!$D$53=4,Z732)))))</f>
        <v>0</v>
      </c>
      <c r="AA767" s="572">
        <f>IF('B. Dashboard'!$D$53=1,IF(AA627="",AA732,AA627),IF('B. Dashboard'!$D$53=2,IF(AA662="",AA732,AA662),IF('B. Dashboard'!$D$53=3,IF(AA697="",AA732,AA697),(IF('B. Dashboard'!$D$53=4,AA732)))))</f>
        <v>0</v>
      </c>
      <c r="AB767" s="572">
        <f>IF('B. Dashboard'!$D$53=1,IF(AB627="",AB732,AB627),IF('B. Dashboard'!$D$53=2,IF(AB662="",AB732,AB662),IF('B. Dashboard'!$D$53=3,IF(AB697="",AB732,AB697),(IF('B. Dashboard'!$D$53=4,AB732)))))</f>
        <v>1</v>
      </c>
      <c r="AC767" s="572">
        <f>IF('B. Dashboard'!$D$53=1,IF(AC627="",AC732,AC627),IF('B. Dashboard'!$D$53=2,IF(AC662="",AC732,AC662),IF('B. Dashboard'!$D$53=3,IF(AC697="",AC732,AC697),(IF('B. Dashboard'!$D$53=4,AC732)))))</f>
        <v>1</v>
      </c>
      <c r="AD767" s="572">
        <f>IF('B. Dashboard'!$D$53=1,IF(AD627="",AD732,AD627),IF('B. Dashboard'!$D$53=2,IF(AD662="",AD732,AD662),IF('B. Dashboard'!$D$53=3,IF(AD697="",AD732,AD697),(IF('B. Dashboard'!$D$53=4,AD732)))))</f>
        <v>0</v>
      </c>
      <c r="AE767" s="572">
        <f>IF('B. Dashboard'!$D$53=1,IF(AE627="",AE732,AE627),IF('B. Dashboard'!$D$53=2,IF(AE662="",AE732,AE662),IF('B. Dashboard'!$D$53=3,IF(AE697="",AE732,AE697),(IF('B. Dashboard'!$D$53=4,AE732)))))</f>
        <v>0</v>
      </c>
      <c r="AF767" s="572">
        <f>IF('B. Dashboard'!$D$53=1,IF(AF627="",AF732,AF627),IF('B. Dashboard'!$D$53=2,IF(AF662="",AF732,AF662),IF('B. Dashboard'!$D$53=3,IF(AF697="",AF732,AF697),(IF('B. Dashboard'!$D$53=4,AF732)))))</f>
        <v>0</v>
      </c>
      <c r="AG767" s="572">
        <f>IF('B. Dashboard'!$D$53=1,IF(AG627="",AG732,AG627),IF('B. Dashboard'!$D$53=2,IF(AG662="",AG732,AG662),IF('B. Dashboard'!$D$53=3,IF(AG697="",AG732,AG697),(IF('B. Dashboard'!$D$53=4,AG732)))))</f>
        <v>0</v>
      </c>
      <c r="AH767" s="572">
        <f>IF('B. Dashboard'!$D$53=1,IF(AH627="",AH732,AH627),IF('B. Dashboard'!$D$53=2,IF(AH662="",AH732,AH662),IF('B. Dashboard'!$D$53=3,IF(AH697="",AH732,AH697),(IF('B. Dashboard'!$D$53=4,AH732)))))</f>
        <v>0</v>
      </c>
    </row>
    <row r="768" spans="2:34" s="216" customFormat="1">
      <c r="B768" s="221"/>
      <c r="C768" s="237" t="str">
        <f t="shared" ref="C768" si="279">C733</f>
        <v>S07</v>
      </c>
      <c r="D768" s="237" t="str">
        <f t="shared" si="273"/>
        <v>Входящи международни повиквания (Incoming calls from international)</v>
      </c>
      <c r="E768" s="572">
        <f>IF('B. Dashboard'!$D$53=1,IF(E628="",E733,E628),IF('B. Dashboard'!$D$53=2,IF(E663="",E733,E663),IF('B. Dashboard'!$D$53=3,IF(E698="",E733,E698),(IF('B. Dashboard'!$D$53=4,E733)))))</f>
        <v>1</v>
      </c>
      <c r="F768" s="572">
        <f>IF('B. Dashboard'!$D$53=1,IF(F628="",F733,F628),IF('B. Dashboard'!$D$53=2,IF(F663="",F733,F663),IF('B. Dashboard'!$D$53=3,IF(F698="",F733,F698),(IF('B. Dashboard'!$D$53=4,F733)))))</f>
        <v>1</v>
      </c>
      <c r="G768" s="572">
        <f>IF('B. Dashboard'!$D$53=1,IF(G628="",G733,G628),IF('B. Dashboard'!$D$53=2,IF(G663="",G733,G663),IF('B. Dashboard'!$D$53=3,IF(G698="",G733,G698),(IF('B. Dashboard'!$D$53=4,G733)))))</f>
        <v>1</v>
      </c>
      <c r="H768" s="572">
        <f>IF('B. Dashboard'!$D$53=1,IF(H628="",H733,H628),IF('B. Dashboard'!$D$53=2,IF(H663="",H733,H663),IF('B. Dashboard'!$D$53=3,IF(H698="",H733,H698),(IF('B. Dashboard'!$D$53=4,H733)))))</f>
        <v>1</v>
      </c>
      <c r="I768" s="572">
        <f>IF('B. Dashboard'!$D$53=1,IF(I628="",I733,I628),IF('B. Dashboard'!$D$53=2,IF(I663="",I733,I663),IF('B. Dashboard'!$D$53=3,IF(I698="",I733,I698),(IF('B. Dashboard'!$D$53=4,I733)))))</f>
        <v>1</v>
      </c>
      <c r="J768" s="572">
        <f>IF('B. Dashboard'!$D$53=1,IF(J628="",J733,J628),IF('B. Dashboard'!$D$53=2,IF(J663="",J733,J663),IF('B. Dashboard'!$D$53=3,IF(J698="",J733,J698),(IF('B. Dashboard'!$D$53=4,J733)))))</f>
        <v>1</v>
      </c>
      <c r="K768" s="572">
        <f>IF('B. Dashboard'!$D$53=1,IF(K628="",K733,K628),IF('B. Dashboard'!$D$53=2,IF(K663="",K733,K663),IF('B. Dashboard'!$D$53=3,IF(K698="",K733,K698),(IF('B. Dashboard'!$D$53=4,K733)))))</f>
        <v>1.5</v>
      </c>
      <c r="L768" s="572">
        <f>IF('B. Dashboard'!$D$53=1,IF(L628="",L733,L628),IF('B. Dashboard'!$D$53=2,IF(L663="",L733,L663),IF('B. Dashboard'!$D$53=3,IF(L698="",L733,L698),(IF('B. Dashboard'!$D$53=4,L733)))))</f>
        <v>1</v>
      </c>
      <c r="M768" s="572">
        <f>IF('B. Dashboard'!$D$53=1,IF(M628="",M733,M628),IF('B. Dashboard'!$D$53=2,IF(M663="",M733,M663),IF('B. Dashboard'!$D$53=3,IF(M698="",M733,M698),(IF('B. Dashboard'!$D$53=4,M733)))))</f>
        <v>1</v>
      </c>
      <c r="N768" s="572">
        <f>IF('B. Dashboard'!$D$53=1,IF(N628="",N733,N628),IF('B. Dashboard'!$D$53=2,IF(N663="",N733,N663),IF('B. Dashboard'!$D$53=3,IF(N698="",N733,N698),(IF('B. Dashboard'!$D$53=4,N733)))))</f>
        <v>0</v>
      </c>
      <c r="O768" s="572">
        <f>IF('B. Dashboard'!$D$53=1,IF(O628="",O733,O628),IF('B. Dashboard'!$D$53=2,IF(O663="",O733,O663),IF('B. Dashboard'!$D$53=3,IF(O698="",O733,O698),(IF('B. Dashboard'!$D$53=4,O733)))))</f>
        <v>0</v>
      </c>
      <c r="P768" s="572">
        <f>IF('B. Dashboard'!$D$53=1,IF(P628="",P733,P628),IF('B. Dashboard'!$D$53=2,IF(P663="",P733,P663),IF('B. Dashboard'!$D$53=3,IF(P698="",P733,P698),(IF('B. Dashboard'!$D$53=4,P733)))))</f>
        <v>0</v>
      </c>
      <c r="Q768" s="572">
        <f>IF('B. Dashboard'!$D$53=1,IF(Q628="",Q733,Q628),IF('B. Dashboard'!$D$53=2,IF(Q663="",Q733,Q663),IF('B. Dashboard'!$D$53=3,IF(Q698="",Q733,Q698),(IF('B. Dashboard'!$D$53=4,Q733)))))</f>
        <v>0</v>
      </c>
      <c r="R768" s="572">
        <f>IF('B. Dashboard'!$D$53=1,IF(R628="",R733,R628),IF('B. Dashboard'!$D$53=2,IF(R663="",R733,R663),IF('B. Dashboard'!$D$53=3,IF(R698="",R733,R698),(IF('B. Dashboard'!$D$53=4,R733)))))</f>
        <v>1</v>
      </c>
      <c r="S768" s="572">
        <f>IF('B. Dashboard'!$D$53=1,IF(S628="",S733,S628),IF('B. Dashboard'!$D$53=2,IF(S663="",S733,S663),IF('B. Dashboard'!$D$53=3,IF(S698="",S733,S698),(IF('B. Dashboard'!$D$53=4,S733)))))</f>
        <v>1</v>
      </c>
      <c r="T768" s="572">
        <f>IF('B. Dashboard'!$D$53=1,IF(T628="",T733,T628),IF('B. Dashboard'!$D$53=2,IF(T663="",T733,T663),IF('B. Dashboard'!$D$53=3,IF(T698="",T733,T698),(IF('B. Dashboard'!$D$53=4,T733)))))</f>
        <v>0</v>
      </c>
      <c r="U768" s="572">
        <f>IF('B. Dashboard'!$D$53=1,IF(U628="",U733,U628),IF('B. Dashboard'!$D$53=2,IF(U663="",U733,U663),IF('B. Dashboard'!$D$53=3,IF(U698="",U733,U698),(IF('B. Dashboard'!$D$53=4,U733)))))</f>
        <v>0</v>
      </c>
      <c r="V768" s="572">
        <f>IF('B. Dashboard'!$D$53=1,IF(V628="",V733,V628),IF('B. Dashboard'!$D$53=2,IF(V663="",V733,V663),IF('B. Dashboard'!$D$53=3,IF(V698="",V733,V698),(IF('B. Dashboard'!$D$53=4,V733)))))</f>
        <v>1</v>
      </c>
      <c r="W768" s="572">
        <f>IF('B. Dashboard'!$D$53=1,IF(W628="",W733,W628),IF('B. Dashboard'!$D$53=2,IF(W663="",W733,W663),IF('B. Dashboard'!$D$53=3,IF(W698="",W733,W698),(IF('B. Dashboard'!$D$53=4,W733)))))</f>
        <v>0</v>
      </c>
      <c r="X768" s="572">
        <f>IF('B. Dashboard'!$D$53=1,IF(X628="",X733,X628),IF('B. Dashboard'!$D$53=2,IF(X663="",X733,X663),IF('B. Dashboard'!$D$53=3,IF(X698="",X733,X698),(IF('B. Dashboard'!$D$53=4,X733)))))</f>
        <v>1</v>
      </c>
      <c r="Y768" s="572">
        <f>IF('B. Dashboard'!$D$53=1,IF(Y628="",Y733,Y628),IF('B. Dashboard'!$D$53=2,IF(Y663="",Y733,Y663),IF('B. Dashboard'!$D$53=3,IF(Y698="",Y733,Y698),(IF('B. Dashboard'!$D$53=4,Y733)))))</f>
        <v>0</v>
      </c>
      <c r="Z768" s="572">
        <f>IF('B. Dashboard'!$D$53=1,IF(Z628="",Z733,Z628),IF('B. Dashboard'!$D$53=2,IF(Z663="",Z733,Z663),IF('B. Dashboard'!$D$53=3,IF(Z698="",Z733,Z698),(IF('B. Dashboard'!$D$53=4,Z733)))))</f>
        <v>0</v>
      </c>
      <c r="AA768" s="572">
        <f>IF('B. Dashboard'!$D$53=1,IF(AA628="",AA733,AA628),IF('B. Dashboard'!$D$53=2,IF(AA663="",AA733,AA663),IF('B. Dashboard'!$D$53=3,IF(AA698="",AA733,AA698),(IF('B. Dashboard'!$D$53=4,AA733)))))</f>
        <v>0</v>
      </c>
      <c r="AB768" s="572">
        <f>IF('B. Dashboard'!$D$53=1,IF(AB628="",AB733,AB628),IF('B. Dashboard'!$D$53=2,IF(AB663="",AB733,AB663),IF('B. Dashboard'!$D$53=3,IF(AB698="",AB733,AB698),(IF('B. Dashboard'!$D$53=4,AB733)))))</f>
        <v>1</v>
      </c>
      <c r="AC768" s="572">
        <f>IF('B. Dashboard'!$D$53=1,IF(AC628="",AC733,AC628),IF('B. Dashboard'!$D$53=2,IF(AC663="",AC733,AC663),IF('B. Dashboard'!$D$53=3,IF(AC698="",AC733,AC698),(IF('B. Dashboard'!$D$53=4,AC733)))))</f>
        <v>1</v>
      </c>
      <c r="AD768" s="572">
        <f>IF('B. Dashboard'!$D$53=1,IF(AD628="",AD733,AD628),IF('B. Dashboard'!$D$53=2,IF(AD663="",AD733,AD663),IF('B. Dashboard'!$D$53=3,IF(AD698="",AD733,AD698),(IF('B. Dashboard'!$D$53=4,AD733)))))</f>
        <v>0</v>
      </c>
      <c r="AE768" s="572">
        <f>IF('B. Dashboard'!$D$53=1,IF(AE628="",AE733,AE628),IF('B. Dashboard'!$D$53=2,IF(AE663="",AE733,AE663),IF('B. Dashboard'!$D$53=3,IF(AE698="",AE733,AE698),(IF('B. Dashboard'!$D$53=4,AE733)))))</f>
        <v>0</v>
      </c>
      <c r="AF768" s="572">
        <f>IF('B. Dashboard'!$D$53=1,IF(AF628="",AF733,AF628),IF('B. Dashboard'!$D$53=2,IF(AF663="",AF733,AF663),IF('B. Dashboard'!$D$53=3,IF(AF698="",AF733,AF698),(IF('B. Dashboard'!$D$53=4,AF733)))))</f>
        <v>0</v>
      </c>
      <c r="AG768" s="572">
        <f>IF('B. Dashboard'!$D$53=1,IF(AG628="",AG733,AG628),IF('B. Dashboard'!$D$53=2,IF(AG663="",AG733,AG663),IF('B. Dashboard'!$D$53=3,IF(AG698="",AG733,AG698),(IF('B. Dashboard'!$D$53=4,AG733)))))</f>
        <v>0</v>
      </c>
      <c r="AH768" s="572">
        <f>IF('B. Dashboard'!$D$53=1,IF(AH628="",AH733,AH628),IF('B. Dashboard'!$D$53=2,IF(AH663="",AH733,AH663),IF('B. Dashboard'!$D$53=3,IF(AH698="",AH733,AH698),(IF('B. Dashboard'!$D$53=4,AH733)))))</f>
        <v>0</v>
      </c>
    </row>
    <row r="769" spans="2:34" s="216" customFormat="1">
      <c r="B769" s="221"/>
      <c r="C769" s="237" t="str">
        <f t="shared" ref="C769" si="280">C734</f>
        <v>S08</v>
      </c>
      <c r="D769" s="237" t="str">
        <f t="shared" si="273"/>
        <v>Изходящи повиквания от чужди абонати в роуминг в мрежата на предприятието (Roaming Calls Outbound)</v>
      </c>
      <c r="E769" s="572">
        <f>IF('B. Dashboard'!$D$53=1,IF(E629="",E734,E629),IF('B. Dashboard'!$D$53=2,IF(E664="",E734,E664),IF('B. Dashboard'!$D$53=3,IF(E699="",E734,E699),(IF('B. Dashboard'!$D$53=4,E734)))))</f>
        <v>1</v>
      </c>
      <c r="F769" s="572">
        <f>IF('B. Dashboard'!$D$53=1,IF(F629="",F734,F629),IF('B. Dashboard'!$D$53=2,IF(F664="",F734,F664),IF('B. Dashboard'!$D$53=3,IF(F699="",F734,F699),(IF('B. Dashboard'!$D$53=4,F734)))))</f>
        <v>1</v>
      </c>
      <c r="G769" s="572">
        <f>IF('B. Dashboard'!$D$53=1,IF(G629="",G734,G629),IF('B. Dashboard'!$D$53=2,IF(G664="",G734,G664),IF('B. Dashboard'!$D$53=3,IF(G699="",G734,G699),(IF('B. Dashboard'!$D$53=4,G734)))))</f>
        <v>1</v>
      </c>
      <c r="H769" s="572">
        <f>IF('B. Dashboard'!$D$53=1,IF(H629="",H734,H629),IF('B. Dashboard'!$D$53=2,IF(H664="",H734,H664),IF('B. Dashboard'!$D$53=3,IF(H699="",H734,H699),(IF('B. Dashboard'!$D$53=4,H734)))))</f>
        <v>1</v>
      </c>
      <c r="I769" s="572">
        <f>IF('B. Dashboard'!$D$53=1,IF(I629="",I734,I629),IF('B. Dashboard'!$D$53=2,IF(I664="",I734,I664),IF('B. Dashboard'!$D$53=3,IF(I699="",I734,I699),(IF('B. Dashboard'!$D$53=4,I734)))))</f>
        <v>1</v>
      </c>
      <c r="J769" s="572">
        <f>IF('B. Dashboard'!$D$53=1,IF(J629="",J734,J629),IF('B. Dashboard'!$D$53=2,IF(J664="",J734,J664),IF('B. Dashboard'!$D$53=3,IF(J699="",J734,J699),(IF('B. Dashboard'!$D$53=4,J734)))))</f>
        <v>1</v>
      </c>
      <c r="K769" s="572">
        <f>IF('B. Dashboard'!$D$53=1,IF(K629="",K734,K629),IF('B. Dashboard'!$D$53=2,IF(K664="",K734,K664),IF('B. Dashboard'!$D$53=3,IF(K699="",K734,K699),(IF('B. Dashboard'!$D$53=4,K734)))))</f>
        <v>1.5</v>
      </c>
      <c r="L769" s="572">
        <f>IF('B. Dashboard'!$D$53=1,IF(L629="",L734,L629),IF('B. Dashboard'!$D$53=2,IF(L664="",L734,L664),IF('B. Dashboard'!$D$53=3,IF(L699="",L734,L699),(IF('B. Dashboard'!$D$53=4,L734)))))</f>
        <v>1</v>
      </c>
      <c r="M769" s="572">
        <f>IF('B. Dashboard'!$D$53=1,IF(M629="",M734,M629),IF('B. Dashboard'!$D$53=2,IF(M664="",M734,M664),IF('B. Dashboard'!$D$53=3,IF(M699="",M734,M699),(IF('B. Dashboard'!$D$53=4,M734)))))</f>
        <v>1</v>
      </c>
      <c r="N769" s="572">
        <f>IF('B. Dashboard'!$D$53=1,IF(N629="",N734,N629),IF('B. Dashboard'!$D$53=2,IF(N664="",N734,N664),IF('B. Dashboard'!$D$53=3,IF(N699="",N734,N699),(IF('B. Dashboard'!$D$53=4,N734)))))</f>
        <v>0</v>
      </c>
      <c r="O769" s="572">
        <f>IF('B. Dashboard'!$D$53=1,IF(O629="",O734,O629),IF('B. Dashboard'!$D$53=2,IF(O664="",O734,O664),IF('B. Dashboard'!$D$53=3,IF(O699="",O734,O699),(IF('B. Dashboard'!$D$53=4,O734)))))</f>
        <v>0</v>
      </c>
      <c r="P769" s="572">
        <f>IF('B. Dashboard'!$D$53=1,IF(P629="",P734,P629),IF('B. Dashboard'!$D$53=2,IF(P664="",P734,P664),IF('B. Dashboard'!$D$53=3,IF(P699="",P734,P699),(IF('B. Dashboard'!$D$53=4,P734)))))</f>
        <v>0</v>
      </c>
      <c r="Q769" s="572">
        <f>IF('B. Dashboard'!$D$53=1,IF(Q629="",Q734,Q629),IF('B. Dashboard'!$D$53=2,IF(Q664="",Q734,Q664),IF('B. Dashboard'!$D$53=3,IF(Q699="",Q734,Q699),(IF('B. Dashboard'!$D$53=4,Q734)))))</f>
        <v>0</v>
      </c>
      <c r="R769" s="572">
        <f>IF('B. Dashboard'!$D$53=1,IF(R629="",R734,R629),IF('B. Dashboard'!$D$53=2,IF(R664="",R734,R664),IF('B. Dashboard'!$D$53=3,IF(R699="",R734,R699),(IF('B. Dashboard'!$D$53=4,R734)))))</f>
        <v>1</v>
      </c>
      <c r="S769" s="572">
        <f>IF('B. Dashboard'!$D$53=1,IF(S629="",S734,S629),IF('B. Dashboard'!$D$53=2,IF(S664="",S734,S664),IF('B. Dashboard'!$D$53=3,IF(S699="",S734,S699),(IF('B. Dashboard'!$D$53=4,S734)))))</f>
        <v>1</v>
      </c>
      <c r="T769" s="572">
        <f>IF('B. Dashboard'!$D$53=1,IF(T629="",T734,T629),IF('B. Dashboard'!$D$53=2,IF(T664="",T734,T664),IF('B. Dashboard'!$D$53=3,IF(T699="",T734,T699),(IF('B. Dashboard'!$D$53=4,T734)))))</f>
        <v>0</v>
      </c>
      <c r="U769" s="572">
        <f>IF('B. Dashboard'!$D$53=1,IF(U629="",U734,U629),IF('B. Dashboard'!$D$53=2,IF(U664="",U734,U664),IF('B. Dashboard'!$D$53=3,IF(U699="",U734,U699),(IF('B. Dashboard'!$D$53=4,U734)))))</f>
        <v>0</v>
      </c>
      <c r="V769" s="572">
        <f>IF('B. Dashboard'!$D$53=1,IF(V629="",V734,V629),IF('B. Dashboard'!$D$53=2,IF(V664="",V734,V664),IF('B. Dashboard'!$D$53=3,IF(V699="",V734,V699),(IF('B. Dashboard'!$D$53=4,V734)))))</f>
        <v>1</v>
      </c>
      <c r="W769" s="572">
        <f>IF('B. Dashboard'!$D$53=1,IF(W629="",W734,W629),IF('B. Dashboard'!$D$53=2,IF(W664="",W734,W664),IF('B. Dashboard'!$D$53=3,IF(W699="",W734,W699),(IF('B. Dashboard'!$D$53=4,W734)))))</f>
        <v>0</v>
      </c>
      <c r="X769" s="572">
        <f>IF('B. Dashboard'!$D$53=1,IF(X629="",X734,X629),IF('B. Dashboard'!$D$53=2,IF(X664="",X734,X664),IF('B. Dashboard'!$D$53=3,IF(X699="",X734,X699),(IF('B. Dashboard'!$D$53=4,X734)))))</f>
        <v>1</v>
      </c>
      <c r="Y769" s="572">
        <f>IF('B. Dashboard'!$D$53=1,IF(Y629="",Y734,Y629),IF('B. Dashboard'!$D$53=2,IF(Y664="",Y734,Y664),IF('B. Dashboard'!$D$53=3,IF(Y699="",Y734,Y699),(IF('B. Dashboard'!$D$53=4,Y734)))))</f>
        <v>0</v>
      </c>
      <c r="Z769" s="572">
        <f>IF('B. Dashboard'!$D$53=1,IF(Z629="",Z734,Z629),IF('B. Dashboard'!$D$53=2,IF(Z664="",Z734,Z664),IF('B. Dashboard'!$D$53=3,IF(Z699="",Z734,Z699),(IF('B. Dashboard'!$D$53=4,Z734)))))</f>
        <v>0</v>
      </c>
      <c r="AA769" s="572">
        <f>IF('B. Dashboard'!$D$53=1,IF(AA629="",AA734,AA629),IF('B. Dashboard'!$D$53=2,IF(AA664="",AA734,AA664),IF('B. Dashboard'!$D$53=3,IF(AA699="",AA734,AA699),(IF('B. Dashboard'!$D$53=4,AA734)))))</f>
        <v>0</v>
      </c>
      <c r="AB769" s="572">
        <f>IF('B. Dashboard'!$D$53=1,IF(AB629="",AB734,AB629),IF('B. Dashboard'!$D$53=2,IF(AB664="",AB734,AB664),IF('B. Dashboard'!$D$53=3,IF(AB699="",AB734,AB699),(IF('B. Dashboard'!$D$53=4,AB734)))))</f>
        <v>1</v>
      </c>
      <c r="AC769" s="572">
        <f>IF('B. Dashboard'!$D$53=1,IF(AC629="",AC734,AC629),IF('B. Dashboard'!$D$53=2,IF(AC664="",AC734,AC664),IF('B. Dashboard'!$D$53=3,IF(AC699="",AC734,AC699),(IF('B. Dashboard'!$D$53=4,AC734)))))</f>
        <v>1</v>
      </c>
      <c r="AD769" s="572">
        <f>IF('B. Dashboard'!$D$53=1,IF(AD629="",AD734,AD629),IF('B. Dashboard'!$D$53=2,IF(AD664="",AD734,AD664),IF('B. Dashboard'!$D$53=3,IF(AD699="",AD734,AD699),(IF('B. Dashboard'!$D$53=4,AD734)))))</f>
        <v>0</v>
      </c>
      <c r="AE769" s="572">
        <f>IF('B. Dashboard'!$D$53=1,IF(AE629="",AE734,AE629),IF('B. Dashboard'!$D$53=2,IF(AE664="",AE734,AE664),IF('B. Dashboard'!$D$53=3,IF(AE699="",AE734,AE699),(IF('B. Dashboard'!$D$53=4,AE734)))))</f>
        <v>0</v>
      </c>
      <c r="AF769" s="572">
        <f>IF('B. Dashboard'!$D$53=1,IF(AF629="",AF734,AF629),IF('B. Dashboard'!$D$53=2,IF(AF664="",AF734,AF664),IF('B. Dashboard'!$D$53=3,IF(AF699="",AF734,AF699),(IF('B. Dashboard'!$D$53=4,AF734)))))</f>
        <v>0</v>
      </c>
      <c r="AG769" s="572">
        <f>IF('B. Dashboard'!$D$53=1,IF(AG629="",AG734,AG629),IF('B. Dashboard'!$D$53=2,IF(AG664="",AG734,AG664),IF('B. Dashboard'!$D$53=3,IF(AG699="",AG734,AG699),(IF('B. Dashboard'!$D$53=4,AG734)))))</f>
        <v>0</v>
      </c>
      <c r="AH769" s="572">
        <f>IF('B. Dashboard'!$D$53=1,IF(AH629="",AH734,AH629),IF('B. Dashboard'!$D$53=2,IF(AH664="",AH734,AH664),IF('B. Dashboard'!$D$53=3,IF(AH699="",AH734,AH699),(IF('B. Dashboard'!$D$53=4,AH734)))))</f>
        <v>0</v>
      </c>
    </row>
    <row r="770" spans="2:34" s="216" customFormat="1">
      <c r="B770" s="221"/>
      <c r="C770" s="237" t="str">
        <f t="shared" ref="C770" si="281">C735</f>
        <v>S09</v>
      </c>
      <c r="D770" s="237" t="str">
        <f t="shared" si="273"/>
        <v>Входящи повиквания от чужди абонати в роуминг в мрежата на предприятието (Roaming Calls Inbound)</v>
      </c>
      <c r="E770" s="572">
        <f>IF('B. Dashboard'!$D$53=1,IF(E630="",E735,E630),IF('B. Dashboard'!$D$53=2,IF(E665="",E735,E665),IF('B. Dashboard'!$D$53=3,IF(E700="",E735,E700),(IF('B. Dashboard'!$D$53=4,E735)))))</f>
        <v>1</v>
      </c>
      <c r="F770" s="572">
        <f>IF('B. Dashboard'!$D$53=1,IF(F630="",F735,F630),IF('B. Dashboard'!$D$53=2,IF(F665="",F735,F665),IF('B. Dashboard'!$D$53=3,IF(F700="",F735,F700),(IF('B. Dashboard'!$D$53=4,F735)))))</f>
        <v>1</v>
      </c>
      <c r="G770" s="572">
        <f>IF('B. Dashboard'!$D$53=1,IF(G630="",G735,G630),IF('B. Dashboard'!$D$53=2,IF(G665="",G735,G665),IF('B. Dashboard'!$D$53=3,IF(G700="",G735,G700),(IF('B. Dashboard'!$D$53=4,G735)))))</f>
        <v>1</v>
      </c>
      <c r="H770" s="572">
        <f>IF('B. Dashboard'!$D$53=1,IF(H630="",H735,H630),IF('B. Dashboard'!$D$53=2,IF(H665="",H735,H665),IF('B. Dashboard'!$D$53=3,IF(H700="",H735,H700),(IF('B. Dashboard'!$D$53=4,H735)))))</f>
        <v>1</v>
      </c>
      <c r="I770" s="572">
        <f>IF('B. Dashboard'!$D$53=1,IF(I630="",I735,I630),IF('B. Dashboard'!$D$53=2,IF(I665="",I735,I665),IF('B. Dashboard'!$D$53=3,IF(I700="",I735,I700),(IF('B. Dashboard'!$D$53=4,I735)))))</f>
        <v>1</v>
      </c>
      <c r="J770" s="572">
        <f>IF('B. Dashboard'!$D$53=1,IF(J630="",J735,J630),IF('B. Dashboard'!$D$53=2,IF(J665="",J735,J665),IF('B. Dashboard'!$D$53=3,IF(J700="",J735,J700),(IF('B. Dashboard'!$D$53=4,J735)))))</f>
        <v>1</v>
      </c>
      <c r="K770" s="572">
        <f>IF('B. Dashboard'!$D$53=1,IF(K630="",K735,K630),IF('B. Dashboard'!$D$53=2,IF(K665="",K735,K665),IF('B. Dashboard'!$D$53=3,IF(K700="",K735,K700),(IF('B. Dashboard'!$D$53=4,K735)))))</f>
        <v>1.5</v>
      </c>
      <c r="L770" s="572">
        <f>IF('B. Dashboard'!$D$53=1,IF(L630="",L735,L630),IF('B. Dashboard'!$D$53=2,IF(L665="",L735,L665),IF('B. Dashboard'!$D$53=3,IF(L700="",L735,L700),(IF('B. Dashboard'!$D$53=4,L735)))))</f>
        <v>1</v>
      </c>
      <c r="M770" s="572">
        <f>IF('B. Dashboard'!$D$53=1,IF(M630="",M735,M630),IF('B. Dashboard'!$D$53=2,IF(M665="",M735,M665),IF('B. Dashboard'!$D$53=3,IF(M700="",M735,M700),(IF('B. Dashboard'!$D$53=4,M735)))))</f>
        <v>1</v>
      </c>
      <c r="N770" s="572">
        <f>IF('B. Dashboard'!$D$53=1,IF(N630="",N735,N630),IF('B. Dashboard'!$D$53=2,IF(N665="",N735,N665),IF('B. Dashboard'!$D$53=3,IF(N700="",N735,N700),(IF('B. Dashboard'!$D$53=4,N735)))))</f>
        <v>0</v>
      </c>
      <c r="O770" s="572">
        <f>IF('B. Dashboard'!$D$53=1,IF(O630="",O735,O630),IF('B. Dashboard'!$D$53=2,IF(O665="",O735,O665),IF('B. Dashboard'!$D$53=3,IF(O700="",O735,O700),(IF('B. Dashboard'!$D$53=4,O735)))))</f>
        <v>0</v>
      </c>
      <c r="P770" s="572">
        <f>IF('B. Dashboard'!$D$53=1,IF(P630="",P735,P630),IF('B. Dashboard'!$D$53=2,IF(P665="",P735,P665),IF('B. Dashboard'!$D$53=3,IF(P700="",P735,P700),(IF('B. Dashboard'!$D$53=4,P735)))))</f>
        <v>0</v>
      </c>
      <c r="Q770" s="572">
        <f>IF('B. Dashboard'!$D$53=1,IF(Q630="",Q735,Q630),IF('B. Dashboard'!$D$53=2,IF(Q665="",Q735,Q665),IF('B. Dashboard'!$D$53=3,IF(Q700="",Q735,Q700),(IF('B. Dashboard'!$D$53=4,Q735)))))</f>
        <v>0</v>
      </c>
      <c r="R770" s="572">
        <f>IF('B. Dashboard'!$D$53=1,IF(R630="",R735,R630),IF('B. Dashboard'!$D$53=2,IF(R665="",R735,R665),IF('B. Dashboard'!$D$53=3,IF(R700="",R735,R700),(IF('B. Dashboard'!$D$53=4,R735)))))</f>
        <v>1</v>
      </c>
      <c r="S770" s="572">
        <f>IF('B. Dashboard'!$D$53=1,IF(S630="",S735,S630),IF('B. Dashboard'!$D$53=2,IF(S665="",S735,S665),IF('B. Dashboard'!$D$53=3,IF(S700="",S735,S700),(IF('B. Dashboard'!$D$53=4,S735)))))</f>
        <v>1</v>
      </c>
      <c r="T770" s="572">
        <f>IF('B. Dashboard'!$D$53=1,IF(T630="",T735,T630),IF('B. Dashboard'!$D$53=2,IF(T665="",T735,T665),IF('B. Dashboard'!$D$53=3,IF(T700="",T735,T700),(IF('B. Dashboard'!$D$53=4,T735)))))</f>
        <v>0</v>
      </c>
      <c r="U770" s="572">
        <f>IF('B. Dashboard'!$D$53=1,IF(U630="",U735,U630),IF('B. Dashboard'!$D$53=2,IF(U665="",U735,U665),IF('B. Dashboard'!$D$53=3,IF(U700="",U735,U700),(IF('B. Dashboard'!$D$53=4,U735)))))</f>
        <v>0</v>
      </c>
      <c r="V770" s="572">
        <f>IF('B. Dashboard'!$D$53=1,IF(V630="",V735,V630),IF('B. Dashboard'!$D$53=2,IF(V665="",V735,V665),IF('B. Dashboard'!$D$53=3,IF(V700="",V735,V700),(IF('B. Dashboard'!$D$53=4,V735)))))</f>
        <v>1</v>
      </c>
      <c r="W770" s="572">
        <f>IF('B. Dashboard'!$D$53=1,IF(W630="",W735,W630),IF('B. Dashboard'!$D$53=2,IF(W665="",W735,W665),IF('B. Dashboard'!$D$53=3,IF(W700="",W735,W700),(IF('B. Dashboard'!$D$53=4,W735)))))</f>
        <v>0</v>
      </c>
      <c r="X770" s="572">
        <f>IF('B. Dashboard'!$D$53=1,IF(X630="",X735,X630),IF('B. Dashboard'!$D$53=2,IF(X665="",X735,X665),IF('B. Dashboard'!$D$53=3,IF(X700="",X735,X700),(IF('B. Dashboard'!$D$53=4,X735)))))</f>
        <v>1</v>
      </c>
      <c r="Y770" s="572">
        <f>IF('B. Dashboard'!$D$53=1,IF(Y630="",Y735,Y630),IF('B. Dashboard'!$D$53=2,IF(Y665="",Y735,Y665),IF('B. Dashboard'!$D$53=3,IF(Y700="",Y735,Y700),(IF('B. Dashboard'!$D$53=4,Y735)))))</f>
        <v>0</v>
      </c>
      <c r="Z770" s="572">
        <f>IF('B. Dashboard'!$D$53=1,IF(Z630="",Z735,Z630),IF('B. Dashboard'!$D$53=2,IF(Z665="",Z735,Z665),IF('B. Dashboard'!$D$53=3,IF(Z700="",Z735,Z700),(IF('B. Dashboard'!$D$53=4,Z735)))))</f>
        <v>0</v>
      </c>
      <c r="AA770" s="572">
        <f>IF('B. Dashboard'!$D$53=1,IF(AA630="",AA735,AA630),IF('B. Dashboard'!$D$53=2,IF(AA665="",AA735,AA665),IF('B. Dashboard'!$D$53=3,IF(AA700="",AA735,AA700),(IF('B. Dashboard'!$D$53=4,AA735)))))</f>
        <v>0</v>
      </c>
      <c r="AB770" s="572">
        <f>IF('B. Dashboard'!$D$53=1,IF(AB630="",AB735,AB630),IF('B. Dashboard'!$D$53=2,IF(AB665="",AB735,AB665),IF('B. Dashboard'!$D$53=3,IF(AB700="",AB735,AB700),(IF('B. Dashboard'!$D$53=4,AB735)))))</f>
        <v>1</v>
      </c>
      <c r="AC770" s="572">
        <f>IF('B. Dashboard'!$D$53=1,IF(AC630="",AC735,AC630),IF('B. Dashboard'!$D$53=2,IF(AC665="",AC735,AC665),IF('B. Dashboard'!$D$53=3,IF(AC700="",AC735,AC700),(IF('B. Dashboard'!$D$53=4,AC735)))))</f>
        <v>1</v>
      </c>
      <c r="AD770" s="572">
        <f>IF('B. Dashboard'!$D$53=1,IF(AD630="",AD735,AD630),IF('B. Dashboard'!$D$53=2,IF(AD665="",AD735,AD665),IF('B. Dashboard'!$D$53=3,IF(AD700="",AD735,AD700),(IF('B. Dashboard'!$D$53=4,AD735)))))</f>
        <v>0</v>
      </c>
      <c r="AE770" s="572">
        <f>IF('B. Dashboard'!$D$53=1,IF(AE630="",AE735,AE630),IF('B. Dashboard'!$D$53=2,IF(AE665="",AE735,AE665),IF('B. Dashboard'!$D$53=3,IF(AE700="",AE735,AE700),(IF('B. Dashboard'!$D$53=4,AE735)))))</f>
        <v>0</v>
      </c>
      <c r="AF770" s="572">
        <f>IF('B. Dashboard'!$D$53=1,IF(AF630="",AF735,AF630),IF('B. Dashboard'!$D$53=2,IF(AF665="",AF735,AF665),IF('B. Dashboard'!$D$53=3,IF(AF700="",AF735,AF700),(IF('B. Dashboard'!$D$53=4,AF735)))))</f>
        <v>0</v>
      </c>
      <c r="AG770" s="572">
        <f>IF('B. Dashboard'!$D$53=1,IF(AG630="",AG735,AG630),IF('B. Dashboard'!$D$53=2,IF(AG665="",AG735,AG665),IF('B. Dashboard'!$D$53=3,IF(AG700="",AG735,AG700),(IF('B. Dashboard'!$D$53=4,AG735)))))</f>
        <v>0</v>
      </c>
      <c r="AH770" s="572">
        <f>IF('B. Dashboard'!$D$53=1,IF(AH630="",AH735,AH630),IF('B. Dashboard'!$D$53=2,IF(AH665="",AH735,AH665),IF('B. Dashboard'!$D$53=3,IF(AH700="",AH735,AH700),(IF('B. Dashboard'!$D$53=4,AH735)))))</f>
        <v>0</v>
      </c>
    </row>
    <row r="771" spans="2:34" s="216" customFormat="1">
      <c r="B771" s="221"/>
      <c r="C771" s="237" t="str">
        <f t="shared" ref="C771" si="282">C736</f>
        <v>S10</v>
      </c>
      <c r="D771" s="237" t="str">
        <f t="shared" si="273"/>
        <v>Гласова поща (Voice mail)</v>
      </c>
      <c r="E771" s="572">
        <f>IF('B. Dashboard'!$D$53=1,IF(E631="",E736,E631),IF('B. Dashboard'!$D$53=2,IF(E666="",E736,E666),IF('B. Dashboard'!$D$53=3,IF(E701="",E736,E701),(IF('B. Dashboard'!$D$53=4,E736)))))</f>
        <v>1</v>
      </c>
      <c r="F771" s="572">
        <f>IF('B. Dashboard'!$D$53=1,IF(F631="",F736,F631),IF('B. Dashboard'!$D$53=2,IF(F666="",F736,F666),IF('B. Dashboard'!$D$53=3,IF(F701="",F736,F701),(IF('B. Dashboard'!$D$53=4,F736)))))</f>
        <v>1</v>
      </c>
      <c r="G771" s="572">
        <f>IF('B. Dashboard'!$D$53=1,IF(G631="",G736,G631),IF('B. Dashboard'!$D$53=2,IF(G666="",G736,G666),IF('B. Dashboard'!$D$53=3,IF(G701="",G736,G701),(IF('B. Dashboard'!$D$53=4,G736)))))</f>
        <v>1</v>
      </c>
      <c r="H771" s="572">
        <f>IF('B. Dashboard'!$D$53=1,IF(H631="",H736,H631),IF('B. Dashboard'!$D$53=2,IF(H666="",H736,H666),IF('B. Dashboard'!$D$53=3,IF(H701="",H736,H701),(IF('B. Dashboard'!$D$53=4,H736)))))</f>
        <v>1</v>
      </c>
      <c r="I771" s="572">
        <f>IF('B. Dashboard'!$D$53=1,IF(I631="",I736,I631),IF('B. Dashboard'!$D$53=2,IF(I666="",I736,I666),IF('B. Dashboard'!$D$53=3,IF(I701="",I736,I701),(IF('B. Dashboard'!$D$53=4,I736)))))</f>
        <v>1</v>
      </c>
      <c r="J771" s="572">
        <f>IF('B. Dashboard'!$D$53=1,IF(J631="",J736,J631),IF('B. Dashboard'!$D$53=2,IF(J666="",J736,J666),IF('B. Dashboard'!$D$53=3,IF(J701="",J736,J701),(IF('B. Dashboard'!$D$53=4,J736)))))</f>
        <v>1</v>
      </c>
      <c r="K771" s="572">
        <f>IF('B. Dashboard'!$D$53=1,IF(K631="",K736,K631),IF('B. Dashboard'!$D$53=2,IF(K666="",K736,K666),IF('B. Dashboard'!$D$53=3,IF(K701="",K736,K701),(IF('B. Dashboard'!$D$53=4,K736)))))</f>
        <v>1</v>
      </c>
      <c r="L771" s="572">
        <f>IF('B. Dashboard'!$D$53=1,IF(L631="",L736,L631),IF('B. Dashboard'!$D$53=2,IF(L666="",L736,L666),IF('B. Dashboard'!$D$53=3,IF(L701="",L736,L701),(IF('B. Dashboard'!$D$53=4,L736)))))</f>
        <v>1</v>
      </c>
      <c r="M771" s="572">
        <f>IF('B. Dashboard'!$D$53=1,IF(M631="",M736,M631),IF('B. Dashboard'!$D$53=2,IF(M666="",M736,M666),IF('B. Dashboard'!$D$53=3,IF(M701="",M736,M701),(IF('B. Dashboard'!$D$53=4,M736)))))</f>
        <v>1</v>
      </c>
      <c r="N771" s="572">
        <f>IF('B. Dashboard'!$D$53=1,IF(N631="",N736,N631),IF('B. Dashboard'!$D$53=2,IF(N666="",N736,N666),IF('B. Dashboard'!$D$53=3,IF(N701="",N736,N701),(IF('B. Dashboard'!$D$53=4,N736)))))</f>
        <v>0</v>
      </c>
      <c r="O771" s="572">
        <f>IF('B. Dashboard'!$D$53=1,IF(O631="",O736,O631),IF('B. Dashboard'!$D$53=2,IF(O666="",O736,O666),IF('B. Dashboard'!$D$53=3,IF(O701="",O736,O701),(IF('B. Dashboard'!$D$53=4,O736)))))</f>
        <v>0</v>
      </c>
      <c r="P771" s="572">
        <f>IF('B. Dashboard'!$D$53=1,IF(P631="",P736,P631),IF('B. Dashboard'!$D$53=2,IF(P666="",P736,P666),IF('B. Dashboard'!$D$53=3,IF(P701="",P736,P701),(IF('B. Dashboard'!$D$53=4,P736)))))</f>
        <v>0</v>
      </c>
      <c r="Q771" s="572">
        <f>IF('B. Dashboard'!$D$53=1,IF(Q631="",Q736,Q631),IF('B. Dashboard'!$D$53=2,IF(Q666="",Q736,Q666),IF('B. Dashboard'!$D$53=3,IF(Q701="",Q736,Q701),(IF('B. Dashboard'!$D$53=4,Q736)))))</f>
        <v>1</v>
      </c>
      <c r="R771" s="572">
        <f>IF('B. Dashboard'!$D$53=1,IF(R631="",R736,R631),IF('B. Dashboard'!$D$53=2,IF(R666="",R736,R666),IF('B. Dashboard'!$D$53=3,IF(R701="",R736,R701),(IF('B. Dashboard'!$D$53=4,R736)))))</f>
        <v>1</v>
      </c>
      <c r="S771" s="572">
        <f>IF('B. Dashboard'!$D$53=1,IF(S631="",S736,S631),IF('B. Dashboard'!$D$53=2,IF(S666="",S736,S666),IF('B. Dashboard'!$D$53=3,IF(S701="",S736,S701),(IF('B. Dashboard'!$D$53=4,S736)))))</f>
        <v>1</v>
      </c>
      <c r="T771" s="572">
        <f>IF('B. Dashboard'!$D$53=1,IF(T631="",T736,T631),IF('B. Dashboard'!$D$53=2,IF(T666="",T736,T666),IF('B. Dashboard'!$D$53=3,IF(T701="",T736,T701),(IF('B. Dashboard'!$D$53=4,T736)))))</f>
        <v>0</v>
      </c>
      <c r="U771" s="572">
        <f>IF('B. Dashboard'!$D$53=1,IF(U631="",U736,U631),IF('B. Dashboard'!$D$53=2,IF(U666="",U736,U666),IF('B. Dashboard'!$D$53=3,IF(U701="",U736,U701),(IF('B. Dashboard'!$D$53=4,U736)))))</f>
        <v>1</v>
      </c>
      <c r="V771" s="572">
        <f>IF('B. Dashboard'!$D$53=1,IF(V631="",V736,V631),IF('B. Dashboard'!$D$53=2,IF(V666="",V736,V666),IF('B. Dashboard'!$D$53=3,IF(V701="",V736,V701),(IF('B. Dashboard'!$D$53=4,V736)))))</f>
        <v>0</v>
      </c>
      <c r="W771" s="572">
        <f>IF('B. Dashboard'!$D$53=1,IF(W631="",W736,W631),IF('B. Dashboard'!$D$53=2,IF(W666="",W736,W666),IF('B. Dashboard'!$D$53=3,IF(W701="",W736,W701),(IF('B. Dashboard'!$D$53=4,W736)))))</f>
        <v>0</v>
      </c>
      <c r="X771" s="572">
        <f>IF('B. Dashboard'!$D$53=1,IF(X631="",X736,X631),IF('B. Dashboard'!$D$53=2,IF(X666="",X736,X666),IF('B. Dashboard'!$D$53=3,IF(X701="",X736,X701),(IF('B. Dashboard'!$D$53=4,X736)))))</f>
        <v>0</v>
      </c>
      <c r="Y771" s="572">
        <f>IF('B. Dashboard'!$D$53=1,IF(Y631="",Y736,Y631),IF('B. Dashboard'!$D$53=2,IF(Y666="",Y736,Y666),IF('B. Dashboard'!$D$53=3,IF(Y701="",Y736,Y701),(IF('B. Dashboard'!$D$53=4,Y736)))))</f>
        <v>0</v>
      </c>
      <c r="Z771" s="572">
        <f>IF('B. Dashboard'!$D$53=1,IF(Z631="",Z736,Z631),IF('B. Dashboard'!$D$53=2,IF(Z666="",Z736,Z666),IF('B. Dashboard'!$D$53=3,IF(Z701="",Z736,Z701),(IF('B. Dashboard'!$D$53=4,Z736)))))</f>
        <v>0</v>
      </c>
      <c r="AA771" s="572">
        <f>IF('B. Dashboard'!$D$53=1,IF(AA631="",AA736,AA631),IF('B. Dashboard'!$D$53=2,IF(AA666="",AA736,AA666),IF('B. Dashboard'!$D$53=3,IF(AA701="",AA736,AA701),(IF('B. Dashboard'!$D$53=4,AA736)))))</f>
        <v>0</v>
      </c>
      <c r="AB771" s="572">
        <f>IF('B. Dashboard'!$D$53=1,IF(AB631="",AB736,AB631),IF('B. Dashboard'!$D$53=2,IF(AB666="",AB736,AB666),IF('B. Dashboard'!$D$53=3,IF(AB701="",AB736,AB701),(IF('B. Dashboard'!$D$53=4,AB736)))))</f>
        <v>1</v>
      </c>
      <c r="AC771" s="572">
        <f>IF('B. Dashboard'!$D$53=1,IF(AC631="",AC736,AC631),IF('B. Dashboard'!$D$53=2,IF(AC666="",AC736,AC666),IF('B. Dashboard'!$D$53=3,IF(AC701="",AC736,AC701),(IF('B. Dashboard'!$D$53=4,AC736)))))</f>
        <v>1</v>
      </c>
      <c r="AD771" s="572">
        <f>IF('B. Dashboard'!$D$53=1,IF(AD631="",AD736,AD631),IF('B. Dashboard'!$D$53=2,IF(AD666="",AD736,AD666),IF('B. Dashboard'!$D$53=3,IF(AD701="",AD736,AD701),(IF('B. Dashboard'!$D$53=4,AD736)))))</f>
        <v>0</v>
      </c>
      <c r="AE771" s="572">
        <f>IF('B. Dashboard'!$D$53=1,IF(AE631="",AE736,AE631),IF('B. Dashboard'!$D$53=2,IF(AE666="",AE736,AE666),IF('B. Dashboard'!$D$53=3,IF(AE701="",AE736,AE701),(IF('B. Dashboard'!$D$53=4,AE736)))))</f>
        <v>0</v>
      </c>
      <c r="AF771" s="572">
        <f>IF('B. Dashboard'!$D$53=1,IF(AF631="",AF736,AF631),IF('B. Dashboard'!$D$53=2,IF(AF666="",AF736,AF666),IF('B. Dashboard'!$D$53=3,IF(AF701="",AF736,AF701),(IF('B. Dashboard'!$D$53=4,AF736)))))</f>
        <v>0</v>
      </c>
      <c r="AG771" s="572">
        <f>IF('B. Dashboard'!$D$53=1,IF(AG631="",AG736,AG631),IF('B. Dashboard'!$D$53=2,IF(AG666="",AG736,AG666),IF('B. Dashboard'!$D$53=3,IF(AG701="",AG736,AG701),(IF('B. Dashboard'!$D$53=4,AG736)))))</f>
        <v>0</v>
      </c>
      <c r="AH771" s="572">
        <f>IF('B. Dashboard'!$D$53=1,IF(AH631="",AH736,AH631),IF('B. Dashboard'!$D$53=2,IF(AH666="",AH736,AH666),IF('B. Dashboard'!$D$53=3,IF(AH701="",AH736,AH701),(IF('B. Dashboard'!$D$53=4,AH736)))))</f>
        <v>0</v>
      </c>
    </row>
    <row r="772" spans="2:34" s="216" customFormat="1">
      <c r="B772" s="221"/>
      <c r="C772" s="237" t="str">
        <f t="shared" ref="C772" si="283">C737</f>
        <v>S11</v>
      </c>
      <c r="D772" s="237" t="str">
        <f t="shared" si="273"/>
        <v>Повиквания към центъра за обслужване на клиенти (Help desk call)</v>
      </c>
      <c r="E772" s="572">
        <f>IF('B. Dashboard'!$D$53=1,IF(E632="",E737,E632),IF('B. Dashboard'!$D$53=2,IF(E667="",E737,E667),IF('B. Dashboard'!$D$53=3,IF(E702="",E737,E702),(IF('B. Dashboard'!$D$53=4,E737)))))</f>
        <v>1</v>
      </c>
      <c r="F772" s="572">
        <f>IF('B. Dashboard'!$D$53=1,IF(F632="",F737,F632),IF('B. Dashboard'!$D$53=2,IF(F667="",F737,F667),IF('B. Dashboard'!$D$53=3,IF(F702="",F737,F702),(IF('B. Dashboard'!$D$53=4,F737)))))</f>
        <v>1</v>
      </c>
      <c r="G772" s="572">
        <f>IF('B. Dashboard'!$D$53=1,IF(G632="",G737,G632),IF('B. Dashboard'!$D$53=2,IF(G667="",G737,G667),IF('B. Dashboard'!$D$53=3,IF(G702="",G737,G702),(IF('B. Dashboard'!$D$53=4,G737)))))</f>
        <v>1</v>
      </c>
      <c r="H772" s="572">
        <f>IF('B. Dashboard'!$D$53=1,IF(H632="",H737,H632),IF('B. Dashboard'!$D$53=2,IF(H667="",H737,H667),IF('B. Dashboard'!$D$53=3,IF(H702="",H737,H702),(IF('B. Dashboard'!$D$53=4,H737)))))</f>
        <v>1</v>
      </c>
      <c r="I772" s="572">
        <f>IF('B. Dashboard'!$D$53=1,IF(I632="",I737,I632),IF('B. Dashboard'!$D$53=2,IF(I667="",I737,I667),IF('B. Dashboard'!$D$53=3,IF(I702="",I737,I702),(IF('B. Dashboard'!$D$53=4,I737)))))</f>
        <v>1</v>
      </c>
      <c r="J772" s="572">
        <f>IF('B. Dashboard'!$D$53=1,IF(J632="",J737,J632),IF('B. Dashboard'!$D$53=2,IF(J667="",J737,J667),IF('B. Dashboard'!$D$53=3,IF(J702="",J737,J702),(IF('B. Dashboard'!$D$53=4,J737)))))</f>
        <v>1</v>
      </c>
      <c r="K772" s="572">
        <f>IF('B. Dashboard'!$D$53=1,IF(K632="",K737,K632),IF('B. Dashboard'!$D$53=2,IF(K667="",K737,K667),IF('B. Dashboard'!$D$53=3,IF(K702="",K737,K702),(IF('B. Dashboard'!$D$53=4,K737)))))</f>
        <v>1</v>
      </c>
      <c r="L772" s="572">
        <f>IF('B. Dashboard'!$D$53=1,IF(L632="",L737,L632),IF('B. Dashboard'!$D$53=2,IF(L667="",L737,L667),IF('B. Dashboard'!$D$53=3,IF(L702="",L737,L702),(IF('B. Dashboard'!$D$53=4,L737)))))</f>
        <v>1</v>
      </c>
      <c r="M772" s="572">
        <f>IF('B. Dashboard'!$D$53=1,IF(M632="",M737,M632),IF('B. Dashboard'!$D$53=2,IF(M667="",M737,M667),IF('B. Dashboard'!$D$53=3,IF(M702="",M737,M702),(IF('B. Dashboard'!$D$53=4,M737)))))</f>
        <v>1</v>
      </c>
      <c r="N772" s="572">
        <f>IF('B. Dashboard'!$D$53=1,IF(N632="",N737,N632),IF('B. Dashboard'!$D$53=2,IF(N667="",N737,N667),IF('B. Dashboard'!$D$53=3,IF(N702="",N737,N702),(IF('B. Dashboard'!$D$53=4,N737)))))</f>
        <v>0</v>
      </c>
      <c r="O772" s="572">
        <f>IF('B. Dashboard'!$D$53=1,IF(O632="",O737,O632),IF('B. Dashboard'!$D$53=2,IF(O667="",O737,O667),IF('B. Dashboard'!$D$53=3,IF(O702="",O737,O702),(IF('B. Dashboard'!$D$53=4,O737)))))</f>
        <v>0</v>
      </c>
      <c r="P772" s="572">
        <f>IF('B. Dashboard'!$D$53=1,IF(P632="",P737,P632),IF('B. Dashboard'!$D$53=2,IF(P667="",P737,P667),IF('B. Dashboard'!$D$53=3,IF(P702="",P737,P702),(IF('B. Dashboard'!$D$53=4,P737)))))</f>
        <v>0</v>
      </c>
      <c r="Q772" s="572">
        <f>IF('B. Dashboard'!$D$53=1,IF(Q632="",Q737,Q632),IF('B. Dashboard'!$D$53=2,IF(Q667="",Q737,Q667),IF('B. Dashboard'!$D$53=3,IF(Q702="",Q737,Q702),(IF('B. Dashboard'!$D$53=4,Q737)))))</f>
        <v>0</v>
      </c>
      <c r="R772" s="572">
        <f>IF('B. Dashboard'!$D$53=1,IF(R632="",R737,R632),IF('B. Dashboard'!$D$53=2,IF(R667="",R737,R667),IF('B. Dashboard'!$D$53=3,IF(R702="",R737,R702),(IF('B. Dashboard'!$D$53=4,R737)))))</f>
        <v>1</v>
      </c>
      <c r="S772" s="572">
        <f>IF('B. Dashboard'!$D$53=1,IF(S632="",S737,S632),IF('B. Dashboard'!$D$53=2,IF(S667="",S737,S667),IF('B. Dashboard'!$D$53=3,IF(S702="",S737,S702),(IF('B. Dashboard'!$D$53=4,S737)))))</f>
        <v>1</v>
      </c>
      <c r="T772" s="572">
        <f>IF('B. Dashboard'!$D$53=1,IF(T632="",T737,T632),IF('B. Dashboard'!$D$53=2,IF(T667="",T737,T667),IF('B. Dashboard'!$D$53=3,IF(T702="",T737,T702),(IF('B. Dashboard'!$D$53=4,T737)))))</f>
        <v>0</v>
      </c>
      <c r="U772" s="572">
        <f>IF('B. Dashboard'!$D$53=1,IF(U632="",U737,U632),IF('B. Dashboard'!$D$53=2,IF(U667="",U737,U667),IF('B. Dashboard'!$D$53=3,IF(U702="",U737,U702),(IF('B. Dashboard'!$D$53=4,U737)))))</f>
        <v>1</v>
      </c>
      <c r="V772" s="572">
        <f>IF('B. Dashboard'!$D$53=1,IF(V632="",V737,V632),IF('B. Dashboard'!$D$53=2,IF(V667="",V737,V667),IF('B. Dashboard'!$D$53=3,IF(V702="",V737,V702),(IF('B. Dashboard'!$D$53=4,V737)))))</f>
        <v>0</v>
      </c>
      <c r="W772" s="572">
        <f>IF('B. Dashboard'!$D$53=1,IF(W632="",W737,W632),IF('B. Dashboard'!$D$53=2,IF(W667="",W737,W667),IF('B. Dashboard'!$D$53=3,IF(W702="",W737,W702),(IF('B. Dashboard'!$D$53=4,W737)))))</f>
        <v>0</v>
      </c>
      <c r="X772" s="572">
        <f>IF('B. Dashboard'!$D$53=1,IF(X632="",X737,X632),IF('B. Dashboard'!$D$53=2,IF(X667="",X737,X667),IF('B. Dashboard'!$D$53=3,IF(X702="",X737,X702),(IF('B. Dashboard'!$D$53=4,X737)))))</f>
        <v>0</v>
      </c>
      <c r="Y772" s="572">
        <f>IF('B. Dashboard'!$D$53=1,IF(Y632="",Y737,Y632),IF('B. Dashboard'!$D$53=2,IF(Y667="",Y737,Y667),IF('B. Dashboard'!$D$53=3,IF(Y702="",Y737,Y702),(IF('B. Dashboard'!$D$53=4,Y737)))))</f>
        <v>0</v>
      </c>
      <c r="Z772" s="572">
        <f>IF('B. Dashboard'!$D$53=1,IF(Z632="",Z737,Z632),IF('B. Dashboard'!$D$53=2,IF(Z667="",Z737,Z667),IF('B. Dashboard'!$D$53=3,IF(Z702="",Z737,Z702),(IF('B. Dashboard'!$D$53=4,Z737)))))</f>
        <v>0</v>
      </c>
      <c r="AA772" s="572">
        <f>IF('B. Dashboard'!$D$53=1,IF(AA632="",AA737,AA632),IF('B. Dashboard'!$D$53=2,IF(AA667="",AA737,AA667),IF('B. Dashboard'!$D$53=3,IF(AA702="",AA737,AA702),(IF('B. Dashboard'!$D$53=4,AA737)))))</f>
        <v>0</v>
      </c>
      <c r="AB772" s="572">
        <f>IF('B. Dashboard'!$D$53=1,IF(AB632="",AB737,AB632),IF('B. Dashboard'!$D$53=2,IF(AB667="",AB737,AB667),IF('B. Dashboard'!$D$53=3,IF(AB702="",AB737,AB702),(IF('B. Dashboard'!$D$53=4,AB737)))))</f>
        <v>1</v>
      </c>
      <c r="AC772" s="572">
        <f>IF('B. Dashboard'!$D$53=1,IF(AC632="",AC737,AC632),IF('B. Dashboard'!$D$53=2,IF(AC667="",AC737,AC667),IF('B. Dashboard'!$D$53=3,IF(AC702="",AC737,AC702),(IF('B. Dashboard'!$D$53=4,AC737)))))</f>
        <v>1</v>
      </c>
      <c r="AD772" s="572">
        <f>IF('B. Dashboard'!$D$53=1,IF(AD632="",AD737,AD632),IF('B. Dashboard'!$D$53=2,IF(AD667="",AD737,AD667),IF('B. Dashboard'!$D$53=3,IF(AD702="",AD737,AD702),(IF('B. Dashboard'!$D$53=4,AD737)))))</f>
        <v>0</v>
      </c>
      <c r="AE772" s="572">
        <f>IF('B. Dashboard'!$D$53=1,IF(AE632="",AE737,AE632),IF('B. Dashboard'!$D$53=2,IF(AE667="",AE737,AE667),IF('B. Dashboard'!$D$53=3,IF(AE702="",AE737,AE702),(IF('B. Dashboard'!$D$53=4,AE737)))))</f>
        <v>0</v>
      </c>
      <c r="AF772" s="572">
        <f>IF('B. Dashboard'!$D$53=1,IF(AF632="",AF737,AF632),IF('B. Dashboard'!$D$53=2,IF(AF667="",AF737,AF667),IF('B. Dashboard'!$D$53=3,IF(AF702="",AF737,AF702),(IF('B. Dashboard'!$D$53=4,AF737)))))</f>
        <v>0</v>
      </c>
      <c r="AG772" s="572">
        <f>IF('B. Dashboard'!$D$53=1,IF(AG632="",AG737,AG632),IF('B. Dashboard'!$D$53=2,IF(AG667="",AG737,AG667),IF('B. Dashboard'!$D$53=3,IF(AG702="",AG737,AG702),(IF('B. Dashboard'!$D$53=4,AG737)))))</f>
        <v>0</v>
      </c>
      <c r="AH772" s="572">
        <f>IF('B. Dashboard'!$D$53=1,IF(AH632="",AH737,AH632),IF('B. Dashboard'!$D$53=2,IF(AH667="",AH737,AH667),IF('B. Dashboard'!$D$53=3,IF(AH702="",AH737,AH702),(IF('B. Dashboard'!$D$53=4,AH737)))))</f>
        <v>0</v>
      </c>
    </row>
    <row r="773" spans="2:34" s="216" customFormat="1">
      <c r="B773" s="221"/>
      <c r="C773" s="237" t="str">
        <f t="shared" ref="C773" si="284">C738</f>
        <v>S12</v>
      </c>
      <c r="D773" s="237" t="str">
        <f t="shared" si="273"/>
        <v>Видеоразговори (Video call)</v>
      </c>
      <c r="E773" s="572">
        <f>IF('B. Dashboard'!$D$53=1,IF(E633="",E738,E633),IF('B. Dashboard'!$D$53=2,IF(E668="",E738,E668),IF('B. Dashboard'!$D$53=3,IF(E703="",E738,E703),(IF('B. Dashboard'!$D$53=4,E738)))))</f>
        <v>1</v>
      </c>
      <c r="F773" s="572">
        <f>IF('B. Dashboard'!$D$53=1,IF(F633="",F738,F633),IF('B. Dashboard'!$D$53=2,IF(F668="",F738,F668),IF('B. Dashboard'!$D$53=3,IF(F703="",F738,F703),(IF('B. Dashboard'!$D$53=4,F738)))))</f>
        <v>1</v>
      </c>
      <c r="G773" s="572">
        <f>IF('B. Dashboard'!$D$53=1,IF(G633="",G738,G633),IF('B. Dashboard'!$D$53=2,IF(G668="",G738,G668),IF('B. Dashboard'!$D$53=3,IF(G703="",G738,G703),(IF('B. Dashboard'!$D$53=4,G738)))))</f>
        <v>1</v>
      </c>
      <c r="H773" s="572">
        <f>IF('B. Dashboard'!$D$53=1,IF(H633="",H738,H633),IF('B. Dashboard'!$D$53=2,IF(H668="",H738,H668),IF('B. Dashboard'!$D$53=3,IF(H703="",H738,H703),(IF('B. Dashboard'!$D$53=4,H738)))))</f>
        <v>1</v>
      </c>
      <c r="I773" s="572">
        <f>IF('B. Dashboard'!$D$53=1,IF(I633="",I738,I633),IF('B. Dashboard'!$D$53=2,IF(I668="",I738,I668),IF('B. Dashboard'!$D$53=3,IF(I703="",I738,I703),(IF('B. Dashboard'!$D$53=4,I738)))))</f>
        <v>1</v>
      </c>
      <c r="J773" s="572">
        <f>IF('B. Dashboard'!$D$53=1,IF(J633="",J738,J633),IF('B. Dashboard'!$D$53=2,IF(J668="",J738,J668),IF('B. Dashboard'!$D$53=3,IF(J703="",J738,J703),(IF('B. Dashboard'!$D$53=4,J738)))))</f>
        <v>1</v>
      </c>
      <c r="K773" s="572">
        <f>IF('B. Dashboard'!$D$53=1,IF(K633="",K738,K633),IF('B. Dashboard'!$D$53=2,IF(K668="",K738,K668),IF('B. Dashboard'!$D$53=3,IF(K703="",K738,K703),(IF('B. Dashboard'!$D$53=4,K738)))))</f>
        <v>1.5</v>
      </c>
      <c r="L773" s="572">
        <f>IF('B. Dashboard'!$D$53=1,IF(L633="",L738,L633),IF('B. Dashboard'!$D$53=2,IF(L668="",L738,L668),IF('B. Dashboard'!$D$53=3,IF(L703="",L738,L703),(IF('B. Dashboard'!$D$53=4,L738)))))</f>
        <v>1</v>
      </c>
      <c r="M773" s="572">
        <f>IF('B. Dashboard'!$D$53=1,IF(M633="",M738,M633),IF('B. Dashboard'!$D$53=2,IF(M668="",M738,M668),IF('B. Dashboard'!$D$53=3,IF(M703="",M738,M703),(IF('B. Dashboard'!$D$53=4,M738)))))</f>
        <v>1</v>
      </c>
      <c r="N773" s="572">
        <f>IF('B. Dashboard'!$D$53=1,IF(N633="",N738,N633),IF('B. Dashboard'!$D$53=2,IF(N668="",N738,N668),IF('B. Dashboard'!$D$53=3,IF(N703="",N738,N703),(IF('B. Dashboard'!$D$53=4,N738)))))</f>
        <v>0</v>
      </c>
      <c r="O773" s="572">
        <f>IF('B. Dashboard'!$D$53=1,IF(O633="",O738,O633),IF('B. Dashboard'!$D$53=2,IF(O668="",O738,O668),IF('B. Dashboard'!$D$53=3,IF(O703="",O738,O703),(IF('B. Dashboard'!$D$53=4,O738)))))</f>
        <v>0</v>
      </c>
      <c r="P773" s="572">
        <f>IF('B. Dashboard'!$D$53=1,IF(P633="",P738,P633),IF('B. Dashboard'!$D$53=2,IF(P668="",P738,P668),IF('B. Dashboard'!$D$53=3,IF(P703="",P738,P703),(IF('B. Dashboard'!$D$53=4,P738)))))</f>
        <v>0</v>
      </c>
      <c r="Q773" s="572">
        <f>IF('B. Dashboard'!$D$53=1,IF(Q633="",Q738,Q633),IF('B. Dashboard'!$D$53=2,IF(Q668="",Q738,Q668),IF('B. Dashboard'!$D$53=3,IF(Q703="",Q738,Q703),(IF('B. Dashboard'!$D$53=4,Q738)))))</f>
        <v>0</v>
      </c>
      <c r="R773" s="572">
        <f>IF('B. Dashboard'!$D$53=1,IF(R633="",R738,R633),IF('B. Dashboard'!$D$53=2,IF(R668="",R738,R668),IF('B. Dashboard'!$D$53=3,IF(R703="",R738,R703),(IF('B. Dashboard'!$D$53=4,R738)))))</f>
        <v>1</v>
      </c>
      <c r="S773" s="572">
        <f>IF('B. Dashboard'!$D$53=1,IF(S633="",S738,S633),IF('B. Dashboard'!$D$53=2,IF(S668="",S738,S668),IF('B. Dashboard'!$D$53=3,IF(S703="",S738,S703),(IF('B. Dashboard'!$D$53=4,S738)))))</f>
        <v>1</v>
      </c>
      <c r="T773" s="572">
        <f>IF('B. Dashboard'!$D$53=1,IF(T633="",T738,T633),IF('B. Dashboard'!$D$53=2,IF(T668="",T738,T668),IF('B. Dashboard'!$D$53=3,IF(T703="",T738,T703),(IF('B. Dashboard'!$D$53=4,T738)))))</f>
        <v>0</v>
      </c>
      <c r="U773" s="572">
        <f>IF('B. Dashboard'!$D$53=1,IF(U633="",U738,U633),IF('B. Dashboard'!$D$53=2,IF(U668="",U738,U668),IF('B. Dashboard'!$D$53=3,IF(U703="",U738,U703),(IF('B. Dashboard'!$D$53=4,U738)))))</f>
        <v>1</v>
      </c>
      <c r="V773" s="572">
        <f>IF('B. Dashboard'!$D$53=1,IF(V633="",V738,V633),IF('B. Dashboard'!$D$53=2,IF(V668="",V738,V668),IF('B. Dashboard'!$D$53=3,IF(V703="",V738,V703),(IF('B. Dashboard'!$D$53=4,V738)))))</f>
        <v>0</v>
      </c>
      <c r="W773" s="572">
        <f>IF('B. Dashboard'!$D$53=1,IF(W633="",W738,W633),IF('B. Dashboard'!$D$53=2,IF(W668="",W738,W668),IF('B. Dashboard'!$D$53=3,IF(W703="",W738,W703),(IF('B. Dashboard'!$D$53=4,W738)))))</f>
        <v>1</v>
      </c>
      <c r="X773" s="572">
        <f>IF('B. Dashboard'!$D$53=1,IF(X633="",X738,X633),IF('B. Dashboard'!$D$53=2,IF(X668="",X738,X668),IF('B. Dashboard'!$D$53=3,IF(X703="",X738,X703),(IF('B. Dashboard'!$D$53=4,X738)))))</f>
        <v>0</v>
      </c>
      <c r="Y773" s="572">
        <f>IF('B. Dashboard'!$D$53=1,IF(Y633="",Y738,Y633),IF('B. Dashboard'!$D$53=2,IF(Y668="",Y738,Y668),IF('B. Dashboard'!$D$53=3,IF(Y703="",Y738,Y703),(IF('B. Dashboard'!$D$53=4,Y738)))))</f>
        <v>0</v>
      </c>
      <c r="Z773" s="572">
        <f>IF('B. Dashboard'!$D$53=1,IF(Z633="",Z738,Z633),IF('B. Dashboard'!$D$53=2,IF(Z668="",Z738,Z668),IF('B. Dashboard'!$D$53=3,IF(Z703="",Z738,Z703),(IF('B. Dashboard'!$D$53=4,Z738)))))</f>
        <v>0</v>
      </c>
      <c r="AA773" s="572">
        <f>IF('B. Dashboard'!$D$53=1,IF(AA633="",AA738,AA633),IF('B. Dashboard'!$D$53=2,IF(AA668="",AA738,AA668),IF('B. Dashboard'!$D$53=3,IF(AA703="",AA738,AA703),(IF('B. Dashboard'!$D$53=4,AA738)))))</f>
        <v>0</v>
      </c>
      <c r="AB773" s="572">
        <f>IF('B. Dashboard'!$D$53=1,IF(AB633="",AB738,AB633),IF('B. Dashboard'!$D$53=2,IF(AB668="",AB738,AB668),IF('B. Dashboard'!$D$53=3,IF(AB703="",AB738,AB703),(IF('B. Dashboard'!$D$53=4,AB738)))))</f>
        <v>1</v>
      </c>
      <c r="AC773" s="572">
        <f>IF('B. Dashboard'!$D$53=1,IF(AC633="",AC738,AC633),IF('B. Dashboard'!$D$53=2,IF(AC668="",AC738,AC668),IF('B. Dashboard'!$D$53=3,IF(AC703="",AC738,AC703),(IF('B. Dashboard'!$D$53=4,AC738)))))</f>
        <v>1</v>
      </c>
      <c r="AD773" s="572">
        <f>IF('B. Dashboard'!$D$53=1,IF(AD633="",AD738,AD633),IF('B. Dashboard'!$D$53=2,IF(AD668="",AD738,AD668),IF('B. Dashboard'!$D$53=3,IF(AD703="",AD738,AD703),(IF('B. Dashboard'!$D$53=4,AD738)))))</f>
        <v>0</v>
      </c>
      <c r="AE773" s="572">
        <f>IF('B. Dashboard'!$D$53=1,IF(AE633="",AE738,AE633),IF('B. Dashboard'!$D$53=2,IF(AE668="",AE738,AE668),IF('B. Dashboard'!$D$53=3,IF(AE703="",AE738,AE703),(IF('B. Dashboard'!$D$53=4,AE738)))))</f>
        <v>0</v>
      </c>
      <c r="AF773" s="572">
        <f>IF('B. Dashboard'!$D$53=1,IF(AF633="",AF738,AF633),IF('B. Dashboard'!$D$53=2,IF(AF668="",AF738,AF668),IF('B. Dashboard'!$D$53=3,IF(AF703="",AF738,AF703),(IF('B. Dashboard'!$D$53=4,AF738)))))</f>
        <v>0</v>
      </c>
      <c r="AG773" s="572">
        <f>IF('B. Dashboard'!$D$53=1,IF(AG633="",AG738,AG633),IF('B. Dashboard'!$D$53=2,IF(AG668="",AG738,AG668),IF('B. Dashboard'!$D$53=3,IF(AG703="",AG738,AG703),(IF('B. Dashboard'!$D$53=4,AG738)))))</f>
        <v>0</v>
      </c>
      <c r="AH773" s="572">
        <f>IF('B. Dashboard'!$D$53=1,IF(AH633="",AH738,AH633),IF('B. Dashboard'!$D$53=2,IF(AH668="",AH738,AH668),IF('B. Dashboard'!$D$53=3,IF(AH703="",AH738,AH703),(IF('B. Dashboard'!$D$53=4,AH738)))))</f>
        <v>0</v>
      </c>
    </row>
    <row r="774" spans="2:34" s="216" customFormat="1">
      <c r="B774" s="221"/>
      <c r="C774" s="237" t="str">
        <f t="shared" ref="C774" si="285">C739</f>
        <v>S13</v>
      </c>
      <c r="D774" s="237" t="str">
        <f t="shared" si="273"/>
        <v>MMS в мрежата (MMS on net)</v>
      </c>
      <c r="E774" s="572">
        <f>IF('B. Dashboard'!$D$53=1,IF(E634="",E739,E634),IF('B. Dashboard'!$D$53=2,IF(E669="",E739,E669),IF('B. Dashboard'!$D$53=3,IF(E704="",E739,E704),(IF('B. Dashboard'!$D$53=4,E739)))))</f>
        <v>2</v>
      </c>
      <c r="F774" s="572">
        <f>IF('B. Dashboard'!$D$53=1,IF(F634="",F739,F634),IF('B. Dashboard'!$D$53=2,IF(F669="",F739,F669),IF('B. Dashboard'!$D$53=3,IF(F704="",F739,F704),(IF('B. Dashboard'!$D$53=4,F739)))))</f>
        <v>2</v>
      </c>
      <c r="G774" s="572">
        <f>IF('B. Dashboard'!$D$53=1,IF(G634="",G739,G634),IF('B. Dashboard'!$D$53=2,IF(G669="",G739,G669),IF('B. Dashboard'!$D$53=3,IF(G704="",G739,G704),(IF('B. Dashboard'!$D$53=4,G739)))))</f>
        <v>2</v>
      </c>
      <c r="H774" s="572">
        <f>IF('B. Dashboard'!$D$53=1,IF(H634="",H739,H634),IF('B. Dashboard'!$D$53=2,IF(H669="",H739,H669),IF('B. Dashboard'!$D$53=3,IF(H704="",H739,H704),(IF('B. Dashboard'!$D$53=4,H739)))))</f>
        <v>2</v>
      </c>
      <c r="I774" s="572">
        <f>IF('B. Dashboard'!$D$53=1,IF(I634="",I739,I634),IF('B. Dashboard'!$D$53=2,IF(I669="",I739,I669),IF('B. Dashboard'!$D$53=3,IF(I704="",I739,I704),(IF('B. Dashboard'!$D$53=4,I739)))))</f>
        <v>2</v>
      </c>
      <c r="J774" s="572">
        <f>IF('B. Dashboard'!$D$53=1,IF(J634="",J739,J634),IF('B. Dashboard'!$D$53=2,IF(J669="",J739,J669),IF('B. Dashboard'!$D$53=3,IF(J704="",J739,J704),(IF('B. Dashboard'!$D$53=4,J739)))))</f>
        <v>2</v>
      </c>
      <c r="K774" s="572">
        <f>IF('B. Dashboard'!$D$53=1,IF(K634="",K739,K634),IF('B. Dashboard'!$D$53=2,IF(K669="",K739,K669),IF('B. Dashboard'!$D$53=3,IF(K704="",K739,K704),(IF('B. Dashboard'!$D$53=4,K739)))))</f>
        <v>2</v>
      </c>
      <c r="L774" s="572">
        <f>IF('B. Dashboard'!$D$53=1,IF(L634="",L739,L634),IF('B. Dashboard'!$D$53=2,IF(L669="",L739,L669),IF('B. Dashboard'!$D$53=3,IF(L704="",L739,L704),(IF('B. Dashboard'!$D$53=4,L739)))))</f>
        <v>1</v>
      </c>
      <c r="M774" s="572">
        <f>IF('B. Dashboard'!$D$53=1,IF(M634="",M739,M634),IF('B. Dashboard'!$D$53=2,IF(M669="",M739,M669),IF('B. Dashboard'!$D$53=3,IF(M704="",M739,M704),(IF('B. Dashboard'!$D$53=4,M739)))))</f>
        <v>1</v>
      </c>
      <c r="N774" s="572">
        <f>IF('B. Dashboard'!$D$53=1,IF(N634="",N739,N634),IF('B. Dashboard'!$D$53=2,IF(N669="",N739,N669),IF('B. Dashboard'!$D$53=3,IF(N704="",N739,N704),(IF('B. Dashboard'!$D$53=4,N739)))))</f>
        <v>0</v>
      </c>
      <c r="O774" s="572">
        <f>IF('B. Dashboard'!$D$53=1,IF(O634="",O739,O634),IF('B. Dashboard'!$D$53=2,IF(O669="",O739,O669),IF('B. Dashboard'!$D$53=3,IF(O704="",O739,O704),(IF('B. Dashboard'!$D$53=4,O739)))))</f>
        <v>0</v>
      </c>
      <c r="P774" s="572">
        <f>IF('B. Dashboard'!$D$53=1,IF(P634="",P739,P634),IF('B. Dashboard'!$D$53=2,IF(P669="",P739,P669),IF('B. Dashboard'!$D$53=3,IF(P704="",P739,P704),(IF('B. Dashboard'!$D$53=4,P739)))))</f>
        <v>1</v>
      </c>
      <c r="Q774" s="572">
        <f>IF('B. Dashboard'!$D$53=1,IF(Q634="",Q739,Q634),IF('B. Dashboard'!$D$53=2,IF(Q669="",Q739,Q669),IF('B. Dashboard'!$D$53=3,IF(Q704="",Q739,Q704),(IF('B. Dashboard'!$D$53=4,Q739)))))</f>
        <v>0</v>
      </c>
      <c r="R774" s="572">
        <f>IF('B. Dashboard'!$D$53=1,IF(R634="",R739,R634),IF('B. Dashboard'!$D$53=2,IF(R669="",R739,R669),IF('B. Dashboard'!$D$53=3,IF(R704="",R739,R704),(IF('B. Dashboard'!$D$53=4,R739)))))</f>
        <v>1</v>
      </c>
      <c r="S774" s="572">
        <f>IF('B. Dashboard'!$D$53=1,IF(S634="",S739,S634),IF('B. Dashboard'!$D$53=2,IF(S669="",S739,S669),IF('B. Dashboard'!$D$53=3,IF(S704="",S739,S704),(IF('B. Dashboard'!$D$53=4,S739)))))</f>
        <v>1</v>
      </c>
      <c r="T774" s="572">
        <f>IF('B. Dashboard'!$D$53=1,IF(T634="",T739,T634),IF('B. Dashboard'!$D$53=2,IF(T669="",T739,T669),IF('B. Dashboard'!$D$53=3,IF(T704="",T739,T704),(IF('B. Dashboard'!$D$53=4,T739)))))</f>
        <v>1</v>
      </c>
      <c r="U774" s="572">
        <f>IF('B. Dashboard'!$D$53=1,IF(U634="",U739,U634),IF('B. Dashboard'!$D$53=2,IF(U669="",U739,U669),IF('B. Dashboard'!$D$53=3,IF(U704="",U739,U704),(IF('B. Dashboard'!$D$53=4,U739)))))</f>
        <v>1</v>
      </c>
      <c r="V774" s="572">
        <f>IF('B. Dashboard'!$D$53=1,IF(V634="",V739,V634),IF('B. Dashboard'!$D$53=2,IF(V669="",V739,V669),IF('B. Dashboard'!$D$53=3,IF(V704="",V739,V704),(IF('B. Dashboard'!$D$53=4,V739)))))</f>
        <v>0</v>
      </c>
      <c r="W774" s="572">
        <f>IF('B. Dashboard'!$D$53=1,IF(W634="",W739,W634),IF('B. Dashboard'!$D$53=2,IF(W669="",W739,W669),IF('B. Dashboard'!$D$53=3,IF(W704="",W739,W704),(IF('B. Dashboard'!$D$53=4,W739)))))</f>
        <v>0</v>
      </c>
      <c r="X774" s="572">
        <f>IF('B. Dashboard'!$D$53=1,IF(X634="",X739,X634),IF('B. Dashboard'!$D$53=2,IF(X669="",X739,X669),IF('B. Dashboard'!$D$53=3,IF(X704="",X739,X704),(IF('B. Dashboard'!$D$53=4,X739)))))</f>
        <v>0</v>
      </c>
      <c r="Y774" s="572">
        <f>IF('B. Dashboard'!$D$53=1,IF(Y634="",Y739,Y634),IF('B. Dashboard'!$D$53=2,IF(Y669="",Y739,Y669),IF('B. Dashboard'!$D$53=3,IF(Y704="",Y739,Y704),(IF('B. Dashboard'!$D$53=4,Y739)))))</f>
        <v>0</v>
      </c>
      <c r="Z774" s="572">
        <f>IF('B. Dashboard'!$D$53=1,IF(Z634="",Z739,Z634),IF('B. Dashboard'!$D$53=2,IF(Z669="",Z739,Z669),IF('B. Dashboard'!$D$53=3,IF(Z704="",Z739,Z704),(IF('B. Dashboard'!$D$53=4,Z739)))))</f>
        <v>0</v>
      </c>
      <c r="AA774" s="572">
        <f>IF('B. Dashboard'!$D$53=1,IF(AA634="",AA739,AA634),IF('B. Dashboard'!$D$53=2,IF(AA669="",AA739,AA669),IF('B. Dashboard'!$D$53=3,IF(AA704="",AA739,AA704),(IF('B. Dashboard'!$D$53=4,AA739)))))</f>
        <v>0</v>
      </c>
      <c r="AB774" s="572">
        <f>IF('B. Dashboard'!$D$53=1,IF(AB634="",AB739,AB634),IF('B. Dashboard'!$D$53=2,IF(AB669="",AB739,AB669),IF('B. Dashboard'!$D$53=3,IF(AB704="",AB739,AB704),(IF('B. Dashboard'!$D$53=4,AB739)))))</f>
        <v>2</v>
      </c>
      <c r="AC774" s="572">
        <f>IF('B. Dashboard'!$D$53=1,IF(AC634="",AC739,AC634),IF('B. Dashboard'!$D$53=2,IF(AC669="",AC739,AC669),IF('B. Dashboard'!$D$53=3,IF(AC704="",AC739,AC704),(IF('B. Dashboard'!$D$53=4,AC739)))))</f>
        <v>2</v>
      </c>
      <c r="AD774" s="572">
        <f>IF('B. Dashboard'!$D$53=1,IF(AD634="",AD739,AD634),IF('B. Dashboard'!$D$53=2,IF(AD669="",AD739,AD669),IF('B. Dashboard'!$D$53=3,IF(AD704="",AD739,AD704),(IF('B. Dashboard'!$D$53=4,AD739)))))</f>
        <v>0</v>
      </c>
      <c r="AE774" s="572">
        <f>IF('B. Dashboard'!$D$53=1,IF(AE634="",AE739,AE634),IF('B. Dashboard'!$D$53=2,IF(AE669="",AE739,AE669),IF('B. Dashboard'!$D$53=3,IF(AE704="",AE739,AE704),(IF('B. Dashboard'!$D$53=4,AE739)))))</f>
        <v>0</v>
      </c>
      <c r="AF774" s="572">
        <f>IF('B. Dashboard'!$D$53=1,IF(AF634="",AF739,AF634),IF('B. Dashboard'!$D$53=2,IF(AF669="",AF739,AF669),IF('B. Dashboard'!$D$53=3,IF(AF704="",AF739,AF704),(IF('B. Dashboard'!$D$53=4,AF739)))))</f>
        <v>0</v>
      </c>
      <c r="AG774" s="572">
        <f>IF('B. Dashboard'!$D$53=1,IF(AG634="",AG739,AG634),IF('B. Dashboard'!$D$53=2,IF(AG669="",AG739,AG669),IF('B. Dashboard'!$D$53=3,IF(AG704="",AG739,AG704),(IF('B. Dashboard'!$D$53=4,AG739)))))</f>
        <v>0</v>
      </c>
      <c r="AH774" s="572">
        <f>IF('B. Dashboard'!$D$53=1,IF(AH634="",AH739,AH634),IF('B. Dashboard'!$D$53=2,IF(AH669="",AH739,AH669),IF('B. Dashboard'!$D$53=3,IF(AH704="",AH739,AH704),(IF('B. Dashboard'!$D$53=4,AH739)))))</f>
        <v>0</v>
      </c>
    </row>
    <row r="775" spans="2:34" s="216" customFormat="1">
      <c r="B775" s="221"/>
      <c r="C775" s="237" t="str">
        <f t="shared" ref="C775" si="286">C740</f>
        <v>S14</v>
      </c>
      <c r="D775" s="237" t="str">
        <f t="shared" si="273"/>
        <v>Изходящи MMS към други мрежи (MMS outgoing to other network)</v>
      </c>
      <c r="E775" s="572">
        <f>IF('B. Dashboard'!$D$53=1,IF(E635="",E740,E635),IF('B. Dashboard'!$D$53=2,IF(E670="",E740,E670),IF('B. Dashboard'!$D$53=3,IF(E705="",E740,E705),(IF('B. Dashboard'!$D$53=4,E740)))))</f>
        <v>1</v>
      </c>
      <c r="F775" s="572">
        <f>IF('B. Dashboard'!$D$53=1,IF(F635="",F740,F635),IF('B. Dashboard'!$D$53=2,IF(F670="",F740,F670),IF('B. Dashboard'!$D$53=3,IF(F705="",F740,F705),(IF('B. Dashboard'!$D$53=4,F740)))))</f>
        <v>1</v>
      </c>
      <c r="G775" s="572">
        <f>IF('B. Dashboard'!$D$53=1,IF(G635="",G740,G635),IF('B. Dashboard'!$D$53=2,IF(G670="",G740,G670),IF('B. Dashboard'!$D$53=3,IF(G705="",G740,G705),(IF('B. Dashboard'!$D$53=4,G740)))))</f>
        <v>1</v>
      </c>
      <c r="H775" s="572">
        <f>IF('B. Dashboard'!$D$53=1,IF(H635="",H740,H635),IF('B. Dashboard'!$D$53=2,IF(H670="",H740,H670),IF('B. Dashboard'!$D$53=3,IF(H705="",H740,H705),(IF('B. Dashboard'!$D$53=4,H740)))))</f>
        <v>1</v>
      </c>
      <c r="I775" s="572">
        <f>IF('B. Dashboard'!$D$53=1,IF(I635="",I740,I635),IF('B. Dashboard'!$D$53=2,IF(I670="",I740,I670),IF('B. Dashboard'!$D$53=3,IF(I705="",I740,I705),(IF('B. Dashboard'!$D$53=4,I740)))))</f>
        <v>1</v>
      </c>
      <c r="J775" s="572">
        <f>IF('B. Dashboard'!$D$53=1,IF(J635="",J740,J635),IF('B. Dashboard'!$D$53=2,IF(J670="",J740,J670),IF('B. Dashboard'!$D$53=3,IF(J705="",J740,J705),(IF('B. Dashboard'!$D$53=4,J740)))))</f>
        <v>1</v>
      </c>
      <c r="K775" s="572">
        <f>IF('B. Dashboard'!$D$53=1,IF(K635="",K740,K635),IF('B. Dashboard'!$D$53=2,IF(K670="",K740,K670),IF('B. Dashboard'!$D$53=3,IF(K705="",K740,K705),(IF('B. Dashboard'!$D$53=4,K740)))))</f>
        <v>1.5</v>
      </c>
      <c r="L775" s="572">
        <f>IF('B. Dashboard'!$D$53=1,IF(L635="",L740,L635),IF('B. Dashboard'!$D$53=2,IF(L670="",L740,L670),IF('B. Dashboard'!$D$53=3,IF(L705="",L740,L705),(IF('B. Dashboard'!$D$53=4,L740)))))</f>
        <v>1</v>
      </c>
      <c r="M775" s="572">
        <f>IF('B. Dashboard'!$D$53=1,IF(M635="",M740,M635),IF('B. Dashboard'!$D$53=2,IF(M670="",M740,M670),IF('B. Dashboard'!$D$53=3,IF(M705="",M740,M705),(IF('B. Dashboard'!$D$53=4,M740)))))</f>
        <v>1</v>
      </c>
      <c r="N775" s="572">
        <f>IF('B. Dashboard'!$D$53=1,IF(N635="",N740,N635),IF('B. Dashboard'!$D$53=2,IF(N670="",N740,N670),IF('B. Dashboard'!$D$53=3,IF(N705="",N740,N705),(IF('B. Dashboard'!$D$53=4,N740)))))</f>
        <v>0</v>
      </c>
      <c r="O775" s="572">
        <f>IF('B. Dashboard'!$D$53=1,IF(O635="",O740,O635),IF('B. Dashboard'!$D$53=2,IF(O670="",O740,O670),IF('B. Dashboard'!$D$53=3,IF(O705="",O740,O705),(IF('B. Dashboard'!$D$53=4,O740)))))</f>
        <v>0</v>
      </c>
      <c r="P775" s="572">
        <f>IF('B. Dashboard'!$D$53=1,IF(P635="",P740,P635),IF('B. Dashboard'!$D$53=2,IF(P670="",P740,P670),IF('B. Dashboard'!$D$53=3,IF(P705="",P740,P705),(IF('B. Dashboard'!$D$53=4,P740)))))</f>
        <v>1</v>
      </c>
      <c r="Q775" s="572">
        <f>IF('B. Dashboard'!$D$53=1,IF(Q635="",Q740,Q635),IF('B. Dashboard'!$D$53=2,IF(Q670="",Q740,Q670),IF('B. Dashboard'!$D$53=3,IF(Q705="",Q740,Q705),(IF('B. Dashboard'!$D$53=4,Q740)))))</f>
        <v>0</v>
      </c>
      <c r="R775" s="572">
        <f>IF('B. Dashboard'!$D$53=1,IF(R635="",R740,R635),IF('B. Dashboard'!$D$53=2,IF(R670="",R740,R670),IF('B. Dashboard'!$D$53=3,IF(R705="",R740,R705),(IF('B. Dashboard'!$D$53=4,R740)))))</f>
        <v>1</v>
      </c>
      <c r="S775" s="572">
        <f>IF('B. Dashboard'!$D$53=1,IF(S635="",S740,S635),IF('B. Dashboard'!$D$53=2,IF(S670="",S740,S670),IF('B. Dashboard'!$D$53=3,IF(S705="",S740,S705),(IF('B. Dashboard'!$D$53=4,S740)))))</f>
        <v>1</v>
      </c>
      <c r="T775" s="572">
        <f>IF('B. Dashboard'!$D$53=1,IF(T635="",T740,T635),IF('B. Dashboard'!$D$53=2,IF(T670="",T740,T670),IF('B. Dashboard'!$D$53=3,IF(T705="",T740,T705),(IF('B. Dashboard'!$D$53=4,T740)))))</f>
        <v>1</v>
      </c>
      <c r="U775" s="572">
        <f>IF('B. Dashboard'!$D$53=1,IF(U635="",U740,U635),IF('B. Dashboard'!$D$53=2,IF(U670="",U740,U670),IF('B. Dashboard'!$D$53=3,IF(U705="",U740,U705),(IF('B. Dashboard'!$D$53=4,U740)))))</f>
        <v>1</v>
      </c>
      <c r="V775" s="572">
        <f>IF('B. Dashboard'!$D$53=1,IF(V635="",V740,V635),IF('B. Dashboard'!$D$53=2,IF(V670="",V740,V670),IF('B. Dashboard'!$D$53=3,IF(V705="",V740,V705),(IF('B. Dashboard'!$D$53=4,V740)))))</f>
        <v>0</v>
      </c>
      <c r="W775" s="572">
        <f>IF('B. Dashboard'!$D$53=1,IF(W635="",W740,W635),IF('B. Dashboard'!$D$53=2,IF(W670="",W740,W670),IF('B. Dashboard'!$D$53=3,IF(W705="",W740,W705),(IF('B. Dashboard'!$D$53=4,W740)))))</f>
        <v>1</v>
      </c>
      <c r="X775" s="572">
        <f>IF('B. Dashboard'!$D$53=1,IF(X635="",X740,X635),IF('B. Dashboard'!$D$53=2,IF(X670="",X740,X670),IF('B. Dashboard'!$D$53=3,IF(X705="",X740,X705),(IF('B. Dashboard'!$D$53=4,X740)))))</f>
        <v>0</v>
      </c>
      <c r="Y775" s="572">
        <f>IF('B. Dashboard'!$D$53=1,IF(Y635="",Y740,Y635),IF('B. Dashboard'!$D$53=2,IF(Y670="",Y740,Y670),IF('B. Dashboard'!$D$53=3,IF(Y705="",Y740,Y705),(IF('B. Dashboard'!$D$53=4,Y740)))))</f>
        <v>0</v>
      </c>
      <c r="Z775" s="572">
        <f>IF('B. Dashboard'!$D$53=1,IF(Z635="",Z740,Z635),IF('B. Dashboard'!$D$53=2,IF(Z670="",Z740,Z670),IF('B. Dashboard'!$D$53=3,IF(Z705="",Z740,Z705),(IF('B. Dashboard'!$D$53=4,Z740)))))</f>
        <v>0</v>
      </c>
      <c r="AA775" s="572">
        <f>IF('B. Dashboard'!$D$53=1,IF(AA635="",AA740,AA635),IF('B. Dashboard'!$D$53=2,IF(AA670="",AA740,AA670),IF('B. Dashboard'!$D$53=3,IF(AA705="",AA740,AA705),(IF('B. Dashboard'!$D$53=4,AA740)))))</f>
        <v>0</v>
      </c>
      <c r="AB775" s="572">
        <f>IF('B. Dashboard'!$D$53=1,IF(AB635="",AB740,AB635),IF('B. Dashboard'!$D$53=2,IF(AB670="",AB740,AB670),IF('B. Dashboard'!$D$53=3,IF(AB705="",AB740,AB705),(IF('B. Dashboard'!$D$53=4,AB740)))))</f>
        <v>1</v>
      </c>
      <c r="AC775" s="572">
        <f>IF('B. Dashboard'!$D$53=1,IF(AC635="",AC740,AC635),IF('B. Dashboard'!$D$53=2,IF(AC670="",AC740,AC670),IF('B. Dashboard'!$D$53=3,IF(AC705="",AC740,AC705),(IF('B. Dashboard'!$D$53=4,AC740)))))</f>
        <v>1</v>
      </c>
      <c r="AD775" s="572">
        <f>IF('B. Dashboard'!$D$53=1,IF(AD635="",AD740,AD635),IF('B. Dashboard'!$D$53=2,IF(AD670="",AD740,AD670),IF('B. Dashboard'!$D$53=3,IF(AD705="",AD740,AD705),(IF('B. Dashboard'!$D$53=4,AD740)))))</f>
        <v>0</v>
      </c>
      <c r="AE775" s="572">
        <f>IF('B. Dashboard'!$D$53=1,IF(AE635="",AE740,AE635),IF('B. Dashboard'!$D$53=2,IF(AE670="",AE740,AE670),IF('B. Dashboard'!$D$53=3,IF(AE705="",AE740,AE705),(IF('B. Dashboard'!$D$53=4,AE740)))))</f>
        <v>0</v>
      </c>
      <c r="AF775" s="572">
        <f>IF('B. Dashboard'!$D$53=1,IF(AF635="",AF740,AF635),IF('B. Dashboard'!$D$53=2,IF(AF670="",AF740,AF670),IF('B. Dashboard'!$D$53=3,IF(AF705="",AF740,AF705),(IF('B. Dashboard'!$D$53=4,AF740)))))</f>
        <v>0</v>
      </c>
      <c r="AG775" s="572">
        <f>IF('B. Dashboard'!$D$53=1,IF(AG635="",AG740,AG635),IF('B. Dashboard'!$D$53=2,IF(AG670="",AG740,AG670),IF('B. Dashboard'!$D$53=3,IF(AG705="",AG740,AG705),(IF('B. Dashboard'!$D$53=4,AG740)))))</f>
        <v>0</v>
      </c>
      <c r="AH775" s="572">
        <f>IF('B. Dashboard'!$D$53=1,IF(AH635="",AH740,AH635),IF('B. Dashboard'!$D$53=2,IF(AH670="",AH740,AH670),IF('B. Dashboard'!$D$53=3,IF(AH705="",AH740,AH705),(IF('B. Dashboard'!$D$53=4,AH740)))))</f>
        <v>0</v>
      </c>
    </row>
    <row r="776" spans="2:34" s="216" customFormat="1">
      <c r="B776" s="221"/>
      <c r="C776" s="237" t="str">
        <f t="shared" ref="C776" si="287">C741</f>
        <v>S15</v>
      </c>
      <c r="D776" s="237" t="str">
        <f t="shared" si="273"/>
        <v>Входящи MMS от други мрежи (MMS incoming from other network)</v>
      </c>
      <c r="E776" s="572">
        <f>IF('B. Dashboard'!$D$53=1,IF(E636="",E741,E636),IF('B. Dashboard'!$D$53=2,IF(E671="",E741,E671),IF('B. Dashboard'!$D$53=3,IF(E706="",E741,E706),(IF('B. Dashboard'!$D$53=4,E741)))))</f>
        <v>1</v>
      </c>
      <c r="F776" s="572">
        <f>IF('B. Dashboard'!$D$53=1,IF(F636="",F741,F636),IF('B. Dashboard'!$D$53=2,IF(F671="",F741,F671),IF('B. Dashboard'!$D$53=3,IF(F706="",F741,F706),(IF('B. Dashboard'!$D$53=4,F741)))))</f>
        <v>1</v>
      </c>
      <c r="G776" s="572">
        <f>IF('B. Dashboard'!$D$53=1,IF(G636="",G741,G636),IF('B. Dashboard'!$D$53=2,IF(G671="",G741,G671),IF('B. Dashboard'!$D$53=3,IF(G706="",G741,G706),(IF('B. Dashboard'!$D$53=4,G741)))))</f>
        <v>1</v>
      </c>
      <c r="H776" s="572">
        <f>IF('B. Dashboard'!$D$53=1,IF(H636="",H741,H636),IF('B. Dashboard'!$D$53=2,IF(H671="",H741,H671),IF('B. Dashboard'!$D$53=3,IF(H706="",H741,H706),(IF('B. Dashboard'!$D$53=4,H741)))))</f>
        <v>1</v>
      </c>
      <c r="I776" s="572">
        <f>IF('B. Dashboard'!$D$53=1,IF(I636="",I741,I636),IF('B. Dashboard'!$D$53=2,IF(I671="",I741,I671),IF('B. Dashboard'!$D$53=3,IF(I706="",I741,I706),(IF('B. Dashboard'!$D$53=4,I741)))))</f>
        <v>1</v>
      </c>
      <c r="J776" s="572">
        <f>IF('B. Dashboard'!$D$53=1,IF(J636="",J741,J636),IF('B. Dashboard'!$D$53=2,IF(J671="",J741,J671),IF('B. Dashboard'!$D$53=3,IF(J706="",J741,J706),(IF('B. Dashboard'!$D$53=4,J741)))))</f>
        <v>1</v>
      </c>
      <c r="K776" s="572">
        <f>IF('B. Dashboard'!$D$53=1,IF(K636="",K741,K636),IF('B. Dashboard'!$D$53=2,IF(K671="",K741,K671),IF('B. Dashboard'!$D$53=3,IF(K706="",K741,K706),(IF('B. Dashboard'!$D$53=4,K741)))))</f>
        <v>1.5</v>
      </c>
      <c r="L776" s="572">
        <f>IF('B. Dashboard'!$D$53=1,IF(L636="",L741,L636),IF('B. Dashboard'!$D$53=2,IF(L671="",L741,L671),IF('B. Dashboard'!$D$53=3,IF(L706="",L741,L706),(IF('B. Dashboard'!$D$53=4,L741)))))</f>
        <v>1</v>
      </c>
      <c r="M776" s="572">
        <f>IF('B. Dashboard'!$D$53=1,IF(M636="",M741,M636),IF('B. Dashboard'!$D$53=2,IF(M671="",M741,M671),IF('B. Dashboard'!$D$53=3,IF(M706="",M741,M706),(IF('B. Dashboard'!$D$53=4,M741)))))</f>
        <v>1</v>
      </c>
      <c r="N776" s="572">
        <f>IF('B. Dashboard'!$D$53=1,IF(N636="",N741,N636),IF('B. Dashboard'!$D$53=2,IF(N671="",N741,N671),IF('B. Dashboard'!$D$53=3,IF(N706="",N741,N706),(IF('B. Dashboard'!$D$53=4,N741)))))</f>
        <v>0</v>
      </c>
      <c r="O776" s="572">
        <f>IF('B. Dashboard'!$D$53=1,IF(O636="",O741,O636),IF('B. Dashboard'!$D$53=2,IF(O671="",O741,O671),IF('B. Dashboard'!$D$53=3,IF(O706="",O741,O706),(IF('B. Dashboard'!$D$53=4,O741)))))</f>
        <v>0</v>
      </c>
      <c r="P776" s="572">
        <f>IF('B. Dashboard'!$D$53=1,IF(P636="",P741,P636),IF('B. Dashboard'!$D$53=2,IF(P671="",P741,P671),IF('B. Dashboard'!$D$53=3,IF(P706="",P741,P706),(IF('B. Dashboard'!$D$53=4,P741)))))</f>
        <v>1</v>
      </c>
      <c r="Q776" s="572">
        <f>IF('B. Dashboard'!$D$53=1,IF(Q636="",Q741,Q636),IF('B. Dashboard'!$D$53=2,IF(Q671="",Q741,Q671),IF('B. Dashboard'!$D$53=3,IF(Q706="",Q741,Q706),(IF('B. Dashboard'!$D$53=4,Q741)))))</f>
        <v>0</v>
      </c>
      <c r="R776" s="572">
        <f>IF('B. Dashboard'!$D$53=1,IF(R636="",R741,R636),IF('B. Dashboard'!$D$53=2,IF(R671="",R741,R671),IF('B. Dashboard'!$D$53=3,IF(R706="",R741,R706),(IF('B. Dashboard'!$D$53=4,R741)))))</f>
        <v>1</v>
      </c>
      <c r="S776" s="572">
        <f>IF('B. Dashboard'!$D$53=1,IF(S636="",S741,S636),IF('B. Dashboard'!$D$53=2,IF(S671="",S741,S671),IF('B. Dashboard'!$D$53=3,IF(S706="",S741,S706),(IF('B. Dashboard'!$D$53=4,S741)))))</f>
        <v>1</v>
      </c>
      <c r="T776" s="572">
        <f>IF('B. Dashboard'!$D$53=1,IF(T636="",T741,T636),IF('B. Dashboard'!$D$53=2,IF(T671="",T741,T671),IF('B. Dashboard'!$D$53=3,IF(T706="",T741,T706),(IF('B. Dashboard'!$D$53=4,T741)))))</f>
        <v>1</v>
      </c>
      <c r="U776" s="572">
        <f>IF('B. Dashboard'!$D$53=1,IF(U636="",U741,U636),IF('B. Dashboard'!$D$53=2,IF(U671="",U741,U671),IF('B. Dashboard'!$D$53=3,IF(U706="",U741,U706),(IF('B. Dashboard'!$D$53=4,U741)))))</f>
        <v>0</v>
      </c>
      <c r="V776" s="572">
        <f>IF('B. Dashboard'!$D$53=1,IF(V636="",V741,V636),IF('B. Dashboard'!$D$53=2,IF(V671="",V741,V671),IF('B. Dashboard'!$D$53=3,IF(V706="",V741,V706),(IF('B. Dashboard'!$D$53=4,V741)))))</f>
        <v>1</v>
      </c>
      <c r="W776" s="572">
        <f>IF('B. Dashboard'!$D$53=1,IF(W636="",W741,W636),IF('B. Dashboard'!$D$53=2,IF(W671="",W741,W671),IF('B. Dashboard'!$D$53=3,IF(W706="",W741,W706),(IF('B. Dashboard'!$D$53=4,W741)))))</f>
        <v>1</v>
      </c>
      <c r="X776" s="572">
        <f>IF('B. Dashboard'!$D$53=1,IF(X636="",X741,X636),IF('B. Dashboard'!$D$53=2,IF(X671="",X741,X671),IF('B. Dashboard'!$D$53=3,IF(X706="",X741,X706),(IF('B. Dashboard'!$D$53=4,X741)))))</f>
        <v>0</v>
      </c>
      <c r="Y776" s="572">
        <f>IF('B. Dashboard'!$D$53=1,IF(Y636="",Y741,Y636),IF('B. Dashboard'!$D$53=2,IF(Y671="",Y741,Y671),IF('B. Dashboard'!$D$53=3,IF(Y706="",Y741,Y706),(IF('B. Dashboard'!$D$53=4,Y741)))))</f>
        <v>0</v>
      </c>
      <c r="Z776" s="572">
        <f>IF('B. Dashboard'!$D$53=1,IF(Z636="",Z741,Z636),IF('B. Dashboard'!$D$53=2,IF(Z671="",Z741,Z671),IF('B. Dashboard'!$D$53=3,IF(Z706="",Z741,Z706),(IF('B. Dashboard'!$D$53=4,Z741)))))</f>
        <v>0</v>
      </c>
      <c r="AA776" s="572">
        <f>IF('B. Dashboard'!$D$53=1,IF(AA636="",AA741,AA636),IF('B. Dashboard'!$D$53=2,IF(AA671="",AA741,AA671),IF('B. Dashboard'!$D$53=3,IF(AA706="",AA741,AA706),(IF('B. Dashboard'!$D$53=4,AA741)))))</f>
        <v>0</v>
      </c>
      <c r="AB776" s="572">
        <f>IF('B. Dashboard'!$D$53=1,IF(AB636="",AB741,AB636),IF('B. Dashboard'!$D$53=2,IF(AB671="",AB741,AB671),IF('B. Dashboard'!$D$53=3,IF(AB706="",AB741,AB706),(IF('B. Dashboard'!$D$53=4,AB741)))))</f>
        <v>1</v>
      </c>
      <c r="AC776" s="572">
        <f>IF('B. Dashboard'!$D$53=1,IF(AC636="",AC741,AC636),IF('B. Dashboard'!$D$53=2,IF(AC671="",AC741,AC671),IF('B. Dashboard'!$D$53=3,IF(AC706="",AC741,AC706),(IF('B. Dashboard'!$D$53=4,AC741)))))</f>
        <v>1</v>
      </c>
      <c r="AD776" s="572">
        <f>IF('B. Dashboard'!$D$53=1,IF(AD636="",AD741,AD636),IF('B. Dashboard'!$D$53=2,IF(AD671="",AD741,AD671),IF('B. Dashboard'!$D$53=3,IF(AD706="",AD741,AD706),(IF('B. Dashboard'!$D$53=4,AD741)))))</f>
        <v>0</v>
      </c>
      <c r="AE776" s="572">
        <f>IF('B. Dashboard'!$D$53=1,IF(AE636="",AE741,AE636),IF('B. Dashboard'!$D$53=2,IF(AE671="",AE741,AE671),IF('B. Dashboard'!$D$53=3,IF(AE706="",AE741,AE706),(IF('B. Dashboard'!$D$53=4,AE741)))))</f>
        <v>0</v>
      </c>
      <c r="AF776" s="572">
        <f>IF('B. Dashboard'!$D$53=1,IF(AF636="",AF741,AF636),IF('B. Dashboard'!$D$53=2,IF(AF671="",AF741,AF671),IF('B. Dashboard'!$D$53=3,IF(AF706="",AF741,AF706),(IF('B. Dashboard'!$D$53=4,AF741)))))</f>
        <v>0</v>
      </c>
      <c r="AG776" s="572">
        <f>IF('B. Dashboard'!$D$53=1,IF(AG636="",AG741,AG636),IF('B. Dashboard'!$D$53=2,IF(AG671="",AG741,AG671),IF('B. Dashboard'!$D$53=3,IF(AG706="",AG741,AG706),(IF('B. Dashboard'!$D$53=4,AG741)))))</f>
        <v>0</v>
      </c>
      <c r="AH776" s="572">
        <f>IF('B. Dashboard'!$D$53=1,IF(AH636="",AH741,AH636),IF('B. Dashboard'!$D$53=2,IF(AH671="",AH741,AH671),IF('B. Dashboard'!$D$53=3,IF(AH706="",AH741,AH706),(IF('B. Dashboard'!$D$53=4,AH741)))))</f>
        <v>0</v>
      </c>
    </row>
    <row r="777" spans="2:34" s="216" customFormat="1">
      <c r="B777" s="221"/>
      <c r="C777" s="237" t="str">
        <f t="shared" ref="C777" si="288">C742</f>
        <v>S16</v>
      </c>
      <c r="D777" s="237" t="str">
        <f t="shared" si="273"/>
        <v>SMS в мрежата (SMS on net)</v>
      </c>
      <c r="E777" s="572">
        <f>IF('B. Dashboard'!$D$53=1,IF(E637="",E742,E637),IF('B. Dashboard'!$D$53=2,IF(E672="",E742,E672),IF('B. Dashboard'!$D$53=3,IF(E707="",E742,E707),(IF('B. Dashboard'!$D$53=4,E742)))))</f>
        <v>2</v>
      </c>
      <c r="F777" s="572">
        <f>IF('B. Dashboard'!$D$53=1,IF(F637="",F742,F637),IF('B. Dashboard'!$D$53=2,IF(F672="",F742,F672),IF('B. Dashboard'!$D$53=3,IF(F707="",F742,F707),(IF('B. Dashboard'!$D$53=4,F742)))))</f>
        <v>2</v>
      </c>
      <c r="G777" s="572">
        <f>IF('B. Dashboard'!$D$53=1,IF(G637="",G742,G637),IF('B. Dashboard'!$D$53=2,IF(G672="",G742,G672),IF('B. Dashboard'!$D$53=3,IF(G707="",G742,G707),(IF('B. Dashboard'!$D$53=4,G742)))))</f>
        <v>2</v>
      </c>
      <c r="H777" s="572">
        <f>IF('B. Dashboard'!$D$53=1,IF(H637="",H742,H637),IF('B. Dashboard'!$D$53=2,IF(H672="",H742,H672),IF('B. Dashboard'!$D$53=3,IF(H707="",H742,H707),(IF('B. Dashboard'!$D$53=4,H742)))))</f>
        <v>2</v>
      </c>
      <c r="I777" s="572">
        <f>IF('B. Dashboard'!$D$53=1,IF(I637="",I742,I637),IF('B. Dashboard'!$D$53=2,IF(I672="",I742,I672),IF('B. Dashboard'!$D$53=3,IF(I707="",I742,I707),(IF('B. Dashboard'!$D$53=4,I742)))))</f>
        <v>2</v>
      </c>
      <c r="J777" s="572">
        <f>IF('B. Dashboard'!$D$53=1,IF(J637="",J742,J637),IF('B. Dashboard'!$D$53=2,IF(J672="",J742,J672),IF('B. Dashboard'!$D$53=3,IF(J707="",J742,J707),(IF('B. Dashboard'!$D$53=4,J742)))))</f>
        <v>2</v>
      </c>
      <c r="K777" s="572">
        <f>IF('B. Dashboard'!$D$53=1,IF(K637="",K742,K637),IF('B. Dashboard'!$D$53=2,IF(K672="",K742,K672),IF('B. Dashboard'!$D$53=3,IF(K707="",K742,K707),(IF('B. Dashboard'!$D$53=4,K742)))))</f>
        <v>2</v>
      </c>
      <c r="L777" s="572">
        <f>IF('B. Dashboard'!$D$53=1,IF(L637="",L742,L637),IF('B. Dashboard'!$D$53=2,IF(L672="",L742,L672),IF('B. Dashboard'!$D$53=3,IF(L707="",L742,L707),(IF('B. Dashboard'!$D$53=4,L742)))))</f>
        <v>1</v>
      </c>
      <c r="M777" s="572">
        <f>IF('B. Dashboard'!$D$53=1,IF(M637="",M742,M637),IF('B. Dashboard'!$D$53=2,IF(M672="",M742,M672),IF('B. Dashboard'!$D$53=3,IF(M707="",M742,M707),(IF('B. Dashboard'!$D$53=4,M742)))))</f>
        <v>1</v>
      </c>
      <c r="N777" s="572">
        <f>IF('B. Dashboard'!$D$53=1,IF(N637="",N742,N637),IF('B. Dashboard'!$D$53=2,IF(N672="",N742,N672),IF('B. Dashboard'!$D$53=3,IF(N707="",N742,N707),(IF('B. Dashboard'!$D$53=4,N742)))))</f>
        <v>1</v>
      </c>
      <c r="O777" s="572">
        <f>IF('B. Dashboard'!$D$53=1,IF(O637="",O742,O637),IF('B. Dashboard'!$D$53=2,IF(O672="",O742,O672),IF('B. Dashboard'!$D$53=3,IF(O707="",O742,O707),(IF('B. Dashboard'!$D$53=4,O742)))))</f>
        <v>1</v>
      </c>
      <c r="P777" s="572">
        <f>IF('B. Dashboard'!$D$53=1,IF(P637="",P742,P637),IF('B. Dashboard'!$D$53=2,IF(P672="",P742,P672),IF('B. Dashboard'!$D$53=3,IF(P707="",P742,P707),(IF('B. Dashboard'!$D$53=4,P742)))))</f>
        <v>0</v>
      </c>
      <c r="Q777" s="572">
        <f>IF('B. Dashboard'!$D$53=1,IF(Q637="",Q742,Q637),IF('B. Dashboard'!$D$53=2,IF(Q672="",Q742,Q672),IF('B. Dashboard'!$D$53=3,IF(Q707="",Q742,Q707),(IF('B. Dashboard'!$D$53=4,Q742)))))</f>
        <v>0</v>
      </c>
      <c r="R777" s="572">
        <f>IF('B. Dashboard'!$D$53=1,IF(R637="",R742,R637),IF('B. Dashboard'!$D$53=2,IF(R672="",R742,R672),IF('B. Dashboard'!$D$53=3,IF(R707="",R742,R707),(IF('B. Dashboard'!$D$53=4,R742)))))</f>
        <v>1</v>
      </c>
      <c r="S777" s="572">
        <f>IF('B. Dashboard'!$D$53=1,IF(S637="",S742,S637),IF('B. Dashboard'!$D$53=2,IF(S672="",S742,S672),IF('B. Dashboard'!$D$53=3,IF(S707="",S742,S707),(IF('B. Dashboard'!$D$53=4,S742)))))</f>
        <v>1</v>
      </c>
      <c r="T777" s="572">
        <f>IF('B. Dashboard'!$D$53=1,IF(T637="",T742,T637),IF('B. Dashboard'!$D$53=2,IF(T672="",T742,T672),IF('B. Dashboard'!$D$53=3,IF(T707="",T742,T707),(IF('B. Dashboard'!$D$53=4,T742)))))</f>
        <v>1</v>
      </c>
      <c r="U777" s="572">
        <f>IF('B. Dashboard'!$D$53=1,IF(U637="",U742,U637),IF('B. Dashboard'!$D$53=2,IF(U672="",U742,U672),IF('B. Dashboard'!$D$53=3,IF(U707="",U742,U707),(IF('B. Dashboard'!$D$53=4,U742)))))</f>
        <v>1</v>
      </c>
      <c r="V777" s="572">
        <f>IF('B. Dashboard'!$D$53=1,IF(V637="",V742,V637),IF('B. Dashboard'!$D$53=2,IF(V672="",V742,V672),IF('B. Dashboard'!$D$53=3,IF(V707="",V742,V707),(IF('B. Dashboard'!$D$53=4,V742)))))</f>
        <v>0</v>
      </c>
      <c r="W777" s="572">
        <f>IF('B. Dashboard'!$D$53=1,IF(W637="",W742,W637),IF('B. Dashboard'!$D$53=2,IF(W672="",W742,W672),IF('B. Dashboard'!$D$53=3,IF(W707="",W742,W707),(IF('B. Dashboard'!$D$53=4,W742)))))</f>
        <v>0</v>
      </c>
      <c r="X777" s="572">
        <f>IF('B. Dashboard'!$D$53=1,IF(X637="",X742,X637),IF('B. Dashboard'!$D$53=2,IF(X672="",X742,X672),IF('B. Dashboard'!$D$53=3,IF(X707="",X742,X707),(IF('B. Dashboard'!$D$53=4,X742)))))</f>
        <v>0</v>
      </c>
      <c r="Y777" s="572">
        <f>IF('B. Dashboard'!$D$53=1,IF(Y637="",Y742,Y637),IF('B. Dashboard'!$D$53=2,IF(Y672="",Y742,Y672),IF('B. Dashboard'!$D$53=3,IF(Y707="",Y742,Y707),(IF('B. Dashboard'!$D$53=4,Y742)))))</f>
        <v>0</v>
      </c>
      <c r="Z777" s="572">
        <f>IF('B. Dashboard'!$D$53=1,IF(Z637="",Z742,Z637),IF('B. Dashboard'!$D$53=2,IF(Z672="",Z742,Z672),IF('B. Dashboard'!$D$53=3,IF(Z707="",Z742,Z707),(IF('B. Dashboard'!$D$53=4,Z742)))))</f>
        <v>0</v>
      </c>
      <c r="AA777" s="572">
        <f>IF('B. Dashboard'!$D$53=1,IF(AA637="",AA742,AA637),IF('B. Dashboard'!$D$53=2,IF(AA672="",AA742,AA672),IF('B. Dashboard'!$D$53=3,IF(AA707="",AA742,AA707),(IF('B. Dashboard'!$D$53=4,AA742)))))</f>
        <v>0</v>
      </c>
      <c r="AB777" s="572">
        <f>IF('B. Dashboard'!$D$53=1,IF(AB637="",AB742,AB637),IF('B. Dashboard'!$D$53=2,IF(AB672="",AB742,AB672),IF('B. Dashboard'!$D$53=3,IF(AB707="",AB742,AB707),(IF('B. Dashboard'!$D$53=4,AB742)))))</f>
        <v>2</v>
      </c>
      <c r="AC777" s="572">
        <f>IF('B. Dashboard'!$D$53=1,IF(AC637="",AC742,AC637),IF('B. Dashboard'!$D$53=2,IF(AC672="",AC742,AC672),IF('B. Dashboard'!$D$53=3,IF(AC707="",AC742,AC707),(IF('B. Dashboard'!$D$53=4,AC742)))))</f>
        <v>2</v>
      </c>
      <c r="AD777" s="572">
        <f>IF('B. Dashboard'!$D$53=1,IF(AD637="",AD742,AD637),IF('B. Dashboard'!$D$53=2,IF(AD672="",AD742,AD672),IF('B. Dashboard'!$D$53=3,IF(AD707="",AD742,AD707),(IF('B. Dashboard'!$D$53=4,AD742)))))</f>
        <v>0</v>
      </c>
      <c r="AE777" s="572">
        <f>IF('B. Dashboard'!$D$53=1,IF(AE637="",AE742,AE637),IF('B. Dashboard'!$D$53=2,IF(AE672="",AE742,AE672),IF('B. Dashboard'!$D$53=3,IF(AE707="",AE742,AE707),(IF('B. Dashboard'!$D$53=4,AE742)))))</f>
        <v>0</v>
      </c>
      <c r="AF777" s="572">
        <f>IF('B. Dashboard'!$D$53=1,IF(AF637="",AF742,AF637),IF('B. Dashboard'!$D$53=2,IF(AF672="",AF742,AF672),IF('B. Dashboard'!$D$53=3,IF(AF707="",AF742,AF707),(IF('B. Dashboard'!$D$53=4,AF742)))))</f>
        <v>0</v>
      </c>
      <c r="AG777" s="572">
        <f>IF('B. Dashboard'!$D$53=1,IF(AG637="",AG742,AG637),IF('B. Dashboard'!$D$53=2,IF(AG672="",AG742,AG672),IF('B. Dashboard'!$D$53=3,IF(AG707="",AG742,AG707),(IF('B. Dashboard'!$D$53=4,AG742)))))</f>
        <v>0</v>
      </c>
      <c r="AH777" s="572">
        <f>IF('B. Dashboard'!$D$53=1,IF(AH637="",AH742,AH637),IF('B. Dashboard'!$D$53=2,IF(AH672="",AH742,AH672),IF('B. Dashboard'!$D$53=3,IF(AH707="",AH742,AH707),(IF('B. Dashboard'!$D$53=4,AH742)))))</f>
        <v>0</v>
      </c>
    </row>
    <row r="778" spans="2:34" s="216" customFormat="1">
      <c r="B778" s="221"/>
      <c r="C778" s="237" t="str">
        <f t="shared" ref="C778" si="289">C743</f>
        <v>S17</v>
      </c>
      <c r="D778" s="237" t="str">
        <f t="shared" si="273"/>
        <v>Изходящи SMS към други мрежи (SMS outgoing to other network)</v>
      </c>
      <c r="E778" s="572">
        <f>IF('B. Dashboard'!$D$53=1,IF(E638="",E743,E638),IF('B. Dashboard'!$D$53=2,IF(E673="",E743,E673),IF('B. Dashboard'!$D$53=3,IF(E708="",E743,E708),(IF('B. Dashboard'!$D$53=4,E743)))))</f>
        <v>1</v>
      </c>
      <c r="F778" s="572">
        <f>IF('B. Dashboard'!$D$53=1,IF(F638="",F743,F638),IF('B. Dashboard'!$D$53=2,IF(F673="",F743,F673),IF('B. Dashboard'!$D$53=3,IF(F708="",F743,F708),(IF('B. Dashboard'!$D$53=4,F743)))))</f>
        <v>1</v>
      </c>
      <c r="G778" s="572">
        <f>IF('B. Dashboard'!$D$53=1,IF(G638="",G743,G638),IF('B. Dashboard'!$D$53=2,IF(G673="",G743,G673),IF('B. Dashboard'!$D$53=3,IF(G708="",G743,G708),(IF('B. Dashboard'!$D$53=4,G743)))))</f>
        <v>1</v>
      </c>
      <c r="H778" s="572">
        <f>IF('B. Dashboard'!$D$53=1,IF(H638="",H743,H638),IF('B. Dashboard'!$D$53=2,IF(H673="",H743,H673),IF('B. Dashboard'!$D$53=3,IF(H708="",H743,H708),(IF('B. Dashboard'!$D$53=4,H743)))))</f>
        <v>1</v>
      </c>
      <c r="I778" s="572">
        <f>IF('B. Dashboard'!$D$53=1,IF(I638="",I743,I638),IF('B. Dashboard'!$D$53=2,IF(I673="",I743,I673),IF('B. Dashboard'!$D$53=3,IF(I708="",I743,I708),(IF('B. Dashboard'!$D$53=4,I743)))))</f>
        <v>1</v>
      </c>
      <c r="J778" s="572">
        <f>IF('B. Dashboard'!$D$53=1,IF(J638="",J743,J638),IF('B. Dashboard'!$D$53=2,IF(J673="",J743,J673),IF('B. Dashboard'!$D$53=3,IF(J708="",J743,J708),(IF('B. Dashboard'!$D$53=4,J743)))))</f>
        <v>1</v>
      </c>
      <c r="K778" s="572">
        <f>IF('B. Dashboard'!$D$53=1,IF(K638="",K743,K638),IF('B. Dashboard'!$D$53=2,IF(K673="",K743,K673),IF('B. Dashboard'!$D$53=3,IF(K708="",K743,K708),(IF('B. Dashboard'!$D$53=4,K743)))))</f>
        <v>1.5</v>
      </c>
      <c r="L778" s="572">
        <f>IF('B. Dashboard'!$D$53=1,IF(L638="",L743,L638),IF('B. Dashboard'!$D$53=2,IF(L673="",L743,L673),IF('B. Dashboard'!$D$53=3,IF(L708="",L743,L708),(IF('B. Dashboard'!$D$53=4,L743)))))</f>
        <v>1</v>
      </c>
      <c r="M778" s="572">
        <f>IF('B. Dashboard'!$D$53=1,IF(M638="",M743,M638),IF('B. Dashboard'!$D$53=2,IF(M673="",M743,M673),IF('B. Dashboard'!$D$53=3,IF(M708="",M743,M708),(IF('B. Dashboard'!$D$53=4,M743)))))</f>
        <v>1</v>
      </c>
      <c r="N778" s="572">
        <f>IF('B. Dashboard'!$D$53=1,IF(N638="",N743,N638),IF('B. Dashboard'!$D$53=2,IF(N673="",N743,N673),IF('B. Dashboard'!$D$53=3,IF(N708="",N743,N708),(IF('B. Dashboard'!$D$53=4,N743)))))</f>
        <v>1</v>
      </c>
      <c r="O778" s="572">
        <f>IF('B. Dashboard'!$D$53=1,IF(O638="",O743,O638),IF('B. Dashboard'!$D$53=2,IF(O673="",O743,O673),IF('B. Dashboard'!$D$53=3,IF(O708="",O743,O708),(IF('B. Dashboard'!$D$53=4,O743)))))</f>
        <v>1</v>
      </c>
      <c r="P778" s="572">
        <f>IF('B. Dashboard'!$D$53=1,IF(P638="",P743,P638),IF('B. Dashboard'!$D$53=2,IF(P673="",P743,P673),IF('B. Dashboard'!$D$53=3,IF(P708="",P743,P708),(IF('B. Dashboard'!$D$53=4,P743)))))</f>
        <v>0</v>
      </c>
      <c r="Q778" s="572">
        <f>IF('B. Dashboard'!$D$53=1,IF(Q638="",Q743,Q638),IF('B. Dashboard'!$D$53=2,IF(Q673="",Q743,Q673),IF('B. Dashboard'!$D$53=3,IF(Q708="",Q743,Q708),(IF('B. Dashboard'!$D$53=4,Q743)))))</f>
        <v>0</v>
      </c>
      <c r="R778" s="572">
        <f>IF('B. Dashboard'!$D$53=1,IF(R638="",R743,R638),IF('B. Dashboard'!$D$53=2,IF(R673="",R743,R673),IF('B. Dashboard'!$D$53=3,IF(R708="",R743,R708),(IF('B. Dashboard'!$D$53=4,R743)))))</f>
        <v>1</v>
      </c>
      <c r="S778" s="572">
        <f>IF('B. Dashboard'!$D$53=1,IF(S638="",S743,S638),IF('B. Dashboard'!$D$53=2,IF(S673="",S743,S673),IF('B. Dashboard'!$D$53=3,IF(S708="",S743,S708),(IF('B. Dashboard'!$D$53=4,S743)))))</f>
        <v>1</v>
      </c>
      <c r="T778" s="572">
        <f>IF('B. Dashboard'!$D$53=1,IF(T638="",T743,T638),IF('B. Dashboard'!$D$53=2,IF(T673="",T743,T673),IF('B. Dashboard'!$D$53=3,IF(T708="",T743,T708),(IF('B. Dashboard'!$D$53=4,T743)))))</f>
        <v>1</v>
      </c>
      <c r="U778" s="572">
        <f>IF('B. Dashboard'!$D$53=1,IF(U638="",U743,U638),IF('B. Dashboard'!$D$53=2,IF(U673="",U743,U673),IF('B. Dashboard'!$D$53=3,IF(U708="",U743,U708),(IF('B. Dashboard'!$D$53=4,U743)))))</f>
        <v>1</v>
      </c>
      <c r="V778" s="572">
        <f>IF('B. Dashboard'!$D$53=1,IF(V638="",V743,V638),IF('B. Dashboard'!$D$53=2,IF(V673="",V743,V673),IF('B. Dashboard'!$D$53=3,IF(V708="",V743,V708),(IF('B. Dashboard'!$D$53=4,V743)))))</f>
        <v>0</v>
      </c>
      <c r="W778" s="572">
        <f>IF('B. Dashboard'!$D$53=1,IF(W638="",W743,W638),IF('B. Dashboard'!$D$53=2,IF(W673="",W743,W673),IF('B. Dashboard'!$D$53=3,IF(W708="",W743,W708),(IF('B. Dashboard'!$D$53=4,W743)))))</f>
        <v>1</v>
      </c>
      <c r="X778" s="572">
        <f>IF('B. Dashboard'!$D$53=1,IF(X638="",X743,X638),IF('B. Dashboard'!$D$53=2,IF(X673="",X743,X673),IF('B. Dashboard'!$D$53=3,IF(X708="",X743,X708),(IF('B. Dashboard'!$D$53=4,X743)))))</f>
        <v>0</v>
      </c>
      <c r="Y778" s="572">
        <f>IF('B. Dashboard'!$D$53=1,IF(Y638="",Y743,Y638),IF('B. Dashboard'!$D$53=2,IF(Y673="",Y743,Y673),IF('B. Dashboard'!$D$53=3,IF(Y708="",Y743,Y708),(IF('B. Dashboard'!$D$53=4,Y743)))))</f>
        <v>0</v>
      </c>
      <c r="Z778" s="572">
        <f>IF('B. Dashboard'!$D$53=1,IF(Z638="",Z743,Z638),IF('B. Dashboard'!$D$53=2,IF(Z673="",Z743,Z673),IF('B. Dashboard'!$D$53=3,IF(Z708="",Z743,Z708),(IF('B. Dashboard'!$D$53=4,Z743)))))</f>
        <v>0</v>
      </c>
      <c r="AA778" s="572">
        <f>IF('B. Dashboard'!$D$53=1,IF(AA638="",AA743,AA638),IF('B. Dashboard'!$D$53=2,IF(AA673="",AA743,AA673),IF('B. Dashboard'!$D$53=3,IF(AA708="",AA743,AA708),(IF('B. Dashboard'!$D$53=4,AA743)))))</f>
        <v>0</v>
      </c>
      <c r="AB778" s="572">
        <f>IF('B. Dashboard'!$D$53=1,IF(AB638="",AB743,AB638),IF('B. Dashboard'!$D$53=2,IF(AB673="",AB743,AB673),IF('B. Dashboard'!$D$53=3,IF(AB708="",AB743,AB708),(IF('B. Dashboard'!$D$53=4,AB743)))))</f>
        <v>1</v>
      </c>
      <c r="AC778" s="572">
        <f>IF('B. Dashboard'!$D$53=1,IF(AC638="",AC743,AC638),IF('B. Dashboard'!$D$53=2,IF(AC673="",AC743,AC673),IF('B. Dashboard'!$D$53=3,IF(AC708="",AC743,AC708),(IF('B. Dashboard'!$D$53=4,AC743)))))</f>
        <v>1</v>
      </c>
      <c r="AD778" s="572">
        <f>IF('B. Dashboard'!$D$53=1,IF(AD638="",AD743,AD638),IF('B. Dashboard'!$D$53=2,IF(AD673="",AD743,AD673),IF('B. Dashboard'!$D$53=3,IF(AD708="",AD743,AD708),(IF('B. Dashboard'!$D$53=4,AD743)))))</f>
        <v>0</v>
      </c>
      <c r="AE778" s="572">
        <f>IF('B. Dashboard'!$D$53=1,IF(AE638="",AE743,AE638),IF('B. Dashboard'!$D$53=2,IF(AE673="",AE743,AE673),IF('B. Dashboard'!$D$53=3,IF(AE708="",AE743,AE708),(IF('B. Dashboard'!$D$53=4,AE743)))))</f>
        <v>0</v>
      </c>
      <c r="AF778" s="572">
        <f>IF('B. Dashboard'!$D$53=1,IF(AF638="",AF743,AF638),IF('B. Dashboard'!$D$53=2,IF(AF673="",AF743,AF673),IF('B. Dashboard'!$D$53=3,IF(AF708="",AF743,AF708),(IF('B. Dashboard'!$D$53=4,AF743)))))</f>
        <v>0</v>
      </c>
      <c r="AG778" s="572">
        <f>IF('B. Dashboard'!$D$53=1,IF(AG638="",AG743,AG638),IF('B. Dashboard'!$D$53=2,IF(AG673="",AG743,AG673),IF('B. Dashboard'!$D$53=3,IF(AG708="",AG743,AG708),(IF('B. Dashboard'!$D$53=4,AG743)))))</f>
        <v>0</v>
      </c>
      <c r="AH778" s="572">
        <f>IF('B. Dashboard'!$D$53=1,IF(AH638="",AH743,AH638),IF('B. Dashboard'!$D$53=2,IF(AH673="",AH743,AH673),IF('B. Dashboard'!$D$53=3,IF(AH708="",AH743,AH708),(IF('B. Dashboard'!$D$53=4,AH743)))))</f>
        <v>0</v>
      </c>
    </row>
    <row r="779" spans="2:34" s="216" customFormat="1">
      <c r="B779" s="221"/>
      <c r="C779" s="237" t="str">
        <f t="shared" ref="C779" si="290">C744</f>
        <v>S18</v>
      </c>
      <c r="D779" s="237" t="str">
        <f t="shared" si="273"/>
        <v>Входящи SMS от други мрежи (SMS incoming from other network)</v>
      </c>
      <c r="E779" s="572">
        <f>IF('B. Dashboard'!$D$53=1,IF(E639="",E744,E639),IF('B. Dashboard'!$D$53=2,IF(E674="",E744,E674),IF('B. Dashboard'!$D$53=3,IF(E709="",E744,E709),(IF('B. Dashboard'!$D$53=4,E744)))))</f>
        <v>1</v>
      </c>
      <c r="F779" s="572">
        <f>IF('B. Dashboard'!$D$53=1,IF(F639="",F744,F639),IF('B. Dashboard'!$D$53=2,IF(F674="",F744,F674),IF('B. Dashboard'!$D$53=3,IF(F709="",F744,F709),(IF('B. Dashboard'!$D$53=4,F744)))))</f>
        <v>1</v>
      </c>
      <c r="G779" s="572">
        <f>IF('B. Dashboard'!$D$53=1,IF(G639="",G744,G639),IF('B. Dashboard'!$D$53=2,IF(G674="",G744,G674),IF('B. Dashboard'!$D$53=3,IF(G709="",G744,G709),(IF('B. Dashboard'!$D$53=4,G744)))))</f>
        <v>1</v>
      </c>
      <c r="H779" s="572">
        <f>IF('B. Dashboard'!$D$53=1,IF(H639="",H744,H639),IF('B. Dashboard'!$D$53=2,IF(H674="",H744,H674),IF('B. Dashboard'!$D$53=3,IF(H709="",H744,H709),(IF('B. Dashboard'!$D$53=4,H744)))))</f>
        <v>1</v>
      </c>
      <c r="I779" s="572">
        <f>IF('B. Dashboard'!$D$53=1,IF(I639="",I744,I639),IF('B. Dashboard'!$D$53=2,IF(I674="",I744,I674),IF('B. Dashboard'!$D$53=3,IF(I709="",I744,I709),(IF('B. Dashboard'!$D$53=4,I744)))))</f>
        <v>1</v>
      </c>
      <c r="J779" s="572">
        <f>IF('B. Dashboard'!$D$53=1,IF(J639="",J744,J639),IF('B. Dashboard'!$D$53=2,IF(J674="",J744,J674),IF('B. Dashboard'!$D$53=3,IF(J709="",J744,J709),(IF('B. Dashboard'!$D$53=4,J744)))))</f>
        <v>1</v>
      </c>
      <c r="K779" s="572">
        <f>IF('B. Dashboard'!$D$53=1,IF(K639="",K744,K639),IF('B. Dashboard'!$D$53=2,IF(K674="",K744,K674),IF('B. Dashboard'!$D$53=3,IF(K709="",K744,K709),(IF('B. Dashboard'!$D$53=4,K744)))))</f>
        <v>1.5</v>
      </c>
      <c r="L779" s="572">
        <f>IF('B. Dashboard'!$D$53=1,IF(L639="",L744,L639),IF('B. Dashboard'!$D$53=2,IF(L674="",L744,L674),IF('B. Dashboard'!$D$53=3,IF(L709="",L744,L709),(IF('B. Dashboard'!$D$53=4,L744)))))</f>
        <v>1</v>
      </c>
      <c r="M779" s="572">
        <f>IF('B. Dashboard'!$D$53=1,IF(M639="",M744,M639),IF('B. Dashboard'!$D$53=2,IF(M674="",M744,M674),IF('B. Dashboard'!$D$53=3,IF(M709="",M744,M709),(IF('B. Dashboard'!$D$53=4,M744)))))</f>
        <v>1</v>
      </c>
      <c r="N779" s="572">
        <f>IF('B. Dashboard'!$D$53=1,IF(N639="",N744,N639),IF('B. Dashboard'!$D$53=2,IF(N674="",N744,N674),IF('B. Dashboard'!$D$53=3,IF(N709="",N744,N709),(IF('B. Dashboard'!$D$53=4,N744)))))</f>
        <v>1</v>
      </c>
      <c r="O779" s="572">
        <f>IF('B. Dashboard'!$D$53=1,IF(O639="",O744,O639),IF('B. Dashboard'!$D$53=2,IF(O674="",O744,O674),IF('B. Dashboard'!$D$53=3,IF(O709="",O744,O709),(IF('B. Dashboard'!$D$53=4,O744)))))</f>
        <v>1</v>
      </c>
      <c r="P779" s="572">
        <f>IF('B. Dashboard'!$D$53=1,IF(P639="",P744,P639),IF('B. Dashboard'!$D$53=2,IF(P674="",P744,P674),IF('B. Dashboard'!$D$53=3,IF(P709="",P744,P709),(IF('B. Dashboard'!$D$53=4,P744)))))</f>
        <v>0</v>
      </c>
      <c r="Q779" s="572">
        <f>IF('B. Dashboard'!$D$53=1,IF(Q639="",Q744,Q639),IF('B. Dashboard'!$D$53=2,IF(Q674="",Q744,Q674),IF('B. Dashboard'!$D$53=3,IF(Q709="",Q744,Q709),(IF('B. Dashboard'!$D$53=4,Q744)))))</f>
        <v>0</v>
      </c>
      <c r="R779" s="572">
        <f>IF('B. Dashboard'!$D$53=1,IF(R639="",R744,R639),IF('B. Dashboard'!$D$53=2,IF(R674="",R744,R674),IF('B. Dashboard'!$D$53=3,IF(R709="",R744,R709),(IF('B. Dashboard'!$D$53=4,R744)))))</f>
        <v>1</v>
      </c>
      <c r="S779" s="572">
        <f>IF('B. Dashboard'!$D$53=1,IF(S639="",S744,S639),IF('B. Dashboard'!$D$53=2,IF(S674="",S744,S674),IF('B. Dashboard'!$D$53=3,IF(S709="",S744,S709),(IF('B. Dashboard'!$D$53=4,S744)))))</f>
        <v>1</v>
      </c>
      <c r="T779" s="572">
        <f>IF('B. Dashboard'!$D$53=1,IF(T639="",T744,T639),IF('B. Dashboard'!$D$53=2,IF(T674="",T744,T674),IF('B. Dashboard'!$D$53=3,IF(T709="",T744,T709),(IF('B. Dashboard'!$D$53=4,T744)))))</f>
        <v>1</v>
      </c>
      <c r="U779" s="572">
        <f>IF('B. Dashboard'!$D$53=1,IF(U639="",U744,U639),IF('B. Dashboard'!$D$53=2,IF(U674="",U744,U674),IF('B. Dashboard'!$D$53=3,IF(U709="",U744,U709),(IF('B. Dashboard'!$D$53=4,U744)))))</f>
        <v>0</v>
      </c>
      <c r="V779" s="572">
        <f>IF('B. Dashboard'!$D$53=1,IF(V639="",V744,V639),IF('B. Dashboard'!$D$53=2,IF(V674="",V744,V674),IF('B. Dashboard'!$D$53=3,IF(V709="",V744,V709),(IF('B. Dashboard'!$D$53=4,V744)))))</f>
        <v>1</v>
      </c>
      <c r="W779" s="572">
        <f>IF('B. Dashboard'!$D$53=1,IF(W639="",W744,W639),IF('B. Dashboard'!$D$53=2,IF(W674="",W744,W674),IF('B. Dashboard'!$D$53=3,IF(W709="",W744,W709),(IF('B. Dashboard'!$D$53=4,W744)))))</f>
        <v>1</v>
      </c>
      <c r="X779" s="572">
        <f>IF('B. Dashboard'!$D$53=1,IF(X639="",X744,X639),IF('B. Dashboard'!$D$53=2,IF(X674="",X744,X674),IF('B. Dashboard'!$D$53=3,IF(X709="",X744,X709),(IF('B. Dashboard'!$D$53=4,X744)))))</f>
        <v>0</v>
      </c>
      <c r="Y779" s="572">
        <f>IF('B. Dashboard'!$D$53=1,IF(Y639="",Y744,Y639),IF('B. Dashboard'!$D$53=2,IF(Y674="",Y744,Y674),IF('B. Dashboard'!$D$53=3,IF(Y709="",Y744,Y709),(IF('B. Dashboard'!$D$53=4,Y744)))))</f>
        <v>0</v>
      </c>
      <c r="Z779" s="572">
        <f>IF('B. Dashboard'!$D$53=1,IF(Z639="",Z744,Z639),IF('B. Dashboard'!$D$53=2,IF(Z674="",Z744,Z674),IF('B. Dashboard'!$D$53=3,IF(Z709="",Z744,Z709),(IF('B. Dashboard'!$D$53=4,Z744)))))</f>
        <v>0</v>
      </c>
      <c r="AA779" s="572">
        <f>IF('B. Dashboard'!$D$53=1,IF(AA639="",AA744,AA639),IF('B. Dashboard'!$D$53=2,IF(AA674="",AA744,AA674),IF('B. Dashboard'!$D$53=3,IF(AA709="",AA744,AA709),(IF('B. Dashboard'!$D$53=4,AA744)))))</f>
        <v>0</v>
      </c>
      <c r="AB779" s="572">
        <f>IF('B. Dashboard'!$D$53=1,IF(AB639="",AB744,AB639),IF('B. Dashboard'!$D$53=2,IF(AB674="",AB744,AB674),IF('B. Dashboard'!$D$53=3,IF(AB709="",AB744,AB709),(IF('B. Dashboard'!$D$53=4,AB744)))))</f>
        <v>1</v>
      </c>
      <c r="AC779" s="572">
        <f>IF('B. Dashboard'!$D$53=1,IF(AC639="",AC744,AC639),IF('B. Dashboard'!$D$53=2,IF(AC674="",AC744,AC674),IF('B. Dashboard'!$D$53=3,IF(AC709="",AC744,AC709),(IF('B. Dashboard'!$D$53=4,AC744)))))</f>
        <v>1</v>
      </c>
      <c r="AD779" s="572">
        <f>IF('B. Dashboard'!$D$53=1,IF(AD639="",AD744,AD639),IF('B. Dashboard'!$D$53=2,IF(AD674="",AD744,AD674),IF('B. Dashboard'!$D$53=3,IF(AD709="",AD744,AD709),(IF('B. Dashboard'!$D$53=4,AD744)))))</f>
        <v>0</v>
      </c>
      <c r="AE779" s="572">
        <f>IF('B. Dashboard'!$D$53=1,IF(AE639="",AE744,AE639),IF('B. Dashboard'!$D$53=2,IF(AE674="",AE744,AE674),IF('B. Dashboard'!$D$53=3,IF(AE709="",AE744,AE709),(IF('B. Dashboard'!$D$53=4,AE744)))))</f>
        <v>0</v>
      </c>
      <c r="AF779" s="572">
        <f>IF('B. Dashboard'!$D$53=1,IF(AF639="",AF744,AF639),IF('B. Dashboard'!$D$53=2,IF(AF674="",AF744,AF674),IF('B. Dashboard'!$D$53=3,IF(AF709="",AF744,AF709),(IF('B. Dashboard'!$D$53=4,AF744)))))</f>
        <v>0</v>
      </c>
      <c r="AG779" s="572">
        <f>IF('B. Dashboard'!$D$53=1,IF(AG639="",AG744,AG639),IF('B. Dashboard'!$D$53=2,IF(AG674="",AG744,AG674),IF('B. Dashboard'!$D$53=3,IF(AG709="",AG744,AG709),(IF('B. Dashboard'!$D$53=4,AG744)))))</f>
        <v>0</v>
      </c>
      <c r="AH779" s="572">
        <f>IF('B. Dashboard'!$D$53=1,IF(AH639="",AH744,AH639),IF('B. Dashboard'!$D$53=2,IF(AH674="",AH744,AH674),IF('B. Dashboard'!$D$53=3,IF(AH709="",AH744,AH709),(IF('B. Dashboard'!$D$53=4,AH744)))))</f>
        <v>0</v>
      </c>
    </row>
    <row r="780" spans="2:34" s="216" customFormat="1">
      <c r="B780" s="221"/>
      <c r="C780" s="237" t="str">
        <f t="shared" ref="C780" si="291">C745</f>
        <v>S19</v>
      </c>
      <c r="D780" s="237" t="str">
        <f t="shared" si="273"/>
        <v>Пренос на данни (Data services)</v>
      </c>
      <c r="E780" s="572">
        <f>IF('B. Dashboard'!$D$53=1,IF(E640="",E745,E640),IF('B. Dashboard'!$D$53=2,IF(E675="",E745,E675),IF('B. Dashboard'!$D$53=3,IF(E710="",E745,E710),(IF('B. Dashboard'!$D$53=4,E745)))))</f>
        <v>0</v>
      </c>
      <c r="F780" s="572">
        <f>IF('B. Dashboard'!$D$53=1,IF(F640="",F745,F640),IF('B. Dashboard'!$D$53=2,IF(F675="",F745,F675),IF('B. Dashboard'!$D$53=3,IF(F710="",F745,F710),(IF('B. Dashboard'!$D$53=4,F745)))))</f>
        <v>1</v>
      </c>
      <c r="G780" s="572">
        <f>IF('B. Dashboard'!$D$53=1,IF(G640="",G745,G640),IF('B. Dashboard'!$D$53=2,IF(G675="",G745,G675),IF('B. Dashboard'!$D$53=3,IF(G710="",G745,G710),(IF('B. Dashboard'!$D$53=4,G745)))))</f>
        <v>0</v>
      </c>
      <c r="H780" s="572">
        <f>IF('B. Dashboard'!$D$53=1,IF(H640="",H745,H640),IF('B. Dashboard'!$D$53=2,IF(H675="",H745,H675),IF('B. Dashboard'!$D$53=3,IF(H710="",H745,H710),(IF('B. Dashboard'!$D$53=4,H745)))))</f>
        <v>1</v>
      </c>
      <c r="I780" s="572">
        <f>IF('B. Dashboard'!$D$53=1,IF(I640="",I745,I640),IF('B. Dashboard'!$D$53=2,IF(I675="",I745,I675),IF('B. Dashboard'!$D$53=3,IF(I710="",I745,I710),(IF('B. Dashboard'!$D$53=4,I745)))))</f>
        <v>0</v>
      </c>
      <c r="J780" s="572">
        <f>IF('B. Dashboard'!$D$53=1,IF(J640="",J745,J640),IF('B. Dashboard'!$D$53=2,IF(J675="",J745,J675),IF('B. Dashboard'!$D$53=3,IF(J710="",J745,J710),(IF('B. Dashboard'!$D$53=4,J745)))))</f>
        <v>1</v>
      </c>
      <c r="K780" s="572">
        <f>IF('B. Dashboard'!$D$53=1,IF(K640="",K745,K640),IF('B. Dashboard'!$D$53=2,IF(K675="",K745,K675),IF('B. Dashboard'!$D$53=3,IF(K710="",K745,K710),(IF('B. Dashboard'!$D$53=4,K745)))))</f>
        <v>1</v>
      </c>
      <c r="L780" s="572">
        <f>IF('B. Dashboard'!$D$53=1,IF(L640="",L745,L640),IF('B. Dashboard'!$D$53=2,IF(L675="",L745,L675),IF('B. Dashboard'!$D$53=3,IF(L710="",L745,L710),(IF('B. Dashboard'!$D$53=4,L745)))))</f>
        <v>1</v>
      </c>
      <c r="M780" s="572">
        <f>IF('B. Dashboard'!$D$53=1,IF(M640="",M745,M640),IF('B. Dashboard'!$D$53=2,IF(M675="",M745,M675),IF('B. Dashboard'!$D$53=3,IF(M710="",M745,M710),(IF('B. Dashboard'!$D$53=4,M745)))))</f>
        <v>1</v>
      </c>
      <c r="N780" s="572">
        <f>IF('B. Dashboard'!$D$53=1,IF(N640="",N745,N640),IF('B. Dashboard'!$D$53=2,IF(N675="",N745,N675),IF('B. Dashboard'!$D$53=3,IF(N710="",N745,N710),(IF('B. Dashboard'!$D$53=4,N745)))))</f>
        <v>0</v>
      </c>
      <c r="O780" s="572">
        <f>IF('B. Dashboard'!$D$53=1,IF(O640="",O745,O640),IF('B. Dashboard'!$D$53=2,IF(O675="",O745,O675),IF('B. Dashboard'!$D$53=3,IF(O710="",O745,O710),(IF('B. Dashboard'!$D$53=4,O745)))))</f>
        <v>0</v>
      </c>
      <c r="P780" s="572">
        <f>IF('B. Dashboard'!$D$53=1,IF(P640="",P745,P640),IF('B. Dashboard'!$D$53=2,IF(P675="",P745,P675),IF('B. Dashboard'!$D$53=3,IF(P710="",P745,P710),(IF('B. Dashboard'!$D$53=4,P745)))))</f>
        <v>0</v>
      </c>
      <c r="Q780" s="572">
        <f>IF('B. Dashboard'!$D$53=1,IF(Q640="",Q745,Q640),IF('B. Dashboard'!$D$53=2,IF(Q675="",Q745,Q675),IF('B. Dashboard'!$D$53=3,IF(Q710="",Q745,Q710),(IF('B. Dashboard'!$D$53=4,Q745)))))</f>
        <v>0</v>
      </c>
      <c r="R780" s="572">
        <f>IF('B. Dashboard'!$D$53=1,IF(R640="",R745,R640),IF('B. Dashboard'!$D$53=2,IF(R675="",R745,R675),IF('B. Dashboard'!$D$53=3,IF(R710="",R745,R710),(IF('B. Dashboard'!$D$53=4,R745)))))</f>
        <v>1</v>
      </c>
      <c r="S780" s="572">
        <f>IF('B. Dashboard'!$D$53=1,IF(S640="",S745,S640),IF('B. Dashboard'!$D$53=2,IF(S675="",S745,S675),IF('B. Dashboard'!$D$53=3,IF(S710="",S745,S710),(IF('B. Dashboard'!$D$53=4,S745)))))</f>
        <v>1</v>
      </c>
      <c r="T780" s="572">
        <f>IF('B. Dashboard'!$D$53=1,IF(T640="",T745,T640),IF('B. Dashboard'!$D$53=2,IF(T675="",T745,T675),IF('B. Dashboard'!$D$53=3,IF(T710="",T745,T710),(IF('B. Dashboard'!$D$53=4,T745)))))</f>
        <v>1</v>
      </c>
      <c r="U780" s="572">
        <f>IF('B. Dashboard'!$D$53=1,IF(U640="",U745,U640),IF('B. Dashboard'!$D$53=2,IF(U675="",U745,U675),IF('B. Dashboard'!$D$53=3,IF(U710="",U745,U710),(IF('B. Dashboard'!$D$53=4,U745)))))</f>
        <v>1</v>
      </c>
      <c r="V780" s="572">
        <f>IF('B. Dashboard'!$D$53=1,IF(V640="",V745,V640),IF('B. Dashboard'!$D$53=2,IF(V675="",V745,V675),IF('B. Dashboard'!$D$53=3,IF(V710="",V745,V710),(IF('B. Dashboard'!$D$53=4,V745)))))</f>
        <v>0</v>
      </c>
      <c r="W780" s="572">
        <f>IF('B. Dashboard'!$D$53=1,IF(W640="",W745,W640),IF('B. Dashboard'!$D$53=2,IF(W675="",W745,W675),IF('B. Dashboard'!$D$53=3,IF(W710="",W745,W710),(IF('B. Dashboard'!$D$53=4,W745)))))</f>
        <v>0</v>
      </c>
      <c r="X780" s="572">
        <f>IF('B. Dashboard'!$D$53=1,IF(X640="",X745,X640),IF('B. Dashboard'!$D$53=2,IF(X675="",X745,X675),IF('B. Dashboard'!$D$53=3,IF(X710="",X745,X710),(IF('B. Dashboard'!$D$53=4,X745)))))</f>
        <v>0</v>
      </c>
      <c r="Y780" s="572">
        <f>IF('B. Dashboard'!$D$53=1,IF(Y640="",Y745,Y640),IF('B. Dashboard'!$D$53=2,IF(Y675="",Y745,Y675),IF('B. Dashboard'!$D$53=3,IF(Y710="",Y745,Y710),(IF('B. Dashboard'!$D$53=4,Y745)))))</f>
        <v>1</v>
      </c>
      <c r="Z780" s="572">
        <f>IF('B. Dashboard'!$D$53=1,IF(Z640="",Z745,Z640),IF('B. Dashboard'!$D$53=2,IF(Z675="",Z745,Z675),IF('B. Dashboard'!$D$53=3,IF(Z710="",Z745,Z710),(IF('B. Dashboard'!$D$53=4,Z745)))))</f>
        <v>1</v>
      </c>
      <c r="AA780" s="572">
        <f>IF('B. Dashboard'!$D$53=1,IF(AA640="",AA745,AA640),IF('B. Dashboard'!$D$53=2,IF(AA675="",AA745,AA675),IF('B. Dashboard'!$D$53=3,IF(AA710="",AA745,AA710),(IF('B. Dashboard'!$D$53=4,AA745)))))</f>
        <v>1</v>
      </c>
      <c r="AB780" s="572">
        <f>IF('B. Dashboard'!$D$53=1,IF(AB640="",AB745,AB640),IF('B. Dashboard'!$D$53=2,IF(AB675="",AB745,AB675),IF('B. Dashboard'!$D$53=3,IF(AB710="",AB745,AB710),(IF('B. Dashboard'!$D$53=4,AB745)))))</f>
        <v>1</v>
      </c>
      <c r="AC780" s="572">
        <f>IF('B. Dashboard'!$D$53=1,IF(AC640="",AC745,AC640),IF('B. Dashboard'!$D$53=2,IF(AC675="",AC745,AC675),IF('B. Dashboard'!$D$53=3,IF(AC710="",AC745,AC710),(IF('B. Dashboard'!$D$53=4,AC745)))))</f>
        <v>1</v>
      </c>
      <c r="AD780" s="572">
        <f>IF('B. Dashboard'!$D$53=1,IF(AD640="",AD745,AD640),IF('B. Dashboard'!$D$53=2,IF(AD675="",AD745,AD675),IF('B. Dashboard'!$D$53=3,IF(AD710="",AD745,AD710),(IF('B. Dashboard'!$D$53=4,AD745)))))</f>
        <v>0</v>
      </c>
      <c r="AE780" s="572">
        <f>IF('B. Dashboard'!$D$53=1,IF(AE640="",AE745,AE640),IF('B. Dashboard'!$D$53=2,IF(AE675="",AE745,AE675),IF('B. Dashboard'!$D$53=3,IF(AE710="",AE745,AE710),(IF('B. Dashboard'!$D$53=4,AE745)))))</f>
        <v>0</v>
      </c>
      <c r="AF780" s="572">
        <f>IF('B. Dashboard'!$D$53=1,IF(AF640="",AF745,AF640),IF('B. Dashboard'!$D$53=2,IF(AF675="",AF745,AF675),IF('B. Dashboard'!$D$53=3,IF(AF710="",AF745,AF710),(IF('B. Dashboard'!$D$53=4,AF745)))))</f>
        <v>0</v>
      </c>
      <c r="AG780" s="572">
        <f>IF('B. Dashboard'!$D$53=1,IF(AG640="",AG745,AG640),IF('B. Dashboard'!$D$53=2,IF(AG675="",AG745,AG675),IF('B. Dashboard'!$D$53=3,IF(AG710="",AG745,AG710),(IF('B. Dashboard'!$D$53=4,AG745)))))</f>
        <v>0</v>
      </c>
      <c r="AH780" s="572">
        <f>IF('B. Dashboard'!$D$53=1,IF(AH640="",AH745,AH640),IF('B. Dashboard'!$D$53=2,IF(AH675="",AH745,AH675),IF('B. Dashboard'!$D$53=3,IF(AH710="",AH745,AH710),(IF('B. Dashboard'!$D$53=4,AH745)))))</f>
        <v>0</v>
      </c>
    </row>
    <row r="781" spans="2:34" s="216" customFormat="1">
      <c r="B781" s="221"/>
      <c r="C781" s="237" t="str">
        <f t="shared" ref="C781:C791" si="292">C746</f>
        <v>S20</v>
      </c>
      <c r="D781" s="237" t="str">
        <f t="shared" si="273"/>
        <v>Subscribers</v>
      </c>
      <c r="E781" s="572">
        <f>IF('B. Dashboard'!$D$53=1,IF(E641="",E746,E641),IF('B. Dashboard'!$D$53=2,IF(E676="",E746,E676),IF('B. Dashboard'!$D$53=3,IF(E711="",E746,E711),(IF('B. Dashboard'!$D$53=4,E746)))))</f>
        <v>0</v>
      </c>
      <c r="F781" s="572">
        <f>IF('B. Dashboard'!$D$53=1,IF(F641="",F746,F641),IF('B. Dashboard'!$D$53=2,IF(F676="",F746,F676),IF('B. Dashboard'!$D$53=3,IF(F711="",F746,F711),(IF('B. Dashboard'!$D$53=4,F746)))))</f>
        <v>0</v>
      </c>
      <c r="G781" s="572">
        <f>IF('B. Dashboard'!$D$53=1,IF(G641="",G746,G641),IF('B. Dashboard'!$D$53=2,IF(G676="",G746,G676),IF('B. Dashboard'!$D$53=3,IF(G711="",G746,G711),(IF('B. Dashboard'!$D$53=4,G746)))))</f>
        <v>0</v>
      </c>
      <c r="H781" s="572">
        <f>IF('B. Dashboard'!$D$53=1,IF(H641="",H746,H641),IF('B. Dashboard'!$D$53=2,IF(H676="",H746,H676),IF('B. Dashboard'!$D$53=3,IF(H711="",H746,H711),(IF('B. Dashboard'!$D$53=4,H746)))))</f>
        <v>0</v>
      </c>
      <c r="I781" s="572">
        <f>IF('B. Dashboard'!$D$53=1,IF(I641="",I746,I641),IF('B. Dashboard'!$D$53=2,IF(I676="",I746,I676),IF('B. Dashboard'!$D$53=3,IF(I711="",I746,I711),(IF('B. Dashboard'!$D$53=4,I746)))))</f>
        <v>0</v>
      </c>
      <c r="J781" s="572">
        <f>IF('B. Dashboard'!$D$53=1,IF(J641="",J746,J641),IF('B. Dashboard'!$D$53=2,IF(J676="",J746,J676),IF('B. Dashboard'!$D$53=3,IF(J711="",J746,J711),(IF('B. Dashboard'!$D$53=4,J746)))))</f>
        <v>0</v>
      </c>
      <c r="K781" s="572">
        <f>IF('B. Dashboard'!$D$53=1,IF(K641="",K746,K641),IF('B. Dashboard'!$D$53=2,IF(K676="",K746,K676),IF('B. Dashboard'!$D$53=3,IF(K711="",K746,K711),(IF('B. Dashboard'!$D$53=4,K746)))))</f>
        <v>0</v>
      </c>
      <c r="L781" s="572">
        <f>IF('B. Dashboard'!$D$53=1,IF(L641="",L746,L641),IF('B. Dashboard'!$D$53=2,IF(L676="",L746,L676),IF('B. Dashboard'!$D$53=3,IF(L711="",L746,L711),(IF('B. Dashboard'!$D$53=4,L746)))))</f>
        <v>0</v>
      </c>
      <c r="M781" s="572">
        <f>IF('B. Dashboard'!$D$53=1,IF(M641="",M746,M641),IF('B. Dashboard'!$D$53=2,IF(M676="",M746,M676),IF('B. Dashboard'!$D$53=3,IF(M711="",M746,M711),(IF('B. Dashboard'!$D$53=4,M746)))))</f>
        <v>0</v>
      </c>
      <c r="N781" s="572">
        <f>IF('B. Dashboard'!$D$53=1,IF(N641="",N746,N641),IF('B. Dashboard'!$D$53=2,IF(N676="",N746,N676),IF('B. Dashboard'!$D$53=3,IF(N711="",N746,N711),(IF('B. Dashboard'!$D$53=4,N746)))))</f>
        <v>0</v>
      </c>
      <c r="O781" s="572">
        <f>IF('B. Dashboard'!$D$53=1,IF(O641="",O746,O641),IF('B. Dashboard'!$D$53=2,IF(O676="",O746,O676),IF('B. Dashboard'!$D$53=3,IF(O711="",O746,O711),(IF('B. Dashboard'!$D$53=4,O746)))))</f>
        <v>0</v>
      </c>
      <c r="P781" s="572">
        <f>IF('B. Dashboard'!$D$53=1,IF(P641="",P746,P641),IF('B. Dashboard'!$D$53=2,IF(P676="",P746,P676),IF('B. Dashboard'!$D$53=3,IF(P711="",P746,P711),(IF('B. Dashboard'!$D$53=4,P746)))))</f>
        <v>0</v>
      </c>
      <c r="Q781" s="572">
        <f>IF('B. Dashboard'!$D$53=1,IF(Q641="",Q746,Q641),IF('B. Dashboard'!$D$53=2,IF(Q676="",Q746,Q676),IF('B. Dashboard'!$D$53=3,IF(Q711="",Q746,Q711),(IF('B. Dashboard'!$D$53=4,Q746)))))</f>
        <v>0</v>
      </c>
      <c r="R781" s="572">
        <f>IF('B. Dashboard'!$D$53=1,IF(R641="",R746,R641),IF('B. Dashboard'!$D$53=2,IF(R676="",R746,R676),IF('B. Dashboard'!$D$53=3,IF(R711="",R746,R711),(IF('B. Dashboard'!$D$53=4,R746)))))</f>
        <v>0</v>
      </c>
      <c r="S781" s="572">
        <f>IF('B. Dashboard'!$D$53=1,IF(S641="",S746,S641),IF('B. Dashboard'!$D$53=2,IF(S676="",S746,S676),IF('B. Dashboard'!$D$53=3,IF(S711="",S746,S711),(IF('B. Dashboard'!$D$53=4,S746)))))</f>
        <v>0</v>
      </c>
      <c r="T781" s="572">
        <f>IF('B. Dashboard'!$D$53=1,IF(T641="",T746,T641),IF('B. Dashboard'!$D$53=2,IF(T676="",T746,T676),IF('B. Dashboard'!$D$53=3,IF(T711="",T746,T711),(IF('B. Dashboard'!$D$53=4,T746)))))</f>
        <v>0</v>
      </c>
      <c r="U781" s="572">
        <f>IF('B. Dashboard'!$D$53=1,IF(U641="",U746,U641),IF('B. Dashboard'!$D$53=2,IF(U676="",U746,U676),IF('B. Dashboard'!$D$53=3,IF(U711="",U746,U711),(IF('B. Dashboard'!$D$53=4,U746)))))</f>
        <v>0</v>
      </c>
      <c r="V781" s="572">
        <f>IF('B. Dashboard'!$D$53=1,IF(V641="",V746,V641),IF('B. Dashboard'!$D$53=2,IF(V676="",V746,V676),IF('B. Dashboard'!$D$53=3,IF(V711="",V746,V711),(IF('B. Dashboard'!$D$53=4,V746)))))</f>
        <v>0</v>
      </c>
      <c r="W781" s="572">
        <f>IF('B. Dashboard'!$D$53=1,IF(W641="",W746,W641),IF('B. Dashboard'!$D$53=2,IF(W676="",W746,W676),IF('B. Dashboard'!$D$53=3,IF(W711="",W746,W711),(IF('B. Dashboard'!$D$53=4,W746)))))</f>
        <v>0</v>
      </c>
      <c r="X781" s="572">
        <f>IF('B. Dashboard'!$D$53=1,IF(X641="",X746,X641),IF('B. Dashboard'!$D$53=2,IF(X676="",X746,X676),IF('B. Dashboard'!$D$53=3,IF(X711="",X746,X711),(IF('B. Dashboard'!$D$53=4,X746)))))</f>
        <v>0</v>
      </c>
      <c r="Y781" s="572">
        <f>IF('B. Dashboard'!$D$53=1,IF(Y641="",Y746,Y641),IF('B. Dashboard'!$D$53=2,IF(Y676="",Y746,Y676),IF('B. Dashboard'!$D$53=3,IF(Y711="",Y746,Y711),(IF('B. Dashboard'!$D$53=4,Y746)))))</f>
        <v>0</v>
      </c>
      <c r="Z781" s="572">
        <f>IF('B. Dashboard'!$D$53=1,IF(Z641="",Z746,Z641),IF('B. Dashboard'!$D$53=2,IF(Z676="",Z746,Z676),IF('B. Dashboard'!$D$53=3,IF(Z711="",Z746,Z711),(IF('B. Dashboard'!$D$53=4,Z746)))))</f>
        <v>0</v>
      </c>
      <c r="AA781" s="572">
        <f>IF('B. Dashboard'!$D$53=1,IF(AA641="",AA746,AA641),IF('B. Dashboard'!$D$53=2,IF(AA676="",AA746,AA676),IF('B. Dashboard'!$D$53=3,IF(AA711="",AA746,AA711),(IF('B. Dashboard'!$D$53=4,AA746)))))</f>
        <v>0</v>
      </c>
      <c r="AB781" s="572">
        <f>IF('B. Dashboard'!$D$53=1,IF(AB641="",AB746,AB641),IF('B. Dashboard'!$D$53=2,IF(AB676="",AB746,AB676),IF('B. Dashboard'!$D$53=3,IF(AB711="",AB746,AB711),(IF('B. Dashboard'!$D$53=4,AB746)))))</f>
        <v>0</v>
      </c>
      <c r="AC781" s="572">
        <f>IF('B. Dashboard'!$D$53=1,IF(AC641="",AC746,AC641),IF('B. Dashboard'!$D$53=2,IF(AC676="",AC746,AC676),IF('B. Dashboard'!$D$53=3,IF(AC711="",AC746,AC711),(IF('B. Dashboard'!$D$53=4,AC746)))))</f>
        <v>0</v>
      </c>
      <c r="AD781" s="572">
        <f>IF('B. Dashboard'!$D$53=1,IF(AD641="",AD746,AD641),IF('B. Dashboard'!$D$53=2,IF(AD676="",AD746,AD676),IF('B. Dashboard'!$D$53=3,IF(AD711="",AD746,AD711),(IF('B. Dashboard'!$D$53=4,AD746)))))</f>
        <v>0</v>
      </c>
      <c r="AE781" s="572">
        <f>IF('B. Dashboard'!$D$53=1,IF(AE641="",AE746,AE641),IF('B. Dashboard'!$D$53=2,IF(AE676="",AE746,AE676),IF('B. Dashboard'!$D$53=3,IF(AE711="",AE746,AE711),(IF('B. Dashboard'!$D$53=4,AE746)))))</f>
        <v>0</v>
      </c>
      <c r="AF781" s="572">
        <f>IF('B. Dashboard'!$D$53=1,IF(AF641="",AF746,AF641),IF('B. Dashboard'!$D$53=2,IF(AF676="",AF746,AF676),IF('B. Dashboard'!$D$53=3,IF(AF711="",AF746,AF711),(IF('B. Dashboard'!$D$53=4,AF746)))))</f>
        <v>0</v>
      </c>
      <c r="AG781" s="572">
        <f>IF('B. Dashboard'!$D$53=1,IF(AG641="",AG746,AG641),IF('B. Dashboard'!$D$53=2,IF(AG676="",AG746,AG676),IF('B. Dashboard'!$D$53=3,IF(AG711="",AG746,AG711),(IF('B. Dashboard'!$D$53=4,AG746)))))</f>
        <v>0</v>
      </c>
      <c r="AH781" s="572">
        <f>IF('B. Dashboard'!$D$53=1,IF(AH641="",AH746,AH641),IF('B. Dashboard'!$D$53=2,IF(AH676="",AH746,AH676),IF('B. Dashboard'!$D$53=3,IF(AH711="",AH746,AH711),(IF('B. Dashboard'!$D$53=4,AH746)))))</f>
        <v>0</v>
      </c>
    </row>
    <row r="782" spans="2:34" s="216" customFormat="1">
      <c r="B782" s="221"/>
      <c r="C782" s="237" t="str">
        <f t="shared" si="292"/>
        <v>S21</v>
      </c>
      <c r="D782" s="237" t="str">
        <f t="shared" si="273"/>
        <v>OTHER: complete as required</v>
      </c>
      <c r="E782" s="572">
        <f>IF('B. Dashboard'!$D$53=1,IF(E642="",E747,E642),IF('B. Dashboard'!$D$53=2,IF(E677="",E747,E677),IF('B. Dashboard'!$D$53=3,IF(E712="",E747,E712),(IF('B. Dashboard'!$D$53=4,E747)))))</f>
        <v>0</v>
      </c>
      <c r="F782" s="572">
        <f>IF('B. Dashboard'!$D$53=1,IF(F642="",F747,F642),IF('B. Dashboard'!$D$53=2,IF(F677="",F747,F677),IF('B. Dashboard'!$D$53=3,IF(F712="",F747,F712),(IF('B. Dashboard'!$D$53=4,F747)))))</f>
        <v>0</v>
      </c>
      <c r="G782" s="572">
        <f>IF('B. Dashboard'!$D$53=1,IF(G642="",G747,G642),IF('B. Dashboard'!$D$53=2,IF(G677="",G747,G677),IF('B. Dashboard'!$D$53=3,IF(G712="",G747,G712),(IF('B. Dashboard'!$D$53=4,G747)))))</f>
        <v>0</v>
      </c>
      <c r="H782" s="572">
        <f>IF('B. Dashboard'!$D$53=1,IF(H642="",H747,H642),IF('B. Dashboard'!$D$53=2,IF(H677="",H747,H677),IF('B. Dashboard'!$D$53=3,IF(H712="",H747,H712),(IF('B. Dashboard'!$D$53=4,H747)))))</f>
        <v>0</v>
      </c>
      <c r="I782" s="572">
        <f>IF('B. Dashboard'!$D$53=1,IF(I642="",I747,I642),IF('B. Dashboard'!$D$53=2,IF(I677="",I747,I677),IF('B. Dashboard'!$D$53=3,IF(I712="",I747,I712),(IF('B. Dashboard'!$D$53=4,I747)))))</f>
        <v>0</v>
      </c>
      <c r="J782" s="572">
        <f>IF('B. Dashboard'!$D$53=1,IF(J642="",J747,J642),IF('B. Dashboard'!$D$53=2,IF(J677="",J747,J677),IF('B. Dashboard'!$D$53=3,IF(J712="",J747,J712),(IF('B. Dashboard'!$D$53=4,J747)))))</f>
        <v>0</v>
      </c>
      <c r="K782" s="572">
        <f>IF('B. Dashboard'!$D$53=1,IF(K642="",K747,K642),IF('B. Dashboard'!$D$53=2,IF(K677="",K747,K677),IF('B. Dashboard'!$D$53=3,IF(K712="",K747,K712),(IF('B. Dashboard'!$D$53=4,K747)))))</f>
        <v>0</v>
      </c>
      <c r="L782" s="572">
        <f>IF('B. Dashboard'!$D$53=1,IF(L642="",L747,L642),IF('B. Dashboard'!$D$53=2,IF(L677="",L747,L677),IF('B. Dashboard'!$D$53=3,IF(L712="",L747,L712),(IF('B. Dashboard'!$D$53=4,L747)))))</f>
        <v>0</v>
      </c>
      <c r="M782" s="572">
        <f>IF('B. Dashboard'!$D$53=1,IF(M642="",M747,M642),IF('B. Dashboard'!$D$53=2,IF(M677="",M747,M677),IF('B. Dashboard'!$D$53=3,IF(M712="",M747,M712),(IF('B. Dashboard'!$D$53=4,M747)))))</f>
        <v>0</v>
      </c>
      <c r="N782" s="572">
        <f>IF('B. Dashboard'!$D$53=1,IF(N642="",N747,N642),IF('B. Dashboard'!$D$53=2,IF(N677="",N747,N677),IF('B. Dashboard'!$D$53=3,IF(N712="",N747,N712),(IF('B. Dashboard'!$D$53=4,N747)))))</f>
        <v>0</v>
      </c>
      <c r="O782" s="572">
        <f>IF('B. Dashboard'!$D$53=1,IF(O642="",O747,O642),IF('B. Dashboard'!$D$53=2,IF(O677="",O747,O677),IF('B. Dashboard'!$D$53=3,IF(O712="",O747,O712),(IF('B. Dashboard'!$D$53=4,O747)))))</f>
        <v>0</v>
      </c>
      <c r="P782" s="572">
        <f>IF('B. Dashboard'!$D$53=1,IF(P642="",P747,P642),IF('B. Dashboard'!$D$53=2,IF(P677="",P747,P677),IF('B. Dashboard'!$D$53=3,IF(P712="",P747,P712),(IF('B. Dashboard'!$D$53=4,P747)))))</f>
        <v>0</v>
      </c>
      <c r="Q782" s="572">
        <f>IF('B. Dashboard'!$D$53=1,IF(Q642="",Q747,Q642),IF('B. Dashboard'!$D$53=2,IF(Q677="",Q747,Q677),IF('B. Dashboard'!$D$53=3,IF(Q712="",Q747,Q712),(IF('B. Dashboard'!$D$53=4,Q747)))))</f>
        <v>0</v>
      </c>
      <c r="R782" s="572">
        <f>IF('B. Dashboard'!$D$53=1,IF(R642="",R747,R642),IF('B. Dashboard'!$D$53=2,IF(R677="",R747,R677),IF('B. Dashboard'!$D$53=3,IF(R712="",R747,R712),(IF('B. Dashboard'!$D$53=4,R747)))))</f>
        <v>0</v>
      </c>
      <c r="S782" s="572">
        <f>IF('B. Dashboard'!$D$53=1,IF(S642="",S747,S642),IF('B. Dashboard'!$D$53=2,IF(S677="",S747,S677),IF('B. Dashboard'!$D$53=3,IF(S712="",S747,S712),(IF('B. Dashboard'!$D$53=4,S747)))))</f>
        <v>0</v>
      </c>
      <c r="T782" s="572">
        <f>IF('B. Dashboard'!$D$53=1,IF(T642="",T747,T642),IF('B. Dashboard'!$D$53=2,IF(T677="",T747,T677),IF('B. Dashboard'!$D$53=3,IF(T712="",T747,T712),(IF('B. Dashboard'!$D$53=4,T747)))))</f>
        <v>0</v>
      </c>
      <c r="U782" s="572">
        <f>IF('B. Dashboard'!$D$53=1,IF(U642="",U747,U642),IF('B. Dashboard'!$D$53=2,IF(U677="",U747,U677),IF('B. Dashboard'!$D$53=3,IF(U712="",U747,U712),(IF('B. Dashboard'!$D$53=4,U747)))))</f>
        <v>0</v>
      </c>
      <c r="V782" s="572">
        <f>IF('B. Dashboard'!$D$53=1,IF(V642="",V747,V642),IF('B. Dashboard'!$D$53=2,IF(V677="",V747,V677),IF('B. Dashboard'!$D$53=3,IF(V712="",V747,V712),(IF('B. Dashboard'!$D$53=4,V747)))))</f>
        <v>0</v>
      </c>
      <c r="W782" s="572">
        <f>IF('B. Dashboard'!$D$53=1,IF(W642="",W747,W642),IF('B. Dashboard'!$D$53=2,IF(W677="",W747,W677),IF('B. Dashboard'!$D$53=3,IF(W712="",W747,W712),(IF('B. Dashboard'!$D$53=4,W747)))))</f>
        <v>0</v>
      </c>
      <c r="X782" s="572">
        <f>IF('B. Dashboard'!$D$53=1,IF(X642="",X747,X642),IF('B. Dashboard'!$D$53=2,IF(X677="",X747,X677),IF('B. Dashboard'!$D$53=3,IF(X712="",X747,X712),(IF('B. Dashboard'!$D$53=4,X747)))))</f>
        <v>0</v>
      </c>
      <c r="Y782" s="572">
        <f>IF('B. Dashboard'!$D$53=1,IF(Y642="",Y747,Y642),IF('B. Dashboard'!$D$53=2,IF(Y677="",Y747,Y677),IF('B. Dashboard'!$D$53=3,IF(Y712="",Y747,Y712),(IF('B. Dashboard'!$D$53=4,Y747)))))</f>
        <v>0</v>
      </c>
      <c r="Z782" s="572">
        <f>IF('B. Dashboard'!$D$53=1,IF(Z642="",Z747,Z642),IF('B. Dashboard'!$D$53=2,IF(Z677="",Z747,Z677),IF('B. Dashboard'!$D$53=3,IF(Z712="",Z747,Z712),(IF('B. Dashboard'!$D$53=4,Z747)))))</f>
        <v>0</v>
      </c>
      <c r="AA782" s="572">
        <f>IF('B. Dashboard'!$D$53=1,IF(AA642="",AA747,AA642),IF('B. Dashboard'!$D$53=2,IF(AA677="",AA747,AA677),IF('B. Dashboard'!$D$53=3,IF(AA712="",AA747,AA712),(IF('B. Dashboard'!$D$53=4,AA747)))))</f>
        <v>0</v>
      </c>
      <c r="AB782" s="572">
        <f>IF('B. Dashboard'!$D$53=1,IF(AB642="",AB747,AB642),IF('B. Dashboard'!$D$53=2,IF(AB677="",AB747,AB677),IF('B. Dashboard'!$D$53=3,IF(AB712="",AB747,AB712),(IF('B. Dashboard'!$D$53=4,AB747)))))</f>
        <v>0</v>
      </c>
      <c r="AC782" s="572">
        <f>IF('B. Dashboard'!$D$53=1,IF(AC642="",AC747,AC642),IF('B. Dashboard'!$D$53=2,IF(AC677="",AC747,AC677),IF('B. Dashboard'!$D$53=3,IF(AC712="",AC747,AC712),(IF('B. Dashboard'!$D$53=4,AC747)))))</f>
        <v>0</v>
      </c>
      <c r="AD782" s="572">
        <f>IF('B. Dashboard'!$D$53=1,IF(AD642="",AD747,AD642),IF('B. Dashboard'!$D$53=2,IF(AD677="",AD747,AD677),IF('B. Dashboard'!$D$53=3,IF(AD712="",AD747,AD712),(IF('B. Dashboard'!$D$53=4,AD747)))))</f>
        <v>0</v>
      </c>
      <c r="AE782" s="572">
        <f>IF('B. Dashboard'!$D$53=1,IF(AE642="",AE747,AE642),IF('B. Dashboard'!$D$53=2,IF(AE677="",AE747,AE677),IF('B. Dashboard'!$D$53=3,IF(AE712="",AE747,AE712),(IF('B. Dashboard'!$D$53=4,AE747)))))</f>
        <v>0</v>
      </c>
      <c r="AF782" s="572">
        <f>IF('B. Dashboard'!$D$53=1,IF(AF642="",AF747,AF642),IF('B. Dashboard'!$D$53=2,IF(AF677="",AF747,AF677),IF('B. Dashboard'!$D$53=3,IF(AF712="",AF747,AF712),(IF('B. Dashboard'!$D$53=4,AF747)))))</f>
        <v>0</v>
      </c>
      <c r="AG782" s="572">
        <f>IF('B. Dashboard'!$D$53=1,IF(AG642="",AG747,AG642),IF('B. Dashboard'!$D$53=2,IF(AG677="",AG747,AG677),IF('B. Dashboard'!$D$53=3,IF(AG712="",AG747,AG712),(IF('B. Dashboard'!$D$53=4,AG747)))))</f>
        <v>0</v>
      </c>
      <c r="AH782" s="572">
        <f>IF('B. Dashboard'!$D$53=1,IF(AH642="",AH747,AH642),IF('B. Dashboard'!$D$53=2,IF(AH677="",AH747,AH677),IF('B. Dashboard'!$D$53=3,IF(AH712="",AH747,AH712),(IF('B. Dashboard'!$D$53=4,AH747)))))</f>
        <v>0</v>
      </c>
    </row>
    <row r="783" spans="2:34" s="216" customFormat="1">
      <c r="B783" s="221"/>
      <c r="C783" s="237" t="str">
        <f t="shared" si="292"/>
        <v>S22</v>
      </c>
      <c r="D783" s="237" t="str">
        <f t="shared" si="273"/>
        <v>OTHER: complete as required</v>
      </c>
      <c r="E783" s="572">
        <f>IF('B. Dashboard'!$D$53=1,IF(E643="",E748,E643),IF('B. Dashboard'!$D$53=2,IF(E678="",E748,E678),IF('B. Dashboard'!$D$53=3,IF(E713="",E748,E713),(IF('B. Dashboard'!$D$53=4,E748)))))</f>
        <v>0</v>
      </c>
      <c r="F783" s="572">
        <f>IF('B. Dashboard'!$D$53=1,IF(F643="",F748,F643),IF('B. Dashboard'!$D$53=2,IF(F678="",F748,F678),IF('B. Dashboard'!$D$53=3,IF(F713="",F748,F713),(IF('B. Dashboard'!$D$53=4,F748)))))</f>
        <v>0</v>
      </c>
      <c r="G783" s="572">
        <f>IF('B. Dashboard'!$D$53=1,IF(G643="",G748,G643),IF('B. Dashboard'!$D$53=2,IF(G678="",G748,G678),IF('B. Dashboard'!$D$53=3,IF(G713="",G748,G713),(IF('B. Dashboard'!$D$53=4,G748)))))</f>
        <v>0</v>
      </c>
      <c r="H783" s="572">
        <f>IF('B. Dashboard'!$D$53=1,IF(H643="",H748,H643),IF('B. Dashboard'!$D$53=2,IF(H678="",H748,H678),IF('B. Dashboard'!$D$53=3,IF(H713="",H748,H713),(IF('B. Dashboard'!$D$53=4,H748)))))</f>
        <v>0</v>
      </c>
      <c r="I783" s="572">
        <f>IF('B. Dashboard'!$D$53=1,IF(I643="",I748,I643),IF('B. Dashboard'!$D$53=2,IF(I678="",I748,I678),IF('B. Dashboard'!$D$53=3,IF(I713="",I748,I713),(IF('B. Dashboard'!$D$53=4,I748)))))</f>
        <v>0</v>
      </c>
      <c r="J783" s="572">
        <f>IF('B. Dashboard'!$D$53=1,IF(J643="",J748,J643),IF('B. Dashboard'!$D$53=2,IF(J678="",J748,J678),IF('B. Dashboard'!$D$53=3,IF(J713="",J748,J713),(IF('B. Dashboard'!$D$53=4,J748)))))</f>
        <v>0</v>
      </c>
      <c r="K783" s="572">
        <f>IF('B. Dashboard'!$D$53=1,IF(K643="",K748,K643),IF('B. Dashboard'!$D$53=2,IF(K678="",K748,K678),IF('B. Dashboard'!$D$53=3,IF(K713="",K748,K713),(IF('B. Dashboard'!$D$53=4,K748)))))</f>
        <v>0</v>
      </c>
      <c r="L783" s="572">
        <f>IF('B. Dashboard'!$D$53=1,IF(L643="",L748,L643),IF('B. Dashboard'!$D$53=2,IF(L678="",L748,L678),IF('B. Dashboard'!$D$53=3,IF(L713="",L748,L713),(IF('B. Dashboard'!$D$53=4,L748)))))</f>
        <v>0</v>
      </c>
      <c r="M783" s="572">
        <f>IF('B. Dashboard'!$D$53=1,IF(M643="",M748,M643),IF('B. Dashboard'!$D$53=2,IF(M678="",M748,M678),IF('B. Dashboard'!$D$53=3,IF(M713="",M748,M713),(IF('B. Dashboard'!$D$53=4,M748)))))</f>
        <v>0</v>
      </c>
      <c r="N783" s="572">
        <f>IF('B. Dashboard'!$D$53=1,IF(N643="",N748,N643),IF('B. Dashboard'!$D$53=2,IF(N678="",N748,N678),IF('B. Dashboard'!$D$53=3,IF(N713="",N748,N713),(IF('B. Dashboard'!$D$53=4,N748)))))</f>
        <v>0</v>
      </c>
      <c r="O783" s="572">
        <f>IF('B. Dashboard'!$D$53=1,IF(O643="",O748,O643),IF('B. Dashboard'!$D$53=2,IF(O678="",O748,O678),IF('B. Dashboard'!$D$53=3,IF(O713="",O748,O713),(IF('B. Dashboard'!$D$53=4,O748)))))</f>
        <v>0</v>
      </c>
      <c r="P783" s="572">
        <f>IF('B. Dashboard'!$D$53=1,IF(P643="",P748,P643),IF('B. Dashboard'!$D$53=2,IF(P678="",P748,P678),IF('B. Dashboard'!$D$53=3,IF(P713="",P748,P713),(IF('B. Dashboard'!$D$53=4,P748)))))</f>
        <v>0</v>
      </c>
      <c r="Q783" s="572">
        <f>IF('B. Dashboard'!$D$53=1,IF(Q643="",Q748,Q643),IF('B. Dashboard'!$D$53=2,IF(Q678="",Q748,Q678),IF('B. Dashboard'!$D$53=3,IF(Q713="",Q748,Q713),(IF('B. Dashboard'!$D$53=4,Q748)))))</f>
        <v>0</v>
      </c>
      <c r="R783" s="572">
        <f>IF('B. Dashboard'!$D$53=1,IF(R643="",R748,R643),IF('B. Dashboard'!$D$53=2,IF(R678="",R748,R678),IF('B. Dashboard'!$D$53=3,IF(R713="",R748,R713),(IF('B. Dashboard'!$D$53=4,R748)))))</f>
        <v>0</v>
      </c>
      <c r="S783" s="572">
        <f>IF('B. Dashboard'!$D$53=1,IF(S643="",S748,S643),IF('B. Dashboard'!$D$53=2,IF(S678="",S748,S678),IF('B. Dashboard'!$D$53=3,IF(S713="",S748,S713),(IF('B. Dashboard'!$D$53=4,S748)))))</f>
        <v>0</v>
      </c>
      <c r="T783" s="572">
        <f>IF('B. Dashboard'!$D$53=1,IF(T643="",T748,T643),IF('B. Dashboard'!$D$53=2,IF(T678="",T748,T678),IF('B. Dashboard'!$D$53=3,IF(T713="",T748,T713),(IF('B. Dashboard'!$D$53=4,T748)))))</f>
        <v>0</v>
      </c>
      <c r="U783" s="572">
        <f>IF('B. Dashboard'!$D$53=1,IF(U643="",U748,U643),IF('B. Dashboard'!$D$53=2,IF(U678="",U748,U678),IF('B. Dashboard'!$D$53=3,IF(U713="",U748,U713),(IF('B. Dashboard'!$D$53=4,U748)))))</f>
        <v>0</v>
      </c>
      <c r="V783" s="572">
        <f>IF('B. Dashboard'!$D$53=1,IF(V643="",V748,V643),IF('B. Dashboard'!$D$53=2,IF(V678="",V748,V678),IF('B. Dashboard'!$D$53=3,IF(V713="",V748,V713),(IF('B. Dashboard'!$D$53=4,V748)))))</f>
        <v>0</v>
      </c>
      <c r="W783" s="572">
        <f>IF('B. Dashboard'!$D$53=1,IF(W643="",W748,W643),IF('B. Dashboard'!$D$53=2,IF(W678="",W748,W678),IF('B. Dashboard'!$D$53=3,IF(W713="",W748,W713),(IF('B. Dashboard'!$D$53=4,W748)))))</f>
        <v>0</v>
      </c>
      <c r="X783" s="572">
        <f>IF('B. Dashboard'!$D$53=1,IF(X643="",X748,X643),IF('B. Dashboard'!$D$53=2,IF(X678="",X748,X678),IF('B. Dashboard'!$D$53=3,IF(X713="",X748,X713),(IF('B. Dashboard'!$D$53=4,X748)))))</f>
        <v>0</v>
      </c>
      <c r="Y783" s="572">
        <f>IF('B. Dashboard'!$D$53=1,IF(Y643="",Y748,Y643),IF('B. Dashboard'!$D$53=2,IF(Y678="",Y748,Y678),IF('B. Dashboard'!$D$53=3,IF(Y713="",Y748,Y713),(IF('B. Dashboard'!$D$53=4,Y748)))))</f>
        <v>0</v>
      </c>
      <c r="Z783" s="572">
        <f>IF('B. Dashboard'!$D$53=1,IF(Z643="",Z748,Z643),IF('B. Dashboard'!$D$53=2,IF(Z678="",Z748,Z678),IF('B. Dashboard'!$D$53=3,IF(Z713="",Z748,Z713),(IF('B. Dashboard'!$D$53=4,Z748)))))</f>
        <v>0</v>
      </c>
      <c r="AA783" s="572">
        <f>IF('B. Dashboard'!$D$53=1,IF(AA643="",AA748,AA643),IF('B. Dashboard'!$D$53=2,IF(AA678="",AA748,AA678),IF('B. Dashboard'!$D$53=3,IF(AA713="",AA748,AA713),(IF('B. Dashboard'!$D$53=4,AA748)))))</f>
        <v>0</v>
      </c>
      <c r="AB783" s="572">
        <f>IF('B. Dashboard'!$D$53=1,IF(AB643="",AB748,AB643),IF('B. Dashboard'!$D$53=2,IF(AB678="",AB748,AB678),IF('B. Dashboard'!$D$53=3,IF(AB713="",AB748,AB713),(IF('B. Dashboard'!$D$53=4,AB748)))))</f>
        <v>0</v>
      </c>
      <c r="AC783" s="572">
        <f>IF('B. Dashboard'!$D$53=1,IF(AC643="",AC748,AC643),IF('B. Dashboard'!$D$53=2,IF(AC678="",AC748,AC678),IF('B. Dashboard'!$D$53=3,IF(AC713="",AC748,AC713),(IF('B. Dashboard'!$D$53=4,AC748)))))</f>
        <v>0</v>
      </c>
      <c r="AD783" s="572">
        <f>IF('B. Dashboard'!$D$53=1,IF(AD643="",AD748,AD643),IF('B. Dashboard'!$D$53=2,IF(AD678="",AD748,AD678),IF('B. Dashboard'!$D$53=3,IF(AD713="",AD748,AD713),(IF('B. Dashboard'!$D$53=4,AD748)))))</f>
        <v>0</v>
      </c>
      <c r="AE783" s="572">
        <f>IF('B. Dashboard'!$D$53=1,IF(AE643="",AE748,AE643),IF('B. Dashboard'!$D$53=2,IF(AE678="",AE748,AE678),IF('B. Dashboard'!$D$53=3,IF(AE713="",AE748,AE713),(IF('B. Dashboard'!$D$53=4,AE748)))))</f>
        <v>0</v>
      </c>
      <c r="AF783" s="572">
        <f>IF('B. Dashboard'!$D$53=1,IF(AF643="",AF748,AF643),IF('B. Dashboard'!$D$53=2,IF(AF678="",AF748,AF678),IF('B. Dashboard'!$D$53=3,IF(AF713="",AF748,AF713),(IF('B. Dashboard'!$D$53=4,AF748)))))</f>
        <v>0</v>
      </c>
      <c r="AG783" s="572">
        <f>IF('B. Dashboard'!$D$53=1,IF(AG643="",AG748,AG643),IF('B. Dashboard'!$D$53=2,IF(AG678="",AG748,AG678),IF('B. Dashboard'!$D$53=3,IF(AG713="",AG748,AG713),(IF('B. Dashboard'!$D$53=4,AG748)))))</f>
        <v>0</v>
      </c>
      <c r="AH783" s="572">
        <f>IF('B. Dashboard'!$D$53=1,IF(AH643="",AH748,AH643),IF('B. Dashboard'!$D$53=2,IF(AH678="",AH748,AH678),IF('B. Dashboard'!$D$53=3,IF(AH713="",AH748,AH713),(IF('B. Dashboard'!$D$53=4,AH748)))))</f>
        <v>0</v>
      </c>
    </row>
    <row r="784" spans="2:34" s="216" customFormat="1">
      <c r="B784" s="221"/>
      <c r="C784" s="237" t="str">
        <f t="shared" si="292"/>
        <v>S23</v>
      </c>
      <c r="D784" s="237" t="str">
        <f t="shared" si="273"/>
        <v>OTHER: complete as required</v>
      </c>
      <c r="E784" s="572">
        <f>IF('B. Dashboard'!$D$53=1,IF(E644="",E749,E644),IF('B. Dashboard'!$D$53=2,IF(E679="",E749,E679),IF('B. Dashboard'!$D$53=3,IF(E714="",E749,E714),(IF('B. Dashboard'!$D$53=4,E749)))))</f>
        <v>0</v>
      </c>
      <c r="F784" s="572">
        <f>IF('B. Dashboard'!$D$53=1,IF(F644="",F749,F644),IF('B. Dashboard'!$D$53=2,IF(F679="",F749,F679),IF('B. Dashboard'!$D$53=3,IF(F714="",F749,F714),(IF('B. Dashboard'!$D$53=4,F749)))))</f>
        <v>0</v>
      </c>
      <c r="G784" s="572">
        <f>IF('B. Dashboard'!$D$53=1,IF(G644="",G749,G644),IF('B. Dashboard'!$D$53=2,IF(G679="",G749,G679),IF('B. Dashboard'!$D$53=3,IF(G714="",G749,G714),(IF('B. Dashboard'!$D$53=4,G749)))))</f>
        <v>0</v>
      </c>
      <c r="H784" s="572">
        <f>IF('B. Dashboard'!$D$53=1,IF(H644="",H749,H644),IF('B. Dashboard'!$D$53=2,IF(H679="",H749,H679),IF('B. Dashboard'!$D$53=3,IF(H714="",H749,H714),(IF('B. Dashboard'!$D$53=4,H749)))))</f>
        <v>0</v>
      </c>
      <c r="I784" s="572">
        <f>IF('B. Dashboard'!$D$53=1,IF(I644="",I749,I644),IF('B. Dashboard'!$D$53=2,IF(I679="",I749,I679),IF('B. Dashboard'!$D$53=3,IF(I714="",I749,I714),(IF('B. Dashboard'!$D$53=4,I749)))))</f>
        <v>0</v>
      </c>
      <c r="J784" s="572">
        <f>IF('B. Dashboard'!$D$53=1,IF(J644="",J749,J644),IF('B. Dashboard'!$D$53=2,IF(J679="",J749,J679),IF('B. Dashboard'!$D$53=3,IF(J714="",J749,J714),(IF('B. Dashboard'!$D$53=4,J749)))))</f>
        <v>0</v>
      </c>
      <c r="K784" s="572">
        <f>IF('B. Dashboard'!$D$53=1,IF(K644="",K749,K644),IF('B. Dashboard'!$D$53=2,IF(K679="",K749,K679),IF('B. Dashboard'!$D$53=3,IF(K714="",K749,K714),(IF('B. Dashboard'!$D$53=4,K749)))))</f>
        <v>0</v>
      </c>
      <c r="L784" s="572">
        <f>IF('B. Dashboard'!$D$53=1,IF(L644="",L749,L644),IF('B. Dashboard'!$D$53=2,IF(L679="",L749,L679),IF('B. Dashboard'!$D$53=3,IF(L714="",L749,L714),(IF('B. Dashboard'!$D$53=4,L749)))))</f>
        <v>0</v>
      </c>
      <c r="M784" s="572">
        <f>IF('B. Dashboard'!$D$53=1,IF(M644="",M749,M644),IF('B. Dashboard'!$D$53=2,IF(M679="",M749,M679),IF('B. Dashboard'!$D$53=3,IF(M714="",M749,M714),(IF('B. Dashboard'!$D$53=4,M749)))))</f>
        <v>0</v>
      </c>
      <c r="N784" s="572">
        <f>IF('B. Dashboard'!$D$53=1,IF(N644="",N749,N644),IF('B. Dashboard'!$D$53=2,IF(N679="",N749,N679),IF('B. Dashboard'!$D$53=3,IF(N714="",N749,N714),(IF('B. Dashboard'!$D$53=4,N749)))))</f>
        <v>0</v>
      </c>
      <c r="O784" s="572">
        <f>IF('B. Dashboard'!$D$53=1,IF(O644="",O749,O644),IF('B. Dashboard'!$D$53=2,IF(O679="",O749,O679),IF('B. Dashboard'!$D$53=3,IF(O714="",O749,O714),(IF('B. Dashboard'!$D$53=4,O749)))))</f>
        <v>0</v>
      </c>
      <c r="P784" s="572">
        <f>IF('B. Dashboard'!$D$53=1,IF(P644="",P749,P644),IF('B. Dashboard'!$D$53=2,IF(P679="",P749,P679),IF('B. Dashboard'!$D$53=3,IF(P714="",P749,P714),(IF('B. Dashboard'!$D$53=4,P749)))))</f>
        <v>0</v>
      </c>
      <c r="Q784" s="572">
        <f>IF('B. Dashboard'!$D$53=1,IF(Q644="",Q749,Q644),IF('B. Dashboard'!$D$53=2,IF(Q679="",Q749,Q679),IF('B. Dashboard'!$D$53=3,IF(Q714="",Q749,Q714),(IF('B. Dashboard'!$D$53=4,Q749)))))</f>
        <v>0</v>
      </c>
      <c r="R784" s="572">
        <f>IF('B. Dashboard'!$D$53=1,IF(R644="",R749,R644),IF('B. Dashboard'!$D$53=2,IF(R679="",R749,R679),IF('B. Dashboard'!$D$53=3,IF(R714="",R749,R714),(IF('B. Dashboard'!$D$53=4,R749)))))</f>
        <v>0</v>
      </c>
      <c r="S784" s="572">
        <f>IF('B. Dashboard'!$D$53=1,IF(S644="",S749,S644),IF('B. Dashboard'!$D$53=2,IF(S679="",S749,S679),IF('B. Dashboard'!$D$53=3,IF(S714="",S749,S714),(IF('B. Dashboard'!$D$53=4,S749)))))</f>
        <v>0</v>
      </c>
      <c r="T784" s="572">
        <f>IF('B. Dashboard'!$D$53=1,IF(T644="",T749,T644),IF('B. Dashboard'!$D$53=2,IF(T679="",T749,T679),IF('B. Dashboard'!$D$53=3,IF(T714="",T749,T714),(IF('B. Dashboard'!$D$53=4,T749)))))</f>
        <v>0</v>
      </c>
      <c r="U784" s="572">
        <f>IF('B. Dashboard'!$D$53=1,IF(U644="",U749,U644),IF('B. Dashboard'!$D$53=2,IF(U679="",U749,U679),IF('B. Dashboard'!$D$53=3,IF(U714="",U749,U714),(IF('B. Dashboard'!$D$53=4,U749)))))</f>
        <v>0</v>
      </c>
      <c r="V784" s="572">
        <f>IF('B. Dashboard'!$D$53=1,IF(V644="",V749,V644),IF('B. Dashboard'!$D$53=2,IF(V679="",V749,V679),IF('B. Dashboard'!$D$53=3,IF(V714="",V749,V714),(IF('B. Dashboard'!$D$53=4,V749)))))</f>
        <v>0</v>
      </c>
      <c r="W784" s="572">
        <f>IF('B. Dashboard'!$D$53=1,IF(W644="",W749,W644),IF('B. Dashboard'!$D$53=2,IF(W679="",W749,W679),IF('B. Dashboard'!$D$53=3,IF(W714="",W749,W714),(IF('B. Dashboard'!$D$53=4,W749)))))</f>
        <v>0</v>
      </c>
      <c r="X784" s="572">
        <f>IF('B. Dashboard'!$D$53=1,IF(X644="",X749,X644),IF('B. Dashboard'!$D$53=2,IF(X679="",X749,X679),IF('B. Dashboard'!$D$53=3,IF(X714="",X749,X714),(IF('B. Dashboard'!$D$53=4,X749)))))</f>
        <v>0</v>
      </c>
      <c r="Y784" s="572">
        <f>IF('B. Dashboard'!$D$53=1,IF(Y644="",Y749,Y644),IF('B. Dashboard'!$D$53=2,IF(Y679="",Y749,Y679),IF('B. Dashboard'!$D$53=3,IF(Y714="",Y749,Y714),(IF('B. Dashboard'!$D$53=4,Y749)))))</f>
        <v>0</v>
      </c>
      <c r="Z784" s="572">
        <f>IF('B. Dashboard'!$D$53=1,IF(Z644="",Z749,Z644),IF('B. Dashboard'!$D$53=2,IF(Z679="",Z749,Z679),IF('B. Dashboard'!$D$53=3,IF(Z714="",Z749,Z714),(IF('B. Dashboard'!$D$53=4,Z749)))))</f>
        <v>0</v>
      </c>
      <c r="AA784" s="572">
        <f>IF('B. Dashboard'!$D$53=1,IF(AA644="",AA749,AA644),IF('B. Dashboard'!$D$53=2,IF(AA679="",AA749,AA679),IF('B. Dashboard'!$D$53=3,IF(AA714="",AA749,AA714),(IF('B. Dashboard'!$D$53=4,AA749)))))</f>
        <v>0</v>
      </c>
      <c r="AB784" s="572">
        <f>IF('B. Dashboard'!$D$53=1,IF(AB644="",AB749,AB644),IF('B. Dashboard'!$D$53=2,IF(AB679="",AB749,AB679),IF('B. Dashboard'!$D$53=3,IF(AB714="",AB749,AB714),(IF('B. Dashboard'!$D$53=4,AB749)))))</f>
        <v>0</v>
      </c>
      <c r="AC784" s="572">
        <f>IF('B. Dashboard'!$D$53=1,IF(AC644="",AC749,AC644),IF('B. Dashboard'!$D$53=2,IF(AC679="",AC749,AC679),IF('B. Dashboard'!$D$53=3,IF(AC714="",AC749,AC714),(IF('B. Dashboard'!$D$53=4,AC749)))))</f>
        <v>0</v>
      </c>
      <c r="AD784" s="572">
        <f>IF('B. Dashboard'!$D$53=1,IF(AD644="",AD749,AD644),IF('B. Dashboard'!$D$53=2,IF(AD679="",AD749,AD679),IF('B. Dashboard'!$D$53=3,IF(AD714="",AD749,AD714),(IF('B. Dashboard'!$D$53=4,AD749)))))</f>
        <v>0</v>
      </c>
      <c r="AE784" s="572">
        <f>IF('B. Dashboard'!$D$53=1,IF(AE644="",AE749,AE644),IF('B. Dashboard'!$D$53=2,IF(AE679="",AE749,AE679),IF('B. Dashboard'!$D$53=3,IF(AE714="",AE749,AE714),(IF('B. Dashboard'!$D$53=4,AE749)))))</f>
        <v>0</v>
      </c>
      <c r="AF784" s="572">
        <f>IF('B. Dashboard'!$D$53=1,IF(AF644="",AF749,AF644),IF('B. Dashboard'!$D$53=2,IF(AF679="",AF749,AF679),IF('B. Dashboard'!$D$53=3,IF(AF714="",AF749,AF714),(IF('B. Dashboard'!$D$53=4,AF749)))))</f>
        <v>0</v>
      </c>
      <c r="AG784" s="572">
        <f>IF('B. Dashboard'!$D$53=1,IF(AG644="",AG749,AG644),IF('B. Dashboard'!$D$53=2,IF(AG679="",AG749,AG679),IF('B. Dashboard'!$D$53=3,IF(AG714="",AG749,AG714),(IF('B. Dashboard'!$D$53=4,AG749)))))</f>
        <v>0</v>
      </c>
      <c r="AH784" s="572">
        <f>IF('B. Dashboard'!$D$53=1,IF(AH644="",AH749,AH644),IF('B. Dashboard'!$D$53=2,IF(AH679="",AH749,AH679),IF('B. Dashboard'!$D$53=3,IF(AH714="",AH749,AH714),(IF('B. Dashboard'!$D$53=4,AH749)))))</f>
        <v>0</v>
      </c>
    </row>
    <row r="785" spans="1:212" s="216" customFormat="1">
      <c r="B785" s="221"/>
      <c r="C785" s="237" t="str">
        <f t="shared" si="292"/>
        <v>S24</v>
      </c>
      <c r="D785" s="237" t="str">
        <f t="shared" si="273"/>
        <v>OTHER: complete as required</v>
      </c>
      <c r="E785" s="572">
        <f>IF('B. Dashboard'!$D$53=1,IF(E645="",E750,E645),IF('B. Dashboard'!$D$53=2,IF(E680="",E750,E680),IF('B. Dashboard'!$D$53=3,IF(E715="",E750,E715),(IF('B. Dashboard'!$D$53=4,E750)))))</f>
        <v>0</v>
      </c>
      <c r="F785" s="572">
        <f>IF('B. Dashboard'!$D$53=1,IF(F645="",F750,F645),IF('B. Dashboard'!$D$53=2,IF(F680="",F750,F680),IF('B. Dashboard'!$D$53=3,IF(F715="",F750,F715),(IF('B. Dashboard'!$D$53=4,F750)))))</f>
        <v>0</v>
      </c>
      <c r="G785" s="572">
        <f>IF('B. Dashboard'!$D$53=1,IF(G645="",G750,G645),IF('B. Dashboard'!$D$53=2,IF(G680="",G750,G680),IF('B. Dashboard'!$D$53=3,IF(G715="",G750,G715),(IF('B. Dashboard'!$D$53=4,G750)))))</f>
        <v>0</v>
      </c>
      <c r="H785" s="572">
        <f>IF('B. Dashboard'!$D$53=1,IF(H645="",H750,H645),IF('B. Dashboard'!$D$53=2,IF(H680="",H750,H680),IF('B. Dashboard'!$D$53=3,IF(H715="",H750,H715),(IF('B. Dashboard'!$D$53=4,H750)))))</f>
        <v>0</v>
      </c>
      <c r="I785" s="572">
        <f>IF('B. Dashboard'!$D$53=1,IF(I645="",I750,I645),IF('B. Dashboard'!$D$53=2,IF(I680="",I750,I680),IF('B. Dashboard'!$D$53=3,IF(I715="",I750,I715),(IF('B. Dashboard'!$D$53=4,I750)))))</f>
        <v>0</v>
      </c>
      <c r="J785" s="572">
        <f>IF('B. Dashboard'!$D$53=1,IF(J645="",J750,J645),IF('B. Dashboard'!$D$53=2,IF(J680="",J750,J680),IF('B. Dashboard'!$D$53=3,IF(J715="",J750,J715),(IF('B. Dashboard'!$D$53=4,J750)))))</f>
        <v>0</v>
      </c>
      <c r="K785" s="572">
        <f>IF('B. Dashboard'!$D$53=1,IF(K645="",K750,K645),IF('B. Dashboard'!$D$53=2,IF(K680="",K750,K680),IF('B. Dashboard'!$D$53=3,IF(K715="",K750,K715),(IF('B. Dashboard'!$D$53=4,K750)))))</f>
        <v>0</v>
      </c>
      <c r="L785" s="572">
        <f>IF('B. Dashboard'!$D$53=1,IF(L645="",L750,L645),IF('B. Dashboard'!$D$53=2,IF(L680="",L750,L680),IF('B. Dashboard'!$D$53=3,IF(L715="",L750,L715),(IF('B. Dashboard'!$D$53=4,L750)))))</f>
        <v>0</v>
      </c>
      <c r="M785" s="572">
        <f>IF('B. Dashboard'!$D$53=1,IF(M645="",M750,M645),IF('B. Dashboard'!$D$53=2,IF(M680="",M750,M680),IF('B. Dashboard'!$D$53=3,IF(M715="",M750,M715),(IF('B. Dashboard'!$D$53=4,M750)))))</f>
        <v>0</v>
      </c>
      <c r="N785" s="572">
        <f>IF('B. Dashboard'!$D$53=1,IF(N645="",N750,N645),IF('B. Dashboard'!$D$53=2,IF(N680="",N750,N680),IF('B. Dashboard'!$D$53=3,IF(N715="",N750,N715),(IF('B. Dashboard'!$D$53=4,N750)))))</f>
        <v>0</v>
      </c>
      <c r="O785" s="572">
        <f>IF('B. Dashboard'!$D$53=1,IF(O645="",O750,O645),IF('B. Dashboard'!$D$53=2,IF(O680="",O750,O680),IF('B. Dashboard'!$D$53=3,IF(O715="",O750,O715),(IF('B. Dashboard'!$D$53=4,O750)))))</f>
        <v>0</v>
      </c>
      <c r="P785" s="572">
        <f>IF('B. Dashboard'!$D$53=1,IF(P645="",P750,P645),IF('B. Dashboard'!$D$53=2,IF(P680="",P750,P680),IF('B. Dashboard'!$D$53=3,IF(P715="",P750,P715),(IF('B. Dashboard'!$D$53=4,P750)))))</f>
        <v>0</v>
      </c>
      <c r="Q785" s="572">
        <f>IF('B. Dashboard'!$D$53=1,IF(Q645="",Q750,Q645),IF('B. Dashboard'!$D$53=2,IF(Q680="",Q750,Q680),IF('B. Dashboard'!$D$53=3,IF(Q715="",Q750,Q715),(IF('B. Dashboard'!$D$53=4,Q750)))))</f>
        <v>0</v>
      </c>
      <c r="R785" s="572">
        <f>IF('B. Dashboard'!$D$53=1,IF(R645="",R750,R645),IF('B. Dashboard'!$D$53=2,IF(R680="",R750,R680),IF('B. Dashboard'!$D$53=3,IF(R715="",R750,R715),(IF('B. Dashboard'!$D$53=4,R750)))))</f>
        <v>0</v>
      </c>
      <c r="S785" s="572">
        <f>IF('B. Dashboard'!$D$53=1,IF(S645="",S750,S645),IF('B. Dashboard'!$D$53=2,IF(S680="",S750,S680),IF('B. Dashboard'!$D$53=3,IF(S715="",S750,S715),(IF('B. Dashboard'!$D$53=4,S750)))))</f>
        <v>0</v>
      </c>
      <c r="T785" s="572">
        <f>IF('B. Dashboard'!$D$53=1,IF(T645="",T750,T645),IF('B. Dashboard'!$D$53=2,IF(T680="",T750,T680),IF('B. Dashboard'!$D$53=3,IF(T715="",T750,T715),(IF('B. Dashboard'!$D$53=4,T750)))))</f>
        <v>0</v>
      </c>
      <c r="U785" s="572">
        <f>IF('B. Dashboard'!$D$53=1,IF(U645="",U750,U645),IF('B. Dashboard'!$D$53=2,IF(U680="",U750,U680),IF('B. Dashboard'!$D$53=3,IF(U715="",U750,U715),(IF('B. Dashboard'!$D$53=4,U750)))))</f>
        <v>0</v>
      </c>
      <c r="V785" s="572">
        <f>IF('B. Dashboard'!$D$53=1,IF(V645="",V750,V645),IF('B. Dashboard'!$D$53=2,IF(V680="",V750,V680),IF('B. Dashboard'!$D$53=3,IF(V715="",V750,V715),(IF('B. Dashboard'!$D$53=4,V750)))))</f>
        <v>0</v>
      </c>
      <c r="W785" s="572">
        <f>IF('B. Dashboard'!$D$53=1,IF(W645="",W750,W645),IF('B. Dashboard'!$D$53=2,IF(W680="",W750,W680),IF('B. Dashboard'!$D$53=3,IF(W715="",W750,W715),(IF('B. Dashboard'!$D$53=4,W750)))))</f>
        <v>0</v>
      </c>
      <c r="X785" s="572">
        <f>IF('B. Dashboard'!$D$53=1,IF(X645="",X750,X645),IF('B. Dashboard'!$D$53=2,IF(X680="",X750,X680),IF('B. Dashboard'!$D$53=3,IF(X715="",X750,X715),(IF('B. Dashboard'!$D$53=4,X750)))))</f>
        <v>0</v>
      </c>
      <c r="Y785" s="572">
        <f>IF('B. Dashboard'!$D$53=1,IF(Y645="",Y750,Y645),IF('B. Dashboard'!$D$53=2,IF(Y680="",Y750,Y680),IF('B. Dashboard'!$D$53=3,IF(Y715="",Y750,Y715),(IF('B. Dashboard'!$D$53=4,Y750)))))</f>
        <v>0</v>
      </c>
      <c r="Z785" s="572">
        <f>IF('B. Dashboard'!$D$53=1,IF(Z645="",Z750,Z645),IF('B. Dashboard'!$D$53=2,IF(Z680="",Z750,Z680),IF('B. Dashboard'!$D$53=3,IF(Z715="",Z750,Z715),(IF('B. Dashboard'!$D$53=4,Z750)))))</f>
        <v>0</v>
      </c>
      <c r="AA785" s="572">
        <f>IF('B. Dashboard'!$D$53=1,IF(AA645="",AA750,AA645),IF('B. Dashboard'!$D$53=2,IF(AA680="",AA750,AA680),IF('B. Dashboard'!$D$53=3,IF(AA715="",AA750,AA715),(IF('B. Dashboard'!$D$53=4,AA750)))))</f>
        <v>0</v>
      </c>
      <c r="AB785" s="572">
        <f>IF('B. Dashboard'!$D$53=1,IF(AB645="",AB750,AB645),IF('B. Dashboard'!$D$53=2,IF(AB680="",AB750,AB680),IF('B. Dashboard'!$D$53=3,IF(AB715="",AB750,AB715),(IF('B. Dashboard'!$D$53=4,AB750)))))</f>
        <v>0</v>
      </c>
      <c r="AC785" s="572">
        <f>IF('B. Dashboard'!$D$53=1,IF(AC645="",AC750,AC645),IF('B. Dashboard'!$D$53=2,IF(AC680="",AC750,AC680),IF('B. Dashboard'!$D$53=3,IF(AC715="",AC750,AC715),(IF('B. Dashboard'!$D$53=4,AC750)))))</f>
        <v>0</v>
      </c>
      <c r="AD785" s="572">
        <f>IF('B. Dashboard'!$D$53=1,IF(AD645="",AD750,AD645),IF('B. Dashboard'!$D$53=2,IF(AD680="",AD750,AD680),IF('B. Dashboard'!$D$53=3,IF(AD715="",AD750,AD715),(IF('B. Dashboard'!$D$53=4,AD750)))))</f>
        <v>0</v>
      </c>
      <c r="AE785" s="572">
        <f>IF('B. Dashboard'!$D$53=1,IF(AE645="",AE750,AE645),IF('B. Dashboard'!$D$53=2,IF(AE680="",AE750,AE680),IF('B. Dashboard'!$D$53=3,IF(AE715="",AE750,AE715),(IF('B. Dashboard'!$D$53=4,AE750)))))</f>
        <v>0</v>
      </c>
      <c r="AF785" s="572">
        <f>IF('B. Dashboard'!$D$53=1,IF(AF645="",AF750,AF645),IF('B. Dashboard'!$D$53=2,IF(AF680="",AF750,AF680),IF('B. Dashboard'!$D$53=3,IF(AF715="",AF750,AF715),(IF('B. Dashboard'!$D$53=4,AF750)))))</f>
        <v>0</v>
      </c>
      <c r="AG785" s="572">
        <f>IF('B. Dashboard'!$D$53=1,IF(AG645="",AG750,AG645),IF('B. Dashboard'!$D$53=2,IF(AG680="",AG750,AG680),IF('B. Dashboard'!$D$53=3,IF(AG715="",AG750,AG715),(IF('B. Dashboard'!$D$53=4,AG750)))))</f>
        <v>0</v>
      </c>
      <c r="AH785" s="572">
        <f>IF('B. Dashboard'!$D$53=1,IF(AH645="",AH750,AH645),IF('B. Dashboard'!$D$53=2,IF(AH680="",AH750,AH680),IF('B. Dashboard'!$D$53=3,IF(AH715="",AH750,AH715),(IF('B. Dashboard'!$D$53=4,AH750)))))</f>
        <v>0</v>
      </c>
    </row>
    <row r="786" spans="1:212" s="216" customFormat="1">
      <c r="B786" s="221"/>
      <c r="C786" s="237" t="str">
        <f t="shared" si="292"/>
        <v>S25</v>
      </c>
      <c r="D786" s="237" t="str">
        <f t="shared" si="273"/>
        <v>OTHER: complete as required</v>
      </c>
      <c r="E786" s="572">
        <f>IF('B. Dashboard'!$D$53=1,IF(E646="",E751,E646),IF('B. Dashboard'!$D$53=2,IF(E681="",E751,E681),IF('B. Dashboard'!$D$53=3,IF(E716="",E751,E716),(IF('B. Dashboard'!$D$53=4,E751)))))</f>
        <v>0</v>
      </c>
      <c r="F786" s="572">
        <f>IF('B. Dashboard'!$D$53=1,IF(F646="",F751,F646),IF('B. Dashboard'!$D$53=2,IF(F681="",F751,F681),IF('B. Dashboard'!$D$53=3,IF(F716="",F751,F716),(IF('B. Dashboard'!$D$53=4,F751)))))</f>
        <v>0</v>
      </c>
      <c r="G786" s="572">
        <f>IF('B. Dashboard'!$D$53=1,IF(G646="",G751,G646),IF('B. Dashboard'!$D$53=2,IF(G681="",G751,G681),IF('B. Dashboard'!$D$53=3,IF(G716="",G751,G716),(IF('B. Dashboard'!$D$53=4,G751)))))</f>
        <v>0</v>
      </c>
      <c r="H786" s="572">
        <f>IF('B. Dashboard'!$D$53=1,IF(H646="",H751,H646),IF('B. Dashboard'!$D$53=2,IF(H681="",H751,H681),IF('B. Dashboard'!$D$53=3,IF(H716="",H751,H716),(IF('B. Dashboard'!$D$53=4,H751)))))</f>
        <v>0</v>
      </c>
      <c r="I786" s="572">
        <f>IF('B. Dashboard'!$D$53=1,IF(I646="",I751,I646),IF('B. Dashboard'!$D$53=2,IF(I681="",I751,I681),IF('B. Dashboard'!$D$53=3,IF(I716="",I751,I716),(IF('B. Dashboard'!$D$53=4,I751)))))</f>
        <v>0</v>
      </c>
      <c r="J786" s="572">
        <f>IF('B. Dashboard'!$D$53=1,IF(J646="",J751,J646),IF('B. Dashboard'!$D$53=2,IF(J681="",J751,J681),IF('B. Dashboard'!$D$53=3,IF(J716="",J751,J716),(IF('B. Dashboard'!$D$53=4,J751)))))</f>
        <v>0</v>
      </c>
      <c r="K786" s="572">
        <f>IF('B. Dashboard'!$D$53=1,IF(K646="",K751,K646),IF('B. Dashboard'!$D$53=2,IF(K681="",K751,K681),IF('B. Dashboard'!$D$53=3,IF(K716="",K751,K716),(IF('B. Dashboard'!$D$53=4,K751)))))</f>
        <v>0</v>
      </c>
      <c r="L786" s="572">
        <f>IF('B. Dashboard'!$D$53=1,IF(L646="",L751,L646),IF('B. Dashboard'!$D$53=2,IF(L681="",L751,L681),IF('B. Dashboard'!$D$53=3,IF(L716="",L751,L716),(IF('B. Dashboard'!$D$53=4,L751)))))</f>
        <v>0</v>
      </c>
      <c r="M786" s="572">
        <f>IF('B. Dashboard'!$D$53=1,IF(M646="",M751,M646),IF('B. Dashboard'!$D$53=2,IF(M681="",M751,M681),IF('B. Dashboard'!$D$53=3,IF(M716="",M751,M716),(IF('B. Dashboard'!$D$53=4,M751)))))</f>
        <v>0</v>
      </c>
      <c r="N786" s="572">
        <f>IF('B. Dashboard'!$D$53=1,IF(N646="",N751,N646),IF('B. Dashboard'!$D$53=2,IF(N681="",N751,N681),IF('B. Dashboard'!$D$53=3,IF(N716="",N751,N716),(IF('B. Dashboard'!$D$53=4,N751)))))</f>
        <v>0</v>
      </c>
      <c r="O786" s="572">
        <f>IF('B. Dashboard'!$D$53=1,IF(O646="",O751,O646),IF('B. Dashboard'!$D$53=2,IF(O681="",O751,O681),IF('B. Dashboard'!$D$53=3,IF(O716="",O751,O716),(IF('B. Dashboard'!$D$53=4,O751)))))</f>
        <v>0</v>
      </c>
      <c r="P786" s="572">
        <f>IF('B. Dashboard'!$D$53=1,IF(P646="",P751,P646),IF('B. Dashboard'!$D$53=2,IF(P681="",P751,P681),IF('B. Dashboard'!$D$53=3,IF(P716="",P751,P716),(IF('B. Dashboard'!$D$53=4,P751)))))</f>
        <v>0</v>
      </c>
      <c r="Q786" s="572">
        <f>IF('B. Dashboard'!$D$53=1,IF(Q646="",Q751,Q646),IF('B. Dashboard'!$D$53=2,IF(Q681="",Q751,Q681),IF('B. Dashboard'!$D$53=3,IF(Q716="",Q751,Q716),(IF('B. Dashboard'!$D$53=4,Q751)))))</f>
        <v>0</v>
      </c>
      <c r="R786" s="572">
        <f>IF('B. Dashboard'!$D$53=1,IF(R646="",R751,R646),IF('B. Dashboard'!$D$53=2,IF(R681="",R751,R681),IF('B. Dashboard'!$D$53=3,IF(R716="",R751,R716),(IF('B. Dashboard'!$D$53=4,R751)))))</f>
        <v>0</v>
      </c>
      <c r="S786" s="572">
        <f>IF('B. Dashboard'!$D$53=1,IF(S646="",S751,S646),IF('B. Dashboard'!$D$53=2,IF(S681="",S751,S681),IF('B. Dashboard'!$D$53=3,IF(S716="",S751,S716),(IF('B. Dashboard'!$D$53=4,S751)))))</f>
        <v>0</v>
      </c>
      <c r="T786" s="572">
        <f>IF('B. Dashboard'!$D$53=1,IF(T646="",T751,T646),IF('B. Dashboard'!$D$53=2,IF(T681="",T751,T681),IF('B. Dashboard'!$D$53=3,IF(T716="",T751,T716),(IF('B. Dashboard'!$D$53=4,T751)))))</f>
        <v>0</v>
      </c>
      <c r="U786" s="572">
        <f>IF('B. Dashboard'!$D$53=1,IF(U646="",U751,U646),IF('B. Dashboard'!$D$53=2,IF(U681="",U751,U681),IF('B. Dashboard'!$D$53=3,IF(U716="",U751,U716),(IF('B. Dashboard'!$D$53=4,U751)))))</f>
        <v>0</v>
      </c>
      <c r="V786" s="572">
        <f>IF('B. Dashboard'!$D$53=1,IF(V646="",V751,V646),IF('B. Dashboard'!$D$53=2,IF(V681="",V751,V681),IF('B. Dashboard'!$D$53=3,IF(V716="",V751,V716),(IF('B. Dashboard'!$D$53=4,V751)))))</f>
        <v>0</v>
      </c>
      <c r="W786" s="572">
        <f>IF('B. Dashboard'!$D$53=1,IF(W646="",W751,W646),IF('B. Dashboard'!$D$53=2,IF(W681="",W751,W681),IF('B. Dashboard'!$D$53=3,IF(W716="",W751,W716),(IF('B. Dashboard'!$D$53=4,W751)))))</f>
        <v>0</v>
      </c>
      <c r="X786" s="572">
        <f>IF('B. Dashboard'!$D$53=1,IF(X646="",X751,X646),IF('B. Dashboard'!$D$53=2,IF(X681="",X751,X681),IF('B. Dashboard'!$D$53=3,IF(X716="",X751,X716),(IF('B. Dashboard'!$D$53=4,X751)))))</f>
        <v>0</v>
      </c>
      <c r="Y786" s="572">
        <f>IF('B. Dashboard'!$D$53=1,IF(Y646="",Y751,Y646),IF('B. Dashboard'!$D$53=2,IF(Y681="",Y751,Y681),IF('B. Dashboard'!$D$53=3,IF(Y716="",Y751,Y716),(IF('B. Dashboard'!$D$53=4,Y751)))))</f>
        <v>0</v>
      </c>
      <c r="Z786" s="572">
        <f>IF('B. Dashboard'!$D$53=1,IF(Z646="",Z751,Z646),IF('B. Dashboard'!$D$53=2,IF(Z681="",Z751,Z681),IF('B. Dashboard'!$D$53=3,IF(Z716="",Z751,Z716),(IF('B. Dashboard'!$D$53=4,Z751)))))</f>
        <v>0</v>
      </c>
      <c r="AA786" s="572">
        <f>IF('B. Dashboard'!$D$53=1,IF(AA646="",AA751,AA646),IF('B. Dashboard'!$D$53=2,IF(AA681="",AA751,AA681),IF('B. Dashboard'!$D$53=3,IF(AA716="",AA751,AA716),(IF('B. Dashboard'!$D$53=4,AA751)))))</f>
        <v>0</v>
      </c>
      <c r="AB786" s="572">
        <f>IF('B. Dashboard'!$D$53=1,IF(AB646="",AB751,AB646),IF('B. Dashboard'!$D$53=2,IF(AB681="",AB751,AB681),IF('B. Dashboard'!$D$53=3,IF(AB716="",AB751,AB716),(IF('B. Dashboard'!$D$53=4,AB751)))))</f>
        <v>0</v>
      </c>
      <c r="AC786" s="572">
        <f>IF('B. Dashboard'!$D$53=1,IF(AC646="",AC751,AC646),IF('B. Dashboard'!$D$53=2,IF(AC681="",AC751,AC681),IF('B. Dashboard'!$D$53=3,IF(AC716="",AC751,AC716),(IF('B. Dashboard'!$D$53=4,AC751)))))</f>
        <v>0</v>
      </c>
      <c r="AD786" s="572">
        <f>IF('B. Dashboard'!$D$53=1,IF(AD646="",AD751,AD646),IF('B. Dashboard'!$D$53=2,IF(AD681="",AD751,AD681),IF('B. Dashboard'!$D$53=3,IF(AD716="",AD751,AD716),(IF('B. Dashboard'!$D$53=4,AD751)))))</f>
        <v>0</v>
      </c>
      <c r="AE786" s="572">
        <f>IF('B. Dashboard'!$D$53=1,IF(AE646="",AE751,AE646),IF('B. Dashboard'!$D$53=2,IF(AE681="",AE751,AE681),IF('B. Dashboard'!$D$53=3,IF(AE716="",AE751,AE716),(IF('B. Dashboard'!$D$53=4,AE751)))))</f>
        <v>0</v>
      </c>
      <c r="AF786" s="572">
        <f>IF('B. Dashboard'!$D$53=1,IF(AF646="",AF751,AF646),IF('B. Dashboard'!$D$53=2,IF(AF681="",AF751,AF681),IF('B. Dashboard'!$D$53=3,IF(AF716="",AF751,AF716),(IF('B. Dashboard'!$D$53=4,AF751)))))</f>
        <v>0</v>
      </c>
      <c r="AG786" s="572">
        <f>IF('B. Dashboard'!$D$53=1,IF(AG646="",AG751,AG646),IF('B. Dashboard'!$D$53=2,IF(AG681="",AG751,AG681),IF('B. Dashboard'!$D$53=3,IF(AG716="",AG751,AG716),(IF('B. Dashboard'!$D$53=4,AG751)))))</f>
        <v>0</v>
      </c>
      <c r="AH786" s="572">
        <f>IF('B. Dashboard'!$D$53=1,IF(AH646="",AH751,AH646),IF('B. Dashboard'!$D$53=2,IF(AH681="",AH751,AH681),IF('B. Dashboard'!$D$53=3,IF(AH716="",AH751,AH716),(IF('B. Dashboard'!$D$53=4,AH751)))))</f>
        <v>0</v>
      </c>
    </row>
    <row r="787" spans="1:212" s="216" customFormat="1">
      <c r="B787" s="221"/>
      <c r="C787" s="237" t="str">
        <f t="shared" si="292"/>
        <v>S26</v>
      </c>
      <c r="D787" s="237" t="str">
        <f t="shared" si="273"/>
        <v>OTHER: complete as required</v>
      </c>
      <c r="E787" s="572">
        <f>IF('B. Dashboard'!$D$53=1,IF(E647="",E752,E647),IF('B. Dashboard'!$D$53=2,IF(E682="",E752,E682),IF('B. Dashboard'!$D$53=3,IF(E717="",E752,E717),(IF('B. Dashboard'!$D$53=4,E752)))))</f>
        <v>0</v>
      </c>
      <c r="F787" s="572">
        <f>IF('B. Dashboard'!$D$53=1,IF(F647="",F752,F647),IF('B. Dashboard'!$D$53=2,IF(F682="",F752,F682),IF('B. Dashboard'!$D$53=3,IF(F717="",F752,F717),(IF('B. Dashboard'!$D$53=4,F752)))))</f>
        <v>0</v>
      </c>
      <c r="G787" s="572">
        <f>IF('B. Dashboard'!$D$53=1,IF(G647="",G752,G647),IF('B. Dashboard'!$D$53=2,IF(G682="",G752,G682),IF('B. Dashboard'!$D$53=3,IF(G717="",G752,G717),(IF('B. Dashboard'!$D$53=4,G752)))))</f>
        <v>0</v>
      </c>
      <c r="H787" s="572">
        <f>IF('B. Dashboard'!$D$53=1,IF(H647="",H752,H647),IF('B. Dashboard'!$D$53=2,IF(H682="",H752,H682),IF('B. Dashboard'!$D$53=3,IF(H717="",H752,H717),(IF('B. Dashboard'!$D$53=4,H752)))))</f>
        <v>0</v>
      </c>
      <c r="I787" s="572">
        <f>IF('B. Dashboard'!$D$53=1,IF(I647="",I752,I647),IF('B. Dashboard'!$D$53=2,IF(I682="",I752,I682),IF('B. Dashboard'!$D$53=3,IF(I717="",I752,I717),(IF('B. Dashboard'!$D$53=4,I752)))))</f>
        <v>0</v>
      </c>
      <c r="J787" s="572">
        <f>IF('B. Dashboard'!$D$53=1,IF(J647="",J752,J647),IF('B. Dashboard'!$D$53=2,IF(J682="",J752,J682),IF('B. Dashboard'!$D$53=3,IF(J717="",J752,J717),(IF('B. Dashboard'!$D$53=4,J752)))))</f>
        <v>0</v>
      </c>
      <c r="K787" s="572">
        <f>IF('B. Dashboard'!$D$53=1,IF(K647="",K752,K647),IF('B. Dashboard'!$D$53=2,IF(K682="",K752,K682),IF('B. Dashboard'!$D$53=3,IF(K717="",K752,K717),(IF('B. Dashboard'!$D$53=4,K752)))))</f>
        <v>0</v>
      </c>
      <c r="L787" s="572">
        <f>IF('B. Dashboard'!$D$53=1,IF(L647="",L752,L647),IF('B. Dashboard'!$D$53=2,IF(L682="",L752,L682),IF('B. Dashboard'!$D$53=3,IF(L717="",L752,L717),(IF('B. Dashboard'!$D$53=4,L752)))))</f>
        <v>0</v>
      </c>
      <c r="M787" s="572">
        <f>IF('B. Dashboard'!$D$53=1,IF(M647="",M752,M647),IF('B. Dashboard'!$D$53=2,IF(M682="",M752,M682),IF('B. Dashboard'!$D$53=3,IF(M717="",M752,M717),(IF('B. Dashboard'!$D$53=4,M752)))))</f>
        <v>0</v>
      </c>
      <c r="N787" s="572">
        <f>IF('B. Dashboard'!$D$53=1,IF(N647="",N752,N647),IF('B. Dashboard'!$D$53=2,IF(N682="",N752,N682),IF('B. Dashboard'!$D$53=3,IF(N717="",N752,N717),(IF('B. Dashboard'!$D$53=4,N752)))))</f>
        <v>0</v>
      </c>
      <c r="O787" s="572">
        <f>IF('B. Dashboard'!$D$53=1,IF(O647="",O752,O647),IF('B. Dashboard'!$D$53=2,IF(O682="",O752,O682),IF('B. Dashboard'!$D$53=3,IF(O717="",O752,O717),(IF('B. Dashboard'!$D$53=4,O752)))))</f>
        <v>0</v>
      </c>
      <c r="P787" s="572">
        <f>IF('B. Dashboard'!$D$53=1,IF(P647="",P752,P647),IF('B. Dashboard'!$D$53=2,IF(P682="",P752,P682),IF('B. Dashboard'!$D$53=3,IF(P717="",P752,P717),(IF('B. Dashboard'!$D$53=4,P752)))))</f>
        <v>0</v>
      </c>
      <c r="Q787" s="572">
        <f>IF('B. Dashboard'!$D$53=1,IF(Q647="",Q752,Q647),IF('B. Dashboard'!$D$53=2,IF(Q682="",Q752,Q682),IF('B. Dashboard'!$D$53=3,IF(Q717="",Q752,Q717),(IF('B. Dashboard'!$D$53=4,Q752)))))</f>
        <v>0</v>
      </c>
      <c r="R787" s="572">
        <f>IF('B. Dashboard'!$D$53=1,IF(R647="",R752,R647),IF('B. Dashboard'!$D$53=2,IF(R682="",R752,R682),IF('B. Dashboard'!$D$53=3,IF(R717="",R752,R717),(IF('B. Dashboard'!$D$53=4,R752)))))</f>
        <v>0</v>
      </c>
      <c r="S787" s="572">
        <f>IF('B. Dashboard'!$D$53=1,IF(S647="",S752,S647),IF('B. Dashboard'!$D$53=2,IF(S682="",S752,S682),IF('B. Dashboard'!$D$53=3,IF(S717="",S752,S717),(IF('B. Dashboard'!$D$53=4,S752)))))</f>
        <v>0</v>
      </c>
      <c r="T787" s="572">
        <f>IF('B. Dashboard'!$D$53=1,IF(T647="",T752,T647),IF('B. Dashboard'!$D$53=2,IF(T682="",T752,T682),IF('B. Dashboard'!$D$53=3,IF(T717="",T752,T717),(IF('B. Dashboard'!$D$53=4,T752)))))</f>
        <v>0</v>
      </c>
      <c r="U787" s="572">
        <f>IF('B. Dashboard'!$D$53=1,IF(U647="",U752,U647),IF('B. Dashboard'!$D$53=2,IF(U682="",U752,U682),IF('B. Dashboard'!$D$53=3,IF(U717="",U752,U717),(IF('B. Dashboard'!$D$53=4,U752)))))</f>
        <v>0</v>
      </c>
      <c r="V787" s="572">
        <f>IF('B. Dashboard'!$D$53=1,IF(V647="",V752,V647),IF('B. Dashboard'!$D$53=2,IF(V682="",V752,V682),IF('B. Dashboard'!$D$53=3,IF(V717="",V752,V717),(IF('B. Dashboard'!$D$53=4,V752)))))</f>
        <v>0</v>
      </c>
      <c r="W787" s="572">
        <f>IF('B. Dashboard'!$D$53=1,IF(W647="",W752,W647),IF('B. Dashboard'!$D$53=2,IF(W682="",W752,W682),IF('B. Dashboard'!$D$53=3,IF(W717="",W752,W717),(IF('B. Dashboard'!$D$53=4,W752)))))</f>
        <v>0</v>
      </c>
      <c r="X787" s="572">
        <f>IF('B. Dashboard'!$D$53=1,IF(X647="",X752,X647),IF('B. Dashboard'!$D$53=2,IF(X682="",X752,X682),IF('B. Dashboard'!$D$53=3,IF(X717="",X752,X717),(IF('B. Dashboard'!$D$53=4,X752)))))</f>
        <v>0</v>
      </c>
      <c r="Y787" s="572">
        <f>IF('B. Dashboard'!$D$53=1,IF(Y647="",Y752,Y647),IF('B. Dashboard'!$D$53=2,IF(Y682="",Y752,Y682),IF('B. Dashboard'!$D$53=3,IF(Y717="",Y752,Y717),(IF('B. Dashboard'!$D$53=4,Y752)))))</f>
        <v>0</v>
      </c>
      <c r="Z787" s="572">
        <f>IF('B. Dashboard'!$D$53=1,IF(Z647="",Z752,Z647),IF('B. Dashboard'!$D$53=2,IF(Z682="",Z752,Z682),IF('B. Dashboard'!$D$53=3,IF(Z717="",Z752,Z717),(IF('B. Dashboard'!$D$53=4,Z752)))))</f>
        <v>0</v>
      </c>
      <c r="AA787" s="572">
        <f>IF('B. Dashboard'!$D$53=1,IF(AA647="",AA752,AA647),IF('B. Dashboard'!$D$53=2,IF(AA682="",AA752,AA682),IF('B. Dashboard'!$D$53=3,IF(AA717="",AA752,AA717),(IF('B. Dashboard'!$D$53=4,AA752)))))</f>
        <v>0</v>
      </c>
      <c r="AB787" s="572">
        <f>IF('B. Dashboard'!$D$53=1,IF(AB647="",AB752,AB647),IF('B. Dashboard'!$D$53=2,IF(AB682="",AB752,AB682),IF('B. Dashboard'!$D$53=3,IF(AB717="",AB752,AB717),(IF('B. Dashboard'!$D$53=4,AB752)))))</f>
        <v>0</v>
      </c>
      <c r="AC787" s="572">
        <f>IF('B. Dashboard'!$D$53=1,IF(AC647="",AC752,AC647),IF('B. Dashboard'!$D$53=2,IF(AC682="",AC752,AC682),IF('B. Dashboard'!$D$53=3,IF(AC717="",AC752,AC717),(IF('B. Dashboard'!$D$53=4,AC752)))))</f>
        <v>0</v>
      </c>
      <c r="AD787" s="572">
        <f>IF('B. Dashboard'!$D$53=1,IF(AD647="",AD752,AD647),IF('B. Dashboard'!$D$53=2,IF(AD682="",AD752,AD682),IF('B. Dashboard'!$D$53=3,IF(AD717="",AD752,AD717),(IF('B. Dashboard'!$D$53=4,AD752)))))</f>
        <v>0</v>
      </c>
      <c r="AE787" s="572">
        <f>IF('B. Dashboard'!$D$53=1,IF(AE647="",AE752,AE647),IF('B. Dashboard'!$D$53=2,IF(AE682="",AE752,AE682),IF('B. Dashboard'!$D$53=3,IF(AE717="",AE752,AE717),(IF('B. Dashboard'!$D$53=4,AE752)))))</f>
        <v>0</v>
      </c>
      <c r="AF787" s="572">
        <f>IF('B. Dashboard'!$D$53=1,IF(AF647="",AF752,AF647),IF('B. Dashboard'!$D$53=2,IF(AF682="",AF752,AF682),IF('B. Dashboard'!$D$53=3,IF(AF717="",AF752,AF717),(IF('B. Dashboard'!$D$53=4,AF752)))))</f>
        <v>0</v>
      </c>
      <c r="AG787" s="572">
        <f>IF('B. Dashboard'!$D$53=1,IF(AG647="",AG752,AG647),IF('B. Dashboard'!$D$53=2,IF(AG682="",AG752,AG682),IF('B. Dashboard'!$D$53=3,IF(AG717="",AG752,AG717),(IF('B. Dashboard'!$D$53=4,AG752)))))</f>
        <v>0</v>
      </c>
      <c r="AH787" s="572">
        <f>IF('B. Dashboard'!$D$53=1,IF(AH647="",AH752,AH647),IF('B. Dashboard'!$D$53=2,IF(AH682="",AH752,AH682),IF('B. Dashboard'!$D$53=3,IF(AH717="",AH752,AH717),(IF('B. Dashboard'!$D$53=4,AH752)))))</f>
        <v>0</v>
      </c>
    </row>
    <row r="788" spans="1:212" s="216" customFormat="1">
      <c r="B788" s="221"/>
      <c r="C788" s="237" t="str">
        <f t="shared" si="292"/>
        <v>S27</v>
      </c>
      <c r="D788" s="237" t="str">
        <f t="shared" si="273"/>
        <v>OTHER: complete as required</v>
      </c>
      <c r="E788" s="572">
        <f>IF('B. Dashboard'!$D$53=1,IF(E648="",E753,E648),IF('B. Dashboard'!$D$53=2,IF(E683="",E753,E683),IF('B. Dashboard'!$D$53=3,IF(E718="",E753,E718),(IF('B. Dashboard'!$D$53=4,E753)))))</f>
        <v>0</v>
      </c>
      <c r="F788" s="572">
        <f>IF('B. Dashboard'!$D$53=1,IF(F648="",F753,F648),IF('B. Dashboard'!$D$53=2,IF(F683="",F753,F683),IF('B. Dashboard'!$D$53=3,IF(F718="",F753,F718),(IF('B. Dashboard'!$D$53=4,F753)))))</f>
        <v>0</v>
      </c>
      <c r="G788" s="572">
        <f>IF('B. Dashboard'!$D$53=1,IF(G648="",G753,G648),IF('B. Dashboard'!$D$53=2,IF(G683="",G753,G683),IF('B. Dashboard'!$D$53=3,IF(G718="",G753,G718),(IF('B. Dashboard'!$D$53=4,G753)))))</f>
        <v>0</v>
      </c>
      <c r="H788" s="572">
        <f>IF('B. Dashboard'!$D$53=1,IF(H648="",H753,H648),IF('B. Dashboard'!$D$53=2,IF(H683="",H753,H683),IF('B. Dashboard'!$D$53=3,IF(H718="",H753,H718),(IF('B. Dashboard'!$D$53=4,H753)))))</f>
        <v>0</v>
      </c>
      <c r="I788" s="572">
        <f>IF('B. Dashboard'!$D$53=1,IF(I648="",I753,I648),IF('B. Dashboard'!$D$53=2,IF(I683="",I753,I683),IF('B. Dashboard'!$D$53=3,IF(I718="",I753,I718),(IF('B. Dashboard'!$D$53=4,I753)))))</f>
        <v>0</v>
      </c>
      <c r="J788" s="572">
        <f>IF('B. Dashboard'!$D$53=1,IF(J648="",J753,J648),IF('B. Dashboard'!$D$53=2,IF(J683="",J753,J683),IF('B. Dashboard'!$D$53=3,IF(J718="",J753,J718),(IF('B. Dashboard'!$D$53=4,J753)))))</f>
        <v>0</v>
      </c>
      <c r="K788" s="572">
        <f>IF('B. Dashboard'!$D$53=1,IF(K648="",K753,K648),IF('B. Dashboard'!$D$53=2,IF(K683="",K753,K683),IF('B. Dashboard'!$D$53=3,IF(K718="",K753,K718),(IF('B. Dashboard'!$D$53=4,K753)))))</f>
        <v>0</v>
      </c>
      <c r="L788" s="572">
        <f>IF('B. Dashboard'!$D$53=1,IF(L648="",L753,L648),IF('B. Dashboard'!$D$53=2,IF(L683="",L753,L683),IF('B. Dashboard'!$D$53=3,IF(L718="",L753,L718),(IF('B. Dashboard'!$D$53=4,L753)))))</f>
        <v>0</v>
      </c>
      <c r="M788" s="572">
        <f>IF('B. Dashboard'!$D$53=1,IF(M648="",M753,M648),IF('B. Dashboard'!$D$53=2,IF(M683="",M753,M683),IF('B. Dashboard'!$D$53=3,IF(M718="",M753,M718),(IF('B. Dashboard'!$D$53=4,M753)))))</f>
        <v>0</v>
      </c>
      <c r="N788" s="572">
        <f>IF('B. Dashboard'!$D$53=1,IF(N648="",N753,N648),IF('B. Dashboard'!$D$53=2,IF(N683="",N753,N683),IF('B. Dashboard'!$D$53=3,IF(N718="",N753,N718),(IF('B. Dashboard'!$D$53=4,N753)))))</f>
        <v>0</v>
      </c>
      <c r="O788" s="572">
        <f>IF('B. Dashboard'!$D$53=1,IF(O648="",O753,O648),IF('B. Dashboard'!$D$53=2,IF(O683="",O753,O683),IF('B. Dashboard'!$D$53=3,IF(O718="",O753,O718),(IF('B. Dashboard'!$D$53=4,O753)))))</f>
        <v>0</v>
      </c>
      <c r="P788" s="572">
        <f>IF('B. Dashboard'!$D$53=1,IF(P648="",P753,P648),IF('B. Dashboard'!$D$53=2,IF(P683="",P753,P683),IF('B. Dashboard'!$D$53=3,IF(P718="",P753,P718),(IF('B. Dashboard'!$D$53=4,P753)))))</f>
        <v>0</v>
      </c>
      <c r="Q788" s="572">
        <f>IF('B. Dashboard'!$D$53=1,IF(Q648="",Q753,Q648),IF('B. Dashboard'!$D$53=2,IF(Q683="",Q753,Q683),IF('B. Dashboard'!$D$53=3,IF(Q718="",Q753,Q718),(IF('B. Dashboard'!$D$53=4,Q753)))))</f>
        <v>0</v>
      </c>
      <c r="R788" s="572">
        <f>IF('B. Dashboard'!$D$53=1,IF(R648="",R753,R648),IF('B. Dashboard'!$D$53=2,IF(R683="",R753,R683),IF('B. Dashboard'!$D$53=3,IF(R718="",R753,R718),(IF('B. Dashboard'!$D$53=4,R753)))))</f>
        <v>0</v>
      </c>
      <c r="S788" s="572">
        <f>IF('B. Dashboard'!$D$53=1,IF(S648="",S753,S648),IF('B. Dashboard'!$D$53=2,IF(S683="",S753,S683),IF('B. Dashboard'!$D$53=3,IF(S718="",S753,S718),(IF('B. Dashboard'!$D$53=4,S753)))))</f>
        <v>0</v>
      </c>
      <c r="T788" s="572">
        <f>IF('B. Dashboard'!$D$53=1,IF(T648="",T753,T648),IF('B. Dashboard'!$D$53=2,IF(T683="",T753,T683),IF('B. Dashboard'!$D$53=3,IF(T718="",T753,T718),(IF('B. Dashboard'!$D$53=4,T753)))))</f>
        <v>0</v>
      </c>
      <c r="U788" s="572">
        <f>IF('B. Dashboard'!$D$53=1,IF(U648="",U753,U648),IF('B. Dashboard'!$D$53=2,IF(U683="",U753,U683),IF('B. Dashboard'!$D$53=3,IF(U718="",U753,U718),(IF('B. Dashboard'!$D$53=4,U753)))))</f>
        <v>0</v>
      </c>
      <c r="V788" s="572">
        <f>IF('B. Dashboard'!$D$53=1,IF(V648="",V753,V648),IF('B. Dashboard'!$D$53=2,IF(V683="",V753,V683),IF('B. Dashboard'!$D$53=3,IF(V718="",V753,V718),(IF('B. Dashboard'!$D$53=4,V753)))))</f>
        <v>0</v>
      </c>
      <c r="W788" s="572">
        <f>IF('B. Dashboard'!$D$53=1,IF(W648="",W753,W648),IF('B. Dashboard'!$D$53=2,IF(W683="",W753,W683),IF('B. Dashboard'!$D$53=3,IF(W718="",W753,W718),(IF('B. Dashboard'!$D$53=4,W753)))))</f>
        <v>0</v>
      </c>
      <c r="X788" s="572">
        <f>IF('B. Dashboard'!$D$53=1,IF(X648="",X753,X648),IF('B. Dashboard'!$D$53=2,IF(X683="",X753,X683),IF('B. Dashboard'!$D$53=3,IF(X718="",X753,X718),(IF('B. Dashboard'!$D$53=4,X753)))))</f>
        <v>0</v>
      </c>
      <c r="Y788" s="572">
        <f>IF('B. Dashboard'!$D$53=1,IF(Y648="",Y753,Y648),IF('B. Dashboard'!$D$53=2,IF(Y683="",Y753,Y683),IF('B. Dashboard'!$D$53=3,IF(Y718="",Y753,Y718),(IF('B. Dashboard'!$D$53=4,Y753)))))</f>
        <v>0</v>
      </c>
      <c r="Z788" s="572">
        <f>IF('B. Dashboard'!$D$53=1,IF(Z648="",Z753,Z648),IF('B. Dashboard'!$D$53=2,IF(Z683="",Z753,Z683),IF('B. Dashboard'!$D$53=3,IF(Z718="",Z753,Z718),(IF('B. Dashboard'!$D$53=4,Z753)))))</f>
        <v>0</v>
      </c>
      <c r="AA788" s="572">
        <f>IF('B. Dashboard'!$D$53=1,IF(AA648="",AA753,AA648),IF('B. Dashboard'!$D$53=2,IF(AA683="",AA753,AA683),IF('B. Dashboard'!$D$53=3,IF(AA718="",AA753,AA718),(IF('B. Dashboard'!$D$53=4,AA753)))))</f>
        <v>0</v>
      </c>
      <c r="AB788" s="572">
        <f>IF('B. Dashboard'!$D$53=1,IF(AB648="",AB753,AB648),IF('B. Dashboard'!$D$53=2,IF(AB683="",AB753,AB683),IF('B. Dashboard'!$D$53=3,IF(AB718="",AB753,AB718),(IF('B. Dashboard'!$D$53=4,AB753)))))</f>
        <v>0</v>
      </c>
      <c r="AC788" s="572">
        <f>IF('B. Dashboard'!$D$53=1,IF(AC648="",AC753,AC648),IF('B. Dashboard'!$D$53=2,IF(AC683="",AC753,AC683),IF('B. Dashboard'!$D$53=3,IF(AC718="",AC753,AC718),(IF('B. Dashboard'!$D$53=4,AC753)))))</f>
        <v>0</v>
      </c>
      <c r="AD788" s="572">
        <f>IF('B. Dashboard'!$D$53=1,IF(AD648="",AD753,AD648),IF('B. Dashboard'!$D$53=2,IF(AD683="",AD753,AD683),IF('B. Dashboard'!$D$53=3,IF(AD718="",AD753,AD718),(IF('B. Dashboard'!$D$53=4,AD753)))))</f>
        <v>0</v>
      </c>
      <c r="AE788" s="572">
        <f>IF('B. Dashboard'!$D$53=1,IF(AE648="",AE753,AE648),IF('B. Dashboard'!$D$53=2,IF(AE683="",AE753,AE683),IF('B. Dashboard'!$D$53=3,IF(AE718="",AE753,AE718),(IF('B. Dashboard'!$D$53=4,AE753)))))</f>
        <v>0</v>
      </c>
      <c r="AF788" s="572">
        <f>IF('B. Dashboard'!$D$53=1,IF(AF648="",AF753,AF648),IF('B. Dashboard'!$D$53=2,IF(AF683="",AF753,AF683),IF('B. Dashboard'!$D$53=3,IF(AF718="",AF753,AF718),(IF('B. Dashboard'!$D$53=4,AF753)))))</f>
        <v>0</v>
      </c>
      <c r="AG788" s="572">
        <f>IF('B. Dashboard'!$D$53=1,IF(AG648="",AG753,AG648),IF('B. Dashboard'!$D$53=2,IF(AG683="",AG753,AG683),IF('B. Dashboard'!$D$53=3,IF(AG718="",AG753,AG718),(IF('B. Dashboard'!$D$53=4,AG753)))))</f>
        <v>0</v>
      </c>
      <c r="AH788" s="572">
        <f>IF('B. Dashboard'!$D$53=1,IF(AH648="",AH753,AH648),IF('B. Dashboard'!$D$53=2,IF(AH683="",AH753,AH683),IF('B. Dashboard'!$D$53=3,IF(AH718="",AH753,AH718),(IF('B. Dashboard'!$D$53=4,AH753)))))</f>
        <v>0</v>
      </c>
    </row>
    <row r="789" spans="1:212" s="216" customFormat="1">
      <c r="B789" s="221"/>
      <c r="C789" s="237" t="str">
        <f t="shared" si="292"/>
        <v>S28</v>
      </c>
      <c r="D789" s="237" t="str">
        <f t="shared" si="273"/>
        <v>OTHER: complete as required</v>
      </c>
      <c r="E789" s="572">
        <f>IF('B. Dashboard'!$D$53=1,IF(E649="",E754,E649),IF('B. Dashboard'!$D$53=2,IF(E684="",E754,E684),IF('B. Dashboard'!$D$53=3,IF(E719="",E754,E719),(IF('B. Dashboard'!$D$53=4,E754)))))</f>
        <v>0</v>
      </c>
      <c r="F789" s="572">
        <f>IF('B. Dashboard'!$D$53=1,IF(F649="",F754,F649),IF('B. Dashboard'!$D$53=2,IF(F684="",F754,F684),IF('B. Dashboard'!$D$53=3,IF(F719="",F754,F719),(IF('B. Dashboard'!$D$53=4,F754)))))</f>
        <v>0</v>
      </c>
      <c r="G789" s="572">
        <f>IF('B. Dashboard'!$D$53=1,IF(G649="",G754,G649),IF('B. Dashboard'!$D$53=2,IF(G684="",G754,G684),IF('B. Dashboard'!$D$53=3,IF(G719="",G754,G719),(IF('B. Dashboard'!$D$53=4,G754)))))</f>
        <v>0</v>
      </c>
      <c r="H789" s="572">
        <f>IF('B. Dashboard'!$D$53=1,IF(H649="",H754,H649),IF('B. Dashboard'!$D$53=2,IF(H684="",H754,H684),IF('B. Dashboard'!$D$53=3,IF(H719="",H754,H719),(IF('B. Dashboard'!$D$53=4,H754)))))</f>
        <v>0</v>
      </c>
      <c r="I789" s="572">
        <f>IF('B. Dashboard'!$D$53=1,IF(I649="",I754,I649),IF('B. Dashboard'!$D$53=2,IF(I684="",I754,I684),IF('B. Dashboard'!$D$53=3,IF(I719="",I754,I719),(IF('B. Dashboard'!$D$53=4,I754)))))</f>
        <v>0</v>
      </c>
      <c r="J789" s="572">
        <f>IF('B. Dashboard'!$D$53=1,IF(J649="",J754,J649),IF('B. Dashboard'!$D$53=2,IF(J684="",J754,J684),IF('B. Dashboard'!$D$53=3,IF(J719="",J754,J719),(IF('B. Dashboard'!$D$53=4,J754)))))</f>
        <v>0</v>
      </c>
      <c r="K789" s="572">
        <f>IF('B. Dashboard'!$D$53=1,IF(K649="",K754,K649),IF('B. Dashboard'!$D$53=2,IF(K684="",K754,K684),IF('B. Dashboard'!$D$53=3,IF(K719="",K754,K719),(IF('B. Dashboard'!$D$53=4,K754)))))</f>
        <v>0</v>
      </c>
      <c r="L789" s="572">
        <f>IF('B. Dashboard'!$D$53=1,IF(L649="",L754,L649),IF('B. Dashboard'!$D$53=2,IF(L684="",L754,L684),IF('B. Dashboard'!$D$53=3,IF(L719="",L754,L719),(IF('B. Dashboard'!$D$53=4,L754)))))</f>
        <v>0</v>
      </c>
      <c r="M789" s="572">
        <f>IF('B. Dashboard'!$D$53=1,IF(M649="",M754,M649),IF('B. Dashboard'!$D$53=2,IF(M684="",M754,M684),IF('B. Dashboard'!$D$53=3,IF(M719="",M754,M719),(IF('B. Dashboard'!$D$53=4,M754)))))</f>
        <v>0</v>
      </c>
      <c r="N789" s="572">
        <f>IF('B. Dashboard'!$D$53=1,IF(N649="",N754,N649),IF('B. Dashboard'!$D$53=2,IF(N684="",N754,N684),IF('B. Dashboard'!$D$53=3,IF(N719="",N754,N719),(IF('B. Dashboard'!$D$53=4,N754)))))</f>
        <v>0</v>
      </c>
      <c r="O789" s="572">
        <f>IF('B. Dashboard'!$D$53=1,IF(O649="",O754,O649),IF('B. Dashboard'!$D$53=2,IF(O684="",O754,O684),IF('B. Dashboard'!$D$53=3,IF(O719="",O754,O719),(IF('B. Dashboard'!$D$53=4,O754)))))</f>
        <v>0</v>
      </c>
      <c r="P789" s="572">
        <f>IF('B. Dashboard'!$D$53=1,IF(P649="",P754,P649),IF('B. Dashboard'!$D$53=2,IF(P684="",P754,P684),IF('B. Dashboard'!$D$53=3,IF(P719="",P754,P719),(IF('B. Dashboard'!$D$53=4,P754)))))</f>
        <v>0</v>
      </c>
      <c r="Q789" s="572">
        <f>IF('B. Dashboard'!$D$53=1,IF(Q649="",Q754,Q649),IF('B. Dashboard'!$D$53=2,IF(Q684="",Q754,Q684),IF('B. Dashboard'!$D$53=3,IF(Q719="",Q754,Q719),(IF('B. Dashboard'!$D$53=4,Q754)))))</f>
        <v>0</v>
      </c>
      <c r="R789" s="572">
        <f>IF('B. Dashboard'!$D$53=1,IF(R649="",R754,R649),IF('B. Dashboard'!$D$53=2,IF(R684="",R754,R684),IF('B. Dashboard'!$D$53=3,IF(R719="",R754,R719),(IF('B. Dashboard'!$D$53=4,R754)))))</f>
        <v>0</v>
      </c>
      <c r="S789" s="572">
        <f>IF('B. Dashboard'!$D$53=1,IF(S649="",S754,S649),IF('B. Dashboard'!$D$53=2,IF(S684="",S754,S684),IF('B. Dashboard'!$D$53=3,IF(S719="",S754,S719),(IF('B. Dashboard'!$D$53=4,S754)))))</f>
        <v>0</v>
      </c>
      <c r="T789" s="572">
        <f>IF('B. Dashboard'!$D$53=1,IF(T649="",T754,T649),IF('B. Dashboard'!$D$53=2,IF(T684="",T754,T684),IF('B. Dashboard'!$D$53=3,IF(T719="",T754,T719),(IF('B. Dashboard'!$D$53=4,T754)))))</f>
        <v>0</v>
      </c>
      <c r="U789" s="572">
        <f>IF('B. Dashboard'!$D$53=1,IF(U649="",U754,U649),IF('B. Dashboard'!$D$53=2,IF(U684="",U754,U684),IF('B. Dashboard'!$D$53=3,IF(U719="",U754,U719),(IF('B. Dashboard'!$D$53=4,U754)))))</f>
        <v>0</v>
      </c>
      <c r="V789" s="572">
        <f>IF('B. Dashboard'!$D$53=1,IF(V649="",V754,V649),IF('B. Dashboard'!$D$53=2,IF(V684="",V754,V684),IF('B. Dashboard'!$D$53=3,IF(V719="",V754,V719),(IF('B. Dashboard'!$D$53=4,V754)))))</f>
        <v>0</v>
      </c>
      <c r="W789" s="572">
        <f>IF('B. Dashboard'!$D$53=1,IF(W649="",W754,W649),IF('B. Dashboard'!$D$53=2,IF(W684="",W754,W684),IF('B. Dashboard'!$D$53=3,IF(W719="",W754,W719),(IF('B. Dashboard'!$D$53=4,W754)))))</f>
        <v>0</v>
      </c>
      <c r="X789" s="572">
        <f>IF('B. Dashboard'!$D$53=1,IF(X649="",X754,X649),IF('B. Dashboard'!$D$53=2,IF(X684="",X754,X684),IF('B. Dashboard'!$D$53=3,IF(X719="",X754,X719),(IF('B. Dashboard'!$D$53=4,X754)))))</f>
        <v>0</v>
      </c>
      <c r="Y789" s="572">
        <f>IF('B. Dashboard'!$D$53=1,IF(Y649="",Y754,Y649),IF('B. Dashboard'!$D$53=2,IF(Y684="",Y754,Y684),IF('B. Dashboard'!$D$53=3,IF(Y719="",Y754,Y719),(IF('B. Dashboard'!$D$53=4,Y754)))))</f>
        <v>0</v>
      </c>
      <c r="Z789" s="572">
        <f>IF('B. Dashboard'!$D$53=1,IF(Z649="",Z754,Z649),IF('B. Dashboard'!$D$53=2,IF(Z684="",Z754,Z684),IF('B. Dashboard'!$D$53=3,IF(Z719="",Z754,Z719),(IF('B. Dashboard'!$D$53=4,Z754)))))</f>
        <v>0</v>
      </c>
      <c r="AA789" s="572">
        <f>IF('B. Dashboard'!$D$53=1,IF(AA649="",AA754,AA649),IF('B. Dashboard'!$D$53=2,IF(AA684="",AA754,AA684),IF('B. Dashboard'!$D$53=3,IF(AA719="",AA754,AA719),(IF('B. Dashboard'!$D$53=4,AA754)))))</f>
        <v>0</v>
      </c>
      <c r="AB789" s="572">
        <f>IF('B. Dashboard'!$D$53=1,IF(AB649="",AB754,AB649),IF('B. Dashboard'!$D$53=2,IF(AB684="",AB754,AB684),IF('B. Dashboard'!$D$53=3,IF(AB719="",AB754,AB719),(IF('B. Dashboard'!$D$53=4,AB754)))))</f>
        <v>0</v>
      </c>
      <c r="AC789" s="572">
        <f>IF('B. Dashboard'!$D$53=1,IF(AC649="",AC754,AC649),IF('B. Dashboard'!$D$53=2,IF(AC684="",AC754,AC684),IF('B. Dashboard'!$D$53=3,IF(AC719="",AC754,AC719),(IF('B. Dashboard'!$D$53=4,AC754)))))</f>
        <v>0</v>
      </c>
      <c r="AD789" s="572">
        <f>IF('B. Dashboard'!$D$53=1,IF(AD649="",AD754,AD649),IF('B. Dashboard'!$D$53=2,IF(AD684="",AD754,AD684),IF('B. Dashboard'!$D$53=3,IF(AD719="",AD754,AD719),(IF('B. Dashboard'!$D$53=4,AD754)))))</f>
        <v>0</v>
      </c>
      <c r="AE789" s="572">
        <f>IF('B. Dashboard'!$D$53=1,IF(AE649="",AE754,AE649),IF('B. Dashboard'!$D$53=2,IF(AE684="",AE754,AE684),IF('B. Dashboard'!$D$53=3,IF(AE719="",AE754,AE719),(IF('B. Dashboard'!$D$53=4,AE754)))))</f>
        <v>0</v>
      </c>
      <c r="AF789" s="572">
        <f>IF('B. Dashboard'!$D$53=1,IF(AF649="",AF754,AF649),IF('B. Dashboard'!$D$53=2,IF(AF684="",AF754,AF684),IF('B. Dashboard'!$D$53=3,IF(AF719="",AF754,AF719),(IF('B. Dashboard'!$D$53=4,AF754)))))</f>
        <v>0</v>
      </c>
      <c r="AG789" s="572">
        <f>IF('B. Dashboard'!$D$53=1,IF(AG649="",AG754,AG649),IF('B. Dashboard'!$D$53=2,IF(AG684="",AG754,AG684),IF('B. Dashboard'!$D$53=3,IF(AG719="",AG754,AG719),(IF('B. Dashboard'!$D$53=4,AG754)))))</f>
        <v>0</v>
      </c>
      <c r="AH789" s="572">
        <f>IF('B. Dashboard'!$D$53=1,IF(AH649="",AH754,AH649),IF('B. Dashboard'!$D$53=2,IF(AH684="",AH754,AH684),IF('B. Dashboard'!$D$53=3,IF(AH719="",AH754,AH719),(IF('B. Dashboard'!$D$53=4,AH754)))))</f>
        <v>0</v>
      </c>
    </row>
    <row r="790" spans="1:212" s="216" customFormat="1">
      <c r="B790" s="221"/>
      <c r="C790" s="237" t="str">
        <f t="shared" si="292"/>
        <v>S29</v>
      </c>
      <c r="D790" s="237" t="str">
        <f t="shared" si="273"/>
        <v>OTHER: complete as required</v>
      </c>
      <c r="E790" s="572">
        <f>IF('B. Dashboard'!$D$53=1,IF(E650="",E755,E650),IF('B. Dashboard'!$D$53=2,IF(E685="",E755,E685),IF('B. Dashboard'!$D$53=3,IF(E720="",E755,E720),(IF('B. Dashboard'!$D$53=4,E755)))))</f>
        <v>0</v>
      </c>
      <c r="F790" s="572">
        <f>IF('B. Dashboard'!$D$53=1,IF(F650="",F755,F650),IF('B. Dashboard'!$D$53=2,IF(F685="",F755,F685),IF('B. Dashboard'!$D$53=3,IF(F720="",F755,F720),(IF('B. Dashboard'!$D$53=4,F755)))))</f>
        <v>0</v>
      </c>
      <c r="G790" s="572">
        <f>IF('B. Dashboard'!$D$53=1,IF(G650="",G755,G650),IF('B. Dashboard'!$D$53=2,IF(G685="",G755,G685),IF('B. Dashboard'!$D$53=3,IF(G720="",G755,G720),(IF('B. Dashboard'!$D$53=4,G755)))))</f>
        <v>0</v>
      </c>
      <c r="H790" s="572">
        <f>IF('B. Dashboard'!$D$53=1,IF(H650="",H755,H650),IF('B. Dashboard'!$D$53=2,IF(H685="",H755,H685),IF('B. Dashboard'!$D$53=3,IF(H720="",H755,H720),(IF('B. Dashboard'!$D$53=4,H755)))))</f>
        <v>0</v>
      </c>
      <c r="I790" s="572">
        <f>IF('B. Dashboard'!$D$53=1,IF(I650="",I755,I650),IF('B. Dashboard'!$D$53=2,IF(I685="",I755,I685),IF('B. Dashboard'!$D$53=3,IF(I720="",I755,I720),(IF('B. Dashboard'!$D$53=4,I755)))))</f>
        <v>0</v>
      </c>
      <c r="J790" s="572">
        <f>IF('B. Dashboard'!$D$53=1,IF(J650="",J755,J650),IF('B. Dashboard'!$D$53=2,IF(J685="",J755,J685),IF('B. Dashboard'!$D$53=3,IF(J720="",J755,J720),(IF('B. Dashboard'!$D$53=4,J755)))))</f>
        <v>0</v>
      </c>
      <c r="K790" s="572">
        <f>IF('B. Dashboard'!$D$53=1,IF(K650="",K755,K650),IF('B. Dashboard'!$D$53=2,IF(K685="",K755,K685),IF('B. Dashboard'!$D$53=3,IF(K720="",K755,K720),(IF('B. Dashboard'!$D$53=4,K755)))))</f>
        <v>0</v>
      </c>
      <c r="L790" s="572">
        <f>IF('B. Dashboard'!$D$53=1,IF(L650="",L755,L650),IF('B. Dashboard'!$D$53=2,IF(L685="",L755,L685),IF('B. Dashboard'!$D$53=3,IF(L720="",L755,L720),(IF('B. Dashboard'!$D$53=4,L755)))))</f>
        <v>0</v>
      </c>
      <c r="M790" s="572">
        <f>IF('B. Dashboard'!$D$53=1,IF(M650="",M755,M650),IF('B. Dashboard'!$D$53=2,IF(M685="",M755,M685),IF('B. Dashboard'!$D$53=3,IF(M720="",M755,M720),(IF('B. Dashboard'!$D$53=4,M755)))))</f>
        <v>0</v>
      </c>
      <c r="N790" s="572">
        <f>IF('B. Dashboard'!$D$53=1,IF(N650="",N755,N650),IF('B. Dashboard'!$D$53=2,IF(N685="",N755,N685),IF('B. Dashboard'!$D$53=3,IF(N720="",N755,N720),(IF('B. Dashboard'!$D$53=4,N755)))))</f>
        <v>0</v>
      </c>
      <c r="O790" s="572">
        <f>IF('B. Dashboard'!$D$53=1,IF(O650="",O755,O650),IF('B. Dashboard'!$D$53=2,IF(O685="",O755,O685),IF('B. Dashboard'!$D$53=3,IF(O720="",O755,O720),(IF('B. Dashboard'!$D$53=4,O755)))))</f>
        <v>0</v>
      </c>
      <c r="P790" s="572">
        <f>IF('B. Dashboard'!$D$53=1,IF(P650="",P755,P650),IF('B. Dashboard'!$D$53=2,IF(P685="",P755,P685),IF('B. Dashboard'!$D$53=3,IF(P720="",P755,P720),(IF('B. Dashboard'!$D$53=4,P755)))))</f>
        <v>0</v>
      </c>
      <c r="Q790" s="572">
        <f>IF('B. Dashboard'!$D$53=1,IF(Q650="",Q755,Q650),IF('B. Dashboard'!$D$53=2,IF(Q685="",Q755,Q685),IF('B. Dashboard'!$D$53=3,IF(Q720="",Q755,Q720),(IF('B. Dashboard'!$D$53=4,Q755)))))</f>
        <v>0</v>
      </c>
      <c r="R790" s="572">
        <f>IF('B. Dashboard'!$D$53=1,IF(R650="",R755,R650),IF('B. Dashboard'!$D$53=2,IF(R685="",R755,R685),IF('B. Dashboard'!$D$53=3,IF(R720="",R755,R720),(IF('B. Dashboard'!$D$53=4,R755)))))</f>
        <v>0</v>
      </c>
      <c r="S790" s="572">
        <f>IF('B. Dashboard'!$D$53=1,IF(S650="",S755,S650),IF('B. Dashboard'!$D$53=2,IF(S685="",S755,S685),IF('B. Dashboard'!$D$53=3,IF(S720="",S755,S720),(IF('B. Dashboard'!$D$53=4,S755)))))</f>
        <v>0</v>
      </c>
      <c r="T790" s="572">
        <f>IF('B. Dashboard'!$D$53=1,IF(T650="",T755,T650),IF('B. Dashboard'!$D$53=2,IF(T685="",T755,T685),IF('B. Dashboard'!$D$53=3,IF(T720="",T755,T720),(IF('B. Dashboard'!$D$53=4,T755)))))</f>
        <v>0</v>
      </c>
      <c r="U790" s="572">
        <f>IF('B. Dashboard'!$D$53=1,IF(U650="",U755,U650),IF('B. Dashboard'!$D$53=2,IF(U685="",U755,U685),IF('B. Dashboard'!$D$53=3,IF(U720="",U755,U720),(IF('B. Dashboard'!$D$53=4,U755)))))</f>
        <v>0</v>
      </c>
      <c r="V790" s="572">
        <f>IF('B. Dashboard'!$D$53=1,IF(V650="",V755,V650),IF('B. Dashboard'!$D$53=2,IF(V685="",V755,V685),IF('B. Dashboard'!$D$53=3,IF(V720="",V755,V720),(IF('B. Dashboard'!$D$53=4,V755)))))</f>
        <v>0</v>
      </c>
      <c r="W790" s="572">
        <f>IF('B. Dashboard'!$D$53=1,IF(W650="",W755,W650),IF('B. Dashboard'!$D$53=2,IF(W685="",W755,W685),IF('B. Dashboard'!$D$53=3,IF(W720="",W755,W720),(IF('B. Dashboard'!$D$53=4,W755)))))</f>
        <v>0</v>
      </c>
      <c r="X790" s="572">
        <f>IF('B. Dashboard'!$D$53=1,IF(X650="",X755,X650),IF('B. Dashboard'!$D$53=2,IF(X685="",X755,X685),IF('B. Dashboard'!$D$53=3,IF(X720="",X755,X720),(IF('B. Dashboard'!$D$53=4,X755)))))</f>
        <v>0</v>
      </c>
      <c r="Y790" s="572">
        <f>IF('B. Dashboard'!$D$53=1,IF(Y650="",Y755,Y650),IF('B. Dashboard'!$D$53=2,IF(Y685="",Y755,Y685),IF('B. Dashboard'!$D$53=3,IF(Y720="",Y755,Y720),(IF('B. Dashboard'!$D$53=4,Y755)))))</f>
        <v>0</v>
      </c>
      <c r="Z790" s="572">
        <f>IF('B. Dashboard'!$D$53=1,IF(Z650="",Z755,Z650),IF('B. Dashboard'!$D$53=2,IF(Z685="",Z755,Z685),IF('B. Dashboard'!$D$53=3,IF(Z720="",Z755,Z720),(IF('B. Dashboard'!$D$53=4,Z755)))))</f>
        <v>0</v>
      </c>
      <c r="AA790" s="572">
        <f>IF('B. Dashboard'!$D$53=1,IF(AA650="",AA755,AA650),IF('B. Dashboard'!$D$53=2,IF(AA685="",AA755,AA685),IF('B. Dashboard'!$D$53=3,IF(AA720="",AA755,AA720),(IF('B. Dashboard'!$D$53=4,AA755)))))</f>
        <v>0</v>
      </c>
      <c r="AB790" s="572">
        <f>IF('B. Dashboard'!$D$53=1,IF(AB650="",AB755,AB650),IF('B. Dashboard'!$D$53=2,IF(AB685="",AB755,AB685),IF('B. Dashboard'!$D$53=3,IF(AB720="",AB755,AB720),(IF('B. Dashboard'!$D$53=4,AB755)))))</f>
        <v>0</v>
      </c>
      <c r="AC790" s="572">
        <f>IF('B. Dashboard'!$D$53=1,IF(AC650="",AC755,AC650),IF('B. Dashboard'!$D$53=2,IF(AC685="",AC755,AC685),IF('B. Dashboard'!$D$53=3,IF(AC720="",AC755,AC720),(IF('B. Dashboard'!$D$53=4,AC755)))))</f>
        <v>0</v>
      </c>
      <c r="AD790" s="572">
        <f>IF('B. Dashboard'!$D$53=1,IF(AD650="",AD755,AD650),IF('B. Dashboard'!$D$53=2,IF(AD685="",AD755,AD685),IF('B. Dashboard'!$D$53=3,IF(AD720="",AD755,AD720),(IF('B. Dashboard'!$D$53=4,AD755)))))</f>
        <v>0</v>
      </c>
      <c r="AE790" s="572">
        <f>IF('B. Dashboard'!$D$53=1,IF(AE650="",AE755,AE650),IF('B. Dashboard'!$D$53=2,IF(AE685="",AE755,AE685),IF('B. Dashboard'!$D$53=3,IF(AE720="",AE755,AE720),(IF('B. Dashboard'!$D$53=4,AE755)))))</f>
        <v>0</v>
      </c>
      <c r="AF790" s="572">
        <f>IF('B. Dashboard'!$D$53=1,IF(AF650="",AF755,AF650),IF('B. Dashboard'!$D$53=2,IF(AF685="",AF755,AF685),IF('B. Dashboard'!$D$53=3,IF(AF720="",AF755,AF720),(IF('B. Dashboard'!$D$53=4,AF755)))))</f>
        <v>0</v>
      </c>
      <c r="AG790" s="572">
        <f>IF('B. Dashboard'!$D$53=1,IF(AG650="",AG755,AG650),IF('B. Dashboard'!$D$53=2,IF(AG685="",AG755,AG685),IF('B. Dashboard'!$D$53=3,IF(AG720="",AG755,AG720),(IF('B. Dashboard'!$D$53=4,AG755)))))</f>
        <v>0</v>
      </c>
      <c r="AH790" s="572">
        <f>IF('B. Dashboard'!$D$53=1,IF(AH650="",AH755,AH650),IF('B. Dashboard'!$D$53=2,IF(AH685="",AH755,AH685),IF('B. Dashboard'!$D$53=3,IF(AH720="",AH755,AH720),(IF('B. Dashboard'!$D$53=4,AH755)))))</f>
        <v>0</v>
      </c>
    </row>
    <row r="791" spans="1:212" s="216" customFormat="1">
      <c r="B791" s="221"/>
      <c r="C791" s="237" t="str">
        <f t="shared" si="292"/>
        <v>S30</v>
      </c>
      <c r="D791" s="237" t="str">
        <f t="shared" si="273"/>
        <v>OTHER: complete as required</v>
      </c>
      <c r="E791" s="572">
        <f>IF('B. Dashboard'!$D$53=1,IF(E651="",E756,E651),IF('B. Dashboard'!$D$53=2,IF(E686="",E756,E686),IF('B. Dashboard'!$D$53=3,IF(E721="",E756,E721),(IF('B. Dashboard'!$D$53=4,E756)))))</f>
        <v>0</v>
      </c>
      <c r="F791" s="572">
        <f>IF('B. Dashboard'!$D$53=1,IF(F651="",F756,F651),IF('B. Dashboard'!$D$53=2,IF(F686="",F756,F686),IF('B. Dashboard'!$D$53=3,IF(F721="",F756,F721),(IF('B. Dashboard'!$D$53=4,F756)))))</f>
        <v>0</v>
      </c>
      <c r="G791" s="572">
        <f>IF('B. Dashboard'!$D$53=1,IF(G651="",G756,G651),IF('B. Dashboard'!$D$53=2,IF(G686="",G756,G686),IF('B. Dashboard'!$D$53=3,IF(G721="",G756,G721),(IF('B. Dashboard'!$D$53=4,G756)))))</f>
        <v>0</v>
      </c>
      <c r="H791" s="572">
        <f>IF('B. Dashboard'!$D$53=1,IF(H651="",H756,H651),IF('B. Dashboard'!$D$53=2,IF(H686="",H756,H686),IF('B. Dashboard'!$D$53=3,IF(H721="",H756,H721),(IF('B. Dashboard'!$D$53=4,H756)))))</f>
        <v>0</v>
      </c>
      <c r="I791" s="572">
        <f>IF('B. Dashboard'!$D$53=1,IF(I651="",I756,I651),IF('B. Dashboard'!$D$53=2,IF(I686="",I756,I686),IF('B. Dashboard'!$D$53=3,IF(I721="",I756,I721),(IF('B. Dashboard'!$D$53=4,I756)))))</f>
        <v>0</v>
      </c>
      <c r="J791" s="572">
        <f>IF('B. Dashboard'!$D$53=1,IF(J651="",J756,J651),IF('B. Dashboard'!$D$53=2,IF(J686="",J756,J686),IF('B. Dashboard'!$D$53=3,IF(J721="",J756,J721),(IF('B. Dashboard'!$D$53=4,J756)))))</f>
        <v>0</v>
      </c>
      <c r="K791" s="572">
        <f>IF('B. Dashboard'!$D$53=1,IF(K651="",K756,K651),IF('B. Dashboard'!$D$53=2,IF(K686="",K756,K686),IF('B. Dashboard'!$D$53=3,IF(K721="",K756,K721),(IF('B. Dashboard'!$D$53=4,K756)))))</f>
        <v>0</v>
      </c>
      <c r="L791" s="572">
        <f>IF('B. Dashboard'!$D$53=1,IF(L651="",L756,L651),IF('B. Dashboard'!$D$53=2,IF(L686="",L756,L686),IF('B. Dashboard'!$D$53=3,IF(L721="",L756,L721),(IF('B. Dashboard'!$D$53=4,L756)))))</f>
        <v>0</v>
      </c>
      <c r="M791" s="572">
        <f>IF('B. Dashboard'!$D$53=1,IF(M651="",M756,M651),IF('B. Dashboard'!$D$53=2,IF(M686="",M756,M686),IF('B. Dashboard'!$D$53=3,IF(M721="",M756,M721),(IF('B. Dashboard'!$D$53=4,M756)))))</f>
        <v>0</v>
      </c>
      <c r="N791" s="572">
        <f>IF('B. Dashboard'!$D$53=1,IF(N651="",N756,N651),IF('B. Dashboard'!$D$53=2,IF(N686="",N756,N686),IF('B. Dashboard'!$D$53=3,IF(N721="",N756,N721),(IF('B. Dashboard'!$D$53=4,N756)))))</f>
        <v>0</v>
      </c>
      <c r="O791" s="572">
        <f>IF('B. Dashboard'!$D$53=1,IF(O651="",O756,O651),IF('B. Dashboard'!$D$53=2,IF(O686="",O756,O686),IF('B. Dashboard'!$D$53=3,IF(O721="",O756,O721),(IF('B. Dashboard'!$D$53=4,O756)))))</f>
        <v>0</v>
      </c>
      <c r="P791" s="572">
        <f>IF('B. Dashboard'!$D$53=1,IF(P651="",P756,P651),IF('B. Dashboard'!$D$53=2,IF(P686="",P756,P686),IF('B. Dashboard'!$D$53=3,IF(P721="",P756,P721),(IF('B. Dashboard'!$D$53=4,P756)))))</f>
        <v>0</v>
      </c>
      <c r="Q791" s="572">
        <f>IF('B. Dashboard'!$D$53=1,IF(Q651="",Q756,Q651),IF('B. Dashboard'!$D$53=2,IF(Q686="",Q756,Q686),IF('B. Dashboard'!$D$53=3,IF(Q721="",Q756,Q721),(IF('B. Dashboard'!$D$53=4,Q756)))))</f>
        <v>0</v>
      </c>
      <c r="R791" s="572">
        <f>IF('B. Dashboard'!$D$53=1,IF(R651="",R756,R651),IF('B. Dashboard'!$D$53=2,IF(R686="",R756,R686),IF('B. Dashboard'!$D$53=3,IF(R721="",R756,R721),(IF('B. Dashboard'!$D$53=4,R756)))))</f>
        <v>0</v>
      </c>
      <c r="S791" s="572">
        <f>IF('B. Dashboard'!$D$53=1,IF(S651="",S756,S651),IF('B. Dashboard'!$D$53=2,IF(S686="",S756,S686),IF('B. Dashboard'!$D$53=3,IF(S721="",S756,S721),(IF('B. Dashboard'!$D$53=4,S756)))))</f>
        <v>0</v>
      </c>
      <c r="T791" s="572">
        <f>IF('B. Dashboard'!$D$53=1,IF(T651="",T756,T651),IF('B. Dashboard'!$D$53=2,IF(T686="",T756,T686),IF('B. Dashboard'!$D$53=3,IF(T721="",T756,T721),(IF('B. Dashboard'!$D$53=4,T756)))))</f>
        <v>0</v>
      </c>
      <c r="U791" s="572">
        <f>IF('B. Dashboard'!$D$53=1,IF(U651="",U756,U651),IF('B. Dashboard'!$D$53=2,IF(U686="",U756,U686),IF('B. Dashboard'!$D$53=3,IF(U721="",U756,U721),(IF('B. Dashboard'!$D$53=4,U756)))))</f>
        <v>0</v>
      </c>
      <c r="V791" s="572">
        <f>IF('B. Dashboard'!$D$53=1,IF(V651="",V756,V651),IF('B. Dashboard'!$D$53=2,IF(V686="",V756,V686),IF('B. Dashboard'!$D$53=3,IF(V721="",V756,V721),(IF('B. Dashboard'!$D$53=4,V756)))))</f>
        <v>0</v>
      </c>
      <c r="W791" s="572">
        <f>IF('B. Dashboard'!$D$53=1,IF(W651="",W756,W651),IF('B. Dashboard'!$D$53=2,IF(W686="",W756,W686),IF('B. Dashboard'!$D$53=3,IF(W721="",W756,W721),(IF('B. Dashboard'!$D$53=4,W756)))))</f>
        <v>0</v>
      </c>
      <c r="X791" s="572">
        <f>IF('B. Dashboard'!$D$53=1,IF(X651="",X756,X651),IF('B. Dashboard'!$D$53=2,IF(X686="",X756,X686),IF('B. Dashboard'!$D$53=3,IF(X721="",X756,X721),(IF('B. Dashboard'!$D$53=4,X756)))))</f>
        <v>0</v>
      </c>
      <c r="Y791" s="572">
        <f>IF('B. Dashboard'!$D$53=1,IF(Y651="",Y756,Y651),IF('B. Dashboard'!$D$53=2,IF(Y686="",Y756,Y686),IF('B. Dashboard'!$D$53=3,IF(Y721="",Y756,Y721),(IF('B. Dashboard'!$D$53=4,Y756)))))</f>
        <v>0</v>
      </c>
      <c r="Z791" s="572">
        <f>IF('B. Dashboard'!$D$53=1,IF(Z651="",Z756,Z651),IF('B. Dashboard'!$D$53=2,IF(Z686="",Z756,Z686),IF('B. Dashboard'!$D$53=3,IF(Z721="",Z756,Z721),(IF('B. Dashboard'!$D$53=4,Z756)))))</f>
        <v>0</v>
      </c>
      <c r="AA791" s="572">
        <f>IF('B. Dashboard'!$D$53=1,IF(AA651="",AA756,AA651),IF('B. Dashboard'!$D$53=2,IF(AA686="",AA756,AA686),IF('B. Dashboard'!$D$53=3,IF(AA721="",AA756,AA721),(IF('B. Dashboard'!$D$53=4,AA756)))))</f>
        <v>0</v>
      </c>
      <c r="AB791" s="572">
        <f>IF('B. Dashboard'!$D$53=1,IF(AB651="",AB756,AB651),IF('B. Dashboard'!$D$53=2,IF(AB686="",AB756,AB686),IF('B. Dashboard'!$D$53=3,IF(AB721="",AB756,AB721),(IF('B. Dashboard'!$D$53=4,AB756)))))</f>
        <v>0</v>
      </c>
      <c r="AC791" s="572">
        <f>IF('B. Dashboard'!$D$53=1,IF(AC651="",AC756,AC651),IF('B. Dashboard'!$D$53=2,IF(AC686="",AC756,AC686),IF('B. Dashboard'!$D$53=3,IF(AC721="",AC756,AC721),(IF('B. Dashboard'!$D$53=4,AC756)))))</f>
        <v>0</v>
      </c>
      <c r="AD791" s="572">
        <f>IF('B. Dashboard'!$D$53=1,IF(AD651="",AD756,AD651),IF('B. Dashboard'!$D$53=2,IF(AD686="",AD756,AD686),IF('B. Dashboard'!$D$53=3,IF(AD721="",AD756,AD721),(IF('B. Dashboard'!$D$53=4,AD756)))))</f>
        <v>0</v>
      </c>
      <c r="AE791" s="572">
        <f>IF('B. Dashboard'!$D$53=1,IF(AE651="",AE756,AE651),IF('B. Dashboard'!$D$53=2,IF(AE686="",AE756,AE686),IF('B. Dashboard'!$D$53=3,IF(AE721="",AE756,AE721),(IF('B. Dashboard'!$D$53=4,AE756)))))</f>
        <v>0</v>
      </c>
      <c r="AF791" s="572">
        <f>IF('B. Dashboard'!$D$53=1,IF(AF651="",AF756,AF651),IF('B. Dashboard'!$D$53=2,IF(AF686="",AF756,AF686),IF('B. Dashboard'!$D$53=3,IF(AF721="",AF756,AF721),(IF('B. Dashboard'!$D$53=4,AF756)))))</f>
        <v>0</v>
      </c>
      <c r="AG791" s="572">
        <f>IF('B. Dashboard'!$D$53=1,IF(AG651="",AG756,AG651),IF('B. Dashboard'!$D$53=2,IF(AG686="",AG756,AG686),IF('B. Dashboard'!$D$53=3,IF(AG721="",AG756,AG721),(IF('B. Dashboard'!$D$53=4,AG756)))))</f>
        <v>0</v>
      </c>
      <c r="AH791" s="572">
        <f>IF('B. Dashboard'!$D$53=1,IF(AH651="",AH756,AH651),IF('B. Dashboard'!$D$53=2,IF(AH686="",AH756,AH686),IF('B. Dashboard'!$D$53=3,IF(AH721="",AH756,AH721),(IF('B. Dashboard'!$D$53=4,AH756)))))</f>
        <v>0</v>
      </c>
    </row>
    <row r="792" spans="1:212" s="216" customFormat="1">
      <c r="B792" s="221"/>
      <c r="C792" s="208"/>
      <c r="D792" s="208"/>
      <c r="E792" s="229"/>
      <c r="F792" s="238"/>
      <c r="G792" s="238"/>
      <c r="H792" s="238"/>
      <c r="I792" s="238"/>
      <c r="J792" s="238"/>
      <c r="K792" s="238"/>
      <c r="L792" s="238"/>
      <c r="M792" s="238"/>
      <c r="N792" s="238"/>
      <c r="O792" s="238"/>
      <c r="P792" s="238"/>
      <c r="Q792" s="238"/>
      <c r="R792" s="238"/>
      <c r="S792" s="238"/>
      <c r="T792" s="238"/>
      <c r="U792" s="239"/>
      <c r="V792" s="229"/>
      <c r="W792" s="229"/>
      <c r="X792" s="229"/>
      <c r="AB792" s="233"/>
    </row>
    <row r="793" spans="1:212" s="216" customFormat="1">
      <c r="B793" s="221"/>
    </row>
    <row r="794" spans="1:212" s="216" customFormat="1">
      <c r="B794" s="440">
        <f>B617+0.01</f>
        <v>3.0999999999999992</v>
      </c>
      <c r="D794" s="218" t="s">
        <v>741</v>
      </c>
      <c r="E794" s="218" t="str">
        <f>'C. Masterfiles'!D165</f>
        <v>Mtel</v>
      </c>
    </row>
    <row r="795" spans="1:212" s="216" customFormat="1">
      <c r="B795" s="220"/>
    </row>
    <row r="796" spans="1:212" s="232" customFormat="1" ht="12.75" customHeight="1">
      <c r="B796" s="242"/>
      <c r="C796" s="216"/>
      <c r="D796" s="230"/>
      <c r="E796" s="236" t="s">
        <v>41</v>
      </c>
      <c r="F796" s="235"/>
      <c r="G796" s="235"/>
      <c r="H796" s="235"/>
      <c r="I796" s="235"/>
      <c r="J796" s="235"/>
      <c r="K796" s="235"/>
      <c r="L796" s="235"/>
      <c r="M796" s="235"/>
      <c r="N796" s="235"/>
      <c r="O796" s="235"/>
      <c r="P796" s="235"/>
      <c r="Q796" s="235"/>
      <c r="R796" s="235"/>
      <c r="S796" s="235"/>
      <c r="T796" s="235"/>
      <c r="U796" s="235"/>
      <c r="V796" s="235"/>
      <c r="W796" s="235"/>
      <c r="X796" s="235"/>
      <c r="Y796" s="235"/>
      <c r="Z796" s="235"/>
      <c r="AA796" s="235"/>
      <c r="AB796" s="235"/>
      <c r="AC796" s="235"/>
    </row>
    <row r="797" spans="1:212" s="226" customFormat="1">
      <c r="A797" s="232"/>
      <c r="B797" s="221"/>
      <c r="C797" s="667" t="s">
        <v>991</v>
      </c>
      <c r="D797" s="222" t="s">
        <v>32</v>
      </c>
      <c r="E797" s="246" t="str">
        <f>'C. Masterfiles'!D81</f>
        <v>BTS-BSC</v>
      </c>
      <c r="F797" s="246" t="str">
        <f>'C. Masterfiles'!D82</f>
        <v>Node B-RNC</v>
      </c>
      <c r="G797" s="246" t="str">
        <f>'C. Masterfiles'!D83</f>
        <v>BSC-MSC</v>
      </c>
      <c r="H797" s="246" t="str">
        <f>'C. Masterfiles'!D84</f>
        <v>RNC-MSC</v>
      </c>
      <c r="I797" s="246" t="str">
        <f>'C. Masterfiles'!D85</f>
        <v>MSC-MSC</v>
      </c>
      <c r="J797" s="246" t="str">
        <f>'C. Masterfiles'!D86</f>
        <v>MSC-PPP</v>
      </c>
      <c r="K797" s="246" t="str">
        <f>'C. Masterfiles'!D87</f>
        <v>MSC-HLR</v>
      </c>
      <c r="L797" s="246" t="str">
        <f>'C. Masterfiles'!D88</f>
        <v>MSC-SMS</v>
      </c>
      <c r="M797" s="246" t="str">
        <f>'C. Masterfiles'!D89</f>
        <v>MSC-MMS</v>
      </c>
      <c r="N797" s="246" t="str">
        <f>'C. Masterfiles'!D90</f>
        <v>MSC-OSS</v>
      </c>
      <c r="O797" s="246" t="str">
        <f>'C. Masterfiles'!D91</f>
        <v>MSC-GPRS</v>
      </c>
      <c r="P797" s="246" t="str">
        <f>'C. Masterfiles'!D92</f>
        <v>MSC-BIL</v>
      </c>
      <c r="Q797" s="246" t="str">
        <f>'C. Masterfiles'!D93</f>
        <v>MSC-IBIL</v>
      </c>
      <c r="R797" s="246" t="str">
        <f>'C. Masterfiles'!D94</f>
        <v>MSC-IGW</v>
      </c>
      <c r="S797" s="246" t="str">
        <f>'C. Masterfiles'!D95</f>
        <v>MSC-INT</v>
      </c>
      <c r="T797" s="246" t="str">
        <f>'C. Masterfiles'!D96</f>
        <v>MSC-IN/NGIN</v>
      </c>
      <c r="U797" s="246" t="str">
        <f>'C. Masterfiles'!D97</f>
        <v>eNodeB-MSC</v>
      </c>
      <c r="V797" s="246" t="str">
        <f>'C. Masterfiles'!D98</f>
        <v>OTHER: complete as required</v>
      </c>
      <c r="W797" s="246" t="str">
        <f>'C. Masterfiles'!D99</f>
        <v>OTHER: complete as required</v>
      </c>
      <c r="X797" s="246" t="str">
        <f>'C. Masterfiles'!D100</f>
        <v>OTHER: complete as required</v>
      </c>
      <c r="Y797" s="246" t="str">
        <f>'C. Masterfiles'!D101</f>
        <v>OTHER: complete as required</v>
      </c>
      <c r="Z797" s="246" t="str">
        <f>'C. Masterfiles'!D102</f>
        <v>OTHER: complete as required</v>
      </c>
      <c r="AA797" s="246" t="str">
        <f>'C. Masterfiles'!D103</f>
        <v>OTHER: complete as required</v>
      </c>
      <c r="AB797" s="246" t="str">
        <f>'C. Masterfiles'!D104</f>
        <v>OTHER: complete as required</v>
      </c>
      <c r="AC797" s="246" t="str">
        <f>'C. Masterfiles'!D105</f>
        <v>OTHER: complete as required</v>
      </c>
      <c r="AD797" s="216"/>
      <c r="AE797" s="216"/>
      <c r="AF797" s="216"/>
      <c r="AG797" s="216"/>
      <c r="AH797" s="216"/>
      <c r="AI797" s="216"/>
      <c r="AJ797" s="216"/>
      <c r="AK797" s="216"/>
      <c r="AL797" s="216"/>
      <c r="AM797" s="216"/>
      <c r="AN797" s="216"/>
      <c r="AO797" s="216"/>
      <c r="AP797" s="216"/>
      <c r="AQ797" s="216"/>
      <c r="AR797" s="216"/>
      <c r="AS797" s="216"/>
      <c r="AT797" s="216"/>
      <c r="AU797" s="216"/>
      <c r="AV797" s="216"/>
      <c r="AW797" s="216"/>
      <c r="AX797" s="216"/>
      <c r="AY797" s="216"/>
      <c r="AZ797" s="216"/>
      <c r="BA797" s="216"/>
      <c r="BB797" s="216"/>
      <c r="BC797" s="216"/>
      <c r="BD797" s="216"/>
      <c r="BE797" s="216"/>
      <c r="BF797" s="216"/>
      <c r="BG797" s="216"/>
      <c r="BH797" s="216"/>
      <c r="BI797" s="216"/>
      <c r="BJ797" s="216"/>
      <c r="BK797" s="216"/>
      <c r="BL797" s="216"/>
      <c r="BM797" s="216"/>
      <c r="BN797" s="216"/>
      <c r="BO797" s="216"/>
      <c r="BP797" s="216"/>
      <c r="BQ797" s="216"/>
      <c r="BR797" s="216"/>
      <c r="BS797" s="216"/>
      <c r="BT797" s="216"/>
      <c r="BU797" s="216"/>
      <c r="BV797" s="216"/>
      <c r="BW797" s="216"/>
      <c r="BX797" s="216"/>
      <c r="BY797" s="216"/>
      <c r="BZ797" s="216"/>
      <c r="CA797" s="216"/>
      <c r="CB797" s="216"/>
      <c r="CC797" s="216"/>
      <c r="CD797" s="216"/>
      <c r="CE797" s="216"/>
      <c r="CF797" s="216"/>
      <c r="CG797" s="216"/>
      <c r="CH797" s="216"/>
      <c r="CI797" s="216"/>
      <c r="CJ797" s="216"/>
      <c r="CK797" s="216"/>
      <c r="CL797" s="216"/>
      <c r="CM797" s="216"/>
      <c r="CN797" s="216"/>
      <c r="CO797" s="216"/>
      <c r="CP797" s="216"/>
      <c r="CQ797" s="216"/>
      <c r="CR797" s="216"/>
      <c r="CS797" s="216"/>
      <c r="CT797" s="216"/>
      <c r="CU797" s="216"/>
      <c r="CV797" s="216"/>
      <c r="CW797" s="216"/>
      <c r="CX797" s="216"/>
      <c r="CY797" s="216"/>
      <c r="CZ797" s="216"/>
      <c r="DA797" s="216"/>
      <c r="DB797" s="216"/>
      <c r="DC797" s="216"/>
      <c r="DD797" s="216"/>
      <c r="DE797" s="216"/>
      <c r="DF797" s="216"/>
      <c r="DG797" s="216"/>
      <c r="DH797" s="216"/>
      <c r="DI797" s="216"/>
      <c r="DJ797" s="216"/>
      <c r="DK797" s="216"/>
      <c r="DL797" s="216"/>
      <c r="DM797" s="216"/>
      <c r="DN797" s="216"/>
      <c r="DO797" s="216"/>
      <c r="DP797" s="216"/>
      <c r="DQ797" s="216"/>
      <c r="DR797" s="216"/>
      <c r="DS797" s="216"/>
      <c r="DT797" s="216"/>
      <c r="DU797" s="216"/>
      <c r="DV797" s="216"/>
      <c r="DW797" s="216"/>
      <c r="DX797" s="216"/>
      <c r="DY797" s="216"/>
      <c r="DZ797" s="216"/>
      <c r="EA797" s="216"/>
      <c r="EB797" s="216"/>
      <c r="EC797" s="216"/>
      <c r="ED797" s="216"/>
      <c r="EE797" s="216"/>
      <c r="EF797" s="216"/>
      <c r="EG797" s="216"/>
      <c r="EH797" s="216"/>
      <c r="EI797" s="216"/>
      <c r="EJ797" s="216"/>
      <c r="EK797" s="216"/>
      <c r="EL797" s="216"/>
      <c r="EM797" s="216"/>
      <c r="EN797" s="216"/>
      <c r="EO797" s="216"/>
      <c r="EP797" s="216"/>
      <c r="EQ797" s="216"/>
      <c r="ER797" s="216"/>
      <c r="ES797" s="216"/>
      <c r="ET797" s="216"/>
      <c r="EU797" s="216"/>
      <c r="EV797" s="216"/>
      <c r="EW797" s="216"/>
      <c r="EX797" s="216"/>
      <c r="EY797" s="216"/>
      <c r="EZ797" s="216"/>
      <c r="FA797" s="216"/>
      <c r="FB797" s="216"/>
      <c r="FC797" s="216"/>
      <c r="FD797" s="216"/>
      <c r="FE797" s="216"/>
      <c r="FF797" s="216"/>
      <c r="FG797" s="216"/>
      <c r="FH797" s="216"/>
      <c r="FI797" s="216"/>
      <c r="FJ797" s="216"/>
      <c r="FK797" s="216"/>
      <c r="FL797" s="216"/>
      <c r="FM797" s="216"/>
      <c r="FN797" s="216"/>
      <c r="FO797" s="216"/>
      <c r="FP797" s="216"/>
      <c r="FQ797" s="216"/>
      <c r="FR797" s="216"/>
      <c r="FS797" s="216"/>
      <c r="FT797" s="216"/>
      <c r="FU797" s="216"/>
      <c r="FV797" s="216"/>
      <c r="FW797" s="216"/>
      <c r="FX797" s="216"/>
      <c r="FY797" s="216"/>
      <c r="FZ797" s="216"/>
      <c r="GA797" s="216"/>
      <c r="GB797" s="216"/>
      <c r="GC797" s="216"/>
      <c r="GD797" s="216"/>
      <c r="GE797" s="216"/>
      <c r="GF797" s="216"/>
      <c r="GG797" s="216"/>
      <c r="GH797" s="216"/>
      <c r="GI797" s="216"/>
      <c r="GJ797" s="216"/>
      <c r="GK797" s="216"/>
      <c r="GL797" s="216"/>
      <c r="GM797" s="216"/>
      <c r="GN797" s="216"/>
      <c r="GO797" s="216"/>
      <c r="GP797" s="216"/>
      <c r="GQ797" s="216"/>
      <c r="GR797" s="216"/>
      <c r="GS797" s="216"/>
      <c r="GT797" s="216"/>
      <c r="GU797" s="216"/>
      <c r="GV797" s="216"/>
      <c r="GW797" s="216"/>
      <c r="GX797" s="216"/>
      <c r="GY797" s="216"/>
      <c r="GZ797" s="216"/>
      <c r="HA797" s="216"/>
      <c r="HB797" s="216"/>
      <c r="HC797" s="216"/>
      <c r="HD797" s="216"/>
    </row>
    <row r="798" spans="1:212" s="216" customFormat="1">
      <c r="A798" s="232"/>
      <c r="B798" s="221"/>
      <c r="C798" s="237" t="str">
        <f t="shared" ref="C798:D827" si="293">C762</f>
        <v>S01</v>
      </c>
      <c r="D798" s="237" t="str">
        <f t="shared" si="293"/>
        <v>Повиквания в мрежата (On Net calls)</v>
      </c>
      <c r="E798" s="511">
        <v>2</v>
      </c>
      <c r="F798" s="511">
        <v>2</v>
      </c>
      <c r="G798" s="511">
        <v>2</v>
      </c>
      <c r="H798" s="511">
        <v>2</v>
      </c>
      <c r="I798" s="511">
        <v>1</v>
      </c>
      <c r="J798" s="511">
        <v>1</v>
      </c>
      <c r="K798" s="511">
        <v>1</v>
      </c>
      <c r="L798" s="511"/>
      <c r="M798" s="511"/>
      <c r="N798" s="511">
        <v>1</v>
      </c>
      <c r="O798" s="511"/>
      <c r="P798" s="510">
        <v>1</v>
      </c>
      <c r="Q798" s="510"/>
      <c r="R798" s="511"/>
      <c r="S798" s="511"/>
      <c r="T798" s="511"/>
      <c r="U798" s="511">
        <v>2</v>
      </c>
      <c r="V798" s="618"/>
      <c r="W798" s="618"/>
      <c r="X798" s="618"/>
      <c r="Y798" s="618"/>
      <c r="Z798" s="618"/>
      <c r="AA798" s="618"/>
      <c r="AB798" s="618"/>
      <c r="AC798" s="618"/>
    </row>
    <row r="799" spans="1:212" s="216" customFormat="1">
      <c r="A799" s="232"/>
      <c r="B799" s="221"/>
      <c r="C799" s="237" t="str">
        <f t="shared" ref="C799" si="294">C763</f>
        <v>S02</v>
      </c>
      <c r="D799" s="237" t="str">
        <f t="shared" si="293"/>
        <v>Изходящи повиквания към фиксирана линия (Outgoing Calls to Fixed Line)</v>
      </c>
      <c r="E799" s="511">
        <v>1</v>
      </c>
      <c r="F799" s="511">
        <v>1</v>
      </c>
      <c r="G799" s="511">
        <v>1</v>
      </c>
      <c r="H799" s="511">
        <v>1</v>
      </c>
      <c r="I799" s="511">
        <v>0.5</v>
      </c>
      <c r="J799" s="511">
        <v>1</v>
      </c>
      <c r="K799" s="511">
        <v>1</v>
      </c>
      <c r="L799" s="511"/>
      <c r="M799" s="511"/>
      <c r="N799" s="511">
        <v>1</v>
      </c>
      <c r="O799" s="511"/>
      <c r="P799" s="510">
        <v>1</v>
      </c>
      <c r="Q799" s="510"/>
      <c r="R799" s="511">
        <v>1</v>
      </c>
      <c r="S799" s="511"/>
      <c r="T799" s="511"/>
      <c r="U799" s="511">
        <v>1</v>
      </c>
      <c r="V799" s="618"/>
      <c r="W799" s="618"/>
      <c r="X799" s="618"/>
      <c r="Y799" s="618"/>
      <c r="Z799" s="618"/>
      <c r="AA799" s="618"/>
      <c r="AB799" s="618"/>
      <c r="AC799" s="618"/>
    </row>
    <row r="800" spans="1:212" s="216" customFormat="1">
      <c r="B800" s="221"/>
      <c r="C800" s="237" t="str">
        <f t="shared" ref="C800" si="295">C764</f>
        <v>S03</v>
      </c>
      <c r="D800" s="237" t="str">
        <f t="shared" si="293"/>
        <v>Изходящи повиквания към други мобилни мрежи (Outgoing Calls to Other Mobile)</v>
      </c>
      <c r="E800" s="511">
        <v>1</v>
      </c>
      <c r="F800" s="511">
        <v>1</v>
      </c>
      <c r="G800" s="511">
        <v>1</v>
      </c>
      <c r="H800" s="511">
        <v>1</v>
      </c>
      <c r="I800" s="511">
        <v>0.5</v>
      </c>
      <c r="J800" s="511">
        <v>1</v>
      </c>
      <c r="K800" s="511">
        <v>1</v>
      </c>
      <c r="L800" s="511"/>
      <c r="M800" s="511"/>
      <c r="N800" s="511">
        <v>1</v>
      </c>
      <c r="O800" s="511"/>
      <c r="P800" s="510">
        <v>1</v>
      </c>
      <c r="Q800" s="510"/>
      <c r="R800" s="511">
        <v>1</v>
      </c>
      <c r="S800" s="511"/>
      <c r="T800" s="511"/>
      <c r="U800" s="511">
        <v>1</v>
      </c>
      <c r="V800" s="618"/>
      <c r="W800" s="618"/>
      <c r="X800" s="618"/>
      <c r="Y800" s="618"/>
      <c r="Z800" s="618"/>
      <c r="AA800" s="618"/>
      <c r="AB800" s="618"/>
      <c r="AC800" s="618"/>
    </row>
    <row r="801" spans="2:29" s="216" customFormat="1">
      <c r="B801" s="221"/>
      <c r="C801" s="237" t="str">
        <f t="shared" ref="C801" si="296">C765</f>
        <v>S04</v>
      </c>
      <c r="D801" s="237" t="str">
        <f t="shared" si="293"/>
        <v>Изходящи международни повиквания (Outgoing Calls to International)</v>
      </c>
      <c r="E801" s="511">
        <v>1</v>
      </c>
      <c r="F801" s="511">
        <v>1</v>
      </c>
      <c r="G801" s="511">
        <v>1</v>
      </c>
      <c r="H801" s="511">
        <v>1</v>
      </c>
      <c r="I801" s="511">
        <v>0.5</v>
      </c>
      <c r="J801" s="511">
        <v>1</v>
      </c>
      <c r="K801" s="511">
        <v>1</v>
      </c>
      <c r="L801" s="511"/>
      <c r="M801" s="511"/>
      <c r="N801" s="511">
        <v>1</v>
      </c>
      <c r="O801" s="511"/>
      <c r="P801" s="510">
        <v>1</v>
      </c>
      <c r="Q801" s="510"/>
      <c r="R801" s="510"/>
      <c r="S801" s="511">
        <v>1</v>
      </c>
      <c r="T801" s="511"/>
      <c r="U801" s="511">
        <v>1</v>
      </c>
      <c r="V801" s="618"/>
      <c r="W801" s="618"/>
      <c r="X801" s="618"/>
      <c r="Y801" s="618"/>
      <c r="Z801" s="618"/>
      <c r="AA801" s="618"/>
      <c r="AB801" s="618"/>
      <c r="AC801" s="618"/>
    </row>
    <row r="802" spans="2:29" s="216" customFormat="1">
      <c r="B802" s="215"/>
      <c r="C802" s="237" t="str">
        <f t="shared" ref="C802" si="297">C766</f>
        <v>S05</v>
      </c>
      <c r="D802" s="237" t="str">
        <f t="shared" si="293"/>
        <v>Входящи повиквания от фиксирана линия (Incoming calls from fixed)</v>
      </c>
      <c r="E802" s="511">
        <v>1</v>
      </c>
      <c r="F802" s="511">
        <v>1</v>
      </c>
      <c r="G802" s="511">
        <v>1</v>
      </c>
      <c r="H802" s="511">
        <v>1</v>
      </c>
      <c r="I802" s="511">
        <v>0.5</v>
      </c>
      <c r="J802" s="511">
        <v>1</v>
      </c>
      <c r="K802" s="511">
        <v>1</v>
      </c>
      <c r="L802" s="511"/>
      <c r="M802" s="511"/>
      <c r="N802" s="511">
        <v>1</v>
      </c>
      <c r="O802" s="511"/>
      <c r="P802" s="510"/>
      <c r="Q802" s="510">
        <v>1</v>
      </c>
      <c r="R802" s="511">
        <v>1</v>
      </c>
      <c r="S802" s="511"/>
      <c r="T802" s="511"/>
      <c r="U802" s="511">
        <v>1</v>
      </c>
      <c r="V802" s="618"/>
      <c r="W802" s="618"/>
      <c r="X802" s="618"/>
      <c r="Y802" s="618"/>
      <c r="Z802" s="618"/>
      <c r="AA802" s="618"/>
      <c r="AB802" s="618"/>
      <c r="AC802" s="618"/>
    </row>
    <row r="803" spans="2:29" s="216" customFormat="1">
      <c r="B803" s="215"/>
      <c r="C803" s="237" t="str">
        <f t="shared" ref="C803" si="298">C767</f>
        <v>S06</v>
      </c>
      <c r="D803" s="237" t="str">
        <f t="shared" si="293"/>
        <v>Входящи повиквания от други мобилни мрежи (Incoming calls from other mobile)</v>
      </c>
      <c r="E803" s="511">
        <v>1</v>
      </c>
      <c r="F803" s="511">
        <v>1</v>
      </c>
      <c r="G803" s="511">
        <v>1</v>
      </c>
      <c r="H803" s="511">
        <v>1</v>
      </c>
      <c r="I803" s="511">
        <v>0.5</v>
      </c>
      <c r="J803" s="511">
        <v>1</v>
      </c>
      <c r="K803" s="511">
        <v>1</v>
      </c>
      <c r="L803" s="511"/>
      <c r="M803" s="511"/>
      <c r="N803" s="511">
        <v>1</v>
      </c>
      <c r="O803" s="511"/>
      <c r="P803" s="510"/>
      <c r="Q803" s="510">
        <v>1</v>
      </c>
      <c r="R803" s="511">
        <v>1</v>
      </c>
      <c r="S803" s="511"/>
      <c r="T803" s="511"/>
      <c r="U803" s="511">
        <v>1</v>
      </c>
      <c r="V803" s="618"/>
      <c r="W803" s="618"/>
      <c r="X803" s="618"/>
      <c r="Y803" s="618"/>
      <c r="Z803" s="618"/>
      <c r="AA803" s="618"/>
      <c r="AB803" s="618"/>
      <c r="AC803" s="618"/>
    </row>
    <row r="804" spans="2:29" s="216" customFormat="1">
      <c r="B804" s="215"/>
      <c r="C804" s="237" t="str">
        <f t="shared" ref="C804" si="299">C768</f>
        <v>S07</v>
      </c>
      <c r="D804" s="237" t="str">
        <f t="shared" si="293"/>
        <v>Входящи международни повиквания (Incoming calls from international)</v>
      </c>
      <c r="E804" s="511">
        <v>1</v>
      </c>
      <c r="F804" s="511">
        <v>1</v>
      </c>
      <c r="G804" s="511">
        <v>1</v>
      </c>
      <c r="H804" s="511">
        <v>1</v>
      </c>
      <c r="I804" s="511">
        <v>0.5</v>
      </c>
      <c r="J804" s="511">
        <v>1</v>
      </c>
      <c r="K804" s="511">
        <v>1</v>
      </c>
      <c r="L804" s="511"/>
      <c r="M804" s="511"/>
      <c r="N804" s="511">
        <v>1</v>
      </c>
      <c r="O804" s="511"/>
      <c r="P804" s="510"/>
      <c r="Q804" s="510">
        <v>1</v>
      </c>
      <c r="R804" s="511"/>
      <c r="S804" s="511">
        <v>1</v>
      </c>
      <c r="T804" s="511"/>
      <c r="U804" s="511">
        <v>1</v>
      </c>
      <c r="V804" s="618"/>
      <c r="W804" s="618"/>
      <c r="X804" s="618"/>
      <c r="Y804" s="618"/>
      <c r="Z804" s="618"/>
      <c r="AA804" s="618"/>
      <c r="AB804" s="618"/>
      <c r="AC804" s="618"/>
    </row>
    <row r="805" spans="2:29" s="216" customFormat="1">
      <c r="B805" s="221"/>
      <c r="C805" s="237" t="str">
        <f t="shared" ref="C805" si="300">C769</f>
        <v>S08</v>
      </c>
      <c r="D805" s="237" t="str">
        <f t="shared" si="293"/>
        <v>Изходящи повиквания от чужди абонати в роуминг в мрежата на предприятието (Roaming Calls Outbound)</v>
      </c>
      <c r="E805" s="511">
        <v>1</v>
      </c>
      <c r="F805" s="511">
        <v>1</v>
      </c>
      <c r="G805" s="511">
        <v>1</v>
      </c>
      <c r="H805" s="511">
        <v>1</v>
      </c>
      <c r="I805" s="511">
        <v>0.5</v>
      </c>
      <c r="J805" s="511">
        <v>1</v>
      </c>
      <c r="K805" s="511">
        <v>1</v>
      </c>
      <c r="L805" s="511"/>
      <c r="M805" s="511"/>
      <c r="N805" s="511">
        <v>1</v>
      </c>
      <c r="O805" s="511"/>
      <c r="P805" s="510"/>
      <c r="Q805" s="510">
        <v>1</v>
      </c>
      <c r="R805" s="511"/>
      <c r="S805" s="511">
        <v>1</v>
      </c>
      <c r="T805" s="511"/>
      <c r="U805" s="511">
        <v>1</v>
      </c>
      <c r="V805" s="618"/>
      <c r="W805" s="618"/>
      <c r="X805" s="618"/>
      <c r="Y805" s="618"/>
      <c r="Z805" s="618"/>
      <c r="AA805" s="618"/>
      <c r="AB805" s="618"/>
      <c r="AC805" s="618"/>
    </row>
    <row r="806" spans="2:29" s="216" customFormat="1">
      <c r="B806" s="221"/>
      <c r="C806" s="237" t="str">
        <f t="shared" ref="C806" si="301">C770</f>
        <v>S09</v>
      </c>
      <c r="D806" s="237" t="str">
        <f t="shared" si="293"/>
        <v>Входящи повиквания от чужди абонати в роуминг в мрежата на предприятието (Roaming Calls Inbound)</v>
      </c>
      <c r="E806" s="511">
        <v>1</v>
      </c>
      <c r="F806" s="511">
        <v>1</v>
      </c>
      <c r="G806" s="511">
        <v>1</v>
      </c>
      <c r="H806" s="511">
        <v>1</v>
      </c>
      <c r="I806" s="511">
        <v>0.5</v>
      </c>
      <c r="J806" s="511">
        <v>1</v>
      </c>
      <c r="K806" s="511">
        <v>1</v>
      </c>
      <c r="L806" s="511"/>
      <c r="M806" s="511"/>
      <c r="N806" s="511">
        <v>1</v>
      </c>
      <c r="O806" s="511"/>
      <c r="P806" s="510"/>
      <c r="Q806" s="510">
        <v>1</v>
      </c>
      <c r="R806" s="511"/>
      <c r="S806" s="511">
        <v>1</v>
      </c>
      <c r="T806" s="511"/>
      <c r="U806" s="511">
        <v>1</v>
      </c>
      <c r="V806" s="618"/>
      <c r="W806" s="618"/>
      <c r="X806" s="618"/>
      <c r="Y806" s="618"/>
      <c r="Z806" s="618"/>
      <c r="AA806" s="618"/>
      <c r="AB806" s="618"/>
      <c r="AC806" s="618"/>
    </row>
    <row r="807" spans="2:29" s="216" customFormat="1">
      <c r="B807" s="221"/>
      <c r="C807" s="237" t="str">
        <f t="shared" ref="C807" si="302">C771</f>
        <v>S10</v>
      </c>
      <c r="D807" s="237" t="str">
        <f t="shared" si="293"/>
        <v>Гласова поща (Voice mail)</v>
      </c>
      <c r="E807" s="511">
        <v>1</v>
      </c>
      <c r="F807" s="511">
        <v>1</v>
      </c>
      <c r="G807" s="511">
        <v>1</v>
      </c>
      <c r="H807" s="511">
        <v>1</v>
      </c>
      <c r="I807" s="511">
        <v>0.5</v>
      </c>
      <c r="J807" s="511">
        <v>1</v>
      </c>
      <c r="K807" s="511">
        <v>1</v>
      </c>
      <c r="L807" s="511"/>
      <c r="M807" s="511"/>
      <c r="N807" s="511">
        <v>1</v>
      </c>
      <c r="O807" s="511"/>
      <c r="P807" s="510">
        <v>1</v>
      </c>
      <c r="Q807" s="510"/>
      <c r="R807" s="511"/>
      <c r="S807" s="511"/>
      <c r="T807" s="511"/>
      <c r="U807" s="511">
        <v>1</v>
      </c>
      <c r="V807" s="618"/>
      <c r="W807" s="618"/>
      <c r="X807" s="618"/>
      <c r="Y807" s="618"/>
      <c r="Z807" s="618"/>
      <c r="AA807" s="618"/>
      <c r="AB807" s="618"/>
      <c r="AC807" s="618"/>
    </row>
    <row r="808" spans="2:29" s="216" customFormat="1">
      <c r="B808" s="221"/>
      <c r="C808" s="237" t="str">
        <f t="shared" ref="C808" si="303">C772</f>
        <v>S11</v>
      </c>
      <c r="D808" s="237" t="str">
        <f t="shared" si="293"/>
        <v>Повиквания към центъра за обслужване на клиенти (Help desk call)</v>
      </c>
      <c r="E808" s="511">
        <v>1</v>
      </c>
      <c r="F808" s="511">
        <v>1</v>
      </c>
      <c r="G808" s="511">
        <v>1</v>
      </c>
      <c r="H808" s="511">
        <v>1</v>
      </c>
      <c r="I808" s="511">
        <v>0.5</v>
      </c>
      <c r="J808" s="511">
        <v>1</v>
      </c>
      <c r="K808" s="511">
        <v>1</v>
      </c>
      <c r="L808" s="511"/>
      <c r="M808" s="511"/>
      <c r="N808" s="511">
        <v>1</v>
      </c>
      <c r="O808" s="511"/>
      <c r="P808" s="510">
        <v>1</v>
      </c>
      <c r="Q808" s="510"/>
      <c r="R808" s="511"/>
      <c r="S808" s="511"/>
      <c r="T808" s="511"/>
      <c r="U808" s="511">
        <v>1</v>
      </c>
      <c r="V808" s="618"/>
      <c r="W808" s="618"/>
      <c r="X808" s="618"/>
      <c r="Y808" s="618"/>
      <c r="Z808" s="618"/>
      <c r="AA808" s="618"/>
      <c r="AB808" s="618"/>
      <c r="AC808" s="618"/>
    </row>
    <row r="809" spans="2:29" s="216" customFormat="1">
      <c r="B809" s="221"/>
      <c r="C809" s="237" t="str">
        <f t="shared" ref="C809" si="304">C773</f>
        <v>S12</v>
      </c>
      <c r="D809" s="237" t="str">
        <f t="shared" si="293"/>
        <v>Видеоразговори (Video call)</v>
      </c>
      <c r="E809" s="511">
        <v>1</v>
      </c>
      <c r="F809" s="511">
        <v>1</v>
      </c>
      <c r="G809" s="511">
        <v>1</v>
      </c>
      <c r="H809" s="511">
        <v>1</v>
      </c>
      <c r="I809" s="511">
        <v>0.5</v>
      </c>
      <c r="J809" s="511">
        <v>1</v>
      </c>
      <c r="K809" s="511">
        <v>1</v>
      </c>
      <c r="L809" s="511"/>
      <c r="M809" s="511"/>
      <c r="N809" s="511">
        <v>1</v>
      </c>
      <c r="O809" s="511"/>
      <c r="P809" s="510">
        <v>1</v>
      </c>
      <c r="Q809" s="510"/>
      <c r="R809" s="511">
        <v>1</v>
      </c>
      <c r="S809" s="511"/>
      <c r="T809" s="511"/>
      <c r="U809" s="511">
        <v>1</v>
      </c>
      <c r="V809" s="618"/>
      <c r="W809" s="618"/>
      <c r="X809" s="618"/>
      <c r="Y809" s="618"/>
      <c r="Z809" s="618"/>
      <c r="AA809" s="618"/>
      <c r="AB809" s="618"/>
      <c r="AC809" s="618"/>
    </row>
    <row r="810" spans="2:29" s="216" customFormat="1">
      <c r="B810" s="221"/>
      <c r="C810" s="237" t="str">
        <f t="shared" ref="C810" si="305">C774</f>
        <v>S13</v>
      </c>
      <c r="D810" s="237" t="str">
        <f t="shared" si="293"/>
        <v>MMS в мрежата (MMS on net)</v>
      </c>
      <c r="E810" s="511">
        <v>2</v>
      </c>
      <c r="F810" s="511">
        <v>2</v>
      </c>
      <c r="G810" s="511">
        <v>2</v>
      </c>
      <c r="H810" s="511">
        <v>2</v>
      </c>
      <c r="I810" s="511">
        <v>1</v>
      </c>
      <c r="J810" s="511">
        <v>1</v>
      </c>
      <c r="K810" s="511">
        <v>1</v>
      </c>
      <c r="L810" s="511"/>
      <c r="M810" s="511">
        <v>1</v>
      </c>
      <c r="N810" s="511">
        <v>1</v>
      </c>
      <c r="O810" s="511">
        <v>1</v>
      </c>
      <c r="P810" s="510">
        <v>1</v>
      </c>
      <c r="Q810" s="510"/>
      <c r="R810" s="511"/>
      <c r="S810" s="511"/>
      <c r="T810" s="511"/>
      <c r="U810" s="511">
        <v>2</v>
      </c>
      <c r="V810" s="618"/>
      <c r="W810" s="618"/>
      <c r="X810" s="618"/>
      <c r="Y810" s="618"/>
      <c r="Z810" s="618"/>
      <c r="AA810" s="618"/>
      <c r="AB810" s="618"/>
      <c r="AC810" s="618"/>
    </row>
    <row r="811" spans="2:29" s="216" customFormat="1">
      <c r="B811" s="221"/>
      <c r="C811" s="237" t="str">
        <f t="shared" ref="C811" si="306">C775</f>
        <v>S14</v>
      </c>
      <c r="D811" s="237" t="str">
        <f t="shared" si="293"/>
        <v>Изходящи MMS към други мрежи (MMS outgoing to other network)</v>
      </c>
      <c r="E811" s="511">
        <v>1</v>
      </c>
      <c r="F811" s="511">
        <v>1</v>
      </c>
      <c r="G811" s="511">
        <v>1</v>
      </c>
      <c r="H811" s="511">
        <v>1</v>
      </c>
      <c r="I811" s="511">
        <v>0.5</v>
      </c>
      <c r="J811" s="511">
        <v>1</v>
      </c>
      <c r="K811" s="511">
        <v>1</v>
      </c>
      <c r="L811" s="511"/>
      <c r="M811" s="511">
        <v>1</v>
      </c>
      <c r="N811" s="511">
        <v>1</v>
      </c>
      <c r="O811" s="511">
        <v>1</v>
      </c>
      <c r="P811" s="510">
        <v>1</v>
      </c>
      <c r="Q811" s="510"/>
      <c r="R811" s="511">
        <v>1</v>
      </c>
      <c r="S811" s="511"/>
      <c r="T811" s="511"/>
      <c r="U811" s="511">
        <v>1</v>
      </c>
      <c r="V811" s="618"/>
      <c r="W811" s="618"/>
      <c r="X811" s="618"/>
      <c r="Y811" s="618"/>
      <c r="Z811" s="618"/>
      <c r="AA811" s="618"/>
      <c r="AB811" s="618"/>
      <c r="AC811" s="618"/>
    </row>
    <row r="812" spans="2:29" s="216" customFormat="1">
      <c r="B812" s="221"/>
      <c r="C812" s="237" t="str">
        <f t="shared" ref="C812" si="307">C776</f>
        <v>S15</v>
      </c>
      <c r="D812" s="237" t="str">
        <f t="shared" si="293"/>
        <v>Входящи MMS от други мрежи (MMS incoming from other network)</v>
      </c>
      <c r="E812" s="511">
        <v>1</v>
      </c>
      <c r="F812" s="511">
        <v>1</v>
      </c>
      <c r="G812" s="511">
        <v>1</v>
      </c>
      <c r="H812" s="511">
        <v>1</v>
      </c>
      <c r="I812" s="511">
        <v>0.5</v>
      </c>
      <c r="J812" s="511">
        <v>1</v>
      </c>
      <c r="K812" s="511">
        <v>1</v>
      </c>
      <c r="L812" s="511"/>
      <c r="M812" s="511">
        <v>1</v>
      </c>
      <c r="N812" s="511">
        <v>1</v>
      </c>
      <c r="O812" s="511">
        <v>1</v>
      </c>
      <c r="P812" s="510"/>
      <c r="Q812" s="510">
        <v>1</v>
      </c>
      <c r="R812" s="511">
        <v>1</v>
      </c>
      <c r="S812" s="511"/>
      <c r="T812" s="511"/>
      <c r="U812" s="511">
        <v>1</v>
      </c>
      <c r="V812" s="618"/>
      <c r="W812" s="618"/>
      <c r="X812" s="618"/>
      <c r="Y812" s="618"/>
      <c r="Z812" s="618"/>
      <c r="AA812" s="618"/>
      <c r="AB812" s="618"/>
      <c r="AC812" s="618"/>
    </row>
    <row r="813" spans="2:29" s="216" customFormat="1">
      <c r="B813" s="221"/>
      <c r="C813" s="237" t="str">
        <f t="shared" ref="C813" si="308">C777</f>
        <v>S16</v>
      </c>
      <c r="D813" s="237" t="str">
        <f t="shared" si="293"/>
        <v>SMS в мрежата (SMS on net)</v>
      </c>
      <c r="E813" s="511">
        <v>2</v>
      </c>
      <c r="F813" s="511">
        <v>2</v>
      </c>
      <c r="G813" s="511">
        <v>2</v>
      </c>
      <c r="H813" s="511">
        <v>2</v>
      </c>
      <c r="I813" s="511">
        <v>1</v>
      </c>
      <c r="J813" s="511">
        <v>1</v>
      </c>
      <c r="K813" s="511">
        <v>1</v>
      </c>
      <c r="L813" s="511">
        <v>1</v>
      </c>
      <c r="M813" s="511"/>
      <c r="N813" s="511">
        <v>1</v>
      </c>
      <c r="O813" s="511">
        <v>1</v>
      </c>
      <c r="P813" s="510">
        <v>1</v>
      </c>
      <c r="Q813" s="510"/>
      <c r="R813" s="511"/>
      <c r="S813" s="511"/>
      <c r="T813" s="511"/>
      <c r="U813" s="511">
        <v>2</v>
      </c>
      <c r="V813" s="618"/>
      <c r="W813" s="618"/>
      <c r="X813" s="618"/>
      <c r="Y813" s="618"/>
      <c r="Z813" s="618"/>
      <c r="AA813" s="618"/>
      <c r="AB813" s="618"/>
      <c r="AC813" s="618"/>
    </row>
    <row r="814" spans="2:29" s="216" customFormat="1">
      <c r="B814" s="221"/>
      <c r="C814" s="237" t="str">
        <f t="shared" ref="C814" si="309">C778</f>
        <v>S17</v>
      </c>
      <c r="D814" s="237" t="str">
        <f t="shared" si="293"/>
        <v>Изходящи SMS към други мрежи (SMS outgoing to other network)</v>
      </c>
      <c r="E814" s="511">
        <v>1</v>
      </c>
      <c r="F814" s="511">
        <v>1</v>
      </c>
      <c r="G814" s="511">
        <v>1</v>
      </c>
      <c r="H814" s="511">
        <v>1</v>
      </c>
      <c r="I814" s="511">
        <v>0.5</v>
      </c>
      <c r="J814" s="511">
        <v>1</v>
      </c>
      <c r="K814" s="511">
        <v>1</v>
      </c>
      <c r="L814" s="511">
        <v>1</v>
      </c>
      <c r="M814" s="511"/>
      <c r="N814" s="511">
        <v>1</v>
      </c>
      <c r="O814" s="511">
        <v>1</v>
      </c>
      <c r="P814" s="510">
        <v>1</v>
      </c>
      <c r="Q814" s="510"/>
      <c r="R814" s="511">
        <v>1</v>
      </c>
      <c r="S814" s="511"/>
      <c r="T814" s="511"/>
      <c r="U814" s="511">
        <v>1</v>
      </c>
      <c r="V814" s="618"/>
      <c r="W814" s="618"/>
      <c r="X814" s="618"/>
      <c r="Y814" s="618"/>
      <c r="Z814" s="618"/>
      <c r="AA814" s="618"/>
      <c r="AB814" s="618"/>
      <c r="AC814" s="618"/>
    </row>
    <row r="815" spans="2:29" s="216" customFormat="1">
      <c r="B815" s="221"/>
      <c r="C815" s="237" t="str">
        <f t="shared" ref="C815" si="310">C779</f>
        <v>S18</v>
      </c>
      <c r="D815" s="237" t="str">
        <f t="shared" si="293"/>
        <v>Входящи SMS от други мрежи (SMS incoming from other network)</v>
      </c>
      <c r="E815" s="511">
        <v>1</v>
      </c>
      <c r="F815" s="511">
        <v>1</v>
      </c>
      <c r="G815" s="511">
        <v>1</v>
      </c>
      <c r="H815" s="511">
        <v>1</v>
      </c>
      <c r="I815" s="511">
        <v>0.5</v>
      </c>
      <c r="J815" s="511">
        <v>1</v>
      </c>
      <c r="K815" s="511">
        <v>1</v>
      </c>
      <c r="L815" s="511">
        <v>1</v>
      </c>
      <c r="M815" s="511"/>
      <c r="N815" s="511">
        <v>1</v>
      </c>
      <c r="O815" s="511">
        <v>1</v>
      </c>
      <c r="P815" s="510"/>
      <c r="Q815" s="510">
        <v>1</v>
      </c>
      <c r="R815" s="511">
        <v>1</v>
      </c>
      <c r="S815" s="511"/>
      <c r="T815" s="511"/>
      <c r="U815" s="511">
        <v>1</v>
      </c>
      <c r="V815" s="618"/>
      <c r="W815" s="618"/>
      <c r="X815" s="618"/>
      <c r="Y815" s="618"/>
      <c r="Z815" s="618"/>
      <c r="AA815" s="618"/>
      <c r="AB815" s="618"/>
      <c r="AC815" s="618"/>
    </row>
    <row r="816" spans="2:29" s="216" customFormat="1">
      <c r="B816" s="221"/>
      <c r="C816" s="237" t="str">
        <f t="shared" ref="C816" si="311">C780</f>
        <v>S19</v>
      </c>
      <c r="D816" s="237" t="str">
        <f t="shared" si="293"/>
        <v>Пренос на данни (Data services)</v>
      </c>
      <c r="E816" s="511"/>
      <c r="F816" s="511">
        <v>1</v>
      </c>
      <c r="G816" s="511"/>
      <c r="H816" s="511">
        <v>1</v>
      </c>
      <c r="I816" s="511"/>
      <c r="J816" s="511">
        <v>1</v>
      </c>
      <c r="K816" s="511">
        <v>1</v>
      </c>
      <c r="L816" s="511"/>
      <c r="M816" s="511"/>
      <c r="N816" s="511">
        <v>1</v>
      </c>
      <c r="O816" s="511">
        <v>1</v>
      </c>
      <c r="P816" s="510">
        <v>1</v>
      </c>
      <c r="Q816" s="510"/>
      <c r="R816" s="511"/>
      <c r="S816" s="511"/>
      <c r="T816" s="511">
        <v>1</v>
      </c>
      <c r="U816" s="511">
        <v>1</v>
      </c>
      <c r="V816" s="618"/>
      <c r="W816" s="618"/>
      <c r="X816" s="618"/>
      <c r="Y816" s="618"/>
      <c r="Z816" s="618"/>
      <c r="AA816" s="618"/>
      <c r="AB816" s="618"/>
      <c r="AC816" s="618"/>
    </row>
    <row r="817" spans="2:39" s="216" customFormat="1">
      <c r="B817" s="221"/>
      <c r="C817" s="237" t="str">
        <f t="shared" ref="C817:C827" si="312">C781</f>
        <v>S20</v>
      </c>
      <c r="D817" s="237" t="str">
        <f t="shared" si="293"/>
        <v>Subscribers</v>
      </c>
      <c r="E817" s="618"/>
      <c r="F817" s="618"/>
      <c r="G817" s="618"/>
      <c r="H817" s="618"/>
      <c r="I817" s="618"/>
      <c r="J817" s="618"/>
      <c r="K817" s="618"/>
      <c r="L817" s="618"/>
      <c r="M817" s="618"/>
      <c r="N817" s="618"/>
      <c r="O817" s="618"/>
      <c r="P817" s="618"/>
      <c r="Q817" s="618"/>
      <c r="R817" s="618"/>
      <c r="S817" s="618"/>
      <c r="T817" s="618"/>
      <c r="U817" s="618"/>
      <c r="V817" s="618"/>
      <c r="W817" s="618"/>
      <c r="X817" s="618"/>
      <c r="Y817" s="618"/>
      <c r="Z817" s="618"/>
      <c r="AA817" s="618"/>
      <c r="AB817" s="618"/>
      <c r="AC817" s="618"/>
    </row>
    <row r="818" spans="2:39" s="216" customFormat="1">
      <c r="B818" s="221"/>
      <c r="C818" s="237" t="str">
        <f t="shared" si="312"/>
        <v>S21</v>
      </c>
      <c r="D818" s="237" t="str">
        <f t="shared" si="293"/>
        <v>OTHER: complete as required</v>
      </c>
      <c r="E818" s="618"/>
      <c r="F818" s="618"/>
      <c r="G818" s="618"/>
      <c r="H818" s="618"/>
      <c r="I818" s="618"/>
      <c r="J818" s="618"/>
      <c r="K818" s="618"/>
      <c r="L818" s="618"/>
      <c r="M818" s="618"/>
      <c r="N818" s="618"/>
      <c r="O818" s="618"/>
      <c r="P818" s="618"/>
      <c r="Q818" s="618"/>
      <c r="R818" s="618"/>
      <c r="S818" s="618"/>
      <c r="T818" s="618"/>
      <c r="U818" s="618"/>
      <c r="V818" s="618"/>
      <c r="W818" s="618"/>
      <c r="X818" s="618"/>
      <c r="Y818" s="618"/>
      <c r="Z818" s="618"/>
      <c r="AA818" s="618"/>
      <c r="AB818" s="618"/>
      <c r="AC818" s="618"/>
    </row>
    <row r="819" spans="2:39" s="216" customFormat="1">
      <c r="B819" s="221"/>
      <c r="C819" s="237" t="str">
        <f t="shared" si="312"/>
        <v>S22</v>
      </c>
      <c r="D819" s="237" t="str">
        <f t="shared" si="293"/>
        <v>OTHER: complete as required</v>
      </c>
      <c r="E819" s="618"/>
      <c r="F819" s="618"/>
      <c r="G819" s="618"/>
      <c r="H819" s="618"/>
      <c r="I819" s="618"/>
      <c r="J819" s="618"/>
      <c r="K819" s="618"/>
      <c r="L819" s="618"/>
      <c r="M819" s="618"/>
      <c r="N819" s="618"/>
      <c r="O819" s="618"/>
      <c r="P819" s="618"/>
      <c r="Q819" s="618"/>
      <c r="R819" s="618"/>
      <c r="S819" s="618"/>
      <c r="T819" s="618"/>
      <c r="U819" s="618"/>
      <c r="V819" s="618"/>
      <c r="W819" s="618"/>
      <c r="X819" s="618"/>
      <c r="Y819" s="618"/>
      <c r="Z819" s="618"/>
      <c r="AA819" s="618"/>
      <c r="AB819" s="618"/>
      <c r="AC819" s="618"/>
    </row>
    <row r="820" spans="2:39" s="216" customFormat="1">
      <c r="B820" s="221"/>
      <c r="C820" s="237" t="str">
        <f t="shared" si="312"/>
        <v>S23</v>
      </c>
      <c r="D820" s="237" t="str">
        <f t="shared" si="293"/>
        <v>OTHER: complete as required</v>
      </c>
      <c r="E820" s="618"/>
      <c r="F820" s="618"/>
      <c r="G820" s="618"/>
      <c r="H820" s="618"/>
      <c r="I820" s="618"/>
      <c r="J820" s="618"/>
      <c r="K820" s="618"/>
      <c r="L820" s="618"/>
      <c r="M820" s="618"/>
      <c r="N820" s="618"/>
      <c r="O820" s="618"/>
      <c r="P820" s="618"/>
      <c r="Q820" s="618"/>
      <c r="R820" s="618"/>
      <c r="S820" s="618"/>
      <c r="T820" s="618"/>
      <c r="U820" s="618"/>
      <c r="V820" s="618"/>
      <c r="W820" s="618"/>
      <c r="X820" s="618"/>
      <c r="Y820" s="618"/>
      <c r="Z820" s="618"/>
      <c r="AA820" s="618"/>
      <c r="AB820" s="618"/>
      <c r="AC820" s="618"/>
    </row>
    <row r="821" spans="2:39" s="216" customFormat="1">
      <c r="B821" s="221"/>
      <c r="C821" s="237" t="str">
        <f t="shared" si="312"/>
        <v>S24</v>
      </c>
      <c r="D821" s="237" t="str">
        <f t="shared" si="293"/>
        <v>OTHER: complete as required</v>
      </c>
      <c r="E821" s="618"/>
      <c r="F821" s="618"/>
      <c r="G821" s="618"/>
      <c r="H821" s="618"/>
      <c r="I821" s="618"/>
      <c r="J821" s="618"/>
      <c r="K821" s="618"/>
      <c r="L821" s="618"/>
      <c r="M821" s="618"/>
      <c r="N821" s="618"/>
      <c r="O821" s="618"/>
      <c r="P821" s="618"/>
      <c r="Q821" s="618"/>
      <c r="R821" s="618"/>
      <c r="S821" s="618"/>
      <c r="T821" s="618"/>
      <c r="U821" s="618"/>
      <c r="V821" s="618"/>
      <c r="W821" s="618"/>
      <c r="X821" s="618"/>
      <c r="Y821" s="618"/>
      <c r="Z821" s="618"/>
      <c r="AA821" s="618"/>
      <c r="AB821" s="618"/>
      <c r="AC821" s="618"/>
    </row>
    <row r="822" spans="2:39" s="216" customFormat="1">
      <c r="B822" s="221"/>
      <c r="C822" s="237" t="str">
        <f t="shared" si="312"/>
        <v>S25</v>
      </c>
      <c r="D822" s="237" t="str">
        <f t="shared" si="293"/>
        <v>OTHER: complete as required</v>
      </c>
      <c r="E822" s="618"/>
      <c r="F822" s="618"/>
      <c r="G822" s="618"/>
      <c r="H822" s="618"/>
      <c r="I822" s="618"/>
      <c r="J822" s="618"/>
      <c r="K822" s="618"/>
      <c r="L822" s="618"/>
      <c r="M822" s="618"/>
      <c r="N822" s="618"/>
      <c r="O822" s="618"/>
      <c r="P822" s="618"/>
      <c r="Q822" s="618"/>
      <c r="R822" s="618"/>
      <c r="S822" s="618"/>
      <c r="T822" s="618"/>
      <c r="U822" s="618"/>
      <c r="V822" s="618"/>
      <c r="W822" s="618"/>
      <c r="X822" s="618"/>
      <c r="Y822" s="618"/>
      <c r="Z822" s="618"/>
      <c r="AA822" s="618"/>
      <c r="AB822" s="618"/>
      <c r="AC822" s="618"/>
      <c r="AH822" s="232"/>
      <c r="AI822" s="232"/>
      <c r="AJ822" s="232"/>
      <c r="AK822" s="232"/>
      <c r="AL822" s="232"/>
    </row>
    <row r="823" spans="2:39">
      <c r="B823" s="220"/>
      <c r="C823" s="237" t="str">
        <f t="shared" si="312"/>
        <v>S26</v>
      </c>
      <c r="D823" s="237" t="str">
        <f t="shared" si="293"/>
        <v>OTHER: complete as required</v>
      </c>
      <c r="E823" s="618"/>
      <c r="F823" s="618"/>
      <c r="G823" s="618"/>
      <c r="H823" s="618"/>
      <c r="I823" s="618"/>
      <c r="J823" s="618"/>
      <c r="K823" s="618"/>
      <c r="L823" s="618"/>
      <c r="M823" s="618"/>
      <c r="N823" s="618"/>
      <c r="O823" s="618"/>
      <c r="P823" s="618"/>
      <c r="Q823" s="618"/>
      <c r="R823" s="618"/>
      <c r="S823" s="618"/>
      <c r="T823" s="618"/>
      <c r="U823" s="618"/>
      <c r="V823" s="618"/>
      <c r="W823" s="618"/>
      <c r="X823" s="618"/>
      <c r="Y823" s="618"/>
      <c r="Z823" s="618"/>
      <c r="AA823" s="618"/>
      <c r="AB823" s="618"/>
      <c r="AC823" s="618"/>
      <c r="AD823" s="220"/>
      <c r="AE823" s="220"/>
      <c r="AF823" s="220"/>
      <c r="AJ823" s="73"/>
      <c r="AK823" s="73"/>
      <c r="AL823" s="73"/>
      <c r="AM823" s="73"/>
    </row>
    <row r="824" spans="2:39" s="73" customFormat="1">
      <c r="B824" s="220"/>
      <c r="C824" s="237" t="str">
        <f t="shared" si="312"/>
        <v>S27</v>
      </c>
      <c r="D824" s="237" t="str">
        <f t="shared" si="293"/>
        <v>OTHER: complete as required</v>
      </c>
      <c r="E824" s="618"/>
      <c r="F824" s="618"/>
      <c r="G824" s="618"/>
      <c r="H824" s="618"/>
      <c r="I824" s="618"/>
      <c r="J824" s="618"/>
      <c r="K824" s="618"/>
      <c r="L824" s="618"/>
      <c r="M824" s="618"/>
      <c r="N824" s="618"/>
      <c r="O824" s="618"/>
      <c r="P824" s="618"/>
      <c r="Q824" s="618"/>
      <c r="R824" s="618"/>
      <c r="S824" s="618"/>
      <c r="T824" s="618"/>
      <c r="U824" s="618"/>
      <c r="V824" s="618"/>
      <c r="W824" s="618"/>
      <c r="X824" s="618"/>
      <c r="Y824" s="618"/>
      <c r="Z824" s="618"/>
      <c r="AA824" s="618"/>
      <c r="AB824" s="618"/>
      <c r="AC824" s="618"/>
      <c r="AD824" s="220"/>
      <c r="AE824" s="220"/>
      <c r="AF824" s="220"/>
    </row>
    <row r="825" spans="2:39" s="73" customFormat="1">
      <c r="B825" s="220"/>
      <c r="C825" s="237" t="str">
        <f t="shared" si="312"/>
        <v>S28</v>
      </c>
      <c r="D825" s="237" t="str">
        <f t="shared" si="293"/>
        <v>OTHER: complete as required</v>
      </c>
      <c r="E825" s="618"/>
      <c r="F825" s="618"/>
      <c r="G825" s="618"/>
      <c r="H825" s="618"/>
      <c r="I825" s="618"/>
      <c r="J825" s="618"/>
      <c r="K825" s="618"/>
      <c r="L825" s="618"/>
      <c r="M825" s="618"/>
      <c r="N825" s="618"/>
      <c r="O825" s="618"/>
      <c r="P825" s="618"/>
      <c r="Q825" s="618"/>
      <c r="R825" s="618"/>
      <c r="S825" s="618"/>
      <c r="T825" s="618"/>
      <c r="U825" s="618"/>
      <c r="V825" s="618"/>
      <c r="W825" s="618"/>
      <c r="X825" s="618"/>
      <c r="Y825" s="618"/>
      <c r="Z825" s="618"/>
      <c r="AA825" s="618"/>
      <c r="AB825" s="618"/>
      <c r="AC825" s="618"/>
      <c r="AD825" s="220"/>
      <c r="AE825" s="220"/>
      <c r="AF825" s="220"/>
    </row>
    <row r="826" spans="2:39" s="73" customFormat="1">
      <c r="B826" s="220"/>
      <c r="C826" s="237" t="str">
        <f t="shared" si="312"/>
        <v>S29</v>
      </c>
      <c r="D826" s="237" t="str">
        <f t="shared" si="293"/>
        <v>OTHER: complete as required</v>
      </c>
      <c r="E826" s="618"/>
      <c r="F826" s="618"/>
      <c r="G826" s="618"/>
      <c r="H826" s="618"/>
      <c r="I826" s="618"/>
      <c r="J826" s="618"/>
      <c r="K826" s="618"/>
      <c r="L826" s="618"/>
      <c r="M826" s="618"/>
      <c r="N826" s="618"/>
      <c r="O826" s="618"/>
      <c r="P826" s="618"/>
      <c r="Q826" s="618"/>
      <c r="R826" s="618"/>
      <c r="S826" s="618"/>
      <c r="T826" s="618"/>
      <c r="U826" s="618"/>
      <c r="V826" s="618"/>
      <c r="W826" s="618"/>
      <c r="X826" s="618"/>
      <c r="Y826" s="618"/>
      <c r="Z826" s="618"/>
      <c r="AA826" s="618"/>
      <c r="AB826" s="618"/>
      <c r="AC826" s="618"/>
      <c r="AD826" s="220"/>
      <c r="AE826" s="220"/>
      <c r="AF826" s="220"/>
    </row>
    <row r="827" spans="2:39" s="73" customFormat="1">
      <c r="B827" s="220"/>
      <c r="C827" s="237" t="str">
        <f t="shared" si="312"/>
        <v>S30</v>
      </c>
      <c r="D827" s="237" t="str">
        <f t="shared" si="293"/>
        <v>OTHER: complete as required</v>
      </c>
      <c r="E827" s="618"/>
      <c r="F827" s="618"/>
      <c r="G827" s="618"/>
      <c r="H827" s="618"/>
      <c r="I827" s="618"/>
      <c r="J827" s="618"/>
      <c r="K827" s="618"/>
      <c r="L827" s="618"/>
      <c r="M827" s="618"/>
      <c r="N827" s="618"/>
      <c r="O827" s="618"/>
      <c r="P827" s="618"/>
      <c r="Q827" s="618"/>
      <c r="R827" s="618"/>
      <c r="S827" s="618"/>
      <c r="T827" s="618"/>
      <c r="U827" s="618"/>
      <c r="V827" s="618"/>
      <c r="W827" s="618"/>
      <c r="X827" s="618"/>
      <c r="Y827" s="618"/>
      <c r="Z827" s="618"/>
      <c r="AA827" s="618"/>
      <c r="AB827" s="618"/>
      <c r="AC827" s="618"/>
      <c r="AD827" s="220"/>
      <c r="AE827" s="220"/>
      <c r="AF827" s="220"/>
    </row>
    <row r="828" spans="2:39" s="73" customFormat="1">
      <c r="B828" s="220"/>
      <c r="C828" s="220"/>
      <c r="D828" s="220"/>
      <c r="E828" s="220"/>
      <c r="F828" s="220"/>
      <c r="G828" s="220"/>
      <c r="H828" s="220"/>
      <c r="I828" s="220"/>
      <c r="J828" s="220"/>
      <c r="K828" s="220"/>
      <c r="L828" s="220"/>
      <c r="M828" s="220"/>
      <c r="N828" s="220"/>
      <c r="O828" s="220"/>
      <c r="P828" s="220"/>
      <c r="Q828" s="220"/>
      <c r="R828" s="220"/>
      <c r="S828" s="220"/>
      <c r="T828" s="220"/>
      <c r="U828" s="220"/>
      <c r="V828" s="220"/>
      <c r="W828" s="220"/>
      <c r="X828" s="220"/>
      <c r="Y828" s="220"/>
      <c r="Z828" s="220"/>
      <c r="AA828" s="220"/>
      <c r="AB828" s="220"/>
      <c r="AC828" s="220"/>
      <c r="AD828" s="220"/>
      <c r="AE828" s="220"/>
      <c r="AF828" s="220"/>
    </row>
    <row r="829" spans="2:39" s="73" customFormat="1">
      <c r="B829" s="220"/>
      <c r="C829" s="220"/>
      <c r="D829" s="220"/>
      <c r="E829" s="220"/>
      <c r="F829" s="220"/>
      <c r="G829" s="220"/>
      <c r="H829" s="220"/>
      <c r="I829" s="220"/>
      <c r="J829" s="220"/>
      <c r="K829" s="220"/>
      <c r="L829" s="220"/>
      <c r="M829" s="220"/>
      <c r="N829" s="220"/>
      <c r="O829" s="220"/>
      <c r="P829" s="220"/>
      <c r="Q829" s="220"/>
      <c r="R829" s="220"/>
      <c r="S829" s="220"/>
      <c r="T829" s="220"/>
      <c r="U829" s="220"/>
      <c r="V829" s="220"/>
      <c r="W829" s="220"/>
      <c r="X829" s="220"/>
      <c r="Y829" s="220"/>
      <c r="Z829" s="220"/>
      <c r="AA829" s="220"/>
      <c r="AB829" s="220"/>
      <c r="AC829" s="220"/>
      <c r="AD829" s="220"/>
      <c r="AE829" s="220"/>
      <c r="AF829" s="220"/>
    </row>
    <row r="830" spans="2:39" s="73" customFormat="1">
      <c r="B830" s="220"/>
      <c r="D830" s="218" t="s">
        <v>505</v>
      </c>
      <c r="E830" s="218" t="str">
        <f>'C. Masterfiles'!D166</f>
        <v>Telenor</v>
      </c>
      <c r="F830" s="216"/>
      <c r="G830" s="216"/>
      <c r="H830" s="216"/>
      <c r="I830" s="216"/>
      <c r="J830" s="216"/>
      <c r="K830" s="216"/>
      <c r="L830" s="216"/>
      <c r="M830" s="216"/>
      <c r="N830" s="216"/>
      <c r="O830" s="216"/>
      <c r="P830" s="216"/>
      <c r="Q830" s="216"/>
      <c r="R830" s="216"/>
      <c r="S830" s="216"/>
      <c r="T830" s="216"/>
      <c r="U830" s="216"/>
      <c r="V830" s="216"/>
      <c r="W830" s="216"/>
      <c r="X830" s="216"/>
      <c r="Y830" s="216"/>
      <c r="Z830" s="216"/>
      <c r="AA830" s="216"/>
      <c r="AB830" s="216"/>
      <c r="AC830" s="216"/>
      <c r="AD830" s="220"/>
      <c r="AE830" s="220"/>
      <c r="AF830" s="220"/>
    </row>
    <row r="831" spans="2:39" s="73" customFormat="1">
      <c r="B831" s="220"/>
      <c r="D831" s="216"/>
      <c r="E831" s="216"/>
      <c r="F831" s="498"/>
      <c r="G831" s="498"/>
      <c r="H831" s="498"/>
      <c r="I831" s="216"/>
      <c r="J831" s="216"/>
      <c r="K831" s="216"/>
      <c r="L831" s="216"/>
      <c r="M831" s="216"/>
      <c r="N831" s="216"/>
      <c r="O831" s="216"/>
      <c r="P831" s="216"/>
      <c r="Q831" s="216"/>
      <c r="R831" s="216"/>
      <c r="S831" s="216"/>
      <c r="T831" s="216"/>
      <c r="U831" s="216"/>
      <c r="V831" s="216"/>
      <c r="W831" s="216"/>
      <c r="X831" s="216"/>
      <c r="Y831" s="216"/>
      <c r="Z831" s="216"/>
      <c r="AA831" s="216"/>
      <c r="AB831" s="216"/>
      <c r="AC831" s="216"/>
      <c r="AD831" s="220"/>
      <c r="AE831" s="220"/>
      <c r="AF831" s="220"/>
    </row>
    <row r="832" spans="2:39" s="73" customFormat="1">
      <c r="B832" s="220"/>
      <c r="D832" s="230"/>
      <c r="E832" s="236" t="s">
        <v>41</v>
      </c>
      <c r="F832" s="235"/>
      <c r="G832" s="235"/>
      <c r="H832" s="235"/>
      <c r="I832" s="235"/>
      <c r="J832" s="235"/>
      <c r="K832" s="235"/>
      <c r="L832" s="235"/>
      <c r="M832" s="235"/>
      <c r="N832" s="235"/>
      <c r="O832" s="235"/>
      <c r="P832" s="235"/>
      <c r="Q832" s="235"/>
      <c r="R832" s="235"/>
      <c r="S832" s="235"/>
      <c r="T832" s="235"/>
      <c r="U832" s="235"/>
      <c r="V832" s="235"/>
      <c r="W832" s="235"/>
      <c r="X832" s="235"/>
      <c r="Y832" s="235"/>
      <c r="Z832" s="235"/>
      <c r="AA832" s="235"/>
      <c r="AB832" s="235"/>
      <c r="AC832" s="235"/>
      <c r="AD832" s="220"/>
      <c r="AE832" s="220"/>
      <c r="AF832" s="220"/>
    </row>
    <row r="833" spans="2:32" s="73" customFormat="1">
      <c r="B833" s="220"/>
      <c r="C833" s="667" t="s">
        <v>991</v>
      </c>
      <c r="D833" s="222" t="s">
        <v>32</v>
      </c>
      <c r="E833" s="246" t="str">
        <f t="shared" ref="E833:AC833" si="313">E797</f>
        <v>BTS-BSC</v>
      </c>
      <c r="F833" s="246" t="str">
        <f t="shared" si="313"/>
        <v>Node B-RNC</v>
      </c>
      <c r="G833" s="246" t="str">
        <f t="shared" si="313"/>
        <v>BSC-MSC</v>
      </c>
      <c r="H833" s="246" t="str">
        <f t="shared" si="313"/>
        <v>RNC-MSC</v>
      </c>
      <c r="I833" s="246" t="str">
        <f t="shared" si="313"/>
        <v>MSC-MSC</v>
      </c>
      <c r="J833" s="246" t="str">
        <f t="shared" si="313"/>
        <v>MSC-PPP</v>
      </c>
      <c r="K833" s="246" t="str">
        <f t="shared" si="313"/>
        <v>MSC-HLR</v>
      </c>
      <c r="L833" s="246" t="str">
        <f t="shared" si="313"/>
        <v>MSC-SMS</v>
      </c>
      <c r="M833" s="246" t="str">
        <f t="shared" si="313"/>
        <v>MSC-MMS</v>
      </c>
      <c r="N833" s="246" t="str">
        <f t="shared" si="313"/>
        <v>MSC-OSS</v>
      </c>
      <c r="O833" s="246" t="str">
        <f t="shared" si="313"/>
        <v>MSC-GPRS</v>
      </c>
      <c r="P833" s="246" t="str">
        <f t="shared" si="313"/>
        <v>MSC-BIL</v>
      </c>
      <c r="Q833" s="246" t="str">
        <f t="shared" si="313"/>
        <v>MSC-IBIL</v>
      </c>
      <c r="R833" s="246" t="str">
        <f t="shared" si="313"/>
        <v>MSC-IGW</v>
      </c>
      <c r="S833" s="246" t="str">
        <f t="shared" si="313"/>
        <v>MSC-INT</v>
      </c>
      <c r="T833" s="246" t="str">
        <f t="shared" si="313"/>
        <v>MSC-IN/NGIN</v>
      </c>
      <c r="U833" s="246" t="str">
        <f t="shared" si="313"/>
        <v>eNodeB-MSC</v>
      </c>
      <c r="V833" s="246" t="str">
        <f t="shared" si="313"/>
        <v>OTHER: complete as required</v>
      </c>
      <c r="W833" s="246" t="str">
        <f t="shared" si="313"/>
        <v>OTHER: complete as required</v>
      </c>
      <c r="X833" s="246" t="str">
        <f t="shared" si="313"/>
        <v>OTHER: complete as required</v>
      </c>
      <c r="Y833" s="246" t="str">
        <f t="shared" si="313"/>
        <v>OTHER: complete as required</v>
      </c>
      <c r="Z833" s="246" t="str">
        <f t="shared" si="313"/>
        <v>OTHER: complete as required</v>
      </c>
      <c r="AA833" s="246" t="str">
        <f t="shared" si="313"/>
        <v>OTHER: complete as required</v>
      </c>
      <c r="AB833" s="246" t="str">
        <f t="shared" si="313"/>
        <v>OTHER: complete as required</v>
      </c>
      <c r="AC833" s="246" t="str">
        <f t="shared" si="313"/>
        <v>OTHER: complete as required</v>
      </c>
      <c r="AD833" s="220"/>
      <c r="AE833" s="220"/>
      <c r="AF833" s="220"/>
    </row>
    <row r="834" spans="2:32" s="73" customFormat="1">
      <c r="B834" s="220"/>
      <c r="C834" s="237" t="str">
        <f t="shared" ref="C834:D863" si="314">C798</f>
        <v>S01</v>
      </c>
      <c r="D834" s="237" t="str">
        <f t="shared" si="314"/>
        <v>Повиквания в мрежата (On Net calls)</v>
      </c>
      <c r="E834" s="511">
        <v>2</v>
      </c>
      <c r="F834" s="511">
        <v>2</v>
      </c>
      <c r="G834" s="511">
        <v>2</v>
      </c>
      <c r="H834" s="511">
        <v>2</v>
      </c>
      <c r="I834" s="511">
        <v>1</v>
      </c>
      <c r="J834" s="511">
        <v>1</v>
      </c>
      <c r="K834" s="511">
        <v>1</v>
      </c>
      <c r="L834" s="511"/>
      <c r="M834" s="511"/>
      <c r="N834" s="511">
        <v>1</v>
      </c>
      <c r="O834" s="511"/>
      <c r="P834" s="510">
        <v>1</v>
      </c>
      <c r="Q834" s="510"/>
      <c r="R834" s="511"/>
      <c r="S834" s="511"/>
      <c r="T834" s="511"/>
      <c r="U834" s="511">
        <v>2</v>
      </c>
      <c r="V834" s="287"/>
      <c r="W834" s="287"/>
      <c r="X834" s="287"/>
      <c r="Y834" s="287"/>
      <c r="Z834" s="287"/>
      <c r="AA834" s="287"/>
      <c r="AB834" s="287"/>
      <c r="AC834" s="287"/>
      <c r="AD834" s="220"/>
      <c r="AE834" s="621"/>
      <c r="AF834" s="220"/>
    </row>
    <row r="835" spans="2:32" s="73" customFormat="1">
      <c r="B835" s="220"/>
      <c r="C835" s="237" t="str">
        <f t="shared" ref="C835" si="315">C799</f>
        <v>S02</v>
      </c>
      <c r="D835" s="237" t="str">
        <f t="shared" si="314"/>
        <v>Изходящи повиквания към фиксирана линия (Outgoing Calls to Fixed Line)</v>
      </c>
      <c r="E835" s="511">
        <v>1</v>
      </c>
      <c r="F835" s="511">
        <v>1</v>
      </c>
      <c r="G835" s="511">
        <v>1</v>
      </c>
      <c r="H835" s="511">
        <v>1</v>
      </c>
      <c r="I835" s="511">
        <v>0.5</v>
      </c>
      <c r="J835" s="511">
        <v>1</v>
      </c>
      <c r="K835" s="511">
        <v>1</v>
      </c>
      <c r="L835" s="511"/>
      <c r="M835" s="511"/>
      <c r="N835" s="511">
        <v>1</v>
      </c>
      <c r="O835" s="511"/>
      <c r="P835" s="510">
        <v>1</v>
      </c>
      <c r="Q835" s="510"/>
      <c r="R835" s="511">
        <v>1</v>
      </c>
      <c r="S835" s="511"/>
      <c r="T835" s="511"/>
      <c r="U835" s="511">
        <v>1</v>
      </c>
      <c r="V835" s="287"/>
      <c r="W835" s="287"/>
      <c r="X835" s="287"/>
      <c r="Y835" s="287"/>
      <c r="Z835" s="287"/>
      <c r="AA835" s="287"/>
      <c r="AB835" s="287"/>
      <c r="AC835" s="287"/>
      <c r="AD835" s="220"/>
      <c r="AE835" s="621"/>
      <c r="AF835" s="220"/>
    </row>
    <row r="836" spans="2:32" s="73" customFormat="1">
      <c r="B836" s="220"/>
      <c r="C836" s="237" t="str">
        <f t="shared" ref="C836" si="316">C800</f>
        <v>S03</v>
      </c>
      <c r="D836" s="237" t="str">
        <f t="shared" si="314"/>
        <v>Изходящи повиквания към други мобилни мрежи (Outgoing Calls to Other Mobile)</v>
      </c>
      <c r="E836" s="511">
        <v>1</v>
      </c>
      <c r="F836" s="511">
        <v>1</v>
      </c>
      <c r="G836" s="511">
        <v>1</v>
      </c>
      <c r="H836" s="511">
        <v>1</v>
      </c>
      <c r="I836" s="511">
        <v>0.5</v>
      </c>
      <c r="J836" s="511">
        <v>1</v>
      </c>
      <c r="K836" s="511">
        <v>1</v>
      </c>
      <c r="L836" s="511"/>
      <c r="M836" s="511"/>
      <c r="N836" s="511">
        <v>1</v>
      </c>
      <c r="O836" s="511"/>
      <c r="P836" s="510">
        <v>1</v>
      </c>
      <c r="Q836" s="510"/>
      <c r="R836" s="511">
        <v>1</v>
      </c>
      <c r="S836" s="511"/>
      <c r="T836" s="511"/>
      <c r="U836" s="511">
        <v>1</v>
      </c>
      <c r="V836" s="287"/>
      <c r="W836" s="287"/>
      <c r="X836" s="287"/>
      <c r="Y836" s="287"/>
      <c r="Z836" s="287"/>
      <c r="AA836" s="287"/>
      <c r="AB836" s="287"/>
      <c r="AC836" s="287"/>
      <c r="AD836" s="220"/>
      <c r="AE836" s="621"/>
      <c r="AF836" s="220"/>
    </row>
    <row r="837" spans="2:32" s="73" customFormat="1">
      <c r="B837" s="220"/>
      <c r="C837" s="237" t="str">
        <f t="shared" ref="C837" si="317">C801</f>
        <v>S04</v>
      </c>
      <c r="D837" s="237" t="str">
        <f t="shared" si="314"/>
        <v>Изходящи международни повиквания (Outgoing Calls to International)</v>
      </c>
      <c r="E837" s="511">
        <v>1</v>
      </c>
      <c r="F837" s="511">
        <v>1</v>
      </c>
      <c r="G837" s="511">
        <v>1</v>
      </c>
      <c r="H837" s="511">
        <v>1</v>
      </c>
      <c r="I837" s="511">
        <v>0.5</v>
      </c>
      <c r="J837" s="511">
        <v>1</v>
      </c>
      <c r="K837" s="511">
        <v>1</v>
      </c>
      <c r="L837" s="511"/>
      <c r="M837" s="511"/>
      <c r="N837" s="511">
        <v>1</v>
      </c>
      <c r="O837" s="511"/>
      <c r="P837" s="510">
        <v>1</v>
      </c>
      <c r="Q837" s="510"/>
      <c r="R837" s="510"/>
      <c r="S837" s="511">
        <v>1</v>
      </c>
      <c r="T837" s="511"/>
      <c r="U837" s="511">
        <v>1</v>
      </c>
      <c r="V837" s="287"/>
      <c r="W837" s="287"/>
      <c r="X837" s="287"/>
      <c r="Y837" s="287"/>
      <c r="Z837" s="287"/>
      <c r="AA837" s="287"/>
      <c r="AB837" s="287"/>
      <c r="AC837" s="287"/>
      <c r="AD837" s="220"/>
      <c r="AE837" s="621"/>
      <c r="AF837" s="220"/>
    </row>
    <row r="838" spans="2:32" s="73" customFormat="1">
      <c r="B838" s="220"/>
      <c r="C838" s="237" t="str">
        <f t="shared" ref="C838" si="318">C802</f>
        <v>S05</v>
      </c>
      <c r="D838" s="237" t="str">
        <f t="shared" si="314"/>
        <v>Входящи повиквания от фиксирана линия (Incoming calls from fixed)</v>
      </c>
      <c r="E838" s="511">
        <v>1</v>
      </c>
      <c r="F838" s="511">
        <v>1</v>
      </c>
      <c r="G838" s="511">
        <v>1</v>
      </c>
      <c r="H838" s="511">
        <v>1</v>
      </c>
      <c r="I838" s="511">
        <v>0.5</v>
      </c>
      <c r="J838" s="511">
        <v>1</v>
      </c>
      <c r="K838" s="511">
        <v>1</v>
      </c>
      <c r="L838" s="511"/>
      <c r="M838" s="511"/>
      <c r="N838" s="511">
        <v>1</v>
      </c>
      <c r="O838" s="511"/>
      <c r="P838" s="510"/>
      <c r="Q838" s="510">
        <v>1</v>
      </c>
      <c r="R838" s="511">
        <v>1</v>
      </c>
      <c r="S838" s="511"/>
      <c r="T838" s="511"/>
      <c r="U838" s="511">
        <v>1</v>
      </c>
      <c r="V838" s="287"/>
      <c r="W838" s="287"/>
      <c r="X838" s="287"/>
      <c r="Y838" s="287"/>
      <c r="Z838" s="287"/>
      <c r="AA838" s="287"/>
      <c r="AB838" s="287"/>
      <c r="AC838" s="287"/>
      <c r="AD838" s="220"/>
      <c r="AE838" s="621"/>
      <c r="AF838" s="220"/>
    </row>
    <row r="839" spans="2:32" s="73" customFormat="1">
      <c r="B839" s="220"/>
      <c r="C839" s="237" t="str">
        <f t="shared" ref="C839" si="319">C803</f>
        <v>S06</v>
      </c>
      <c r="D839" s="237" t="str">
        <f t="shared" si="314"/>
        <v>Входящи повиквания от други мобилни мрежи (Incoming calls from other mobile)</v>
      </c>
      <c r="E839" s="511">
        <v>1</v>
      </c>
      <c r="F839" s="511">
        <v>1</v>
      </c>
      <c r="G839" s="511">
        <v>1</v>
      </c>
      <c r="H839" s="511">
        <v>1</v>
      </c>
      <c r="I839" s="511">
        <v>0.5</v>
      </c>
      <c r="J839" s="511">
        <v>1</v>
      </c>
      <c r="K839" s="511">
        <v>1</v>
      </c>
      <c r="L839" s="511"/>
      <c r="M839" s="511"/>
      <c r="N839" s="511">
        <v>1</v>
      </c>
      <c r="O839" s="511"/>
      <c r="P839" s="510"/>
      <c r="Q839" s="510">
        <v>1</v>
      </c>
      <c r="R839" s="511">
        <v>1</v>
      </c>
      <c r="S839" s="511"/>
      <c r="T839" s="511"/>
      <c r="U839" s="511">
        <v>1</v>
      </c>
      <c r="V839" s="287"/>
      <c r="W839" s="287"/>
      <c r="X839" s="287"/>
      <c r="Y839" s="287"/>
      <c r="Z839" s="287"/>
      <c r="AA839" s="287"/>
      <c r="AB839" s="287"/>
      <c r="AC839" s="287"/>
      <c r="AD839" s="220"/>
      <c r="AE839" s="621"/>
      <c r="AF839" s="220"/>
    </row>
    <row r="840" spans="2:32" s="73" customFormat="1">
      <c r="B840" s="220"/>
      <c r="C840" s="237" t="str">
        <f t="shared" ref="C840" si="320">C804</f>
        <v>S07</v>
      </c>
      <c r="D840" s="237" t="str">
        <f t="shared" si="314"/>
        <v>Входящи международни повиквания (Incoming calls from international)</v>
      </c>
      <c r="E840" s="511">
        <v>1</v>
      </c>
      <c r="F840" s="511">
        <v>1</v>
      </c>
      <c r="G840" s="511">
        <v>1</v>
      </c>
      <c r="H840" s="511">
        <v>1</v>
      </c>
      <c r="I840" s="511">
        <v>0.5</v>
      </c>
      <c r="J840" s="511">
        <v>1</v>
      </c>
      <c r="K840" s="511">
        <v>1</v>
      </c>
      <c r="L840" s="511"/>
      <c r="M840" s="511"/>
      <c r="N840" s="511">
        <v>1</v>
      </c>
      <c r="O840" s="511"/>
      <c r="P840" s="510"/>
      <c r="Q840" s="510">
        <v>1</v>
      </c>
      <c r="R840" s="511"/>
      <c r="S840" s="511">
        <v>1</v>
      </c>
      <c r="T840" s="511"/>
      <c r="U840" s="511">
        <v>1</v>
      </c>
      <c r="V840" s="287"/>
      <c r="W840" s="287"/>
      <c r="X840" s="287"/>
      <c r="Y840" s="287"/>
      <c r="Z840" s="287"/>
      <c r="AA840" s="287"/>
      <c r="AB840" s="287"/>
      <c r="AC840" s="287"/>
      <c r="AD840" s="220"/>
      <c r="AE840" s="621"/>
      <c r="AF840" s="220"/>
    </row>
    <row r="841" spans="2:32" s="73" customFormat="1">
      <c r="B841" s="220"/>
      <c r="C841" s="237" t="str">
        <f t="shared" ref="C841" si="321">C805</f>
        <v>S08</v>
      </c>
      <c r="D841" s="237" t="str">
        <f t="shared" si="314"/>
        <v>Изходящи повиквания от чужди абонати в роуминг в мрежата на предприятието (Roaming Calls Outbound)</v>
      </c>
      <c r="E841" s="511">
        <v>1</v>
      </c>
      <c r="F841" s="511">
        <v>1</v>
      </c>
      <c r="G841" s="511">
        <v>1</v>
      </c>
      <c r="H841" s="511">
        <v>1</v>
      </c>
      <c r="I841" s="511">
        <v>0.5</v>
      </c>
      <c r="J841" s="511">
        <v>1</v>
      </c>
      <c r="K841" s="511">
        <v>1</v>
      </c>
      <c r="L841" s="511"/>
      <c r="M841" s="511"/>
      <c r="N841" s="511">
        <v>1</v>
      </c>
      <c r="O841" s="511"/>
      <c r="P841" s="510"/>
      <c r="Q841" s="510">
        <v>1</v>
      </c>
      <c r="R841" s="511"/>
      <c r="S841" s="511">
        <v>1</v>
      </c>
      <c r="T841" s="511"/>
      <c r="U841" s="511">
        <v>1</v>
      </c>
      <c r="V841" s="287"/>
      <c r="W841" s="287"/>
      <c r="X841" s="287"/>
      <c r="Y841" s="287"/>
      <c r="Z841" s="287"/>
      <c r="AA841" s="287"/>
      <c r="AB841" s="287"/>
      <c r="AC841" s="287"/>
      <c r="AD841" s="220"/>
      <c r="AE841" s="621"/>
      <c r="AF841" s="220"/>
    </row>
    <row r="842" spans="2:32" s="73" customFormat="1">
      <c r="B842" s="220"/>
      <c r="C842" s="237" t="str">
        <f t="shared" ref="C842" si="322">C806</f>
        <v>S09</v>
      </c>
      <c r="D842" s="237" t="str">
        <f t="shared" si="314"/>
        <v>Входящи повиквания от чужди абонати в роуминг в мрежата на предприятието (Roaming Calls Inbound)</v>
      </c>
      <c r="E842" s="511">
        <v>1</v>
      </c>
      <c r="F842" s="511">
        <v>1</v>
      </c>
      <c r="G842" s="511">
        <v>1</v>
      </c>
      <c r="H842" s="511">
        <v>1</v>
      </c>
      <c r="I842" s="511">
        <v>0.5</v>
      </c>
      <c r="J842" s="511">
        <v>1</v>
      </c>
      <c r="K842" s="511">
        <v>1</v>
      </c>
      <c r="L842" s="511"/>
      <c r="M842" s="511"/>
      <c r="N842" s="511">
        <v>1</v>
      </c>
      <c r="O842" s="511"/>
      <c r="P842" s="510"/>
      <c r="Q842" s="510">
        <v>1</v>
      </c>
      <c r="R842" s="511"/>
      <c r="S842" s="511">
        <v>1</v>
      </c>
      <c r="T842" s="511"/>
      <c r="U842" s="511">
        <v>1</v>
      </c>
      <c r="V842" s="287"/>
      <c r="W842" s="287"/>
      <c r="X842" s="287"/>
      <c r="Y842" s="287"/>
      <c r="Z842" s="287"/>
      <c r="AA842" s="287"/>
      <c r="AB842" s="287"/>
      <c r="AC842" s="287"/>
      <c r="AD842" s="220"/>
      <c r="AE842" s="621"/>
      <c r="AF842" s="220"/>
    </row>
    <row r="843" spans="2:32" s="73" customFormat="1">
      <c r="B843" s="220"/>
      <c r="C843" s="237" t="str">
        <f t="shared" ref="C843" si="323">C807</f>
        <v>S10</v>
      </c>
      <c r="D843" s="237" t="str">
        <f t="shared" si="314"/>
        <v>Гласова поща (Voice mail)</v>
      </c>
      <c r="E843" s="511">
        <v>1</v>
      </c>
      <c r="F843" s="511">
        <v>1</v>
      </c>
      <c r="G843" s="511">
        <v>1</v>
      </c>
      <c r="H843" s="511">
        <v>1</v>
      </c>
      <c r="I843" s="511">
        <v>0.5</v>
      </c>
      <c r="J843" s="511">
        <v>1</v>
      </c>
      <c r="K843" s="511">
        <v>1</v>
      </c>
      <c r="L843" s="511"/>
      <c r="M843" s="511"/>
      <c r="N843" s="511">
        <v>1</v>
      </c>
      <c r="O843" s="511"/>
      <c r="P843" s="510">
        <v>1</v>
      </c>
      <c r="Q843" s="510"/>
      <c r="R843" s="511"/>
      <c r="S843" s="511"/>
      <c r="T843" s="511"/>
      <c r="U843" s="511">
        <v>1</v>
      </c>
      <c r="V843" s="287"/>
      <c r="W843" s="287"/>
      <c r="X843" s="287"/>
      <c r="Y843" s="287"/>
      <c r="Z843" s="287"/>
      <c r="AA843" s="287"/>
      <c r="AB843" s="287"/>
      <c r="AC843" s="287"/>
      <c r="AD843" s="220"/>
      <c r="AE843" s="621"/>
      <c r="AF843" s="220"/>
    </row>
    <row r="844" spans="2:32" s="73" customFormat="1">
      <c r="B844" s="220"/>
      <c r="C844" s="237" t="str">
        <f t="shared" ref="C844" si="324">C808</f>
        <v>S11</v>
      </c>
      <c r="D844" s="237" t="str">
        <f t="shared" si="314"/>
        <v>Повиквания към центъра за обслужване на клиенти (Help desk call)</v>
      </c>
      <c r="E844" s="511">
        <v>1</v>
      </c>
      <c r="F844" s="511">
        <v>1</v>
      </c>
      <c r="G844" s="511">
        <v>1</v>
      </c>
      <c r="H844" s="511">
        <v>1</v>
      </c>
      <c r="I844" s="511">
        <v>0.5</v>
      </c>
      <c r="J844" s="511">
        <v>1</v>
      </c>
      <c r="K844" s="511">
        <v>1</v>
      </c>
      <c r="L844" s="511"/>
      <c r="M844" s="511"/>
      <c r="N844" s="511">
        <v>1</v>
      </c>
      <c r="O844" s="511"/>
      <c r="P844" s="510">
        <v>1</v>
      </c>
      <c r="Q844" s="510"/>
      <c r="R844" s="511"/>
      <c r="S844" s="511"/>
      <c r="T844" s="511"/>
      <c r="U844" s="511">
        <v>1</v>
      </c>
      <c r="V844" s="287"/>
      <c r="W844" s="287"/>
      <c r="X844" s="287"/>
      <c r="Y844" s="287"/>
      <c r="Z844" s="287"/>
      <c r="AA844" s="287"/>
      <c r="AB844" s="287"/>
      <c r="AC844" s="287"/>
      <c r="AD844" s="220"/>
      <c r="AE844" s="621"/>
      <c r="AF844" s="220"/>
    </row>
    <row r="845" spans="2:32" s="73" customFormat="1">
      <c r="B845" s="220"/>
      <c r="C845" s="237" t="str">
        <f t="shared" ref="C845" si="325">C809</f>
        <v>S12</v>
      </c>
      <c r="D845" s="237" t="str">
        <f t="shared" si="314"/>
        <v>Видеоразговори (Video call)</v>
      </c>
      <c r="E845" s="511">
        <v>1</v>
      </c>
      <c r="F845" s="511">
        <v>1</v>
      </c>
      <c r="G845" s="511">
        <v>1</v>
      </c>
      <c r="H845" s="511">
        <v>1</v>
      </c>
      <c r="I845" s="511">
        <v>0.5</v>
      </c>
      <c r="J845" s="511">
        <v>1</v>
      </c>
      <c r="K845" s="511">
        <v>1</v>
      </c>
      <c r="L845" s="511"/>
      <c r="M845" s="511"/>
      <c r="N845" s="511">
        <v>1</v>
      </c>
      <c r="O845" s="511"/>
      <c r="P845" s="510">
        <v>1</v>
      </c>
      <c r="Q845" s="510"/>
      <c r="R845" s="511">
        <v>1</v>
      </c>
      <c r="S845" s="511"/>
      <c r="T845" s="511"/>
      <c r="U845" s="511">
        <v>1</v>
      </c>
      <c r="V845" s="287"/>
      <c r="W845" s="287"/>
      <c r="X845" s="287"/>
      <c r="Y845" s="287"/>
      <c r="Z845" s="287"/>
      <c r="AA845" s="287"/>
      <c r="AB845" s="287"/>
      <c r="AC845" s="287"/>
      <c r="AD845" s="220"/>
      <c r="AE845" s="621"/>
      <c r="AF845" s="220"/>
    </row>
    <row r="846" spans="2:32" s="73" customFormat="1">
      <c r="B846" s="220"/>
      <c r="C846" s="237" t="str">
        <f t="shared" ref="C846" si="326">C810</f>
        <v>S13</v>
      </c>
      <c r="D846" s="237" t="str">
        <f t="shared" si="314"/>
        <v>MMS в мрежата (MMS on net)</v>
      </c>
      <c r="E846" s="511">
        <v>2</v>
      </c>
      <c r="F846" s="511">
        <v>2</v>
      </c>
      <c r="G846" s="511">
        <v>2</v>
      </c>
      <c r="H846" s="511">
        <v>2</v>
      </c>
      <c r="I846" s="511">
        <v>1</v>
      </c>
      <c r="J846" s="511">
        <v>1</v>
      </c>
      <c r="K846" s="511">
        <v>1</v>
      </c>
      <c r="L846" s="511"/>
      <c r="M846" s="511">
        <v>1</v>
      </c>
      <c r="N846" s="511">
        <v>1</v>
      </c>
      <c r="O846" s="511">
        <v>1</v>
      </c>
      <c r="P846" s="510">
        <v>1</v>
      </c>
      <c r="Q846" s="510"/>
      <c r="R846" s="511"/>
      <c r="S846" s="511"/>
      <c r="T846" s="511"/>
      <c r="U846" s="511">
        <v>2</v>
      </c>
      <c r="V846" s="287"/>
      <c r="W846" s="287"/>
      <c r="X846" s="287"/>
      <c r="Y846" s="287"/>
      <c r="Z846" s="287"/>
      <c r="AA846" s="287"/>
      <c r="AB846" s="287"/>
      <c r="AC846" s="287"/>
      <c r="AD846" s="220"/>
      <c r="AE846" s="621"/>
      <c r="AF846" s="220"/>
    </row>
    <row r="847" spans="2:32" s="73" customFormat="1">
      <c r="B847" s="220"/>
      <c r="C847" s="237" t="str">
        <f t="shared" ref="C847" si="327">C811</f>
        <v>S14</v>
      </c>
      <c r="D847" s="237" t="str">
        <f t="shared" si="314"/>
        <v>Изходящи MMS към други мрежи (MMS outgoing to other network)</v>
      </c>
      <c r="E847" s="511">
        <v>1</v>
      </c>
      <c r="F847" s="511">
        <v>1</v>
      </c>
      <c r="G847" s="511">
        <v>1</v>
      </c>
      <c r="H847" s="511">
        <v>1</v>
      </c>
      <c r="I847" s="511">
        <v>0.5</v>
      </c>
      <c r="J847" s="511">
        <v>1</v>
      </c>
      <c r="K847" s="511">
        <v>1</v>
      </c>
      <c r="L847" s="511"/>
      <c r="M847" s="511">
        <v>1</v>
      </c>
      <c r="N847" s="511">
        <v>1</v>
      </c>
      <c r="O847" s="511">
        <v>1</v>
      </c>
      <c r="P847" s="510">
        <v>1</v>
      </c>
      <c r="Q847" s="510"/>
      <c r="R847" s="511">
        <v>1</v>
      </c>
      <c r="S847" s="511"/>
      <c r="T847" s="511"/>
      <c r="U847" s="511">
        <v>1</v>
      </c>
      <c r="V847" s="287"/>
      <c r="W847" s="287"/>
      <c r="X847" s="287"/>
      <c r="Y847" s="287"/>
      <c r="Z847" s="287"/>
      <c r="AA847" s="287"/>
      <c r="AB847" s="287"/>
      <c r="AC847" s="287"/>
      <c r="AD847" s="220"/>
      <c r="AE847" s="621"/>
      <c r="AF847" s="220"/>
    </row>
    <row r="848" spans="2:32" s="73" customFormat="1">
      <c r="B848" s="220"/>
      <c r="C848" s="237" t="str">
        <f t="shared" ref="C848" si="328">C812</f>
        <v>S15</v>
      </c>
      <c r="D848" s="237" t="str">
        <f t="shared" si="314"/>
        <v>Входящи MMS от други мрежи (MMS incoming from other network)</v>
      </c>
      <c r="E848" s="511">
        <v>1</v>
      </c>
      <c r="F848" s="511">
        <v>1</v>
      </c>
      <c r="G848" s="511">
        <v>1</v>
      </c>
      <c r="H848" s="511">
        <v>1</v>
      </c>
      <c r="I848" s="511">
        <v>0.5</v>
      </c>
      <c r="J848" s="511">
        <v>1</v>
      </c>
      <c r="K848" s="511">
        <v>1</v>
      </c>
      <c r="L848" s="511"/>
      <c r="M848" s="511">
        <v>1</v>
      </c>
      <c r="N848" s="511">
        <v>1</v>
      </c>
      <c r="O848" s="511">
        <v>1</v>
      </c>
      <c r="P848" s="510"/>
      <c r="Q848" s="510">
        <v>1</v>
      </c>
      <c r="R848" s="511">
        <v>1</v>
      </c>
      <c r="S848" s="511"/>
      <c r="T848" s="511"/>
      <c r="U848" s="511">
        <v>1</v>
      </c>
      <c r="V848" s="287"/>
      <c r="W848" s="287"/>
      <c r="X848" s="287"/>
      <c r="Y848" s="287"/>
      <c r="Z848" s="287"/>
      <c r="AA848" s="287"/>
      <c r="AB848" s="287"/>
      <c r="AC848" s="287"/>
      <c r="AD848" s="220"/>
      <c r="AE848" s="621"/>
      <c r="AF848" s="220"/>
    </row>
    <row r="849" spans="2:39" s="73" customFormat="1">
      <c r="B849" s="220"/>
      <c r="C849" s="237" t="str">
        <f t="shared" ref="C849" si="329">C813</f>
        <v>S16</v>
      </c>
      <c r="D849" s="237" t="str">
        <f t="shared" si="314"/>
        <v>SMS в мрежата (SMS on net)</v>
      </c>
      <c r="E849" s="511">
        <v>2</v>
      </c>
      <c r="F849" s="511">
        <v>2</v>
      </c>
      <c r="G849" s="511">
        <v>2</v>
      </c>
      <c r="H849" s="511">
        <v>2</v>
      </c>
      <c r="I849" s="511">
        <v>1</v>
      </c>
      <c r="J849" s="511">
        <v>1</v>
      </c>
      <c r="K849" s="511">
        <v>1</v>
      </c>
      <c r="L849" s="511">
        <v>1</v>
      </c>
      <c r="M849" s="511"/>
      <c r="N849" s="511">
        <v>1</v>
      </c>
      <c r="O849" s="511">
        <v>1</v>
      </c>
      <c r="P849" s="510">
        <v>1</v>
      </c>
      <c r="Q849" s="510"/>
      <c r="R849" s="511"/>
      <c r="S849" s="511"/>
      <c r="T849" s="511"/>
      <c r="U849" s="511">
        <v>2</v>
      </c>
      <c r="V849" s="287"/>
      <c r="W849" s="287"/>
      <c r="X849" s="287"/>
      <c r="Y849" s="287"/>
      <c r="Z849" s="287"/>
      <c r="AA849" s="287"/>
      <c r="AB849" s="287"/>
      <c r="AC849" s="287"/>
      <c r="AD849" s="220"/>
      <c r="AE849" s="621"/>
      <c r="AF849" s="220"/>
    </row>
    <row r="850" spans="2:39">
      <c r="B850" s="220"/>
      <c r="C850" s="237" t="str">
        <f t="shared" ref="C850" si="330">C814</f>
        <v>S17</v>
      </c>
      <c r="D850" s="237" t="str">
        <f t="shared" si="314"/>
        <v>Изходящи SMS към други мрежи (SMS outgoing to other network)</v>
      </c>
      <c r="E850" s="511">
        <v>1</v>
      </c>
      <c r="F850" s="511">
        <v>1</v>
      </c>
      <c r="G850" s="511">
        <v>1</v>
      </c>
      <c r="H850" s="511">
        <v>1</v>
      </c>
      <c r="I850" s="511">
        <v>0.5</v>
      </c>
      <c r="J850" s="511">
        <v>1</v>
      </c>
      <c r="K850" s="511">
        <v>1</v>
      </c>
      <c r="L850" s="511">
        <v>1</v>
      </c>
      <c r="M850" s="511"/>
      <c r="N850" s="511">
        <v>1</v>
      </c>
      <c r="O850" s="511">
        <v>1</v>
      </c>
      <c r="P850" s="510">
        <v>1</v>
      </c>
      <c r="Q850" s="510"/>
      <c r="R850" s="511">
        <v>1</v>
      </c>
      <c r="S850" s="511"/>
      <c r="T850" s="511"/>
      <c r="U850" s="511">
        <v>1</v>
      </c>
      <c r="V850" s="287"/>
      <c r="W850" s="287"/>
      <c r="X850" s="287"/>
      <c r="Y850" s="287"/>
      <c r="Z850" s="287"/>
      <c r="AA850" s="287"/>
      <c r="AB850" s="287"/>
      <c r="AC850" s="287"/>
      <c r="AD850" s="220"/>
      <c r="AE850" s="621"/>
      <c r="AF850" s="220"/>
      <c r="AJ850" s="73"/>
      <c r="AK850" s="73"/>
      <c r="AL850" s="73"/>
      <c r="AM850" s="73"/>
    </row>
    <row r="851" spans="2:39" s="73" customFormat="1">
      <c r="B851" s="220"/>
      <c r="C851" s="237" t="str">
        <f t="shared" ref="C851" si="331">C815</f>
        <v>S18</v>
      </c>
      <c r="D851" s="237" t="str">
        <f t="shared" si="314"/>
        <v>Входящи SMS от други мрежи (SMS incoming from other network)</v>
      </c>
      <c r="E851" s="511">
        <v>1</v>
      </c>
      <c r="F851" s="511">
        <v>1</v>
      </c>
      <c r="G851" s="511">
        <v>1</v>
      </c>
      <c r="H851" s="511">
        <v>1</v>
      </c>
      <c r="I851" s="511">
        <v>0.5</v>
      </c>
      <c r="J851" s="511">
        <v>1</v>
      </c>
      <c r="K851" s="511">
        <v>1</v>
      </c>
      <c r="L851" s="511">
        <v>1</v>
      </c>
      <c r="M851" s="511"/>
      <c r="N851" s="511">
        <v>1</v>
      </c>
      <c r="O851" s="511">
        <v>1</v>
      </c>
      <c r="P851" s="510"/>
      <c r="Q851" s="510">
        <v>1</v>
      </c>
      <c r="R851" s="511">
        <v>1</v>
      </c>
      <c r="S851" s="511"/>
      <c r="T851" s="511"/>
      <c r="U851" s="511">
        <v>1</v>
      </c>
      <c r="V851" s="287"/>
      <c r="W851" s="287"/>
      <c r="X851" s="287"/>
      <c r="Y851" s="287"/>
      <c r="Z851" s="287"/>
      <c r="AA851" s="287"/>
      <c r="AB851" s="287"/>
      <c r="AC851" s="287"/>
      <c r="AD851" s="220"/>
      <c r="AE851" s="621"/>
      <c r="AF851" s="220"/>
    </row>
    <row r="852" spans="2:39" s="73" customFormat="1">
      <c r="B852" s="220"/>
      <c r="C852" s="237" t="str">
        <f t="shared" ref="C852" si="332">C816</f>
        <v>S19</v>
      </c>
      <c r="D852" s="237" t="str">
        <f t="shared" si="314"/>
        <v>Пренос на данни (Data services)</v>
      </c>
      <c r="E852" s="511"/>
      <c r="F852" s="511">
        <v>1</v>
      </c>
      <c r="G852" s="511"/>
      <c r="H852" s="511">
        <v>1</v>
      </c>
      <c r="I852" s="511"/>
      <c r="J852" s="511">
        <v>1</v>
      </c>
      <c r="K852" s="511">
        <v>1</v>
      </c>
      <c r="L852" s="511"/>
      <c r="M852" s="511"/>
      <c r="N852" s="511">
        <v>1</v>
      </c>
      <c r="O852" s="511">
        <v>1</v>
      </c>
      <c r="P852" s="510">
        <v>1</v>
      </c>
      <c r="Q852" s="510"/>
      <c r="R852" s="511"/>
      <c r="S852" s="511"/>
      <c r="T852" s="511">
        <v>1</v>
      </c>
      <c r="U852" s="511">
        <v>1</v>
      </c>
      <c r="V852" s="287"/>
      <c r="W852" s="287"/>
      <c r="X852" s="287"/>
      <c r="Y852" s="287"/>
      <c r="Z852" s="287"/>
      <c r="AA852" s="287"/>
      <c r="AB852" s="287"/>
      <c r="AC852" s="287"/>
      <c r="AD852" s="220"/>
      <c r="AE852" s="621"/>
      <c r="AF852" s="220"/>
    </row>
    <row r="853" spans="2:39" s="73" customFormat="1">
      <c r="B853" s="220"/>
      <c r="C853" s="237" t="str">
        <f t="shared" ref="C853:C863" si="333">C817</f>
        <v>S20</v>
      </c>
      <c r="D853" s="237" t="str">
        <f t="shared" si="314"/>
        <v>Subscribers</v>
      </c>
      <c r="E853" s="244"/>
      <c r="F853" s="244"/>
      <c r="G853" s="244"/>
      <c r="H853" s="244"/>
      <c r="I853" s="245"/>
      <c r="J853" s="287"/>
      <c r="K853" s="287"/>
      <c r="L853" s="287"/>
      <c r="M853" s="287"/>
      <c r="N853" s="287"/>
      <c r="O853" s="287"/>
      <c r="P853" s="287"/>
      <c r="Q853" s="287"/>
      <c r="R853" s="287"/>
      <c r="S853" s="287"/>
      <c r="T853" s="287"/>
      <c r="U853" s="287"/>
      <c r="V853" s="287"/>
      <c r="W853" s="287"/>
      <c r="X853" s="287"/>
      <c r="Y853" s="287"/>
      <c r="Z853" s="287"/>
      <c r="AA853" s="287"/>
      <c r="AB853" s="287"/>
      <c r="AC853" s="287"/>
      <c r="AD853" s="220"/>
      <c r="AE853" s="220"/>
      <c r="AF853" s="220"/>
    </row>
    <row r="854" spans="2:39" s="73" customFormat="1" ht="12.75" customHeight="1">
      <c r="B854" s="220"/>
      <c r="C854" s="237" t="str">
        <f t="shared" si="333"/>
        <v>S21</v>
      </c>
      <c r="D854" s="237" t="str">
        <f t="shared" si="314"/>
        <v>OTHER: complete as required</v>
      </c>
      <c r="E854" s="244"/>
      <c r="F854" s="244"/>
      <c r="G854" s="244"/>
      <c r="H854" s="244"/>
      <c r="I854" s="245"/>
      <c r="J854" s="287"/>
      <c r="K854" s="287"/>
      <c r="L854" s="287"/>
      <c r="M854" s="287"/>
      <c r="N854" s="287"/>
      <c r="O854" s="287"/>
      <c r="P854" s="287"/>
      <c r="Q854" s="287"/>
      <c r="R854" s="287"/>
      <c r="S854" s="287"/>
      <c r="T854" s="287"/>
      <c r="U854" s="287"/>
      <c r="V854" s="287"/>
      <c r="W854" s="287"/>
      <c r="X854" s="287"/>
      <c r="Y854" s="287"/>
      <c r="Z854" s="287"/>
      <c r="AA854" s="287"/>
      <c r="AB854" s="287"/>
      <c r="AC854" s="287"/>
      <c r="AD854" s="220"/>
      <c r="AE854" s="220"/>
      <c r="AF854" s="220"/>
    </row>
    <row r="855" spans="2:39" s="73" customFormat="1">
      <c r="B855" s="220"/>
      <c r="C855" s="237" t="str">
        <f t="shared" si="333"/>
        <v>S22</v>
      </c>
      <c r="D855" s="237" t="str">
        <f t="shared" si="314"/>
        <v>OTHER: complete as required</v>
      </c>
      <c r="E855" s="244"/>
      <c r="F855" s="244"/>
      <c r="G855" s="244"/>
      <c r="H855" s="244"/>
      <c r="I855" s="245"/>
      <c r="J855" s="287"/>
      <c r="K855" s="287"/>
      <c r="L855" s="287"/>
      <c r="M855" s="287"/>
      <c r="N855" s="287"/>
      <c r="O855" s="287"/>
      <c r="P855" s="287"/>
      <c r="Q855" s="287"/>
      <c r="R855" s="287"/>
      <c r="S855" s="287"/>
      <c r="T855" s="287"/>
      <c r="U855" s="287"/>
      <c r="V855" s="287"/>
      <c r="W855" s="287"/>
      <c r="X855" s="287"/>
      <c r="Y855" s="287"/>
      <c r="Z855" s="287"/>
      <c r="AA855" s="287"/>
      <c r="AB855" s="287"/>
      <c r="AC855" s="287"/>
      <c r="AD855" s="220"/>
      <c r="AE855" s="220"/>
      <c r="AF855" s="220"/>
    </row>
    <row r="856" spans="2:39" s="73" customFormat="1">
      <c r="B856" s="220"/>
      <c r="C856" s="237" t="str">
        <f t="shared" si="333"/>
        <v>S23</v>
      </c>
      <c r="D856" s="237" t="str">
        <f t="shared" si="314"/>
        <v>OTHER: complete as required</v>
      </c>
      <c r="E856" s="244"/>
      <c r="F856" s="244"/>
      <c r="G856" s="244"/>
      <c r="H856" s="244"/>
      <c r="I856" s="245"/>
      <c r="J856" s="287"/>
      <c r="K856" s="287"/>
      <c r="L856" s="287"/>
      <c r="M856" s="287"/>
      <c r="N856" s="287"/>
      <c r="O856" s="287"/>
      <c r="P856" s="287"/>
      <c r="Q856" s="287"/>
      <c r="R856" s="287"/>
      <c r="S856" s="287"/>
      <c r="T856" s="287"/>
      <c r="U856" s="287"/>
      <c r="V856" s="287"/>
      <c r="W856" s="287"/>
      <c r="X856" s="287"/>
      <c r="Y856" s="287"/>
      <c r="Z856" s="287"/>
      <c r="AA856" s="287"/>
      <c r="AB856" s="287"/>
      <c r="AC856" s="287"/>
      <c r="AD856" s="220"/>
      <c r="AE856" s="220"/>
      <c r="AF856" s="220"/>
    </row>
    <row r="857" spans="2:39" s="73" customFormat="1">
      <c r="B857" s="220"/>
      <c r="C857" s="237" t="str">
        <f t="shared" si="333"/>
        <v>S24</v>
      </c>
      <c r="D857" s="237" t="str">
        <f t="shared" si="314"/>
        <v>OTHER: complete as required</v>
      </c>
      <c r="E857" s="244"/>
      <c r="F857" s="244"/>
      <c r="G857" s="244"/>
      <c r="H857" s="244"/>
      <c r="I857" s="245"/>
      <c r="J857" s="287"/>
      <c r="K857" s="287"/>
      <c r="L857" s="287"/>
      <c r="M857" s="287"/>
      <c r="N857" s="287"/>
      <c r="O857" s="287"/>
      <c r="P857" s="287"/>
      <c r="Q857" s="287"/>
      <c r="R857" s="287"/>
      <c r="S857" s="287"/>
      <c r="T857" s="287"/>
      <c r="U857" s="287"/>
      <c r="V857" s="287"/>
      <c r="W857" s="287"/>
      <c r="X857" s="287"/>
      <c r="Y857" s="287"/>
      <c r="Z857" s="287"/>
      <c r="AA857" s="287"/>
      <c r="AB857" s="287"/>
      <c r="AC857" s="287"/>
      <c r="AD857" s="220"/>
      <c r="AE857" s="220"/>
      <c r="AF857" s="220"/>
    </row>
    <row r="858" spans="2:39" s="73" customFormat="1">
      <c r="B858" s="220"/>
      <c r="C858" s="237" t="str">
        <f t="shared" si="333"/>
        <v>S25</v>
      </c>
      <c r="D858" s="237" t="str">
        <f t="shared" si="314"/>
        <v>OTHER: complete as required</v>
      </c>
      <c r="E858" s="244"/>
      <c r="F858" s="244"/>
      <c r="G858" s="244"/>
      <c r="H858" s="244"/>
      <c r="I858" s="245"/>
      <c r="J858" s="287"/>
      <c r="K858" s="287"/>
      <c r="L858" s="287"/>
      <c r="M858" s="287"/>
      <c r="N858" s="287"/>
      <c r="O858" s="287"/>
      <c r="P858" s="287"/>
      <c r="Q858" s="287"/>
      <c r="R858" s="287"/>
      <c r="S858" s="287"/>
      <c r="T858" s="287"/>
      <c r="U858" s="287"/>
      <c r="V858" s="287"/>
      <c r="W858" s="287"/>
      <c r="X858" s="287"/>
      <c r="Y858" s="287"/>
      <c r="Z858" s="287"/>
      <c r="AA858" s="287"/>
      <c r="AB858" s="287"/>
      <c r="AC858" s="287"/>
      <c r="AD858" s="220"/>
      <c r="AE858" s="220"/>
      <c r="AF858" s="220"/>
    </row>
    <row r="859" spans="2:39" s="73" customFormat="1">
      <c r="B859" s="220"/>
      <c r="C859" s="237" t="str">
        <f t="shared" si="333"/>
        <v>S26</v>
      </c>
      <c r="D859" s="237" t="str">
        <f t="shared" si="314"/>
        <v>OTHER: complete as required</v>
      </c>
      <c r="E859" s="244"/>
      <c r="F859" s="244"/>
      <c r="G859" s="244"/>
      <c r="H859" s="244"/>
      <c r="I859" s="245"/>
      <c r="J859" s="287"/>
      <c r="K859" s="287"/>
      <c r="L859" s="287"/>
      <c r="M859" s="287"/>
      <c r="N859" s="287"/>
      <c r="O859" s="287"/>
      <c r="P859" s="287"/>
      <c r="Q859" s="287"/>
      <c r="R859" s="287"/>
      <c r="S859" s="287"/>
      <c r="T859" s="287"/>
      <c r="U859" s="287"/>
      <c r="V859" s="287"/>
      <c r="W859" s="287"/>
      <c r="X859" s="287"/>
      <c r="Y859" s="287"/>
      <c r="Z859" s="287"/>
      <c r="AA859" s="287"/>
      <c r="AB859" s="287"/>
      <c r="AC859" s="287"/>
      <c r="AD859" s="220"/>
      <c r="AE859" s="220"/>
      <c r="AF859" s="220"/>
    </row>
    <row r="860" spans="2:39" s="73" customFormat="1">
      <c r="B860" s="220"/>
      <c r="C860" s="237" t="str">
        <f t="shared" si="333"/>
        <v>S27</v>
      </c>
      <c r="D860" s="237" t="str">
        <f t="shared" si="314"/>
        <v>OTHER: complete as required</v>
      </c>
      <c r="E860" s="244"/>
      <c r="F860" s="244"/>
      <c r="G860" s="244"/>
      <c r="H860" s="244"/>
      <c r="I860" s="245"/>
      <c r="J860" s="287"/>
      <c r="K860" s="287"/>
      <c r="L860" s="287"/>
      <c r="M860" s="287"/>
      <c r="N860" s="287"/>
      <c r="O860" s="287"/>
      <c r="P860" s="287"/>
      <c r="Q860" s="287"/>
      <c r="R860" s="287"/>
      <c r="S860" s="287"/>
      <c r="T860" s="287"/>
      <c r="U860" s="287"/>
      <c r="V860" s="287"/>
      <c r="W860" s="287"/>
      <c r="X860" s="287"/>
      <c r="Y860" s="287"/>
      <c r="Z860" s="287"/>
      <c r="AA860" s="287"/>
      <c r="AB860" s="287"/>
      <c r="AC860" s="287"/>
      <c r="AD860" s="220"/>
      <c r="AE860" s="220"/>
      <c r="AF860" s="220"/>
    </row>
    <row r="861" spans="2:39" s="73" customFormat="1">
      <c r="B861" s="220"/>
      <c r="C861" s="237" t="str">
        <f t="shared" si="333"/>
        <v>S28</v>
      </c>
      <c r="D861" s="237" t="str">
        <f t="shared" si="314"/>
        <v>OTHER: complete as required</v>
      </c>
      <c r="E861" s="244"/>
      <c r="F861" s="244"/>
      <c r="G861" s="244"/>
      <c r="H861" s="244"/>
      <c r="I861" s="245"/>
      <c r="J861" s="287"/>
      <c r="K861" s="287"/>
      <c r="L861" s="287"/>
      <c r="M861" s="287"/>
      <c r="N861" s="287"/>
      <c r="O861" s="287"/>
      <c r="P861" s="287"/>
      <c r="Q861" s="287"/>
      <c r="R861" s="287"/>
      <c r="S861" s="287"/>
      <c r="T861" s="287"/>
      <c r="U861" s="287"/>
      <c r="V861" s="287"/>
      <c r="W861" s="287"/>
      <c r="X861" s="287"/>
      <c r="Y861" s="287"/>
      <c r="Z861" s="287"/>
      <c r="AA861" s="287"/>
      <c r="AB861" s="287"/>
      <c r="AC861" s="287"/>
      <c r="AD861" s="220"/>
      <c r="AE861" s="220"/>
      <c r="AF861" s="220"/>
    </row>
    <row r="862" spans="2:39" s="73" customFormat="1">
      <c r="B862" s="220"/>
      <c r="C862" s="237" t="str">
        <f t="shared" si="333"/>
        <v>S29</v>
      </c>
      <c r="D862" s="237" t="str">
        <f t="shared" si="314"/>
        <v>OTHER: complete as required</v>
      </c>
      <c r="E862" s="244"/>
      <c r="F862" s="244"/>
      <c r="G862" s="244"/>
      <c r="H862" s="244"/>
      <c r="I862" s="245"/>
      <c r="J862" s="287"/>
      <c r="K862" s="287"/>
      <c r="L862" s="287"/>
      <c r="M862" s="287"/>
      <c r="N862" s="287"/>
      <c r="O862" s="287"/>
      <c r="P862" s="287"/>
      <c r="Q862" s="287"/>
      <c r="R862" s="287"/>
      <c r="S862" s="287"/>
      <c r="T862" s="287"/>
      <c r="U862" s="287"/>
      <c r="V862" s="287"/>
      <c r="W862" s="287"/>
      <c r="X862" s="287"/>
      <c r="Y862" s="287"/>
      <c r="Z862" s="287"/>
      <c r="AA862" s="287"/>
      <c r="AB862" s="287"/>
      <c r="AC862" s="287"/>
      <c r="AD862" s="220"/>
      <c r="AE862" s="220"/>
      <c r="AF862" s="220"/>
    </row>
    <row r="863" spans="2:39" s="73" customFormat="1">
      <c r="B863" s="220"/>
      <c r="C863" s="237" t="str">
        <f t="shared" si="333"/>
        <v>S30</v>
      </c>
      <c r="D863" s="237" t="str">
        <f t="shared" si="314"/>
        <v>OTHER: complete as required</v>
      </c>
      <c r="E863" s="244"/>
      <c r="F863" s="244"/>
      <c r="G863" s="244"/>
      <c r="H863" s="244"/>
      <c r="I863" s="245"/>
      <c r="J863" s="287"/>
      <c r="K863" s="287"/>
      <c r="L863" s="287"/>
      <c r="M863" s="287"/>
      <c r="N863" s="287"/>
      <c r="O863" s="287"/>
      <c r="P863" s="287"/>
      <c r="Q863" s="287"/>
      <c r="R863" s="287"/>
      <c r="S863" s="287"/>
      <c r="T863" s="287"/>
      <c r="U863" s="287"/>
      <c r="V863" s="287"/>
      <c r="W863" s="287"/>
      <c r="X863" s="287"/>
      <c r="Y863" s="287"/>
      <c r="Z863" s="287"/>
      <c r="AA863" s="287"/>
      <c r="AB863" s="287"/>
      <c r="AC863" s="287"/>
      <c r="AD863" s="220"/>
      <c r="AE863" s="220"/>
      <c r="AF863" s="220"/>
    </row>
    <row r="864" spans="2:39" s="73" customFormat="1">
      <c r="B864" s="220"/>
      <c r="D864" s="220"/>
      <c r="E864" s="220"/>
      <c r="F864" s="220"/>
      <c r="G864" s="220"/>
      <c r="H864" s="220"/>
      <c r="I864" s="220"/>
      <c r="J864" s="220"/>
      <c r="K864" s="220"/>
      <c r="L864" s="220"/>
      <c r="M864" s="220"/>
      <c r="N864" s="220"/>
      <c r="O864" s="220"/>
      <c r="P864" s="220"/>
      <c r="Q864" s="220"/>
      <c r="R864" s="220"/>
      <c r="S864" s="220"/>
      <c r="T864" s="220"/>
      <c r="U864" s="220"/>
      <c r="V864" s="220"/>
      <c r="W864" s="220"/>
      <c r="X864" s="220"/>
      <c r="Y864" s="220"/>
      <c r="Z864" s="220"/>
      <c r="AA864" s="220"/>
      <c r="AB864" s="220"/>
      <c r="AC864" s="220"/>
      <c r="AD864" s="220"/>
      <c r="AE864" s="220"/>
      <c r="AF864" s="220"/>
    </row>
    <row r="865" spans="2:32" s="73" customFormat="1">
      <c r="B865" s="220"/>
      <c r="D865" s="220"/>
      <c r="E865" s="220"/>
      <c r="F865" s="220"/>
      <c r="G865" s="220"/>
      <c r="H865" s="220"/>
      <c r="I865" s="220"/>
      <c r="J865" s="220"/>
      <c r="K865" s="220"/>
      <c r="L865" s="220"/>
      <c r="M865" s="220"/>
      <c r="N865" s="220"/>
      <c r="O865" s="220"/>
      <c r="P865" s="220"/>
      <c r="Q865" s="220"/>
      <c r="R865" s="220"/>
      <c r="S865" s="220"/>
      <c r="T865" s="220"/>
      <c r="U865" s="220"/>
      <c r="V865" s="220"/>
      <c r="W865" s="220"/>
      <c r="X865" s="220"/>
      <c r="Y865" s="220"/>
      <c r="Z865" s="220"/>
      <c r="AA865" s="220"/>
      <c r="AB865" s="220"/>
      <c r="AC865" s="220"/>
      <c r="AD865" s="220"/>
      <c r="AE865" s="220"/>
      <c r="AF865" s="220"/>
    </row>
    <row r="866" spans="2:32" s="73" customFormat="1">
      <c r="B866" s="220"/>
      <c r="D866" s="218" t="s">
        <v>674</v>
      </c>
      <c r="E866" s="218" t="str">
        <f>'C. Masterfiles'!D167</f>
        <v>BTC</v>
      </c>
      <c r="F866" s="216"/>
      <c r="G866" s="216"/>
      <c r="H866" s="216"/>
      <c r="I866" s="216"/>
      <c r="J866" s="216"/>
      <c r="K866" s="216"/>
      <c r="L866" s="216"/>
      <c r="M866" s="216"/>
      <c r="N866" s="216"/>
      <c r="O866" s="216"/>
      <c r="P866" s="216"/>
      <c r="Q866" s="216"/>
      <c r="R866" s="216"/>
      <c r="S866" s="216"/>
      <c r="T866" s="216"/>
      <c r="U866" s="216"/>
      <c r="V866" s="216"/>
      <c r="W866" s="216"/>
      <c r="X866" s="216"/>
      <c r="Y866" s="216"/>
      <c r="Z866" s="216"/>
      <c r="AA866" s="216"/>
      <c r="AB866" s="216"/>
      <c r="AC866" s="216"/>
      <c r="AD866" s="220"/>
      <c r="AE866" s="220"/>
      <c r="AF866" s="220"/>
    </row>
    <row r="867" spans="2:32" s="73" customFormat="1">
      <c r="B867" s="220"/>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c r="AB867" s="216"/>
      <c r="AC867" s="216"/>
      <c r="AD867" s="220"/>
      <c r="AE867" s="220"/>
      <c r="AF867" s="220"/>
    </row>
    <row r="868" spans="2:32" s="73" customFormat="1">
      <c r="B868" s="220"/>
      <c r="D868" s="230"/>
      <c r="E868" s="236" t="s">
        <v>41</v>
      </c>
      <c r="F868" s="235"/>
      <c r="G868" s="235"/>
      <c r="H868" s="235"/>
      <c r="I868" s="235"/>
      <c r="J868" s="235"/>
      <c r="K868" s="235"/>
      <c r="L868" s="235"/>
      <c r="M868" s="235"/>
      <c r="N868" s="235"/>
      <c r="O868" s="235"/>
      <c r="P868" s="235"/>
      <c r="Q868" s="235"/>
      <c r="R868" s="235"/>
      <c r="S868" s="235"/>
      <c r="T868" s="235"/>
      <c r="U868" s="235"/>
      <c r="V868" s="235"/>
      <c r="W868" s="235"/>
      <c r="X868" s="235"/>
      <c r="Y868" s="235"/>
      <c r="Z868" s="235"/>
      <c r="AA868" s="235"/>
      <c r="AB868" s="235"/>
      <c r="AC868" s="235"/>
      <c r="AD868" s="220"/>
      <c r="AE868" s="220"/>
      <c r="AF868" s="220"/>
    </row>
    <row r="869" spans="2:32" s="73" customFormat="1">
      <c r="B869" s="220"/>
      <c r="C869" s="667" t="s">
        <v>991</v>
      </c>
      <c r="D869" s="222" t="s">
        <v>32</v>
      </c>
      <c r="E869" s="246" t="str">
        <f>E833</f>
        <v>BTS-BSC</v>
      </c>
      <c r="F869" s="246" t="str">
        <f t="shared" ref="F869:AC869" si="334">F833</f>
        <v>Node B-RNC</v>
      </c>
      <c r="G869" s="246" t="str">
        <f t="shared" si="334"/>
        <v>BSC-MSC</v>
      </c>
      <c r="H869" s="246" t="str">
        <f t="shared" si="334"/>
        <v>RNC-MSC</v>
      </c>
      <c r="I869" s="246" t="str">
        <f t="shared" si="334"/>
        <v>MSC-MSC</v>
      </c>
      <c r="J869" s="246" t="str">
        <f t="shared" si="334"/>
        <v>MSC-PPP</v>
      </c>
      <c r="K869" s="246" t="str">
        <f t="shared" si="334"/>
        <v>MSC-HLR</v>
      </c>
      <c r="L869" s="246" t="str">
        <f t="shared" si="334"/>
        <v>MSC-SMS</v>
      </c>
      <c r="M869" s="246" t="str">
        <f t="shared" si="334"/>
        <v>MSC-MMS</v>
      </c>
      <c r="N869" s="246" t="str">
        <f t="shared" si="334"/>
        <v>MSC-OSS</v>
      </c>
      <c r="O869" s="246" t="str">
        <f t="shared" si="334"/>
        <v>MSC-GPRS</v>
      </c>
      <c r="P869" s="246" t="str">
        <f t="shared" si="334"/>
        <v>MSC-BIL</v>
      </c>
      <c r="Q869" s="246" t="str">
        <f t="shared" si="334"/>
        <v>MSC-IBIL</v>
      </c>
      <c r="R869" s="246" t="str">
        <f t="shared" si="334"/>
        <v>MSC-IGW</v>
      </c>
      <c r="S869" s="246" t="str">
        <f t="shared" si="334"/>
        <v>MSC-INT</v>
      </c>
      <c r="T869" s="246" t="str">
        <f t="shared" si="334"/>
        <v>MSC-IN/NGIN</v>
      </c>
      <c r="U869" s="246" t="str">
        <f t="shared" si="334"/>
        <v>eNodeB-MSC</v>
      </c>
      <c r="V869" s="246" t="str">
        <f t="shared" si="334"/>
        <v>OTHER: complete as required</v>
      </c>
      <c r="W869" s="246" t="str">
        <f t="shared" si="334"/>
        <v>OTHER: complete as required</v>
      </c>
      <c r="X869" s="246" t="str">
        <f t="shared" si="334"/>
        <v>OTHER: complete as required</v>
      </c>
      <c r="Y869" s="246" t="str">
        <f t="shared" si="334"/>
        <v>OTHER: complete as required</v>
      </c>
      <c r="Z869" s="246" t="str">
        <f t="shared" si="334"/>
        <v>OTHER: complete as required</v>
      </c>
      <c r="AA869" s="246" t="str">
        <f t="shared" si="334"/>
        <v>OTHER: complete as required</v>
      </c>
      <c r="AB869" s="246" t="str">
        <f t="shared" si="334"/>
        <v>OTHER: complete as required</v>
      </c>
      <c r="AC869" s="246" t="str">
        <f t="shared" si="334"/>
        <v>OTHER: complete as required</v>
      </c>
      <c r="AD869" s="220"/>
      <c r="AE869" s="220"/>
      <c r="AF869" s="220"/>
    </row>
    <row r="870" spans="2:32" s="73" customFormat="1">
      <c r="B870" s="220"/>
      <c r="C870" s="237" t="str">
        <f>C834</f>
        <v>S01</v>
      </c>
      <c r="D870" s="237" t="str">
        <f>D834</f>
        <v>Повиквания в мрежата (On Net calls)</v>
      </c>
      <c r="E870" s="511">
        <v>2</v>
      </c>
      <c r="F870" s="511">
        <v>2</v>
      </c>
      <c r="G870" s="511">
        <v>2</v>
      </c>
      <c r="H870" s="511">
        <v>2</v>
      </c>
      <c r="I870" s="511">
        <v>1</v>
      </c>
      <c r="J870" s="511">
        <v>1</v>
      </c>
      <c r="K870" s="511">
        <v>1</v>
      </c>
      <c r="L870" s="511"/>
      <c r="M870" s="511"/>
      <c r="N870" s="511">
        <v>1</v>
      </c>
      <c r="O870" s="511"/>
      <c r="P870" s="510">
        <v>1</v>
      </c>
      <c r="Q870" s="510"/>
      <c r="R870" s="511"/>
      <c r="S870" s="511"/>
      <c r="T870" s="511"/>
      <c r="U870" s="511">
        <v>2</v>
      </c>
      <c r="V870" s="288"/>
      <c r="W870" s="288"/>
      <c r="X870" s="288"/>
      <c r="Y870" s="288"/>
      <c r="Z870" s="288"/>
      <c r="AA870" s="288"/>
      <c r="AB870" s="288"/>
      <c r="AC870" s="288"/>
      <c r="AD870" s="220"/>
      <c r="AE870" s="220"/>
      <c r="AF870" s="220"/>
    </row>
    <row r="871" spans="2:32" s="73" customFormat="1">
      <c r="B871" s="220"/>
      <c r="C871" s="237" t="str">
        <f t="shared" ref="C871:C899" si="335">C835</f>
        <v>S02</v>
      </c>
      <c r="D871" s="237" t="str">
        <f t="shared" ref="D871:D899" si="336">D835</f>
        <v>Изходящи повиквания към фиксирана линия (Outgoing Calls to Fixed Line)</v>
      </c>
      <c r="E871" s="511">
        <v>1</v>
      </c>
      <c r="F871" s="511">
        <v>1</v>
      </c>
      <c r="G871" s="511">
        <v>1</v>
      </c>
      <c r="H871" s="511">
        <v>1</v>
      </c>
      <c r="I871" s="511">
        <v>0.5</v>
      </c>
      <c r="J871" s="511">
        <v>1</v>
      </c>
      <c r="K871" s="511">
        <v>1</v>
      </c>
      <c r="L871" s="511"/>
      <c r="M871" s="511"/>
      <c r="N871" s="511">
        <v>1</v>
      </c>
      <c r="O871" s="511"/>
      <c r="P871" s="510">
        <v>1</v>
      </c>
      <c r="Q871" s="510"/>
      <c r="R871" s="511">
        <v>1</v>
      </c>
      <c r="S871" s="511"/>
      <c r="T871" s="511"/>
      <c r="U871" s="511">
        <v>1</v>
      </c>
      <c r="V871" s="288"/>
      <c r="W871" s="288"/>
      <c r="X871" s="288"/>
      <c r="Y871" s="288"/>
      <c r="Z871" s="288"/>
      <c r="AA871" s="288"/>
      <c r="AB871" s="288"/>
      <c r="AC871" s="288"/>
      <c r="AD871" s="220"/>
      <c r="AE871" s="220"/>
      <c r="AF871" s="220"/>
    </row>
    <row r="872" spans="2:32" s="73" customFormat="1">
      <c r="B872" s="220"/>
      <c r="C872" s="237" t="str">
        <f t="shared" si="335"/>
        <v>S03</v>
      </c>
      <c r="D872" s="237" t="str">
        <f t="shared" si="336"/>
        <v>Изходящи повиквания към други мобилни мрежи (Outgoing Calls to Other Mobile)</v>
      </c>
      <c r="E872" s="511">
        <v>1</v>
      </c>
      <c r="F872" s="511">
        <v>1</v>
      </c>
      <c r="G872" s="511">
        <v>1</v>
      </c>
      <c r="H872" s="511">
        <v>1</v>
      </c>
      <c r="I872" s="511">
        <v>0.5</v>
      </c>
      <c r="J872" s="511">
        <v>1</v>
      </c>
      <c r="K872" s="511">
        <v>1</v>
      </c>
      <c r="L872" s="511"/>
      <c r="M872" s="511"/>
      <c r="N872" s="511">
        <v>1</v>
      </c>
      <c r="O872" s="511"/>
      <c r="P872" s="510">
        <v>1</v>
      </c>
      <c r="Q872" s="510"/>
      <c r="R872" s="511">
        <v>1</v>
      </c>
      <c r="S872" s="511"/>
      <c r="T872" s="511"/>
      <c r="U872" s="511">
        <v>1</v>
      </c>
      <c r="V872" s="288"/>
      <c r="W872" s="288"/>
      <c r="X872" s="288"/>
      <c r="Y872" s="288"/>
      <c r="Z872" s="288"/>
      <c r="AA872" s="288"/>
      <c r="AB872" s="288"/>
      <c r="AC872" s="288"/>
      <c r="AD872" s="220"/>
      <c r="AE872" s="220"/>
      <c r="AF872" s="220"/>
    </row>
    <row r="873" spans="2:32" s="73" customFormat="1">
      <c r="B873" s="220"/>
      <c r="C873" s="237" t="str">
        <f t="shared" si="335"/>
        <v>S04</v>
      </c>
      <c r="D873" s="237" t="str">
        <f t="shared" si="336"/>
        <v>Изходящи международни повиквания (Outgoing Calls to International)</v>
      </c>
      <c r="E873" s="511">
        <v>1</v>
      </c>
      <c r="F873" s="511">
        <v>1</v>
      </c>
      <c r="G873" s="511">
        <v>1</v>
      </c>
      <c r="H873" s="511">
        <v>1</v>
      </c>
      <c r="I873" s="511">
        <v>0.5</v>
      </c>
      <c r="J873" s="511">
        <v>1</v>
      </c>
      <c r="K873" s="511">
        <v>1</v>
      </c>
      <c r="L873" s="511"/>
      <c r="M873" s="511"/>
      <c r="N873" s="511">
        <v>1</v>
      </c>
      <c r="O873" s="511"/>
      <c r="P873" s="510">
        <v>1</v>
      </c>
      <c r="Q873" s="510"/>
      <c r="R873" s="510"/>
      <c r="S873" s="511">
        <v>1</v>
      </c>
      <c r="T873" s="511"/>
      <c r="U873" s="511">
        <v>1</v>
      </c>
      <c r="V873" s="288"/>
      <c r="W873" s="288"/>
      <c r="X873" s="288"/>
      <c r="Y873" s="288"/>
      <c r="Z873" s="288"/>
      <c r="AA873" s="288"/>
      <c r="AB873" s="288"/>
      <c r="AC873" s="288"/>
      <c r="AD873" s="220"/>
      <c r="AE873" s="220"/>
      <c r="AF873" s="220"/>
    </row>
    <row r="874" spans="2:32" s="73" customFormat="1">
      <c r="B874" s="220"/>
      <c r="C874" s="237" t="str">
        <f t="shared" si="335"/>
        <v>S05</v>
      </c>
      <c r="D874" s="237" t="str">
        <f t="shared" si="336"/>
        <v>Входящи повиквания от фиксирана линия (Incoming calls from fixed)</v>
      </c>
      <c r="E874" s="511">
        <v>1</v>
      </c>
      <c r="F874" s="511">
        <v>1</v>
      </c>
      <c r="G874" s="511">
        <v>1</v>
      </c>
      <c r="H874" s="511">
        <v>1</v>
      </c>
      <c r="I874" s="511">
        <v>0.5</v>
      </c>
      <c r="J874" s="511">
        <v>1</v>
      </c>
      <c r="K874" s="511">
        <v>1</v>
      </c>
      <c r="L874" s="511"/>
      <c r="M874" s="511"/>
      <c r="N874" s="511">
        <v>1</v>
      </c>
      <c r="O874" s="511"/>
      <c r="P874" s="510"/>
      <c r="Q874" s="510">
        <v>1</v>
      </c>
      <c r="R874" s="511">
        <v>1</v>
      </c>
      <c r="S874" s="511"/>
      <c r="T874" s="511"/>
      <c r="U874" s="511">
        <v>1</v>
      </c>
      <c r="V874" s="288"/>
      <c r="W874" s="288"/>
      <c r="X874" s="288"/>
      <c r="Y874" s="288"/>
      <c r="Z874" s="288"/>
      <c r="AA874" s="288"/>
      <c r="AB874" s="288"/>
      <c r="AC874" s="288"/>
      <c r="AD874" s="220"/>
      <c r="AE874" s="220"/>
      <c r="AF874" s="220"/>
    </row>
    <row r="875" spans="2:32" s="73" customFormat="1">
      <c r="B875" s="220"/>
      <c r="C875" s="237" t="str">
        <f t="shared" si="335"/>
        <v>S06</v>
      </c>
      <c r="D875" s="237" t="str">
        <f t="shared" si="336"/>
        <v>Входящи повиквания от други мобилни мрежи (Incoming calls from other mobile)</v>
      </c>
      <c r="E875" s="511">
        <v>1</v>
      </c>
      <c r="F875" s="511">
        <v>1</v>
      </c>
      <c r="G875" s="511">
        <v>1</v>
      </c>
      <c r="H875" s="511">
        <v>1</v>
      </c>
      <c r="I875" s="511">
        <v>0.5</v>
      </c>
      <c r="J875" s="511">
        <v>1</v>
      </c>
      <c r="K875" s="511">
        <v>1</v>
      </c>
      <c r="L875" s="511"/>
      <c r="M875" s="511"/>
      <c r="N875" s="511">
        <v>1</v>
      </c>
      <c r="O875" s="511"/>
      <c r="P875" s="510"/>
      <c r="Q875" s="510">
        <v>1</v>
      </c>
      <c r="R875" s="511">
        <v>1</v>
      </c>
      <c r="S875" s="511"/>
      <c r="T875" s="511"/>
      <c r="U875" s="511">
        <v>1</v>
      </c>
      <c r="V875" s="288"/>
      <c r="W875" s="288"/>
      <c r="X875" s="288"/>
      <c r="Y875" s="288"/>
      <c r="Z875" s="288"/>
      <c r="AA875" s="288"/>
      <c r="AB875" s="288"/>
      <c r="AC875" s="288"/>
      <c r="AD875" s="220"/>
      <c r="AE875" s="220"/>
      <c r="AF875" s="220"/>
    </row>
    <row r="876" spans="2:32" s="73" customFormat="1">
      <c r="B876" s="220"/>
      <c r="C876" s="237" t="str">
        <f t="shared" si="335"/>
        <v>S07</v>
      </c>
      <c r="D876" s="237" t="str">
        <f t="shared" si="336"/>
        <v>Входящи международни повиквания (Incoming calls from international)</v>
      </c>
      <c r="E876" s="511">
        <v>1</v>
      </c>
      <c r="F876" s="511">
        <v>1</v>
      </c>
      <c r="G876" s="511">
        <v>1</v>
      </c>
      <c r="H876" s="511">
        <v>1</v>
      </c>
      <c r="I876" s="511">
        <v>0.5</v>
      </c>
      <c r="J876" s="511">
        <v>1</v>
      </c>
      <c r="K876" s="511">
        <v>1</v>
      </c>
      <c r="L876" s="511"/>
      <c r="M876" s="511"/>
      <c r="N876" s="511">
        <v>1</v>
      </c>
      <c r="O876" s="511"/>
      <c r="P876" s="510"/>
      <c r="Q876" s="510">
        <v>1</v>
      </c>
      <c r="R876" s="511"/>
      <c r="S876" s="511">
        <v>1</v>
      </c>
      <c r="T876" s="511"/>
      <c r="U876" s="511">
        <v>1</v>
      </c>
      <c r="V876" s="288"/>
      <c r="W876" s="288"/>
      <c r="X876" s="288"/>
      <c r="Y876" s="288"/>
      <c r="Z876" s="288"/>
      <c r="AA876" s="288"/>
      <c r="AB876" s="288"/>
      <c r="AC876" s="288"/>
      <c r="AD876" s="220"/>
      <c r="AE876" s="220"/>
      <c r="AF876" s="220"/>
    </row>
    <row r="877" spans="2:32" s="73" customFormat="1">
      <c r="B877" s="220"/>
      <c r="C877" s="237" t="str">
        <f t="shared" si="335"/>
        <v>S08</v>
      </c>
      <c r="D877" s="237" t="str">
        <f t="shared" si="336"/>
        <v>Изходящи повиквания от чужди абонати в роуминг в мрежата на предприятието (Roaming Calls Outbound)</v>
      </c>
      <c r="E877" s="511">
        <v>1</v>
      </c>
      <c r="F877" s="511">
        <v>1</v>
      </c>
      <c r="G877" s="511">
        <v>1</v>
      </c>
      <c r="H877" s="511">
        <v>1</v>
      </c>
      <c r="I877" s="511">
        <v>0.5</v>
      </c>
      <c r="J877" s="511">
        <v>1</v>
      </c>
      <c r="K877" s="511">
        <v>1</v>
      </c>
      <c r="L877" s="511"/>
      <c r="M877" s="511"/>
      <c r="N877" s="511">
        <v>1</v>
      </c>
      <c r="O877" s="511"/>
      <c r="P877" s="510"/>
      <c r="Q877" s="510">
        <v>1</v>
      </c>
      <c r="R877" s="511"/>
      <c r="S877" s="511">
        <v>1</v>
      </c>
      <c r="T877" s="511"/>
      <c r="U877" s="511">
        <v>1</v>
      </c>
      <c r="V877" s="288"/>
      <c r="W877" s="288"/>
      <c r="X877" s="288"/>
      <c r="Y877" s="288"/>
      <c r="Z877" s="288"/>
      <c r="AA877" s="288"/>
      <c r="AB877" s="288"/>
      <c r="AC877" s="288"/>
      <c r="AD877" s="220"/>
      <c r="AE877" s="220"/>
      <c r="AF877" s="220"/>
    </row>
    <row r="878" spans="2:32" s="73" customFormat="1">
      <c r="B878" s="220"/>
      <c r="C878" s="237" t="str">
        <f t="shared" si="335"/>
        <v>S09</v>
      </c>
      <c r="D878" s="237" t="str">
        <f t="shared" si="336"/>
        <v>Входящи повиквания от чужди абонати в роуминг в мрежата на предприятието (Roaming Calls Inbound)</v>
      </c>
      <c r="E878" s="511">
        <v>1</v>
      </c>
      <c r="F878" s="511">
        <v>1</v>
      </c>
      <c r="G878" s="511">
        <v>1</v>
      </c>
      <c r="H878" s="511">
        <v>1</v>
      </c>
      <c r="I878" s="511">
        <v>0.5</v>
      </c>
      <c r="J878" s="511">
        <v>1</v>
      </c>
      <c r="K878" s="511">
        <v>1</v>
      </c>
      <c r="L878" s="511"/>
      <c r="M878" s="511"/>
      <c r="N878" s="511">
        <v>1</v>
      </c>
      <c r="O878" s="511"/>
      <c r="P878" s="510"/>
      <c r="Q878" s="510">
        <v>1</v>
      </c>
      <c r="R878" s="511"/>
      <c r="S878" s="511">
        <v>1</v>
      </c>
      <c r="T878" s="511"/>
      <c r="U878" s="511">
        <v>1</v>
      </c>
      <c r="V878" s="288"/>
      <c r="W878" s="288"/>
      <c r="X878" s="288"/>
      <c r="Y878" s="288"/>
      <c r="Z878" s="288"/>
      <c r="AA878" s="288"/>
      <c r="AB878" s="288"/>
      <c r="AC878" s="288"/>
      <c r="AD878" s="220"/>
      <c r="AE878" s="220"/>
      <c r="AF878" s="220"/>
    </row>
    <row r="879" spans="2:32" s="73" customFormat="1">
      <c r="B879" s="220"/>
      <c r="C879" s="237" t="str">
        <f t="shared" si="335"/>
        <v>S10</v>
      </c>
      <c r="D879" s="237" t="str">
        <f t="shared" si="336"/>
        <v>Гласова поща (Voice mail)</v>
      </c>
      <c r="E879" s="511">
        <v>1</v>
      </c>
      <c r="F879" s="511">
        <v>1</v>
      </c>
      <c r="G879" s="511">
        <v>1</v>
      </c>
      <c r="H879" s="511">
        <v>1</v>
      </c>
      <c r="I879" s="511">
        <v>0.5</v>
      </c>
      <c r="J879" s="511">
        <v>1</v>
      </c>
      <c r="K879" s="511">
        <v>1</v>
      </c>
      <c r="L879" s="511"/>
      <c r="M879" s="511"/>
      <c r="N879" s="511">
        <v>1</v>
      </c>
      <c r="O879" s="511"/>
      <c r="P879" s="510">
        <v>1</v>
      </c>
      <c r="Q879" s="510"/>
      <c r="R879" s="511"/>
      <c r="S879" s="511"/>
      <c r="T879" s="511"/>
      <c r="U879" s="511">
        <v>1</v>
      </c>
      <c r="V879" s="288"/>
      <c r="W879" s="288"/>
      <c r="X879" s="288"/>
      <c r="Y879" s="288"/>
      <c r="Z879" s="288"/>
      <c r="AA879" s="288"/>
      <c r="AB879" s="288"/>
      <c r="AC879" s="288"/>
      <c r="AD879" s="220"/>
      <c r="AE879" s="220"/>
      <c r="AF879" s="220"/>
    </row>
    <row r="880" spans="2:32" s="73" customFormat="1">
      <c r="B880" s="220"/>
      <c r="C880" s="237" t="str">
        <f t="shared" si="335"/>
        <v>S11</v>
      </c>
      <c r="D880" s="237" t="str">
        <f t="shared" si="336"/>
        <v>Повиквания към центъра за обслужване на клиенти (Help desk call)</v>
      </c>
      <c r="E880" s="511">
        <v>1</v>
      </c>
      <c r="F880" s="511">
        <v>1</v>
      </c>
      <c r="G880" s="511">
        <v>1</v>
      </c>
      <c r="H880" s="511">
        <v>1</v>
      </c>
      <c r="I880" s="511">
        <v>0.5</v>
      </c>
      <c r="J880" s="511">
        <v>1</v>
      </c>
      <c r="K880" s="511">
        <v>1</v>
      </c>
      <c r="L880" s="511"/>
      <c r="M880" s="511"/>
      <c r="N880" s="511">
        <v>1</v>
      </c>
      <c r="O880" s="511"/>
      <c r="P880" s="510">
        <v>1</v>
      </c>
      <c r="Q880" s="510"/>
      <c r="R880" s="511"/>
      <c r="S880" s="511"/>
      <c r="T880" s="511"/>
      <c r="U880" s="511">
        <v>1</v>
      </c>
      <c r="V880" s="288"/>
      <c r="W880" s="288"/>
      <c r="X880" s="288"/>
      <c r="Y880" s="288"/>
      <c r="Z880" s="288"/>
      <c r="AA880" s="288"/>
      <c r="AB880" s="288"/>
      <c r="AC880" s="288"/>
      <c r="AD880" s="220"/>
      <c r="AE880" s="220"/>
      <c r="AF880" s="220"/>
    </row>
    <row r="881" spans="2:32" s="73" customFormat="1">
      <c r="B881" s="220"/>
      <c r="C881" s="237" t="str">
        <f t="shared" si="335"/>
        <v>S12</v>
      </c>
      <c r="D881" s="237" t="str">
        <f t="shared" si="336"/>
        <v>Видеоразговори (Video call)</v>
      </c>
      <c r="E881" s="511">
        <v>1</v>
      </c>
      <c r="F881" s="511">
        <v>1</v>
      </c>
      <c r="G881" s="511">
        <v>1</v>
      </c>
      <c r="H881" s="511">
        <v>1</v>
      </c>
      <c r="I881" s="511">
        <v>0.5</v>
      </c>
      <c r="J881" s="511">
        <v>1</v>
      </c>
      <c r="K881" s="511">
        <v>1</v>
      </c>
      <c r="L881" s="511"/>
      <c r="M881" s="511"/>
      <c r="N881" s="511">
        <v>1</v>
      </c>
      <c r="O881" s="511"/>
      <c r="P881" s="510">
        <v>1</v>
      </c>
      <c r="Q881" s="510"/>
      <c r="R881" s="511">
        <v>1</v>
      </c>
      <c r="S881" s="511"/>
      <c r="T881" s="511"/>
      <c r="U881" s="511">
        <v>1</v>
      </c>
      <c r="V881" s="288"/>
      <c r="W881" s="288"/>
      <c r="X881" s="288"/>
      <c r="Y881" s="288"/>
      <c r="Z881" s="288"/>
      <c r="AA881" s="288"/>
      <c r="AB881" s="288"/>
      <c r="AC881" s="288"/>
      <c r="AD881" s="220"/>
      <c r="AE881" s="220"/>
      <c r="AF881" s="220"/>
    </row>
    <row r="882" spans="2:32" s="73" customFormat="1">
      <c r="B882" s="220"/>
      <c r="C882" s="237" t="str">
        <f t="shared" si="335"/>
        <v>S13</v>
      </c>
      <c r="D882" s="237" t="str">
        <f t="shared" si="336"/>
        <v>MMS в мрежата (MMS on net)</v>
      </c>
      <c r="E882" s="511">
        <v>2</v>
      </c>
      <c r="F882" s="511">
        <v>2</v>
      </c>
      <c r="G882" s="511">
        <v>2</v>
      </c>
      <c r="H882" s="511">
        <v>2</v>
      </c>
      <c r="I882" s="511">
        <v>1</v>
      </c>
      <c r="J882" s="511">
        <v>1</v>
      </c>
      <c r="K882" s="511">
        <v>1</v>
      </c>
      <c r="L882" s="511"/>
      <c r="M882" s="511">
        <v>1</v>
      </c>
      <c r="N882" s="511">
        <v>1</v>
      </c>
      <c r="O882" s="511">
        <v>1</v>
      </c>
      <c r="P882" s="510">
        <v>1</v>
      </c>
      <c r="Q882" s="510"/>
      <c r="R882" s="511"/>
      <c r="S882" s="511"/>
      <c r="T882" s="511"/>
      <c r="U882" s="511">
        <v>2</v>
      </c>
      <c r="V882" s="288"/>
      <c r="W882" s="288"/>
      <c r="X882" s="288"/>
      <c r="Y882" s="288"/>
      <c r="Z882" s="288"/>
      <c r="AA882" s="288"/>
      <c r="AB882" s="288"/>
      <c r="AC882" s="288"/>
      <c r="AD882" s="220"/>
      <c r="AE882" s="220"/>
      <c r="AF882" s="220"/>
    </row>
    <row r="883" spans="2:32" s="73" customFormat="1">
      <c r="B883" s="220"/>
      <c r="C883" s="237" t="str">
        <f t="shared" si="335"/>
        <v>S14</v>
      </c>
      <c r="D883" s="237" t="str">
        <f t="shared" si="336"/>
        <v>Изходящи MMS към други мрежи (MMS outgoing to other network)</v>
      </c>
      <c r="E883" s="511">
        <v>1</v>
      </c>
      <c r="F883" s="511">
        <v>1</v>
      </c>
      <c r="G883" s="511">
        <v>1</v>
      </c>
      <c r="H883" s="511">
        <v>1</v>
      </c>
      <c r="I883" s="511">
        <v>0.5</v>
      </c>
      <c r="J883" s="511">
        <v>1</v>
      </c>
      <c r="K883" s="511">
        <v>1</v>
      </c>
      <c r="L883" s="511"/>
      <c r="M883" s="511">
        <v>1</v>
      </c>
      <c r="N883" s="511">
        <v>1</v>
      </c>
      <c r="O883" s="511">
        <v>1</v>
      </c>
      <c r="P883" s="510">
        <v>1</v>
      </c>
      <c r="Q883" s="510"/>
      <c r="R883" s="511">
        <v>1</v>
      </c>
      <c r="S883" s="511"/>
      <c r="T883" s="511"/>
      <c r="U883" s="511">
        <v>1</v>
      </c>
      <c r="V883" s="288"/>
      <c r="W883" s="288"/>
      <c r="X883" s="288"/>
      <c r="Y883" s="288"/>
      <c r="Z883" s="288"/>
      <c r="AA883" s="288"/>
      <c r="AB883" s="288"/>
      <c r="AC883" s="288"/>
      <c r="AD883" s="220"/>
      <c r="AE883" s="220"/>
      <c r="AF883" s="220"/>
    </row>
    <row r="884" spans="2:32" s="73" customFormat="1">
      <c r="B884" s="220"/>
      <c r="C884" s="237" t="str">
        <f t="shared" si="335"/>
        <v>S15</v>
      </c>
      <c r="D884" s="237" t="str">
        <f t="shared" si="336"/>
        <v>Входящи MMS от други мрежи (MMS incoming from other network)</v>
      </c>
      <c r="E884" s="511">
        <v>1</v>
      </c>
      <c r="F884" s="511">
        <v>1</v>
      </c>
      <c r="G884" s="511">
        <v>1</v>
      </c>
      <c r="H884" s="511">
        <v>1</v>
      </c>
      <c r="I884" s="511">
        <v>0.5</v>
      </c>
      <c r="J884" s="511">
        <v>1</v>
      </c>
      <c r="K884" s="511">
        <v>1</v>
      </c>
      <c r="L884" s="511"/>
      <c r="M884" s="511">
        <v>1</v>
      </c>
      <c r="N884" s="511">
        <v>1</v>
      </c>
      <c r="O884" s="511">
        <v>1</v>
      </c>
      <c r="P884" s="510"/>
      <c r="Q884" s="510">
        <v>1</v>
      </c>
      <c r="R884" s="511">
        <v>1</v>
      </c>
      <c r="S884" s="511"/>
      <c r="T884" s="511"/>
      <c r="U884" s="511">
        <v>1</v>
      </c>
      <c r="V884" s="288"/>
      <c r="W884" s="288"/>
      <c r="X884" s="288"/>
      <c r="Y884" s="288"/>
      <c r="Z884" s="288"/>
      <c r="AA884" s="288"/>
      <c r="AB884" s="288"/>
      <c r="AC884" s="288"/>
      <c r="AD884" s="220"/>
      <c r="AE884" s="220"/>
      <c r="AF884" s="220"/>
    </row>
    <row r="885" spans="2:32" s="73" customFormat="1">
      <c r="B885" s="220"/>
      <c r="C885" s="237" t="str">
        <f t="shared" si="335"/>
        <v>S16</v>
      </c>
      <c r="D885" s="237" t="str">
        <f t="shared" si="336"/>
        <v>SMS в мрежата (SMS on net)</v>
      </c>
      <c r="E885" s="511">
        <v>2</v>
      </c>
      <c r="F885" s="511">
        <v>2</v>
      </c>
      <c r="G885" s="511">
        <v>2</v>
      </c>
      <c r="H885" s="511">
        <v>2</v>
      </c>
      <c r="I885" s="511">
        <v>1</v>
      </c>
      <c r="J885" s="511">
        <v>1</v>
      </c>
      <c r="K885" s="511">
        <v>1</v>
      </c>
      <c r="L885" s="511">
        <v>1</v>
      </c>
      <c r="M885" s="511"/>
      <c r="N885" s="511">
        <v>1</v>
      </c>
      <c r="O885" s="511">
        <v>1</v>
      </c>
      <c r="P885" s="510">
        <v>1</v>
      </c>
      <c r="Q885" s="510"/>
      <c r="R885" s="511"/>
      <c r="S885" s="511"/>
      <c r="T885" s="511"/>
      <c r="U885" s="511">
        <v>2</v>
      </c>
      <c r="V885" s="288"/>
      <c r="W885" s="288"/>
      <c r="X885" s="288"/>
      <c r="Y885" s="288"/>
      <c r="Z885" s="288"/>
      <c r="AA885" s="288"/>
      <c r="AB885" s="288"/>
      <c r="AC885" s="288"/>
      <c r="AD885" s="220"/>
      <c r="AE885" s="220"/>
      <c r="AF885" s="220"/>
    </row>
    <row r="886" spans="2:32" s="73" customFormat="1">
      <c r="B886" s="220"/>
      <c r="C886" s="237" t="str">
        <f t="shared" si="335"/>
        <v>S17</v>
      </c>
      <c r="D886" s="237" t="str">
        <f t="shared" si="336"/>
        <v>Изходящи SMS към други мрежи (SMS outgoing to other network)</v>
      </c>
      <c r="E886" s="511">
        <v>1</v>
      </c>
      <c r="F886" s="511">
        <v>1</v>
      </c>
      <c r="G886" s="511">
        <v>1</v>
      </c>
      <c r="H886" s="511">
        <v>1</v>
      </c>
      <c r="I886" s="511">
        <v>0.5</v>
      </c>
      <c r="J886" s="511">
        <v>1</v>
      </c>
      <c r="K886" s="511">
        <v>1</v>
      </c>
      <c r="L886" s="511">
        <v>1</v>
      </c>
      <c r="M886" s="511"/>
      <c r="N886" s="511">
        <v>1</v>
      </c>
      <c r="O886" s="511">
        <v>1</v>
      </c>
      <c r="P886" s="510">
        <v>1</v>
      </c>
      <c r="Q886" s="510"/>
      <c r="R886" s="511">
        <v>1</v>
      </c>
      <c r="S886" s="511"/>
      <c r="T886" s="511"/>
      <c r="U886" s="511">
        <v>1</v>
      </c>
      <c r="V886" s="288"/>
      <c r="W886" s="288"/>
      <c r="X886" s="288"/>
      <c r="Y886" s="288"/>
      <c r="Z886" s="288"/>
      <c r="AA886" s="288"/>
      <c r="AB886" s="288"/>
      <c r="AC886" s="288"/>
      <c r="AD886" s="220"/>
      <c r="AE886" s="220"/>
      <c r="AF886" s="220"/>
    </row>
    <row r="887" spans="2:32" s="73" customFormat="1">
      <c r="B887" s="220"/>
      <c r="C887" s="237" t="str">
        <f t="shared" si="335"/>
        <v>S18</v>
      </c>
      <c r="D887" s="237" t="str">
        <f t="shared" si="336"/>
        <v>Входящи SMS от други мрежи (SMS incoming from other network)</v>
      </c>
      <c r="E887" s="511">
        <v>1</v>
      </c>
      <c r="F887" s="511">
        <v>1</v>
      </c>
      <c r="G887" s="511">
        <v>1</v>
      </c>
      <c r="H887" s="511">
        <v>1</v>
      </c>
      <c r="I887" s="511">
        <v>0.5</v>
      </c>
      <c r="J887" s="511">
        <v>1</v>
      </c>
      <c r="K887" s="511">
        <v>1</v>
      </c>
      <c r="L887" s="511">
        <v>1</v>
      </c>
      <c r="M887" s="511"/>
      <c r="N887" s="511">
        <v>1</v>
      </c>
      <c r="O887" s="511">
        <v>1</v>
      </c>
      <c r="P887" s="510"/>
      <c r="Q887" s="510">
        <v>1</v>
      </c>
      <c r="R887" s="511">
        <v>1</v>
      </c>
      <c r="S887" s="511"/>
      <c r="T887" s="511"/>
      <c r="U887" s="511">
        <v>1</v>
      </c>
      <c r="V887" s="288"/>
      <c r="W887" s="288"/>
      <c r="X887" s="288"/>
      <c r="Y887" s="288"/>
      <c r="Z887" s="288"/>
      <c r="AA887" s="288"/>
      <c r="AB887" s="288"/>
      <c r="AC887" s="288"/>
      <c r="AD887" s="220"/>
      <c r="AE887" s="220"/>
      <c r="AF887" s="220"/>
    </row>
    <row r="888" spans="2:32" s="73" customFormat="1">
      <c r="B888" s="220"/>
      <c r="C888" s="237" t="str">
        <f t="shared" si="335"/>
        <v>S19</v>
      </c>
      <c r="D888" s="237" t="str">
        <f t="shared" si="336"/>
        <v>Пренос на данни (Data services)</v>
      </c>
      <c r="E888" s="511"/>
      <c r="F888" s="511">
        <v>1</v>
      </c>
      <c r="G888" s="511"/>
      <c r="H888" s="511">
        <v>1</v>
      </c>
      <c r="I888" s="511"/>
      <c r="J888" s="511">
        <v>1</v>
      </c>
      <c r="K888" s="511">
        <v>1</v>
      </c>
      <c r="L888" s="511"/>
      <c r="M888" s="511"/>
      <c r="N888" s="511">
        <v>1</v>
      </c>
      <c r="O888" s="511">
        <v>1</v>
      </c>
      <c r="P888" s="510">
        <v>1</v>
      </c>
      <c r="Q888" s="510"/>
      <c r="R888" s="511"/>
      <c r="S888" s="511"/>
      <c r="T888" s="511">
        <v>1</v>
      </c>
      <c r="U888" s="511">
        <v>1</v>
      </c>
      <c r="V888" s="288"/>
      <c r="W888" s="288"/>
      <c r="X888" s="288"/>
      <c r="Y888" s="288"/>
      <c r="Z888" s="288"/>
      <c r="AA888" s="288"/>
      <c r="AB888" s="288"/>
      <c r="AC888" s="288"/>
      <c r="AD888" s="220"/>
      <c r="AE888" s="220"/>
      <c r="AF888" s="220"/>
    </row>
    <row r="889" spans="2:32" s="73" customFormat="1">
      <c r="B889" s="220"/>
      <c r="C889" s="237" t="str">
        <f t="shared" si="335"/>
        <v>S20</v>
      </c>
      <c r="D889" s="237" t="str">
        <f t="shared" si="336"/>
        <v>Subscribers</v>
      </c>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20"/>
      <c r="AE889" s="220"/>
      <c r="AF889" s="220"/>
    </row>
    <row r="890" spans="2:32" s="73" customFormat="1">
      <c r="B890" s="220"/>
      <c r="C890" s="237" t="str">
        <f t="shared" si="335"/>
        <v>S21</v>
      </c>
      <c r="D890" s="237" t="str">
        <f t="shared" si="336"/>
        <v>OTHER: complete as required</v>
      </c>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c r="AD890" s="220"/>
      <c r="AE890" s="220"/>
      <c r="AF890" s="220"/>
    </row>
    <row r="891" spans="2:32" s="73" customFormat="1">
      <c r="B891" s="220"/>
      <c r="C891" s="237" t="str">
        <f t="shared" si="335"/>
        <v>S22</v>
      </c>
      <c r="D891" s="237" t="str">
        <f t="shared" si="336"/>
        <v>OTHER: complete as required</v>
      </c>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20"/>
      <c r="AE891" s="220"/>
      <c r="AF891" s="220"/>
    </row>
    <row r="892" spans="2:32" s="73" customFormat="1">
      <c r="B892" s="220"/>
      <c r="C892" s="237" t="str">
        <f t="shared" si="335"/>
        <v>S23</v>
      </c>
      <c r="D892" s="237" t="str">
        <f t="shared" si="336"/>
        <v>OTHER: complete as required</v>
      </c>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20"/>
      <c r="AE892" s="220"/>
      <c r="AF892" s="220"/>
    </row>
    <row r="893" spans="2:32" s="73" customFormat="1">
      <c r="B893" s="220"/>
      <c r="C893" s="237" t="str">
        <f t="shared" si="335"/>
        <v>S24</v>
      </c>
      <c r="D893" s="237" t="str">
        <f t="shared" si="336"/>
        <v>OTHER: complete as required</v>
      </c>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c r="AD893" s="220"/>
      <c r="AE893" s="220"/>
      <c r="AF893" s="220"/>
    </row>
    <row r="894" spans="2:32" s="73" customFormat="1">
      <c r="B894" s="220"/>
      <c r="C894" s="237" t="str">
        <f t="shared" si="335"/>
        <v>S25</v>
      </c>
      <c r="D894" s="237" t="str">
        <f t="shared" si="336"/>
        <v>OTHER: complete as required</v>
      </c>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220"/>
      <c r="AE894" s="220"/>
      <c r="AF894" s="220"/>
    </row>
    <row r="895" spans="2:32" s="73" customFormat="1">
      <c r="B895" s="220"/>
      <c r="C895" s="237" t="str">
        <f t="shared" si="335"/>
        <v>S26</v>
      </c>
      <c r="D895" s="237" t="str">
        <f t="shared" si="336"/>
        <v>OTHER: complete as required</v>
      </c>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20"/>
      <c r="AE895" s="220"/>
      <c r="AF895" s="220"/>
    </row>
    <row r="896" spans="2:32" s="73" customFormat="1">
      <c r="B896" s="220"/>
      <c r="C896" s="237" t="str">
        <f t="shared" si="335"/>
        <v>S27</v>
      </c>
      <c r="D896" s="237" t="str">
        <f t="shared" si="336"/>
        <v>OTHER: complete as required</v>
      </c>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c r="AD896" s="220"/>
      <c r="AE896" s="220"/>
      <c r="AF896" s="220"/>
    </row>
    <row r="897" spans="2:39" s="73" customFormat="1">
      <c r="B897" s="220"/>
      <c r="C897" s="237" t="str">
        <f t="shared" si="335"/>
        <v>S28</v>
      </c>
      <c r="D897" s="237" t="str">
        <f t="shared" si="336"/>
        <v>OTHER: complete as required</v>
      </c>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20"/>
      <c r="AE897" s="220"/>
      <c r="AF897" s="220"/>
    </row>
    <row r="898" spans="2:39" s="73" customFormat="1">
      <c r="B898" s="220"/>
      <c r="C898" s="237" t="str">
        <f t="shared" si="335"/>
        <v>S29</v>
      </c>
      <c r="D898" s="237" t="str">
        <f t="shared" si="336"/>
        <v>OTHER: complete as required</v>
      </c>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20"/>
      <c r="AE898" s="220"/>
      <c r="AF898" s="220"/>
    </row>
    <row r="899" spans="2:39" s="73" customFormat="1">
      <c r="B899" s="220"/>
      <c r="C899" s="237" t="str">
        <f t="shared" si="335"/>
        <v>S30</v>
      </c>
      <c r="D899" s="237" t="str">
        <f t="shared" si="336"/>
        <v>OTHER: complete as required</v>
      </c>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20"/>
      <c r="AE899" s="220"/>
      <c r="AF899" s="220"/>
    </row>
    <row r="900" spans="2:39">
      <c r="B900" s="220"/>
      <c r="D900" s="220"/>
      <c r="E900" s="220"/>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J900" s="73"/>
      <c r="AK900" s="73"/>
      <c r="AL900" s="73"/>
      <c r="AM900" s="73"/>
    </row>
    <row r="901" spans="2:39">
      <c r="B901" s="220"/>
      <c r="D901" s="220"/>
      <c r="E901" s="220"/>
      <c r="F901" s="220"/>
      <c r="G901" s="220"/>
      <c r="H901" s="220"/>
      <c r="I901" s="220"/>
      <c r="J901" s="220"/>
      <c r="K901" s="220"/>
      <c r="L901" s="220"/>
      <c r="M901" s="220"/>
      <c r="N901" s="220"/>
      <c r="O901" s="220"/>
      <c r="P901" s="220"/>
      <c r="Q901" s="220"/>
      <c r="R901" s="220"/>
      <c r="S901" s="220"/>
      <c r="T901" s="220"/>
      <c r="U901" s="220"/>
      <c r="V901" s="220"/>
      <c r="W901" s="220"/>
      <c r="X901" s="220"/>
      <c r="Y901" s="220"/>
      <c r="Z901" s="220"/>
      <c r="AA901" s="220"/>
      <c r="AB901" s="220"/>
      <c r="AC901" s="220"/>
      <c r="AD901" s="220"/>
      <c r="AE901" s="220"/>
      <c r="AF901" s="220"/>
      <c r="AJ901" s="73"/>
      <c r="AK901" s="73"/>
      <c r="AL901" s="73"/>
      <c r="AM901" s="73"/>
    </row>
    <row r="902" spans="2:39">
      <c r="B902" s="220"/>
      <c r="D902" s="218" t="s">
        <v>505</v>
      </c>
      <c r="E902" s="218" t="str">
        <f>'C. Masterfiles'!D168</f>
        <v>Efficient Operator (MEO)</v>
      </c>
      <c r="F902" s="216"/>
      <c r="G902" s="498"/>
      <c r="H902" s="216"/>
      <c r="I902" s="216"/>
      <c r="J902" s="216"/>
      <c r="K902" s="216"/>
      <c r="L902" s="216"/>
      <c r="M902" s="216"/>
      <c r="N902" s="216"/>
      <c r="O902" s="216"/>
      <c r="P902" s="216"/>
      <c r="Q902" s="216"/>
      <c r="R902" s="216"/>
      <c r="S902" s="216"/>
      <c r="T902" s="216"/>
      <c r="U902" s="216"/>
      <c r="V902" s="216"/>
      <c r="W902" s="216"/>
      <c r="X902" s="216"/>
      <c r="Y902" s="216"/>
      <c r="Z902" s="216"/>
      <c r="AA902" s="216"/>
      <c r="AB902" s="216"/>
      <c r="AC902" s="216"/>
      <c r="AD902" s="220"/>
      <c r="AE902" s="220"/>
      <c r="AF902" s="220"/>
      <c r="AJ902" s="73"/>
      <c r="AK902" s="73"/>
      <c r="AL902" s="73"/>
      <c r="AM902" s="73"/>
    </row>
    <row r="903" spans="2:39">
      <c r="B903" s="220"/>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c r="AA903" s="216"/>
      <c r="AB903" s="216"/>
      <c r="AC903" s="216"/>
      <c r="AD903" s="220"/>
      <c r="AE903" s="220"/>
      <c r="AF903" s="220"/>
      <c r="AJ903" s="73"/>
      <c r="AK903" s="73"/>
      <c r="AL903" s="73"/>
      <c r="AM903" s="73"/>
    </row>
    <row r="904" spans="2:39">
      <c r="B904" s="220"/>
      <c r="D904" s="230"/>
      <c r="E904" s="236" t="s">
        <v>41</v>
      </c>
      <c r="F904" s="235"/>
      <c r="G904" s="235"/>
      <c r="H904" s="235"/>
      <c r="I904" s="235"/>
      <c r="J904" s="235"/>
      <c r="K904" s="235"/>
      <c r="L904" s="235"/>
      <c r="M904" s="235"/>
      <c r="N904" s="235"/>
      <c r="O904" s="235"/>
      <c r="P904" s="235"/>
      <c r="Q904" s="235"/>
      <c r="R904" s="235"/>
      <c r="S904" s="235"/>
      <c r="T904" s="235"/>
      <c r="U904" s="235"/>
      <c r="V904" s="235"/>
      <c r="W904" s="235"/>
      <c r="X904" s="235"/>
      <c r="Y904" s="235"/>
      <c r="Z904" s="235"/>
      <c r="AA904" s="235"/>
      <c r="AB904" s="235"/>
      <c r="AC904" s="235"/>
      <c r="AD904" s="220"/>
      <c r="AE904" s="220"/>
      <c r="AF904" s="220"/>
      <c r="AJ904" s="73"/>
      <c r="AK904" s="73"/>
      <c r="AL904" s="73"/>
      <c r="AM904" s="73"/>
    </row>
    <row r="905" spans="2:39">
      <c r="B905" s="220"/>
      <c r="C905" s="667" t="s">
        <v>991</v>
      </c>
      <c r="D905" s="222" t="s">
        <v>32</v>
      </c>
      <c r="E905" s="246" t="str">
        <f>E869</f>
        <v>BTS-BSC</v>
      </c>
      <c r="F905" s="246" t="str">
        <f t="shared" ref="F905:AC905" si="337">F869</f>
        <v>Node B-RNC</v>
      </c>
      <c r="G905" s="246" t="str">
        <f t="shared" si="337"/>
        <v>BSC-MSC</v>
      </c>
      <c r="H905" s="246" t="str">
        <f t="shared" si="337"/>
        <v>RNC-MSC</v>
      </c>
      <c r="I905" s="246" t="str">
        <f t="shared" si="337"/>
        <v>MSC-MSC</v>
      </c>
      <c r="J905" s="246" t="str">
        <f t="shared" si="337"/>
        <v>MSC-PPP</v>
      </c>
      <c r="K905" s="246" t="str">
        <f t="shared" si="337"/>
        <v>MSC-HLR</v>
      </c>
      <c r="L905" s="246" t="str">
        <f t="shared" si="337"/>
        <v>MSC-SMS</v>
      </c>
      <c r="M905" s="246" t="str">
        <f t="shared" si="337"/>
        <v>MSC-MMS</v>
      </c>
      <c r="N905" s="246" t="str">
        <f t="shared" si="337"/>
        <v>MSC-OSS</v>
      </c>
      <c r="O905" s="246" t="str">
        <f t="shared" si="337"/>
        <v>MSC-GPRS</v>
      </c>
      <c r="P905" s="246" t="str">
        <f t="shared" si="337"/>
        <v>MSC-BIL</v>
      </c>
      <c r="Q905" s="246" t="str">
        <f t="shared" si="337"/>
        <v>MSC-IBIL</v>
      </c>
      <c r="R905" s="246" t="str">
        <f t="shared" si="337"/>
        <v>MSC-IGW</v>
      </c>
      <c r="S905" s="246" t="str">
        <f t="shared" si="337"/>
        <v>MSC-INT</v>
      </c>
      <c r="T905" s="246" t="str">
        <f t="shared" si="337"/>
        <v>MSC-IN/NGIN</v>
      </c>
      <c r="U905" s="246" t="str">
        <f t="shared" si="337"/>
        <v>eNodeB-MSC</v>
      </c>
      <c r="V905" s="246" t="str">
        <f t="shared" si="337"/>
        <v>OTHER: complete as required</v>
      </c>
      <c r="W905" s="246" t="str">
        <f t="shared" si="337"/>
        <v>OTHER: complete as required</v>
      </c>
      <c r="X905" s="246" t="str">
        <f t="shared" si="337"/>
        <v>OTHER: complete as required</v>
      </c>
      <c r="Y905" s="246" t="str">
        <f t="shared" si="337"/>
        <v>OTHER: complete as required</v>
      </c>
      <c r="Z905" s="246" t="str">
        <f t="shared" si="337"/>
        <v>OTHER: complete as required</v>
      </c>
      <c r="AA905" s="246" t="str">
        <f t="shared" si="337"/>
        <v>OTHER: complete as required</v>
      </c>
      <c r="AB905" s="246" t="str">
        <f t="shared" si="337"/>
        <v>OTHER: complete as required</v>
      </c>
      <c r="AC905" s="246" t="str">
        <f t="shared" si="337"/>
        <v>OTHER: complete as required</v>
      </c>
      <c r="AD905" s="220"/>
      <c r="AE905" s="220"/>
      <c r="AF905" s="220"/>
      <c r="AJ905" s="73"/>
      <c r="AK905" s="73"/>
      <c r="AL905" s="73"/>
      <c r="AM905" s="73"/>
    </row>
    <row r="906" spans="2:39">
      <c r="B906" s="220"/>
      <c r="C906" s="237" t="str">
        <f>C870</f>
        <v>S01</v>
      </c>
      <c r="D906" s="237" t="str">
        <f>D870</f>
        <v>Повиквания в мрежата (On Net calls)</v>
      </c>
      <c r="E906" s="511">
        <v>2</v>
      </c>
      <c r="F906" s="511">
        <v>2</v>
      </c>
      <c r="G906" s="511">
        <v>2</v>
      </c>
      <c r="H906" s="511">
        <v>2</v>
      </c>
      <c r="I906" s="511">
        <v>1</v>
      </c>
      <c r="J906" s="511">
        <f>J870</f>
        <v>1</v>
      </c>
      <c r="K906" s="511">
        <f t="shared" ref="K906:K924" si="338">K870</f>
        <v>1</v>
      </c>
      <c r="L906" s="511"/>
      <c r="M906" s="511"/>
      <c r="N906" s="511">
        <v>1</v>
      </c>
      <c r="O906" s="511"/>
      <c r="P906" s="511">
        <v>1</v>
      </c>
      <c r="Q906" s="511"/>
      <c r="R906" s="511"/>
      <c r="S906" s="511"/>
      <c r="T906" s="511"/>
      <c r="U906" s="511">
        <v>2</v>
      </c>
      <c r="V906" s="510"/>
      <c r="W906" s="510"/>
      <c r="X906" s="510"/>
      <c r="Y906" s="510"/>
      <c r="Z906" s="510"/>
      <c r="AA906" s="510"/>
      <c r="AB906" s="510"/>
      <c r="AC906" s="510"/>
      <c r="AD906" s="220"/>
      <c r="AE906" s="220"/>
      <c r="AF906" s="220"/>
      <c r="AJ906" s="73"/>
      <c r="AK906" s="73"/>
      <c r="AL906" s="73"/>
      <c r="AM906" s="73"/>
    </row>
    <row r="907" spans="2:39">
      <c r="B907" s="220"/>
      <c r="C907" s="237" t="str">
        <f t="shared" ref="C907:C935" si="339">C871</f>
        <v>S02</v>
      </c>
      <c r="D907" s="237" t="str">
        <f t="shared" ref="D907:D935" si="340">D871</f>
        <v>Изходящи повиквания към фиксирана линия (Outgoing Calls to Fixed Line)</v>
      </c>
      <c r="E907" s="511">
        <v>1</v>
      </c>
      <c r="F907" s="511">
        <v>1</v>
      </c>
      <c r="G907" s="511">
        <v>1</v>
      </c>
      <c r="H907" s="511">
        <v>1</v>
      </c>
      <c r="I907" s="511">
        <v>0.5</v>
      </c>
      <c r="J907" s="511">
        <f t="shared" ref="J907" si="341">J871</f>
        <v>1</v>
      </c>
      <c r="K907" s="511">
        <f t="shared" si="338"/>
        <v>1</v>
      </c>
      <c r="L907" s="511"/>
      <c r="M907" s="511"/>
      <c r="N907" s="511">
        <v>1</v>
      </c>
      <c r="O907" s="511"/>
      <c r="P907" s="511">
        <v>1</v>
      </c>
      <c r="Q907" s="511"/>
      <c r="R907" s="511">
        <v>1</v>
      </c>
      <c r="S907" s="511"/>
      <c r="T907" s="511"/>
      <c r="U907" s="511">
        <v>1</v>
      </c>
      <c r="V907" s="510"/>
      <c r="W907" s="510"/>
      <c r="X907" s="510"/>
      <c r="Y907" s="510"/>
      <c r="Z907" s="510"/>
      <c r="AA907" s="510"/>
      <c r="AB907" s="510"/>
      <c r="AC907" s="510"/>
      <c r="AD907" s="220"/>
      <c r="AE907" s="220"/>
      <c r="AF907" s="220"/>
      <c r="AJ907" s="73"/>
      <c r="AK907" s="73"/>
      <c r="AL907" s="73"/>
      <c r="AM907" s="73"/>
    </row>
    <row r="908" spans="2:39">
      <c r="B908" s="220"/>
      <c r="C908" s="237" t="str">
        <f t="shared" si="339"/>
        <v>S03</v>
      </c>
      <c r="D908" s="237" t="str">
        <f t="shared" si="340"/>
        <v>Изходящи повиквания към други мобилни мрежи (Outgoing Calls to Other Mobile)</v>
      </c>
      <c r="E908" s="511">
        <v>1</v>
      </c>
      <c r="F908" s="511">
        <v>1</v>
      </c>
      <c r="G908" s="511">
        <v>1</v>
      </c>
      <c r="H908" s="511">
        <v>1</v>
      </c>
      <c r="I908" s="511">
        <v>0.5</v>
      </c>
      <c r="J908" s="511">
        <f t="shared" ref="J908" si="342">J872</f>
        <v>1</v>
      </c>
      <c r="K908" s="511">
        <f t="shared" si="338"/>
        <v>1</v>
      </c>
      <c r="L908" s="511"/>
      <c r="M908" s="511"/>
      <c r="N908" s="511">
        <v>1</v>
      </c>
      <c r="O908" s="511"/>
      <c r="P908" s="511">
        <v>1</v>
      </c>
      <c r="Q908" s="511"/>
      <c r="R908" s="511">
        <v>1</v>
      </c>
      <c r="S908" s="511"/>
      <c r="T908" s="511"/>
      <c r="U908" s="511">
        <v>1</v>
      </c>
      <c r="V908" s="510"/>
      <c r="W908" s="510"/>
      <c r="X908" s="510"/>
      <c r="Y908" s="510"/>
      <c r="Z908" s="510"/>
      <c r="AA908" s="510"/>
      <c r="AB908" s="510"/>
      <c r="AC908" s="510"/>
      <c r="AD908" s="220"/>
      <c r="AE908" s="220"/>
      <c r="AF908" s="220"/>
      <c r="AJ908" s="73"/>
      <c r="AK908" s="73"/>
      <c r="AL908" s="73"/>
      <c r="AM908" s="73"/>
    </row>
    <row r="909" spans="2:39">
      <c r="B909" s="220"/>
      <c r="C909" s="237" t="str">
        <f t="shared" si="339"/>
        <v>S04</v>
      </c>
      <c r="D909" s="237" t="str">
        <f t="shared" si="340"/>
        <v>Изходящи международни повиквания (Outgoing Calls to International)</v>
      </c>
      <c r="E909" s="511">
        <v>1</v>
      </c>
      <c r="F909" s="511">
        <v>1</v>
      </c>
      <c r="G909" s="511">
        <v>1</v>
      </c>
      <c r="H909" s="511">
        <v>1</v>
      </c>
      <c r="I909" s="511">
        <v>0.5</v>
      </c>
      <c r="J909" s="511">
        <f t="shared" ref="J909" si="343">J873</f>
        <v>1</v>
      </c>
      <c r="K909" s="511">
        <f t="shared" si="338"/>
        <v>1</v>
      </c>
      <c r="L909" s="511"/>
      <c r="M909" s="511"/>
      <c r="N909" s="511">
        <v>1</v>
      </c>
      <c r="O909" s="511"/>
      <c r="P909" s="511">
        <v>1</v>
      </c>
      <c r="Q909" s="511"/>
      <c r="R909" s="511"/>
      <c r="S909" s="511">
        <v>1</v>
      </c>
      <c r="T909" s="511"/>
      <c r="U909" s="511">
        <v>1</v>
      </c>
      <c r="V909" s="510"/>
      <c r="W909" s="510"/>
      <c r="X909" s="510"/>
      <c r="Y909" s="510"/>
      <c r="Z909" s="510"/>
      <c r="AA909" s="510"/>
      <c r="AB909" s="510"/>
      <c r="AC909" s="510"/>
      <c r="AD909" s="220"/>
      <c r="AE909" s="220"/>
      <c r="AF909" s="220"/>
      <c r="AJ909" s="73"/>
      <c r="AK909" s="73"/>
      <c r="AL909" s="73"/>
      <c r="AM909" s="73"/>
    </row>
    <row r="910" spans="2:39">
      <c r="B910" s="220"/>
      <c r="C910" s="237" t="str">
        <f t="shared" si="339"/>
        <v>S05</v>
      </c>
      <c r="D910" s="237" t="str">
        <f t="shared" si="340"/>
        <v>Входящи повиквания от фиксирана линия (Incoming calls from fixed)</v>
      </c>
      <c r="E910" s="511">
        <v>1</v>
      </c>
      <c r="F910" s="511">
        <v>1</v>
      </c>
      <c r="G910" s="511">
        <v>1</v>
      </c>
      <c r="H910" s="511">
        <v>1</v>
      </c>
      <c r="I910" s="511">
        <v>0.5</v>
      </c>
      <c r="J910" s="511">
        <f t="shared" ref="J910" si="344">J874</f>
        <v>1</v>
      </c>
      <c r="K910" s="511">
        <f t="shared" si="338"/>
        <v>1</v>
      </c>
      <c r="L910" s="511"/>
      <c r="M910" s="511"/>
      <c r="N910" s="511">
        <v>1</v>
      </c>
      <c r="O910" s="511"/>
      <c r="P910" s="511"/>
      <c r="Q910" s="511">
        <v>1</v>
      </c>
      <c r="R910" s="511">
        <v>1</v>
      </c>
      <c r="S910" s="511"/>
      <c r="T910" s="511"/>
      <c r="U910" s="511">
        <v>1</v>
      </c>
      <c r="V910" s="510"/>
      <c r="W910" s="510"/>
      <c r="X910" s="510"/>
      <c r="Y910" s="510"/>
      <c r="Z910" s="510"/>
      <c r="AA910" s="510"/>
      <c r="AB910" s="510"/>
      <c r="AC910" s="510"/>
      <c r="AD910" s="220"/>
      <c r="AE910" s="220"/>
      <c r="AF910" s="220"/>
      <c r="AJ910" s="73"/>
      <c r="AK910" s="73"/>
      <c r="AL910" s="73"/>
      <c r="AM910" s="73"/>
    </row>
    <row r="911" spans="2:39">
      <c r="B911" s="220"/>
      <c r="C911" s="237" t="str">
        <f t="shared" si="339"/>
        <v>S06</v>
      </c>
      <c r="D911" s="237" t="str">
        <f t="shared" si="340"/>
        <v>Входящи повиквания от други мобилни мрежи (Incoming calls from other mobile)</v>
      </c>
      <c r="E911" s="511">
        <v>1</v>
      </c>
      <c r="F911" s="511">
        <v>1</v>
      </c>
      <c r="G911" s="511">
        <v>1</v>
      </c>
      <c r="H911" s="511">
        <v>1</v>
      </c>
      <c r="I911" s="511">
        <v>0.5</v>
      </c>
      <c r="J911" s="511">
        <f t="shared" ref="J911" si="345">J875</f>
        <v>1</v>
      </c>
      <c r="K911" s="511">
        <f t="shared" si="338"/>
        <v>1</v>
      </c>
      <c r="L911" s="511"/>
      <c r="M911" s="511"/>
      <c r="N911" s="511">
        <v>1</v>
      </c>
      <c r="O911" s="511"/>
      <c r="P911" s="511"/>
      <c r="Q911" s="511">
        <v>1</v>
      </c>
      <c r="R911" s="511">
        <v>1</v>
      </c>
      <c r="S911" s="511"/>
      <c r="T911" s="511"/>
      <c r="U911" s="511">
        <v>1</v>
      </c>
      <c r="V911" s="510"/>
      <c r="W911" s="510"/>
      <c r="X911" s="510"/>
      <c r="Y911" s="510"/>
      <c r="Z911" s="510"/>
      <c r="AA911" s="510"/>
      <c r="AB911" s="510"/>
      <c r="AC911" s="510"/>
      <c r="AD911" s="220"/>
      <c r="AE911" s="220"/>
      <c r="AF911" s="220"/>
      <c r="AJ911" s="73"/>
      <c r="AK911" s="73"/>
      <c r="AL911" s="73"/>
      <c r="AM911" s="73"/>
    </row>
    <row r="912" spans="2:39">
      <c r="B912" s="220"/>
      <c r="C912" s="237" t="str">
        <f t="shared" si="339"/>
        <v>S07</v>
      </c>
      <c r="D912" s="237" t="str">
        <f t="shared" si="340"/>
        <v>Входящи международни повиквания (Incoming calls from international)</v>
      </c>
      <c r="E912" s="511">
        <v>1</v>
      </c>
      <c r="F912" s="511">
        <v>1</v>
      </c>
      <c r="G912" s="511">
        <v>1</v>
      </c>
      <c r="H912" s="511">
        <v>1</v>
      </c>
      <c r="I912" s="511">
        <v>0.5</v>
      </c>
      <c r="J912" s="511">
        <f t="shared" ref="J912" si="346">J876</f>
        <v>1</v>
      </c>
      <c r="K912" s="511">
        <f t="shared" si="338"/>
        <v>1</v>
      </c>
      <c r="L912" s="511"/>
      <c r="M912" s="511"/>
      <c r="N912" s="511">
        <v>1</v>
      </c>
      <c r="O912" s="511"/>
      <c r="P912" s="511"/>
      <c r="Q912" s="511">
        <v>1</v>
      </c>
      <c r="R912" s="511"/>
      <c r="S912" s="511">
        <v>1</v>
      </c>
      <c r="T912" s="511"/>
      <c r="U912" s="511">
        <v>1</v>
      </c>
      <c r="V912" s="510"/>
      <c r="W912" s="510"/>
      <c r="X912" s="510"/>
      <c r="Y912" s="510"/>
      <c r="Z912" s="510"/>
      <c r="AA912" s="510"/>
      <c r="AB912" s="510"/>
      <c r="AC912" s="510"/>
      <c r="AD912" s="220"/>
      <c r="AE912" s="220"/>
      <c r="AF912" s="220"/>
      <c r="AJ912" s="73"/>
      <c r="AK912" s="73"/>
      <c r="AL912" s="73"/>
      <c r="AM912" s="73"/>
    </row>
    <row r="913" spans="2:39">
      <c r="B913" s="220"/>
      <c r="C913" s="237" t="str">
        <f t="shared" si="339"/>
        <v>S08</v>
      </c>
      <c r="D913" s="237" t="str">
        <f t="shared" si="340"/>
        <v>Изходящи повиквания от чужди абонати в роуминг в мрежата на предприятието (Roaming Calls Outbound)</v>
      </c>
      <c r="E913" s="511">
        <v>1</v>
      </c>
      <c r="F913" s="511">
        <v>1</v>
      </c>
      <c r="G913" s="511">
        <v>1</v>
      </c>
      <c r="H913" s="511">
        <v>1</v>
      </c>
      <c r="I913" s="511">
        <v>0.5</v>
      </c>
      <c r="J913" s="511">
        <f t="shared" ref="J913" si="347">J877</f>
        <v>1</v>
      </c>
      <c r="K913" s="511">
        <f t="shared" si="338"/>
        <v>1</v>
      </c>
      <c r="L913" s="511"/>
      <c r="M913" s="511"/>
      <c r="N913" s="511">
        <v>1</v>
      </c>
      <c r="O913" s="511"/>
      <c r="P913" s="511"/>
      <c r="Q913" s="511">
        <v>1</v>
      </c>
      <c r="R913" s="511"/>
      <c r="S913" s="511">
        <v>1</v>
      </c>
      <c r="T913" s="511"/>
      <c r="U913" s="511">
        <v>1</v>
      </c>
      <c r="V913" s="510"/>
      <c r="W913" s="510"/>
      <c r="X913" s="510"/>
      <c r="Y913" s="510"/>
      <c r="Z913" s="510"/>
      <c r="AA913" s="510"/>
      <c r="AB913" s="510"/>
      <c r="AC913" s="510"/>
      <c r="AD913" s="220"/>
      <c r="AE913" s="220"/>
      <c r="AF913" s="220"/>
      <c r="AJ913" s="73"/>
      <c r="AK913" s="73"/>
      <c r="AL913" s="73"/>
      <c r="AM913" s="73"/>
    </row>
    <row r="914" spans="2:39">
      <c r="B914" s="220"/>
      <c r="C914" s="237" t="str">
        <f t="shared" si="339"/>
        <v>S09</v>
      </c>
      <c r="D914" s="237" t="str">
        <f t="shared" si="340"/>
        <v>Входящи повиквания от чужди абонати в роуминг в мрежата на предприятието (Roaming Calls Inbound)</v>
      </c>
      <c r="E914" s="511">
        <v>1</v>
      </c>
      <c r="F914" s="511">
        <v>1</v>
      </c>
      <c r="G914" s="511">
        <v>1</v>
      </c>
      <c r="H914" s="511">
        <v>1</v>
      </c>
      <c r="I914" s="511">
        <v>0.5</v>
      </c>
      <c r="J914" s="511">
        <f t="shared" ref="J914" si="348">J878</f>
        <v>1</v>
      </c>
      <c r="K914" s="511">
        <f t="shared" si="338"/>
        <v>1</v>
      </c>
      <c r="L914" s="511"/>
      <c r="M914" s="511"/>
      <c r="N914" s="511">
        <v>1</v>
      </c>
      <c r="O914" s="511"/>
      <c r="P914" s="511"/>
      <c r="Q914" s="511">
        <v>1</v>
      </c>
      <c r="R914" s="511"/>
      <c r="S914" s="511">
        <v>1</v>
      </c>
      <c r="T914" s="511"/>
      <c r="U914" s="511">
        <v>1</v>
      </c>
      <c r="V914" s="510"/>
      <c r="W914" s="510"/>
      <c r="X914" s="510"/>
      <c r="Y914" s="510"/>
      <c r="Z914" s="510"/>
      <c r="AA914" s="510"/>
      <c r="AB914" s="510"/>
      <c r="AC914" s="510"/>
      <c r="AD914" s="220"/>
      <c r="AE914" s="220"/>
      <c r="AF914" s="220"/>
      <c r="AJ914" s="73"/>
      <c r="AK914" s="73"/>
      <c r="AL914" s="73"/>
      <c r="AM914" s="73"/>
    </row>
    <row r="915" spans="2:39">
      <c r="B915" s="220"/>
      <c r="C915" s="237" t="str">
        <f t="shared" si="339"/>
        <v>S10</v>
      </c>
      <c r="D915" s="237" t="str">
        <f t="shared" si="340"/>
        <v>Гласова поща (Voice mail)</v>
      </c>
      <c r="E915" s="511">
        <v>1</v>
      </c>
      <c r="F915" s="511">
        <v>1</v>
      </c>
      <c r="G915" s="511">
        <v>1</v>
      </c>
      <c r="H915" s="511">
        <v>1</v>
      </c>
      <c r="I915" s="511">
        <v>0.5</v>
      </c>
      <c r="J915" s="511">
        <f t="shared" ref="J915" si="349">J879</f>
        <v>1</v>
      </c>
      <c r="K915" s="511">
        <f t="shared" si="338"/>
        <v>1</v>
      </c>
      <c r="L915" s="511"/>
      <c r="M915" s="511"/>
      <c r="N915" s="511">
        <v>1</v>
      </c>
      <c r="O915" s="511"/>
      <c r="P915" s="511">
        <v>1</v>
      </c>
      <c r="Q915" s="511"/>
      <c r="R915" s="511"/>
      <c r="S915" s="511"/>
      <c r="T915" s="511"/>
      <c r="U915" s="511">
        <v>1</v>
      </c>
      <c r="V915" s="510"/>
      <c r="W915" s="510"/>
      <c r="X915" s="510"/>
      <c r="Y915" s="510"/>
      <c r="Z915" s="510"/>
      <c r="AA915" s="510"/>
      <c r="AB915" s="510"/>
      <c r="AC915" s="510"/>
      <c r="AD915" s="220"/>
      <c r="AE915" s="220"/>
      <c r="AF915" s="220"/>
      <c r="AJ915" s="73"/>
      <c r="AK915" s="73"/>
      <c r="AL915" s="73"/>
      <c r="AM915" s="73"/>
    </row>
    <row r="916" spans="2:39">
      <c r="B916" s="220"/>
      <c r="C916" s="237" t="str">
        <f t="shared" si="339"/>
        <v>S11</v>
      </c>
      <c r="D916" s="237" t="str">
        <f t="shared" si="340"/>
        <v>Повиквания към центъра за обслужване на клиенти (Help desk call)</v>
      </c>
      <c r="E916" s="511">
        <v>1</v>
      </c>
      <c r="F916" s="511">
        <v>1</v>
      </c>
      <c r="G916" s="511">
        <v>1</v>
      </c>
      <c r="H916" s="511">
        <v>1</v>
      </c>
      <c r="I916" s="511">
        <v>0.5</v>
      </c>
      <c r="J916" s="511">
        <f t="shared" ref="J916" si="350">J880</f>
        <v>1</v>
      </c>
      <c r="K916" s="511">
        <f t="shared" si="338"/>
        <v>1</v>
      </c>
      <c r="L916" s="511"/>
      <c r="M916" s="511"/>
      <c r="N916" s="511">
        <v>1</v>
      </c>
      <c r="O916" s="511"/>
      <c r="P916" s="511">
        <v>1</v>
      </c>
      <c r="Q916" s="511"/>
      <c r="R916" s="511"/>
      <c r="S916" s="511"/>
      <c r="T916" s="511"/>
      <c r="U916" s="511">
        <v>1</v>
      </c>
      <c r="V916" s="510"/>
      <c r="W916" s="510"/>
      <c r="X916" s="510"/>
      <c r="Y916" s="510"/>
      <c r="Z916" s="510"/>
      <c r="AA916" s="510"/>
      <c r="AB916" s="510"/>
      <c r="AC916" s="510"/>
      <c r="AD916" s="220"/>
      <c r="AE916" s="220"/>
      <c r="AF916" s="220"/>
      <c r="AJ916" s="73"/>
      <c r="AK916" s="73"/>
      <c r="AL916" s="73"/>
      <c r="AM916" s="73"/>
    </row>
    <row r="917" spans="2:39">
      <c r="B917" s="220"/>
      <c r="C917" s="237" t="str">
        <f t="shared" si="339"/>
        <v>S12</v>
      </c>
      <c r="D917" s="237" t="str">
        <f t="shared" si="340"/>
        <v>Видеоразговори (Video call)</v>
      </c>
      <c r="E917" s="511">
        <v>1</v>
      </c>
      <c r="F917" s="511">
        <v>1</v>
      </c>
      <c r="G917" s="511">
        <v>1</v>
      </c>
      <c r="H917" s="511">
        <v>1</v>
      </c>
      <c r="I917" s="511">
        <v>0.5</v>
      </c>
      <c r="J917" s="511">
        <f t="shared" ref="J917" si="351">J881</f>
        <v>1</v>
      </c>
      <c r="K917" s="511">
        <f t="shared" si="338"/>
        <v>1</v>
      </c>
      <c r="L917" s="511"/>
      <c r="M917" s="511"/>
      <c r="N917" s="511">
        <v>1</v>
      </c>
      <c r="O917" s="511"/>
      <c r="P917" s="511">
        <v>1</v>
      </c>
      <c r="Q917" s="511"/>
      <c r="R917" s="511">
        <v>1</v>
      </c>
      <c r="S917" s="511"/>
      <c r="T917" s="511"/>
      <c r="U917" s="511">
        <v>1</v>
      </c>
      <c r="V917" s="510"/>
      <c r="W917" s="510"/>
      <c r="X917" s="510"/>
      <c r="Y917" s="510"/>
      <c r="Z917" s="510"/>
      <c r="AA917" s="510"/>
      <c r="AB917" s="510"/>
      <c r="AC917" s="510"/>
      <c r="AD917" s="220"/>
      <c r="AE917" s="220"/>
      <c r="AF917" s="220"/>
      <c r="AJ917" s="73"/>
      <c r="AK917" s="73"/>
      <c r="AL917" s="73"/>
      <c r="AM917" s="73"/>
    </row>
    <row r="918" spans="2:39">
      <c r="B918" s="220"/>
      <c r="C918" s="237" t="str">
        <f t="shared" si="339"/>
        <v>S13</v>
      </c>
      <c r="D918" s="237" t="str">
        <f t="shared" si="340"/>
        <v>MMS в мрежата (MMS on net)</v>
      </c>
      <c r="E918" s="511">
        <v>2</v>
      </c>
      <c r="F918" s="511">
        <v>2</v>
      </c>
      <c r="G918" s="511">
        <v>2</v>
      </c>
      <c r="H918" s="511">
        <v>2</v>
      </c>
      <c r="I918" s="511">
        <v>1</v>
      </c>
      <c r="J918" s="511">
        <f t="shared" ref="J918" si="352">J882</f>
        <v>1</v>
      </c>
      <c r="K918" s="511">
        <f t="shared" si="338"/>
        <v>1</v>
      </c>
      <c r="L918" s="511"/>
      <c r="M918" s="511">
        <v>1</v>
      </c>
      <c r="N918" s="511">
        <v>1</v>
      </c>
      <c r="O918" s="511">
        <f t="shared" ref="O918:O923" si="353">O882</f>
        <v>1</v>
      </c>
      <c r="P918" s="511">
        <v>1</v>
      </c>
      <c r="Q918" s="511"/>
      <c r="R918" s="511"/>
      <c r="S918" s="511"/>
      <c r="T918" s="511"/>
      <c r="U918" s="511">
        <v>2</v>
      </c>
      <c r="V918" s="510"/>
      <c r="W918" s="510"/>
      <c r="X918" s="510"/>
      <c r="Y918" s="510"/>
      <c r="Z918" s="510"/>
      <c r="AA918" s="510"/>
      <c r="AB918" s="510"/>
      <c r="AC918" s="510"/>
      <c r="AD918" s="220"/>
      <c r="AE918" s="220"/>
      <c r="AF918" s="220"/>
      <c r="AJ918" s="73"/>
      <c r="AK918" s="73"/>
      <c r="AL918" s="73"/>
      <c r="AM918" s="73"/>
    </row>
    <row r="919" spans="2:39">
      <c r="B919" s="220"/>
      <c r="C919" s="237" t="str">
        <f t="shared" si="339"/>
        <v>S14</v>
      </c>
      <c r="D919" s="237" t="str">
        <f t="shared" si="340"/>
        <v>Изходящи MMS към други мрежи (MMS outgoing to other network)</v>
      </c>
      <c r="E919" s="511">
        <v>1</v>
      </c>
      <c r="F919" s="511">
        <v>1</v>
      </c>
      <c r="G919" s="511">
        <v>1</v>
      </c>
      <c r="H919" s="511">
        <v>1</v>
      </c>
      <c r="I919" s="511">
        <v>0.5</v>
      </c>
      <c r="J919" s="511">
        <f t="shared" ref="J919" si="354">J883</f>
        <v>1</v>
      </c>
      <c r="K919" s="511">
        <f t="shared" si="338"/>
        <v>1</v>
      </c>
      <c r="L919" s="511"/>
      <c r="M919" s="511">
        <v>1</v>
      </c>
      <c r="N919" s="511">
        <v>1</v>
      </c>
      <c r="O919" s="511">
        <f t="shared" si="353"/>
        <v>1</v>
      </c>
      <c r="P919" s="511">
        <v>1</v>
      </c>
      <c r="Q919" s="511"/>
      <c r="R919" s="511">
        <v>1</v>
      </c>
      <c r="S919" s="511"/>
      <c r="T919" s="511"/>
      <c r="U919" s="511">
        <v>1</v>
      </c>
      <c r="V919" s="510"/>
      <c r="W919" s="510"/>
      <c r="X919" s="510"/>
      <c r="Y919" s="510"/>
      <c r="Z919" s="510"/>
      <c r="AA919" s="510"/>
      <c r="AB919" s="510"/>
      <c r="AC919" s="510"/>
      <c r="AD919" s="220"/>
      <c r="AE919" s="220"/>
      <c r="AF919" s="220"/>
      <c r="AJ919" s="73"/>
      <c r="AK919" s="73"/>
      <c r="AL919" s="73"/>
      <c r="AM919" s="73"/>
    </row>
    <row r="920" spans="2:39">
      <c r="B920" s="220"/>
      <c r="C920" s="237" t="str">
        <f t="shared" si="339"/>
        <v>S15</v>
      </c>
      <c r="D920" s="237" t="str">
        <f t="shared" si="340"/>
        <v>Входящи MMS от други мрежи (MMS incoming from other network)</v>
      </c>
      <c r="E920" s="511">
        <v>1</v>
      </c>
      <c r="F920" s="511">
        <v>1</v>
      </c>
      <c r="G920" s="511">
        <v>1</v>
      </c>
      <c r="H920" s="511">
        <v>1</v>
      </c>
      <c r="I920" s="511">
        <v>0.5</v>
      </c>
      <c r="J920" s="511">
        <f t="shared" ref="J920" si="355">J884</f>
        <v>1</v>
      </c>
      <c r="K920" s="511">
        <f t="shared" si="338"/>
        <v>1</v>
      </c>
      <c r="L920" s="511"/>
      <c r="M920" s="511">
        <v>1</v>
      </c>
      <c r="N920" s="511">
        <v>1</v>
      </c>
      <c r="O920" s="511">
        <f t="shared" si="353"/>
        <v>1</v>
      </c>
      <c r="P920" s="511"/>
      <c r="Q920" s="511">
        <v>1</v>
      </c>
      <c r="R920" s="511">
        <v>1</v>
      </c>
      <c r="S920" s="511"/>
      <c r="T920" s="511"/>
      <c r="U920" s="511">
        <v>1</v>
      </c>
      <c r="V920" s="510"/>
      <c r="W920" s="510"/>
      <c r="X920" s="510"/>
      <c r="Y920" s="510"/>
      <c r="Z920" s="510"/>
      <c r="AA920" s="510"/>
      <c r="AB920" s="510"/>
      <c r="AC920" s="510"/>
      <c r="AD920" s="220"/>
      <c r="AE920" s="220"/>
      <c r="AF920" s="220"/>
      <c r="AJ920" s="73"/>
      <c r="AK920" s="73"/>
      <c r="AL920" s="73"/>
      <c r="AM920" s="73"/>
    </row>
    <row r="921" spans="2:39">
      <c r="B921" s="220"/>
      <c r="C921" s="237" t="str">
        <f t="shared" si="339"/>
        <v>S16</v>
      </c>
      <c r="D921" s="237" t="str">
        <f t="shared" si="340"/>
        <v>SMS в мрежата (SMS on net)</v>
      </c>
      <c r="E921" s="511">
        <v>2</v>
      </c>
      <c r="F921" s="511">
        <v>2</v>
      </c>
      <c r="G921" s="511">
        <v>2</v>
      </c>
      <c r="H921" s="511">
        <v>2</v>
      </c>
      <c r="I921" s="511">
        <v>1</v>
      </c>
      <c r="J921" s="511">
        <f t="shared" ref="J921" si="356">J885</f>
        <v>1</v>
      </c>
      <c r="K921" s="511">
        <f t="shared" si="338"/>
        <v>1</v>
      </c>
      <c r="L921" s="511">
        <v>1</v>
      </c>
      <c r="M921" s="511"/>
      <c r="N921" s="511">
        <v>1</v>
      </c>
      <c r="O921" s="511">
        <f t="shared" si="353"/>
        <v>1</v>
      </c>
      <c r="P921" s="511">
        <v>1</v>
      </c>
      <c r="Q921" s="511"/>
      <c r="R921" s="511"/>
      <c r="S921" s="511"/>
      <c r="T921" s="511"/>
      <c r="U921" s="511">
        <v>2</v>
      </c>
      <c r="V921" s="510"/>
      <c r="W921" s="510"/>
      <c r="X921" s="510"/>
      <c r="Y921" s="510"/>
      <c r="Z921" s="510"/>
      <c r="AA921" s="510"/>
      <c r="AB921" s="510"/>
      <c r="AC921" s="510"/>
      <c r="AD921" s="220"/>
      <c r="AE921" s="220"/>
      <c r="AF921" s="220"/>
      <c r="AJ921" s="73"/>
      <c r="AK921" s="73"/>
      <c r="AL921" s="73"/>
      <c r="AM921" s="73"/>
    </row>
    <row r="922" spans="2:39">
      <c r="B922" s="220"/>
      <c r="C922" s="237" t="str">
        <f t="shared" si="339"/>
        <v>S17</v>
      </c>
      <c r="D922" s="237" t="str">
        <f t="shared" si="340"/>
        <v>Изходящи SMS към други мрежи (SMS outgoing to other network)</v>
      </c>
      <c r="E922" s="511">
        <v>1</v>
      </c>
      <c r="F922" s="511">
        <v>1</v>
      </c>
      <c r="G922" s="511">
        <v>1</v>
      </c>
      <c r="H922" s="511">
        <v>1</v>
      </c>
      <c r="I922" s="511">
        <v>0.5</v>
      </c>
      <c r="J922" s="511">
        <f t="shared" ref="J922" si="357">J886</f>
        <v>1</v>
      </c>
      <c r="K922" s="511">
        <f t="shared" si="338"/>
        <v>1</v>
      </c>
      <c r="L922" s="511">
        <v>1</v>
      </c>
      <c r="M922" s="511"/>
      <c r="N922" s="511">
        <v>1</v>
      </c>
      <c r="O922" s="511">
        <f t="shared" si="353"/>
        <v>1</v>
      </c>
      <c r="P922" s="511">
        <v>1</v>
      </c>
      <c r="Q922" s="511"/>
      <c r="R922" s="511">
        <v>1</v>
      </c>
      <c r="S922" s="511"/>
      <c r="T922" s="511"/>
      <c r="U922" s="511">
        <v>1</v>
      </c>
      <c r="V922" s="510"/>
      <c r="W922" s="510"/>
      <c r="X922" s="510"/>
      <c r="Y922" s="510"/>
      <c r="Z922" s="510"/>
      <c r="AA922" s="510"/>
      <c r="AB922" s="510"/>
      <c r="AC922" s="510"/>
      <c r="AD922" s="220"/>
      <c r="AE922" s="220"/>
      <c r="AF922" s="220"/>
      <c r="AJ922" s="73"/>
      <c r="AK922" s="73"/>
      <c r="AL922" s="73"/>
      <c r="AM922" s="73"/>
    </row>
    <row r="923" spans="2:39">
      <c r="B923" s="220"/>
      <c r="C923" s="237" t="str">
        <f t="shared" si="339"/>
        <v>S18</v>
      </c>
      <c r="D923" s="237" t="str">
        <f t="shared" si="340"/>
        <v>Входящи SMS от други мрежи (SMS incoming from other network)</v>
      </c>
      <c r="E923" s="511">
        <v>1</v>
      </c>
      <c r="F923" s="511">
        <v>1</v>
      </c>
      <c r="G923" s="511">
        <v>1</v>
      </c>
      <c r="H923" s="511">
        <v>1</v>
      </c>
      <c r="I923" s="511">
        <v>0.5</v>
      </c>
      <c r="J923" s="511">
        <f t="shared" ref="J923" si="358">J887</f>
        <v>1</v>
      </c>
      <c r="K923" s="511">
        <f t="shared" si="338"/>
        <v>1</v>
      </c>
      <c r="L923" s="511">
        <v>1</v>
      </c>
      <c r="M923" s="511"/>
      <c r="N923" s="511">
        <v>1</v>
      </c>
      <c r="O923" s="511">
        <f t="shared" si="353"/>
        <v>1</v>
      </c>
      <c r="P923" s="511"/>
      <c r="Q923" s="511">
        <v>1</v>
      </c>
      <c r="R923" s="511">
        <v>1</v>
      </c>
      <c r="S923" s="511"/>
      <c r="T923" s="511"/>
      <c r="U923" s="511">
        <v>1</v>
      </c>
      <c r="V923" s="510"/>
      <c r="W923" s="510"/>
      <c r="X923" s="510"/>
      <c r="Y923" s="510"/>
      <c r="Z923" s="510"/>
      <c r="AA923" s="510"/>
      <c r="AB923" s="510"/>
      <c r="AC923" s="510"/>
      <c r="AD923" s="220"/>
      <c r="AE923" s="220"/>
      <c r="AF923" s="220"/>
      <c r="AJ923" s="73"/>
      <c r="AK923" s="73"/>
      <c r="AL923" s="73"/>
      <c r="AM923" s="73"/>
    </row>
    <row r="924" spans="2:39">
      <c r="B924" s="220"/>
      <c r="C924" s="237" t="str">
        <f t="shared" si="339"/>
        <v>S19</v>
      </c>
      <c r="D924" s="237" t="str">
        <f t="shared" si="340"/>
        <v>Пренос на данни (Data services)</v>
      </c>
      <c r="E924" s="511"/>
      <c r="F924" s="511">
        <v>1</v>
      </c>
      <c r="G924" s="511"/>
      <c r="H924" s="511">
        <v>1</v>
      </c>
      <c r="I924" s="511"/>
      <c r="J924" s="511">
        <f t="shared" ref="J924" si="359">J888</f>
        <v>1</v>
      </c>
      <c r="K924" s="511">
        <f t="shared" si="338"/>
        <v>1</v>
      </c>
      <c r="L924" s="511"/>
      <c r="M924" s="511"/>
      <c r="N924" s="511">
        <v>1</v>
      </c>
      <c r="O924" s="511">
        <f>O888</f>
        <v>1</v>
      </c>
      <c r="P924" s="511">
        <v>1</v>
      </c>
      <c r="Q924" s="511"/>
      <c r="R924" s="511"/>
      <c r="S924" s="511"/>
      <c r="T924" s="511">
        <v>1</v>
      </c>
      <c r="U924" s="511">
        <v>1</v>
      </c>
      <c r="V924" s="510"/>
      <c r="W924" s="510"/>
      <c r="X924" s="510"/>
      <c r="Y924" s="510"/>
      <c r="Z924" s="510"/>
      <c r="AA924" s="510"/>
      <c r="AB924" s="510"/>
      <c r="AC924" s="510"/>
      <c r="AD924" s="220"/>
      <c r="AE924" s="220"/>
      <c r="AF924" s="220"/>
      <c r="AJ924" s="73"/>
      <c r="AK924" s="73"/>
      <c r="AL924" s="73"/>
      <c r="AM924" s="73"/>
    </row>
    <row r="925" spans="2:39">
      <c r="B925" s="220"/>
      <c r="C925" s="237" t="str">
        <f t="shared" si="339"/>
        <v>S20</v>
      </c>
      <c r="D925" s="237" t="str">
        <f t="shared" si="340"/>
        <v>Subscribers</v>
      </c>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c r="AA925" s="197"/>
      <c r="AB925" s="197"/>
      <c r="AC925" s="197"/>
      <c r="AD925" s="220"/>
      <c r="AE925" s="220"/>
      <c r="AF925" s="220"/>
      <c r="AJ925" s="73"/>
      <c r="AK925" s="73"/>
      <c r="AL925" s="73"/>
      <c r="AM925" s="73"/>
    </row>
    <row r="926" spans="2:39">
      <c r="B926" s="220"/>
      <c r="C926" s="237" t="str">
        <f t="shared" si="339"/>
        <v>S21</v>
      </c>
      <c r="D926" s="237" t="str">
        <f t="shared" si="340"/>
        <v>OTHER: complete as required</v>
      </c>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c r="AA926" s="197"/>
      <c r="AB926" s="197"/>
      <c r="AC926" s="197"/>
      <c r="AD926" s="220"/>
      <c r="AE926" s="220"/>
      <c r="AF926" s="220"/>
      <c r="AJ926" s="73"/>
      <c r="AK926" s="73"/>
      <c r="AL926" s="73"/>
      <c r="AM926" s="73"/>
    </row>
    <row r="927" spans="2:39">
      <c r="B927" s="220"/>
      <c r="C927" s="237" t="str">
        <f t="shared" si="339"/>
        <v>S22</v>
      </c>
      <c r="D927" s="237" t="str">
        <f t="shared" si="340"/>
        <v>OTHER: complete as required</v>
      </c>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c r="AA927" s="197"/>
      <c r="AB927" s="197"/>
      <c r="AC927" s="197"/>
      <c r="AD927" s="220"/>
      <c r="AE927" s="220"/>
      <c r="AF927" s="220"/>
      <c r="AJ927" s="73"/>
      <c r="AK927" s="73"/>
      <c r="AL927" s="73"/>
      <c r="AM927" s="73"/>
    </row>
    <row r="928" spans="2:39">
      <c r="B928" s="220"/>
      <c r="C928" s="237" t="str">
        <f t="shared" si="339"/>
        <v>S23</v>
      </c>
      <c r="D928" s="237" t="str">
        <f t="shared" si="340"/>
        <v>OTHER: complete as required</v>
      </c>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c r="AA928" s="197"/>
      <c r="AB928" s="197"/>
      <c r="AC928" s="197"/>
      <c r="AD928" s="220"/>
      <c r="AE928" s="220"/>
      <c r="AF928" s="220"/>
      <c r="AJ928" s="73"/>
      <c r="AK928" s="73"/>
      <c r="AL928" s="73"/>
      <c r="AM928" s="73"/>
    </row>
    <row r="929" spans="2:16384">
      <c r="B929" s="220"/>
      <c r="C929" s="237" t="str">
        <f t="shared" si="339"/>
        <v>S24</v>
      </c>
      <c r="D929" s="237" t="str">
        <f t="shared" si="340"/>
        <v>OTHER: complete as required</v>
      </c>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c r="AA929" s="197"/>
      <c r="AB929" s="197"/>
      <c r="AC929" s="197"/>
      <c r="AD929" s="220"/>
      <c r="AE929" s="220"/>
      <c r="AF929" s="220"/>
      <c r="AJ929" s="73"/>
      <c r="AK929" s="73"/>
      <c r="AL929" s="73"/>
      <c r="AM929" s="73"/>
    </row>
    <row r="930" spans="2:16384">
      <c r="B930" s="220"/>
      <c r="C930" s="237" t="str">
        <f t="shared" si="339"/>
        <v>S25</v>
      </c>
      <c r="D930" s="237" t="str">
        <f t="shared" si="340"/>
        <v>OTHER: complete as required</v>
      </c>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c r="AA930" s="197"/>
      <c r="AB930" s="197"/>
      <c r="AC930" s="197"/>
      <c r="AD930" s="220"/>
      <c r="AE930" s="220"/>
      <c r="AF930" s="220"/>
      <c r="AJ930" s="73"/>
      <c r="AK930" s="73"/>
      <c r="AL930" s="73"/>
      <c r="AM930" s="73"/>
    </row>
    <row r="931" spans="2:16384">
      <c r="B931" s="220"/>
      <c r="C931" s="237" t="str">
        <f t="shared" si="339"/>
        <v>S26</v>
      </c>
      <c r="D931" s="237" t="str">
        <f t="shared" si="340"/>
        <v>OTHER: complete as required</v>
      </c>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c r="AA931" s="197"/>
      <c r="AB931" s="197"/>
      <c r="AC931" s="197"/>
      <c r="AD931" s="220"/>
      <c r="AE931" s="220"/>
      <c r="AF931" s="220"/>
      <c r="AJ931" s="73"/>
      <c r="AK931" s="73"/>
      <c r="AL931" s="73"/>
      <c r="AM931" s="73"/>
    </row>
    <row r="932" spans="2:16384">
      <c r="B932" s="220"/>
      <c r="C932" s="237" t="str">
        <f t="shared" si="339"/>
        <v>S27</v>
      </c>
      <c r="D932" s="237" t="str">
        <f t="shared" si="340"/>
        <v>OTHER: complete as required</v>
      </c>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c r="AA932" s="197"/>
      <c r="AB932" s="197"/>
      <c r="AC932" s="197"/>
      <c r="AD932" s="220"/>
      <c r="AE932" s="220"/>
      <c r="AF932" s="220"/>
      <c r="AJ932" s="73"/>
      <c r="AK932" s="73"/>
      <c r="AL932" s="73"/>
      <c r="AM932" s="73"/>
    </row>
    <row r="933" spans="2:16384">
      <c r="B933" s="220"/>
      <c r="C933" s="237" t="str">
        <f t="shared" si="339"/>
        <v>S28</v>
      </c>
      <c r="D933" s="237" t="str">
        <f t="shared" si="340"/>
        <v>OTHER: complete as required</v>
      </c>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c r="AA933" s="197"/>
      <c r="AB933" s="197"/>
      <c r="AC933" s="197"/>
      <c r="AD933" s="220"/>
      <c r="AE933" s="220"/>
      <c r="AF933" s="220"/>
      <c r="AJ933" s="73"/>
      <c r="AK933" s="73"/>
      <c r="AL933" s="73"/>
      <c r="AM933" s="73"/>
    </row>
    <row r="934" spans="2:16384">
      <c r="B934" s="220"/>
      <c r="C934" s="237" t="str">
        <f t="shared" si="339"/>
        <v>S29</v>
      </c>
      <c r="D934" s="237" t="str">
        <f t="shared" si="340"/>
        <v>OTHER: complete as required</v>
      </c>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c r="AA934" s="197"/>
      <c r="AB934" s="197"/>
      <c r="AC934" s="197"/>
      <c r="AD934" s="220"/>
      <c r="AE934" s="220"/>
      <c r="AF934" s="220"/>
      <c r="AJ934" s="73"/>
      <c r="AK934" s="73"/>
      <c r="AL934" s="73"/>
      <c r="AM934" s="73"/>
    </row>
    <row r="935" spans="2:16384">
      <c r="B935" s="220"/>
      <c r="C935" s="237" t="str">
        <f t="shared" si="339"/>
        <v>S30</v>
      </c>
      <c r="D935" s="237" t="str">
        <f t="shared" si="340"/>
        <v>OTHER: complete as required</v>
      </c>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c r="AA935" s="197"/>
      <c r="AB935" s="197"/>
      <c r="AC935" s="197"/>
      <c r="AD935" s="220"/>
      <c r="AE935" s="220"/>
      <c r="AF935" s="220"/>
      <c r="AJ935" s="73"/>
      <c r="AK935" s="73"/>
      <c r="AL935" s="73"/>
      <c r="AM935" s="73"/>
    </row>
    <row r="936" spans="2:16384">
      <c r="B936" s="220"/>
      <c r="D936" s="208"/>
      <c r="E936" s="208"/>
      <c r="F936" s="208"/>
      <c r="G936" s="208"/>
      <c r="H936" s="208"/>
      <c r="I936" s="208"/>
      <c r="J936" s="208"/>
      <c r="K936" s="208"/>
      <c r="L936" s="208"/>
      <c r="M936" s="208"/>
      <c r="N936" s="208"/>
      <c r="O936" s="208"/>
      <c r="P936" s="208"/>
      <c r="Q936" s="208"/>
      <c r="R936" s="208"/>
      <c r="S936" s="208"/>
      <c r="T936" s="208"/>
      <c r="U936" s="208"/>
      <c r="V936" s="208"/>
      <c r="W936" s="208"/>
      <c r="X936" s="208"/>
      <c r="Y936" s="208"/>
      <c r="Z936" s="208"/>
      <c r="AA936" s="208"/>
      <c r="AB936" s="208"/>
      <c r="AC936" s="208"/>
      <c r="AD936" s="208"/>
      <c r="AE936" s="208"/>
      <c r="AF936" s="208"/>
      <c r="AG936" s="208"/>
      <c r="AH936" s="208"/>
      <c r="AI936" s="208"/>
      <c r="AJ936" s="208"/>
      <c r="AK936" s="208"/>
      <c r="AL936" s="208"/>
      <c r="AM936" s="208"/>
      <c r="AN936" s="208"/>
      <c r="AO936" s="208"/>
      <c r="AP936" s="208"/>
      <c r="AQ936" s="208"/>
      <c r="AR936" s="208"/>
      <c r="AS936" s="208"/>
      <c r="AT936" s="208"/>
      <c r="AU936" s="208"/>
      <c r="AV936" s="208"/>
      <c r="AW936" s="208"/>
      <c r="AX936" s="208"/>
      <c r="AY936" s="208"/>
      <c r="AZ936" s="208"/>
      <c r="BA936" s="208"/>
      <c r="BB936" s="208"/>
      <c r="BC936" s="208"/>
      <c r="BD936" s="208"/>
      <c r="BE936" s="208"/>
      <c r="BF936" s="208"/>
      <c r="BG936" s="208"/>
      <c r="BH936" s="208"/>
      <c r="BI936" s="208"/>
      <c r="BJ936" s="208"/>
      <c r="BK936" s="208"/>
      <c r="BL936" s="208"/>
      <c r="BM936" s="208"/>
      <c r="BN936" s="208"/>
      <c r="BO936" s="208"/>
      <c r="BP936" s="208"/>
      <c r="BQ936" s="208"/>
      <c r="BR936" s="208"/>
      <c r="BS936" s="208"/>
      <c r="BT936" s="208"/>
      <c r="BU936" s="208"/>
      <c r="BV936" s="208"/>
      <c r="BW936" s="208"/>
      <c r="BX936" s="208"/>
      <c r="BY936" s="208"/>
      <c r="BZ936" s="208"/>
      <c r="CA936" s="208"/>
      <c r="CB936" s="208"/>
      <c r="CC936" s="208"/>
      <c r="CD936" s="208"/>
      <c r="CE936" s="208"/>
      <c r="CF936" s="208"/>
      <c r="CG936" s="208"/>
      <c r="CH936" s="208"/>
      <c r="CI936" s="208"/>
      <c r="CJ936" s="208"/>
      <c r="CK936" s="208"/>
      <c r="CL936" s="208"/>
      <c r="CM936" s="208"/>
      <c r="CN936" s="208"/>
      <c r="CO936" s="208"/>
      <c r="CP936" s="208"/>
      <c r="CQ936" s="208"/>
      <c r="CR936" s="208"/>
      <c r="CS936" s="208"/>
      <c r="CT936" s="208"/>
      <c r="CU936" s="208"/>
      <c r="CV936" s="208"/>
      <c r="CW936" s="208"/>
      <c r="CX936" s="208"/>
      <c r="CY936" s="208"/>
      <c r="CZ936" s="208"/>
      <c r="DA936" s="208"/>
      <c r="DB936" s="208"/>
      <c r="DC936" s="208"/>
      <c r="DD936" s="208"/>
      <c r="DE936" s="208"/>
      <c r="DF936" s="208"/>
      <c r="DG936" s="208"/>
      <c r="DH936" s="208"/>
      <c r="DI936" s="208"/>
      <c r="DJ936" s="208"/>
      <c r="DK936" s="208"/>
      <c r="DL936" s="208"/>
      <c r="DM936" s="208"/>
      <c r="DN936" s="208"/>
      <c r="DO936" s="208"/>
      <c r="DP936" s="208"/>
      <c r="DQ936" s="208"/>
      <c r="DR936" s="208"/>
      <c r="DS936" s="208"/>
      <c r="DT936" s="208"/>
      <c r="DU936" s="208"/>
      <c r="DV936" s="208"/>
      <c r="DW936" s="208"/>
      <c r="DX936" s="208"/>
      <c r="DY936" s="208"/>
      <c r="DZ936" s="208"/>
      <c r="EA936" s="208"/>
      <c r="EB936" s="208"/>
      <c r="EC936" s="208"/>
      <c r="ED936" s="208"/>
      <c r="EE936" s="208"/>
      <c r="EF936" s="208"/>
      <c r="EG936" s="208"/>
      <c r="EH936" s="208"/>
      <c r="EI936" s="208"/>
      <c r="EJ936" s="208"/>
      <c r="EK936" s="208"/>
      <c r="EL936" s="208"/>
      <c r="EM936" s="208"/>
      <c r="EN936" s="208"/>
      <c r="EO936" s="208"/>
      <c r="EP936" s="208"/>
      <c r="EQ936" s="208"/>
      <c r="ER936" s="208"/>
      <c r="ES936" s="208"/>
      <c r="ET936" s="208"/>
      <c r="EU936" s="208"/>
      <c r="EV936" s="208"/>
      <c r="EW936" s="208"/>
      <c r="EX936" s="208"/>
      <c r="EY936" s="208"/>
      <c r="EZ936" s="208"/>
      <c r="FA936" s="208"/>
      <c r="FB936" s="208"/>
      <c r="FC936" s="208"/>
      <c r="FD936" s="208"/>
      <c r="FE936" s="208"/>
      <c r="FF936" s="208"/>
      <c r="FG936" s="208"/>
      <c r="FH936" s="208"/>
      <c r="FI936" s="208"/>
      <c r="FJ936" s="208"/>
      <c r="FK936" s="208"/>
      <c r="FL936" s="208"/>
      <c r="FM936" s="208"/>
      <c r="FN936" s="208"/>
      <c r="FO936" s="208"/>
      <c r="FP936" s="208"/>
      <c r="FQ936" s="208"/>
      <c r="FR936" s="208"/>
      <c r="FS936" s="208"/>
      <c r="FT936" s="208"/>
      <c r="FU936" s="208"/>
      <c r="FV936" s="208"/>
      <c r="FW936" s="208"/>
      <c r="FX936" s="208"/>
      <c r="FY936" s="208"/>
      <c r="FZ936" s="208"/>
      <c r="GA936" s="208"/>
      <c r="GB936" s="208"/>
      <c r="GC936" s="208"/>
      <c r="GD936" s="208"/>
      <c r="GE936" s="208"/>
      <c r="GF936" s="208"/>
      <c r="GG936" s="208"/>
      <c r="GH936" s="208"/>
      <c r="GI936" s="208"/>
      <c r="GJ936" s="208"/>
      <c r="GK936" s="208"/>
      <c r="GL936" s="208"/>
      <c r="GM936" s="208"/>
      <c r="GN936" s="208"/>
      <c r="GO936" s="208"/>
      <c r="GP936" s="208"/>
      <c r="GQ936" s="208"/>
      <c r="GR936" s="208"/>
      <c r="GS936" s="208"/>
      <c r="GT936" s="208"/>
      <c r="GU936" s="208"/>
      <c r="GV936" s="208"/>
      <c r="GW936" s="208"/>
      <c r="GX936" s="208"/>
      <c r="GY936" s="208"/>
      <c r="GZ936" s="208"/>
      <c r="HA936" s="208"/>
      <c r="HB936" s="208"/>
      <c r="HC936" s="208"/>
      <c r="HD936" s="208"/>
      <c r="HE936" s="208"/>
      <c r="HF936" s="208"/>
      <c r="HG936" s="208"/>
      <c r="HH936" s="208"/>
      <c r="HI936" s="208"/>
      <c r="HJ936" s="208"/>
      <c r="HK936" s="208"/>
      <c r="HL936" s="208"/>
      <c r="HM936" s="208"/>
      <c r="HN936" s="208"/>
      <c r="HO936" s="208"/>
      <c r="HP936" s="208"/>
      <c r="HQ936" s="208"/>
      <c r="HR936" s="208"/>
      <c r="HS936" s="208"/>
      <c r="HT936" s="208"/>
      <c r="HU936" s="208"/>
      <c r="HV936" s="208"/>
      <c r="HW936" s="208"/>
      <c r="HX936" s="208"/>
      <c r="HY936" s="208"/>
      <c r="HZ936" s="208"/>
      <c r="IA936" s="208"/>
      <c r="IB936" s="208"/>
      <c r="IC936" s="208"/>
      <c r="ID936" s="208"/>
      <c r="IE936" s="208"/>
      <c r="IF936" s="208"/>
      <c r="IG936" s="208"/>
      <c r="IH936" s="208"/>
      <c r="II936" s="208"/>
      <c r="IJ936" s="208"/>
      <c r="IK936" s="208"/>
      <c r="IL936" s="208"/>
      <c r="IM936" s="208"/>
      <c r="IN936" s="208"/>
      <c r="IO936" s="208"/>
      <c r="IP936" s="208"/>
      <c r="IQ936" s="208"/>
      <c r="IR936" s="208"/>
      <c r="IS936" s="208"/>
      <c r="IT936" s="208"/>
      <c r="IU936" s="208"/>
      <c r="IV936" s="208"/>
      <c r="IW936" s="208"/>
      <c r="IX936" s="208"/>
      <c r="IY936" s="208"/>
      <c r="IZ936" s="208"/>
      <c r="JA936" s="208"/>
      <c r="JB936" s="208"/>
      <c r="JC936" s="208"/>
      <c r="JD936" s="208"/>
      <c r="JE936" s="208"/>
      <c r="JF936" s="208"/>
      <c r="JG936" s="208"/>
      <c r="JH936" s="208"/>
      <c r="JI936" s="208"/>
      <c r="JJ936" s="208"/>
      <c r="JK936" s="208"/>
      <c r="JL936" s="208"/>
      <c r="JM936" s="208"/>
      <c r="JN936" s="208"/>
      <c r="JO936" s="208"/>
      <c r="JP936" s="208"/>
      <c r="JQ936" s="208"/>
      <c r="JR936" s="208"/>
      <c r="JS936" s="208"/>
      <c r="JT936" s="208"/>
      <c r="JU936" s="208"/>
      <c r="JV936" s="208"/>
      <c r="JW936" s="208"/>
      <c r="JX936" s="208"/>
      <c r="JY936" s="208"/>
      <c r="JZ936" s="208"/>
      <c r="KA936" s="208"/>
      <c r="KB936" s="208"/>
      <c r="KC936" s="208"/>
      <c r="KD936" s="208"/>
      <c r="KE936" s="208"/>
      <c r="KF936" s="208"/>
      <c r="KG936" s="208"/>
      <c r="KH936" s="208"/>
      <c r="KI936" s="208"/>
      <c r="KJ936" s="208"/>
      <c r="KK936" s="208"/>
      <c r="KL936" s="208"/>
      <c r="KM936" s="208"/>
      <c r="KN936" s="208"/>
      <c r="KO936" s="208"/>
      <c r="KP936" s="208"/>
      <c r="KQ936" s="208"/>
      <c r="KR936" s="208"/>
      <c r="KS936" s="208"/>
      <c r="KT936" s="208"/>
      <c r="KU936" s="208"/>
      <c r="KV936" s="208"/>
      <c r="KW936" s="208"/>
      <c r="KX936" s="208"/>
      <c r="KY936" s="208"/>
      <c r="KZ936" s="208"/>
      <c r="LA936" s="208"/>
      <c r="LB936" s="208"/>
      <c r="LC936" s="208"/>
      <c r="LD936" s="208"/>
      <c r="LE936" s="208"/>
      <c r="LF936" s="208"/>
      <c r="LG936" s="208"/>
      <c r="LH936" s="208"/>
      <c r="LI936" s="208"/>
      <c r="LJ936" s="208"/>
      <c r="LK936" s="208"/>
      <c r="LL936" s="208"/>
      <c r="LM936" s="208"/>
      <c r="LN936" s="208"/>
      <c r="LO936" s="208"/>
      <c r="LP936" s="208"/>
      <c r="LQ936" s="208"/>
      <c r="LR936" s="208"/>
      <c r="LS936" s="208"/>
      <c r="LT936" s="208"/>
      <c r="LU936" s="208"/>
      <c r="LV936" s="208"/>
      <c r="LW936" s="208"/>
      <c r="LX936" s="208"/>
      <c r="LY936" s="208"/>
      <c r="LZ936" s="208"/>
      <c r="MA936" s="208"/>
      <c r="MB936" s="208"/>
      <c r="MC936" s="208"/>
      <c r="MD936" s="208"/>
      <c r="ME936" s="208"/>
      <c r="MF936" s="208"/>
      <c r="MG936" s="208"/>
      <c r="MH936" s="208"/>
      <c r="MI936" s="208"/>
      <c r="MJ936" s="208"/>
      <c r="MK936" s="208"/>
      <c r="ML936" s="208"/>
      <c r="MM936" s="208"/>
      <c r="MN936" s="208"/>
      <c r="MO936" s="208"/>
      <c r="MP936" s="208"/>
      <c r="MQ936" s="208"/>
      <c r="MR936" s="208"/>
      <c r="MS936" s="208"/>
      <c r="MT936" s="208"/>
      <c r="MU936" s="208"/>
      <c r="MV936" s="208"/>
      <c r="MW936" s="208"/>
      <c r="MX936" s="208"/>
      <c r="MY936" s="208"/>
      <c r="MZ936" s="208"/>
      <c r="NA936" s="208"/>
      <c r="NB936" s="208"/>
      <c r="NC936" s="208"/>
      <c r="ND936" s="208"/>
      <c r="NE936" s="208"/>
      <c r="NF936" s="208"/>
      <c r="NG936" s="208"/>
      <c r="NH936" s="208"/>
      <c r="NI936" s="208"/>
      <c r="NJ936" s="208"/>
      <c r="NK936" s="208"/>
      <c r="NL936" s="208"/>
      <c r="NM936" s="208"/>
      <c r="NN936" s="208"/>
      <c r="NO936" s="208"/>
      <c r="NP936" s="208"/>
      <c r="NQ936" s="208"/>
      <c r="NR936" s="208"/>
      <c r="NS936" s="208"/>
      <c r="NT936" s="208"/>
      <c r="NU936" s="208"/>
      <c r="NV936" s="208"/>
      <c r="NW936" s="208"/>
      <c r="NX936" s="208"/>
      <c r="NY936" s="208"/>
      <c r="NZ936" s="208"/>
      <c r="OA936" s="208"/>
      <c r="OB936" s="208"/>
      <c r="OC936" s="208"/>
      <c r="OD936" s="208"/>
      <c r="OE936" s="208"/>
      <c r="OF936" s="208"/>
      <c r="OG936" s="208"/>
      <c r="OH936" s="208"/>
      <c r="OI936" s="208"/>
      <c r="OJ936" s="208"/>
      <c r="OK936" s="208"/>
      <c r="OL936" s="208"/>
      <c r="OM936" s="208"/>
      <c r="ON936" s="208"/>
      <c r="OO936" s="208"/>
      <c r="OP936" s="208"/>
      <c r="OQ936" s="208"/>
      <c r="OR936" s="208"/>
      <c r="OS936" s="208"/>
      <c r="OT936" s="208"/>
      <c r="OU936" s="208"/>
      <c r="OV936" s="208"/>
      <c r="OW936" s="208"/>
      <c r="OX936" s="208"/>
      <c r="OY936" s="208"/>
      <c r="OZ936" s="208"/>
      <c r="PA936" s="208"/>
      <c r="PB936" s="208"/>
      <c r="PC936" s="208"/>
      <c r="PD936" s="208"/>
      <c r="PE936" s="208"/>
      <c r="PF936" s="208"/>
      <c r="PG936" s="208"/>
      <c r="PH936" s="208"/>
      <c r="PI936" s="208"/>
      <c r="PJ936" s="208"/>
      <c r="PK936" s="208"/>
      <c r="PL936" s="208"/>
      <c r="PM936" s="208"/>
      <c r="PN936" s="208"/>
      <c r="PO936" s="208"/>
      <c r="PP936" s="208"/>
      <c r="PQ936" s="208"/>
      <c r="PR936" s="208"/>
      <c r="PS936" s="208"/>
      <c r="PT936" s="208"/>
      <c r="PU936" s="208"/>
      <c r="PV936" s="208"/>
      <c r="PW936" s="208"/>
      <c r="PX936" s="208"/>
      <c r="PY936" s="208"/>
      <c r="PZ936" s="208"/>
      <c r="QA936" s="208"/>
      <c r="QB936" s="208"/>
      <c r="QC936" s="208"/>
      <c r="QD936" s="208"/>
      <c r="QE936" s="208"/>
      <c r="QF936" s="208"/>
      <c r="QG936" s="208"/>
      <c r="QH936" s="208"/>
      <c r="QI936" s="208"/>
      <c r="QJ936" s="208"/>
      <c r="QK936" s="208"/>
      <c r="QL936" s="208"/>
      <c r="QM936" s="208"/>
      <c r="QN936" s="208"/>
      <c r="QO936" s="208"/>
      <c r="QP936" s="208"/>
      <c r="QQ936" s="208"/>
      <c r="QR936" s="208"/>
      <c r="QS936" s="208"/>
      <c r="QT936" s="208"/>
      <c r="QU936" s="208"/>
      <c r="QV936" s="208"/>
      <c r="QW936" s="208"/>
      <c r="QX936" s="208"/>
      <c r="QY936" s="208"/>
      <c r="QZ936" s="208"/>
      <c r="RA936" s="208"/>
      <c r="RB936" s="208"/>
      <c r="RC936" s="208"/>
      <c r="RD936" s="208"/>
      <c r="RE936" s="208"/>
      <c r="RF936" s="208"/>
      <c r="RG936" s="208"/>
      <c r="RH936" s="208"/>
      <c r="RI936" s="208"/>
      <c r="RJ936" s="208"/>
      <c r="RK936" s="208"/>
      <c r="RL936" s="208"/>
      <c r="RM936" s="208"/>
      <c r="RN936" s="208"/>
      <c r="RO936" s="208"/>
      <c r="RP936" s="208"/>
      <c r="RQ936" s="208"/>
      <c r="RR936" s="208"/>
      <c r="RS936" s="208"/>
      <c r="RT936" s="208"/>
      <c r="RU936" s="208"/>
      <c r="RV936" s="208"/>
      <c r="RW936" s="208"/>
      <c r="RX936" s="208"/>
      <c r="RY936" s="208"/>
      <c r="RZ936" s="208"/>
      <c r="SA936" s="208"/>
      <c r="SB936" s="208"/>
      <c r="SC936" s="208"/>
      <c r="SD936" s="208"/>
      <c r="SE936" s="208"/>
      <c r="SF936" s="208"/>
      <c r="SG936" s="208"/>
      <c r="SH936" s="208"/>
      <c r="SI936" s="208"/>
      <c r="SJ936" s="208"/>
      <c r="SK936" s="208"/>
      <c r="SL936" s="208"/>
      <c r="SM936" s="208"/>
      <c r="SN936" s="208"/>
      <c r="SO936" s="208"/>
      <c r="SP936" s="208"/>
      <c r="SQ936" s="208"/>
      <c r="SR936" s="208"/>
      <c r="SS936" s="208"/>
      <c r="ST936" s="208"/>
      <c r="SU936" s="208"/>
      <c r="SV936" s="208"/>
      <c r="SW936" s="208"/>
      <c r="SX936" s="208"/>
      <c r="SY936" s="208"/>
      <c r="SZ936" s="208"/>
      <c r="TA936" s="208"/>
      <c r="TB936" s="208"/>
      <c r="TC936" s="208"/>
      <c r="TD936" s="208"/>
      <c r="TE936" s="208"/>
      <c r="TF936" s="208"/>
      <c r="TG936" s="208"/>
      <c r="TH936" s="208"/>
      <c r="TI936" s="208"/>
      <c r="TJ936" s="208"/>
      <c r="TK936" s="208"/>
      <c r="TL936" s="208"/>
      <c r="TM936" s="208"/>
      <c r="TN936" s="208"/>
      <c r="TO936" s="208"/>
      <c r="TP936" s="208"/>
      <c r="TQ936" s="208"/>
      <c r="TR936" s="208"/>
      <c r="TS936" s="208"/>
      <c r="TT936" s="208"/>
      <c r="TU936" s="208"/>
      <c r="TV936" s="208"/>
      <c r="TW936" s="208"/>
      <c r="TX936" s="208"/>
      <c r="TY936" s="208"/>
      <c r="TZ936" s="208"/>
      <c r="UA936" s="208"/>
      <c r="UB936" s="208"/>
      <c r="UC936" s="208"/>
      <c r="UD936" s="208"/>
      <c r="UE936" s="208"/>
      <c r="UF936" s="208"/>
      <c r="UG936" s="208"/>
      <c r="UH936" s="208"/>
      <c r="UI936" s="208"/>
      <c r="UJ936" s="208"/>
      <c r="UK936" s="208"/>
      <c r="UL936" s="208"/>
      <c r="UM936" s="208"/>
      <c r="UN936" s="208"/>
      <c r="UO936" s="208"/>
      <c r="UP936" s="208"/>
      <c r="UQ936" s="208"/>
      <c r="UR936" s="208"/>
      <c r="US936" s="208"/>
      <c r="UT936" s="208"/>
      <c r="UU936" s="208"/>
      <c r="UV936" s="208"/>
      <c r="UW936" s="208"/>
      <c r="UX936" s="208"/>
      <c r="UY936" s="208"/>
      <c r="UZ936" s="208"/>
      <c r="VA936" s="208"/>
      <c r="VB936" s="208"/>
      <c r="VC936" s="208"/>
      <c r="VD936" s="208"/>
      <c r="VE936" s="208"/>
      <c r="VF936" s="208"/>
      <c r="VG936" s="208"/>
      <c r="VH936" s="208"/>
      <c r="VI936" s="208"/>
      <c r="VJ936" s="208"/>
      <c r="VK936" s="208"/>
      <c r="VL936" s="208"/>
      <c r="VM936" s="208"/>
      <c r="VN936" s="208"/>
      <c r="VO936" s="208"/>
      <c r="VP936" s="208"/>
      <c r="VQ936" s="208"/>
      <c r="VR936" s="208"/>
      <c r="VS936" s="208"/>
      <c r="VT936" s="208"/>
      <c r="VU936" s="208"/>
      <c r="VV936" s="208"/>
      <c r="VW936" s="208"/>
      <c r="VX936" s="208"/>
      <c r="VY936" s="208"/>
      <c r="VZ936" s="208"/>
      <c r="WA936" s="208"/>
      <c r="WB936" s="208"/>
      <c r="WC936" s="208"/>
      <c r="WD936" s="208"/>
      <c r="WE936" s="208"/>
      <c r="WF936" s="208"/>
      <c r="WG936" s="208"/>
      <c r="WH936" s="208"/>
      <c r="WI936" s="208"/>
      <c r="WJ936" s="208"/>
      <c r="WK936" s="208"/>
      <c r="WL936" s="208"/>
      <c r="WM936" s="208"/>
      <c r="WN936" s="208"/>
      <c r="WO936" s="208"/>
      <c r="WP936" s="208"/>
      <c r="WQ936" s="208"/>
      <c r="WR936" s="208"/>
      <c r="WS936" s="208"/>
      <c r="WT936" s="208"/>
      <c r="WU936" s="208"/>
      <c r="WV936" s="208"/>
      <c r="WW936" s="208"/>
      <c r="WX936" s="208"/>
      <c r="WY936" s="208"/>
      <c r="WZ936" s="208"/>
      <c r="XA936" s="208"/>
      <c r="XB936" s="208"/>
      <c r="XC936" s="208"/>
      <c r="XD936" s="208"/>
      <c r="XE936" s="208"/>
      <c r="XF936" s="208"/>
      <c r="XG936" s="208"/>
      <c r="XH936" s="208"/>
      <c r="XI936" s="208"/>
      <c r="XJ936" s="208"/>
      <c r="XK936" s="208"/>
      <c r="XL936" s="208"/>
      <c r="XM936" s="208"/>
      <c r="XN936" s="208"/>
      <c r="XO936" s="208"/>
      <c r="XP936" s="208"/>
      <c r="XQ936" s="208"/>
      <c r="XR936" s="208"/>
      <c r="XS936" s="208"/>
      <c r="XT936" s="208"/>
      <c r="XU936" s="208"/>
      <c r="XV936" s="208"/>
      <c r="XW936" s="208"/>
      <c r="XX936" s="208"/>
      <c r="XY936" s="208"/>
      <c r="XZ936" s="208"/>
      <c r="YA936" s="208"/>
      <c r="YB936" s="208"/>
      <c r="YC936" s="208"/>
      <c r="YD936" s="208"/>
      <c r="YE936" s="208"/>
      <c r="YF936" s="208"/>
      <c r="YG936" s="208"/>
      <c r="YH936" s="208"/>
      <c r="YI936" s="208"/>
      <c r="YJ936" s="208"/>
      <c r="YK936" s="208"/>
      <c r="YL936" s="208"/>
      <c r="YM936" s="208"/>
      <c r="YN936" s="208"/>
      <c r="YO936" s="208"/>
      <c r="YP936" s="208"/>
      <c r="YQ936" s="208"/>
      <c r="YR936" s="208"/>
      <c r="YS936" s="208"/>
      <c r="YT936" s="208"/>
      <c r="YU936" s="208"/>
      <c r="YV936" s="208"/>
      <c r="YW936" s="208"/>
      <c r="YX936" s="208"/>
      <c r="YY936" s="208"/>
      <c r="YZ936" s="208"/>
      <c r="ZA936" s="208"/>
      <c r="ZB936" s="208"/>
      <c r="ZC936" s="208"/>
      <c r="ZD936" s="208"/>
      <c r="ZE936" s="208"/>
      <c r="ZF936" s="208"/>
      <c r="ZG936" s="208"/>
      <c r="ZH936" s="208"/>
      <c r="ZI936" s="208"/>
      <c r="ZJ936" s="208"/>
      <c r="ZK936" s="208"/>
      <c r="ZL936" s="208"/>
      <c r="ZM936" s="208"/>
      <c r="ZN936" s="208"/>
      <c r="ZO936" s="208"/>
      <c r="ZP936" s="208"/>
      <c r="ZQ936" s="208"/>
      <c r="ZR936" s="208"/>
      <c r="ZS936" s="208"/>
      <c r="ZT936" s="208"/>
      <c r="ZU936" s="208"/>
      <c r="ZV936" s="208"/>
      <c r="ZW936" s="208"/>
      <c r="ZX936" s="208"/>
      <c r="ZY936" s="208"/>
      <c r="ZZ936" s="208"/>
      <c r="AAA936" s="208"/>
      <c r="AAB936" s="208"/>
      <c r="AAC936" s="208"/>
      <c r="AAD936" s="208"/>
      <c r="AAE936" s="208"/>
      <c r="AAF936" s="208"/>
      <c r="AAG936" s="208"/>
      <c r="AAH936" s="208"/>
      <c r="AAI936" s="208"/>
      <c r="AAJ936" s="208"/>
      <c r="AAK936" s="208"/>
      <c r="AAL936" s="208"/>
      <c r="AAM936" s="208"/>
      <c r="AAN936" s="208"/>
      <c r="AAO936" s="208"/>
      <c r="AAP936" s="208"/>
      <c r="AAQ936" s="208"/>
      <c r="AAR936" s="208"/>
      <c r="AAS936" s="208"/>
      <c r="AAT936" s="208"/>
      <c r="AAU936" s="208"/>
      <c r="AAV936" s="208"/>
      <c r="AAW936" s="208"/>
      <c r="AAX936" s="208"/>
      <c r="AAY936" s="208"/>
      <c r="AAZ936" s="208"/>
      <c r="ABA936" s="208"/>
      <c r="ABB936" s="208"/>
      <c r="ABC936" s="208"/>
      <c r="ABD936" s="208"/>
      <c r="ABE936" s="208"/>
      <c r="ABF936" s="208"/>
      <c r="ABG936" s="208"/>
      <c r="ABH936" s="208"/>
      <c r="ABI936" s="208"/>
      <c r="ABJ936" s="208"/>
      <c r="ABK936" s="208"/>
      <c r="ABL936" s="208"/>
      <c r="ABM936" s="208"/>
      <c r="ABN936" s="208"/>
      <c r="ABO936" s="208"/>
      <c r="ABP936" s="208"/>
      <c r="ABQ936" s="208"/>
      <c r="ABR936" s="208"/>
      <c r="ABS936" s="208"/>
      <c r="ABT936" s="208"/>
      <c r="ABU936" s="208"/>
      <c r="ABV936" s="208"/>
      <c r="ABW936" s="208"/>
      <c r="ABX936" s="208"/>
      <c r="ABY936" s="208"/>
      <c r="ABZ936" s="208"/>
      <c r="ACA936" s="208"/>
      <c r="ACB936" s="208"/>
      <c r="ACC936" s="208"/>
      <c r="ACD936" s="208"/>
      <c r="ACE936" s="208"/>
      <c r="ACF936" s="208"/>
      <c r="ACG936" s="208"/>
      <c r="ACH936" s="208"/>
      <c r="ACI936" s="208"/>
      <c r="ACJ936" s="208"/>
      <c r="ACK936" s="208"/>
      <c r="ACL936" s="208"/>
      <c r="ACM936" s="208"/>
      <c r="ACN936" s="208"/>
      <c r="ACO936" s="208"/>
      <c r="ACP936" s="208"/>
      <c r="ACQ936" s="208"/>
      <c r="ACR936" s="208"/>
      <c r="ACS936" s="208"/>
      <c r="ACT936" s="208"/>
      <c r="ACU936" s="208"/>
      <c r="ACV936" s="208"/>
      <c r="ACW936" s="208"/>
      <c r="ACX936" s="208"/>
      <c r="ACY936" s="208"/>
      <c r="ACZ936" s="208"/>
      <c r="ADA936" s="208"/>
      <c r="ADB936" s="208"/>
      <c r="ADC936" s="208"/>
      <c r="ADD936" s="208"/>
      <c r="ADE936" s="208"/>
      <c r="ADF936" s="208"/>
      <c r="ADG936" s="208"/>
      <c r="ADH936" s="208"/>
      <c r="ADI936" s="208"/>
      <c r="ADJ936" s="208"/>
      <c r="ADK936" s="208"/>
      <c r="ADL936" s="208"/>
      <c r="ADM936" s="208"/>
      <c r="ADN936" s="208"/>
      <c r="ADO936" s="208"/>
      <c r="ADP936" s="208"/>
      <c r="ADQ936" s="208"/>
      <c r="ADR936" s="208"/>
      <c r="ADS936" s="208"/>
      <c r="ADT936" s="208"/>
      <c r="ADU936" s="208"/>
      <c r="ADV936" s="208"/>
      <c r="ADW936" s="208"/>
      <c r="ADX936" s="208"/>
      <c r="ADY936" s="208"/>
      <c r="ADZ936" s="208"/>
      <c r="AEA936" s="208"/>
      <c r="AEB936" s="208"/>
      <c r="AEC936" s="208"/>
      <c r="AED936" s="208"/>
      <c r="AEE936" s="208"/>
      <c r="AEF936" s="208"/>
      <c r="AEG936" s="208"/>
      <c r="AEH936" s="208"/>
      <c r="AEI936" s="208"/>
      <c r="AEJ936" s="208"/>
      <c r="AEK936" s="208"/>
      <c r="AEL936" s="208"/>
      <c r="AEM936" s="208"/>
      <c r="AEN936" s="208"/>
      <c r="AEO936" s="208"/>
      <c r="AEP936" s="208"/>
      <c r="AEQ936" s="208"/>
      <c r="AER936" s="208"/>
      <c r="AES936" s="208"/>
      <c r="AET936" s="208"/>
      <c r="AEU936" s="208"/>
      <c r="AEV936" s="208"/>
      <c r="AEW936" s="208"/>
      <c r="AEX936" s="208"/>
      <c r="AEY936" s="208"/>
      <c r="AEZ936" s="208"/>
      <c r="AFA936" s="208"/>
      <c r="AFB936" s="208"/>
      <c r="AFC936" s="208"/>
      <c r="AFD936" s="208"/>
      <c r="AFE936" s="208"/>
      <c r="AFF936" s="208"/>
      <c r="AFG936" s="208"/>
      <c r="AFH936" s="208"/>
      <c r="AFI936" s="208"/>
      <c r="AFJ936" s="208"/>
      <c r="AFK936" s="208"/>
      <c r="AFL936" s="208"/>
      <c r="AFM936" s="208"/>
      <c r="AFN936" s="208"/>
      <c r="AFO936" s="208"/>
      <c r="AFP936" s="208"/>
      <c r="AFQ936" s="208"/>
      <c r="AFR936" s="208"/>
      <c r="AFS936" s="208"/>
      <c r="AFT936" s="208"/>
      <c r="AFU936" s="208"/>
      <c r="AFV936" s="208"/>
      <c r="AFW936" s="208"/>
      <c r="AFX936" s="208"/>
      <c r="AFY936" s="208"/>
      <c r="AFZ936" s="208"/>
      <c r="AGA936" s="208"/>
      <c r="AGB936" s="208"/>
      <c r="AGC936" s="208"/>
      <c r="AGD936" s="208"/>
      <c r="AGE936" s="208"/>
      <c r="AGF936" s="208"/>
      <c r="AGG936" s="208"/>
      <c r="AGH936" s="208"/>
      <c r="AGI936" s="208"/>
      <c r="AGJ936" s="208"/>
      <c r="AGK936" s="208"/>
      <c r="AGL936" s="208"/>
      <c r="AGM936" s="208"/>
      <c r="AGN936" s="208"/>
      <c r="AGO936" s="208"/>
      <c r="AGP936" s="208"/>
      <c r="AGQ936" s="208"/>
      <c r="AGR936" s="208"/>
      <c r="AGS936" s="208"/>
      <c r="AGT936" s="208"/>
      <c r="AGU936" s="208"/>
      <c r="AGV936" s="208"/>
      <c r="AGW936" s="208"/>
      <c r="AGX936" s="208"/>
      <c r="AGY936" s="208"/>
      <c r="AGZ936" s="208"/>
      <c r="AHA936" s="208"/>
      <c r="AHB936" s="208"/>
      <c r="AHC936" s="208"/>
      <c r="AHD936" s="208"/>
      <c r="AHE936" s="208"/>
      <c r="AHF936" s="208"/>
      <c r="AHG936" s="208"/>
      <c r="AHH936" s="208"/>
      <c r="AHI936" s="208"/>
      <c r="AHJ936" s="208"/>
      <c r="AHK936" s="208"/>
      <c r="AHL936" s="208"/>
      <c r="AHM936" s="208"/>
      <c r="AHN936" s="208"/>
      <c r="AHO936" s="208"/>
      <c r="AHP936" s="208"/>
      <c r="AHQ936" s="208"/>
      <c r="AHR936" s="208"/>
      <c r="AHS936" s="208"/>
      <c r="AHT936" s="208"/>
      <c r="AHU936" s="208"/>
      <c r="AHV936" s="208"/>
      <c r="AHW936" s="208"/>
      <c r="AHX936" s="208"/>
      <c r="AHY936" s="208"/>
      <c r="AHZ936" s="208"/>
      <c r="AIA936" s="208"/>
      <c r="AIB936" s="208"/>
      <c r="AIC936" s="208"/>
      <c r="AID936" s="208"/>
      <c r="AIE936" s="208"/>
      <c r="AIF936" s="208"/>
      <c r="AIG936" s="208"/>
      <c r="AIH936" s="208"/>
      <c r="AII936" s="208"/>
      <c r="AIJ936" s="208"/>
      <c r="AIK936" s="208"/>
      <c r="AIL936" s="208"/>
      <c r="AIM936" s="208"/>
      <c r="AIN936" s="208"/>
      <c r="AIO936" s="208"/>
      <c r="AIP936" s="208"/>
      <c r="AIQ936" s="208"/>
      <c r="AIR936" s="208"/>
      <c r="AIS936" s="208"/>
      <c r="AIT936" s="208"/>
      <c r="AIU936" s="208"/>
      <c r="AIV936" s="208"/>
      <c r="AIW936" s="208"/>
      <c r="AIX936" s="208"/>
      <c r="AIY936" s="208"/>
      <c r="AIZ936" s="208"/>
      <c r="AJA936" s="208"/>
      <c r="AJB936" s="208"/>
      <c r="AJC936" s="208"/>
      <c r="AJD936" s="208"/>
      <c r="AJE936" s="208"/>
      <c r="AJF936" s="208"/>
      <c r="AJG936" s="208"/>
      <c r="AJH936" s="208"/>
      <c r="AJI936" s="208"/>
      <c r="AJJ936" s="208"/>
      <c r="AJK936" s="208"/>
      <c r="AJL936" s="208"/>
      <c r="AJM936" s="208"/>
      <c r="AJN936" s="208"/>
      <c r="AJO936" s="208"/>
      <c r="AJP936" s="208"/>
      <c r="AJQ936" s="208"/>
      <c r="AJR936" s="208"/>
      <c r="AJS936" s="208"/>
      <c r="AJT936" s="208"/>
      <c r="AJU936" s="208"/>
      <c r="AJV936" s="208"/>
      <c r="AJW936" s="208"/>
      <c r="AJX936" s="208"/>
      <c r="AJY936" s="208"/>
      <c r="AJZ936" s="208"/>
      <c r="AKA936" s="208"/>
      <c r="AKB936" s="208"/>
      <c r="AKC936" s="208"/>
      <c r="AKD936" s="208"/>
      <c r="AKE936" s="208"/>
      <c r="AKF936" s="208"/>
      <c r="AKG936" s="208"/>
      <c r="AKH936" s="208"/>
      <c r="AKI936" s="208"/>
      <c r="AKJ936" s="208"/>
      <c r="AKK936" s="208"/>
      <c r="AKL936" s="208"/>
      <c r="AKM936" s="208"/>
      <c r="AKN936" s="208"/>
      <c r="AKO936" s="208"/>
      <c r="AKP936" s="208"/>
      <c r="AKQ936" s="208"/>
      <c r="AKR936" s="208"/>
      <c r="AKS936" s="208"/>
      <c r="AKT936" s="208"/>
      <c r="AKU936" s="208"/>
      <c r="AKV936" s="208"/>
      <c r="AKW936" s="208"/>
      <c r="AKX936" s="208"/>
      <c r="AKY936" s="208"/>
      <c r="AKZ936" s="208"/>
      <c r="ALA936" s="208"/>
      <c r="ALB936" s="208"/>
      <c r="ALC936" s="208"/>
      <c r="ALD936" s="208"/>
      <c r="ALE936" s="208"/>
      <c r="ALF936" s="208"/>
      <c r="ALG936" s="208"/>
      <c r="ALH936" s="208"/>
      <c r="ALI936" s="208"/>
      <c r="ALJ936" s="208"/>
      <c r="ALK936" s="208"/>
      <c r="ALL936" s="208"/>
      <c r="ALM936" s="208"/>
      <c r="ALN936" s="208"/>
      <c r="ALO936" s="208"/>
      <c r="ALP936" s="208"/>
      <c r="ALQ936" s="208"/>
      <c r="ALR936" s="208"/>
      <c r="ALS936" s="208"/>
      <c r="ALT936" s="208"/>
      <c r="ALU936" s="208"/>
      <c r="ALV936" s="208"/>
      <c r="ALW936" s="208"/>
      <c r="ALX936" s="208"/>
      <c r="ALY936" s="208"/>
      <c r="ALZ936" s="208"/>
      <c r="AMA936" s="208"/>
      <c r="AMB936" s="208"/>
      <c r="AMC936" s="208"/>
      <c r="AMD936" s="208"/>
      <c r="AME936" s="208"/>
      <c r="AMF936" s="208"/>
      <c r="AMG936" s="208"/>
      <c r="AMH936" s="208"/>
      <c r="AMI936" s="208"/>
      <c r="AMJ936" s="208"/>
      <c r="AMK936" s="208"/>
      <c r="AML936" s="208"/>
      <c r="AMM936" s="208"/>
      <c r="AMN936" s="208"/>
      <c r="AMO936" s="208"/>
      <c r="AMP936" s="208"/>
      <c r="AMQ936" s="208"/>
      <c r="AMR936" s="208"/>
      <c r="AMS936" s="208"/>
      <c r="AMT936" s="208"/>
      <c r="AMU936" s="208"/>
      <c r="AMV936" s="208"/>
      <c r="AMW936" s="208"/>
      <c r="AMX936" s="208"/>
      <c r="AMY936" s="208"/>
      <c r="AMZ936" s="208"/>
      <c r="ANA936" s="208"/>
      <c r="ANB936" s="208"/>
      <c r="ANC936" s="208"/>
      <c r="AND936" s="208"/>
      <c r="ANE936" s="208"/>
      <c r="ANF936" s="208"/>
      <c r="ANG936" s="208"/>
      <c r="ANH936" s="208"/>
      <c r="ANI936" s="208"/>
      <c r="ANJ936" s="208"/>
      <c r="ANK936" s="208"/>
      <c r="ANL936" s="208"/>
      <c r="ANM936" s="208"/>
      <c r="ANN936" s="208"/>
      <c r="ANO936" s="208"/>
      <c r="ANP936" s="208"/>
      <c r="ANQ936" s="208"/>
      <c r="ANR936" s="208"/>
      <c r="ANS936" s="208"/>
      <c r="ANT936" s="208"/>
      <c r="ANU936" s="208"/>
      <c r="ANV936" s="208"/>
      <c r="ANW936" s="208"/>
      <c r="ANX936" s="208"/>
      <c r="ANY936" s="208"/>
      <c r="ANZ936" s="208"/>
      <c r="AOA936" s="208"/>
      <c r="AOB936" s="208"/>
      <c r="AOC936" s="208"/>
      <c r="AOD936" s="208"/>
      <c r="AOE936" s="208"/>
      <c r="AOF936" s="208"/>
      <c r="AOG936" s="208"/>
      <c r="AOH936" s="208"/>
      <c r="AOI936" s="208"/>
      <c r="AOJ936" s="208"/>
      <c r="AOK936" s="208"/>
      <c r="AOL936" s="208"/>
      <c r="AOM936" s="208"/>
      <c r="AON936" s="208"/>
      <c r="AOO936" s="208"/>
      <c r="AOP936" s="208"/>
      <c r="AOQ936" s="208"/>
      <c r="AOR936" s="208"/>
      <c r="AOS936" s="208"/>
      <c r="AOT936" s="208"/>
      <c r="AOU936" s="208"/>
      <c r="AOV936" s="208"/>
      <c r="AOW936" s="208"/>
      <c r="AOX936" s="208"/>
      <c r="AOY936" s="208"/>
      <c r="AOZ936" s="208"/>
      <c r="APA936" s="208"/>
      <c r="APB936" s="208"/>
      <c r="APC936" s="208"/>
      <c r="APD936" s="208"/>
      <c r="APE936" s="208"/>
      <c r="APF936" s="208"/>
      <c r="APG936" s="208"/>
      <c r="APH936" s="208"/>
      <c r="API936" s="208"/>
      <c r="APJ936" s="208"/>
      <c r="APK936" s="208"/>
      <c r="APL936" s="208"/>
      <c r="APM936" s="208"/>
      <c r="APN936" s="208"/>
      <c r="APO936" s="208"/>
      <c r="APP936" s="208"/>
      <c r="APQ936" s="208"/>
      <c r="APR936" s="208"/>
      <c r="APS936" s="208"/>
      <c r="APT936" s="208"/>
      <c r="APU936" s="208"/>
      <c r="APV936" s="208"/>
      <c r="APW936" s="208"/>
      <c r="APX936" s="208"/>
      <c r="APY936" s="208"/>
      <c r="APZ936" s="208"/>
      <c r="AQA936" s="208"/>
      <c r="AQB936" s="208"/>
      <c r="AQC936" s="208"/>
      <c r="AQD936" s="208"/>
      <c r="AQE936" s="208"/>
      <c r="AQF936" s="208"/>
      <c r="AQG936" s="208"/>
      <c r="AQH936" s="208"/>
      <c r="AQI936" s="208"/>
      <c r="AQJ936" s="208"/>
      <c r="AQK936" s="208"/>
      <c r="AQL936" s="208"/>
      <c r="AQM936" s="208"/>
      <c r="AQN936" s="208"/>
      <c r="AQO936" s="208"/>
      <c r="AQP936" s="208"/>
      <c r="AQQ936" s="208"/>
      <c r="AQR936" s="208"/>
      <c r="AQS936" s="208"/>
      <c r="AQT936" s="208"/>
      <c r="AQU936" s="208"/>
      <c r="AQV936" s="208"/>
      <c r="AQW936" s="208"/>
      <c r="AQX936" s="208"/>
      <c r="AQY936" s="208"/>
      <c r="AQZ936" s="208"/>
      <c r="ARA936" s="208"/>
      <c r="ARB936" s="208"/>
      <c r="ARC936" s="208"/>
      <c r="ARD936" s="208"/>
      <c r="ARE936" s="208"/>
      <c r="ARF936" s="208"/>
      <c r="ARG936" s="208"/>
      <c r="ARH936" s="208"/>
      <c r="ARI936" s="208"/>
      <c r="ARJ936" s="208"/>
      <c r="ARK936" s="208"/>
      <c r="ARL936" s="208"/>
      <c r="ARM936" s="208"/>
      <c r="ARN936" s="208"/>
      <c r="ARO936" s="208"/>
      <c r="ARP936" s="208"/>
      <c r="ARQ936" s="208"/>
      <c r="ARR936" s="208"/>
      <c r="ARS936" s="208"/>
      <c r="ART936" s="208"/>
      <c r="ARU936" s="208"/>
      <c r="ARV936" s="208"/>
      <c r="ARW936" s="208"/>
      <c r="ARX936" s="208"/>
      <c r="ARY936" s="208"/>
      <c r="ARZ936" s="208"/>
      <c r="ASA936" s="208"/>
      <c r="ASB936" s="208"/>
      <c r="ASC936" s="208"/>
      <c r="ASD936" s="208"/>
      <c r="ASE936" s="208"/>
      <c r="ASF936" s="208"/>
      <c r="ASG936" s="208"/>
      <c r="ASH936" s="208"/>
      <c r="ASI936" s="208"/>
      <c r="ASJ936" s="208"/>
      <c r="ASK936" s="208"/>
      <c r="ASL936" s="208"/>
      <c r="ASM936" s="208"/>
      <c r="ASN936" s="208"/>
      <c r="ASO936" s="208"/>
      <c r="ASP936" s="208"/>
      <c r="ASQ936" s="208"/>
      <c r="ASR936" s="208"/>
      <c r="ASS936" s="208"/>
      <c r="AST936" s="208"/>
      <c r="ASU936" s="208"/>
      <c r="ASV936" s="208"/>
      <c r="ASW936" s="208"/>
      <c r="ASX936" s="208"/>
      <c r="ASY936" s="208"/>
      <c r="ASZ936" s="208"/>
      <c r="ATA936" s="208"/>
      <c r="ATB936" s="208"/>
      <c r="ATC936" s="208"/>
      <c r="ATD936" s="208"/>
      <c r="ATE936" s="208"/>
      <c r="ATF936" s="208"/>
      <c r="ATG936" s="208"/>
      <c r="ATH936" s="208"/>
      <c r="ATI936" s="208"/>
      <c r="ATJ936" s="208"/>
      <c r="ATK936" s="208"/>
      <c r="ATL936" s="208"/>
      <c r="ATM936" s="208"/>
      <c r="ATN936" s="208"/>
      <c r="ATO936" s="208"/>
      <c r="ATP936" s="208"/>
      <c r="ATQ936" s="208"/>
      <c r="ATR936" s="208"/>
      <c r="ATS936" s="208"/>
      <c r="ATT936" s="208"/>
      <c r="ATU936" s="208"/>
      <c r="ATV936" s="208"/>
      <c r="ATW936" s="208"/>
      <c r="ATX936" s="208"/>
      <c r="ATY936" s="208"/>
      <c r="ATZ936" s="208"/>
      <c r="AUA936" s="208"/>
      <c r="AUB936" s="208"/>
      <c r="AUC936" s="208"/>
      <c r="AUD936" s="208"/>
      <c r="AUE936" s="208"/>
      <c r="AUF936" s="208"/>
      <c r="AUG936" s="208"/>
      <c r="AUH936" s="208"/>
      <c r="AUI936" s="208"/>
      <c r="AUJ936" s="208"/>
      <c r="AUK936" s="208"/>
      <c r="AUL936" s="208"/>
      <c r="AUM936" s="208"/>
      <c r="AUN936" s="208"/>
      <c r="AUO936" s="208"/>
      <c r="AUP936" s="208"/>
      <c r="AUQ936" s="208"/>
      <c r="AUR936" s="208"/>
      <c r="AUS936" s="208"/>
      <c r="AUT936" s="208"/>
      <c r="AUU936" s="208"/>
      <c r="AUV936" s="208"/>
      <c r="AUW936" s="208"/>
      <c r="AUX936" s="208"/>
      <c r="AUY936" s="208"/>
      <c r="AUZ936" s="208"/>
      <c r="AVA936" s="208"/>
      <c r="AVB936" s="208"/>
      <c r="AVC936" s="208"/>
      <c r="AVD936" s="208"/>
      <c r="AVE936" s="208"/>
      <c r="AVF936" s="208"/>
      <c r="AVG936" s="208"/>
      <c r="AVH936" s="208"/>
      <c r="AVI936" s="208"/>
      <c r="AVJ936" s="208"/>
      <c r="AVK936" s="208"/>
      <c r="AVL936" s="208"/>
      <c r="AVM936" s="208"/>
      <c r="AVN936" s="208"/>
      <c r="AVO936" s="208"/>
      <c r="AVP936" s="208"/>
      <c r="AVQ936" s="208"/>
      <c r="AVR936" s="208"/>
      <c r="AVS936" s="208"/>
      <c r="AVT936" s="208"/>
      <c r="AVU936" s="208"/>
      <c r="AVV936" s="208"/>
      <c r="AVW936" s="208"/>
      <c r="AVX936" s="208"/>
      <c r="AVY936" s="208"/>
      <c r="AVZ936" s="208"/>
      <c r="AWA936" s="208"/>
      <c r="AWB936" s="208"/>
      <c r="AWC936" s="208"/>
      <c r="AWD936" s="208"/>
      <c r="AWE936" s="208"/>
      <c r="AWF936" s="208"/>
      <c r="AWG936" s="208"/>
      <c r="AWH936" s="208"/>
      <c r="AWI936" s="208"/>
      <c r="AWJ936" s="208"/>
      <c r="AWK936" s="208"/>
      <c r="AWL936" s="208"/>
      <c r="AWM936" s="208"/>
      <c r="AWN936" s="208"/>
      <c r="AWO936" s="208"/>
      <c r="AWP936" s="208"/>
      <c r="AWQ936" s="208"/>
      <c r="AWR936" s="208"/>
      <c r="AWS936" s="208"/>
      <c r="AWT936" s="208"/>
      <c r="AWU936" s="208"/>
      <c r="AWV936" s="208"/>
      <c r="AWW936" s="208"/>
      <c r="AWX936" s="208"/>
      <c r="AWY936" s="208"/>
      <c r="AWZ936" s="208"/>
      <c r="AXA936" s="208"/>
      <c r="AXB936" s="208"/>
      <c r="AXC936" s="208"/>
      <c r="AXD936" s="208"/>
      <c r="AXE936" s="208"/>
      <c r="AXF936" s="208"/>
      <c r="AXG936" s="208"/>
      <c r="AXH936" s="208"/>
      <c r="AXI936" s="208"/>
      <c r="AXJ936" s="208"/>
      <c r="AXK936" s="208"/>
      <c r="AXL936" s="208"/>
      <c r="AXM936" s="208"/>
      <c r="AXN936" s="208"/>
      <c r="AXO936" s="208"/>
      <c r="AXP936" s="208"/>
      <c r="AXQ936" s="208"/>
      <c r="AXR936" s="208"/>
      <c r="AXS936" s="208"/>
      <c r="AXT936" s="208"/>
      <c r="AXU936" s="208"/>
      <c r="AXV936" s="208"/>
      <c r="AXW936" s="208"/>
      <c r="AXX936" s="208"/>
      <c r="AXY936" s="208"/>
      <c r="AXZ936" s="208"/>
      <c r="AYA936" s="208"/>
      <c r="AYB936" s="208"/>
      <c r="AYC936" s="208"/>
      <c r="AYD936" s="208"/>
      <c r="AYE936" s="208"/>
      <c r="AYF936" s="208"/>
      <c r="AYG936" s="208"/>
      <c r="AYH936" s="208"/>
      <c r="AYI936" s="208"/>
      <c r="AYJ936" s="208"/>
      <c r="AYK936" s="208"/>
      <c r="AYL936" s="208"/>
      <c r="AYM936" s="208"/>
      <c r="AYN936" s="208"/>
      <c r="AYO936" s="208"/>
      <c r="AYP936" s="208"/>
      <c r="AYQ936" s="208"/>
      <c r="AYR936" s="208"/>
      <c r="AYS936" s="208"/>
      <c r="AYT936" s="208"/>
      <c r="AYU936" s="208"/>
      <c r="AYV936" s="208"/>
      <c r="AYW936" s="208"/>
      <c r="AYX936" s="208"/>
      <c r="AYY936" s="208"/>
      <c r="AYZ936" s="208"/>
      <c r="AZA936" s="208"/>
      <c r="AZB936" s="208"/>
      <c r="AZC936" s="208"/>
      <c r="AZD936" s="208"/>
      <c r="AZE936" s="208"/>
      <c r="AZF936" s="208"/>
      <c r="AZG936" s="208"/>
      <c r="AZH936" s="208"/>
      <c r="AZI936" s="208"/>
      <c r="AZJ936" s="208"/>
      <c r="AZK936" s="208"/>
      <c r="AZL936" s="208"/>
      <c r="AZM936" s="208"/>
      <c r="AZN936" s="208"/>
      <c r="AZO936" s="208"/>
      <c r="AZP936" s="208"/>
      <c r="AZQ936" s="208"/>
      <c r="AZR936" s="208"/>
      <c r="AZS936" s="208"/>
      <c r="AZT936" s="208"/>
      <c r="AZU936" s="208"/>
      <c r="AZV936" s="208"/>
      <c r="AZW936" s="208"/>
      <c r="AZX936" s="208"/>
      <c r="AZY936" s="208"/>
      <c r="AZZ936" s="208"/>
      <c r="BAA936" s="208"/>
      <c r="BAB936" s="208"/>
      <c r="BAC936" s="208"/>
      <c r="BAD936" s="208"/>
      <c r="BAE936" s="208"/>
      <c r="BAF936" s="208"/>
      <c r="BAG936" s="208"/>
      <c r="BAH936" s="208"/>
      <c r="BAI936" s="208"/>
      <c r="BAJ936" s="208"/>
      <c r="BAK936" s="208"/>
      <c r="BAL936" s="208"/>
      <c r="BAM936" s="208"/>
      <c r="BAN936" s="208"/>
      <c r="BAO936" s="208"/>
      <c r="BAP936" s="208"/>
      <c r="BAQ936" s="208"/>
      <c r="BAR936" s="208"/>
      <c r="BAS936" s="208"/>
      <c r="BAT936" s="208"/>
      <c r="BAU936" s="208"/>
      <c r="BAV936" s="208"/>
      <c r="BAW936" s="208"/>
      <c r="BAX936" s="208"/>
      <c r="BAY936" s="208"/>
      <c r="BAZ936" s="208"/>
      <c r="BBA936" s="208"/>
      <c r="BBB936" s="208"/>
      <c r="BBC936" s="208"/>
      <c r="BBD936" s="208"/>
      <c r="BBE936" s="208"/>
      <c r="BBF936" s="208"/>
      <c r="BBG936" s="208"/>
      <c r="BBH936" s="208"/>
      <c r="BBI936" s="208"/>
      <c r="BBJ936" s="208"/>
      <c r="BBK936" s="208"/>
      <c r="BBL936" s="208"/>
      <c r="BBM936" s="208"/>
      <c r="BBN936" s="208"/>
      <c r="BBO936" s="208"/>
      <c r="BBP936" s="208"/>
      <c r="BBQ936" s="208"/>
      <c r="BBR936" s="208"/>
      <c r="BBS936" s="208"/>
      <c r="BBT936" s="208"/>
      <c r="BBU936" s="208"/>
      <c r="BBV936" s="208"/>
      <c r="BBW936" s="208"/>
      <c r="BBX936" s="208"/>
      <c r="BBY936" s="208"/>
      <c r="BBZ936" s="208"/>
      <c r="BCA936" s="208"/>
      <c r="BCB936" s="208"/>
      <c r="BCC936" s="208"/>
      <c r="BCD936" s="208"/>
      <c r="BCE936" s="208"/>
      <c r="BCF936" s="208"/>
      <c r="BCG936" s="208"/>
      <c r="BCH936" s="208"/>
      <c r="BCI936" s="208"/>
      <c r="BCJ936" s="208"/>
      <c r="BCK936" s="208"/>
      <c r="BCL936" s="208"/>
      <c r="BCM936" s="208"/>
      <c r="BCN936" s="208"/>
      <c r="BCO936" s="208"/>
      <c r="BCP936" s="208"/>
      <c r="BCQ936" s="208"/>
      <c r="BCR936" s="208"/>
      <c r="BCS936" s="208"/>
      <c r="BCT936" s="208"/>
      <c r="BCU936" s="208"/>
      <c r="BCV936" s="208"/>
      <c r="BCW936" s="208"/>
      <c r="BCX936" s="208"/>
      <c r="BCY936" s="208"/>
      <c r="BCZ936" s="208"/>
      <c r="BDA936" s="208"/>
      <c r="BDB936" s="208"/>
      <c r="BDC936" s="208"/>
      <c r="BDD936" s="208"/>
      <c r="BDE936" s="208"/>
      <c r="BDF936" s="208"/>
      <c r="BDG936" s="208"/>
      <c r="BDH936" s="208"/>
      <c r="BDI936" s="208"/>
      <c r="BDJ936" s="208"/>
      <c r="BDK936" s="208"/>
      <c r="BDL936" s="208"/>
      <c r="BDM936" s="208"/>
      <c r="BDN936" s="208"/>
      <c r="BDO936" s="208"/>
      <c r="BDP936" s="208"/>
      <c r="BDQ936" s="208"/>
      <c r="BDR936" s="208"/>
      <c r="BDS936" s="208"/>
      <c r="BDT936" s="208"/>
      <c r="BDU936" s="208"/>
      <c r="BDV936" s="208"/>
      <c r="BDW936" s="208"/>
      <c r="BDX936" s="208"/>
      <c r="BDY936" s="208"/>
      <c r="BDZ936" s="208"/>
      <c r="BEA936" s="208"/>
      <c r="BEB936" s="208"/>
      <c r="BEC936" s="208"/>
      <c r="BED936" s="208"/>
      <c r="BEE936" s="208"/>
      <c r="BEF936" s="208"/>
      <c r="BEG936" s="208"/>
      <c r="BEH936" s="208"/>
      <c r="BEI936" s="208"/>
      <c r="BEJ936" s="208"/>
      <c r="BEK936" s="208"/>
      <c r="BEL936" s="208"/>
      <c r="BEM936" s="208"/>
      <c r="BEN936" s="208"/>
      <c r="BEO936" s="208"/>
      <c r="BEP936" s="208"/>
      <c r="BEQ936" s="208"/>
      <c r="BER936" s="208"/>
      <c r="BES936" s="208"/>
      <c r="BET936" s="208"/>
      <c r="BEU936" s="208"/>
      <c r="BEV936" s="208"/>
      <c r="BEW936" s="208"/>
      <c r="BEX936" s="208"/>
      <c r="BEY936" s="208"/>
      <c r="BEZ936" s="208"/>
      <c r="BFA936" s="208"/>
      <c r="BFB936" s="208"/>
      <c r="BFC936" s="208"/>
      <c r="BFD936" s="208"/>
      <c r="BFE936" s="208"/>
      <c r="BFF936" s="208"/>
      <c r="BFG936" s="208"/>
      <c r="BFH936" s="208"/>
      <c r="BFI936" s="208"/>
      <c r="BFJ936" s="208"/>
      <c r="BFK936" s="208"/>
      <c r="BFL936" s="208"/>
      <c r="BFM936" s="208"/>
      <c r="BFN936" s="208"/>
      <c r="BFO936" s="208"/>
      <c r="BFP936" s="208"/>
      <c r="BFQ936" s="208"/>
      <c r="BFR936" s="208"/>
      <c r="BFS936" s="208"/>
      <c r="BFT936" s="208"/>
      <c r="BFU936" s="208"/>
      <c r="BFV936" s="208"/>
      <c r="BFW936" s="208"/>
      <c r="BFX936" s="208"/>
      <c r="BFY936" s="208"/>
      <c r="BFZ936" s="208"/>
      <c r="BGA936" s="208"/>
      <c r="BGB936" s="208"/>
      <c r="BGC936" s="208"/>
      <c r="BGD936" s="208"/>
      <c r="BGE936" s="208"/>
      <c r="BGF936" s="208"/>
      <c r="BGG936" s="208"/>
      <c r="BGH936" s="208"/>
      <c r="BGI936" s="208"/>
      <c r="BGJ936" s="208"/>
      <c r="BGK936" s="208"/>
      <c r="BGL936" s="208"/>
      <c r="BGM936" s="208"/>
      <c r="BGN936" s="208"/>
      <c r="BGO936" s="208"/>
      <c r="BGP936" s="208"/>
      <c r="BGQ936" s="208"/>
      <c r="BGR936" s="208"/>
      <c r="BGS936" s="208"/>
      <c r="BGT936" s="208"/>
      <c r="BGU936" s="208"/>
      <c r="BGV936" s="208"/>
      <c r="BGW936" s="208"/>
      <c r="BGX936" s="208"/>
      <c r="BGY936" s="208"/>
      <c r="BGZ936" s="208"/>
      <c r="BHA936" s="208"/>
      <c r="BHB936" s="208"/>
      <c r="BHC936" s="208"/>
      <c r="BHD936" s="208"/>
      <c r="BHE936" s="208"/>
      <c r="BHF936" s="208"/>
      <c r="BHG936" s="208"/>
      <c r="BHH936" s="208"/>
      <c r="BHI936" s="208"/>
      <c r="BHJ936" s="208"/>
      <c r="BHK936" s="208"/>
      <c r="BHL936" s="208"/>
      <c r="BHM936" s="208"/>
      <c r="BHN936" s="208"/>
      <c r="BHO936" s="208"/>
      <c r="BHP936" s="208"/>
      <c r="BHQ936" s="208"/>
      <c r="BHR936" s="208"/>
      <c r="BHS936" s="208"/>
      <c r="BHT936" s="208"/>
      <c r="BHU936" s="208"/>
      <c r="BHV936" s="208"/>
      <c r="BHW936" s="208"/>
      <c r="BHX936" s="208"/>
      <c r="BHY936" s="208"/>
      <c r="BHZ936" s="208"/>
      <c r="BIA936" s="208"/>
      <c r="BIB936" s="208"/>
      <c r="BIC936" s="208"/>
      <c r="BID936" s="208"/>
      <c r="BIE936" s="208"/>
      <c r="BIF936" s="208"/>
      <c r="BIG936" s="208"/>
      <c r="BIH936" s="208"/>
      <c r="BII936" s="208"/>
      <c r="BIJ936" s="208"/>
      <c r="BIK936" s="208"/>
      <c r="BIL936" s="208"/>
      <c r="BIM936" s="208"/>
      <c r="BIN936" s="208"/>
      <c r="BIO936" s="208"/>
      <c r="BIP936" s="208"/>
      <c r="BIQ936" s="208"/>
      <c r="BIR936" s="208"/>
      <c r="BIS936" s="208"/>
      <c r="BIT936" s="208"/>
      <c r="BIU936" s="208"/>
      <c r="BIV936" s="208"/>
      <c r="BIW936" s="208"/>
      <c r="BIX936" s="208"/>
      <c r="BIY936" s="208"/>
      <c r="BIZ936" s="208"/>
      <c r="BJA936" s="208"/>
      <c r="BJB936" s="208"/>
      <c r="BJC936" s="208"/>
      <c r="BJD936" s="208"/>
      <c r="BJE936" s="208"/>
      <c r="BJF936" s="208"/>
      <c r="BJG936" s="208"/>
      <c r="BJH936" s="208"/>
      <c r="BJI936" s="208"/>
      <c r="BJJ936" s="208"/>
      <c r="BJK936" s="208"/>
      <c r="BJL936" s="208"/>
      <c r="BJM936" s="208"/>
      <c r="BJN936" s="208"/>
      <c r="BJO936" s="208"/>
      <c r="BJP936" s="208"/>
      <c r="BJQ936" s="208"/>
      <c r="BJR936" s="208"/>
      <c r="BJS936" s="208"/>
      <c r="BJT936" s="208"/>
      <c r="BJU936" s="208"/>
      <c r="BJV936" s="208"/>
      <c r="BJW936" s="208"/>
      <c r="BJX936" s="208"/>
      <c r="BJY936" s="208"/>
      <c r="BJZ936" s="208"/>
      <c r="BKA936" s="208"/>
      <c r="BKB936" s="208"/>
      <c r="BKC936" s="208"/>
      <c r="BKD936" s="208"/>
      <c r="BKE936" s="208"/>
      <c r="BKF936" s="208"/>
      <c r="BKG936" s="208"/>
      <c r="BKH936" s="208"/>
      <c r="BKI936" s="208"/>
      <c r="BKJ936" s="208"/>
      <c r="BKK936" s="208"/>
      <c r="BKL936" s="208"/>
      <c r="BKM936" s="208"/>
      <c r="BKN936" s="208"/>
      <c r="BKO936" s="208"/>
      <c r="BKP936" s="208"/>
      <c r="BKQ936" s="208"/>
      <c r="BKR936" s="208"/>
      <c r="BKS936" s="208"/>
      <c r="BKT936" s="208"/>
      <c r="BKU936" s="208"/>
      <c r="BKV936" s="208"/>
      <c r="BKW936" s="208"/>
      <c r="BKX936" s="208"/>
      <c r="BKY936" s="208"/>
      <c r="BKZ936" s="208"/>
      <c r="BLA936" s="208"/>
      <c r="BLB936" s="208"/>
      <c r="BLC936" s="208"/>
      <c r="BLD936" s="208"/>
      <c r="BLE936" s="208"/>
      <c r="BLF936" s="208"/>
      <c r="BLG936" s="208"/>
      <c r="BLH936" s="208"/>
      <c r="BLI936" s="208"/>
      <c r="BLJ936" s="208"/>
      <c r="BLK936" s="208"/>
      <c r="BLL936" s="208"/>
      <c r="BLM936" s="208"/>
      <c r="BLN936" s="208"/>
      <c r="BLO936" s="208"/>
      <c r="BLP936" s="208"/>
      <c r="BLQ936" s="208"/>
      <c r="BLR936" s="208"/>
      <c r="BLS936" s="208"/>
      <c r="BLT936" s="208"/>
      <c r="BLU936" s="208"/>
      <c r="BLV936" s="208"/>
      <c r="BLW936" s="208"/>
      <c r="BLX936" s="208"/>
      <c r="BLY936" s="208"/>
      <c r="BLZ936" s="208"/>
      <c r="BMA936" s="208"/>
      <c r="BMB936" s="208"/>
      <c r="BMC936" s="208"/>
      <c r="BMD936" s="208"/>
      <c r="BME936" s="208"/>
      <c r="BMF936" s="208"/>
      <c r="BMG936" s="208"/>
      <c r="BMH936" s="208"/>
      <c r="BMI936" s="208"/>
      <c r="BMJ936" s="208"/>
      <c r="BMK936" s="208"/>
      <c r="BML936" s="208"/>
      <c r="BMM936" s="208"/>
      <c r="BMN936" s="208"/>
      <c r="BMO936" s="208"/>
      <c r="BMP936" s="208"/>
      <c r="BMQ936" s="208"/>
      <c r="BMR936" s="208"/>
      <c r="BMS936" s="208"/>
      <c r="BMT936" s="208"/>
      <c r="BMU936" s="208"/>
      <c r="BMV936" s="208"/>
      <c r="BMW936" s="208"/>
      <c r="BMX936" s="208"/>
      <c r="BMY936" s="208"/>
      <c r="BMZ936" s="208"/>
      <c r="BNA936" s="208"/>
      <c r="BNB936" s="208"/>
      <c r="BNC936" s="208"/>
      <c r="BND936" s="208"/>
      <c r="BNE936" s="208"/>
      <c r="BNF936" s="208"/>
      <c r="BNG936" s="208"/>
      <c r="BNH936" s="208"/>
      <c r="BNI936" s="208"/>
      <c r="BNJ936" s="208"/>
      <c r="BNK936" s="208"/>
      <c r="BNL936" s="208"/>
      <c r="BNM936" s="208"/>
      <c r="BNN936" s="208"/>
      <c r="BNO936" s="208"/>
      <c r="BNP936" s="208"/>
      <c r="BNQ936" s="208"/>
      <c r="BNR936" s="208"/>
      <c r="BNS936" s="208"/>
      <c r="BNT936" s="208"/>
      <c r="BNU936" s="208"/>
      <c r="BNV936" s="208"/>
      <c r="BNW936" s="208"/>
      <c r="BNX936" s="208"/>
      <c r="BNY936" s="208"/>
      <c r="BNZ936" s="208"/>
      <c r="BOA936" s="208"/>
      <c r="BOB936" s="208"/>
      <c r="BOC936" s="208"/>
      <c r="BOD936" s="208"/>
      <c r="BOE936" s="208"/>
      <c r="BOF936" s="208"/>
      <c r="BOG936" s="208"/>
      <c r="BOH936" s="208"/>
      <c r="BOI936" s="208"/>
      <c r="BOJ936" s="208"/>
      <c r="BOK936" s="208"/>
      <c r="BOL936" s="208"/>
      <c r="BOM936" s="208"/>
      <c r="BON936" s="208"/>
      <c r="BOO936" s="208"/>
      <c r="BOP936" s="208"/>
      <c r="BOQ936" s="208"/>
      <c r="BOR936" s="208"/>
      <c r="BOS936" s="208"/>
      <c r="BOT936" s="208"/>
      <c r="BOU936" s="208"/>
      <c r="BOV936" s="208"/>
      <c r="BOW936" s="208"/>
      <c r="BOX936" s="208"/>
      <c r="BOY936" s="208"/>
      <c r="BOZ936" s="208"/>
      <c r="BPA936" s="208"/>
      <c r="BPB936" s="208"/>
      <c r="BPC936" s="208"/>
      <c r="BPD936" s="208"/>
      <c r="BPE936" s="208"/>
      <c r="BPF936" s="208"/>
      <c r="BPG936" s="208"/>
      <c r="BPH936" s="208"/>
      <c r="BPI936" s="208"/>
      <c r="BPJ936" s="208"/>
      <c r="BPK936" s="208"/>
      <c r="BPL936" s="208"/>
      <c r="BPM936" s="208"/>
      <c r="BPN936" s="208"/>
      <c r="BPO936" s="208"/>
      <c r="BPP936" s="208"/>
      <c r="BPQ936" s="208"/>
      <c r="BPR936" s="208"/>
      <c r="BPS936" s="208"/>
      <c r="BPT936" s="208"/>
      <c r="BPU936" s="208"/>
      <c r="BPV936" s="208"/>
      <c r="BPW936" s="208"/>
      <c r="BPX936" s="208"/>
      <c r="BPY936" s="208"/>
      <c r="BPZ936" s="208"/>
      <c r="BQA936" s="208"/>
      <c r="BQB936" s="208"/>
      <c r="BQC936" s="208"/>
      <c r="BQD936" s="208"/>
      <c r="BQE936" s="208"/>
      <c r="BQF936" s="208"/>
      <c r="BQG936" s="208"/>
      <c r="BQH936" s="208"/>
      <c r="BQI936" s="208"/>
      <c r="BQJ936" s="208"/>
      <c r="BQK936" s="208"/>
      <c r="BQL936" s="208"/>
      <c r="BQM936" s="208"/>
      <c r="BQN936" s="208"/>
      <c r="BQO936" s="208"/>
      <c r="BQP936" s="208"/>
      <c r="BQQ936" s="208"/>
      <c r="BQR936" s="208"/>
      <c r="BQS936" s="208"/>
      <c r="BQT936" s="208"/>
      <c r="BQU936" s="208"/>
      <c r="BQV936" s="208"/>
      <c r="BQW936" s="208"/>
      <c r="BQX936" s="208"/>
      <c r="BQY936" s="208"/>
      <c r="BQZ936" s="208"/>
      <c r="BRA936" s="208"/>
      <c r="BRB936" s="208"/>
      <c r="BRC936" s="208"/>
      <c r="BRD936" s="208"/>
      <c r="BRE936" s="208"/>
      <c r="BRF936" s="208"/>
      <c r="BRG936" s="208"/>
      <c r="BRH936" s="208"/>
      <c r="BRI936" s="208"/>
      <c r="BRJ936" s="208"/>
      <c r="BRK936" s="208"/>
      <c r="BRL936" s="208"/>
      <c r="BRM936" s="208"/>
      <c r="BRN936" s="208"/>
      <c r="BRO936" s="208"/>
      <c r="BRP936" s="208"/>
      <c r="BRQ936" s="208"/>
      <c r="BRR936" s="208"/>
      <c r="BRS936" s="208"/>
      <c r="BRT936" s="208"/>
      <c r="BRU936" s="208"/>
      <c r="BRV936" s="208"/>
      <c r="BRW936" s="208"/>
      <c r="BRX936" s="208"/>
      <c r="BRY936" s="208"/>
      <c r="BRZ936" s="208"/>
      <c r="BSA936" s="208"/>
      <c r="BSB936" s="208"/>
      <c r="BSC936" s="208"/>
      <c r="BSD936" s="208"/>
      <c r="BSE936" s="208"/>
      <c r="BSF936" s="208"/>
      <c r="BSG936" s="208"/>
      <c r="BSH936" s="208"/>
      <c r="BSI936" s="208"/>
      <c r="BSJ936" s="208"/>
      <c r="BSK936" s="208"/>
      <c r="BSL936" s="208"/>
      <c r="BSM936" s="208"/>
      <c r="BSN936" s="208"/>
      <c r="BSO936" s="208"/>
      <c r="BSP936" s="208"/>
      <c r="BSQ936" s="208"/>
      <c r="BSR936" s="208"/>
      <c r="BSS936" s="208"/>
      <c r="BST936" s="208"/>
      <c r="BSU936" s="208"/>
      <c r="BSV936" s="208"/>
      <c r="BSW936" s="208"/>
      <c r="BSX936" s="208"/>
      <c r="BSY936" s="208"/>
      <c r="BSZ936" s="208"/>
      <c r="BTA936" s="208"/>
      <c r="BTB936" s="208"/>
      <c r="BTC936" s="208"/>
      <c r="BTD936" s="208"/>
      <c r="BTE936" s="208"/>
      <c r="BTF936" s="208"/>
      <c r="BTG936" s="208"/>
      <c r="BTH936" s="208"/>
      <c r="BTI936" s="208"/>
      <c r="BTJ936" s="208"/>
      <c r="BTK936" s="208"/>
      <c r="BTL936" s="208"/>
      <c r="BTM936" s="208"/>
      <c r="BTN936" s="208"/>
      <c r="BTO936" s="208"/>
      <c r="BTP936" s="208"/>
      <c r="BTQ936" s="208"/>
      <c r="BTR936" s="208"/>
      <c r="BTS936" s="208"/>
      <c r="BTT936" s="208"/>
      <c r="BTU936" s="208"/>
      <c r="BTV936" s="208"/>
      <c r="BTW936" s="208"/>
      <c r="BTX936" s="208"/>
      <c r="BTY936" s="208"/>
      <c r="BTZ936" s="208"/>
      <c r="BUA936" s="208"/>
      <c r="BUB936" s="208"/>
      <c r="BUC936" s="208"/>
      <c r="BUD936" s="208"/>
      <c r="BUE936" s="208"/>
      <c r="BUF936" s="208"/>
      <c r="BUG936" s="208"/>
      <c r="BUH936" s="208"/>
      <c r="BUI936" s="208"/>
      <c r="BUJ936" s="208"/>
      <c r="BUK936" s="208"/>
      <c r="BUL936" s="208"/>
      <c r="BUM936" s="208"/>
      <c r="BUN936" s="208"/>
      <c r="BUO936" s="208"/>
      <c r="BUP936" s="208"/>
      <c r="BUQ936" s="208"/>
      <c r="BUR936" s="208"/>
      <c r="BUS936" s="208"/>
      <c r="BUT936" s="208"/>
      <c r="BUU936" s="208"/>
      <c r="BUV936" s="208"/>
      <c r="BUW936" s="208"/>
      <c r="BUX936" s="208"/>
      <c r="BUY936" s="208"/>
      <c r="BUZ936" s="208"/>
      <c r="BVA936" s="208"/>
      <c r="BVB936" s="208"/>
      <c r="BVC936" s="208"/>
      <c r="BVD936" s="208"/>
      <c r="BVE936" s="208"/>
      <c r="BVF936" s="208"/>
      <c r="BVG936" s="208"/>
      <c r="BVH936" s="208"/>
      <c r="BVI936" s="208"/>
      <c r="BVJ936" s="208"/>
      <c r="BVK936" s="208"/>
      <c r="BVL936" s="208"/>
      <c r="BVM936" s="208"/>
      <c r="BVN936" s="208"/>
      <c r="BVO936" s="208"/>
      <c r="BVP936" s="208"/>
      <c r="BVQ936" s="208"/>
      <c r="BVR936" s="208"/>
      <c r="BVS936" s="208"/>
      <c r="BVT936" s="208"/>
      <c r="BVU936" s="208"/>
      <c r="BVV936" s="208"/>
      <c r="BVW936" s="208"/>
      <c r="BVX936" s="208"/>
      <c r="BVY936" s="208"/>
      <c r="BVZ936" s="208"/>
      <c r="BWA936" s="208"/>
      <c r="BWB936" s="208"/>
      <c r="BWC936" s="208"/>
      <c r="BWD936" s="208"/>
      <c r="BWE936" s="208"/>
      <c r="BWF936" s="208"/>
      <c r="BWG936" s="208"/>
      <c r="BWH936" s="208"/>
      <c r="BWI936" s="208"/>
      <c r="BWJ936" s="208"/>
      <c r="BWK936" s="208"/>
      <c r="BWL936" s="208"/>
      <c r="BWM936" s="208"/>
      <c r="BWN936" s="208"/>
      <c r="BWO936" s="208"/>
      <c r="BWP936" s="208"/>
      <c r="BWQ936" s="208"/>
      <c r="BWR936" s="208"/>
      <c r="BWS936" s="208"/>
      <c r="BWT936" s="208"/>
      <c r="BWU936" s="208"/>
      <c r="BWV936" s="208"/>
      <c r="BWW936" s="208"/>
      <c r="BWX936" s="208"/>
      <c r="BWY936" s="208"/>
      <c r="BWZ936" s="208"/>
      <c r="BXA936" s="208"/>
      <c r="BXB936" s="208"/>
      <c r="BXC936" s="208"/>
      <c r="BXD936" s="208"/>
      <c r="BXE936" s="208"/>
      <c r="BXF936" s="208"/>
      <c r="BXG936" s="208"/>
      <c r="BXH936" s="208"/>
      <c r="BXI936" s="208"/>
      <c r="BXJ936" s="208"/>
      <c r="BXK936" s="208"/>
      <c r="BXL936" s="208"/>
      <c r="BXM936" s="208"/>
      <c r="BXN936" s="208"/>
      <c r="BXO936" s="208"/>
      <c r="BXP936" s="208"/>
      <c r="BXQ936" s="208"/>
      <c r="BXR936" s="208"/>
      <c r="BXS936" s="208"/>
      <c r="BXT936" s="208"/>
      <c r="BXU936" s="208"/>
      <c r="BXV936" s="208"/>
      <c r="BXW936" s="208"/>
      <c r="BXX936" s="208"/>
      <c r="BXY936" s="208"/>
      <c r="BXZ936" s="208"/>
      <c r="BYA936" s="208"/>
      <c r="BYB936" s="208"/>
      <c r="BYC936" s="208"/>
      <c r="BYD936" s="208"/>
      <c r="BYE936" s="208"/>
      <c r="BYF936" s="208"/>
      <c r="BYG936" s="208"/>
      <c r="BYH936" s="208"/>
      <c r="BYI936" s="208"/>
      <c r="BYJ936" s="208"/>
      <c r="BYK936" s="208"/>
      <c r="BYL936" s="208"/>
      <c r="BYM936" s="208"/>
      <c r="BYN936" s="208"/>
      <c r="BYO936" s="208"/>
      <c r="BYP936" s="208"/>
      <c r="BYQ936" s="208"/>
      <c r="BYR936" s="208"/>
      <c r="BYS936" s="208"/>
      <c r="BYT936" s="208"/>
      <c r="BYU936" s="208"/>
      <c r="BYV936" s="208"/>
      <c r="BYW936" s="208"/>
      <c r="BYX936" s="208"/>
      <c r="BYY936" s="208"/>
      <c r="BYZ936" s="208"/>
      <c r="BZA936" s="208"/>
      <c r="BZB936" s="208"/>
      <c r="BZC936" s="208"/>
      <c r="BZD936" s="208"/>
      <c r="BZE936" s="208"/>
      <c r="BZF936" s="208"/>
      <c r="BZG936" s="208"/>
      <c r="BZH936" s="208"/>
      <c r="BZI936" s="208"/>
      <c r="BZJ936" s="208"/>
      <c r="BZK936" s="208"/>
      <c r="BZL936" s="208"/>
      <c r="BZM936" s="208"/>
      <c r="BZN936" s="208"/>
      <c r="BZO936" s="208"/>
      <c r="BZP936" s="208"/>
      <c r="BZQ936" s="208"/>
      <c r="BZR936" s="208"/>
      <c r="BZS936" s="208"/>
      <c r="BZT936" s="208"/>
      <c r="BZU936" s="208"/>
      <c r="BZV936" s="208"/>
      <c r="BZW936" s="208"/>
      <c r="BZX936" s="208"/>
      <c r="BZY936" s="208"/>
      <c r="BZZ936" s="208"/>
      <c r="CAA936" s="208"/>
      <c r="CAB936" s="208"/>
      <c r="CAC936" s="208"/>
      <c r="CAD936" s="208"/>
      <c r="CAE936" s="208"/>
      <c r="CAF936" s="208"/>
      <c r="CAG936" s="208"/>
      <c r="CAH936" s="208"/>
      <c r="CAI936" s="208"/>
      <c r="CAJ936" s="208"/>
      <c r="CAK936" s="208"/>
      <c r="CAL936" s="208"/>
      <c r="CAM936" s="208"/>
      <c r="CAN936" s="208"/>
      <c r="CAO936" s="208"/>
      <c r="CAP936" s="208"/>
      <c r="CAQ936" s="208"/>
      <c r="CAR936" s="208"/>
      <c r="CAS936" s="208"/>
      <c r="CAT936" s="208"/>
      <c r="CAU936" s="208"/>
      <c r="CAV936" s="208"/>
      <c r="CAW936" s="208"/>
      <c r="CAX936" s="208"/>
      <c r="CAY936" s="208"/>
      <c r="CAZ936" s="208"/>
      <c r="CBA936" s="208"/>
      <c r="CBB936" s="208"/>
      <c r="CBC936" s="208"/>
      <c r="CBD936" s="208"/>
      <c r="CBE936" s="208"/>
      <c r="CBF936" s="208"/>
      <c r="CBG936" s="208"/>
      <c r="CBH936" s="208"/>
      <c r="CBI936" s="208"/>
      <c r="CBJ936" s="208"/>
      <c r="CBK936" s="208"/>
      <c r="CBL936" s="208"/>
      <c r="CBM936" s="208"/>
      <c r="CBN936" s="208"/>
      <c r="CBO936" s="208"/>
      <c r="CBP936" s="208"/>
      <c r="CBQ936" s="208"/>
      <c r="CBR936" s="208"/>
      <c r="CBS936" s="208"/>
      <c r="CBT936" s="208"/>
      <c r="CBU936" s="208"/>
      <c r="CBV936" s="208"/>
      <c r="CBW936" s="208"/>
      <c r="CBX936" s="208"/>
      <c r="CBY936" s="208"/>
      <c r="CBZ936" s="208"/>
      <c r="CCA936" s="208"/>
      <c r="CCB936" s="208"/>
      <c r="CCC936" s="208"/>
      <c r="CCD936" s="208"/>
      <c r="CCE936" s="208"/>
      <c r="CCF936" s="208"/>
      <c r="CCG936" s="208"/>
      <c r="CCH936" s="208"/>
      <c r="CCI936" s="208"/>
      <c r="CCJ936" s="208"/>
      <c r="CCK936" s="208"/>
      <c r="CCL936" s="208"/>
      <c r="CCM936" s="208"/>
      <c r="CCN936" s="208"/>
      <c r="CCO936" s="208"/>
      <c r="CCP936" s="208"/>
      <c r="CCQ936" s="208"/>
      <c r="CCR936" s="208"/>
      <c r="CCS936" s="208"/>
      <c r="CCT936" s="208"/>
      <c r="CCU936" s="208"/>
      <c r="CCV936" s="208"/>
      <c r="CCW936" s="208"/>
      <c r="CCX936" s="208"/>
      <c r="CCY936" s="208"/>
      <c r="CCZ936" s="208"/>
      <c r="CDA936" s="208"/>
      <c r="CDB936" s="208"/>
      <c r="CDC936" s="208"/>
      <c r="CDD936" s="208"/>
      <c r="CDE936" s="208"/>
      <c r="CDF936" s="208"/>
      <c r="CDG936" s="208"/>
      <c r="CDH936" s="208"/>
      <c r="CDI936" s="208"/>
      <c r="CDJ936" s="208"/>
      <c r="CDK936" s="208"/>
      <c r="CDL936" s="208"/>
      <c r="CDM936" s="208"/>
      <c r="CDN936" s="208"/>
      <c r="CDO936" s="208"/>
      <c r="CDP936" s="208"/>
      <c r="CDQ936" s="208"/>
      <c r="CDR936" s="208"/>
      <c r="CDS936" s="208"/>
      <c r="CDT936" s="208"/>
      <c r="CDU936" s="208"/>
      <c r="CDV936" s="208"/>
      <c r="CDW936" s="208"/>
      <c r="CDX936" s="208"/>
      <c r="CDY936" s="208"/>
      <c r="CDZ936" s="208"/>
      <c r="CEA936" s="208"/>
      <c r="CEB936" s="208"/>
      <c r="CEC936" s="208"/>
      <c r="CED936" s="208"/>
      <c r="CEE936" s="208"/>
      <c r="CEF936" s="208"/>
      <c r="CEG936" s="208"/>
      <c r="CEH936" s="208"/>
      <c r="CEI936" s="208"/>
      <c r="CEJ936" s="208"/>
      <c r="CEK936" s="208"/>
      <c r="CEL936" s="208"/>
      <c r="CEM936" s="208"/>
      <c r="CEN936" s="208"/>
      <c r="CEO936" s="208"/>
      <c r="CEP936" s="208"/>
      <c r="CEQ936" s="208"/>
      <c r="CER936" s="208"/>
      <c r="CES936" s="208"/>
      <c r="CET936" s="208"/>
      <c r="CEU936" s="208"/>
      <c r="CEV936" s="208"/>
      <c r="CEW936" s="208"/>
      <c r="CEX936" s="208"/>
      <c r="CEY936" s="208"/>
      <c r="CEZ936" s="208"/>
      <c r="CFA936" s="208"/>
      <c r="CFB936" s="208"/>
      <c r="CFC936" s="208"/>
      <c r="CFD936" s="208"/>
      <c r="CFE936" s="208"/>
      <c r="CFF936" s="208"/>
      <c r="CFG936" s="208"/>
      <c r="CFH936" s="208"/>
      <c r="CFI936" s="208"/>
      <c r="CFJ936" s="208"/>
      <c r="CFK936" s="208"/>
      <c r="CFL936" s="208"/>
      <c r="CFM936" s="208"/>
      <c r="CFN936" s="208"/>
      <c r="CFO936" s="208"/>
      <c r="CFP936" s="208"/>
      <c r="CFQ936" s="208"/>
      <c r="CFR936" s="208"/>
      <c r="CFS936" s="208"/>
      <c r="CFT936" s="208"/>
      <c r="CFU936" s="208"/>
      <c r="CFV936" s="208"/>
      <c r="CFW936" s="208"/>
      <c r="CFX936" s="208"/>
      <c r="CFY936" s="208"/>
      <c r="CFZ936" s="208"/>
      <c r="CGA936" s="208"/>
      <c r="CGB936" s="208"/>
      <c r="CGC936" s="208"/>
      <c r="CGD936" s="208"/>
      <c r="CGE936" s="208"/>
      <c r="CGF936" s="208"/>
      <c r="CGG936" s="208"/>
      <c r="CGH936" s="208"/>
      <c r="CGI936" s="208"/>
      <c r="CGJ936" s="208"/>
      <c r="CGK936" s="208"/>
      <c r="CGL936" s="208"/>
      <c r="CGM936" s="208"/>
      <c r="CGN936" s="208"/>
      <c r="CGO936" s="208"/>
      <c r="CGP936" s="208"/>
      <c r="CGQ936" s="208"/>
      <c r="CGR936" s="208"/>
      <c r="CGS936" s="208"/>
      <c r="CGT936" s="208"/>
      <c r="CGU936" s="208"/>
      <c r="CGV936" s="208"/>
      <c r="CGW936" s="208"/>
      <c r="CGX936" s="208"/>
      <c r="CGY936" s="208"/>
      <c r="CGZ936" s="208"/>
      <c r="CHA936" s="208"/>
      <c r="CHB936" s="208"/>
      <c r="CHC936" s="208"/>
      <c r="CHD936" s="208"/>
      <c r="CHE936" s="208"/>
      <c r="CHF936" s="208"/>
      <c r="CHG936" s="208"/>
      <c r="CHH936" s="208"/>
      <c r="CHI936" s="208"/>
      <c r="CHJ936" s="208"/>
      <c r="CHK936" s="208"/>
      <c r="CHL936" s="208"/>
      <c r="CHM936" s="208"/>
      <c r="CHN936" s="208"/>
      <c r="CHO936" s="208"/>
      <c r="CHP936" s="208"/>
      <c r="CHQ936" s="208"/>
      <c r="CHR936" s="208"/>
      <c r="CHS936" s="208"/>
      <c r="CHT936" s="208"/>
      <c r="CHU936" s="208"/>
      <c r="CHV936" s="208"/>
      <c r="CHW936" s="208"/>
      <c r="CHX936" s="208"/>
      <c r="CHY936" s="208"/>
      <c r="CHZ936" s="208"/>
      <c r="CIA936" s="208"/>
      <c r="CIB936" s="208"/>
      <c r="CIC936" s="208"/>
      <c r="CID936" s="208"/>
      <c r="CIE936" s="208"/>
      <c r="CIF936" s="208"/>
      <c r="CIG936" s="208"/>
      <c r="CIH936" s="208"/>
      <c r="CII936" s="208"/>
      <c r="CIJ936" s="208"/>
      <c r="CIK936" s="208"/>
      <c r="CIL936" s="208"/>
      <c r="CIM936" s="208"/>
      <c r="CIN936" s="208"/>
      <c r="CIO936" s="208"/>
      <c r="CIP936" s="208"/>
      <c r="CIQ936" s="208"/>
      <c r="CIR936" s="208"/>
      <c r="CIS936" s="208"/>
      <c r="CIT936" s="208"/>
      <c r="CIU936" s="208"/>
      <c r="CIV936" s="208"/>
      <c r="CIW936" s="208"/>
      <c r="CIX936" s="208"/>
      <c r="CIY936" s="208"/>
      <c r="CIZ936" s="208"/>
      <c r="CJA936" s="208"/>
      <c r="CJB936" s="208"/>
      <c r="CJC936" s="208"/>
      <c r="CJD936" s="208"/>
      <c r="CJE936" s="208"/>
      <c r="CJF936" s="208"/>
      <c r="CJG936" s="208"/>
      <c r="CJH936" s="208"/>
      <c r="CJI936" s="208"/>
      <c r="CJJ936" s="208"/>
      <c r="CJK936" s="208"/>
      <c r="CJL936" s="208"/>
      <c r="CJM936" s="208"/>
      <c r="CJN936" s="208"/>
      <c r="CJO936" s="208"/>
      <c r="CJP936" s="208"/>
      <c r="CJQ936" s="208"/>
      <c r="CJR936" s="208"/>
      <c r="CJS936" s="208"/>
      <c r="CJT936" s="208"/>
      <c r="CJU936" s="208"/>
      <c r="CJV936" s="208"/>
      <c r="CJW936" s="208"/>
      <c r="CJX936" s="208"/>
      <c r="CJY936" s="208"/>
      <c r="CJZ936" s="208"/>
      <c r="CKA936" s="208"/>
      <c r="CKB936" s="208"/>
      <c r="CKC936" s="208"/>
      <c r="CKD936" s="208"/>
      <c r="CKE936" s="208"/>
      <c r="CKF936" s="208"/>
      <c r="CKG936" s="208"/>
      <c r="CKH936" s="208"/>
      <c r="CKI936" s="208"/>
      <c r="CKJ936" s="208"/>
      <c r="CKK936" s="208"/>
      <c r="CKL936" s="208"/>
      <c r="CKM936" s="208"/>
      <c r="CKN936" s="208"/>
      <c r="CKO936" s="208"/>
      <c r="CKP936" s="208"/>
      <c r="CKQ936" s="208"/>
      <c r="CKR936" s="208"/>
      <c r="CKS936" s="208"/>
      <c r="CKT936" s="208"/>
      <c r="CKU936" s="208"/>
      <c r="CKV936" s="208"/>
      <c r="CKW936" s="208"/>
      <c r="CKX936" s="208"/>
      <c r="CKY936" s="208"/>
      <c r="CKZ936" s="208"/>
      <c r="CLA936" s="208"/>
      <c r="CLB936" s="208"/>
      <c r="CLC936" s="208"/>
      <c r="CLD936" s="208"/>
      <c r="CLE936" s="208"/>
      <c r="CLF936" s="208"/>
      <c r="CLG936" s="208"/>
      <c r="CLH936" s="208"/>
      <c r="CLI936" s="208"/>
      <c r="CLJ936" s="208"/>
      <c r="CLK936" s="208"/>
      <c r="CLL936" s="208"/>
      <c r="CLM936" s="208"/>
      <c r="CLN936" s="208"/>
      <c r="CLO936" s="208"/>
      <c r="CLP936" s="208"/>
      <c r="CLQ936" s="208"/>
      <c r="CLR936" s="208"/>
      <c r="CLS936" s="208"/>
      <c r="CLT936" s="208"/>
      <c r="CLU936" s="208"/>
      <c r="CLV936" s="208"/>
      <c r="CLW936" s="208"/>
      <c r="CLX936" s="208"/>
      <c r="CLY936" s="208"/>
      <c r="CLZ936" s="208"/>
      <c r="CMA936" s="208"/>
      <c r="CMB936" s="208"/>
      <c r="CMC936" s="208"/>
      <c r="CMD936" s="208"/>
      <c r="CME936" s="208"/>
      <c r="CMF936" s="208"/>
      <c r="CMG936" s="208"/>
      <c r="CMH936" s="208"/>
      <c r="CMI936" s="208"/>
      <c r="CMJ936" s="208"/>
      <c r="CMK936" s="208"/>
      <c r="CML936" s="208"/>
      <c r="CMM936" s="208"/>
      <c r="CMN936" s="208"/>
      <c r="CMO936" s="208"/>
      <c r="CMP936" s="208"/>
      <c r="CMQ936" s="208"/>
      <c r="CMR936" s="208"/>
      <c r="CMS936" s="208"/>
      <c r="CMT936" s="208"/>
      <c r="CMU936" s="208"/>
      <c r="CMV936" s="208"/>
      <c r="CMW936" s="208"/>
      <c r="CMX936" s="208"/>
      <c r="CMY936" s="208"/>
      <c r="CMZ936" s="208"/>
      <c r="CNA936" s="208"/>
      <c r="CNB936" s="208"/>
      <c r="CNC936" s="208"/>
      <c r="CND936" s="208"/>
      <c r="CNE936" s="208"/>
      <c r="CNF936" s="208"/>
      <c r="CNG936" s="208"/>
      <c r="CNH936" s="208"/>
      <c r="CNI936" s="208"/>
      <c r="CNJ936" s="208"/>
      <c r="CNK936" s="208"/>
      <c r="CNL936" s="208"/>
      <c r="CNM936" s="208"/>
      <c r="CNN936" s="208"/>
      <c r="CNO936" s="208"/>
      <c r="CNP936" s="208"/>
      <c r="CNQ936" s="208"/>
      <c r="CNR936" s="208"/>
      <c r="CNS936" s="208"/>
      <c r="CNT936" s="208"/>
      <c r="CNU936" s="208"/>
      <c r="CNV936" s="208"/>
      <c r="CNW936" s="208"/>
      <c r="CNX936" s="208"/>
      <c r="CNY936" s="208"/>
      <c r="CNZ936" s="208"/>
      <c r="COA936" s="208"/>
      <c r="COB936" s="208"/>
      <c r="COC936" s="208"/>
      <c r="COD936" s="208"/>
      <c r="COE936" s="208"/>
      <c r="COF936" s="208"/>
      <c r="COG936" s="208"/>
      <c r="COH936" s="208"/>
      <c r="COI936" s="208"/>
      <c r="COJ936" s="208"/>
      <c r="COK936" s="208"/>
      <c r="COL936" s="208"/>
      <c r="COM936" s="208"/>
      <c r="CON936" s="208"/>
      <c r="COO936" s="208"/>
      <c r="COP936" s="208"/>
      <c r="COQ936" s="208"/>
      <c r="COR936" s="208"/>
      <c r="COS936" s="208"/>
      <c r="COT936" s="208"/>
      <c r="COU936" s="208"/>
      <c r="COV936" s="208"/>
      <c r="COW936" s="208"/>
      <c r="COX936" s="208"/>
      <c r="COY936" s="208"/>
      <c r="COZ936" s="208"/>
      <c r="CPA936" s="208"/>
      <c r="CPB936" s="208"/>
      <c r="CPC936" s="208"/>
      <c r="CPD936" s="208"/>
      <c r="CPE936" s="208"/>
      <c r="CPF936" s="208"/>
      <c r="CPG936" s="208"/>
      <c r="CPH936" s="208"/>
      <c r="CPI936" s="208"/>
      <c r="CPJ936" s="208"/>
      <c r="CPK936" s="208"/>
      <c r="CPL936" s="208"/>
      <c r="CPM936" s="208"/>
      <c r="CPN936" s="208"/>
      <c r="CPO936" s="208"/>
      <c r="CPP936" s="208"/>
      <c r="CPQ936" s="208"/>
      <c r="CPR936" s="208"/>
      <c r="CPS936" s="208"/>
      <c r="CPT936" s="208"/>
      <c r="CPU936" s="208"/>
      <c r="CPV936" s="208"/>
      <c r="CPW936" s="208"/>
      <c r="CPX936" s="208"/>
      <c r="CPY936" s="208"/>
      <c r="CPZ936" s="208"/>
      <c r="CQA936" s="208"/>
      <c r="CQB936" s="208"/>
      <c r="CQC936" s="208"/>
      <c r="CQD936" s="208"/>
      <c r="CQE936" s="208"/>
      <c r="CQF936" s="208"/>
      <c r="CQG936" s="208"/>
      <c r="CQH936" s="208"/>
      <c r="CQI936" s="208"/>
      <c r="CQJ936" s="208"/>
      <c r="CQK936" s="208"/>
      <c r="CQL936" s="208"/>
      <c r="CQM936" s="208"/>
      <c r="CQN936" s="208"/>
      <c r="CQO936" s="208"/>
      <c r="CQP936" s="208"/>
      <c r="CQQ936" s="208"/>
      <c r="CQR936" s="208"/>
      <c r="CQS936" s="208"/>
      <c r="CQT936" s="208"/>
      <c r="CQU936" s="208"/>
      <c r="CQV936" s="208"/>
      <c r="CQW936" s="208"/>
      <c r="CQX936" s="208"/>
      <c r="CQY936" s="208"/>
      <c r="CQZ936" s="208"/>
      <c r="CRA936" s="208"/>
      <c r="CRB936" s="208"/>
      <c r="CRC936" s="208"/>
      <c r="CRD936" s="208"/>
      <c r="CRE936" s="208"/>
      <c r="CRF936" s="208"/>
      <c r="CRG936" s="208"/>
      <c r="CRH936" s="208"/>
      <c r="CRI936" s="208"/>
      <c r="CRJ936" s="208"/>
      <c r="CRK936" s="208"/>
      <c r="CRL936" s="208"/>
      <c r="CRM936" s="208"/>
      <c r="CRN936" s="208"/>
      <c r="CRO936" s="208"/>
      <c r="CRP936" s="208"/>
      <c r="CRQ936" s="208"/>
      <c r="CRR936" s="208"/>
      <c r="CRS936" s="208"/>
      <c r="CRT936" s="208"/>
      <c r="CRU936" s="208"/>
      <c r="CRV936" s="208"/>
      <c r="CRW936" s="208"/>
      <c r="CRX936" s="208"/>
      <c r="CRY936" s="208"/>
      <c r="CRZ936" s="208"/>
      <c r="CSA936" s="208"/>
      <c r="CSB936" s="208"/>
      <c r="CSC936" s="208"/>
      <c r="CSD936" s="208"/>
      <c r="CSE936" s="208"/>
      <c r="CSF936" s="208"/>
      <c r="CSG936" s="208"/>
      <c r="CSH936" s="208"/>
      <c r="CSI936" s="208"/>
      <c r="CSJ936" s="208"/>
      <c r="CSK936" s="208"/>
      <c r="CSL936" s="208"/>
      <c r="CSM936" s="208"/>
      <c r="CSN936" s="208"/>
      <c r="CSO936" s="208"/>
      <c r="CSP936" s="208"/>
      <c r="CSQ936" s="208"/>
      <c r="CSR936" s="208"/>
      <c r="CSS936" s="208"/>
      <c r="CST936" s="208"/>
      <c r="CSU936" s="208"/>
      <c r="CSV936" s="208"/>
      <c r="CSW936" s="208"/>
      <c r="CSX936" s="208"/>
      <c r="CSY936" s="208"/>
      <c r="CSZ936" s="208"/>
      <c r="CTA936" s="208"/>
      <c r="CTB936" s="208"/>
      <c r="CTC936" s="208"/>
      <c r="CTD936" s="208"/>
      <c r="CTE936" s="208"/>
      <c r="CTF936" s="208"/>
      <c r="CTG936" s="208"/>
      <c r="CTH936" s="208"/>
      <c r="CTI936" s="208"/>
      <c r="CTJ936" s="208"/>
      <c r="CTK936" s="208"/>
      <c r="CTL936" s="208"/>
      <c r="CTM936" s="208"/>
      <c r="CTN936" s="208"/>
      <c r="CTO936" s="208"/>
      <c r="CTP936" s="208"/>
      <c r="CTQ936" s="208"/>
      <c r="CTR936" s="208"/>
      <c r="CTS936" s="208"/>
      <c r="CTT936" s="208"/>
      <c r="CTU936" s="208"/>
      <c r="CTV936" s="208"/>
      <c r="CTW936" s="208"/>
      <c r="CTX936" s="208"/>
      <c r="CTY936" s="208"/>
      <c r="CTZ936" s="208"/>
      <c r="CUA936" s="208"/>
      <c r="CUB936" s="208"/>
      <c r="CUC936" s="208"/>
      <c r="CUD936" s="208"/>
      <c r="CUE936" s="208"/>
      <c r="CUF936" s="208"/>
      <c r="CUG936" s="208"/>
      <c r="CUH936" s="208"/>
      <c r="CUI936" s="208"/>
      <c r="CUJ936" s="208"/>
      <c r="CUK936" s="208"/>
      <c r="CUL936" s="208"/>
      <c r="CUM936" s="208"/>
      <c r="CUN936" s="208"/>
      <c r="CUO936" s="208"/>
      <c r="CUP936" s="208"/>
      <c r="CUQ936" s="208"/>
      <c r="CUR936" s="208"/>
      <c r="CUS936" s="208"/>
      <c r="CUT936" s="208"/>
      <c r="CUU936" s="208"/>
      <c r="CUV936" s="208"/>
      <c r="CUW936" s="208"/>
      <c r="CUX936" s="208"/>
      <c r="CUY936" s="208"/>
      <c r="CUZ936" s="208"/>
      <c r="CVA936" s="208"/>
      <c r="CVB936" s="208"/>
      <c r="CVC936" s="208"/>
      <c r="CVD936" s="208"/>
      <c r="CVE936" s="208"/>
      <c r="CVF936" s="208"/>
      <c r="CVG936" s="208"/>
      <c r="CVH936" s="208"/>
      <c r="CVI936" s="208"/>
      <c r="CVJ936" s="208"/>
      <c r="CVK936" s="208"/>
      <c r="CVL936" s="208"/>
      <c r="CVM936" s="208"/>
      <c r="CVN936" s="208"/>
      <c r="CVO936" s="208"/>
      <c r="CVP936" s="208"/>
      <c r="CVQ936" s="208"/>
      <c r="CVR936" s="208"/>
      <c r="CVS936" s="208"/>
      <c r="CVT936" s="208"/>
      <c r="CVU936" s="208"/>
      <c r="CVV936" s="208"/>
      <c r="CVW936" s="208"/>
      <c r="CVX936" s="208"/>
      <c r="CVY936" s="208"/>
      <c r="CVZ936" s="208"/>
      <c r="CWA936" s="208"/>
      <c r="CWB936" s="208"/>
      <c r="CWC936" s="208"/>
      <c r="CWD936" s="208"/>
      <c r="CWE936" s="208"/>
      <c r="CWF936" s="208"/>
      <c r="CWG936" s="208"/>
      <c r="CWH936" s="208"/>
      <c r="CWI936" s="208"/>
      <c r="CWJ936" s="208"/>
      <c r="CWK936" s="208"/>
      <c r="CWL936" s="208"/>
      <c r="CWM936" s="208"/>
      <c r="CWN936" s="208"/>
      <c r="CWO936" s="208"/>
      <c r="CWP936" s="208"/>
      <c r="CWQ936" s="208"/>
      <c r="CWR936" s="208"/>
      <c r="CWS936" s="208"/>
      <c r="CWT936" s="208"/>
      <c r="CWU936" s="208"/>
      <c r="CWV936" s="208"/>
      <c r="CWW936" s="208"/>
      <c r="CWX936" s="208"/>
      <c r="CWY936" s="208"/>
      <c r="CWZ936" s="208"/>
      <c r="CXA936" s="208"/>
      <c r="CXB936" s="208"/>
      <c r="CXC936" s="208"/>
      <c r="CXD936" s="208"/>
      <c r="CXE936" s="208"/>
      <c r="CXF936" s="208"/>
      <c r="CXG936" s="208"/>
      <c r="CXH936" s="208"/>
      <c r="CXI936" s="208"/>
      <c r="CXJ936" s="208"/>
      <c r="CXK936" s="208"/>
      <c r="CXL936" s="208"/>
      <c r="CXM936" s="208"/>
      <c r="CXN936" s="208"/>
      <c r="CXO936" s="208"/>
      <c r="CXP936" s="208"/>
      <c r="CXQ936" s="208"/>
      <c r="CXR936" s="208"/>
      <c r="CXS936" s="208"/>
      <c r="CXT936" s="208"/>
      <c r="CXU936" s="208"/>
      <c r="CXV936" s="208"/>
      <c r="CXW936" s="208"/>
      <c r="CXX936" s="208"/>
      <c r="CXY936" s="208"/>
      <c r="CXZ936" s="208"/>
      <c r="CYA936" s="208"/>
      <c r="CYB936" s="208"/>
      <c r="CYC936" s="208"/>
      <c r="CYD936" s="208"/>
      <c r="CYE936" s="208"/>
      <c r="CYF936" s="208"/>
      <c r="CYG936" s="208"/>
      <c r="CYH936" s="208"/>
      <c r="CYI936" s="208"/>
      <c r="CYJ936" s="208"/>
      <c r="CYK936" s="208"/>
      <c r="CYL936" s="208"/>
      <c r="CYM936" s="208"/>
      <c r="CYN936" s="208"/>
      <c r="CYO936" s="208"/>
      <c r="CYP936" s="208"/>
      <c r="CYQ936" s="208"/>
      <c r="CYR936" s="208"/>
      <c r="CYS936" s="208"/>
      <c r="CYT936" s="208"/>
      <c r="CYU936" s="208"/>
      <c r="CYV936" s="208"/>
      <c r="CYW936" s="208"/>
      <c r="CYX936" s="208"/>
      <c r="CYY936" s="208"/>
      <c r="CYZ936" s="208"/>
      <c r="CZA936" s="208"/>
      <c r="CZB936" s="208"/>
      <c r="CZC936" s="208"/>
      <c r="CZD936" s="208"/>
      <c r="CZE936" s="208"/>
      <c r="CZF936" s="208"/>
      <c r="CZG936" s="208"/>
      <c r="CZH936" s="208"/>
      <c r="CZI936" s="208"/>
      <c r="CZJ936" s="208"/>
      <c r="CZK936" s="208"/>
      <c r="CZL936" s="208"/>
      <c r="CZM936" s="208"/>
      <c r="CZN936" s="208"/>
      <c r="CZO936" s="208"/>
      <c r="CZP936" s="208"/>
      <c r="CZQ936" s="208"/>
      <c r="CZR936" s="208"/>
      <c r="CZS936" s="208"/>
      <c r="CZT936" s="208"/>
      <c r="CZU936" s="208"/>
      <c r="CZV936" s="208"/>
      <c r="CZW936" s="208"/>
      <c r="CZX936" s="208"/>
      <c r="CZY936" s="208"/>
      <c r="CZZ936" s="208"/>
      <c r="DAA936" s="208"/>
      <c r="DAB936" s="208"/>
      <c r="DAC936" s="208"/>
      <c r="DAD936" s="208"/>
      <c r="DAE936" s="208"/>
      <c r="DAF936" s="208"/>
      <c r="DAG936" s="208"/>
      <c r="DAH936" s="208"/>
      <c r="DAI936" s="208"/>
      <c r="DAJ936" s="208"/>
      <c r="DAK936" s="208"/>
      <c r="DAL936" s="208"/>
      <c r="DAM936" s="208"/>
      <c r="DAN936" s="208"/>
      <c r="DAO936" s="208"/>
      <c r="DAP936" s="208"/>
      <c r="DAQ936" s="208"/>
      <c r="DAR936" s="208"/>
      <c r="DAS936" s="208"/>
      <c r="DAT936" s="208"/>
      <c r="DAU936" s="208"/>
      <c r="DAV936" s="208"/>
      <c r="DAW936" s="208"/>
      <c r="DAX936" s="208"/>
      <c r="DAY936" s="208"/>
      <c r="DAZ936" s="208"/>
      <c r="DBA936" s="208"/>
      <c r="DBB936" s="208"/>
      <c r="DBC936" s="208"/>
      <c r="DBD936" s="208"/>
      <c r="DBE936" s="208"/>
      <c r="DBF936" s="208"/>
      <c r="DBG936" s="208"/>
      <c r="DBH936" s="208"/>
      <c r="DBI936" s="208"/>
      <c r="DBJ936" s="208"/>
      <c r="DBK936" s="208"/>
      <c r="DBL936" s="208"/>
      <c r="DBM936" s="208"/>
      <c r="DBN936" s="208"/>
      <c r="DBO936" s="208"/>
      <c r="DBP936" s="208"/>
      <c r="DBQ936" s="208"/>
      <c r="DBR936" s="208"/>
      <c r="DBS936" s="208"/>
      <c r="DBT936" s="208"/>
      <c r="DBU936" s="208"/>
      <c r="DBV936" s="208"/>
      <c r="DBW936" s="208"/>
      <c r="DBX936" s="208"/>
      <c r="DBY936" s="208"/>
      <c r="DBZ936" s="208"/>
      <c r="DCA936" s="208"/>
      <c r="DCB936" s="208"/>
      <c r="DCC936" s="208"/>
      <c r="DCD936" s="208"/>
      <c r="DCE936" s="208"/>
      <c r="DCF936" s="208"/>
      <c r="DCG936" s="208"/>
      <c r="DCH936" s="208"/>
      <c r="DCI936" s="208"/>
      <c r="DCJ936" s="208"/>
      <c r="DCK936" s="208"/>
      <c r="DCL936" s="208"/>
      <c r="DCM936" s="208"/>
      <c r="DCN936" s="208"/>
      <c r="DCO936" s="208"/>
      <c r="DCP936" s="208"/>
      <c r="DCQ936" s="208"/>
      <c r="DCR936" s="208"/>
      <c r="DCS936" s="208"/>
      <c r="DCT936" s="208"/>
      <c r="DCU936" s="208"/>
      <c r="DCV936" s="208"/>
      <c r="DCW936" s="208"/>
      <c r="DCX936" s="208"/>
      <c r="DCY936" s="208"/>
      <c r="DCZ936" s="208"/>
      <c r="DDA936" s="208"/>
      <c r="DDB936" s="208"/>
      <c r="DDC936" s="208"/>
      <c r="DDD936" s="208"/>
      <c r="DDE936" s="208"/>
      <c r="DDF936" s="208"/>
      <c r="DDG936" s="208"/>
      <c r="DDH936" s="208"/>
      <c r="DDI936" s="208"/>
      <c r="DDJ936" s="208"/>
      <c r="DDK936" s="208"/>
      <c r="DDL936" s="208"/>
      <c r="DDM936" s="208"/>
      <c r="DDN936" s="208"/>
      <c r="DDO936" s="208"/>
      <c r="DDP936" s="208"/>
      <c r="DDQ936" s="208"/>
      <c r="DDR936" s="208"/>
      <c r="DDS936" s="208"/>
      <c r="DDT936" s="208"/>
      <c r="DDU936" s="208"/>
      <c r="DDV936" s="208"/>
      <c r="DDW936" s="208"/>
      <c r="DDX936" s="208"/>
      <c r="DDY936" s="208"/>
      <c r="DDZ936" s="208"/>
      <c r="DEA936" s="208"/>
      <c r="DEB936" s="208"/>
      <c r="DEC936" s="208"/>
      <c r="DED936" s="208"/>
      <c r="DEE936" s="208"/>
      <c r="DEF936" s="208"/>
      <c r="DEG936" s="208"/>
      <c r="DEH936" s="208"/>
      <c r="DEI936" s="208"/>
      <c r="DEJ936" s="208"/>
      <c r="DEK936" s="208"/>
      <c r="DEL936" s="208"/>
      <c r="DEM936" s="208"/>
      <c r="DEN936" s="208"/>
      <c r="DEO936" s="208"/>
      <c r="DEP936" s="208"/>
      <c r="DEQ936" s="208"/>
      <c r="DER936" s="208"/>
      <c r="DES936" s="208"/>
      <c r="DET936" s="208"/>
      <c r="DEU936" s="208"/>
      <c r="DEV936" s="208"/>
      <c r="DEW936" s="208"/>
      <c r="DEX936" s="208"/>
      <c r="DEY936" s="208"/>
      <c r="DEZ936" s="208"/>
      <c r="DFA936" s="208"/>
      <c r="DFB936" s="208"/>
      <c r="DFC936" s="208"/>
      <c r="DFD936" s="208"/>
      <c r="DFE936" s="208"/>
      <c r="DFF936" s="208"/>
      <c r="DFG936" s="208"/>
      <c r="DFH936" s="208"/>
      <c r="DFI936" s="208"/>
      <c r="DFJ936" s="208"/>
      <c r="DFK936" s="208"/>
      <c r="DFL936" s="208"/>
      <c r="DFM936" s="208"/>
      <c r="DFN936" s="208"/>
      <c r="DFO936" s="208"/>
      <c r="DFP936" s="208"/>
      <c r="DFQ936" s="208"/>
      <c r="DFR936" s="208"/>
      <c r="DFS936" s="208"/>
      <c r="DFT936" s="208"/>
      <c r="DFU936" s="208"/>
      <c r="DFV936" s="208"/>
      <c r="DFW936" s="208"/>
      <c r="DFX936" s="208"/>
      <c r="DFY936" s="208"/>
      <c r="DFZ936" s="208"/>
      <c r="DGA936" s="208"/>
      <c r="DGB936" s="208"/>
      <c r="DGC936" s="208"/>
      <c r="DGD936" s="208"/>
      <c r="DGE936" s="208"/>
      <c r="DGF936" s="208"/>
      <c r="DGG936" s="208"/>
      <c r="DGH936" s="208"/>
      <c r="DGI936" s="208"/>
      <c r="DGJ936" s="208"/>
      <c r="DGK936" s="208"/>
      <c r="DGL936" s="208"/>
      <c r="DGM936" s="208"/>
      <c r="DGN936" s="208"/>
      <c r="DGO936" s="208"/>
      <c r="DGP936" s="208"/>
      <c r="DGQ936" s="208"/>
      <c r="DGR936" s="208"/>
      <c r="DGS936" s="208"/>
      <c r="DGT936" s="208"/>
      <c r="DGU936" s="208"/>
      <c r="DGV936" s="208"/>
      <c r="DGW936" s="208"/>
      <c r="DGX936" s="208"/>
      <c r="DGY936" s="208"/>
      <c r="DGZ936" s="208"/>
      <c r="DHA936" s="208"/>
      <c r="DHB936" s="208"/>
      <c r="DHC936" s="208"/>
      <c r="DHD936" s="208"/>
      <c r="DHE936" s="208"/>
      <c r="DHF936" s="208"/>
      <c r="DHG936" s="208"/>
      <c r="DHH936" s="208"/>
      <c r="DHI936" s="208"/>
      <c r="DHJ936" s="208"/>
      <c r="DHK936" s="208"/>
      <c r="DHL936" s="208"/>
      <c r="DHM936" s="208"/>
      <c r="DHN936" s="208"/>
      <c r="DHO936" s="208"/>
      <c r="DHP936" s="208"/>
      <c r="DHQ936" s="208"/>
      <c r="DHR936" s="208"/>
      <c r="DHS936" s="208"/>
      <c r="DHT936" s="208"/>
      <c r="DHU936" s="208"/>
      <c r="DHV936" s="208"/>
      <c r="DHW936" s="208"/>
      <c r="DHX936" s="208"/>
      <c r="DHY936" s="208"/>
      <c r="DHZ936" s="208"/>
      <c r="DIA936" s="208"/>
      <c r="DIB936" s="208"/>
      <c r="DIC936" s="208"/>
      <c r="DID936" s="208"/>
      <c r="DIE936" s="208"/>
      <c r="DIF936" s="208"/>
      <c r="DIG936" s="208"/>
      <c r="DIH936" s="208"/>
      <c r="DII936" s="208"/>
      <c r="DIJ936" s="208"/>
      <c r="DIK936" s="208"/>
      <c r="DIL936" s="208"/>
      <c r="DIM936" s="208"/>
      <c r="DIN936" s="208"/>
      <c r="DIO936" s="208"/>
      <c r="DIP936" s="208"/>
      <c r="DIQ936" s="208"/>
      <c r="DIR936" s="208"/>
      <c r="DIS936" s="208"/>
      <c r="DIT936" s="208"/>
      <c r="DIU936" s="208"/>
      <c r="DIV936" s="208"/>
      <c r="DIW936" s="208"/>
      <c r="DIX936" s="208"/>
      <c r="DIY936" s="208"/>
      <c r="DIZ936" s="208"/>
      <c r="DJA936" s="208"/>
      <c r="DJB936" s="208"/>
      <c r="DJC936" s="208"/>
      <c r="DJD936" s="208"/>
      <c r="DJE936" s="208"/>
      <c r="DJF936" s="208"/>
      <c r="DJG936" s="208"/>
      <c r="DJH936" s="208"/>
      <c r="DJI936" s="208"/>
      <c r="DJJ936" s="208"/>
      <c r="DJK936" s="208"/>
      <c r="DJL936" s="208"/>
      <c r="DJM936" s="208"/>
      <c r="DJN936" s="208"/>
      <c r="DJO936" s="208"/>
      <c r="DJP936" s="208"/>
      <c r="DJQ936" s="208"/>
      <c r="DJR936" s="208"/>
      <c r="DJS936" s="208"/>
      <c r="DJT936" s="208"/>
      <c r="DJU936" s="208"/>
      <c r="DJV936" s="208"/>
      <c r="DJW936" s="208"/>
      <c r="DJX936" s="208"/>
      <c r="DJY936" s="208"/>
      <c r="DJZ936" s="208"/>
      <c r="DKA936" s="208"/>
      <c r="DKB936" s="208"/>
      <c r="DKC936" s="208"/>
      <c r="DKD936" s="208"/>
      <c r="DKE936" s="208"/>
      <c r="DKF936" s="208"/>
      <c r="DKG936" s="208"/>
      <c r="DKH936" s="208"/>
      <c r="DKI936" s="208"/>
      <c r="DKJ936" s="208"/>
      <c r="DKK936" s="208"/>
      <c r="DKL936" s="208"/>
      <c r="DKM936" s="208"/>
      <c r="DKN936" s="208"/>
      <c r="DKO936" s="208"/>
      <c r="DKP936" s="208"/>
      <c r="DKQ936" s="208"/>
      <c r="DKR936" s="208"/>
      <c r="DKS936" s="208"/>
      <c r="DKT936" s="208"/>
      <c r="DKU936" s="208"/>
      <c r="DKV936" s="208"/>
      <c r="DKW936" s="208"/>
      <c r="DKX936" s="208"/>
      <c r="DKY936" s="208"/>
      <c r="DKZ936" s="208"/>
      <c r="DLA936" s="208"/>
      <c r="DLB936" s="208"/>
      <c r="DLC936" s="208"/>
      <c r="DLD936" s="208"/>
      <c r="DLE936" s="208"/>
      <c r="DLF936" s="208"/>
      <c r="DLG936" s="208"/>
      <c r="DLH936" s="208"/>
      <c r="DLI936" s="208"/>
      <c r="DLJ936" s="208"/>
      <c r="DLK936" s="208"/>
      <c r="DLL936" s="208"/>
      <c r="DLM936" s="208"/>
      <c r="DLN936" s="208"/>
      <c r="DLO936" s="208"/>
      <c r="DLP936" s="208"/>
      <c r="DLQ936" s="208"/>
      <c r="DLR936" s="208"/>
      <c r="DLS936" s="208"/>
      <c r="DLT936" s="208"/>
      <c r="DLU936" s="208"/>
      <c r="DLV936" s="208"/>
      <c r="DLW936" s="208"/>
      <c r="DLX936" s="208"/>
      <c r="DLY936" s="208"/>
      <c r="DLZ936" s="208"/>
      <c r="DMA936" s="208"/>
      <c r="DMB936" s="208"/>
      <c r="DMC936" s="208"/>
      <c r="DMD936" s="208"/>
      <c r="DME936" s="208"/>
      <c r="DMF936" s="208"/>
      <c r="DMG936" s="208"/>
      <c r="DMH936" s="208"/>
      <c r="DMI936" s="208"/>
      <c r="DMJ936" s="208"/>
      <c r="DMK936" s="208"/>
      <c r="DML936" s="208"/>
      <c r="DMM936" s="208"/>
      <c r="DMN936" s="208"/>
      <c r="DMO936" s="208"/>
      <c r="DMP936" s="208"/>
      <c r="DMQ936" s="208"/>
      <c r="DMR936" s="208"/>
      <c r="DMS936" s="208"/>
      <c r="DMT936" s="208"/>
      <c r="DMU936" s="208"/>
      <c r="DMV936" s="208"/>
      <c r="DMW936" s="208"/>
      <c r="DMX936" s="208"/>
      <c r="DMY936" s="208"/>
      <c r="DMZ936" s="208"/>
      <c r="DNA936" s="208"/>
      <c r="DNB936" s="208"/>
      <c r="DNC936" s="208"/>
      <c r="DND936" s="208"/>
      <c r="DNE936" s="208"/>
      <c r="DNF936" s="208"/>
      <c r="DNG936" s="208"/>
      <c r="DNH936" s="208"/>
      <c r="DNI936" s="208"/>
      <c r="DNJ936" s="208"/>
      <c r="DNK936" s="208"/>
      <c r="DNL936" s="208"/>
      <c r="DNM936" s="208"/>
      <c r="DNN936" s="208"/>
      <c r="DNO936" s="208"/>
      <c r="DNP936" s="208"/>
      <c r="DNQ936" s="208"/>
      <c r="DNR936" s="208"/>
      <c r="DNS936" s="208"/>
      <c r="DNT936" s="208"/>
      <c r="DNU936" s="208"/>
      <c r="DNV936" s="208"/>
      <c r="DNW936" s="208"/>
      <c r="DNX936" s="208"/>
      <c r="DNY936" s="208"/>
      <c r="DNZ936" s="208"/>
      <c r="DOA936" s="208"/>
      <c r="DOB936" s="208"/>
      <c r="DOC936" s="208"/>
      <c r="DOD936" s="208"/>
      <c r="DOE936" s="208"/>
      <c r="DOF936" s="208"/>
      <c r="DOG936" s="208"/>
      <c r="DOH936" s="208"/>
      <c r="DOI936" s="208"/>
      <c r="DOJ936" s="208"/>
      <c r="DOK936" s="208"/>
      <c r="DOL936" s="208"/>
      <c r="DOM936" s="208"/>
      <c r="DON936" s="208"/>
      <c r="DOO936" s="208"/>
      <c r="DOP936" s="208"/>
      <c r="DOQ936" s="208"/>
      <c r="DOR936" s="208"/>
      <c r="DOS936" s="208"/>
      <c r="DOT936" s="208"/>
      <c r="DOU936" s="208"/>
      <c r="DOV936" s="208"/>
      <c r="DOW936" s="208"/>
      <c r="DOX936" s="208"/>
      <c r="DOY936" s="208"/>
      <c r="DOZ936" s="208"/>
      <c r="DPA936" s="208"/>
      <c r="DPB936" s="208"/>
      <c r="DPC936" s="208"/>
      <c r="DPD936" s="208"/>
      <c r="DPE936" s="208"/>
      <c r="DPF936" s="208"/>
      <c r="DPG936" s="208"/>
      <c r="DPH936" s="208"/>
      <c r="DPI936" s="208"/>
      <c r="DPJ936" s="208"/>
      <c r="DPK936" s="208"/>
      <c r="DPL936" s="208"/>
      <c r="DPM936" s="208"/>
      <c r="DPN936" s="208"/>
      <c r="DPO936" s="208"/>
      <c r="DPP936" s="208"/>
      <c r="DPQ936" s="208"/>
      <c r="DPR936" s="208"/>
      <c r="DPS936" s="208"/>
      <c r="DPT936" s="208"/>
      <c r="DPU936" s="208"/>
      <c r="DPV936" s="208"/>
      <c r="DPW936" s="208"/>
      <c r="DPX936" s="208"/>
      <c r="DPY936" s="208"/>
      <c r="DPZ936" s="208"/>
      <c r="DQA936" s="208"/>
      <c r="DQB936" s="208"/>
      <c r="DQC936" s="208"/>
      <c r="DQD936" s="208"/>
      <c r="DQE936" s="208"/>
      <c r="DQF936" s="208"/>
      <c r="DQG936" s="208"/>
      <c r="DQH936" s="208"/>
      <c r="DQI936" s="208"/>
      <c r="DQJ936" s="208"/>
      <c r="DQK936" s="208"/>
      <c r="DQL936" s="208"/>
      <c r="DQM936" s="208"/>
      <c r="DQN936" s="208"/>
      <c r="DQO936" s="208"/>
      <c r="DQP936" s="208"/>
      <c r="DQQ936" s="208"/>
      <c r="DQR936" s="208"/>
      <c r="DQS936" s="208"/>
      <c r="DQT936" s="208"/>
      <c r="DQU936" s="208"/>
      <c r="DQV936" s="208"/>
      <c r="DQW936" s="208"/>
      <c r="DQX936" s="208"/>
      <c r="DQY936" s="208"/>
      <c r="DQZ936" s="208"/>
      <c r="DRA936" s="208"/>
      <c r="DRB936" s="208"/>
      <c r="DRC936" s="208"/>
      <c r="DRD936" s="208"/>
      <c r="DRE936" s="208"/>
      <c r="DRF936" s="208"/>
      <c r="DRG936" s="208"/>
      <c r="DRH936" s="208"/>
      <c r="DRI936" s="208"/>
      <c r="DRJ936" s="208"/>
      <c r="DRK936" s="208"/>
      <c r="DRL936" s="208"/>
      <c r="DRM936" s="208"/>
      <c r="DRN936" s="208"/>
      <c r="DRO936" s="208"/>
      <c r="DRP936" s="208"/>
      <c r="DRQ936" s="208"/>
      <c r="DRR936" s="208"/>
      <c r="DRS936" s="208"/>
      <c r="DRT936" s="208"/>
      <c r="DRU936" s="208"/>
      <c r="DRV936" s="208"/>
      <c r="DRW936" s="208"/>
      <c r="DRX936" s="208"/>
      <c r="DRY936" s="208"/>
      <c r="DRZ936" s="208"/>
      <c r="DSA936" s="208"/>
      <c r="DSB936" s="208"/>
      <c r="DSC936" s="208"/>
      <c r="DSD936" s="208"/>
      <c r="DSE936" s="208"/>
      <c r="DSF936" s="208"/>
      <c r="DSG936" s="208"/>
      <c r="DSH936" s="208"/>
      <c r="DSI936" s="208"/>
      <c r="DSJ936" s="208"/>
      <c r="DSK936" s="208"/>
      <c r="DSL936" s="208"/>
      <c r="DSM936" s="208"/>
      <c r="DSN936" s="208"/>
      <c r="DSO936" s="208"/>
      <c r="DSP936" s="208"/>
      <c r="DSQ936" s="208"/>
      <c r="DSR936" s="208"/>
      <c r="DSS936" s="208"/>
      <c r="DST936" s="208"/>
      <c r="DSU936" s="208"/>
      <c r="DSV936" s="208"/>
      <c r="DSW936" s="208"/>
      <c r="DSX936" s="208"/>
      <c r="DSY936" s="208"/>
      <c r="DSZ936" s="208"/>
      <c r="DTA936" s="208"/>
      <c r="DTB936" s="208"/>
      <c r="DTC936" s="208"/>
      <c r="DTD936" s="208"/>
      <c r="DTE936" s="208"/>
      <c r="DTF936" s="208"/>
      <c r="DTG936" s="208"/>
      <c r="DTH936" s="208"/>
      <c r="DTI936" s="208"/>
      <c r="DTJ936" s="208"/>
      <c r="DTK936" s="208"/>
      <c r="DTL936" s="208"/>
      <c r="DTM936" s="208"/>
      <c r="DTN936" s="208"/>
      <c r="DTO936" s="208"/>
      <c r="DTP936" s="208"/>
      <c r="DTQ936" s="208"/>
      <c r="DTR936" s="208"/>
      <c r="DTS936" s="208"/>
      <c r="DTT936" s="208"/>
      <c r="DTU936" s="208"/>
      <c r="DTV936" s="208"/>
      <c r="DTW936" s="208"/>
      <c r="DTX936" s="208"/>
      <c r="DTY936" s="208"/>
      <c r="DTZ936" s="208"/>
      <c r="DUA936" s="208"/>
      <c r="DUB936" s="208"/>
      <c r="DUC936" s="208"/>
      <c r="DUD936" s="208"/>
      <c r="DUE936" s="208"/>
      <c r="DUF936" s="208"/>
      <c r="DUG936" s="208"/>
      <c r="DUH936" s="208"/>
      <c r="DUI936" s="208"/>
      <c r="DUJ936" s="208"/>
      <c r="DUK936" s="208"/>
      <c r="DUL936" s="208"/>
      <c r="DUM936" s="208"/>
      <c r="DUN936" s="208"/>
      <c r="DUO936" s="208"/>
      <c r="DUP936" s="208"/>
      <c r="DUQ936" s="208"/>
      <c r="DUR936" s="208"/>
      <c r="DUS936" s="208"/>
      <c r="DUT936" s="208"/>
      <c r="DUU936" s="208"/>
      <c r="DUV936" s="208"/>
      <c r="DUW936" s="208"/>
      <c r="DUX936" s="208"/>
      <c r="DUY936" s="208"/>
      <c r="DUZ936" s="208"/>
      <c r="DVA936" s="208"/>
      <c r="DVB936" s="208"/>
      <c r="DVC936" s="208"/>
      <c r="DVD936" s="208"/>
      <c r="DVE936" s="208"/>
      <c r="DVF936" s="208"/>
      <c r="DVG936" s="208"/>
      <c r="DVH936" s="208"/>
      <c r="DVI936" s="208"/>
      <c r="DVJ936" s="208"/>
      <c r="DVK936" s="208"/>
      <c r="DVL936" s="208"/>
      <c r="DVM936" s="208"/>
      <c r="DVN936" s="208"/>
      <c r="DVO936" s="208"/>
      <c r="DVP936" s="208"/>
      <c r="DVQ936" s="208"/>
      <c r="DVR936" s="208"/>
      <c r="DVS936" s="208"/>
      <c r="DVT936" s="208"/>
      <c r="DVU936" s="208"/>
      <c r="DVV936" s="208"/>
      <c r="DVW936" s="208"/>
      <c r="DVX936" s="208"/>
      <c r="DVY936" s="208"/>
      <c r="DVZ936" s="208"/>
      <c r="DWA936" s="208"/>
      <c r="DWB936" s="208"/>
      <c r="DWC936" s="208"/>
      <c r="DWD936" s="208"/>
      <c r="DWE936" s="208"/>
      <c r="DWF936" s="208"/>
      <c r="DWG936" s="208"/>
      <c r="DWH936" s="208"/>
      <c r="DWI936" s="208"/>
      <c r="DWJ936" s="208"/>
      <c r="DWK936" s="208"/>
      <c r="DWL936" s="208"/>
      <c r="DWM936" s="208"/>
      <c r="DWN936" s="208"/>
      <c r="DWO936" s="208"/>
      <c r="DWP936" s="208"/>
      <c r="DWQ936" s="208"/>
      <c r="DWR936" s="208"/>
      <c r="DWS936" s="208"/>
      <c r="DWT936" s="208"/>
      <c r="DWU936" s="208"/>
      <c r="DWV936" s="208"/>
      <c r="DWW936" s="208"/>
      <c r="DWX936" s="208"/>
      <c r="DWY936" s="208"/>
      <c r="DWZ936" s="208"/>
      <c r="DXA936" s="208"/>
      <c r="DXB936" s="208"/>
      <c r="DXC936" s="208"/>
      <c r="DXD936" s="208"/>
      <c r="DXE936" s="208"/>
      <c r="DXF936" s="208"/>
      <c r="DXG936" s="208"/>
      <c r="DXH936" s="208"/>
      <c r="DXI936" s="208"/>
      <c r="DXJ936" s="208"/>
      <c r="DXK936" s="208"/>
      <c r="DXL936" s="208"/>
      <c r="DXM936" s="208"/>
      <c r="DXN936" s="208"/>
      <c r="DXO936" s="208"/>
      <c r="DXP936" s="208"/>
      <c r="DXQ936" s="208"/>
      <c r="DXR936" s="208"/>
      <c r="DXS936" s="208"/>
      <c r="DXT936" s="208"/>
      <c r="DXU936" s="208"/>
      <c r="DXV936" s="208"/>
      <c r="DXW936" s="208"/>
      <c r="DXX936" s="208"/>
      <c r="DXY936" s="208"/>
      <c r="DXZ936" s="208"/>
      <c r="DYA936" s="208"/>
      <c r="DYB936" s="208"/>
      <c r="DYC936" s="208"/>
      <c r="DYD936" s="208"/>
      <c r="DYE936" s="208"/>
      <c r="DYF936" s="208"/>
      <c r="DYG936" s="208"/>
      <c r="DYH936" s="208"/>
      <c r="DYI936" s="208"/>
      <c r="DYJ936" s="208"/>
      <c r="DYK936" s="208"/>
      <c r="DYL936" s="208"/>
      <c r="DYM936" s="208"/>
      <c r="DYN936" s="208"/>
      <c r="DYO936" s="208"/>
      <c r="DYP936" s="208"/>
      <c r="DYQ936" s="208"/>
      <c r="DYR936" s="208"/>
      <c r="DYS936" s="208"/>
      <c r="DYT936" s="208"/>
      <c r="DYU936" s="208"/>
      <c r="DYV936" s="208"/>
      <c r="DYW936" s="208"/>
      <c r="DYX936" s="208"/>
      <c r="DYY936" s="208"/>
      <c r="DYZ936" s="208"/>
      <c r="DZA936" s="208"/>
      <c r="DZB936" s="208"/>
      <c r="DZC936" s="208"/>
      <c r="DZD936" s="208"/>
      <c r="DZE936" s="208"/>
      <c r="DZF936" s="208"/>
      <c r="DZG936" s="208"/>
      <c r="DZH936" s="208"/>
      <c r="DZI936" s="208"/>
      <c r="DZJ936" s="208"/>
      <c r="DZK936" s="208"/>
      <c r="DZL936" s="208"/>
      <c r="DZM936" s="208"/>
      <c r="DZN936" s="208"/>
      <c r="DZO936" s="208"/>
      <c r="DZP936" s="208"/>
      <c r="DZQ936" s="208"/>
      <c r="DZR936" s="208"/>
      <c r="DZS936" s="208"/>
      <c r="DZT936" s="208"/>
      <c r="DZU936" s="208"/>
      <c r="DZV936" s="208"/>
      <c r="DZW936" s="208"/>
      <c r="DZX936" s="208"/>
      <c r="DZY936" s="208"/>
      <c r="DZZ936" s="208"/>
      <c r="EAA936" s="208"/>
      <c r="EAB936" s="208"/>
      <c r="EAC936" s="208"/>
      <c r="EAD936" s="208"/>
      <c r="EAE936" s="208"/>
      <c r="EAF936" s="208"/>
      <c r="EAG936" s="208"/>
      <c r="EAH936" s="208"/>
      <c r="EAI936" s="208"/>
      <c r="EAJ936" s="208"/>
      <c r="EAK936" s="208"/>
      <c r="EAL936" s="208"/>
      <c r="EAM936" s="208"/>
      <c r="EAN936" s="208"/>
      <c r="EAO936" s="208"/>
      <c r="EAP936" s="208"/>
      <c r="EAQ936" s="208"/>
      <c r="EAR936" s="208"/>
      <c r="EAS936" s="208"/>
      <c r="EAT936" s="208"/>
      <c r="EAU936" s="208"/>
      <c r="EAV936" s="208"/>
      <c r="EAW936" s="208"/>
      <c r="EAX936" s="208"/>
      <c r="EAY936" s="208"/>
      <c r="EAZ936" s="208"/>
      <c r="EBA936" s="208"/>
      <c r="EBB936" s="208"/>
      <c r="EBC936" s="208"/>
      <c r="EBD936" s="208"/>
      <c r="EBE936" s="208"/>
      <c r="EBF936" s="208"/>
      <c r="EBG936" s="208"/>
      <c r="EBH936" s="208"/>
      <c r="EBI936" s="208"/>
      <c r="EBJ936" s="208"/>
      <c r="EBK936" s="208"/>
      <c r="EBL936" s="208"/>
      <c r="EBM936" s="208"/>
      <c r="EBN936" s="208"/>
      <c r="EBO936" s="208"/>
      <c r="EBP936" s="208"/>
      <c r="EBQ936" s="208"/>
      <c r="EBR936" s="208"/>
      <c r="EBS936" s="208"/>
      <c r="EBT936" s="208"/>
      <c r="EBU936" s="208"/>
      <c r="EBV936" s="208"/>
      <c r="EBW936" s="208"/>
      <c r="EBX936" s="208"/>
      <c r="EBY936" s="208"/>
      <c r="EBZ936" s="208"/>
      <c r="ECA936" s="208"/>
      <c r="ECB936" s="208"/>
      <c r="ECC936" s="208"/>
      <c r="ECD936" s="208"/>
      <c r="ECE936" s="208"/>
      <c r="ECF936" s="208"/>
      <c r="ECG936" s="208"/>
      <c r="ECH936" s="208"/>
      <c r="ECI936" s="208"/>
      <c r="ECJ936" s="208"/>
      <c r="ECK936" s="208"/>
      <c r="ECL936" s="208"/>
      <c r="ECM936" s="208"/>
      <c r="ECN936" s="208"/>
      <c r="ECO936" s="208"/>
      <c r="ECP936" s="208"/>
      <c r="ECQ936" s="208"/>
      <c r="ECR936" s="208"/>
      <c r="ECS936" s="208"/>
      <c r="ECT936" s="208"/>
      <c r="ECU936" s="208"/>
      <c r="ECV936" s="208"/>
      <c r="ECW936" s="208"/>
      <c r="ECX936" s="208"/>
      <c r="ECY936" s="208"/>
      <c r="ECZ936" s="208"/>
      <c r="EDA936" s="208"/>
      <c r="EDB936" s="208"/>
      <c r="EDC936" s="208"/>
      <c r="EDD936" s="208"/>
      <c r="EDE936" s="208"/>
      <c r="EDF936" s="208"/>
      <c r="EDG936" s="208"/>
      <c r="EDH936" s="208"/>
      <c r="EDI936" s="208"/>
      <c r="EDJ936" s="208"/>
      <c r="EDK936" s="208"/>
      <c r="EDL936" s="208"/>
      <c r="EDM936" s="208"/>
      <c r="EDN936" s="208"/>
      <c r="EDO936" s="208"/>
      <c r="EDP936" s="208"/>
      <c r="EDQ936" s="208"/>
      <c r="EDR936" s="208"/>
      <c r="EDS936" s="208"/>
      <c r="EDT936" s="208"/>
      <c r="EDU936" s="208"/>
      <c r="EDV936" s="208"/>
      <c r="EDW936" s="208"/>
      <c r="EDX936" s="208"/>
      <c r="EDY936" s="208"/>
      <c r="EDZ936" s="208"/>
      <c r="EEA936" s="208"/>
      <c r="EEB936" s="208"/>
      <c r="EEC936" s="208"/>
      <c r="EED936" s="208"/>
      <c r="EEE936" s="208"/>
      <c r="EEF936" s="208"/>
      <c r="EEG936" s="208"/>
      <c r="EEH936" s="208"/>
      <c r="EEI936" s="208"/>
      <c r="EEJ936" s="208"/>
      <c r="EEK936" s="208"/>
      <c r="EEL936" s="208"/>
      <c r="EEM936" s="208"/>
      <c r="EEN936" s="208"/>
      <c r="EEO936" s="208"/>
      <c r="EEP936" s="208"/>
      <c r="EEQ936" s="208"/>
      <c r="EER936" s="208"/>
      <c r="EES936" s="208"/>
      <c r="EET936" s="208"/>
      <c r="EEU936" s="208"/>
      <c r="EEV936" s="208"/>
      <c r="EEW936" s="208"/>
      <c r="EEX936" s="208"/>
      <c r="EEY936" s="208"/>
      <c r="EEZ936" s="208"/>
      <c r="EFA936" s="208"/>
      <c r="EFB936" s="208"/>
      <c r="EFC936" s="208"/>
      <c r="EFD936" s="208"/>
      <c r="EFE936" s="208"/>
      <c r="EFF936" s="208"/>
      <c r="EFG936" s="208"/>
      <c r="EFH936" s="208"/>
      <c r="EFI936" s="208"/>
      <c r="EFJ936" s="208"/>
      <c r="EFK936" s="208"/>
      <c r="EFL936" s="208"/>
      <c r="EFM936" s="208"/>
      <c r="EFN936" s="208"/>
      <c r="EFO936" s="208"/>
      <c r="EFP936" s="208"/>
      <c r="EFQ936" s="208"/>
      <c r="EFR936" s="208"/>
      <c r="EFS936" s="208"/>
      <c r="EFT936" s="208"/>
      <c r="EFU936" s="208"/>
      <c r="EFV936" s="208"/>
      <c r="EFW936" s="208"/>
      <c r="EFX936" s="208"/>
      <c r="EFY936" s="208"/>
      <c r="EFZ936" s="208"/>
      <c r="EGA936" s="208"/>
      <c r="EGB936" s="208"/>
      <c r="EGC936" s="208"/>
      <c r="EGD936" s="208"/>
      <c r="EGE936" s="208"/>
      <c r="EGF936" s="208"/>
      <c r="EGG936" s="208"/>
      <c r="EGH936" s="208"/>
      <c r="EGI936" s="208"/>
      <c r="EGJ936" s="208"/>
      <c r="EGK936" s="208"/>
      <c r="EGL936" s="208"/>
      <c r="EGM936" s="208"/>
      <c r="EGN936" s="208"/>
      <c r="EGO936" s="208"/>
      <c r="EGP936" s="208"/>
      <c r="EGQ936" s="208"/>
      <c r="EGR936" s="208"/>
      <c r="EGS936" s="208"/>
      <c r="EGT936" s="208"/>
      <c r="EGU936" s="208"/>
      <c r="EGV936" s="208"/>
      <c r="EGW936" s="208"/>
      <c r="EGX936" s="208"/>
      <c r="EGY936" s="208"/>
      <c r="EGZ936" s="208"/>
      <c r="EHA936" s="208"/>
      <c r="EHB936" s="208"/>
      <c r="EHC936" s="208"/>
      <c r="EHD936" s="208"/>
      <c r="EHE936" s="208"/>
      <c r="EHF936" s="208"/>
      <c r="EHG936" s="208"/>
      <c r="EHH936" s="208"/>
      <c r="EHI936" s="208"/>
      <c r="EHJ936" s="208"/>
      <c r="EHK936" s="208"/>
      <c r="EHL936" s="208"/>
      <c r="EHM936" s="208"/>
      <c r="EHN936" s="208"/>
      <c r="EHO936" s="208"/>
      <c r="EHP936" s="208"/>
      <c r="EHQ936" s="208"/>
      <c r="EHR936" s="208"/>
      <c r="EHS936" s="208"/>
      <c r="EHT936" s="208"/>
      <c r="EHU936" s="208"/>
      <c r="EHV936" s="208"/>
      <c r="EHW936" s="208"/>
      <c r="EHX936" s="208"/>
      <c r="EHY936" s="208"/>
      <c r="EHZ936" s="208"/>
      <c r="EIA936" s="208"/>
      <c r="EIB936" s="208"/>
      <c r="EIC936" s="208"/>
      <c r="EID936" s="208"/>
      <c r="EIE936" s="208"/>
      <c r="EIF936" s="208"/>
      <c r="EIG936" s="208"/>
      <c r="EIH936" s="208"/>
      <c r="EII936" s="208"/>
      <c r="EIJ936" s="208"/>
      <c r="EIK936" s="208"/>
      <c r="EIL936" s="208"/>
      <c r="EIM936" s="208"/>
      <c r="EIN936" s="208"/>
      <c r="EIO936" s="208"/>
      <c r="EIP936" s="208"/>
      <c r="EIQ936" s="208"/>
      <c r="EIR936" s="208"/>
      <c r="EIS936" s="208"/>
      <c r="EIT936" s="208"/>
      <c r="EIU936" s="208"/>
      <c r="EIV936" s="208"/>
      <c r="EIW936" s="208"/>
      <c r="EIX936" s="208"/>
      <c r="EIY936" s="208"/>
      <c r="EIZ936" s="208"/>
      <c r="EJA936" s="208"/>
      <c r="EJB936" s="208"/>
      <c r="EJC936" s="208"/>
      <c r="EJD936" s="208"/>
      <c r="EJE936" s="208"/>
      <c r="EJF936" s="208"/>
      <c r="EJG936" s="208"/>
      <c r="EJH936" s="208"/>
      <c r="EJI936" s="208"/>
      <c r="EJJ936" s="208"/>
      <c r="EJK936" s="208"/>
      <c r="EJL936" s="208"/>
      <c r="EJM936" s="208"/>
      <c r="EJN936" s="208"/>
      <c r="EJO936" s="208"/>
      <c r="EJP936" s="208"/>
      <c r="EJQ936" s="208"/>
      <c r="EJR936" s="208"/>
      <c r="EJS936" s="208"/>
      <c r="EJT936" s="208"/>
      <c r="EJU936" s="208"/>
      <c r="EJV936" s="208"/>
      <c r="EJW936" s="208"/>
      <c r="EJX936" s="208"/>
      <c r="EJY936" s="208"/>
      <c r="EJZ936" s="208"/>
      <c r="EKA936" s="208"/>
      <c r="EKB936" s="208"/>
      <c r="EKC936" s="208"/>
      <c r="EKD936" s="208"/>
      <c r="EKE936" s="208"/>
      <c r="EKF936" s="208"/>
      <c r="EKG936" s="208"/>
      <c r="EKH936" s="208"/>
      <c r="EKI936" s="208"/>
      <c r="EKJ936" s="208"/>
      <c r="EKK936" s="208"/>
      <c r="EKL936" s="208"/>
      <c r="EKM936" s="208"/>
      <c r="EKN936" s="208"/>
      <c r="EKO936" s="208"/>
      <c r="EKP936" s="208"/>
      <c r="EKQ936" s="208"/>
      <c r="EKR936" s="208"/>
      <c r="EKS936" s="208"/>
      <c r="EKT936" s="208"/>
      <c r="EKU936" s="208"/>
      <c r="EKV936" s="208"/>
      <c r="EKW936" s="208"/>
      <c r="EKX936" s="208"/>
      <c r="EKY936" s="208"/>
      <c r="EKZ936" s="208"/>
      <c r="ELA936" s="208"/>
      <c r="ELB936" s="208"/>
      <c r="ELC936" s="208"/>
      <c r="ELD936" s="208"/>
      <c r="ELE936" s="208"/>
      <c r="ELF936" s="208"/>
      <c r="ELG936" s="208"/>
      <c r="ELH936" s="208"/>
      <c r="ELI936" s="208"/>
      <c r="ELJ936" s="208"/>
      <c r="ELK936" s="208"/>
      <c r="ELL936" s="208"/>
      <c r="ELM936" s="208"/>
      <c r="ELN936" s="208"/>
      <c r="ELO936" s="208"/>
      <c r="ELP936" s="208"/>
      <c r="ELQ936" s="208"/>
      <c r="ELR936" s="208"/>
      <c r="ELS936" s="208"/>
      <c r="ELT936" s="208"/>
      <c r="ELU936" s="208"/>
      <c r="ELV936" s="208"/>
      <c r="ELW936" s="208"/>
      <c r="ELX936" s="208"/>
      <c r="ELY936" s="208"/>
      <c r="ELZ936" s="208"/>
      <c r="EMA936" s="208"/>
      <c r="EMB936" s="208"/>
      <c r="EMC936" s="208"/>
      <c r="EMD936" s="208"/>
      <c r="EME936" s="208"/>
      <c r="EMF936" s="208"/>
      <c r="EMG936" s="208"/>
      <c r="EMH936" s="208"/>
      <c r="EMI936" s="208"/>
      <c r="EMJ936" s="208"/>
      <c r="EMK936" s="208"/>
      <c r="EML936" s="208"/>
      <c r="EMM936" s="208"/>
      <c r="EMN936" s="208"/>
      <c r="EMO936" s="208"/>
      <c r="EMP936" s="208"/>
      <c r="EMQ936" s="208"/>
      <c r="EMR936" s="208"/>
      <c r="EMS936" s="208"/>
      <c r="EMT936" s="208"/>
      <c r="EMU936" s="208"/>
      <c r="EMV936" s="208"/>
      <c r="EMW936" s="208"/>
      <c r="EMX936" s="208"/>
      <c r="EMY936" s="208"/>
      <c r="EMZ936" s="208"/>
      <c r="ENA936" s="208"/>
      <c r="ENB936" s="208"/>
      <c r="ENC936" s="208"/>
      <c r="END936" s="208"/>
      <c r="ENE936" s="208"/>
      <c r="ENF936" s="208"/>
      <c r="ENG936" s="208"/>
      <c r="ENH936" s="208"/>
      <c r="ENI936" s="208"/>
      <c r="ENJ936" s="208"/>
      <c r="ENK936" s="208"/>
      <c r="ENL936" s="208"/>
      <c r="ENM936" s="208"/>
      <c r="ENN936" s="208"/>
      <c r="ENO936" s="208"/>
      <c r="ENP936" s="208"/>
      <c r="ENQ936" s="208"/>
      <c r="ENR936" s="208"/>
      <c r="ENS936" s="208"/>
      <c r="ENT936" s="208"/>
      <c r="ENU936" s="208"/>
      <c r="ENV936" s="208"/>
      <c r="ENW936" s="208"/>
      <c r="ENX936" s="208"/>
      <c r="ENY936" s="208"/>
      <c r="ENZ936" s="208"/>
      <c r="EOA936" s="208"/>
      <c r="EOB936" s="208"/>
      <c r="EOC936" s="208"/>
      <c r="EOD936" s="208"/>
      <c r="EOE936" s="208"/>
      <c r="EOF936" s="208"/>
      <c r="EOG936" s="208"/>
      <c r="EOH936" s="208"/>
      <c r="EOI936" s="208"/>
      <c r="EOJ936" s="208"/>
      <c r="EOK936" s="208"/>
      <c r="EOL936" s="208"/>
      <c r="EOM936" s="208"/>
      <c r="EON936" s="208"/>
      <c r="EOO936" s="208"/>
      <c r="EOP936" s="208"/>
      <c r="EOQ936" s="208"/>
      <c r="EOR936" s="208"/>
      <c r="EOS936" s="208"/>
      <c r="EOT936" s="208"/>
      <c r="EOU936" s="208"/>
      <c r="EOV936" s="208"/>
      <c r="EOW936" s="208"/>
      <c r="EOX936" s="208"/>
      <c r="EOY936" s="208"/>
      <c r="EOZ936" s="208"/>
      <c r="EPA936" s="208"/>
      <c r="EPB936" s="208"/>
      <c r="EPC936" s="208"/>
      <c r="EPD936" s="208"/>
      <c r="EPE936" s="208"/>
      <c r="EPF936" s="208"/>
      <c r="EPG936" s="208"/>
      <c r="EPH936" s="208"/>
      <c r="EPI936" s="208"/>
      <c r="EPJ936" s="208"/>
      <c r="EPK936" s="208"/>
      <c r="EPL936" s="208"/>
      <c r="EPM936" s="208"/>
      <c r="EPN936" s="208"/>
      <c r="EPO936" s="208"/>
      <c r="EPP936" s="208"/>
      <c r="EPQ936" s="208"/>
      <c r="EPR936" s="208"/>
      <c r="EPS936" s="208"/>
      <c r="EPT936" s="208"/>
      <c r="EPU936" s="208"/>
      <c r="EPV936" s="208"/>
      <c r="EPW936" s="208"/>
      <c r="EPX936" s="208"/>
      <c r="EPY936" s="208"/>
      <c r="EPZ936" s="208"/>
      <c r="EQA936" s="208"/>
      <c r="EQB936" s="208"/>
      <c r="EQC936" s="208"/>
      <c r="EQD936" s="208"/>
      <c r="EQE936" s="208"/>
      <c r="EQF936" s="208"/>
      <c r="EQG936" s="208"/>
      <c r="EQH936" s="208"/>
      <c r="EQI936" s="208"/>
      <c r="EQJ936" s="208"/>
      <c r="EQK936" s="208"/>
      <c r="EQL936" s="208"/>
      <c r="EQM936" s="208"/>
      <c r="EQN936" s="208"/>
      <c r="EQO936" s="208"/>
      <c r="EQP936" s="208"/>
      <c r="EQQ936" s="208"/>
      <c r="EQR936" s="208"/>
      <c r="EQS936" s="208"/>
      <c r="EQT936" s="208"/>
      <c r="EQU936" s="208"/>
      <c r="EQV936" s="208"/>
      <c r="EQW936" s="208"/>
      <c r="EQX936" s="208"/>
      <c r="EQY936" s="208"/>
      <c r="EQZ936" s="208"/>
      <c r="ERA936" s="208"/>
      <c r="ERB936" s="208"/>
      <c r="ERC936" s="208"/>
      <c r="ERD936" s="208"/>
      <c r="ERE936" s="208"/>
      <c r="ERF936" s="208"/>
      <c r="ERG936" s="208"/>
      <c r="ERH936" s="208"/>
      <c r="ERI936" s="208"/>
      <c r="ERJ936" s="208"/>
      <c r="ERK936" s="208"/>
      <c r="ERL936" s="208"/>
      <c r="ERM936" s="208"/>
      <c r="ERN936" s="208"/>
      <c r="ERO936" s="208"/>
      <c r="ERP936" s="208"/>
      <c r="ERQ936" s="208"/>
      <c r="ERR936" s="208"/>
      <c r="ERS936" s="208"/>
      <c r="ERT936" s="208"/>
      <c r="ERU936" s="208"/>
      <c r="ERV936" s="208"/>
      <c r="ERW936" s="208"/>
      <c r="ERX936" s="208"/>
      <c r="ERY936" s="208"/>
      <c r="ERZ936" s="208"/>
      <c r="ESA936" s="208"/>
      <c r="ESB936" s="208"/>
      <c r="ESC936" s="208"/>
      <c r="ESD936" s="208"/>
      <c r="ESE936" s="208"/>
      <c r="ESF936" s="208"/>
      <c r="ESG936" s="208"/>
      <c r="ESH936" s="208"/>
      <c r="ESI936" s="208"/>
      <c r="ESJ936" s="208"/>
      <c r="ESK936" s="208"/>
      <c r="ESL936" s="208"/>
      <c r="ESM936" s="208"/>
      <c r="ESN936" s="208"/>
      <c r="ESO936" s="208"/>
      <c r="ESP936" s="208"/>
      <c r="ESQ936" s="208"/>
      <c r="ESR936" s="208"/>
      <c r="ESS936" s="208"/>
      <c r="EST936" s="208"/>
      <c r="ESU936" s="208"/>
      <c r="ESV936" s="208"/>
      <c r="ESW936" s="208"/>
      <c r="ESX936" s="208"/>
      <c r="ESY936" s="208"/>
      <c r="ESZ936" s="208"/>
      <c r="ETA936" s="208"/>
      <c r="ETB936" s="208"/>
      <c r="ETC936" s="208"/>
      <c r="ETD936" s="208"/>
      <c r="ETE936" s="208"/>
      <c r="ETF936" s="208"/>
      <c r="ETG936" s="208"/>
      <c r="ETH936" s="208"/>
      <c r="ETI936" s="208"/>
      <c r="ETJ936" s="208"/>
      <c r="ETK936" s="208"/>
      <c r="ETL936" s="208"/>
      <c r="ETM936" s="208"/>
      <c r="ETN936" s="208"/>
      <c r="ETO936" s="208"/>
      <c r="ETP936" s="208"/>
      <c r="ETQ936" s="208"/>
      <c r="ETR936" s="208"/>
      <c r="ETS936" s="208"/>
      <c r="ETT936" s="208"/>
      <c r="ETU936" s="208"/>
      <c r="ETV936" s="208"/>
      <c r="ETW936" s="208"/>
      <c r="ETX936" s="208"/>
      <c r="ETY936" s="208"/>
      <c r="ETZ936" s="208"/>
      <c r="EUA936" s="208"/>
      <c r="EUB936" s="208"/>
      <c r="EUC936" s="208"/>
      <c r="EUD936" s="208"/>
      <c r="EUE936" s="208"/>
      <c r="EUF936" s="208"/>
      <c r="EUG936" s="208"/>
      <c r="EUH936" s="208"/>
      <c r="EUI936" s="208"/>
      <c r="EUJ936" s="208"/>
      <c r="EUK936" s="208"/>
      <c r="EUL936" s="208"/>
      <c r="EUM936" s="208"/>
      <c r="EUN936" s="208"/>
      <c r="EUO936" s="208"/>
      <c r="EUP936" s="208"/>
      <c r="EUQ936" s="208"/>
      <c r="EUR936" s="208"/>
      <c r="EUS936" s="208"/>
      <c r="EUT936" s="208"/>
      <c r="EUU936" s="208"/>
      <c r="EUV936" s="208"/>
      <c r="EUW936" s="208"/>
      <c r="EUX936" s="208"/>
      <c r="EUY936" s="208"/>
      <c r="EUZ936" s="208"/>
      <c r="EVA936" s="208"/>
      <c r="EVB936" s="208"/>
      <c r="EVC936" s="208"/>
      <c r="EVD936" s="208"/>
      <c r="EVE936" s="208"/>
      <c r="EVF936" s="208"/>
      <c r="EVG936" s="208"/>
      <c r="EVH936" s="208"/>
      <c r="EVI936" s="208"/>
      <c r="EVJ936" s="208"/>
      <c r="EVK936" s="208"/>
      <c r="EVL936" s="208"/>
      <c r="EVM936" s="208"/>
      <c r="EVN936" s="208"/>
      <c r="EVO936" s="208"/>
      <c r="EVP936" s="208"/>
      <c r="EVQ936" s="208"/>
      <c r="EVR936" s="208"/>
      <c r="EVS936" s="208"/>
      <c r="EVT936" s="208"/>
      <c r="EVU936" s="208"/>
      <c r="EVV936" s="208"/>
      <c r="EVW936" s="208"/>
      <c r="EVX936" s="208"/>
      <c r="EVY936" s="208"/>
      <c r="EVZ936" s="208"/>
      <c r="EWA936" s="208"/>
      <c r="EWB936" s="208"/>
      <c r="EWC936" s="208"/>
      <c r="EWD936" s="208"/>
      <c r="EWE936" s="208"/>
      <c r="EWF936" s="208"/>
      <c r="EWG936" s="208"/>
      <c r="EWH936" s="208"/>
      <c r="EWI936" s="208"/>
      <c r="EWJ936" s="208"/>
      <c r="EWK936" s="208"/>
      <c r="EWL936" s="208"/>
      <c r="EWM936" s="208"/>
      <c r="EWN936" s="208"/>
      <c r="EWO936" s="208"/>
      <c r="EWP936" s="208"/>
      <c r="EWQ936" s="208"/>
      <c r="EWR936" s="208"/>
      <c r="EWS936" s="208"/>
      <c r="EWT936" s="208"/>
      <c r="EWU936" s="208"/>
      <c r="EWV936" s="208"/>
      <c r="EWW936" s="208"/>
      <c r="EWX936" s="208"/>
      <c r="EWY936" s="208"/>
      <c r="EWZ936" s="208"/>
      <c r="EXA936" s="208"/>
      <c r="EXB936" s="208"/>
      <c r="EXC936" s="208"/>
      <c r="EXD936" s="208"/>
      <c r="EXE936" s="208"/>
      <c r="EXF936" s="208"/>
      <c r="EXG936" s="208"/>
      <c r="EXH936" s="208"/>
      <c r="EXI936" s="208"/>
      <c r="EXJ936" s="208"/>
      <c r="EXK936" s="208"/>
      <c r="EXL936" s="208"/>
      <c r="EXM936" s="208"/>
      <c r="EXN936" s="208"/>
      <c r="EXO936" s="208"/>
      <c r="EXP936" s="208"/>
      <c r="EXQ936" s="208"/>
      <c r="EXR936" s="208"/>
      <c r="EXS936" s="208"/>
      <c r="EXT936" s="208"/>
      <c r="EXU936" s="208"/>
      <c r="EXV936" s="208"/>
      <c r="EXW936" s="208"/>
      <c r="EXX936" s="208"/>
      <c r="EXY936" s="208"/>
      <c r="EXZ936" s="208"/>
      <c r="EYA936" s="208"/>
      <c r="EYB936" s="208"/>
      <c r="EYC936" s="208"/>
      <c r="EYD936" s="208"/>
      <c r="EYE936" s="208"/>
      <c r="EYF936" s="208"/>
      <c r="EYG936" s="208"/>
      <c r="EYH936" s="208"/>
      <c r="EYI936" s="208"/>
      <c r="EYJ936" s="208"/>
      <c r="EYK936" s="208"/>
      <c r="EYL936" s="208"/>
      <c r="EYM936" s="208"/>
      <c r="EYN936" s="208"/>
      <c r="EYO936" s="208"/>
      <c r="EYP936" s="208"/>
      <c r="EYQ936" s="208"/>
      <c r="EYR936" s="208"/>
      <c r="EYS936" s="208"/>
      <c r="EYT936" s="208"/>
      <c r="EYU936" s="208"/>
      <c r="EYV936" s="208"/>
      <c r="EYW936" s="208"/>
      <c r="EYX936" s="208"/>
      <c r="EYY936" s="208"/>
      <c r="EYZ936" s="208"/>
      <c r="EZA936" s="208"/>
      <c r="EZB936" s="208"/>
      <c r="EZC936" s="208"/>
      <c r="EZD936" s="208"/>
      <c r="EZE936" s="208"/>
      <c r="EZF936" s="208"/>
      <c r="EZG936" s="208"/>
      <c r="EZH936" s="208"/>
      <c r="EZI936" s="208"/>
      <c r="EZJ936" s="208"/>
      <c r="EZK936" s="208"/>
      <c r="EZL936" s="208"/>
      <c r="EZM936" s="208"/>
      <c r="EZN936" s="208"/>
      <c r="EZO936" s="208"/>
      <c r="EZP936" s="208"/>
      <c r="EZQ936" s="208"/>
      <c r="EZR936" s="208"/>
      <c r="EZS936" s="208"/>
      <c r="EZT936" s="208"/>
      <c r="EZU936" s="208"/>
      <c r="EZV936" s="208"/>
      <c r="EZW936" s="208"/>
      <c r="EZX936" s="208"/>
      <c r="EZY936" s="208"/>
      <c r="EZZ936" s="208"/>
      <c r="FAA936" s="208"/>
      <c r="FAB936" s="208"/>
      <c r="FAC936" s="208"/>
      <c r="FAD936" s="208"/>
      <c r="FAE936" s="208"/>
      <c r="FAF936" s="208"/>
      <c r="FAG936" s="208"/>
      <c r="FAH936" s="208"/>
      <c r="FAI936" s="208"/>
      <c r="FAJ936" s="208"/>
      <c r="FAK936" s="208"/>
      <c r="FAL936" s="208"/>
      <c r="FAM936" s="208"/>
      <c r="FAN936" s="208"/>
      <c r="FAO936" s="208"/>
      <c r="FAP936" s="208"/>
      <c r="FAQ936" s="208"/>
      <c r="FAR936" s="208"/>
      <c r="FAS936" s="208"/>
      <c r="FAT936" s="208"/>
      <c r="FAU936" s="208"/>
      <c r="FAV936" s="208"/>
      <c r="FAW936" s="208"/>
      <c r="FAX936" s="208"/>
      <c r="FAY936" s="208"/>
      <c r="FAZ936" s="208"/>
      <c r="FBA936" s="208"/>
      <c r="FBB936" s="208"/>
      <c r="FBC936" s="208"/>
      <c r="FBD936" s="208"/>
      <c r="FBE936" s="208"/>
      <c r="FBF936" s="208"/>
      <c r="FBG936" s="208"/>
      <c r="FBH936" s="208"/>
      <c r="FBI936" s="208"/>
      <c r="FBJ936" s="208"/>
      <c r="FBK936" s="208"/>
      <c r="FBL936" s="208"/>
      <c r="FBM936" s="208"/>
      <c r="FBN936" s="208"/>
      <c r="FBO936" s="208"/>
      <c r="FBP936" s="208"/>
      <c r="FBQ936" s="208"/>
      <c r="FBR936" s="208"/>
      <c r="FBS936" s="208"/>
      <c r="FBT936" s="208"/>
      <c r="FBU936" s="208"/>
      <c r="FBV936" s="208"/>
      <c r="FBW936" s="208"/>
      <c r="FBX936" s="208"/>
      <c r="FBY936" s="208"/>
      <c r="FBZ936" s="208"/>
      <c r="FCA936" s="208"/>
      <c r="FCB936" s="208"/>
      <c r="FCC936" s="208"/>
      <c r="FCD936" s="208"/>
      <c r="FCE936" s="208"/>
      <c r="FCF936" s="208"/>
      <c r="FCG936" s="208"/>
      <c r="FCH936" s="208"/>
      <c r="FCI936" s="208"/>
      <c r="FCJ936" s="208"/>
      <c r="FCK936" s="208"/>
      <c r="FCL936" s="208"/>
      <c r="FCM936" s="208"/>
      <c r="FCN936" s="208"/>
      <c r="FCO936" s="208"/>
      <c r="FCP936" s="208"/>
      <c r="FCQ936" s="208"/>
      <c r="FCR936" s="208"/>
      <c r="FCS936" s="208"/>
      <c r="FCT936" s="208"/>
      <c r="FCU936" s="208"/>
      <c r="FCV936" s="208"/>
      <c r="FCW936" s="208"/>
      <c r="FCX936" s="208"/>
      <c r="FCY936" s="208"/>
      <c r="FCZ936" s="208"/>
      <c r="FDA936" s="208"/>
      <c r="FDB936" s="208"/>
      <c r="FDC936" s="208"/>
      <c r="FDD936" s="208"/>
      <c r="FDE936" s="208"/>
      <c r="FDF936" s="208"/>
      <c r="FDG936" s="208"/>
      <c r="FDH936" s="208"/>
      <c r="FDI936" s="208"/>
      <c r="FDJ936" s="208"/>
      <c r="FDK936" s="208"/>
      <c r="FDL936" s="208"/>
      <c r="FDM936" s="208"/>
      <c r="FDN936" s="208"/>
      <c r="FDO936" s="208"/>
      <c r="FDP936" s="208"/>
      <c r="FDQ936" s="208"/>
      <c r="FDR936" s="208"/>
      <c r="FDS936" s="208"/>
      <c r="FDT936" s="208"/>
      <c r="FDU936" s="208"/>
      <c r="FDV936" s="208"/>
      <c r="FDW936" s="208"/>
      <c r="FDX936" s="208"/>
      <c r="FDY936" s="208"/>
      <c r="FDZ936" s="208"/>
      <c r="FEA936" s="208"/>
      <c r="FEB936" s="208"/>
      <c r="FEC936" s="208"/>
      <c r="FED936" s="208"/>
      <c r="FEE936" s="208"/>
      <c r="FEF936" s="208"/>
      <c r="FEG936" s="208"/>
      <c r="FEH936" s="208"/>
      <c r="FEI936" s="208"/>
      <c r="FEJ936" s="208"/>
      <c r="FEK936" s="208"/>
      <c r="FEL936" s="208"/>
      <c r="FEM936" s="208"/>
      <c r="FEN936" s="208"/>
      <c r="FEO936" s="208"/>
      <c r="FEP936" s="208"/>
      <c r="FEQ936" s="208"/>
      <c r="FER936" s="208"/>
      <c r="FES936" s="208"/>
      <c r="FET936" s="208"/>
      <c r="FEU936" s="208"/>
      <c r="FEV936" s="208"/>
      <c r="FEW936" s="208"/>
      <c r="FEX936" s="208"/>
      <c r="FEY936" s="208"/>
      <c r="FEZ936" s="208"/>
      <c r="FFA936" s="208"/>
      <c r="FFB936" s="208"/>
      <c r="FFC936" s="208"/>
      <c r="FFD936" s="208"/>
      <c r="FFE936" s="208"/>
      <c r="FFF936" s="208"/>
      <c r="FFG936" s="208"/>
      <c r="FFH936" s="208"/>
      <c r="FFI936" s="208"/>
      <c r="FFJ936" s="208"/>
      <c r="FFK936" s="208"/>
      <c r="FFL936" s="208"/>
      <c r="FFM936" s="208"/>
      <c r="FFN936" s="208"/>
      <c r="FFO936" s="208"/>
      <c r="FFP936" s="208"/>
      <c r="FFQ936" s="208"/>
      <c r="FFR936" s="208"/>
      <c r="FFS936" s="208"/>
      <c r="FFT936" s="208"/>
      <c r="FFU936" s="208"/>
      <c r="FFV936" s="208"/>
      <c r="FFW936" s="208"/>
      <c r="FFX936" s="208"/>
      <c r="FFY936" s="208"/>
      <c r="FFZ936" s="208"/>
      <c r="FGA936" s="208"/>
      <c r="FGB936" s="208"/>
      <c r="FGC936" s="208"/>
      <c r="FGD936" s="208"/>
      <c r="FGE936" s="208"/>
      <c r="FGF936" s="208"/>
      <c r="FGG936" s="208"/>
      <c r="FGH936" s="208"/>
      <c r="FGI936" s="208"/>
      <c r="FGJ936" s="208"/>
      <c r="FGK936" s="208"/>
      <c r="FGL936" s="208"/>
      <c r="FGM936" s="208"/>
      <c r="FGN936" s="208"/>
      <c r="FGO936" s="208"/>
      <c r="FGP936" s="208"/>
      <c r="FGQ936" s="208"/>
      <c r="FGR936" s="208"/>
      <c r="FGS936" s="208"/>
      <c r="FGT936" s="208"/>
      <c r="FGU936" s="208"/>
      <c r="FGV936" s="208"/>
      <c r="FGW936" s="208"/>
      <c r="FGX936" s="208"/>
      <c r="FGY936" s="208"/>
      <c r="FGZ936" s="208"/>
      <c r="FHA936" s="208"/>
      <c r="FHB936" s="208"/>
      <c r="FHC936" s="208"/>
      <c r="FHD936" s="208"/>
      <c r="FHE936" s="208"/>
      <c r="FHF936" s="208"/>
      <c r="FHG936" s="208"/>
      <c r="FHH936" s="208"/>
      <c r="FHI936" s="208"/>
      <c r="FHJ936" s="208"/>
      <c r="FHK936" s="208"/>
      <c r="FHL936" s="208"/>
      <c r="FHM936" s="208"/>
      <c r="FHN936" s="208"/>
      <c r="FHO936" s="208"/>
      <c r="FHP936" s="208"/>
      <c r="FHQ936" s="208"/>
      <c r="FHR936" s="208"/>
      <c r="FHS936" s="208"/>
      <c r="FHT936" s="208"/>
      <c r="FHU936" s="208"/>
      <c r="FHV936" s="208"/>
      <c r="FHW936" s="208"/>
      <c r="FHX936" s="208"/>
      <c r="FHY936" s="208"/>
      <c r="FHZ936" s="208"/>
      <c r="FIA936" s="208"/>
      <c r="FIB936" s="208"/>
      <c r="FIC936" s="208"/>
      <c r="FID936" s="208"/>
      <c r="FIE936" s="208"/>
      <c r="FIF936" s="208"/>
      <c r="FIG936" s="208"/>
      <c r="FIH936" s="208"/>
      <c r="FII936" s="208"/>
      <c r="FIJ936" s="208"/>
      <c r="FIK936" s="208"/>
      <c r="FIL936" s="208"/>
      <c r="FIM936" s="208"/>
      <c r="FIN936" s="208"/>
      <c r="FIO936" s="208"/>
      <c r="FIP936" s="208"/>
      <c r="FIQ936" s="208"/>
      <c r="FIR936" s="208"/>
      <c r="FIS936" s="208"/>
      <c r="FIT936" s="208"/>
      <c r="FIU936" s="208"/>
      <c r="FIV936" s="208"/>
      <c r="FIW936" s="208"/>
      <c r="FIX936" s="208"/>
      <c r="FIY936" s="208"/>
      <c r="FIZ936" s="208"/>
      <c r="FJA936" s="208"/>
      <c r="FJB936" s="208"/>
      <c r="FJC936" s="208"/>
      <c r="FJD936" s="208"/>
      <c r="FJE936" s="208"/>
      <c r="FJF936" s="208"/>
      <c r="FJG936" s="208"/>
      <c r="FJH936" s="208"/>
      <c r="FJI936" s="208"/>
      <c r="FJJ936" s="208"/>
      <c r="FJK936" s="208"/>
      <c r="FJL936" s="208"/>
      <c r="FJM936" s="208"/>
      <c r="FJN936" s="208"/>
      <c r="FJO936" s="208"/>
      <c r="FJP936" s="208"/>
      <c r="FJQ936" s="208"/>
      <c r="FJR936" s="208"/>
      <c r="FJS936" s="208"/>
      <c r="FJT936" s="208"/>
      <c r="FJU936" s="208"/>
      <c r="FJV936" s="208"/>
      <c r="FJW936" s="208"/>
      <c r="FJX936" s="208"/>
      <c r="FJY936" s="208"/>
      <c r="FJZ936" s="208"/>
      <c r="FKA936" s="208"/>
      <c r="FKB936" s="208"/>
      <c r="FKC936" s="208"/>
      <c r="FKD936" s="208"/>
      <c r="FKE936" s="208"/>
      <c r="FKF936" s="208"/>
      <c r="FKG936" s="208"/>
      <c r="FKH936" s="208"/>
      <c r="FKI936" s="208"/>
      <c r="FKJ936" s="208"/>
      <c r="FKK936" s="208"/>
      <c r="FKL936" s="208"/>
      <c r="FKM936" s="208"/>
      <c r="FKN936" s="208"/>
      <c r="FKO936" s="208"/>
      <c r="FKP936" s="208"/>
      <c r="FKQ936" s="208"/>
      <c r="FKR936" s="208"/>
      <c r="FKS936" s="208"/>
      <c r="FKT936" s="208"/>
      <c r="FKU936" s="208"/>
      <c r="FKV936" s="208"/>
      <c r="FKW936" s="208"/>
      <c r="FKX936" s="208"/>
      <c r="FKY936" s="208"/>
      <c r="FKZ936" s="208"/>
      <c r="FLA936" s="208"/>
      <c r="FLB936" s="208"/>
      <c r="FLC936" s="208"/>
      <c r="FLD936" s="208"/>
      <c r="FLE936" s="208"/>
      <c r="FLF936" s="208"/>
      <c r="FLG936" s="208"/>
      <c r="FLH936" s="208"/>
      <c r="FLI936" s="208"/>
      <c r="FLJ936" s="208"/>
      <c r="FLK936" s="208"/>
      <c r="FLL936" s="208"/>
      <c r="FLM936" s="208"/>
      <c r="FLN936" s="208"/>
      <c r="FLO936" s="208"/>
      <c r="FLP936" s="208"/>
      <c r="FLQ936" s="208"/>
      <c r="FLR936" s="208"/>
      <c r="FLS936" s="208"/>
      <c r="FLT936" s="208"/>
      <c r="FLU936" s="208"/>
      <c r="FLV936" s="208"/>
      <c r="FLW936" s="208"/>
      <c r="FLX936" s="208"/>
      <c r="FLY936" s="208"/>
      <c r="FLZ936" s="208"/>
      <c r="FMA936" s="208"/>
      <c r="FMB936" s="208"/>
      <c r="FMC936" s="208"/>
      <c r="FMD936" s="208"/>
      <c r="FME936" s="208"/>
      <c r="FMF936" s="208"/>
      <c r="FMG936" s="208"/>
      <c r="FMH936" s="208"/>
      <c r="FMI936" s="208"/>
      <c r="FMJ936" s="208"/>
      <c r="FMK936" s="208"/>
      <c r="FML936" s="208"/>
      <c r="FMM936" s="208"/>
      <c r="FMN936" s="208"/>
      <c r="FMO936" s="208"/>
      <c r="FMP936" s="208"/>
      <c r="FMQ936" s="208"/>
      <c r="FMR936" s="208"/>
      <c r="FMS936" s="208"/>
      <c r="FMT936" s="208"/>
      <c r="FMU936" s="208"/>
      <c r="FMV936" s="208"/>
      <c r="FMW936" s="208"/>
      <c r="FMX936" s="208"/>
      <c r="FMY936" s="208"/>
      <c r="FMZ936" s="208"/>
      <c r="FNA936" s="208"/>
      <c r="FNB936" s="208"/>
      <c r="FNC936" s="208"/>
      <c r="FND936" s="208"/>
      <c r="FNE936" s="208"/>
      <c r="FNF936" s="208"/>
      <c r="FNG936" s="208"/>
      <c r="FNH936" s="208"/>
      <c r="FNI936" s="208"/>
      <c r="FNJ936" s="208"/>
      <c r="FNK936" s="208"/>
      <c r="FNL936" s="208"/>
      <c r="FNM936" s="208"/>
      <c r="FNN936" s="208"/>
      <c r="FNO936" s="208"/>
      <c r="FNP936" s="208"/>
      <c r="FNQ936" s="208"/>
      <c r="FNR936" s="208"/>
      <c r="FNS936" s="208"/>
      <c r="FNT936" s="208"/>
      <c r="FNU936" s="208"/>
      <c r="FNV936" s="208"/>
      <c r="FNW936" s="208"/>
      <c r="FNX936" s="208"/>
      <c r="FNY936" s="208"/>
      <c r="FNZ936" s="208"/>
      <c r="FOA936" s="208"/>
      <c r="FOB936" s="208"/>
      <c r="FOC936" s="208"/>
      <c r="FOD936" s="208"/>
      <c r="FOE936" s="208"/>
      <c r="FOF936" s="208"/>
      <c r="FOG936" s="208"/>
      <c r="FOH936" s="208"/>
      <c r="FOI936" s="208"/>
      <c r="FOJ936" s="208"/>
      <c r="FOK936" s="208"/>
      <c r="FOL936" s="208"/>
      <c r="FOM936" s="208"/>
      <c r="FON936" s="208"/>
      <c r="FOO936" s="208"/>
      <c r="FOP936" s="208"/>
      <c r="FOQ936" s="208"/>
      <c r="FOR936" s="208"/>
      <c r="FOS936" s="208"/>
      <c r="FOT936" s="208"/>
      <c r="FOU936" s="208"/>
      <c r="FOV936" s="208"/>
      <c r="FOW936" s="208"/>
      <c r="FOX936" s="208"/>
      <c r="FOY936" s="208"/>
      <c r="FOZ936" s="208"/>
      <c r="FPA936" s="208"/>
      <c r="FPB936" s="208"/>
      <c r="FPC936" s="208"/>
      <c r="FPD936" s="208"/>
      <c r="FPE936" s="208"/>
      <c r="FPF936" s="208"/>
      <c r="FPG936" s="208"/>
      <c r="FPH936" s="208"/>
      <c r="FPI936" s="208"/>
      <c r="FPJ936" s="208"/>
      <c r="FPK936" s="208"/>
      <c r="FPL936" s="208"/>
      <c r="FPM936" s="208"/>
      <c r="FPN936" s="208"/>
      <c r="FPO936" s="208"/>
      <c r="FPP936" s="208"/>
      <c r="FPQ936" s="208"/>
      <c r="FPR936" s="208"/>
      <c r="FPS936" s="208"/>
      <c r="FPT936" s="208"/>
      <c r="FPU936" s="208"/>
      <c r="FPV936" s="208"/>
      <c r="FPW936" s="208"/>
      <c r="FPX936" s="208"/>
      <c r="FPY936" s="208"/>
      <c r="FPZ936" s="208"/>
      <c r="FQA936" s="208"/>
      <c r="FQB936" s="208"/>
      <c r="FQC936" s="208"/>
      <c r="FQD936" s="208"/>
      <c r="FQE936" s="208"/>
      <c r="FQF936" s="208"/>
      <c r="FQG936" s="208"/>
      <c r="FQH936" s="208"/>
      <c r="FQI936" s="208"/>
      <c r="FQJ936" s="208"/>
      <c r="FQK936" s="208"/>
      <c r="FQL936" s="208"/>
      <c r="FQM936" s="208"/>
      <c r="FQN936" s="208"/>
      <c r="FQO936" s="208"/>
      <c r="FQP936" s="208"/>
      <c r="FQQ936" s="208"/>
      <c r="FQR936" s="208"/>
      <c r="FQS936" s="208"/>
      <c r="FQT936" s="208"/>
      <c r="FQU936" s="208"/>
      <c r="FQV936" s="208"/>
      <c r="FQW936" s="208"/>
      <c r="FQX936" s="208"/>
      <c r="FQY936" s="208"/>
      <c r="FQZ936" s="208"/>
      <c r="FRA936" s="208"/>
      <c r="FRB936" s="208"/>
      <c r="FRC936" s="208"/>
      <c r="FRD936" s="208"/>
      <c r="FRE936" s="208"/>
      <c r="FRF936" s="208"/>
      <c r="FRG936" s="208"/>
      <c r="FRH936" s="208"/>
      <c r="FRI936" s="208"/>
      <c r="FRJ936" s="208"/>
      <c r="FRK936" s="208"/>
      <c r="FRL936" s="208"/>
      <c r="FRM936" s="208"/>
      <c r="FRN936" s="208"/>
      <c r="FRO936" s="208"/>
      <c r="FRP936" s="208"/>
      <c r="FRQ936" s="208"/>
      <c r="FRR936" s="208"/>
      <c r="FRS936" s="208"/>
      <c r="FRT936" s="208"/>
      <c r="FRU936" s="208"/>
      <c r="FRV936" s="208"/>
      <c r="FRW936" s="208"/>
      <c r="FRX936" s="208"/>
      <c r="FRY936" s="208"/>
      <c r="FRZ936" s="208"/>
      <c r="FSA936" s="208"/>
      <c r="FSB936" s="208"/>
      <c r="FSC936" s="208"/>
      <c r="FSD936" s="208"/>
      <c r="FSE936" s="208"/>
      <c r="FSF936" s="208"/>
      <c r="FSG936" s="208"/>
      <c r="FSH936" s="208"/>
      <c r="FSI936" s="208"/>
      <c r="FSJ936" s="208"/>
      <c r="FSK936" s="208"/>
      <c r="FSL936" s="208"/>
      <c r="FSM936" s="208"/>
      <c r="FSN936" s="208"/>
      <c r="FSO936" s="208"/>
      <c r="FSP936" s="208"/>
      <c r="FSQ936" s="208"/>
      <c r="FSR936" s="208"/>
      <c r="FSS936" s="208"/>
      <c r="FST936" s="208"/>
      <c r="FSU936" s="208"/>
      <c r="FSV936" s="208"/>
      <c r="FSW936" s="208"/>
      <c r="FSX936" s="208"/>
      <c r="FSY936" s="208"/>
      <c r="FSZ936" s="208"/>
      <c r="FTA936" s="208"/>
      <c r="FTB936" s="208"/>
      <c r="FTC936" s="208"/>
      <c r="FTD936" s="208"/>
      <c r="FTE936" s="208"/>
      <c r="FTF936" s="208"/>
      <c r="FTG936" s="208"/>
      <c r="FTH936" s="208"/>
      <c r="FTI936" s="208"/>
      <c r="FTJ936" s="208"/>
      <c r="FTK936" s="208"/>
      <c r="FTL936" s="208"/>
      <c r="FTM936" s="208"/>
      <c r="FTN936" s="208"/>
      <c r="FTO936" s="208"/>
      <c r="FTP936" s="208"/>
      <c r="FTQ936" s="208"/>
      <c r="FTR936" s="208"/>
      <c r="FTS936" s="208"/>
      <c r="FTT936" s="208"/>
      <c r="FTU936" s="208"/>
      <c r="FTV936" s="208"/>
      <c r="FTW936" s="208"/>
      <c r="FTX936" s="208"/>
      <c r="FTY936" s="208"/>
      <c r="FTZ936" s="208"/>
      <c r="FUA936" s="208"/>
      <c r="FUB936" s="208"/>
      <c r="FUC936" s="208"/>
      <c r="FUD936" s="208"/>
      <c r="FUE936" s="208"/>
      <c r="FUF936" s="208"/>
      <c r="FUG936" s="208"/>
      <c r="FUH936" s="208"/>
      <c r="FUI936" s="208"/>
      <c r="FUJ936" s="208"/>
      <c r="FUK936" s="208"/>
      <c r="FUL936" s="208"/>
      <c r="FUM936" s="208"/>
      <c r="FUN936" s="208"/>
      <c r="FUO936" s="208"/>
      <c r="FUP936" s="208"/>
      <c r="FUQ936" s="208"/>
      <c r="FUR936" s="208"/>
      <c r="FUS936" s="208"/>
      <c r="FUT936" s="208"/>
      <c r="FUU936" s="208"/>
      <c r="FUV936" s="208"/>
      <c r="FUW936" s="208"/>
      <c r="FUX936" s="208"/>
      <c r="FUY936" s="208"/>
      <c r="FUZ936" s="208"/>
      <c r="FVA936" s="208"/>
      <c r="FVB936" s="208"/>
      <c r="FVC936" s="208"/>
      <c r="FVD936" s="208"/>
      <c r="FVE936" s="208"/>
      <c r="FVF936" s="208"/>
      <c r="FVG936" s="208"/>
      <c r="FVH936" s="208"/>
      <c r="FVI936" s="208"/>
      <c r="FVJ936" s="208"/>
      <c r="FVK936" s="208"/>
      <c r="FVL936" s="208"/>
      <c r="FVM936" s="208"/>
      <c r="FVN936" s="208"/>
      <c r="FVO936" s="208"/>
      <c r="FVP936" s="208"/>
      <c r="FVQ936" s="208"/>
      <c r="FVR936" s="208"/>
      <c r="FVS936" s="208"/>
      <c r="FVT936" s="208"/>
      <c r="FVU936" s="208"/>
      <c r="FVV936" s="208"/>
      <c r="FVW936" s="208"/>
      <c r="FVX936" s="208"/>
      <c r="FVY936" s="208"/>
      <c r="FVZ936" s="208"/>
      <c r="FWA936" s="208"/>
      <c r="FWB936" s="208"/>
      <c r="FWC936" s="208"/>
      <c r="FWD936" s="208"/>
      <c r="FWE936" s="208"/>
      <c r="FWF936" s="208"/>
      <c r="FWG936" s="208"/>
      <c r="FWH936" s="208"/>
      <c r="FWI936" s="208"/>
      <c r="FWJ936" s="208"/>
      <c r="FWK936" s="208"/>
      <c r="FWL936" s="208"/>
      <c r="FWM936" s="208"/>
      <c r="FWN936" s="208"/>
      <c r="FWO936" s="208"/>
      <c r="FWP936" s="208"/>
      <c r="FWQ936" s="208"/>
      <c r="FWR936" s="208"/>
      <c r="FWS936" s="208"/>
      <c r="FWT936" s="208"/>
      <c r="FWU936" s="208"/>
      <c r="FWV936" s="208"/>
      <c r="FWW936" s="208"/>
      <c r="FWX936" s="208"/>
      <c r="FWY936" s="208"/>
      <c r="FWZ936" s="208"/>
      <c r="FXA936" s="208"/>
      <c r="FXB936" s="208"/>
      <c r="FXC936" s="208"/>
      <c r="FXD936" s="208"/>
      <c r="FXE936" s="208"/>
      <c r="FXF936" s="208"/>
      <c r="FXG936" s="208"/>
      <c r="FXH936" s="208"/>
      <c r="FXI936" s="208"/>
      <c r="FXJ936" s="208"/>
      <c r="FXK936" s="208"/>
      <c r="FXL936" s="208"/>
      <c r="FXM936" s="208"/>
      <c r="FXN936" s="208"/>
      <c r="FXO936" s="208"/>
      <c r="FXP936" s="208"/>
      <c r="FXQ936" s="208"/>
      <c r="FXR936" s="208"/>
      <c r="FXS936" s="208"/>
      <c r="FXT936" s="208"/>
      <c r="FXU936" s="208"/>
      <c r="FXV936" s="208"/>
      <c r="FXW936" s="208"/>
      <c r="FXX936" s="208"/>
      <c r="FXY936" s="208"/>
      <c r="FXZ936" s="208"/>
      <c r="FYA936" s="208"/>
      <c r="FYB936" s="208"/>
      <c r="FYC936" s="208"/>
      <c r="FYD936" s="208"/>
      <c r="FYE936" s="208"/>
      <c r="FYF936" s="208"/>
      <c r="FYG936" s="208"/>
      <c r="FYH936" s="208"/>
      <c r="FYI936" s="208"/>
      <c r="FYJ936" s="208"/>
      <c r="FYK936" s="208"/>
      <c r="FYL936" s="208"/>
      <c r="FYM936" s="208"/>
      <c r="FYN936" s="208"/>
      <c r="FYO936" s="208"/>
      <c r="FYP936" s="208"/>
      <c r="FYQ936" s="208"/>
      <c r="FYR936" s="208"/>
      <c r="FYS936" s="208"/>
      <c r="FYT936" s="208"/>
      <c r="FYU936" s="208"/>
      <c r="FYV936" s="208"/>
      <c r="FYW936" s="208"/>
      <c r="FYX936" s="208"/>
      <c r="FYY936" s="208"/>
      <c r="FYZ936" s="208"/>
      <c r="FZA936" s="208"/>
      <c r="FZB936" s="208"/>
      <c r="FZC936" s="208"/>
      <c r="FZD936" s="208"/>
      <c r="FZE936" s="208"/>
      <c r="FZF936" s="208"/>
      <c r="FZG936" s="208"/>
      <c r="FZH936" s="208"/>
      <c r="FZI936" s="208"/>
      <c r="FZJ936" s="208"/>
      <c r="FZK936" s="208"/>
      <c r="FZL936" s="208"/>
      <c r="FZM936" s="208"/>
      <c r="FZN936" s="208"/>
      <c r="FZO936" s="208"/>
      <c r="FZP936" s="208"/>
      <c r="FZQ936" s="208"/>
      <c r="FZR936" s="208"/>
      <c r="FZS936" s="208"/>
      <c r="FZT936" s="208"/>
      <c r="FZU936" s="208"/>
      <c r="FZV936" s="208"/>
      <c r="FZW936" s="208"/>
      <c r="FZX936" s="208"/>
      <c r="FZY936" s="208"/>
      <c r="FZZ936" s="208"/>
      <c r="GAA936" s="208"/>
      <c r="GAB936" s="208"/>
      <c r="GAC936" s="208"/>
      <c r="GAD936" s="208"/>
      <c r="GAE936" s="208"/>
      <c r="GAF936" s="208"/>
      <c r="GAG936" s="208"/>
      <c r="GAH936" s="208"/>
      <c r="GAI936" s="208"/>
      <c r="GAJ936" s="208"/>
      <c r="GAK936" s="208"/>
      <c r="GAL936" s="208"/>
      <c r="GAM936" s="208"/>
      <c r="GAN936" s="208"/>
      <c r="GAO936" s="208"/>
      <c r="GAP936" s="208"/>
      <c r="GAQ936" s="208"/>
      <c r="GAR936" s="208"/>
      <c r="GAS936" s="208"/>
      <c r="GAT936" s="208"/>
      <c r="GAU936" s="208"/>
      <c r="GAV936" s="208"/>
      <c r="GAW936" s="208"/>
      <c r="GAX936" s="208"/>
      <c r="GAY936" s="208"/>
      <c r="GAZ936" s="208"/>
      <c r="GBA936" s="208"/>
      <c r="GBB936" s="208"/>
      <c r="GBC936" s="208"/>
      <c r="GBD936" s="208"/>
      <c r="GBE936" s="208"/>
      <c r="GBF936" s="208"/>
      <c r="GBG936" s="208"/>
      <c r="GBH936" s="208"/>
      <c r="GBI936" s="208"/>
      <c r="GBJ936" s="208"/>
      <c r="GBK936" s="208"/>
      <c r="GBL936" s="208"/>
      <c r="GBM936" s="208"/>
      <c r="GBN936" s="208"/>
      <c r="GBO936" s="208"/>
      <c r="GBP936" s="208"/>
      <c r="GBQ936" s="208"/>
      <c r="GBR936" s="208"/>
      <c r="GBS936" s="208"/>
      <c r="GBT936" s="208"/>
      <c r="GBU936" s="208"/>
      <c r="GBV936" s="208"/>
      <c r="GBW936" s="208"/>
      <c r="GBX936" s="208"/>
      <c r="GBY936" s="208"/>
      <c r="GBZ936" s="208"/>
      <c r="GCA936" s="208"/>
      <c r="GCB936" s="208"/>
      <c r="GCC936" s="208"/>
      <c r="GCD936" s="208"/>
      <c r="GCE936" s="208"/>
      <c r="GCF936" s="208"/>
      <c r="GCG936" s="208"/>
      <c r="GCH936" s="208"/>
      <c r="GCI936" s="208"/>
      <c r="GCJ936" s="208"/>
      <c r="GCK936" s="208"/>
      <c r="GCL936" s="208"/>
      <c r="GCM936" s="208"/>
      <c r="GCN936" s="208"/>
      <c r="GCO936" s="208"/>
      <c r="GCP936" s="208"/>
      <c r="GCQ936" s="208"/>
      <c r="GCR936" s="208"/>
      <c r="GCS936" s="208"/>
      <c r="GCT936" s="208"/>
      <c r="GCU936" s="208"/>
      <c r="GCV936" s="208"/>
      <c r="GCW936" s="208"/>
      <c r="GCX936" s="208"/>
      <c r="GCY936" s="208"/>
      <c r="GCZ936" s="208"/>
      <c r="GDA936" s="208"/>
      <c r="GDB936" s="208"/>
      <c r="GDC936" s="208"/>
      <c r="GDD936" s="208"/>
      <c r="GDE936" s="208"/>
      <c r="GDF936" s="208"/>
      <c r="GDG936" s="208"/>
      <c r="GDH936" s="208"/>
      <c r="GDI936" s="208"/>
      <c r="GDJ936" s="208"/>
      <c r="GDK936" s="208"/>
      <c r="GDL936" s="208"/>
      <c r="GDM936" s="208"/>
      <c r="GDN936" s="208"/>
      <c r="GDO936" s="208"/>
      <c r="GDP936" s="208"/>
      <c r="GDQ936" s="208"/>
      <c r="GDR936" s="208"/>
      <c r="GDS936" s="208"/>
      <c r="GDT936" s="208"/>
      <c r="GDU936" s="208"/>
      <c r="GDV936" s="208"/>
      <c r="GDW936" s="208"/>
      <c r="GDX936" s="208"/>
      <c r="GDY936" s="208"/>
      <c r="GDZ936" s="208"/>
      <c r="GEA936" s="208"/>
      <c r="GEB936" s="208"/>
      <c r="GEC936" s="208"/>
      <c r="GED936" s="208"/>
      <c r="GEE936" s="208"/>
      <c r="GEF936" s="208"/>
      <c r="GEG936" s="208"/>
      <c r="GEH936" s="208"/>
      <c r="GEI936" s="208"/>
      <c r="GEJ936" s="208"/>
      <c r="GEK936" s="208"/>
      <c r="GEL936" s="208"/>
      <c r="GEM936" s="208"/>
      <c r="GEN936" s="208"/>
      <c r="GEO936" s="208"/>
      <c r="GEP936" s="208"/>
      <c r="GEQ936" s="208"/>
      <c r="GER936" s="208"/>
      <c r="GES936" s="208"/>
      <c r="GET936" s="208"/>
      <c r="GEU936" s="208"/>
      <c r="GEV936" s="208"/>
      <c r="GEW936" s="208"/>
      <c r="GEX936" s="208"/>
      <c r="GEY936" s="208"/>
      <c r="GEZ936" s="208"/>
      <c r="GFA936" s="208"/>
      <c r="GFB936" s="208"/>
      <c r="GFC936" s="208"/>
      <c r="GFD936" s="208"/>
      <c r="GFE936" s="208"/>
      <c r="GFF936" s="208"/>
      <c r="GFG936" s="208"/>
      <c r="GFH936" s="208"/>
      <c r="GFI936" s="208"/>
      <c r="GFJ936" s="208"/>
      <c r="GFK936" s="208"/>
      <c r="GFL936" s="208"/>
      <c r="GFM936" s="208"/>
      <c r="GFN936" s="208"/>
      <c r="GFO936" s="208"/>
      <c r="GFP936" s="208"/>
      <c r="GFQ936" s="208"/>
      <c r="GFR936" s="208"/>
      <c r="GFS936" s="208"/>
      <c r="GFT936" s="208"/>
      <c r="GFU936" s="208"/>
      <c r="GFV936" s="208"/>
      <c r="GFW936" s="208"/>
      <c r="GFX936" s="208"/>
      <c r="GFY936" s="208"/>
      <c r="GFZ936" s="208"/>
      <c r="GGA936" s="208"/>
      <c r="GGB936" s="208"/>
      <c r="GGC936" s="208"/>
      <c r="GGD936" s="208"/>
      <c r="GGE936" s="208"/>
      <c r="GGF936" s="208"/>
      <c r="GGG936" s="208"/>
      <c r="GGH936" s="208"/>
      <c r="GGI936" s="208"/>
      <c r="GGJ936" s="208"/>
      <c r="GGK936" s="208"/>
      <c r="GGL936" s="208"/>
      <c r="GGM936" s="208"/>
      <c r="GGN936" s="208"/>
      <c r="GGO936" s="208"/>
      <c r="GGP936" s="208"/>
      <c r="GGQ936" s="208"/>
      <c r="GGR936" s="208"/>
      <c r="GGS936" s="208"/>
      <c r="GGT936" s="208"/>
      <c r="GGU936" s="208"/>
      <c r="GGV936" s="208"/>
      <c r="GGW936" s="208"/>
      <c r="GGX936" s="208"/>
      <c r="GGY936" s="208"/>
      <c r="GGZ936" s="208"/>
      <c r="GHA936" s="208"/>
      <c r="GHB936" s="208"/>
      <c r="GHC936" s="208"/>
      <c r="GHD936" s="208"/>
      <c r="GHE936" s="208"/>
      <c r="GHF936" s="208"/>
      <c r="GHG936" s="208"/>
      <c r="GHH936" s="208"/>
      <c r="GHI936" s="208"/>
      <c r="GHJ936" s="208"/>
      <c r="GHK936" s="208"/>
      <c r="GHL936" s="208"/>
      <c r="GHM936" s="208"/>
      <c r="GHN936" s="208"/>
      <c r="GHO936" s="208"/>
      <c r="GHP936" s="208"/>
      <c r="GHQ936" s="208"/>
      <c r="GHR936" s="208"/>
      <c r="GHS936" s="208"/>
      <c r="GHT936" s="208"/>
      <c r="GHU936" s="208"/>
      <c r="GHV936" s="208"/>
      <c r="GHW936" s="208"/>
      <c r="GHX936" s="208"/>
      <c r="GHY936" s="208"/>
      <c r="GHZ936" s="208"/>
      <c r="GIA936" s="208"/>
      <c r="GIB936" s="208"/>
      <c r="GIC936" s="208"/>
      <c r="GID936" s="208"/>
      <c r="GIE936" s="208"/>
      <c r="GIF936" s="208"/>
      <c r="GIG936" s="208"/>
      <c r="GIH936" s="208"/>
      <c r="GII936" s="208"/>
      <c r="GIJ936" s="208"/>
      <c r="GIK936" s="208"/>
      <c r="GIL936" s="208"/>
      <c r="GIM936" s="208"/>
      <c r="GIN936" s="208"/>
      <c r="GIO936" s="208"/>
      <c r="GIP936" s="208"/>
      <c r="GIQ936" s="208"/>
      <c r="GIR936" s="208"/>
      <c r="GIS936" s="208"/>
      <c r="GIT936" s="208"/>
      <c r="GIU936" s="208"/>
      <c r="GIV936" s="208"/>
      <c r="GIW936" s="208"/>
      <c r="GIX936" s="208"/>
      <c r="GIY936" s="208"/>
      <c r="GIZ936" s="208"/>
      <c r="GJA936" s="208"/>
      <c r="GJB936" s="208"/>
      <c r="GJC936" s="208"/>
      <c r="GJD936" s="208"/>
      <c r="GJE936" s="208"/>
      <c r="GJF936" s="208"/>
      <c r="GJG936" s="208"/>
      <c r="GJH936" s="208"/>
      <c r="GJI936" s="208"/>
      <c r="GJJ936" s="208"/>
      <c r="GJK936" s="208"/>
      <c r="GJL936" s="208"/>
      <c r="GJM936" s="208"/>
      <c r="GJN936" s="208"/>
      <c r="GJO936" s="208"/>
      <c r="GJP936" s="208"/>
      <c r="GJQ936" s="208"/>
      <c r="GJR936" s="208"/>
      <c r="GJS936" s="208"/>
      <c r="GJT936" s="208"/>
      <c r="GJU936" s="208"/>
      <c r="GJV936" s="208"/>
      <c r="GJW936" s="208"/>
      <c r="GJX936" s="208"/>
      <c r="GJY936" s="208"/>
      <c r="GJZ936" s="208"/>
      <c r="GKA936" s="208"/>
      <c r="GKB936" s="208"/>
      <c r="GKC936" s="208"/>
      <c r="GKD936" s="208"/>
      <c r="GKE936" s="208"/>
      <c r="GKF936" s="208"/>
      <c r="GKG936" s="208"/>
      <c r="GKH936" s="208"/>
      <c r="GKI936" s="208"/>
      <c r="GKJ936" s="208"/>
      <c r="GKK936" s="208"/>
      <c r="GKL936" s="208"/>
      <c r="GKM936" s="208"/>
      <c r="GKN936" s="208"/>
      <c r="GKO936" s="208"/>
      <c r="GKP936" s="208"/>
      <c r="GKQ936" s="208"/>
      <c r="GKR936" s="208"/>
      <c r="GKS936" s="208"/>
      <c r="GKT936" s="208"/>
      <c r="GKU936" s="208"/>
      <c r="GKV936" s="208"/>
      <c r="GKW936" s="208"/>
      <c r="GKX936" s="208"/>
      <c r="GKY936" s="208"/>
      <c r="GKZ936" s="208"/>
      <c r="GLA936" s="208"/>
      <c r="GLB936" s="208"/>
      <c r="GLC936" s="208"/>
      <c r="GLD936" s="208"/>
      <c r="GLE936" s="208"/>
      <c r="GLF936" s="208"/>
      <c r="GLG936" s="208"/>
      <c r="GLH936" s="208"/>
      <c r="GLI936" s="208"/>
      <c r="GLJ936" s="208"/>
      <c r="GLK936" s="208"/>
      <c r="GLL936" s="208"/>
      <c r="GLM936" s="208"/>
      <c r="GLN936" s="208"/>
      <c r="GLO936" s="208"/>
      <c r="GLP936" s="208"/>
      <c r="GLQ936" s="208"/>
      <c r="GLR936" s="208"/>
      <c r="GLS936" s="208"/>
      <c r="GLT936" s="208"/>
      <c r="GLU936" s="208"/>
      <c r="GLV936" s="208"/>
      <c r="GLW936" s="208"/>
      <c r="GLX936" s="208"/>
      <c r="GLY936" s="208"/>
      <c r="GLZ936" s="208"/>
      <c r="GMA936" s="208"/>
      <c r="GMB936" s="208"/>
      <c r="GMC936" s="208"/>
      <c r="GMD936" s="208"/>
      <c r="GME936" s="208"/>
      <c r="GMF936" s="208"/>
      <c r="GMG936" s="208"/>
      <c r="GMH936" s="208"/>
      <c r="GMI936" s="208"/>
      <c r="GMJ936" s="208"/>
      <c r="GMK936" s="208"/>
      <c r="GML936" s="208"/>
      <c r="GMM936" s="208"/>
      <c r="GMN936" s="208"/>
      <c r="GMO936" s="208"/>
      <c r="GMP936" s="208"/>
      <c r="GMQ936" s="208"/>
      <c r="GMR936" s="208"/>
      <c r="GMS936" s="208"/>
      <c r="GMT936" s="208"/>
      <c r="GMU936" s="208"/>
      <c r="GMV936" s="208"/>
      <c r="GMW936" s="208"/>
      <c r="GMX936" s="208"/>
      <c r="GMY936" s="208"/>
      <c r="GMZ936" s="208"/>
      <c r="GNA936" s="208"/>
      <c r="GNB936" s="208"/>
      <c r="GNC936" s="208"/>
      <c r="GND936" s="208"/>
      <c r="GNE936" s="208"/>
      <c r="GNF936" s="208"/>
      <c r="GNG936" s="208"/>
      <c r="GNH936" s="208"/>
      <c r="GNI936" s="208"/>
      <c r="GNJ936" s="208"/>
      <c r="GNK936" s="208"/>
      <c r="GNL936" s="208"/>
      <c r="GNM936" s="208"/>
      <c r="GNN936" s="208"/>
      <c r="GNO936" s="208"/>
      <c r="GNP936" s="208"/>
      <c r="GNQ936" s="208"/>
      <c r="GNR936" s="208"/>
      <c r="GNS936" s="208"/>
      <c r="GNT936" s="208"/>
      <c r="GNU936" s="208"/>
      <c r="GNV936" s="208"/>
      <c r="GNW936" s="208"/>
      <c r="GNX936" s="208"/>
      <c r="GNY936" s="208"/>
      <c r="GNZ936" s="208"/>
      <c r="GOA936" s="208"/>
      <c r="GOB936" s="208"/>
      <c r="GOC936" s="208"/>
      <c r="GOD936" s="208"/>
      <c r="GOE936" s="208"/>
      <c r="GOF936" s="208"/>
      <c r="GOG936" s="208"/>
      <c r="GOH936" s="208"/>
      <c r="GOI936" s="208"/>
      <c r="GOJ936" s="208"/>
      <c r="GOK936" s="208"/>
      <c r="GOL936" s="208"/>
      <c r="GOM936" s="208"/>
      <c r="GON936" s="208"/>
      <c r="GOO936" s="208"/>
      <c r="GOP936" s="208"/>
      <c r="GOQ936" s="208"/>
      <c r="GOR936" s="208"/>
      <c r="GOS936" s="208"/>
      <c r="GOT936" s="208"/>
      <c r="GOU936" s="208"/>
      <c r="GOV936" s="208"/>
      <c r="GOW936" s="208"/>
      <c r="GOX936" s="208"/>
      <c r="GOY936" s="208"/>
      <c r="GOZ936" s="208"/>
      <c r="GPA936" s="208"/>
      <c r="GPB936" s="208"/>
      <c r="GPC936" s="208"/>
      <c r="GPD936" s="208"/>
      <c r="GPE936" s="208"/>
      <c r="GPF936" s="208"/>
      <c r="GPG936" s="208"/>
      <c r="GPH936" s="208"/>
      <c r="GPI936" s="208"/>
      <c r="GPJ936" s="208"/>
      <c r="GPK936" s="208"/>
      <c r="GPL936" s="208"/>
      <c r="GPM936" s="208"/>
      <c r="GPN936" s="208"/>
      <c r="GPO936" s="208"/>
      <c r="GPP936" s="208"/>
      <c r="GPQ936" s="208"/>
      <c r="GPR936" s="208"/>
      <c r="GPS936" s="208"/>
      <c r="GPT936" s="208"/>
      <c r="GPU936" s="208"/>
      <c r="GPV936" s="208"/>
      <c r="GPW936" s="208"/>
      <c r="GPX936" s="208"/>
      <c r="GPY936" s="208"/>
      <c r="GPZ936" s="208"/>
      <c r="GQA936" s="208"/>
      <c r="GQB936" s="208"/>
      <c r="GQC936" s="208"/>
      <c r="GQD936" s="208"/>
      <c r="GQE936" s="208"/>
      <c r="GQF936" s="208"/>
      <c r="GQG936" s="208"/>
      <c r="GQH936" s="208"/>
      <c r="GQI936" s="208"/>
      <c r="GQJ936" s="208"/>
      <c r="GQK936" s="208"/>
      <c r="GQL936" s="208"/>
      <c r="GQM936" s="208"/>
      <c r="GQN936" s="208"/>
      <c r="GQO936" s="208"/>
      <c r="GQP936" s="208"/>
      <c r="GQQ936" s="208"/>
      <c r="GQR936" s="208"/>
      <c r="GQS936" s="208"/>
      <c r="GQT936" s="208"/>
      <c r="GQU936" s="208"/>
      <c r="GQV936" s="208"/>
      <c r="GQW936" s="208"/>
      <c r="GQX936" s="208"/>
      <c r="GQY936" s="208"/>
      <c r="GQZ936" s="208"/>
      <c r="GRA936" s="208"/>
      <c r="GRB936" s="208"/>
      <c r="GRC936" s="208"/>
      <c r="GRD936" s="208"/>
      <c r="GRE936" s="208"/>
      <c r="GRF936" s="208"/>
      <c r="GRG936" s="208"/>
      <c r="GRH936" s="208"/>
      <c r="GRI936" s="208"/>
      <c r="GRJ936" s="208"/>
      <c r="GRK936" s="208"/>
      <c r="GRL936" s="208"/>
      <c r="GRM936" s="208"/>
      <c r="GRN936" s="208"/>
      <c r="GRO936" s="208"/>
      <c r="GRP936" s="208"/>
      <c r="GRQ936" s="208"/>
      <c r="GRR936" s="208"/>
      <c r="GRS936" s="208"/>
      <c r="GRT936" s="208"/>
      <c r="GRU936" s="208"/>
      <c r="GRV936" s="208"/>
      <c r="GRW936" s="208"/>
      <c r="GRX936" s="208"/>
      <c r="GRY936" s="208"/>
      <c r="GRZ936" s="208"/>
      <c r="GSA936" s="208"/>
      <c r="GSB936" s="208"/>
      <c r="GSC936" s="208"/>
      <c r="GSD936" s="208"/>
      <c r="GSE936" s="208"/>
      <c r="GSF936" s="208"/>
      <c r="GSG936" s="208"/>
      <c r="GSH936" s="208"/>
      <c r="GSI936" s="208"/>
      <c r="GSJ936" s="208"/>
      <c r="GSK936" s="208"/>
      <c r="GSL936" s="208"/>
      <c r="GSM936" s="208"/>
      <c r="GSN936" s="208"/>
      <c r="GSO936" s="208"/>
      <c r="GSP936" s="208"/>
      <c r="GSQ936" s="208"/>
      <c r="GSR936" s="208"/>
      <c r="GSS936" s="208"/>
      <c r="GST936" s="208"/>
      <c r="GSU936" s="208"/>
      <c r="GSV936" s="208"/>
      <c r="GSW936" s="208"/>
      <c r="GSX936" s="208"/>
      <c r="GSY936" s="208"/>
      <c r="GSZ936" s="208"/>
      <c r="GTA936" s="208"/>
      <c r="GTB936" s="208"/>
      <c r="GTC936" s="208"/>
      <c r="GTD936" s="208"/>
      <c r="GTE936" s="208"/>
      <c r="GTF936" s="208"/>
      <c r="GTG936" s="208"/>
      <c r="GTH936" s="208"/>
      <c r="GTI936" s="208"/>
      <c r="GTJ936" s="208"/>
      <c r="GTK936" s="208"/>
      <c r="GTL936" s="208"/>
      <c r="GTM936" s="208"/>
      <c r="GTN936" s="208"/>
      <c r="GTO936" s="208"/>
      <c r="GTP936" s="208"/>
      <c r="GTQ936" s="208"/>
      <c r="GTR936" s="208"/>
      <c r="GTS936" s="208"/>
      <c r="GTT936" s="208"/>
      <c r="GTU936" s="208"/>
      <c r="GTV936" s="208"/>
      <c r="GTW936" s="208"/>
      <c r="GTX936" s="208"/>
      <c r="GTY936" s="208"/>
      <c r="GTZ936" s="208"/>
      <c r="GUA936" s="208"/>
      <c r="GUB936" s="208"/>
      <c r="GUC936" s="208"/>
      <c r="GUD936" s="208"/>
      <c r="GUE936" s="208"/>
      <c r="GUF936" s="208"/>
      <c r="GUG936" s="208"/>
      <c r="GUH936" s="208"/>
      <c r="GUI936" s="208"/>
      <c r="GUJ936" s="208"/>
      <c r="GUK936" s="208"/>
      <c r="GUL936" s="208"/>
      <c r="GUM936" s="208"/>
      <c r="GUN936" s="208"/>
      <c r="GUO936" s="208"/>
      <c r="GUP936" s="208"/>
      <c r="GUQ936" s="208"/>
      <c r="GUR936" s="208"/>
      <c r="GUS936" s="208"/>
      <c r="GUT936" s="208"/>
      <c r="GUU936" s="208"/>
      <c r="GUV936" s="208"/>
      <c r="GUW936" s="208"/>
      <c r="GUX936" s="208"/>
      <c r="GUY936" s="208"/>
      <c r="GUZ936" s="208"/>
      <c r="GVA936" s="208"/>
      <c r="GVB936" s="208"/>
      <c r="GVC936" s="208"/>
      <c r="GVD936" s="208"/>
      <c r="GVE936" s="208"/>
      <c r="GVF936" s="208"/>
      <c r="GVG936" s="208"/>
      <c r="GVH936" s="208"/>
      <c r="GVI936" s="208"/>
      <c r="GVJ936" s="208"/>
      <c r="GVK936" s="208"/>
      <c r="GVL936" s="208"/>
      <c r="GVM936" s="208"/>
      <c r="GVN936" s="208"/>
      <c r="GVO936" s="208"/>
      <c r="GVP936" s="208"/>
      <c r="GVQ936" s="208"/>
      <c r="GVR936" s="208"/>
      <c r="GVS936" s="208"/>
      <c r="GVT936" s="208"/>
      <c r="GVU936" s="208"/>
      <c r="GVV936" s="208"/>
      <c r="GVW936" s="208"/>
      <c r="GVX936" s="208"/>
      <c r="GVY936" s="208"/>
      <c r="GVZ936" s="208"/>
      <c r="GWA936" s="208"/>
      <c r="GWB936" s="208"/>
      <c r="GWC936" s="208"/>
      <c r="GWD936" s="208"/>
      <c r="GWE936" s="208"/>
      <c r="GWF936" s="208"/>
      <c r="GWG936" s="208"/>
      <c r="GWH936" s="208"/>
      <c r="GWI936" s="208"/>
      <c r="GWJ936" s="208"/>
      <c r="GWK936" s="208"/>
      <c r="GWL936" s="208"/>
      <c r="GWM936" s="208"/>
      <c r="GWN936" s="208"/>
      <c r="GWO936" s="208"/>
      <c r="GWP936" s="208"/>
      <c r="GWQ936" s="208"/>
      <c r="GWR936" s="208"/>
      <c r="GWS936" s="208"/>
      <c r="GWT936" s="208"/>
      <c r="GWU936" s="208"/>
      <c r="GWV936" s="208"/>
      <c r="GWW936" s="208"/>
      <c r="GWX936" s="208"/>
      <c r="GWY936" s="208"/>
      <c r="GWZ936" s="208"/>
      <c r="GXA936" s="208"/>
      <c r="GXB936" s="208"/>
      <c r="GXC936" s="208"/>
      <c r="GXD936" s="208"/>
      <c r="GXE936" s="208"/>
      <c r="GXF936" s="208"/>
      <c r="GXG936" s="208"/>
      <c r="GXH936" s="208"/>
      <c r="GXI936" s="208"/>
      <c r="GXJ936" s="208"/>
      <c r="GXK936" s="208"/>
      <c r="GXL936" s="208"/>
      <c r="GXM936" s="208"/>
      <c r="GXN936" s="208"/>
      <c r="GXO936" s="208"/>
      <c r="GXP936" s="208"/>
      <c r="GXQ936" s="208"/>
      <c r="GXR936" s="208"/>
      <c r="GXS936" s="208"/>
      <c r="GXT936" s="208"/>
      <c r="GXU936" s="208"/>
      <c r="GXV936" s="208"/>
      <c r="GXW936" s="208"/>
      <c r="GXX936" s="208"/>
      <c r="GXY936" s="208"/>
      <c r="GXZ936" s="208"/>
      <c r="GYA936" s="208"/>
      <c r="GYB936" s="208"/>
      <c r="GYC936" s="208"/>
      <c r="GYD936" s="208"/>
      <c r="GYE936" s="208"/>
      <c r="GYF936" s="208"/>
      <c r="GYG936" s="208"/>
      <c r="GYH936" s="208"/>
      <c r="GYI936" s="208"/>
      <c r="GYJ936" s="208"/>
      <c r="GYK936" s="208"/>
      <c r="GYL936" s="208"/>
      <c r="GYM936" s="208"/>
      <c r="GYN936" s="208"/>
      <c r="GYO936" s="208"/>
      <c r="GYP936" s="208"/>
      <c r="GYQ936" s="208"/>
      <c r="GYR936" s="208"/>
      <c r="GYS936" s="208"/>
      <c r="GYT936" s="208"/>
      <c r="GYU936" s="208"/>
      <c r="GYV936" s="208"/>
      <c r="GYW936" s="208"/>
      <c r="GYX936" s="208"/>
      <c r="GYY936" s="208"/>
      <c r="GYZ936" s="208"/>
      <c r="GZA936" s="208"/>
      <c r="GZB936" s="208"/>
      <c r="GZC936" s="208"/>
      <c r="GZD936" s="208"/>
      <c r="GZE936" s="208"/>
      <c r="GZF936" s="208"/>
      <c r="GZG936" s="208"/>
      <c r="GZH936" s="208"/>
      <c r="GZI936" s="208"/>
      <c r="GZJ936" s="208"/>
      <c r="GZK936" s="208"/>
      <c r="GZL936" s="208"/>
      <c r="GZM936" s="208"/>
      <c r="GZN936" s="208"/>
      <c r="GZO936" s="208"/>
      <c r="GZP936" s="208"/>
      <c r="GZQ936" s="208"/>
      <c r="GZR936" s="208"/>
      <c r="GZS936" s="208"/>
      <c r="GZT936" s="208"/>
      <c r="GZU936" s="208"/>
      <c r="GZV936" s="208"/>
      <c r="GZW936" s="208"/>
      <c r="GZX936" s="208"/>
      <c r="GZY936" s="208"/>
      <c r="GZZ936" s="208"/>
      <c r="HAA936" s="208"/>
      <c r="HAB936" s="208"/>
      <c r="HAC936" s="208"/>
      <c r="HAD936" s="208"/>
      <c r="HAE936" s="208"/>
      <c r="HAF936" s="208"/>
      <c r="HAG936" s="208"/>
      <c r="HAH936" s="208"/>
      <c r="HAI936" s="208"/>
      <c r="HAJ936" s="208"/>
      <c r="HAK936" s="208"/>
      <c r="HAL936" s="208"/>
      <c r="HAM936" s="208"/>
      <c r="HAN936" s="208"/>
      <c r="HAO936" s="208"/>
      <c r="HAP936" s="208"/>
      <c r="HAQ936" s="208"/>
      <c r="HAR936" s="208"/>
      <c r="HAS936" s="208"/>
      <c r="HAT936" s="208"/>
      <c r="HAU936" s="208"/>
      <c r="HAV936" s="208"/>
      <c r="HAW936" s="208"/>
      <c r="HAX936" s="208"/>
      <c r="HAY936" s="208"/>
      <c r="HAZ936" s="208"/>
      <c r="HBA936" s="208"/>
      <c r="HBB936" s="208"/>
      <c r="HBC936" s="208"/>
      <c r="HBD936" s="208"/>
      <c r="HBE936" s="208"/>
      <c r="HBF936" s="208"/>
      <c r="HBG936" s="208"/>
      <c r="HBH936" s="208"/>
      <c r="HBI936" s="208"/>
      <c r="HBJ936" s="208"/>
      <c r="HBK936" s="208"/>
      <c r="HBL936" s="208"/>
      <c r="HBM936" s="208"/>
      <c r="HBN936" s="208"/>
      <c r="HBO936" s="208"/>
      <c r="HBP936" s="208"/>
      <c r="HBQ936" s="208"/>
      <c r="HBR936" s="208"/>
      <c r="HBS936" s="208"/>
      <c r="HBT936" s="208"/>
      <c r="HBU936" s="208"/>
      <c r="HBV936" s="208"/>
      <c r="HBW936" s="208"/>
      <c r="HBX936" s="208"/>
      <c r="HBY936" s="208"/>
      <c r="HBZ936" s="208"/>
      <c r="HCA936" s="208"/>
      <c r="HCB936" s="208"/>
      <c r="HCC936" s="208"/>
      <c r="HCD936" s="208"/>
      <c r="HCE936" s="208"/>
      <c r="HCF936" s="208"/>
      <c r="HCG936" s="208"/>
      <c r="HCH936" s="208"/>
      <c r="HCI936" s="208"/>
      <c r="HCJ936" s="208"/>
      <c r="HCK936" s="208"/>
      <c r="HCL936" s="208"/>
      <c r="HCM936" s="208"/>
      <c r="HCN936" s="208"/>
      <c r="HCO936" s="208"/>
      <c r="HCP936" s="208"/>
      <c r="HCQ936" s="208"/>
      <c r="HCR936" s="208"/>
      <c r="HCS936" s="208"/>
      <c r="HCT936" s="208"/>
      <c r="HCU936" s="208"/>
      <c r="HCV936" s="208"/>
      <c r="HCW936" s="208"/>
      <c r="HCX936" s="208"/>
      <c r="HCY936" s="208"/>
      <c r="HCZ936" s="208"/>
      <c r="HDA936" s="208"/>
      <c r="HDB936" s="208"/>
      <c r="HDC936" s="208"/>
      <c r="HDD936" s="208"/>
      <c r="HDE936" s="208"/>
      <c r="HDF936" s="208"/>
      <c r="HDG936" s="208"/>
      <c r="HDH936" s="208"/>
      <c r="HDI936" s="208"/>
      <c r="HDJ936" s="208"/>
      <c r="HDK936" s="208"/>
      <c r="HDL936" s="208"/>
      <c r="HDM936" s="208"/>
      <c r="HDN936" s="208"/>
      <c r="HDO936" s="208"/>
      <c r="HDP936" s="208"/>
      <c r="HDQ936" s="208"/>
      <c r="HDR936" s="208"/>
      <c r="HDS936" s="208"/>
      <c r="HDT936" s="208"/>
      <c r="HDU936" s="208"/>
      <c r="HDV936" s="208"/>
      <c r="HDW936" s="208"/>
      <c r="HDX936" s="208"/>
      <c r="HDY936" s="208"/>
      <c r="HDZ936" s="208"/>
      <c r="HEA936" s="208"/>
      <c r="HEB936" s="208"/>
      <c r="HEC936" s="208"/>
      <c r="HED936" s="208"/>
      <c r="HEE936" s="208"/>
      <c r="HEF936" s="208"/>
      <c r="HEG936" s="208"/>
      <c r="HEH936" s="208"/>
      <c r="HEI936" s="208"/>
      <c r="HEJ936" s="208"/>
      <c r="HEK936" s="208"/>
      <c r="HEL936" s="208"/>
      <c r="HEM936" s="208"/>
      <c r="HEN936" s="208"/>
      <c r="HEO936" s="208"/>
      <c r="HEP936" s="208"/>
      <c r="HEQ936" s="208"/>
      <c r="HER936" s="208"/>
      <c r="HES936" s="208"/>
      <c r="HET936" s="208"/>
      <c r="HEU936" s="208"/>
      <c r="HEV936" s="208"/>
      <c r="HEW936" s="208"/>
      <c r="HEX936" s="208"/>
      <c r="HEY936" s="208"/>
      <c r="HEZ936" s="208"/>
      <c r="HFA936" s="208"/>
      <c r="HFB936" s="208"/>
      <c r="HFC936" s="208"/>
      <c r="HFD936" s="208"/>
      <c r="HFE936" s="208"/>
      <c r="HFF936" s="208"/>
      <c r="HFG936" s="208"/>
      <c r="HFH936" s="208"/>
      <c r="HFI936" s="208"/>
      <c r="HFJ936" s="208"/>
      <c r="HFK936" s="208"/>
      <c r="HFL936" s="208"/>
      <c r="HFM936" s="208"/>
      <c r="HFN936" s="208"/>
      <c r="HFO936" s="208"/>
      <c r="HFP936" s="208"/>
      <c r="HFQ936" s="208"/>
      <c r="HFR936" s="208"/>
      <c r="HFS936" s="208"/>
      <c r="HFT936" s="208"/>
      <c r="HFU936" s="208"/>
      <c r="HFV936" s="208"/>
      <c r="HFW936" s="208"/>
      <c r="HFX936" s="208"/>
      <c r="HFY936" s="208"/>
      <c r="HFZ936" s="208"/>
      <c r="HGA936" s="208"/>
      <c r="HGB936" s="208"/>
      <c r="HGC936" s="208"/>
      <c r="HGD936" s="208"/>
      <c r="HGE936" s="208"/>
      <c r="HGF936" s="208"/>
      <c r="HGG936" s="208"/>
      <c r="HGH936" s="208"/>
      <c r="HGI936" s="208"/>
      <c r="HGJ936" s="208"/>
      <c r="HGK936" s="208"/>
      <c r="HGL936" s="208"/>
      <c r="HGM936" s="208"/>
      <c r="HGN936" s="208"/>
      <c r="HGO936" s="208"/>
      <c r="HGP936" s="208"/>
      <c r="HGQ936" s="208"/>
      <c r="HGR936" s="208"/>
      <c r="HGS936" s="208"/>
      <c r="HGT936" s="208"/>
      <c r="HGU936" s="208"/>
      <c r="HGV936" s="208"/>
      <c r="HGW936" s="208"/>
      <c r="HGX936" s="208"/>
      <c r="HGY936" s="208"/>
      <c r="HGZ936" s="208"/>
      <c r="HHA936" s="208"/>
      <c r="HHB936" s="208"/>
      <c r="HHC936" s="208"/>
      <c r="HHD936" s="208"/>
      <c r="HHE936" s="208"/>
      <c r="HHF936" s="208"/>
      <c r="HHG936" s="208"/>
      <c r="HHH936" s="208"/>
      <c r="HHI936" s="208"/>
      <c r="HHJ936" s="208"/>
      <c r="HHK936" s="208"/>
      <c r="HHL936" s="208"/>
      <c r="HHM936" s="208"/>
      <c r="HHN936" s="208"/>
      <c r="HHO936" s="208"/>
      <c r="HHP936" s="208"/>
      <c r="HHQ936" s="208"/>
      <c r="HHR936" s="208"/>
      <c r="HHS936" s="208"/>
      <c r="HHT936" s="208"/>
      <c r="HHU936" s="208"/>
      <c r="HHV936" s="208"/>
      <c r="HHW936" s="208"/>
      <c r="HHX936" s="208"/>
      <c r="HHY936" s="208"/>
      <c r="HHZ936" s="208"/>
      <c r="HIA936" s="208"/>
      <c r="HIB936" s="208"/>
      <c r="HIC936" s="208"/>
      <c r="HID936" s="208"/>
      <c r="HIE936" s="208"/>
      <c r="HIF936" s="208"/>
      <c r="HIG936" s="208"/>
      <c r="HIH936" s="208"/>
      <c r="HII936" s="208"/>
      <c r="HIJ936" s="208"/>
      <c r="HIK936" s="208"/>
      <c r="HIL936" s="208"/>
      <c r="HIM936" s="208"/>
      <c r="HIN936" s="208"/>
      <c r="HIO936" s="208"/>
      <c r="HIP936" s="208"/>
      <c r="HIQ936" s="208"/>
      <c r="HIR936" s="208"/>
      <c r="HIS936" s="208"/>
      <c r="HIT936" s="208"/>
      <c r="HIU936" s="208"/>
      <c r="HIV936" s="208"/>
      <c r="HIW936" s="208"/>
      <c r="HIX936" s="208"/>
      <c r="HIY936" s="208"/>
      <c r="HIZ936" s="208"/>
      <c r="HJA936" s="208"/>
      <c r="HJB936" s="208"/>
      <c r="HJC936" s="208"/>
      <c r="HJD936" s="208"/>
      <c r="HJE936" s="208"/>
      <c r="HJF936" s="208"/>
      <c r="HJG936" s="208"/>
      <c r="HJH936" s="208"/>
      <c r="HJI936" s="208"/>
      <c r="HJJ936" s="208"/>
      <c r="HJK936" s="208"/>
      <c r="HJL936" s="208"/>
      <c r="HJM936" s="208"/>
      <c r="HJN936" s="208"/>
      <c r="HJO936" s="208"/>
      <c r="HJP936" s="208"/>
      <c r="HJQ936" s="208"/>
      <c r="HJR936" s="208"/>
      <c r="HJS936" s="208"/>
      <c r="HJT936" s="208"/>
      <c r="HJU936" s="208"/>
      <c r="HJV936" s="208"/>
      <c r="HJW936" s="208"/>
      <c r="HJX936" s="208"/>
      <c r="HJY936" s="208"/>
      <c r="HJZ936" s="208"/>
      <c r="HKA936" s="208"/>
      <c r="HKB936" s="208"/>
      <c r="HKC936" s="208"/>
      <c r="HKD936" s="208"/>
      <c r="HKE936" s="208"/>
      <c r="HKF936" s="208"/>
      <c r="HKG936" s="208"/>
      <c r="HKH936" s="208"/>
      <c r="HKI936" s="208"/>
      <c r="HKJ936" s="208"/>
      <c r="HKK936" s="208"/>
      <c r="HKL936" s="208"/>
      <c r="HKM936" s="208"/>
      <c r="HKN936" s="208"/>
      <c r="HKO936" s="208"/>
      <c r="HKP936" s="208"/>
      <c r="HKQ936" s="208"/>
      <c r="HKR936" s="208"/>
      <c r="HKS936" s="208"/>
      <c r="HKT936" s="208"/>
      <c r="HKU936" s="208"/>
      <c r="HKV936" s="208"/>
      <c r="HKW936" s="208"/>
      <c r="HKX936" s="208"/>
      <c r="HKY936" s="208"/>
      <c r="HKZ936" s="208"/>
      <c r="HLA936" s="208"/>
      <c r="HLB936" s="208"/>
      <c r="HLC936" s="208"/>
      <c r="HLD936" s="208"/>
      <c r="HLE936" s="208"/>
      <c r="HLF936" s="208"/>
      <c r="HLG936" s="208"/>
      <c r="HLH936" s="208"/>
      <c r="HLI936" s="208"/>
      <c r="HLJ936" s="208"/>
      <c r="HLK936" s="208"/>
      <c r="HLL936" s="208"/>
      <c r="HLM936" s="208"/>
      <c r="HLN936" s="208"/>
      <c r="HLO936" s="208"/>
      <c r="HLP936" s="208"/>
      <c r="HLQ936" s="208"/>
      <c r="HLR936" s="208"/>
      <c r="HLS936" s="208"/>
      <c r="HLT936" s="208"/>
      <c r="HLU936" s="208"/>
      <c r="HLV936" s="208"/>
      <c r="HLW936" s="208"/>
      <c r="HLX936" s="208"/>
      <c r="HLY936" s="208"/>
      <c r="HLZ936" s="208"/>
      <c r="HMA936" s="208"/>
      <c r="HMB936" s="208"/>
      <c r="HMC936" s="208"/>
      <c r="HMD936" s="208"/>
      <c r="HME936" s="208"/>
      <c r="HMF936" s="208"/>
      <c r="HMG936" s="208"/>
      <c r="HMH936" s="208"/>
      <c r="HMI936" s="208"/>
      <c r="HMJ936" s="208"/>
      <c r="HMK936" s="208"/>
      <c r="HML936" s="208"/>
      <c r="HMM936" s="208"/>
      <c r="HMN936" s="208"/>
      <c r="HMO936" s="208"/>
      <c r="HMP936" s="208"/>
      <c r="HMQ936" s="208"/>
      <c r="HMR936" s="208"/>
      <c r="HMS936" s="208"/>
      <c r="HMT936" s="208"/>
      <c r="HMU936" s="208"/>
      <c r="HMV936" s="208"/>
      <c r="HMW936" s="208"/>
      <c r="HMX936" s="208"/>
      <c r="HMY936" s="208"/>
      <c r="HMZ936" s="208"/>
      <c r="HNA936" s="208"/>
      <c r="HNB936" s="208"/>
      <c r="HNC936" s="208"/>
      <c r="HND936" s="208"/>
      <c r="HNE936" s="208"/>
      <c r="HNF936" s="208"/>
      <c r="HNG936" s="208"/>
      <c r="HNH936" s="208"/>
      <c r="HNI936" s="208"/>
      <c r="HNJ936" s="208"/>
      <c r="HNK936" s="208"/>
      <c r="HNL936" s="208"/>
      <c r="HNM936" s="208"/>
      <c r="HNN936" s="208"/>
      <c r="HNO936" s="208"/>
      <c r="HNP936" s="208"/>
      <c r="HNQ936" s="208"/>
      <c r="HNR936" s="208"/>
      <c r="HNS936" s="208"/>
      <c r="HNT936" s="208"/>
      <c r="HNU936" s="208"/>
      <c r="HNV936" s="208"/>
      <c r="HNW936" s="208"/>
      <c r="HNX936" s="208"/>
      <c r="HNY936" s="208"/>
      <c r="HNZ936" s="208"/>
      <c r="HOA936" s="208"/>
      <c r="HOB936" s="208"/>
      <c r="HOC936" s="208"/>
      <c r="HOD936" s="208"/>
      <c r="HOE936" s="208"/>
      <c r="HOF936" s="208"/>
      <c r="HOG936" s="208"/>
      <c r="HOH936" s="208"/>
      <c r="HOI936" s="208"/>
      <c r="HOJ936" s="208"/>
      <c r="HOK936" s="208"/>
      <c r="HOL936" s="208"/>
      <c r="HOM936" s="208"/>
      <c r="HON936" s="208"/>
      <c r="HOO936" s="208"/>
      <c r="HOP936" s="208"/>
      <c r="HOQ936" s="208"/>
      <c r="HOR936" s="208"/>
      <c r="HOS936" s="208"/>
      <c r="HOT936" s="208"/>
      <c r="HOU936" s="208"/>
      <c r="HOV936" s="208"/>
      <c r="HOW936" s="208"/>
      <c r="HOX936" s="208"/>
      <c r="HOY936" s="208"/>
      <c r="HOZ936" s="208"/>
      <c r="HPA936" s="208"/>
      <c r="HPB936" s="208"/>
      <c r="HPC936" s="208"/>
      <c r="HPD936" s="208"/>
      <c r="HPE936" s="208"/>
      <c r="HPF936" s="208"/>
      <c r="HPG936" s="208"/>
      <c r="HPH936" s="208"/>
      <c r="HPI936" s="208"/>
      <c r="HPJ936" s="208"/>
      <c r="HPK936" s="208"/>
      <c r="HPL936" s="208"/>
      <c r="HPM936" s="208"/>
      <c r="HPN936" s="208"/>
      <c r="HPO936" s="208"/>
      <c r="HPP936" s="208"/>
      <c r="HPQ936" s="208"/>
      <c r="HPR936" s="208"/>
      <c r="HPS936" s="208"/>
      <c r="HPT936" s="208"/>
      <c r="HPU936" s="208"/>
      <c r="HPV936" s="208"/>
      <c r="HPW936" s="208"/>
      <c r="HPX936" s="208"/>
      <c r="HPY936" s="208"/>
      <c r="HPZ936" s="208"/>
      <c r="HQA936" s="208"/>
      <c r="HQB936" s="208"/>
      <c r="HQC936" s="208"/>
      <c r="HQD936" s="208"/>
      <c r="HQE936" s="208"/>
      <c r="HQF936" s="208"/>
      <c r="HQG936" s="208"/>
      <c r="HQH936" s="208"/>
      <c r="HQI936" s="208"/>
      <c r="HQJ936" s="208"/>
      <c r="HQK936" s="208"/>
      <c r="HQL936" s="208"/>
      <c r="HQM936" s="208"/>
      <c r="HQN936" s="208"/>
      <c r="HQO936" s="208"/>
      <c r="HQP936" s="208"/>
      <c r="HQQ936" s="208"/>
      <c r="HQR936" s="208"/>
      <c r="HQS936" s="208"/>
      <c r="HQT936" s="208"/>
      <c r="HQU936" s="208"/>
      <c r="HQV936" s="208"/>
      <c r="HQW936" s="208"/>
      <c r="HQX936" s="208"/>
      <c r="HQY936" s="208"/>
      <c r="HQZ936" s="208"/>
      <c r="HRA936" s="208"/>
      <c r="HRB936" s="208"/>
      <c r="HRC936" s="208"/>
      <c r="HRD936" s="208"/>
      <c r="HRE936" s="208"/>
      <c r="HRF936" s="208"/>
      <c r="HRG936" s="208"/>
      <c r="HRH936" s="208"/>
      <c r="HRI936" s="208"/>
      <c r="HRJ936" s="208"/>
      <c r="HRK936" s="208"/>
      <c r="HRL936" s="208"/>
      <c r="HRM936" s="208"/>
      <c r="HRN936" s="208"/>
      <c r="HRO936" s="208"/>
      <c r="HRP936" s="208"/>
      <c r="HRQ936" s="208"/>
      <c r="HRR936" s="208"/>
      <c r="HRS936" s="208"/>
      <c r="HRT936" s="208"/>
      <c r="HRU936" s="208"/>
      <c r="HRV936" s="208"/>
      <c r="HRW936" s="208"/>
      <c r="HRX936" s="208"/>
      <c r="HRY936" s="208"/>
      <c r="HRZ936" s="208"/>
      <c r="HSA936" s="208"/>
      <c r="HSB936" s="208"/>
      <c r="HSC936" s="208"/>
      <c r="HSD936" s="208"/>
      <c r="HSE936" s="208"/>
      <c r="HSF936" s="208"/>
      <c r="HSG936" s="208"/>
      <c r="HSH936" s="208"/>
      <c r="HSI936" s="208"/>
      <c r="HSJ936" s="208"/>
      <c r="HSK936" s="208"/>
      <c r="HSL936" s="208"/>
      <c r="HSM936" s="208"/>
      <c r="HSN936" s="208"/>
      <c r="HSO936" s="208"/>
      <c r="HSP936" s="208"/>
      <c r="HSQ936" s="208"/>
      <c r="HSR936" s="208"/>
      <c r="HSS936" s="208"/>
      <c r="HST936" s="208"/>
      <c r="HSU936" s="208"/>
      <c r="HSV936" s="208"/>
      <c r="HSW936" s="208"/>
      <c r="HSX936" s="208"/>
      <c r="HSY936" s="208"/>
      <c r="HSZ936" s="208"/>
      <c r="HTA936" s="208"/>
      <c r="HTB936" s="208"/>
      <c r="HTC936" s="208"/>
      <c r="HTD936" s="208"/>
      <c r="HTE936" s="208"/>
      <c r="HTF936" s="208"/>
      <c r="HTG936" s="208"/>
      <c r="HTH936" s="208"/>
      <c r="HTI936" s="208"/>
      <c r="HTJ936" s="208"/>
      <c r="HTK936" s="208"/>
      <c r="HTL936" s="208"/>
      <c r="HTM936" s="208"/>
      <c r="HTN936" s="208"/>
      <c r="HTO936" s="208"/>
      <c r="HTP936" s="208"/>
      <c r="HTQ936" s="208"/>
      <c r="HTR936" s="208"/>
      <c r="HTS936" s="208"/>
      <c r="HTT936" s="208"/>
      <c r="HTU936" s="208"/>
      <c r="HTV936" s="208"/>
      <c r="HTW936" s="208"/>
      <c r="HTX936" s="208"/>
      <c r="HTY936" s="208"/>
      <c r="HTZ936" s="208"/>
      <c r="HUA936" s="208"/>
      <c r="HUB936" s="208"/>
      <c r="HUC936" s="208"/>
      <c r="HUD936" s="208"/>
      <c r="HUE936" s="208"/>
      <c r="HUF936" s="208"/>
      <c r="HUG936" s="208"/>
      <c r="HUH936" s="208"/>
      <c r="HUI936" s="208"/>
      <c r="HUJ936" s="208"/>
      <c r="HUK936" s="208"/>
      <c r="HUL936" s="208"/>
      <c r="HUM936" s="208"/>
      <c r="HUN936" s="208"/>
      <c r="HUO936" s="208"/>
      <c r="HUP936" s="208"/>
      <c r="HUQ936" s="208"/>
      <c r="HUR936" s="208"/>
      <c r="HUS936" s="208"/>
      <c r="HUT936" s="208"/>
      <c r="HUU936" s="208"/>
      <c r="HUV936" s="208"/>
      <c r="HUW936" s="208"/>
      <c r="HUX936" s="208"/>
      <c r="HUY936" s="208"/>
      <c r="HUZ936" s="208"/>
      <c r="HVA936" s="208"/>
      <c r="HVB936" s="208"/>
      <c r="HVC936" s="208"/>
      <c r="HVD936" s="208"/>
      <c r="HVE936" s="208"/>
      <c r="HVF936" s="208"/>
      <c r="HVG936" s="208"/>
      <c r="HVH936" s="208"/>
      <c r="HVI936" s="208"/>
      <c r="HVJ936" s="208"/>
      <c r="HVK936" s="208"/>
      <c r="HVL936" s="208"/>
      <c r="HVM936" s="208"/>
      <c r="HVN936" s="208"/>
      <c r="HVO936" s="208"/>
      <c r="HVP936" s="208"/>
      <c r="HVQ936" s="208"/>
      <c r="HVR936" s="208"/>
      <c r="HVS936" s="208"/>
      <c r="HVT936" s="208"/>
      <c r="HVU936" s="208"/>
      <c r="HVV936" s="208"/>
      <c r="HVW936" s="208"/>
      <c r="HVX936" s="208"/>
      <c r="HVY936" s="208"/>
      <c r="HVZ936" s="208"/>
      <c r="HWA936" s="208"/>
      <c r="HWB936" s="208"/>
      <c r="HWC936" s="208"/>
      <c r="HWD936" s="208"/>
      <c r="HWE936" s="208"/>
      <c r="HWF936" s="208"/>
      <c r="HWG936" s="208"/>
      <c r="HWH936" s="208"/>
      <c r="HWI936" s="208"/>
      <c r="HWJ936" s="208"/>
      <c r="HWK936" s="208"/>
      <c r="HWL936" s="208"/>
      <c r="HWM936" s="208"/>
      <c r="HWN936" s="208"/>
      <c r="HWO936" s="208"/>
      <c r="HWP936" s="208"/>
      <c r="HWQ936" s="208"/>
      <c r="HWR936" s="208"/>
      <c r="HWS936" s="208"/>
      <c r="HWT936" s="208"/>
      <c r="HWU936" s="208"/>
      <c r="HWV936" s="208"/>
      <c r="HWW936" s="208"/>
      <c r="HWX936" s="208"/>
      <c r="HWY936" s="208"/>
      <c r="HWZ936" s="208"/>
      <c r="HXA936" s="208"/>
      <c r="HXB936" s="208"/>
      <c r="HXC936" s="208"/>
      <c r="HXD936" s="208"/>
      <c r="HXE936" s="208"/>
      <c r="HXF936" s="208"/>
      <c r="HXG936" s="208"/>
      <c r="HXH936" s="208"/>
      <c r="HXI936" s="208"/>
      <c r="HXJ936" s="208"/>
      <c r="HXK936" s="208"/>
      <c r="HXL936" s="208"/>
      <c r="HXM936" s="208"/>
      <c r="HXN936" s="208"/>
      <c r="HXO936" s="208"/>
      <c r="HXP936" s="208"/>
      <c r="HXQ936" s="208"/>
      <c r="HXR936" s="208"/>
      <c r="HXS936" s="208"/>
      <c r="HXT936" s="208"/>
      <c r="HXU936" s="208"/>
      <c r="HXV936" s="208"/>
      <c r="HXW936" s="208"/>
      <c r="HXX936" s="208"/>
      <c r="HXY936" s="208"/>
      <c r="HXZ936" s="208"/>
      <c r="HYA936" s="208"/>
      <c r="HYB936" s="208"/>
      <c r="HYC936" s="208"/>
      <c r="HYD936" s="208"/>
      <c r="HYE936" s="208"/>
      <c r="HYF936" s="208"/>
      <c r="HYG936" s="208"/>
      <c r="HYH936" s="208"/>
      <c r="HYI936" s="208"/>
      <c r="HYJ936" s="208"/>
      <c r="HYK936" s="208"/>
      <c r="HYL936" s="208"/>
      <c r="HYM936" s="208"/>
      <c r="HYN936" s="208"/>
      <c r="HYO936" s="208"/>
      <c r="HYP936" s="208"/>
      <c r="HYQ936" s="208"/>
      <c r="HYR936" s="208"/>
      <c r="HYS936" s="208"/>
      <c r="HYT936" s="208"/>
      <c r="HYU936" s="208"/>
      <c r="HYV936" s="208"/>
      <c r="HYW936" s="208"/>
      <c r="HYX936" s="208"/>
      <c r="HYY936" s="208"/>
      <c r="HYZ936" s="208"/>
      <c r="HZA936" s="208"/>
      <c r="HZB936" s="208"/>
      <c r="HZC936" s="208"/>
      <c r="HZD936" s="208"/>
      <c r="HZE936" s="208"/>
      <c r="HZF936" s="208"/>
      <c r="HZG936" s="208"/>
      <c r="HZH936" s="208"/>
      <c r="HZI936" s="208"/>
      <c r="HZJ936" s="208"/>
      <c r="HZK936" s="208"/>
      <c r="HZL936" s="208"/>
      <c r="HZM936" s="208"/>
      <c r="HZN936" s="208"/>
      <c r="HZO936" s="208"/>
      <c r="HZP936" s="208"/>
      <c r="HZQ936" s="208"/>
      <c r="HZR936" s="208"/>
      <c r="HZS936" s="208"/>
      <c r="HZT936" s="208"/>
      <c r="HZU936" s="208"/>
      <c r="HZV936" s="208"/>
      <c r="HZW936" s="208"/>
      <c r="HZX936" s="208"/>
      <c r="HZY936" s="208"/>
      <c r="HZZ936" s="208"/>
      <c r="IAA936" s="208"/>
      <c r="IAB936" s="208"/>
      <c r="IAC936" s="208"/>
      <c r="IAD936" s="208"/>
      <c r="IAE936" s="208"/>
      <c r="IAF936" s="208"/>
      <c r="IAG936" s="208"/>
      <c r="IAH936" s="208"/>
      <c r="IAI936" s="208"/>
      <c r="IAJ936" s="208"/>
      <c r="IAK936" s="208"/>
      <c r="IAL936" s="208"/>
      <c r="IAM936" s="208"/>
      <c r="IAN936" s="208"/>
      <c r="IAO936" s="208"/>
      <c r="IAP936" s="208"/>
      <c r="IAQ936" s="208"/>
      <c r="IAR936" s="208"/>
      <c r="IAS936" s="208"/>
      <c r="IAT936" s="208"/>
      <c r="IAU936" s="208"/>
      <c r="IAV936" s="208"/>
      <c r="IAW936" s="208"/>
      <c r="IAX936" s="208"/>
      <c r="IAY936" s="208"/>
      <c r="IAZ936" s="208"/>
      <c r="IBA936" s="208"/>
      <c r="IBB936" s="208"/>
      <c r="IBC936" s="208"/>
      <c r="IBD936" s="208"/>
      <c r="IBE936" s="208"/>
      <c r="IBF936" s="208"/>
      <c r="IBG936" s="208"/>
      <c r="IBH936" s="208"/>
      <c r="IBI936" s="208"/>
      <c r="IBJ936" s="208"/>
      <c r="IBK936" s="208"/>
      <c r="IBL936" s="208"/>
      <c r="IBM936" s="208"/>
      <c r="IBN936" s="208"/>
      <c r="IBO936" s="208"/>
      <c r="IBP936" s="208"/>
      <c r="IBQ936" s="208"/>
      <c r="IBR936" s="208"/>
      <c r="IBS936" s="208"/>
      <c r="IBT936" s="208"/>
      <c r="IBU936" s="208"/>
      <c r="IBV936" s="208"/>
      <c r="IBW936" s="208"/>
      <c r="IBX936" s="208"/>
      <c r="IBY936" s="208"/>
      <c r="IBZ936" s="208"/>
      <c r="ICA936" s="208"/>
      <c r="ICB936" s="208"/>
      <c r="ICC936" s="208"/>
      <c r="ICD936" s="208"/>
      <c r="ICE936" s="208"/>
      <c r="ICF936" s="208"/>
      <c r="ICG936" s="208"/>
      <c r="ICH936" s="208"/>
      <c r="ICI936" s="208"/>
      <c r="ICJ936" s="208"/>
      <c r="ICK936" s="208"/>
      <c r="ICL936" s="208"/>
      <c r="ICM936" s="208"/>
      <c r="ICN936" s="208"/>
      <c r="ICO936" s="208"/>
      <c r="ICP936" s="208"/>
      <c r="ICQ936" s="208"/>
      <c r="ICR936" s="208"/>
      <c r="ICS936" s="208"/>
      <c r="ICT936" s="208"/>
      <c r="ICU936" s="208"/>
      <c r="ICV936" s="208"/>
      <c r="ICW936" s="208"/>
      <c r="ICX936" s="208"/>
      <c r="ICY936" s="208"/>
      <c r="ICZ936" s="208"/>
      <c r="IDA936" s="208"/>
      <c r="IDB936" s="208"/>
      <c r="IDC936" s="208"/>
      <c r="IDD936" s="208"/>
      <c r="IDE936" s="208"/>
      <c r="IDF936" s="208"/>
      <c r="IDG936" s="208"/>
      <c r="IDH936" s="208"/>
      <c r="IDI936" s="208"/>
      <c r="IDJ936" s="208"/>
      <c r="IDK936" s="208"/>
      <c r="IDL936" s="208"/>
      <c r="IDM936" s="208"/>
      <c r="IDN936" s="208"/>
      <c r="IDO936" s="208"/>
      <c r="IDP936" s="208"/>
      <c r="IDQ936" s="208"/>
      <c r="IDR936" s="208"/>
      <c r="IDS936" s="208"/>
      <c r="IDT936" s="208"/>
      <c r="IDU936" s="208"/>
      <c r="IDV936" s="208"/>
      <c r="IDW936" s="208"/>
      <c r="IDX936" s="208"/>
      <c r="IDY936" s="208"/>
      <c r="IDZ936" s="208"/>
      <c r="IEA936" s="208"/>
      <c r="IEB936" s="208"/>
      <c r="IEC936" s="208"/>
      <c r="IED936" s="208"/>
      <c r="IEE936" s="208"/>
      <c r="IEF936" s="208"/>
      <c r="IEG936" s="208"/>
      <c r="IEH936" s="208"/>
      <c r="IEI936" s="208"/>
      <c r="IEJ936" s="208"/>
      <c r="IEK936" s="208"/>
      <c r="IEL936" s="208"/>
      <c r="IEM936" s="208"/>
      <c r="IEN936" s="208"/>
      <c r="IEO936" s="208"/>
      <c r="IEP936" s="208"/>
      <c r="IEQ936" s="208"/>
      <c r="IER936" s="208"/>
      <c r="IES936" s="208"/>
      <c r="IET936" s="208"/>
      <c r="IEU936" s="208"/>
      <c r="IEV936" s="208"/>
      <c r="IEW936" s="208"/>
      <c r="IEX936" s="208"/>
      <c r="IEY936" s="208"/>
      <c r="IEZ936" s="208"/>
      <c r="IFA936" s="208"/>
      <c r="IFB936" s="208"/>
      <c r="IFC936" s="208"/>
      <c r="IFD936" s="208"/>
      <c r="IFE936" s="208"/>
      <c r="IFF936" s="208"/>
      <c r="IFG936" s="208"/>
      <c r="IFH936" s="208"/>
      <c r="IFI936" s="208"/>
      <c r="IFJ936" s="208"/>
      <c r="IFK936" s="208"/>
      <c r="IFL936" s="208"/>
      <c r="IFM936" s="208"/>
      <c r="IFN936" s="208"/>
      <c r="IFO936" s="208"/>
      <c r="IFP936" s="208"/>
      <c r="IFQ936" s="208"/>
      <c r="IFR936" s="208"/>
      <c r="IFS936" s="208"/>
      <c r="IFT936" s="208"/>
      <c r="IFU936" s="208"/>
      <c r="IFV936" s="208"/>
      <c r="IFW936" s="208"/>
      <c r="IFX936" s="208"/>
      <c r="IFY936" s="208"/>
      <c r="IFZ936" s="208"/>
      <c r="IGA936" s="208"/>
      <c r="IGB936" s="208"/>
      <c r="IGC936" s="208"/>
      <c r="IGD936" s="208"/>
      <c r="IGE936" s="208"/>
      <c r="IGF936" s="208"/>
      <c r="IGG936" s="208"/>
      <c r="IGH936" s="208"/>
      <c r="IGI936" s="208"/>
      <c r="IGJ936" s="208"/>
      <c r="IGK936" s="208"/>
      <c r="IGL936" s="208"/>
      <c r="IGM936" s="208"/>
      <c r="IGN936" s="208"/>
      <c r="IGO936" s="208"/>
      <c r="IGP936" s="208"/>
      <c r="IGQ936" s="208"/>
      <c r="IGR936" s="208"/>
      <c r="IGS936" s="208"/>
      <c r="IGT936" s="208"/>
      <c r="IGU936" s="208"/>
      <c r="IGV936" s="208"/>
      <c r="IGW936" s="208"/>
      <c r="IGX936" s="208"/>
      <c r="IGY936" s="208"/>
      <c r="IGZ936" s="208"/>
      <c r="IHA936" s="208"/>
      <c r="IHB936" s="208"/>
      <c r="IHC936" s="208"/>
      <c r="IHD936" s="208"/>
      <c r="IHE936" s="208"/>
      <c r="IHF936" s="208"/>
      <c r="IHG936" s="208"/>
      <c r="IHH936" s="208"/>
      <c r="IHI936" s="208"/>
      <c r="IHJ936" s="208"/>
      <c r="IHK936" s="208"/>
      <c r="IHL936" s="208"/>
      <c r="IHM936" s="208"/>
      <c r="IHN936" s="208"/>
      <c r="IHO936" s="208"/>
      <c r="IHP936" s="208"/>
      <c r="IHQ936" s="208"/>
      <c r="IHR936" s="208"/>
      <c r="IHS936" s="208"/>
      <c r="IHT936" s="208"/>
      <c r="IHU936" s="208"/>
      <c r="IHV936" s="208"/>
      <c r="IHW936" s="208"/>
      <c r="IHX936" s="208"/>
      <c r="IHY936" s="208"/>
      <c r="IHZ936" s="208"/>
      <c r="IIA936" s="208"/>
      <c r="IIB936" s="208"/>
      <c r="IIC936" s="208"/>
      <c r="IID936" s="208"/>
      <c r="IIE936" s="208"/>
      <c r="IIF936" s="208"/>
      <c r="IIG936" s="208"/>
      <c r="IIH936" s="208"/>
      <c r="III936" s="208"/>
      <c r="IIJ936" s="208"/>
      <c r="IIK936" s="208"/>
      <c r="IIL936" s="208"/>
      <c r="IIM936" s="208"/>
      <c r="IIN936" s="208"/>
      <c r="IIO936" s="208"/>
      <c r="IIP936" s="208"/>
      <c r="IIQ936" s="208"/>
      <c r="IIR936" s="208"/>
      <c r="IIS936" s="208"/>
      <c r="IIT936" s="208"/>
      <c r="IIU936" s="208"/>
      <c r="IIV936" s="208"/>
      <c r="IIW936" s="208"/>
      <c r="IIX936" s="208"/>
      <c r="IIY936" s="208"/>
      <c r="IIZ936" s="208"/>
      <c r="IJA936" s="208"/>
      <c r="IJB936" s="208"/>
      <c r="IJC936" s="208"/>
      <c r="IJD936" s="208"/>
      <c r="IJE936" s="208"/>
      <c r="IJF936" s="208"/>
      <c r="IJG936" s="208"/>
      <c r="IJH936" s="208"/>
      <c r="IJI936" s="208"/>
      <c r="IJJ936" s="208"/>
      <c r="IJK936" s="208"/>
      <c r="IJL936" s="208"/>
      <c r="IJM936" s="208"/>
      <c r="IJN936" s="208"/>
      <c r="IJO936" s="208"/>
      <c r="IJP936" s="208"/>
      <c r="IJQ936" s="208"/>
      <c r="IJR936" s="208"/>
      <c r="IJS936" s="208"/>
      <c r="IJT936" s="208"/>
      <c r="IJU936" s="208"/>
      <c r="IJV936" s="208"/>
      <c r="IJW936" s="208"/>
      <c r="IJX936" s="208"/>
      <c r="IJY936" s="208"/>
      <c r="IJZ936" s="208"/>
      <c r="IKA936" s="208"/>
      <c r="IKB936" s="208"/>
      <c r="IKC936" s="208"/>
      <c r="IKD936" s="208"/>
      <c r="IKE936" s="208"/>
      <c r="IKF936" s="208"/>
      <c r="IKG936" s="208"/>
      <c r="IKH936" s="208"/>
      <c r="IKI936" s="208"/>
      <c r="IKJ936" s="208"/>
      <c r="IKK936" s="208"/>
      <c r="IKL936" s="208"/>
      <c r="IKM936" s="208"/>
      <c r="IKN936" s="208"/>
      <c r="IKO936" s="208"/>
      <c r="IKP936" s="208"/>
      <c r="IKQ936" s="208"/>
      <c r="IKR936" s="208"/>
      <c r="IKS936" s="208"/>
      <c r="IKT936" s="208"/>
      <c r="IKU936" s="208"/>
      <c r="IKV936" s="208"/>
      <c r="IKW936" s="208"/>
      <c r="IKX936" s="208"/>
      <c r="IKY936" s="208"/>
      <c r="IKZ936" s="208"/>
      <c r="ILA936" s="208"/>
      <c r="ILB936" s="208"/>
      <c r="ILC936" s="208"/>
      <c r="ILD936" s="208"/>
      <c r="ILE936" s="208"/>
      <c r="ILF936" s="208"/>
      <c r="ILG936" s="208"/>
      <c r="ILH936" s="208"/>
      <c r="ILI936" s="208"/>
      <c r="ILJ936" s="208"/>
      <c r="ILK936" s="208"/>
      <c r="ILL936" s="208"/>
      <c r="ILM936" s="208"/>
      <c r="ILN936" s="208"/>
      <c r="ILO936" s="208"/>
      <c r="ILP936" s="208"/>
      <c r="ILQ936" s="208"/>
      <c r="ILR936" s="208"/>
      <c r="ILS936" s="208"/>
      <c r="ILT936" s="208"/>
      <c r="ILU936" s="208"/>
      <c r="ILV936" s="208"/>
      <c r="ILW936" s="208"/>
      <c r="ILX936" s="208"/>
      <c r="ILY936" s="208"/>
      <c r="ILZ936" s="208"/>
      <c r="IMA936" s="208"/>
      <c r="IMB936" s="208"/>
      <c r="IMC936" s="208"/>
      <c r="IMD936" s="208"/>
      <c r="IME936" s="208"/>
      <c r="IMF936" s="208"/>
      <c r="IMG936" s="208"/>
      <c r="IMH936" s="208"/>
      <c r="IMI936" s="208"/>
      <c r="IMJ936" s="208"/>
      <c r="IMK936" s="208"/>
      <c r="IML936" s="208"/>
      <c r="IMM936" s="208"/>
      <c r="IMN936" s="208"/>
      <c r="IMO936" s="208"/>
      <c r="IMP936" s="208"/>
      <c r="IMQ936" s="208"/>
      <c r="IMR936" s="208"/>
      <c r="IMS936" s="208"/>
      <c r="IMT936" s="208"/>
      <c r="IMU936" s="208"/>
      <c r="IMV936" s="208"/>
      <c r="IMW936" s="208"/>
      <c r="IMX936" s="208"/>
      <c r="IMY936" s="208"/>
      <c r="IMZ936" s="208"/>
      <c r="INA936" s="208"/>
      <c r="INB936" s="208"/>
      <c r="INC936" s="208"/>
      <c r="IND936" s="208"/>
      <c r="INE936" s="208"/>
      <c r="INF936" s="208"/>
      <c r="ING936" s="208"/>
      <c r="INH936" s="208"/>
      <c r="INI936" s="208"/>
      <c r="INJ936" s="208"/>
      <c r="INK936" s="208"/>
      <c r="INL936" s="208"/>
      <c r="INM936" s="208"/>
      <c r="INN936" s="208"/>
      <c r="INO936" s="208"/>
      <c r="INP936" s="208"/>
      <c r="INQ936" s="208"/>
      <c r="INR936" s="208"/>
      <c r="INS936" s="208"/>
      <c r="INT936" s="208"/>
      <c r="INU936" s="208"/>
      <c r="INV936" s="208"/>
      <c r="INW936" s="208"/>
      <c r="INX936" s="208"/>
      <c r="INY936" s="208"/>
      <c r="INZ936" s="208"/>
      <c r="IOA936" s="208"/>
      <c r="IOB936" s="208"/>
      <c r="IOC936" s="208"/>
      <c r="IOD936" s="208"/>
      <c r="IOE936" s="208"/>
      <c r="IOF936" s="208"/>
      <c r="IOG936" s="208"/>
      <c r="IOH936" s="208"/>
      <c r="IOI936" s="208"/>
      <c r="IOJ936" s="208"/>
      <c r="IOK936" s="208"/>
      <c r="IOL936" s="208"/>
      <c r="IOM936" s="208"/>
      <c r="ION936" s="208"/>
      <c r="IOO936" s="208"/>
      <c r="IOP936" s="208"/>
      <c r="IOQ936" s="208"/>
      <c r="IOR936" s="208"/>
      <c r="IOS936" s="208"/>
      <c r="IOT936" s="208"/>
      <c r="IOU936" s="208"/>
      <c r="IOV936" s="208"/>
      <c r="IOW936" s="208"/>
      <c r="IOX936" s="208"/>
      <c r="IOY936" s="208"/>
      <c r="IOZ936" s="208"/>
      <c r="IPA936" s="208"/>
      <c r="IPB936" s="208"/>
      <c r="IPC936" s="208"/>
      <c r="IPD936" s="208"/>
      <c r="IPE936" s="208"/>
      <c r="IPF936" s="208"/>
      <c r="IPG936" s="208"/>
      <c r="IPH936" s="208"/>
      <c r="IPI936" s="208"/>
      <c r="IPJ936" s="208"/>
      <c r="IPK936" s="208"/>
      <c r="IPL936" s="208"/>
      <c r="IPM936" s="208"/>
      <c r="IPN936" s="208"/>
      <c r="IPO936" s="208"/>
      <c r="IPP936" s="208"/>
      <c r="IPQ936" s="208"/>
      <c r="IPR936" s="208"/>
      <c r="IPS936" s="208"/>
      <c r="IPT936" s="208"/>
      <c r="IPU936" s="208"/>
      <c r="IPV936" s="208"/>
      <c r="IPW936" s="208"/>
      <c r="IPX936" s="208"/>
      <c r="IPY936" s="208"/>
      <c r="IPZ936" s="208"/>
      <c r="IQA936" s="208"/>
      <c r="IQB936" s="208"/>
      <c r="IQC936" s="208"/>
      <c r="IQD936" s="208"/>
      <c r="IQE936" s="208"/>
      <c r="IQF936" s="208"/>
      <c r="IQG936" s="208"/>
      <c r="IQH936" s="208"/>
      <c r="IQI936" s="208"/>
      <c r="IQJ936" s="208"/>
      <c r="IQK936" s="208"/>
      <c r="IQL936" s="208"/>
      <c r="IQM936" s="208"/>
      <c r="IQN936" s="208"/>
      <c r="IQO936" s="208"/>
      <c r="IQP936" s="208"/>
      <c r="IQQ936" s="208"/>
      <c r="IQR936" s="208"/>
      <c r="IQS936" s="208"/>
      <c r="IQT936" s="208"/>
      <c r="IQU936" s="208"/>
      <c r="IQV936" s="208"/>
      <c r="IQW936" s="208"/>
      <c r="IQX936" s="208"/>
      <c r="IQY936" s="208"/>
      <c r="IQZ936" s="208"/>
      <c r="IRA936" s="208"/>
      <c r="IRB936" s="208"/>
      <c r="IRC936" s="208"/>
      <c r="IRD936" s="208"/>
      <c r="IRE936" s="208"/>
      <c r="IRF936" s="208"/>
      <c r="IRG936" s="208"/>
      <c r="IRH936" s="208"/>
      <c r="IRI936" s="208"/>
      <c r="IRJ936" s="208"/>
      <c r="IRK936" s="208"/>
      <c r="IRL936" s="208"/>
      <c r="IRM936" s="208"/>
      <c r="IRN936" s="208"/>
      <c r="IRO936" s="208"/>
      <c r="IRP936" s="208"/>
      <c r="IRQ936" s="208"/>
      <c r="IRR936" s="208"/>
      <c r="IRS936" s="208"/>
      <c r="IRT936" s="208"/>
      <c r="IRU936" s="208"/>
      <c r="IRV936" s="208"/>
      <c r="IRW936" s="208"/>
      <c r="IRX936" s="208"/>
      <c r="IRY936" s="208"/>
      <c r="IRZ936" s="208"/>
      <c r="ISA936" s="208"/>
      <c r="ISB936" s="208"/>
      <c r="ISC936" s="208"/>
      <c r="ISD936" s="208"/>
      <c r="ISE936" s="208"/>
      <c r="ISF936" s="208"/>
      <c r="ISG936" s="208"/>
      <c r="ISH936" s="208"/>
      <c r="ISI936" s="208"/>
      <c r="ISJ936" s="208"/>
      <c r="ISK936" s="208"/>
      <c r="ISL936" s="208"/>
      <c r="ISM936" s="208"/>
      <c r="ISN936" s="208"/>
      <c r="ISO936" s="208"/>
      <c r="ISP936" s="208"/>
      <c r="ISQ936" s="208"/>
      <c r="ISR936" s="208"/>
      <c r="ISS936" s="208"/>
      <c r="IST936" s="208"/>
      <c r="ISU936" s="208"/>
      <c r="ISV936" s="208"/>
      <c r="ISW936" s="208"/>
      <c r="ISX936" s="208"/>
      <c r="ISY936" s="208"/>
      <c r="ISZ936" s="208"/>
      <c r="ITA936" s="208"/>
      <c r="ITB936" s="208"/>
      <c r="ITC936" s="208"/>
      <c r="ITD936" s="208"/>
      <c r="ITE936" s="208"/>
      <c r="ITF936" s="208"/>
      <c r="ITG936" s="208"/>
      <c r="ITH936" s="208"/>
      <c r="ITI936" s="208"/>
      <c r="ITJ936" s="208"/>
      <c r="ITK936" s="208"/>
      <c r="ITL936" s="208"/>
      <c r="ITM936" s="208"/>
      <c r="ITN936" s="208"/>
      <c r="ITO936" s="208"/>
      <c r="ITP936" s="208"/>
      <c r="ITQ936" s="208"/>
      <c r="ITR936" s="208"/>
      <c r="ITS936" s="208"/>
      <c r="ITT936" s="208"/>
      <c r="ITU936" s="208"/>
      <c r="ITV936" s="208"/>
      <c r="ITW936" s="208"/>
      <c r="ITX936" s="208"/>
      <c r="ITY936" s="208"/>
      <c r="ITZ936" s="208"/>
      <c r="IUA936" s="208"/>
      <c r="IUB936" s="208"/>
      <c r="IUC936" s="208"/>
      <c r="IUD936" s="208"/>
      <c r="IUE936" s="208"/>
      <c r="IUF936" s="208"/>
      <c r="IUG936" s="208"/>
      <c r="IUH936" s="208"/>
      <c r="IUI936" s="208"/>
      <c r="IUJ936" s="208"/>
      <c r="IUK936" s="208"/>
      <c r="IUL936" s="208"/>
      <c r="IUM936" s="208"/>
      <c r="IUN936" s="208"/>
      <c r="IUO936" s="208"/>
      <c r="IUP936" s="208"/>
      <c r="IUQ936" s="208"/>
      <c r="IUR936" s="208"/>
      <c r="IUS936" s="208"/>
      <c r="IUT936" s="208"/>
      <c r="IUU936" s="208"/>
      <c r="IUV936" s="208"/>
      <c r="IUW936" s="208"/>
      <c r="IUX936" s="208"/>
      <c r="IUY936" s="208"/>
      <c r="IUZ936" s="208"/>
      <c r="IVA936" s="208"/>
      <c r="IVB936" s="208"/>
      <c r="IVC936" s="208"/>
      <c r="IVD936" s="208"/>
      <c r="IVE936" s="208"/>
      <c r="IVF936" s="208"/>
      <c r="IVG936" s="208"/>
      <c r="IVH936" s="208"/>
      <c r="IVI936" s="208"/>
      <c r="IVJ936" s="208"/>
      <c r="IVK936" s="208"/>
      <c r="IVL936" s="208"/>
      <c r="IVM936" s="208"/>
      <c r="IVN936" s="208"/>
      <c r="IVO936" s="208"/>
      <c r="IVP936" s="208"/>
      <c r="IVQ936" s="208"/>
      <c r="IVR936" s="208"/>
      <c r="IVS936" s="208"/>
      <c r="IVT936" s="208"/>
      <c r="IVU936" s="208"/>
      <c r="IVV936" s="208"/>
      <c r="IVW936" s="208"/>
      <c r="IVX936" s="208"/>
      <c r="IVY936" s="208"/>
      <c r="IVZ936" s="208"/>
      <c r="IWA936" s="208"/>
      <c r="IWB936" s="208"/>
      <c r="IWC936" s="208"/>
      <c r="IWD936" s="208"/>
      <c r="IWE936" s="208"/>
      <c r="IWF936" s="208"/>
      <c r="IWG936" s="208"/>
      <c r="IWH936" s="208"/>
      <c r="IWI936" s="208"/>
      <c r="IWJ936" s="208"/>
      <c r="IWK936" s="208"/>
      <c r="IWL936" s="208"/>
      <c r="IWM936" s="208"/>
      <c r="IWN936" s="208"/>
      <c r="IWO936" s="208"/>
      <c r="IWP936" s="208"/>
      <c r="IWQ936" s="208"/>
      <c r="IWR936" s="208"/>
      <c r="IWS936" s="208"/>
      <c r="IWT936" s="208"/>
      <c r="IWU936" s="208"/>
      <c r="IWV936" s="208"/>
      <c r="IWW936" s="208"/>
      <c r="IWX936" s="208"/>
      <c r="IWY936" s="208"/>
      <c r="IWZ936" s="208"/>
      <c r="IXA936" s="208"/>
      <c r="IXB936" s="208"/>
      <c r="IXC936" s="208"/>
      <c r="IXD936" s="208"/>
      <c r="IXE936" s="208"/>
      <c r="IXF936" s="208"/>
      <c r="IXG936" s="208"/>
      <c r="IXH936" s="208"/>
      <c r="IXI936" s="208"/>
      <c r="IXJ936" s="208"/>
      <c r="IXK936" s="208"/>
      <c r="IXL936" s="208"/>
      <c r="IXM936" s="208"/>
      <c r="IXN936" s="208"/>
      <c r="IXO936" s="208"/>
      <c r="IXP936" s="208"/>
      <c r="IXQ936" s="208"/>
      <c r="IXR936" s="208"/>
      <c r="IXS936" s="208"/>
      <c r="IXT936" s="208"/>
      <c r="IXU936" s="208"/>
      <c r="IXV936" s="208"/>
      <c r="IXW936" s="208"/>
      <c r="IXX936" s="208"/>
      <c r="IXY936" s="208"/>
      <c r="IXZ936" s="208"/>
      <c r="IYA936" s="208"/>
      <c r="IYB936" s="208"/>
      <c r="IYC936" s="208"/>
      <c r="IYD936" s="208"/>
      <c r="IYE936" s="208"/>
      <c r="IYF936" s="208"/>
      <c r="IYG936" s="208"/>
      <c r="IYH936" s="208"/>
      <c r="IYI936" s="208"/>
      <c r="IYJ936" s="208"/>
      <c r="IYK936" s="208"/>
      <c r="IYL936" s="208"/>
      <c r="IYM936" s="208"/>
      <c r="IYN936" s="208"/>
      <c r="IYO936" s="208"/>
      <c r="IYP936" s="208"/>
      <c r="IYQ936" s="208"/>
      <c r="IYR936" s="208"/>
      <c r="IYS936" s="208"/>
      <c r="IYT936" s="208"/>
      <c r="IYU936" s="208"/>
      <c r="IYV936" s="208"/>
      <c r="IYW936" s="208"/>
      <c r="IYX936" s="208"/>
      <c r="IYY936" s="208"/>
      <c r="IYZ936" s="208"/>
      <c r="IZA936" s="208"/>
      <c r="IZB936" s="208"/>
      <c r="IZC936" s="208"/>
      <c r="IZD936" s="208"/>
      <c r="IZE936" s="208"/>
      <c r="IZF936" s="208"/>
      <c r="IZG936" s="208"/>
      <c r="IZH936" s="208"/>
      <c r="IZI936" s="208"/>
      <c r="IZJ936" s="208"/>
      <c r="IZK936" s="208"/>
      <c r="IZL936" s="208"/>
      <c r="IZM936" s="208"/>
      <c r="IZN936" s="208"/>
      <c r="IZO936" s="208"/>
      <c r="IZP936" s="208"/>
      <c r="IZQ936" s="208"/>
      <c r="IZR936" s="208"/>
      <c r="IZS936" s="208"/>
      <c r="IZT936" s="208"/>
      <c r="IZU936" s="208"/>
      <c r="IZV936" s="208"/>
      <c r="IZW936" s="208"/>
      <c r="IZX936" s="208"/>
      <c r="IZY936" s="208"/>
      <c r="IZZ936" s="208"/>
      <c r="JAA936" s="208"/>
      <c r="JAB936" s="208"/>
      <c r="JAC936" s="208"/>
      <c r="JAD936" s="208"/>
      <c r="JAE936" s="208"/>
      <c r="JAF936" s="208"/>
      <c r="JAG936" s="208"/>
      <c r="JAH936" s="208"/>
      <c r="JAI936" s="208"/>
      <c r="JAJ936" s="208"/>
      <c r="JAK936" s="208"/>
      <c r="JAL936" s="208"/>
      <c r="JAM936" s="208"/>
      <c r="JAN936" s="208"/>
      <c r="JAO936" s="208"/>
      <c r="JAP936" s="208"/>
      <c r="JAQ936" s="208"/>
      <c r="JAR936" s="208"/>
      <c r="JAS936" s="208"/>
      <c r="JAT936" s="208"/>
      <c r="JAU936" s="208"/>
      <c r="JAV936" s="208"/>
      <c r="JAW936" s="208"/>
      <c r="JAX936" s="208"/>
      <c r="JAY936" s="208"/>
      <c r="JAZ936" s="208"/>
      <c r="JBA936" s="208"/>
      <c r="JBB936" s="208"/>
      <c r="JBC936" s="208"/>
      <c r="JBD936" s="208"/>
      <c r="JBE936" s="208"/>
      <c r="JBF936" s="208"/>
      <c r="JBG936" s="208"/>
      <c r="JBH936" s="208"/>
      <c r="JBI936" s="208"/>
      <c r="JBJ936" s="208"/>
      <c r="JBK936" s="208"/>
      <c r="JBL936" s="208"/>
      <c r="JBM936" s="208"/>
      <c r="JBN936" s="208"/>
      <c r="JBO936" s="208"/>
      <c r="JBP936" s="208"/>
      <c r="JBQ936" s="208"/>
      <c r="JBR936" s="208"/>
      <c r="JBS936" s="208"/>
      <c r="JBT936" s="208"/>
      <c r="JBU936" s="208"/>
      <c r="JBV936" s="208"/>
      <c r="JBW936" s="208"/>
      <c r="JBX936" s="208"/>
      <c r="JBY936" s="208"/>
      <c r="JBZ936" s="208"/>
      <c r="JCA936" s="208"/>
      <c r="JCB936" s="208"/>
      <c r="JCC936" s="208"/>
      <c r="JCD936" s="208"/>
      <c r="JCE936" s="208"/>
      <c r="JCF936" s="208"/>
      <c r="JCG936" s="208"/>
      <c r="JCH936" s="208"/>
      <c r="JCI936" s="208"/>
      <c r="JCJ936" s="208"/>
      <c r="JCK936" s="208"/>
      <c r="JCL936" s="208"/>
      <c r="JCM936" s="208"/>
      <c r="JCN936" s="208"/>
      <c r="JCO936" s="208"/>
      <c r="JCP936" s="208"/>
      <c r="JCQ936" s="208"/>
      <c r="JCR936" s="208"/>
      <c r="JCS936" s="208"/>
      <c r="JCT936" s="208"/>
      <c r="JCU936" s="208"/>
      <c r="JCV936" s="208"/>
      <c r="JCW936" s="208"/>
      <c r="JCX936" s="208"/>
      <c r="JCY936" s="208"/>
      <c r="JCZ936" s="208"/>
      <c r="JDA936" s="208"/>
      <c r="JDB936" s="208"/>
      <c r="JDC936" s="208"/>
      <c r="JDD936" s="208"/>
      <c r="JDE936" s="208"/>
      <c r="JDF936" s="208"/>
      <c r="JDG936" s="208"/>
      <c r="JDH936" s="208"/>
      <c r="JDI936" s="208"/>
      <c r="JDJ936" s="208"/>
      <c r="JDK936" s="208"/>
      <c r="JDL936" s="208"/>
      <c r="JDM936" s="208"/>
      <c r="JDN936" s="208"/>
      <c r="JDO936" s="208"/>
      <c r="JDP936" s="208"/>
      <c r="JDQ936" s="208"/>
      <c r="JDR936" s="208"/>
      <c r="JDS936" s="208"/>
      <c r="JDT936" s="208"/>
      <c r="JDU936" s="208"/>
      <c r="JDV936" s="208"/>
      <c r="JDW936" s="208"/>
      <c r="JDX936" s="208"/>
      <c r="JDY936" s="208"/>
      <c r="JDZ936" s="208"/>
      <c r="JEA936" s="208"/>
      <c r="JEB936" s="208"/>
      <c r="JEC936" s="208"/>
      <c r="JED936" s="208"/>
      <c r="JEE936" s="208"/>
      <c r="JEF936" s="208"/>
      <c r="JEG936" s="208"/>
      <c r="JEH936" s="208"/>
      <c r="JEI936" s="208"/>
      <c r="JEJ936" s="208"/>
      <c r="JEK936" s="208"/>
      <c r="JEL936" s="208"/>
      <c r="JEM936" s="208"/>
      <c r="JEN936" s="208"/>
      <c r="JEO936" s="208"/>
      <c r="JEP936" s="208"/>
      <c r="JEQ936" s="208"/>
      <c r="JER936" s="208"/>
      <c r="JES936" s="208"/>
      <c r="JET936" s="208"/>
      <c r="JEU936" s="208"/>
      <c r="JEV936" s="208"/>
      <c r="JEW936" s="208"/>
      <c r="JEX936" s="208"/>
      <c r="JEY936" s="208"/>
      <c r="JEZ936" s="208"/>
      <c r="JFA936" s="208"/>
      <c r="JFB936" s="208"/>
      <c r="JFC936" s="208"/>
      <c r="JFD936" s="208"/>
      <c r="JFE936" s="208"/>
      <c r="JFF936" s="208"/>
      <c r="JFG936" s="208"/>
      <c r="JFH936" s="208"/>
      <c r="JFI936" s="208"/>
      <c r="JFJ936" s="208"/>
      <c r="JFK936" s="208"/>
      <c r="JFL936" s="208"/>
      <c r="JFM936" s="208"/>
      <c r="JFN936" s="208"/>
      <c r="JFO936" s="208"/>
      <c r="JFP936" s="208"/>
      <c r="JFQ936" s="208"/>
      <c r="JFR936" s="208"/>
      <c r="JFS936" s="208"/>
      <c r="JFT936" s="208"/>
      <c r="JFU936" s="208"/>
      <c r="JFV936" s="208"/>
      <c r="JFW936" s="208"/>
      <c r="JFX936" s="208"/>
      <c r="JFY936" s="208"/>
      <c r="JFZ936" s="208"/>
      <c r="JGA936" s="208"/>
      <c r="JGB936" s="208"/>
      <c r="JGC936" s="208"/>
      <c r="JGD936" s="208"/>
      <c r="JGE936" s="208"/>
      <c r="JGF936" s="208"/>
      <c r="JGG936" s="208"/>
      <c r="JGH936" s="208"/>
      <c r="JGI936" s="208"/>
      <c r="JGJ936" s="208"/>
      <c r="JGK936" s="208"/>
      <c r="JGL936" s="208"/>
      <c r="JGM936" s="208"/>
      <c r="JGN936" s="208"/>
      <c r="JGO936" s="208"/>
      <c r="JGP936" s="208"/>
      <c r="JGQ936" s="208"/>
      <c r="JGR936" s="208"/>
      <c r="JGS936" s="208"/>
      <c r="JGT936" s="208"/>
      <c r="JGU936" s="208"/>
      <c r="JGV936" s="208"/>
      <c r="JGW936" s="208"/>
      <c r="JGX936" s="208"/>
      <c r="JGY936" s="208"/>
      <c r="JGZ936" s="208"/>
      <c r="JHA936" s="208"/>
      <c r="JHB936" s="208"/>
      <c r="JHC936" s="208"/>
      <c r="JHD936" s="208"/>
      <c r="JHE936" s="208"/>
      <c r="JHF936" s="208"/>
      <c r="JHG936" s="208"/>
      <c r="JHH936" s="208"/>
      <c r="JHI936" s="208"/>
      <c r="JHJ936" s="208"/>
      <c r="JHK936" s="208"/>
      <c r="JHL936" s="208"/>
      <c r="JHM936" s="208"/>
      <c r="JHN936" s="208"/>
      <c r="JHO936" s="208"/>
      <c r="JHP936" s="208"/>
      <c r="JHQ936" s="208"/>
      <c r="JHR936" s="208"/>
      <c r="JHS936" s="208"/>
      <c r="JHT936" s="208"/>
      <c r="JHU936" s="208"/>
      <c r="JHV936" s="208"/>
      <c r="JHW936" s="208"/>
      <c r="JHX936" s="208"/>
      <c r="JHY936" s="208"/>
      <c r="JHZ936" s="208"/>
      <c r="JIA936" s="208"/>
      <c r="JIB936" s="208"/>
      <c r="JIC936" s="208"/>
      <c r="JID936" s="208"/>
      <c r="JIE936" s="208"/>
      <c r="JIF936" s="208"/>
      <c r="JIG936" s="208"/>
      <c r="JIH936" s="208"/>
      <c r="JII936" s="208"/>
      <c r="JIJ936" s="208"/>
      <c r="JIK936" s="208"/>
      <c r="JIL936" s="208"/>
      <c r="JIM936" s="208"/>
      <c r="JIN936" s="208"/>
      <c r="JIO936" s="208"/>
      <c r="JIP936" s="208"/>
      <c r="JIQ936" s="208"/>
      <c r="JIR936" s="208"/>
      <c r="JIS936" s="208"/>
      <c r="JIT936" s="208"/>
      <c r="JIU936" s="208"/>
      <c r="JIV936" s="208"/>
      <c r="JIW936" s="208"/>
      <c r="JIX936" s="208"/>
      <c r="JIY936" s="208"/>
      <c r="JIZ936" s="208"/>
      <c r="JJA936" s="208"/>
      <c r="JJB936" s="208"/>
      <c r="JJC936" s="208"/>
      <c r="JJD936" s="208"/>
      <c r="JJE936" s="208"/>
      <c r="JJF936" s="208"/>
      <c r="JJG936" s="208"/>
      <c r="JJH936" s="208"/>
      <c r="JJI936" s="208"/>
      <c r="JJJ936" s="208"/>
      <c r="JJK936" s="208"/>
      <c r="JJL936" s="208"/>
      <c r="JJM936" s="208"/>
      <c r="JJN936" s="208"/>
      <c r="JJO936" s="208"/>
      <c r="JJP936" s="208"/>
      <c r="JJQ936" s="208"/>
      <c r="JJR936" s="208"/>
      <c r="JJS936" s="208"/>
      <c r="JJT936" s="208"/>
      <c r="JJU936" s="208"/>
      <c r="JJV936" s="208"/>
      <c r="JJW936" s="208"/>
      <c r="JJX936" s="208"/>
      <c r="JJY936" s="208"/>
      <c r="JJZ936" s="208"/>
      <c r="JKA936" s="208"/>
      <c r="JKB936" s="208"/>
      <c r="JKC936" s="208"/>
      <c r="JKD936" s="208"/>
      <c r="JKE936" s="208"/>
      <c r="JKF936" s="208"/>
      <c r="JKG936" s="208"/>
      <c r="JKH936" s="208"/>
      <c r="JKI936" s="208"/>
      <c r="JKJ936" s="208"/>
      <c r="JKK936" s="208"/>
      <c r="JKL936" s="208"/>
      <c r="JKM936" s="208"/>
      <c r="JKN936" s="208"/>
      <c r="JKO936" s="208"/>
      <c r="JKP936" s="208"/>
      <c r="JKQ936" s="208"/>
      <c r="JKR936" s="208"/>
      <c r="JKS936" s="208"/>
      <c r="JKT936" s="208"/>
      <c r="JKU936" s="208"/>
      <c r="JKV936" s="208"/>
      <c r="JKW936" s="208"/>
      <c r="JKX936" s="208"/>
      <c r="JKY936" s="208"/>
      <c r="JKZ936" s="208"/>
      <c r="JLA936" s="208"/>
      <c r="JLB936" s="208"/>
      <c r="JLC936" s="208"/>
      <c r="JLD936" s="208"/>
      <c r="JLE936" s="208"/>
      <c r="JLF936" s="208"/>
      <c r="JLG936" s="208"/>
      <c r="JLH936" s="208"/>
      <c r="JLI936" s="208"/>
      <c r="JLJ936" s="208"/>
      <c r="JLK936" s="208"/>
      <c r="JLL936" s="208"/>
      <c r="JLM936" s="208"/>
      <c r="JLN936" s="208"/>
      <c r="JLO936" s="208"/>
      <c r="JLP936" s="208"/>
      <c r="JLQ936" s="208"/>
      <c r="JLR936" s="208"/>
      <c r="JLS936" s="208"/>
      <c r="JLT936" s="208"/>
      <c r="JLU936" s="208"/>
      <c r="JLV936" s="208"/>
      <c r="JLW936" s="208"/>
      <c r="JLX936" s="208"/>
      <c r="JLY936" s="208"/>
      <c r="JLZ936" s="208"/>
      <c r="JMA936" s="208"/>
      <c r="JMB936" s="208"/>
      <c r="JMC936" s="208"/>
      <c r="JMD936" s="208"/>
      <c r="JME936" s="208"/>
      <c r="JMF936" s="208"/>
      <c r="JMG936" s="208"/>
      <c r="JMH936" s="208"/>
      <c r="JMI936" s="208"/>
      <c r="JMJ936" s="208"/>
      <c r="JMK936" s="208"/>
      <c r="JML936" s="208"/>
      <c r="JMM936" s="208"/>
      <c r="JMN936" s="208"/>
      <c r="JMO936" s="208"/>
      <c r="JMP936" s="208"/>
      <c r="JMQ936" s="208"/>
      <c r="JMR936" s="208"/>
      <c r="JMS936" s="208"/>
      <c r="JMT936" s="208"/>
      <c r="JMU936" s="208"/>
      <c r="JMV936" s="208"/>
      <c r="JMW936" s="208"/>
      <c r="JMX936" s="208"/>
      <c r="JMY936" s="208"/>
      <c r="JMZ936" s="208"/>
      <c r="JNA936" s="208"/>
      <c r="JNB936" s="208"/>
      <c r="JNC936" s="208"/>
      <c r="JND936" s="208"/>
      <c r="JNE936" s="208"/>
      <c r="JNF936" s="208"/>
      <c r="JNG936" s="208"/>
      <c r="JNH936" s="208"/>
      <c r="JNI936" s="208"/>
      <c r="JNJ936" s="208"/>
      <c r="JNK936" s="208"/>
      <c r="JNL936" s="208"/>
      <c r="JNM936" s="208"/>
      <c r="JNN936" s="208"/>
      <c r="JNO936" s="208"/>
      <c r="JNP936" s="208"/>
      <c r="JNQ936" s="208"/>
      <c r="JNR936" s="208"/>
      <c r="JNS936" s="208"/>
      <c r="JNT936" s="208"/>
      <c r="JNU936" s="208"/>
      <c r="JNV936" s="208"/>
      <c r="JNW936" s="208"/>
      <c r="JNX936" s="208"/>
      <c r="JNY936" s="208"/>
      <c r="JNZ936" s="208"/>
      <c r="JOA936" s="208"/>
      <c r="JOB936" s="208"/>
      <c r="JOC936" s="208"/>
      <c r="JOD936" s="208"/>
      <c r="JOE936" s="208"/>
      <c r="JOF936" s="208"/>
      <c r="JOG936" s="208"/>
      <c r="JOH936" s="208"/>
      <c r="JOI936" s="208"/>
      <c r="JOJ936" s="208"/>
      <c r="JOK936" s="208"/>
      <c r="JOL936" s="208"/>
      <c r="JOM936" s="208"/>
      <c r="JON936" s="208"/>
      <c r="JOO936" s="208"/>
      <c r="JOP936" s="208"/>
      <c r="JOQ936" s="208"/>
      <c r="JOR936" s="208"/>
      <c r="JOS936" s="208"/>
      <c r="JOT936" s="208"/>
      <c r="JOU936" s="208"/>
      <c r="JOV936" s="208"/>
      <c r="JOW936" s="208"/>
      <c r="JOX936" s="208"/>
      <c r="JOY936" s="208"/>
      <c r="JOZ936" s="208"/>
      <c r="JPA936" s="208"/>
      <c r="JPB936" s="208"/>
      <c r="JPC936" s="208"/>
      <c r="JPD936" s="208"/>
      <c r="JPE936" s="208"/>
      <c r="JPF936" s="208"/>
      <c r="JPG936" s="208"/>
      <c r="JPH936" s="208"/>
      <c r="JPI936" s="208"/>
      <c r="JPJ936" s="208"/>
      <c r="JPK936" s="208"/>
      <c r="JPL936" s="208"/>
      <c r="JPM936" s="208"/>
      <c r="JPN936" s="208"/>
      <c r="JPO936" s="208"/>
      <c r="JPP936" s="208"/>
      <c r="JPQ936" s="208"/>
      <c r="JPR936" s="208"/>
      <c r="JPS936" s="208"/>
      <c r="JPT936" s="208"/>
      <c r="JPU936" s="208"/>
      <c r="JPV936" s="208"/>
      <c r="JPW936" s="208"/>
      <c r="JPX936" s="208"/>
      <c r="JPY936" s="208"/>
      <c r="JPZ936" s="208"/>
      <c r="JQA936" s="208"/>
      <c r="JQB936" s="208"/>
      <c r="JQC936" s="208"/>
      <c r="JQD936" s="208"/>
      <c r="JQE936" s="208"/>
      <c r="JQF936" s="208"/>
      <c r="JQG936" s="208"/>
      <c r="JQH936" s="208"/>
      <c r="JQI936" s="208"/>
      <c r="JQJ936" s="208"/>
      <c r="JQK936" s="208"/>
      <c r="JQL936" s="208"/>
      <c r="JQM936" s="208"/>
      <c r="JQN936" s="208"/>
      <c r="JQO936" s="208"/>
      <c r="JQP936" s="208"/>
      <c r="JQQ936" s="208"/>
      <c r="JQR936" s="208"/>
      <c r="JQS936" s="208"/>
      <c r="JQT936" s="208"/>
      <c r="JQU936" s="208"/>
      <c r="JQV936" s="208"/>
      <c r="JQW936" s="208"/>
      <c r="JQX936" s="208"/>
      <c r="JQY936" s="208"/>
      <c r="JQZ936" s="208"/>
      <c r="JRA936" s="208"/>
      <c r="JRB936" s="208"/>
      <c r="JRC936" s="208"/>
      <c r="JRD936" s="208"/>
      <c r="JRE936" s="208"/>
      <c r="JRF936" s="208"/>
      <c r="JRG936" s="208"/>
      <c r="JRH936" s="208"/>
      <c r="JRI936" s="208"/>
      <c r="JRJ936" s="208"/>
      <c r="JRK936" s="208"/>
      <c r="JRL936" s="208"/>
      <c r="JRM936" s="208"/>
      <c r="JRN936" s="208"/>
      <c r="JRO936" s="208"/>
      <c r="JRP936" s="208"/>
      <c r="JRQ936" s="208"/>
      <c r="JRR936" s="208"/>
      <c r="JRS936" s="208"/>
      <c r="JRT936" s="208"/>
      <c r="JRU936" s="208"/>
      <c r="JRV936" s="208"/>
      <c r="JRW936" s="208"/>
      <c r="JRX936" s="208"/>
      <c r="JRY936" s="208"/>
      <c r="JRZ936" s="208"/>
      <c r="JSA936" s="208"/>
      <c r="JSB936" s="208"/>
      <c r="JSC936" s="208"/>
      <c r="JSD936" s="208"/>
      <c r="JSE936" s="208"/>
      <c r="JSF936" s="208"/>
      <c r="JSG936" s="208"/>
      <c r="JSH936" s="208"/>
      <c r="JSI936" s="208"/>
      <c r="JSJ936" s="208"/>
      <c r="JSK936" s="208"/>
      <c r="JSL936" s="208"/>
      <c r="JSM936" s="208"/>
      <c r="JSN936" s="208"/>
      <c r="JSO936" s="208"/>
      <c r="JSP936" s="208"/>
      <c r="JSQ936" s="208"/>
      <c r="JSR936" s="208"/>
      <c r="JSS936" s="208"/>
      <c r="JST936" s="208"/>
      <c r="JSU936" s="208"/>
      <c r="JSV936" s="208"/>
      <c r="JSW936" s="208"/>
      <c r="JSX936" s="208"/>
      <c r="JSY936" s="208"/>
      <c r="JSZ936" s="208"/>
      <c r="JTA936" s="208"/>
      <c r="JTB936" s="208"/>
      <c r="JTC936" s="208"/>
      <c r="JTD936" s="208"/>
      <c r="JTE936" s="208"/>
      <c r="JTF936" s="208"/>
      <c r="JTG936" s="208"/>
      <c r="JTH936" s="208"/>
      <c r="JTI936" s="208"/>
      <c r="JTJ936" s="208"/>
      <c r="JTK936" s="208"/>
      <c r="JTL936" s="208"/>
      <c r="JTM936" s="208"/>
      <c r="JTN936" s="208"/>
      <c r="JTO936" s="208"/>
      <c r="JTP936" s="208"/>
      <c r="JTQ936" s="208"/>
      <c r="JTR936" s="208"/>
      <c r="JTS936" s="208"/>
      <c r="JTT936" s="208"/>
      <c r="JTU936" s="208"/>
      <c r="JTV936" s="208"/>
      <c r="JTW936" s="208"/>
      <c r="JTX936" s="208"/>
      <c r="JTY936" s="208"/>
      <c r="JTZ936" s="208"/>
      <c r="JUA936" s="208"/>
      <c r="JUB936" s="208"/>
      <c r="JUC936" s="208"/>
      <c r="JUD936" s="208"/>
      <c r="JUE936" s="208"/>
      <c r="JUF936" s="208"/>
      <c r="JUG936" s="208"/>
      <c r="JUH936" s="208"/>
      <c r="JUI936" s="208"/>
      <c r="JUJ936" s="208"/>
      <c r="JUK936" s="208"/>
      <c r="JUL936" s="208"/>
      <c r="JUM936" s="208"/>
      <c r="JUN936" s="208"/>
      <c r="JUO936" s="208"/>
      <c r="JUP936" s="208"/>
      <c r="JUQ936" s="208"/>
      <c r="JUR936" s="208"/>
      <c r="JUS936" s="208"/>
      <c r="JUT936" s="208"/>
      <c r="JUU936" s="208"/>
      <c r="JUV936" s="208"/>
      <c r="JUW936" s="208"/>
      <c r="JUX936" s="208"/>
      <c r="JUY936" s="208"/>
      <c r="JUZ936" s="208"/>
      <c r="JVA936" s="208"/>
      <c r="JVB936" s="208"/>
      <c r="JVC936" s="208"/>
      <c r="JVD936" s="208"/>
      <c r="JVE936" s="208"/>
      <c r="JVF936" s="208"/>
      <c r="JVG936" s="208"/>
      <c r="JVH936" s="208"/>
      <c r="JVI936" s="208"/>
      <c r="JVJ936" s="208"/>
      <c r="JVK936" s="208"/>
      <c r="JVL936" s="208"/>
      <c r="JVM936" s="208"/>
      <c r="JVN936" s="208"/>
      <c r="JVO936" s="208"/>
      <c r="JVP936" s="208"/>
      <c r="JVQ936" s="208"/>
      <c r="JVR936" s="208"/>
      <c r="JVS936" s="208"/>
      <c r="JVT936" s="208"/>
      <c r="JVU936" s="208"/>
      <c r="JVV936" s="208"/>
      <c r="JVW936" s="208"/>
      <c r="JVX936" s="208"/>
      <c r="JVY936" s="208"/>
      <c r="JVZ936" s="208"/>
      <c r="JWA936" s="208"/>
      <c r="JWB936" s="208"/>
      <c r="JWC936" s="208"/>
      <c r="JWD936" s="208"/>
      <c r="JWE936" s="208"/>
      <c r="JWF936" s="208"/>
      <c r="JWG936" s="208"/>
      <c r="JWH936" s="208"/>
      <c r="JWI936" s="208"/>
      <c r="JWJ936" s="208"/>
      <c r="JWK936" s="208"/>
      <c r="JWL936" s="208"/>
      <c r="JWM936" s="208"/>
      <c r="JWN936" s="208"/>
      <c r="JWO936" s="208"/>
      <c r="JWP936" s="208"/>
      <c r="JWQ936" s="208"/>
      <c r="JWR936" s="208"/>
      <c r="JWS936" s="208"/>
      <c r="JWT936" s="208"/>
      <c r="JWU936" s="208"/>
      <c r="JWV936" s="208"/>
      <c r="JWW936" s="208"/>
      <c r="JWX936" s="208"/>
      <c r="JWY936" s="208"/>
      <c r="JWZ936" s="208"/>
      <c r="JXA936" s="208"/>
      <c r="JXB936" s="208"/>
      <c r="JXC936" s="208"/>
      <c r="JXD936" s="208"/>
      <c r="JXE936" s="208"/>
      <c r="JXF936" s="208"/>
      <c r="JXG936" s="208"/>
      <c r="JXH936" s="208"/>
      <c r="JXI936" s="208"/>
      <c r="JXJ936" s="208"/>
      <c r="JXK936" s="208"/>
      <c r="JXL936" s="208"/>
      <c r="JXM936" s="208"/>
      <c r="JXN936" s="208"/>
      <c r="JXO936" s="208"/>
      <c r="JXP936" s="208"/>
      <c r="JXQ936" s="208"/>
      <c r="JXR936" s="208"/>
      <c r="JXS936" s="208"/>
      <c r="JXT936" s="208"/>
      <c r="JXU936" s="208"/>
      <c r="JXV936" s="208"/>
      <c r="JXW936" s="208"/>
      <c r="JXX936" s="208"/>
      <c r="JXY936" s="208"/>
      <c r="JXZ936" s="208"/>
      <c r="JYA936" s="208"/>
      <c r="JYB936" s="208"/>
      <c r="JYC936" s="208"/>
      <c r="JYD936" s="208"/>
      <c r="JYE936" s="208"/>
      <c r="JYF936" s="208"/>
      <c r="JYG936" s="208"/>
      <c r="JYH936" s="208"/>
      <c r="JYI936" s="208"/>
      <c r="JYJ936" s="208"/>
      <c r="JYK936" s="208"/>
      <c r="JYL936" s="208"/>
      <c r="JYM936" s="208"/>
      <c r="JYN936" s="208"/>
      <c r="JYO936" s="208"/>
      <c r="JYP936" s="208"/>
      <c r="JYQ936" s="208"/>
      <c r="JYR936" s="208"/>
      <c r="JYS936" s="208"/>
      <c r="JYT936" s="208"/>
      <c r="JYU936" s="208"/>
      <c r="JYV936" s="208"/>
      <c r="JYW936" s="208"/>
      <c r="JYX936" s="208"/>
      <c r="JYY936" s="208"/>
      <c r="JYZ936" s="208"/>
      <c r="JZA936" s="208"/>
      <c r="JZB936" s="208"/>
      <c r="JZC936" s="208"/>
      <c r="JZD936" s="208"/>
      <c r="JZE936" s="208"/>
      <c r="JZF936" s="208"/>
      <c r="JZG936" s="208"/>
      <c r="JZH936" s="208"/>
      <c r="JZI936" s="208"/>
      <c r="JZJ936" s="208"/>
      <c r="JZK936" s="208"/>
      <c r="JZL936" s="208"/>
      <c r="JZM936" s="208"/>
      <c r="JZN936" s="208"/>
      <c r="JZO936" s="208"/>
      <c r="JZP936" s="208"/>
      <c r="JZQ936" s="208"/>
      <c r="JZR936" s="208"/>
      <c r="JZS936" s="208"/>
      <c r="JZT936" s="208"/>
      <c r="JZU936" s="208"/>
      <c r="JZV936" s="208"/>
      <c r="JZW936" s="208"/>
      <c r="JZX936" s="208"/>
      <c r="JZY936" s="208"/>
      <c r="JZZ936" s="208"/>
      <c r="KAA936" s="208"/>
      <c r="KAB936" s="208"/>
      <c r="KAC936" s="208"/>
      <c r="KAD936" s="208"/>
      <c r="KAE936" s="208"/>
      <c r="KAF936" s="208"/>
      <c r="KAG936" s="208"/>
      <c r="KAH936" s="208"/>
      <c r="KAI936" s="208"/>
      <c r="KAJ936" s="208"/>
      <c r="KAK936" s="208"/>
      <c r="KAL936" s="208"/>
      <c r="KAM936" s="208"/>
      <c r="KAN936" s="208"/>
      <c r="KAO936" s="208"/>
      <c r="KAP936" s="208"/>
      <c r="KAQ936" s="208"/>
      <c r="KAR936" s="208"/>
      <c r="KAS936" s="208"/>
      <c r="KAT936" s="208"/>
      <c r="KAU936" s="208"/>
      <c r="KAV936" s="208"/>
      <c r="KAW936" s="208"/>
      <c r="KAX936" s="208"/>
      <c r="KAY936" s="208"/>
      <c r="KAZ936" s="208"/>
      <c r="KBA936" s="208"/>
      <c r="KBB936" s="208"/>
      <c r="KBC936" s="208"/>
      <c r="KBD936" s="208"/>
      <c r="KBE936" s="208"/>
      <c r="KBF936" s="208"/>
      <c r="KBG936" s="208"/>
      <c r="KBH936" s="208"/>
      <c r="KBI936" s="208"/>
      <c r="KBJ936" s="208"/>
      <c r="KBK936" s="208"/>
      <c r="KBL936" s="208"/>
      <c r="KBM936" s="208"/>
      <c r="KBN936" s="208"/>
      <c r="KBO936" s="208"/>
      <c r="KBP936" s="208"/>
      <c r="KBQ936" s="208"/>
      <c r="KBR936" s="208"/>
      <c r="KBS936" s="208"/>
      <c r="KBT936" s="208"/>
      <c r="KBU936" s="208"/>
      <c r="KBV936" s="208"/>
      <c r="KBW936" s="208"/>
      <c r="KBX936" s="208"/>
      <c r="KBY936" s="208"/>
      <c r="KBZ936" s="208"/>
      <c r="KCA936" s="208"/>
      <c r="KCB936" s="208"/>
      <c r="KCC936" s="208"/>
      <c r="KCD936" s="208"/>
      <c r="KCE936" s="208"/>
      <c r="KCF936" s="208"/>
      <c r="KCG936" s="208"/>
      <c r="KCH936" s="208"/>
      <c r="KCI936" s="208"/>
      <c r="KCJ936" s="208"/>
      <c r="KCK936" s="208"/>
      <c r="KCL936" s="208"/>
      <c r="KCM936" s="208"/>
      <c r="KCN936" s="208"/>
      <c r="KCO936" s="208"/>
      <c r="KCP936" s="208"/>
      <c r="KCQ936" s="208"/>
      <c r="KCR936" s="208"/>
      <c r="KCS936" s="208"/>
      <c r="KCT936" s="208"/>
      <c r="KCU936" s="208"/>
      <c r="KCV936" s="208"/>
      <c r="KCW936" s="208"/>
      <c r="KCX936" s="208"/>
      <c r="KCY936" s="208"/>
      <c r="KCZ936" s="208"/>
      <c r="KDA936" s="208"/>
      <c r="KDB936" s="208"/>
      <c r="KDC936" s="208"/>
      <c r="KDD936" s="208"/>
      <c r="KDE936" s="208"/>
      <c r="KDF936" s="208"/>
      <c r="KDG936" s="208"/>
      <c r="KDH936" s="208"/>
      <c r="KDI936" s="208"/>
      <c r="KDJ936" s="208"/>
      <c r="KDK936" s="208"/>
      <c r="KDL936" s="208"/>
      <c r="KDM936" s="208"/>
      <c r="KDN936" s="208"/>
      <c r="KDO936" s="208"/>
      <c r="KDP936" s="208"/>
      <c r="KDQ936" s="208"/>
      <c r="KDR936" s="208"/>
      <c r="KDS936" s="208"/>
      <c r="KDT936" s="208"/>
      <c r="KDU936" s="208"/>
      <c r="KDV936" s="208"/>
      <c r="KDW936" s="208"/>
      <c r="KDX936" s="208"/>
      <c r="KDY936" s="208"/>
      <c r="KDZ936" s="208"/>
      <c r="KEA936" s="208"/>
      <c r="KEB936" s="208"/>
      <c r="KEC936" s="208"/>
      <c r="KED936" s="208"/>
      <c r="KEE936" s="208"/>
      <c r="KEF936" s="208"/>
      <c r="KEG936" s="208"/>
      <c r="KEH936" s="208"/>
      <c r="KEI936" s="208"/>
      <c r="KEJ936" s="208"/>
      <c r="KEK936" s="208"/>
      <c r="KEL936" s="208"/>
      <c r="KEM936" s="208"/>
      <c r="KEN936" s="208"/>
      <c r="KEO936" s="208"/>
      <c r="KEP936" s="208"/>
      <c r="KEQ936" s="208"/>
      <c r="KER936" s="208"/>
      <c r="KES936" s="208"/>
      <c r="KET936" s="208"/>
      <c r="KEU936" s="208"/>
      <c r="KEV936" s="208"/>
      <c r="KEW936" s="208"/>
      <c r="KEX936" s="208"/>
      <c r="KEY936" s="208"/>
      <c r="KEZ936" s="208"/>
      <c r="KFA936" s="208"/>
      <c r="KFB936" s="208"/>
      <c r="KFC936" s="208"/>
      <c r="KFD936" s="208"/>
      <c r="KFE936" s="208"/>
      <c r="KFF936" s="208"/>
      <c r="KFG936" s="208"/>
      <c r="KFH936" s="208"/>
      <c r="KFI936" s="208"/>
      <c r="KFJ936" s="208"/>
      <c r="KFK936" s="208"/>
      <c r="KFL936" s="208"/>
      <c r="KFM936" s="208"/>
      <c r="KFN936" s="208"/>
      <c r="KFO936" s="208"/>
      <c r="KFP936" s="208"/>
      <c r="KFQ936" s="208"/>
      <c r="KFR936" s="208"/>
      <c r="KFS936" s="208"/>
      <c r="KFT936" s="208"/>
      <c r="KFU936" s="208"/>
      <c r="KFV936" s="208"/>
      <c r="KFW936" s="208"/>
      <c r="KFX936" s="208"/>
      <c r="KFY936" s="208"/>
      <c r="KFZ936" s="208"/>
      <c r="KGA936" s="208"/>
      <c r="KGB936" s="208"/>
      <c r="KGC936" s="208"/>
      <c r="KGD936" s="208"/>
      <c r="KGE936" s="208"/>
      <c r="KGF936" s="208"/>
      <c r="KGG936" s="208"/>
      <c r="KGH936" s="208"/>
      <c r="KGI936" s="208"/>
      <c r="KGJ936" s="208"/>
      <c r="KGK936" s="208"/>
      <c r="KGL936" s="208"/>
      <c r="KGM936" s="208"/>
      <c r="KGN936" s="208"/>
      <c r="KGO936" s="208"/>
      <c r="KGP936" s="208"/>
      <c r="KGQ936" s="208"/>
      <c r="KGR936" s="208"/>
      <c r="KGS936" s="208"/>
      <c r="KGT936" s="208"/>
      <c r="KGU936" s="208"/>
      <c r="KGV936" s="208"/>
      <c r="KGW936" s="208"/>
      <c r="KGX936" s="208"/>
      <c r="KGY936" s="208"/>
      <c r="KGZ936" s="208"/>
      <c r="KHA936" s="208"/>
      <c r="KHB936" s="208"/>
      <c r="KHC936" s="208"/>
      <c r="KHD936" s="208"/>
      <c r="KHE936" s="208"/>
      <c r="KHF936" s="208"/>
      <c r="KHG936" s="208"/>
      <c r="KHH936" s="208"/>
      <c r="KHI936" s="208"/>
      <c r="KHJ936" s="208"/>
      <c r="KHK936" s="208"/>
      <c r="KHL936" s="208"/>
      <c r="KHM936" s="208"/>
      <c r="KHN936" s="208"/>
      <c r="KHO936" s="208"/>
      <c r="KHP936" s="208"/>
      <c r="KHQ936" s="208"/>
      <c r="KHR936" s="208"/>
      <c r="KHS936" s="208"/>
      <c r="KHT936" s="208"/>
      <c r="KHU936" s="208"/>
      <c r="KHV936" s="208"/>
      <c r="KHW936" s="208"/>
      <c r="KHX936" s="208"/>
      <c r="KHY936" s="208"/>
      <c r="KHZ936" s="208"/>
      <c r="KIA936" s="208"/>
      <c r="KIB936" s="208"/>
      <c r="KIC936" s="208"/>
      <c r="KID936" s="208"/>
      <c r="KIE936" s="208"/>
      <c r="KIF936" s="208"/>
      <c r="KIG936" s="208"/>
      <c r="KIH936" s="208"/>
      <c r="KII936" s="208"/>
      <c r="KIJ936" s="208"/>
      <c r="KIK936" s="208"/>
      <c r="KIL936" s="208"/>
      <c r="KIM936" s="208"/>
      <c r="KIN936" s="208"/>
      <c r="KIO936" s="208"/>
      <c r="KIP936" s="208"/>
      <c r="KIQ936" s="208"/>
      <c r="KIR936" s="208"/>
      <c r="KIS936" s="208"/>
      <c r="KIT936" s="208"/>
      <c r="KIU936" s="208"/>
      <c r="KIV936" s="208"/>
      <c r="KIW936" s="208"/>
      <c r="KIX936" s="208"/>
      <c r="KIY936" s="208"/>
      <c r="KIZ936" s="208"/>
      <c r="KJA936" s="208"/>
      <c r="KJB936" s="208"/>
      <c r="KJC936" s="208"/>
      <c r="KJD936" s="208"/>
      <c r="KJE936" s="208"/>
      <c r="KJF936" s="208"/>
      <c r="KJG936" s="208"/>
      <c r="KJH936" s="208"/>
      <c r="KJI936" s="208"/>
      <c r="KJJ936" s="208"/>
      <c r="KJK936" s="208"/>
      <c r="KJL936" s="208"/>
      <c r="KJM936" s="208"/>
      <c r="KJN936" s="208"/>
      <c r="KJO936" s="208"/>
      <c r="KJP936" s="208"/>
      <c r="KJQ936" s="208"/>
      <c r="KJR936" s="208"/>
      <c r="KJS936" s="208"/>
      <c r="KJT936" s="208"/>
      <c r="KJU936" s="208"/>
      <c r="KJV936" s="208"/>
      <c r="KJW936" s="208"/>
      <c r="KJX936" s="208"/>
      <c r="KJY936" s="208"/>
      <c r="KJZ936" s="208"/>
      <c r="KKA936" s="208"/>
      <c r="KKB936" s="208"/>
      <c r="KKC936" s="208"/>
      <c r="KKD936" s="208"/>
      <c r="KKE936" s="208"/>
      <c r="KKF936" s="208"/>
      <c r="KKG936" s="208"/>
      <c r="KKH936" s="208"/>
      <c r="KKI936" s="208"/>
      <c r="KKJ936" s="208"/>
      <c r="KKK936" s="208"/>
      <c r="KKL936" s="208"/>
      <c r="KKM936" s="208"/>
      <c r="KKN936" s="208"/>
      <c r="KKO936" s="208"/>
      <c r="KKP936" s="208"/>
      <c r="KKQ936" s="208"/>
      <c r="KKR936" s="208"/>
      <c r="KKS936" s="208"/>
      <c r="KKT936" s="208"/>
      <c r="KKU936" s="208"/>
      <c r="KKV936" s="208"/>
      <c r="KKW936" s="208"/>
      <c r="KKX936" s="208"/>
      <c r="KKY936" s="208"/>
      <c r="KKZ936" s="208"/>
      <c r="KLA936" s="208"/>
      <c r="KLB936" s="208"/>
      <c r="KLC936" s="208"/>
      <c r="KLD936" s="208"/>
      <c r="KLE936" s="208"/>
      <c r="KLF936" s="208"/>
      <c r="KLG936" s="208"/>
      <c r="KLH936" s="208"/>
      <c r="KLI936" s="208"/>
      <c r="KLJ936" s="208"/>
      <c r="KLK936" s="208"/>
      <c r="KLL936" s="208"/>
      <c r="KLM936" s="208"/>
      <c r="KLN936" s="208"/>
      <c r="KLO936" s="208"/>
      <c r="KLP936" s="208"/>
      <c r="KLQ936" s="208"/>
      <c r="KLR936" s="208"/>
      <c r="KLS936" s="208"/>
      <c r="KLT936" s="208"/>
      <c r="KLU936" s="208"/>
      <c r="KLV936" s="208"/>
      <c r="KLW936" s="208"/>
      <c r="KLX936" s="208"/>
      <c r="KLY936" s="208"/>
      <c r="KLZ936" s="208"/>
      <c r="KMA936" s="208"/>
      <c r="KMB936" s="208"/>
      <c r="KMC936" s="208"/>
      <c r="KMD936" s="208"/>
      <c r="KME936" s="208"/>
      <c r="KMF936" s="208"/>
      <c r="KMG936" s="208"/>
      <c r="KMH936" s="208"/>
      <c r="KMI936" s="208"/>
      <c r="KMJ936" s="208"/>
      <c r="KMK936" s="208"/>
      <c r="KML936" s="208"/>
      <c r="KMM936" s="208"/>
      <c r="KMN936" s="208"/>
      <c r="KMO936" s="208"/>
      <c r="KMP936" s="208"/>
      <c r="KMQ936" s="208"/>
      <c r="KMR936" s="208"/>
      <c r="KMS936" s="208"/>
      <c r="KMT936" s="208"/>
      <c r="KMU936" s="208"/>
      <c r="KMV936" s="208"/>
      <c r="KMW936" s="208"/>
      <c r="KMX936" s="208"/>
      <c r="KMY936" s="208"/>
      <c r="KMZ936" s="208"/>
      <c r="KNA936" s="208"/>
      <c r="KNB936" s="208"/>
      <c r="KNC936" s="208"/>
      <c r="KND936" s="208"/>
      <c r="KNE936" s="208"/>
      <c r="KNF936" s="208"/>
      <c r="KNG936" s="208"/>
      <c r="KNH936" s="208"/>
      <c r="KNI936" s="208"/>
      <c r="KNJ936" s="208"/>
      <c r="KNK936" s="208"/>
      <c r="KNL936" s="208"/>
      <c r="KNM936" s="208"/>
      <c r="KNN936" s="208"/>
      <c r="KNO936" s="208"/>
      <c r="KNP936" s="208"/>
      <c r="KNQ936" s="208"/>
      <c r="KNR936" s="208"/>
      <c r="KNS936" s="208"/>
      <c r="KNT936" s="208"/>
      <c r="KNU936" s="208"/>
      <c r="KNV936" s="208"/>
      <c r="KNW936" s="208"/>
      <c r="KNX936" s="208"/>
      <c r="KNY936" s="208"/>
      <c r="KNZ936" s="208"/>
      <c r="KOA936" s="208"/>
      <c r="KOB936" s="208"/>
      <c r="KOC936" s="208"/>
      <c r="KOD936" s="208"/>
      <c r="KOE936" s="208"/>
      <c r="KOF936" s="208"/>
      <c r="KOG936" s="208"/>
      <c r="KOH936" s="208"/>
      <c r="KOI936" s="208"/>
      <c r="KOJ936" s="208"/>
      <c r="KOK936" s="208"/>
      <c r="KOL936" s="208"/>
      <c r="KOM936" s="208"/>
      <c r="KON936" s="208"/>
      <c r="KOO936" s="208"/>
      <c r="KOP936" s="208"/>
      <c r="KOQ936" s="208"/>
      <c r="KOR936" s="208"/>
      <c r="KOS936" s="208"/>
      <c r="KOT936" s="208"/>
      <c r="KOU936" s="208"/>
      <c r="KOV936" s="208"/>
      <c r="KOW936" s="208"/>
      <c r="KOX936" s="208"/>
      <c r="KOY936" s="208"/>
      <c r="KOZ936" s="208"/>
      <c r="KPA936" s="208"/>
      <c r="KPB936" s="208"/>
      <c r="KPC936" s="208"/>
      <c r="KPD936" s="208"/>
      <c r="KPE936" s="208"/>
      <c r="KPF936" s="208"/>
      <c r="KPG936" s="208"/>
      <c r="KPH936" s="208"/>
      <c r="KPI936" s="208"/>
      <c r="KPJ936" s="208"/>
      <c r="KPK936" s="208"/>
      <c r="KPL936" s="208"/>
      <c r="KPM936" s="208"/>
      <c r="KPN936" s="208"/>
      <c r="KPO936" s="208"/>
      <c r="KPP936" s="208"/>
      <c r="KPQ936" s="208"/>
      <c r="KPR936" s="208"/>
      <c r="KPS936" s="208"/>
      <c r="KPT936" s="208"/>
      <c r="KPU936" s="208"/>
      <c r="KPV936" s="208"/>
      <c r="KPW936" s="208"/>
      <c r="KPX936" s="208"/>
      <c r="KPY936" s="208"/>
      <c r="KPZ936" s="208"/>
      <c r="KQA936" s="208"/>
      <c r="KQB936" s="208"/>
      <c r="KQC936" s="208"/>
      <c r="KQD936" s="208"/>
      <c r="KQE936" s="208"/>
      <c r="KQF936" s="208"/>
      <c r="KQG936" s="208"/>
      <c r="KQH936" s="208"/>
      <c r="KQI936" s="208"/>
      <c r="KQJ936" s="208"/>
      <c r="KQK936" s="208"/>
      <c r="KQL936" s="208"/>
      <c r="KQM936" s="208"/>
      <c r="KQN936" s="208"/>
      <c r="KQO936" s="208"/>
      <c r="KQP936" s="208"/>
      <c r="KQQ936" s="208"/>
      <c r="KQR936" s="208"/>
      <c r="KQS936" s="208"/>
      <c r="KQT936" s="208"/>
      <c r="KQU936" s="208"/>
      <c r="KQV936" s="208"/>
      <c r="KQW936" s="208"/>
      <c r="KQX936" s="208"/>
      <c r="KQY936" s="208"/>
      <c r="KQZ936" s="208"/>
      <c r="KRA936" s="208"/>
      <c r="KRB936" s="208"/>
      <c r="KRC936" s="208"/>
      <c r="KRD936" s="208"/>
      <c r="KRE936" s="208"/>
      <c r="KRF936" s="208"/>
      <c r="KRG936" s="208"/>
      <c r="KRH936" s="208"/>
      <c r="KRI936" s="208"/>
      <c r="KRJ936" s="208"/>
      <c r="KRK936" s="208"/>
      <c r="KRL936" s="208"/>
      <c r="KRM936" s="208"/>
      <c r="KRN936" s="208"/>
      <c r="KRO936" s="208"/>
      <c r="KRP936" s="208"/>
      <c r="KRQ936" s="208"/>
      <c r="KRR936" s="208"/>
      <c r="KRS936" s="208"/>
      <c r="KRT936" s="208"/>
      <c r="KRU936" s="208"/>
      <c r="KRV936" s="208"/>
      <c r="KRW936" s="208"/>
      <c r="KRX936" s="208"/>
      <c r="KRY936" s="208"/>
      <c r="KRZ936" s="208"/>
      <c r="KSA936" s="208"/>
      <c r="KSB936" s="208"/>
      <c r="KSC936" s="208"/>
      <c r="KSD936" s="208"/>
      <c r="KSE936" s="208"/>
      <c r="KSF936" s="208"/>
      <c r="KSG936" s="208"/>
      <c r="KSH936" s="208"/>
      <c r="KSI936" s="208"/>
      <c r="KSJ936" s="208"/>
      <c r="KSK936" s="208"/>
      <c r="KSL936" s="208"/>
      <c r="KSM936" s="208"/>
      <c r="KSN936" s="208"/>
      <c r="KSO936" s="208"/>
      <c r="KSP936" s="208"/>
      <c r="KSQ936" s="208"/>
      <c r="KSR936" s="208"/>
      <c r="KSS936" s="208"/>
      <c r="KST936" s="208"/>
      <c r="KSU936" s="208"/>
      <c r="KSV936" s="208"/>
      <c r="KSW936" s="208"/>
      <c r="KSX936" s="208"/>
      <c r="KSY936" s="208"/>
      <c r="KSZ936" s="208"/>
      <c r="KTA936" s="208"/>
      <c r="KTB936" s="208"/>
      <c r="KTC936" s="208"/>
      <c r="KTD936" s="208"/>
      <c r="KTE936" s="208"/>
      <c r="KTF936" s="208"/>
      <c r="KTG936" s="208"/>
      <c r="KTH936" s="208"/>
      <c r="KTI936" s="208"/>
      <c r="KTJ936" s="208"/>
      <c r="KTK936" s="208"/>
      <c r="KTL936" s="208"/>
      <c r="KTM936" s="208"/>
      <c r="KTN936" s="208"/>
      <c r="KTO936" s="208"/>
      <c r="KTP936" s="208"/>
      <c r="KTQ936" s="208"/>
      <c r="KTR936" s="208"/>
      <c r="KTS936" s="208"/>
      <c r="KTT936" s="208"/>
      <c r="KTU936" s="208"/>
      <c r="KTV936" s="208"/>
      <c r="KTW936" s="208"/>
      <c r="KTX936" s="208"/>
      <c r="KTY936" s="208"/>
      <c r="KTZ936" s="208"/>
      <c r="KUA936" s="208"/>
      <c r="KUB936" s="208"/>
      <c r="KUC936" s="208"/>
      <c r="KUD936" s="208"/>
      <c r="KUE936" s="208"/>
      <c r="KUF936" s="208"/>
      <c r="KUG936" s="208"/>
      <c r="KUH936" s="208"/>
      <c r="KUI936" s="208"/>
      <c r="KUJ936" s="208"/>
      <c r="KUK936" s="208"/>
      <c r="KUL936" s="208"/>
      <c r="KUM936" s="208"/>
      <c r="KUN936" s="208"/>
      <c r="KUO936" s="208"/>
      <c r="KUP936" s="208"/>
      <c r="KUQ936" s="208"/>
      <c r="KUR936" s="208"/>
      <c r="KUS936" s="208"/>
      <c r="KUT936" s="208"/>
      <c r="KUU936" s="208"/>
      <c r="KUV936" s="208"/>
      <c r="KUW936" s="208"/>
      <c r="KUX936" s="208"/>
      <c r="KUY936" s="208"/>
      <c r="KUZ936" s="208"/>
      <c r="KVA936" s="208"/>
      <c r="KVB936" s="208"/>
      <c r="KVC936" s="208"/>
      <c r="KVD936" s="208"/>
      <c r="KVE936" s="208"/>
      <c r="KVF936" s="208"/>
      <c r="KVG936" s="208"/>
      <c r="KVH936" s="208"/>
      <c r="KVI936" s="208"/>
      <c r="KVJ936" s="208"/>
      <c r="KVK936" s="208"/>
      <c r="KVL936" s="208"/>
      <c r="KVM936" s="208"/>
      <c r="KVN936" s="208"/>
      <c r="KVO936" s="208"/>
      <c r="KVP936" s="208"/>
      <c r="KVQ936" s="208"/>
      <c r="KVR936" s="208"/>
      <c r="KVS936" s="208"/>
      <c r="KVT936" s="208"/>
      <c r="KVU936" s="208"/>
      <c r="KVV936" s="208"/>
      <c r="KVW936" s="208"/>
      <c r="KVX936" s="208"/>
      <c r="KVY936" s="208"/>
      <c r="KVZ936" s="208"/>
      <c r="KWA936" s="208"/>
      <c r="KWB936" s="208"/>
      <c r="KWC936" s="208"/>
      <c r="KWD936" s="208"/>
      <c r="KWE936" s="208"/>
      <c r="KWF936" s="208"/>
      <c r="KWG936" s="208"/>
      <c r="KWH936" s="208"/>
      <c r="KWI936" s="208"/>
      <c r="KWJ936" s="208"/>
      <c r="KWK936" s="208"/>
      <c r="KWL936" s="208"/>
      <c r="KWM936" s="208"/>
      <c r="KWN936" s="208"/>
      <c r="KWO936" s="208"/>
      <c r="KWP936" s="208"/>
      <c r="KWQ936" s="208"/>
      <c r="KWR936" s="208"/>
      <c r="KWS936" s="208"/>
      <c r="KWT936" s="208"/>
      <c r="KWU936" s="208"/>
      <c r="KWV936" s="208"/>
      <c r="KWW936" s="208"/>
      <c r="KWX936" s="208"/>
      <c r="KWY936" s="208"/>
      <c r="KWZ936" s="208"/>
      <c r="KXA936" s="208"/>
      <c r="KXB936" s="208"/>
      <c r="KXC936" s="208"/>
      <c r="KXD936" s="208"/>
      <c r="KXE936" s="208"/>
      <c r="KXF936" s="208"/>
      <c r="KXG936" s="208"/>
      <c r="KXH936" s="208"/>
      <c r="KXI936" s="208"/>
      <c r="KXJ936" s="208"/>
      <c r="KXK936" s="208"/>
      <c r="KXL936" s="208"/>
      <c r="KXM936" s="208"/>
      <c r="KXN936" s="208"/>
      <c r="KXO936" s="208"/>
      <c r="KXP936" s="208"/>
      <c r="KXQ936" s="208"/>
      <c r="KXR936" s="208"/>
      <c r="KXS936" s="208"/>
      <c r="KXT936" s="208"/>
      <c r="KXU936" s="208"/>
      <c r="KXV936" s="208"/>
      <c r="KXW936" s="208"/>
      <c r="KXX936" s="208"/>
      <c r="KXY936" s="208"/>
      <c r="KXZ936" s="208"/>
      <c r="KYA936" s="208"/>
      <c r="KYB936" s="208"/>
      <c r="KYC936" s="208"/>
      <c r="KYD936" s="208"/>
      <c r="KYE936" s="208"/>
      <c r="KYF936" s="208"/>
      <c r="KYG936" s="208"/>
      <c r="KYH936" s="208"/>
      <c r="KYI936" s="208"/>
      <c r="KYJ936" s="208"/>
      <c r="KYK936" s="208"/>
      <c r="KYL936" s="208"/>
      <c r="KYM936" s="208"/>
      <c r="KYN936" s="208"/>
      <c r="KYO936" s="208"/>
      <c r="KYP936" s="208"/>
      <c r="KYQ936" s="208"/>
      <c r="KYR936" s="208"/>
      <c r="KYS936" s="208"/>
      <c r="KYT936" s="208"/>
      <c r="KYU936" s="208"/>
      <c r="KYV936" s="208"/>
      <c r="KYW936" s="208"/>
      <c r="KYX936" s="208"/>
      <c r="KYY936" s="208"/>
      <c r="KYZ936" s="208"/>
      <c r="KZA936" s="208"/>
      <c r="KZB936" s="208"/>
      <c r="KZC936" s="208"/>
      <c r="KZD936" s="208"/>
      <c r="KZE936" s="208"/>
      <c r="KZF936" s="208"/>
      <c r="KZG936" s="208"/>
      <c r="KZH936" s="208"/>
      <c r="KZI936" s="208"/>
      <c r="KZJ936" s="208"/>
      <c r="KZK936" s="208"/>
      <c r="KZL936" s="208"/>
      <c r="KZM936" s="208"/>
      <c r="KZN936" s="208"/>
      <c r="KZO936" s="208"/>
      <c r="KZP936" s="208"/>
      <c r="KZQ936" s="208"/>
      <c r="KZR936" s="208"/>
      <c r="KZS936" s="208"/>
      <c r="KZT936" s="208"/>
      <c r="KZU936" s="208"/>
      <c r="KZV936" s="208"/>
      <c r="KZW936" s="208"/>
      <c r="KZX936" s="208"/>
      <c r="KZY936" s="208"/>
      <c r="KZZ936" s="208"/>
      <c r="LAA936" s="208"/>
      <c r="LAB936" s="208"/>
      <c r="LAC936" s="208"/>
      <c r="LAD936" s="208"/>
      <c r="LAE936" s="208"/>
      <c r="LAF936" s="208"/>
      <c r="LAG936" s="208"/>
      <c r="LAH936" s="208"/>
      <c r="LAI936" s="208"/>
      <c r="LAJ936" s="208"/>
      <c r="LAK936" s="208"/>
      <c r="LAL936" s="208"/>
      <c r="LAM936" s="208"/>
      <c r="LAN936" s="208"/>
      <c r="LAO936" s="208"/>
      <c r="LAP936" s="208"/>
      <c r="LAQ936" s="208"/>
      <c r="LAR936" s="208"/>
      <c r="LAS936" s="208"/>
      <c r="LAT936" s="208"/>
      <c r="LAU936" s="208"/>
      <c r="LAV936" s="208"/>
      <c r="LAW936" s="208"/>
      <c r="LAX936" s="208"/>
      <c r="LAY936" s="208"/>
      <c r="LAZ936" s="208"/>
      <c r="LBA936" s="208"/>
      <c r="LBB936" s="208"/>
      <c r="LBC936" s="208"/>
      <c r="LBD936" s="208"/>
      <c r="LBE936" s="208"/>
      <c r="LBF936" s="208"/>
      <c r="LBG936" s="208"/>
      <c r="LBH936" s="208"/>
      <c r="LBI936" s="208"/>
      <c r="LBJ936" s="208"/>
      <c r="LBK936" s="208"/>
      <c r="LBL936" s="208"/>
      <c r="LBM936" s="208"/>
      <c r="LBN936" s="208"/>
      <c r="LBO936" s="208"/>
      <c r="LBP936" s="208"/>
      <c r="LBQ936" s="208"/>
      <c r="LBR936" s="208"/>
      <c r="LBS936" s="208"/>
      <c r="LBT936" s="208"/>
      <c r="LBU936" s="208"/>
      <c r="LBV936" s="208"/>
      <c r="LBW936" s="208"/>
      <c r="LBX936" s="208"/>
      <c r="LBY936" s="208"/>
      <c r="LBZ936" s="208"/>
      <c r="LCA936" s="208"/>
      <c r="LCB936" s="208"/>
      <c r="LCC936" s="208"/>
      <c r="LCD936" s="208"/>
      <c r="LCE936" s="208"/>
      <c r="LCF936" s="208"/>
      <c r="LCG936" s="208"/>
      <c r="LCH936" s="208"/>
      <c r="LCI936" s="208"/>
      <c r="LCJ936" s="208"/>
      <c r="LCK936" s="208"/>
      <c r="LCL936" s="208"/>
      <c r="LCM936" s="208"/>
      <c r="LCN936" s="208"/>
      <c r="LCO936" s="208"/>
      <c r="LCP936" s="208"/>
      <c r="LCQ936" s="208"/>
      <c r="LCR936" s="208"/>
      <c r="LCS936" s="208"/>
      <c r="LCT936" s="208"/>
      <c r="LCU936" s="208"/>
      <c r="LCV936" s="208"/>
      <c r="LCW936" s="208"/>
      <c r="LCX936" s="208"/>
      <c r="LCY936" s="208"/>
      <c r="LCZ936" s="208"/>
      <c r="LDA936" s="208"/>
      <c r="LDB936" s="208"/>
      <c r="LDC936" s="208"/>
      <c r="LDD936" s="208"/>
      <c r="LDE936" s="208"/>
      <c r="LDF936" s="208"/>
      <c r="LDG936" s="208"/>
      <c r="LDH936" s="208"/>
      <c r="LDI936" s="208"/>
      <c r="LDJ936" s="208"/>
      <c r="LDK936" s="208"/>
      <c r="LDL936" s="208"/>
      <c r="LDM936" s="208"/>
      <c r="LDN936" s="208"/>
      <c r="LDO936" s="208"/>
      <c r="LDP936" s="208"/>
      <c r="LDQ936" s="208"/>
      <c r="LDR936" s="208"/>
      <c r="LDS936" s="208"/>
      <c r="LDT936" s="208"/>
      <c r="LDU936" s="208"/>
      <c r="LDV936" s="208"/>
      <c r="LDW936" s="208"/>
      <c r="LDX936" s="208"/>
      <c r="LDY936" s="208"/>
      <c r="LDZ936" s="208"/>
      <c r="LEA936" s="208"/>
      <c r="LEB936" s="208"/>
      <c r="LEC936" s="208"/>
      <c r="LED936" s="208"/>
      <c r="LEE936" s="208"/>
      <c r="LEF936" s="208"/>
      <c r="LEG936" s="208"/>
      <c r="LEH936" s="208"/>
      <c r="LEI936" s="208"/>
      <c r="LEJ936" s="208"/>
      <c r="LEK936" s="208"/>
      <c r="LEL936" s="208"/>
      <c r="LEM936" s="208"/>
      <c r="LEN936" s="208"/>
      <c r="LEO936" s="208"/>
      <c r="LEP936" s="208"/>
      <c r="LEQ936" s="208"/>
      <c r="LER936" s="208"/>
      <c r="LES936" s="208"/>
      <c r="LET936" s="208"/>
      <c r="LEU936" s="208"/>
      <c r="LEV936" s="208"/>
      <c r="LEW936" s="208"/>
      <c r="LEX936" s="208"/>
      <c r="LEY936" s="208"/>
      <c r="LEZ936" s="208"/>
      <c r="LFA936" s="208"/>
      <c r="LFB936" s="208"/>
      <c r="LFC936" s="208"/>
      <c r="LFD936" s="208"/>
      <c r="LFE936" s="208"/>
      <c r="LFF936" s="208"/>
      <c r="LFG936" s="208"/>
      <c r="LFH936" s="208"/>
      <c r="LFI936" s="208"/>
      <c r="LFJ936" s="208"/>
      <c r="LFK936" s="208"/>
      <c r="LFL936" s="208"/>
      <c r="LFM936" s="208"/>
      <c r="LFN936" s="208"/>
      <c r="LFO936" s="208"/>
      <c r="LFP936" s="208"/>
      <c r="LFQ936" s="208"/>
      <c r="LFR936" s="208"/>
      <c r="LFS936" s="208"/>
      <c r="LFT936" s="208"/>
      <c r="LFU936" s="208"/>
      <c r="LFV936" s="208"/>
      <c r="LFW936" s="208"/>
      <c r="LFX936" s="208"/>
      <c r="LFY936" s="208"/>
      <c r="LFZ936" s="208"/>
      <c r="LGA936" s="208"/>
      <c r="LGB936" s="208"/>
      <c r="LGC936" s="208"/>
      <c r="LGD936" s="208"/>
      <c r="LGE936" s="208"/>
      <c r="LGF936" s="208"/>
      <c r="LGG936" s="208"/>
      <c r="LGH936" s="208"/>
      <c r="LGI936" s="208"/>
      <c r="LGJ936" s="208"/>
      <c r="LGK936" s="208"/>
      <c r="LGL936" s="208"/>
      <c r="LGM936" s="208"/>
      <c r="LGN936" s="208"/>
      <c r="LGO936" s="208"/>
      <c r="LGP936" s="208"/>
      <c r="LGQ936" s="208"/>
      <c r="LGR936" s="208"/>
      <c r="LGS936" s="208"/>
      <c r="LGT936" s="208"/>
      <c r="LGU936" s="208"/>
      <c r="LGV936" s="208"/>
      <c r="LGW936" s="208"/>
      <c r="LGX936" s="208"/>
      <c r="LGY936" s="208"/>
      <c r="LGZ936" s="208"/>
      <c r="LHA936" s="208"/>
      <c r="LHB936" s="208"/>
      <c r="LHC936" s="208"/>
      <c r="LHD936" s="208"/>
      <c r="LHE936" s="208"/>
      <c r="LHF936" s="208"/>
      <c r="LHG936" s="208"/>
      <c r="LHH936" s="208"/>
      <c r="LHI936" s="208"/>
      <c r="LHJ936" s="208"/>
      <c r="LHK936" s="208"/>
      <c r="LHL936" s="208"/>
      <c r="LHM936" s="208"/>
      <c r="LHN936" s="208"/>
      <c r="LHO936" s="208"/>
      <c r="LHP936" s="208"/>
      <c r="LHQ936" s="208"/>
      <c r="LHR936" s="208"/>
      <c r="LHS936" s="208"/>
      <c r="LHT936" s="208"/>
      <c r="LHU936" s="208"/>
      <c r="LHV936" s="208"/>
      <c r="LHW936" s="208"/>
      <c r="LHX936" s="208"/>
      <c r="LHY936" s="208"/>
      <c r="LHZ936" s="208"/>
      <c r="LIA936" s="208"/>
      <c r="LIB936" s="208"/>
      <c r="LIC936" s="208"/>
      <c r="LID936" s="208"/>
      <c r="LIE936" s="208"/>
      <c r="LIF936" s="208"/>
      <c r="LIG936" s="208"/>
      <c r="LIH936" s="208"/>
      <c r="LII936" s="208"/>
      <c r="LIJ936" s="208"/>
      <c r="LIK936" s="208"/>
      <c r="LIL936" s="208"/>
      <c r="LIM936" s="208"/>
      <c r="LIN936" s="208"/>
      <c r="LIO936" s="208"/>
      <c r="LIP936" s="208"/>
      <c r="LIQ936" s="208"/>
      <c r="LIR936" s="208"/>
      <c r="LIS936" s="208"/>
      <c r="LIT936" s="208"/>
      <c r="LIU936" s="208"/>
      <c r="LIV936" s="208"/>
      <c r="LIW936" s="208"/>
      <c r="LIX936" s="208"/>
      <c r="LIY936" s="208"/>
      <c r="LIZ936" s="208"/>
      <c r="LJA936" s="208"/>
      <c r="LJB936" s="208"/>
      <c r="LJC936" s="208"/>
      <c r="LJD936" s="208"/>
      <c r="LJE936" s="208"/>
      <c r="LJF936" s="208"/>
      <c r="LJG936" s="208"/>
      <c r="LJH936" s="208"/>
      <c r="LJI936" s="208"/>
      <c r="LJJ936" s="208"/>
      <c r="LJK936" s="208"/>
      <c r="LJL936" s="208"/>
      <c r="LJM936" s="208"/>
      <c r="LJN936" s="208"/>
      <c r="LJO936" s="208"/>
      <c r="LJP936" s="208"/>
      <c r="LJQ936" s="208"/>
      <c r="LJR936" s="208"/>
      <c r="LJS936" s="208"/>
      <c r="LJT936" s="208"/>
      <c r="LJU936" s="208"/>
      <c r="LJV936" s="208"/>
      <c r="LJW936" s="208"/>
      <c r="LJX936" s="208"/>
      <c r="LJY936" s="208"/>
      <c r="LJZ936" s="208"/>
      <c r="LKA936" s="208"/>
      <c r="LKB936" s="208"/>
      <c r="LKC936" s="208"/>
      <c r="LKD936" s="208"/>
      <c r="LKE936" s="208"/>
      <c r="LKF936" s="208"/>
      <c r="LKG936" s="208"/>
      <c r="LKH936" s="208"/>
      <c r="LKI936" s="208"/>
      <c r="LKJ936" s="208"/>
      <c r="LKK936" s="208"/>
      <c r="LKL936" s="208"/>
      <c r="LKM936" s="208"/>
      <c r="LKN936" s="208"/>
      <c r="LKO936" s="208"/>
      <c r="LKP936" s="208"/>
      <c r="LKQ936" s="208"/>
      <c r="LKR936" s="208"/>
      <c r="LKS936" s="208"/>
      <c r="LKT936" s="208"/>
      <c r="LKU936" s="208"/>
      <c r="LKV936" s="208"/>
      <c r="LKW936" s="208"/>
      <c r="LKX936" s="208"/>
      <c r="LKY936" s="208"/>
      <c r="LKZ936" s="208"/>
      <c r="LLA936" s="208"/>
      <c r="LLB936" s="208"/>
      <c r="LLC936" s="208"/>
      <c r="LLD936" s="208"/>
      <c r="LLE936" s="208"/>
      <c r="LLF936" s="208"/>
      <c r="LLG936" s="208"/>
      <c r="LLH936" s="208"/>
      <c r="LLI936" s="208"/>
      <c r="LLJ936" s="208"/>
      <c r="LLK936" s="208"/>
      <c r="LLL936" s="208"/>
      <c r="LLM936" s="208"/>
      <c r="LLN936" s="208"/>
      <c r="LLO936" s="208"/>
      <c r="LLP936" s="208"/>
      <c r="LLQ936" s="208"/>
      <c r="LLR936" s="208"/>
      <c r="LLS936" s="208"/>
      <c r="LLT936" s="208"/>
      <c r="LLU936" s="208"/>
      <c r="LLV936" s="208"/>
      <c r="LLW936" s="208"/>
      <c r="LLX936" s="208"/>
      <c r="LLY936" s="208"/>
      <c r="LLZ936" s="208"/>
      <c r="LMA936" s="208"/>
      <c r="LMB936" s="208"/>
      <c r="LMC936" s="208"/>
      <c r="LMD936" s="208"/>
      <c r="LME936" s="208"/>
      <c r="LMF936" s="208"/>
      <c r="LMG936" s="208"/>
      <c r="LMH936" s="208"/>
      <c r="LMI936" s="208"/>
      <c r="LMJ936" s="208"/>
      <c r="LMK936" s="208"/>
      <c r="LML936" s="208"/>
      <c r="LMM936" s="208"/>
      <c r="LMN936" s="208"/>
      <c r="LMO936" s="208"/>
      <c r="LMP936" s="208"/>
      <c r="LMQ936" s="208"/>
      <c r="LMR936" s="208"/>
      <c r="LMS936" s="208"/>
      <c r="LMT936" s="208"/>
      <c r="LMU936" s="208"/>
      <c r="LMV936" s="208"/>
      <c r="LMW936" s="208"/>
      <c r="LMX936" s="208"/>
      <c r="LMY936" s="208"/>
      <c r="LMZ936" s="208"/>
      <c r="LNA936" s="208"/>
      <c r="LNB936" s="208"/>
      <c r="LNC936" s="208"/>
      <c r="LND936" s="208"/>
      <c r="LNE936" s="208"/>
      <c r="LNF936" s="208"/>
      <c r="LNG936" s="208"/>
      <c r="LNH936" s="208"/>
      <c r="LNI936" s="208"/>
      <c r="LNJ936" s="208"/>
      <c r="LNK936" s="208"/>
      <c r="LNL936" s="208"/>
      <c r="LNM936" s="208"/>
      <c r="LNN936" s="208"/>
      <c r="LNO936" s="208"/>
      <c r="LNP936" s="208"/>
      <c r="LNQ936" s="208"/>
      <c r="LNR936" s="208"/>
      <c r="LNS936" s="208"/>
      <c r="LNT936" s="208"/>
      <c r="LNU936" s="208"/>
      <c r="LNV936" s="208"/>
      <c r="LNW936" s="208"/>
      <c r="LNX936" s="208"/>
      <c r="LNY936" s="208"/>
      <c r="LNZ936" s="208"/>
      <c r="LOA936" s="208"/>
      <c r="LOB936" s="208"/>
      <c r="LOC936" s="208"/>
      <c r="LOD936" s="208"/>
      <c r="LOE936" s="208"/>
      <c r="LOF936" s="208"/>
      <c r="LOG936" s="208"/>
      <c r="LOH936" s="208"/>
      <c r="LOI936" s="208"/>
      <c r="LOJ936" s="208"/>
      <c r="LOK936" s="208"/>
      <c r="LOL936" s="208"/>
      <c r="LOM936" s="208"/>
      <c r="LON936" s="208"/>
      <c r="LOO936" s="208"/>
      <c r="LOP936" s="208"/>
      <c r="LOQ936" s="208"/>
      <c r="LOR936" s="208"/>
      <c r="LOS936" s="208"/>
      <c r="LOT936" s="208"/>
      <c r="LOU936" s="208"/>
      <c r="LOV936" s="208"/>
      <c r="LOW936" s="208"/>
      <c r="LOX936" s="208"/>
      <c r="LOY936" s="208"/>
      <c r="LOZ936" s="208"/>
      <c r="LPA936" s="208"/>
      <c r="LPB936" s="208"/>
      <c r="LPC936" s="208"/>
      <c r="LPD936" s="208"/>
      <c r="LPE936" s="208"/>
      <c r="LPF936" s="208"/>
      <c r="LPG936" s="208"/>
      <c r="LPH936" s="208"/>
      <c r="LPI936" s="208"/>
      <c r="LPJ936" s="208"/>
      <c r="LPK936" s="208"/>
      <c r="LPL936" s="208"/>
      <c r="LPM936" s="208"/>
      <c r="LPN936" s="208"/>
      <c r="LPO936" s="208"/>
      <c r="LPP936" s="208"/>
      <c r="LPQ936" s="208"/>
      <c r="LPR936" s="208"/>
      <c r="LPS936" s="208"/>
      <c r="LPT936" s="208"/>
      <c r="LPU936" s="208"/>
      <c r="LPV936" s="208"/>
      <c r="LPW936" s="208"/>
      <c r="LPX936" s="208"/>
      <c r="LPY936" s="208"/>
      <c r="LPZ936" s="208"/>
      <c r="LQA936" s="208"/>
      <c r="LQB936" s="208"/>
      <c r="LQC936" s="208"/>
      <c r="LQD936" s="208"/>
      <c r="LQE936" s="208"/>
      <c r="LQF936" s="208"/>
      <c r="LQG936" s="208"/>
      <c r="LQH936" s="208"/>
      <c r="LQI936" s="208"/>
      <c r="LQJ936" s="208"/>
      <c r="LQK936" s="208"/>
      <c r="LQL936" s="208"/>
      <c r="LQM936" s="208"/>
      <c r="LQN936" s="208"/>
      <c r="LQO936" s="208"/>
      <c r="LQP936" s="208"/>
      <c r="LQQ936" s="208"/>
      <c r="LQR936" s="208"/>
      <c r="LQS936" s="208"/>
      <c r="LQT936" s="208"/>
      <c r="LQU936" s="208"/>
      <c r="LQV936" s="208"/>
      <c r="LQW936" s="208"/>
      <c r="LQX936" s="208"/>
      <c r="LQY936" s="208"/>
      <c r="LQZ936" s="208"/>
      <c r="LRA936" s="208"/>
      <c r="LRB936" s="208"/>
      <c r="LRC936" s="208"/>
      <c r="LRD936" s="208"/>
      <c r="LRE936" s="208"/>
      <c r="LRF936" s="208"/>
      <c r="LRG936" s="208"/>
      <c r="LRH936" s="208"/>
      <c r="LRI936" s="208"/>
      <c r="LRJ936" s="208"/>
      <c r="LRK936" s="208"/>
      <c r="LRL936" s="208"/>
      <c r="LRM936" s="208"/>
      <c r="LRN936" s="208"/>
      <c r="LRO936" s="208"/>
      <c r="LRP936" s="208"/>
      <c r="LRQ936" s="208"/>
      <c r="LRR936" s="208"/>
      <c r="LRS936" s="208"/>
      <c r="LRT936" s="208"/>
      <c r="LRU936" s="208"/>
      <c r="LRV936" s="208"/>
      <c r="LRW936" s="208"/>
      <c r="LRX936" s="208"/>
      <c r="LRY936" s="208"/>
      <c r="LRZ936" s="208"/>
      <c r="LSA936" s="208"/>
      <c r="LSB936" s="208"/>
      <c r="LSC936" s="208"/>
      <c r="LSD936" s="208"/>
      <c r="LSE936" s="208"/>
      <c r="LSF936" s="208"/>
      <c r="LSG936" s="208"/>
      <c r="LSH936" s="208"/>
      <c r="LSI936" s="208"/>
      <c r="LSJ936" s="208"/>
      <c r="LSK936" s="208"/>
      <c r="LSL936" s="208"/>
      <c r="LSM936" s="208"/>
      <c r="LSN936" s="208"/>
      <c r="LSO936" s="208"/>
      <c r="LSP936" s="208"/>
      <c r="LSQ936" s="208"/>
      <c r="LSR936" s="208"/>
      <c r="LSS936" s="208"/>
      <c r="LST936" s="208"/>
      <c r="LSU936" s="208"/>
      <c r="LSV936" s="208"/>
      <c r="LSW936" s="208"/>
      <c r="LSX936" s="208"/>
      <c r="LSY936" s="208"/>
      <c r="LSZ936" s="208"/>
      <c r="LTA936" s="208"/>
      <c r="LTB936" s="208"/>
      <c r="LTC936" s="208"/>
      <c r="LTD936" s="208"/>
      <c r="LTE936" s="208"/>
      <c r="LTF936" s="208"/>
      <c r="LTG936" s="208"/>
      <c r="LTH936" s="208"/>
      <c r="LTI936" s="208"/>
      <c r="LTJ936" s="208"/>
      <c r="LTK936" s="208"/>
      <c r="LTL936" s="208"/>
      <c r="LTM936" s="208"/>
      <c r="LTN936" s="208"/>
      <c r="LTO936" s="208"/>
      <c r="LTP936" s="208"/>
      <c r="LTQ936" s="208"/>
      <c r="LTR936" s="208"/>
      <c r="LTS936" s="208"/>
      <c r="LTT936" s="208"/>
      <c r="LTU936" s="208"/>
      <c r="LTV936" s="208"/>
      <c r="LTW936" s="208"/>
      <c r="LTX936" s="208"/>
      <c r="LTY936" s="208"/>
      <c r="LTZ936" s="208"/>
      <c r="LUA936" s="208"/>
      <c r="LUB936" s="208"/>
      <c r="LUC936" s="208"/>
      <c r="LUD936" s="208"/>
      <c r="LUE936" s="208"/>
      <c r="LUF936" s="208"/>
      <c r="LUG936" s="208"/>
      <c r="LUH936" s="208"/>
      <c r="LUI936" s="208"/>
      <c r="LUJ936" s="208"/>
      <c r="LUK936" s="208"/>
      <c r="LUL936" s="208"/>
      <c r="LUM936" s="208"/>
      <c r="LUN936" s="208"/>
      <c r="LUO936" s="208"/>
      <c r="LUP936" s="208"/>
      <c r="LUQ936" s="208"/>
      <c r="LUR936" s="208"/>
      <c r="LUS936" s="208"/>
      <c r="LUT936" s="208"/>
      <c r="LUU936" s="208"/>
      <c r="LUV936" s="208"/>
      <c r="LUW936" s="208"/>
      <c r="LUX936" s="208"/>
      <c r="LUY936" s="208"/>
      <c r="LUZ936" s="208"/>
      <c r="LVA936" s="208"/>
      <c r="LVB936" s="208"/>
      <c r="LVC936" s="208"/>
      <c r="LVD936" s="208"/>
      <c r="LVE936" s="208"/>
      <c r="LVF936" s="208"/>
      <c r="LVG936" s="208"/>
      <c r="LVH936" s="208"/>
      <c r="LVI936" s="208"/>
      <c r="LVJ936" s="208"/>
      <c r="LVK936" s="208"/>
      <c r="LVL936" s="208"/>
      <c r="LVM936" s="208"/>
      <c r="LVN936" s="208"/>
      <c r="LVO936" s="208"/>
      <c r="LVP936" s="208"/>
      <c r="LVQ936" s="208"/>
      <c r="LVR936" s="208"/>
      <c r="LVS936" s="208"/>
      <c r="LVT936" s="208"/>
      <c r="LVU936" s="208"/>
      <c r="LVV936" s="208"/>
      <c r="LVW936" s="208"/>
      <c r="LVX936" s="208"/>
      <c r="LVY936" s="208"/>
      <c r="LVZ936" s="208"/>
      <c r="LWA936" s="208"/>
      <c r="LWB936" s="208"/>
      <c r="LWC936" s="208"/>
      <c r="LWD936" s="208"/>
      <c r="LWE936" s="208"/>
      <c r="LWF936" s="208"/>
      <c r="LWG936" s="208"/>
      <c r="LWH936" s="208"/>
      <c r="LWI936" s="208"/>
      <c r="LWJ936" s="208"/>
      <c r="LWK936" s="208"/>
      <c r="LWL936" s="208"/>
      <c r="LWM936" s="208"/>
      <c r="LWN936" s="208"/>
      <c r="LWO936" s="208"/>
      <c r="LWP936" s="208"/>
      <c r="LWQ936" s="208"/>
      <c r="LWR936" s="208"/>
      <c r="LWS936" s="208"/>
      <c r="LWT936" s="208"/>
      <c r="LWU936" s="208"/>
      <c r="LWV936" s="208"/>
      <c r="LWW936" s="208"/>
      <c r="LWX936" s="208"/>
      <c r="LWY936" s="208"/>
      <c r="LWZ936" s="208"/>
      <c r="LXA936" s="208"/>
      <c r="LXB936" s="208"/>
      <c r="LXC936" s="208"/>
      <c r="LXD936" s="208"/>
      <c r="LXE936" s="208"/>
      <c r="LXF936" s="208"/>
      <c r="LXG936" s="208"/>
      <c r="LXH936" s="208"/>
      <c r="LXI936" s="208"/>
      <c r="LXJ936" s="208"/>
      <c r="LXK936" s="208"/>
      <c r="LXL936" s="208"/>
      <c r="LXM936" s="208"/>
      <c r="LXN936" s="208"/>
      <c r="LXO936" s="208"/>
      <c r="LXP936" s="208"/>
      <c r="LXQ936" s="208"/>
      <c r="LXR936" s="208"/>
      <c r="LXS936" s="208"/>
      <c r="LXT936" s="208"/>
      <c r="LXU936" s="208"/>
      <c r="LXV936" s="208"/>
      <c r="LXW936" s="208"/>
      <c r="LXX936" s="208"/>
      <c r="LXY936" s="208"/>
      <c r="LXZ936" s="208"/>
      <c r="LYA936" s="208"/>
      <c r="LYB936" s="208"/>
      <c r="LYC936" s="208"/>
      <c r="LYD936" s="208"/>
      <c r="LYE936" s="208"/>
      <c r="LYF936" s="208"/>
      <c r="LYG936" s="208"/>
      <c r="LYH936" s="208"/>
      <c r="LYI936" s="208"/>
      <c r="LYJ936" s="208"/>
      <c r="LYK936" s="208"/>
      <c r="LYL936" s="208"/>
      <c r="LYM936" s="208"/>
      <c r="LYN936" s="208"/>
      <c r="LYO936" s="208"/>
      <c r="LYP936" s="208"/>
      <c r="LYQ936" s="208"/>
      <c r="LYR936" s="208"/>
      <c r="LYS936" s="208"/>
      <c r="LYT936" s="208"/>
      <c r="LYU936" s="208"/>
      <c r="LYV936" s="208"/>
      <c r="LYW936" s="208"/>
      <c r="LYX936" s="208"/>
      <c r="LYY936" s="208"/>
      <c r="LYZ936" s="208"/>
      <c r="LZA936" s="208"/>
      <c r="LZB936" s="208"/>
      <c r="LZC936" s="208"/>
      <c r="LZD936" s="208"/>
      <c r="LZE936" s="208"/>
      <c r="LZF936" s="208"/>
      <c r="LZG936" s="208"/>
      <c r="LZH936" s="208"/>
      <c r="LZI936" s="208"/>
      <c r="LZJ936" s="208"/>
      <c r="LZK936" s="208"/>
      <c r="LZL936" s="208"/>
      <c r="LZM936" s="208"/>
      <c r="LZN936" s="208"/>
      <c r="LZO936" s="208"/>
      <c r="LZP936" s="208"/>
      <c r="LZQ936" s="208"/>
      <c r="LZR936" s="208"/>
      <c r="LZS936" s="208"/>
      <c r="LZT936" s="208"/>
      <c r="LZU936" s="208"/>
      <c r="LZV936" s="208"/>
      <c r="LZW936" s="208"/>
      <c r="LZX936" s="208"/>
      <c r="LZY936" s="208"/>
      <c r="LZZ936" s="208"/>
      <c r="MAA936" s="208"/>
      <c r="MAB936" s="208"/>
      <c r="MAC936" s="208"/>
      <c r="MAD936" s="208"/>
      <c r="MAE936" s="208"/>
      <c r="MAF936" s="208"/>
      <c r="MAG936" s="208"/>
      <c r="MAH936" s="208"/>
      <c r="MAI936" s="208"/>
      <c r="MAJ936" s="208"/>
      <c r="MAK936" s="208"/>
      <c r="MAL936" s="208"/>
      <c r="MAM936" s="208"/>
      <c r="MAN936" s="208"/>
      <c r="MAO936" s="208"/>
      <c r="MAP936" s="208"/>
      <c r="MAQ936" s="208"/>
      <c r="MAR936" s="208"/>
      <c r="MAS936" s="208"/>
      <c r="MAT936" s="208"/>
      <c r="MAU936" s="208"/>
      <c r="MAV936" s="208"/>
      <c r="MAW936" s="208"/>
      <c r="MAX936" s="208"/>
      <c r="MAY936" s="208"/>
      <c r="MAZ936" s="208"/>
      <c r="MBA936" s="208"/>
      <c r="MBB936" s="208"/>
      <c r="MBC936" s="208"/>
      <c r="MBD936" s="208"/>
      <c r="MBE936" s="208"/>
      <c r="MBF936" s="208"/>
      <c r="MBG936" s="208"/>
      <c r="MBH936" s="208"/>
      <c r="MBI936" s="208"/>
      <c r="MBJ936" s="208"/>
      <c r="MBK936" s="208"/>
      <c r="MBL936" s="208"/>
      <c r="MBM936" s="208"/>
      <c r="MBN936" s="208"/>
      <c r="MBO936" s="208"/>
      <c r="MBP936" s="208"/>
      <c r="MBQ936" s="208"/>
      <c r="MBR936" s="208"/>
      <c r="MBS936" s="208"/>
      <c r="MBT936" s="208"/>
      <c r="MBU936" s="208"/>
      <c r="MBV936" s="208"/>
      <c r="MBW936" s="208"/>
      <c r="MBX936" s="208"/>
      <c r="MBY936" s="208"/>
      <c r="MBZ936" s="208"/>
      <c r="MCA936" s="208"/>
      <c r="MCB936" s="208"/>
      <c r="MCC936" s="208"/>
      <c r="MCD936" s="208"/>
      <c r="MCE936" s="208"/>
      <c r="MCF936" s="208"/>
      <c r="MCG936" s="208"/>
      <c r="MCH936" s="208"/>
      <c r="MCI936" s="208"/>
      <c r="MCJ936" s="208"/>
      <c r="MCK936" s="208"/>
      <c r="MCL936" s="208"/>
      <c r="MCM936" s="208"/>
      <c r="MCN936" s="208"/>
      <c r="MCO936" s="208"/>
      <c r="MCP936" s="208"/>
      <c r="MCQ936" s="208"/>
      <c r="MCR936" s="208"/>
      <c r="MCS936" s="208"/>
      <c r="MCT936" s="208"/>
      <c r="MCU936" s="208"/>
      <c r="MCV936" s="208"/>
      <c r="MCW936" s="208"/>
      <c r="MCX936" s="208"/>
      <c r="MCY936" s="208"/>
      <c r="MCZ936" s="208"/>
      <c r="MDA936" s="208"/>
      <c r="MDB936" s="208"/>
      <c r="MDC936" s="208"/>
      <c r="MDD936" s="208"/>
      <c r="MDE936" s="208"/>
      <c r="MDF936" s="208"/>
      <c r="MDG936" s="208"/>
      <c r="MDH936" s="208"/>
      <c r="MDI936" s="208"/>
      <c r="MDJ936" s="208"/>
      <c r="MDK936" s="208"/>
      <c r="MDL936" s="208"/>
      <c r="MDM936" s="208"/>
      <c r="MDN936" s="208"/>
      <c r="MDO936" s="208"/>
      <c r="MDP936" s="208"/>
      <c r="MDQ936" s="208"/>
      <c r="MDR936" s="208"/>
      <c r="MDS936" s="208"/>
      <c r="MDT936" s="208"/>
      <c r="MDU936" s="208"/>
      <c r="MDV936" s="208"/>
      <c r="MDW936" s="208"/>
      <c r="MDX936" s="208"/>
      <c r="MDY936" s="208"/>
      <c r="MDZ936" s="208"/>
      <c r="MEA936" s="208"/>
      <c r="MEB936" s="208"/>
      <c r="MEC936" s="208"/>
      <c r="MED936" s="208"/>
      <c r="MEE936" s="208"/>
      <c r="MEF936" s="208"/>
      <c r="MEG936" s="208"/>
      <c r="MEH936" s="208"/>
      <c r="MEI936" s="208"/>
      <c r="MEJ936" s="208"/>
      <c r="MEK936" s="208"/>
      <c r="MEL936" s="208"/>
      <c r="MEM936" s="208"/>
      <c r="MEN936" s="208"/>
      <c r="MEO936" s="208"/>
      <c r="MEP936" s="208"/>
      <c r="MEQ936" s="208"/>
      <c r="MER936" s="208"/>
      <c r="MES936" s="208"/>
      <c r="MET936" s="208"/>
      <c r="MEU936" s="208"/>
      <c r="MEV936" s="208"/>
      <c r="MEW936" s="208"/>
      <c r="MEX936" s="208"/>
      <c r="MEY936" s="208"/>
      <c r="MEZ936" s="208"/>
      <c r="MFA936" s="208"/>
      <c r="MFB936" s="208"/>
      <c r="MFC936" s="208"/>
      <c r="MFD936" s="208"/>
      <c r="MFE936" s="208"/>
      <c r="MFF936" s="208"/>
      <c r="MFG936" s="208"/>
      <c r="MFH936" s="208"/>
      <c r="MFI936" s="208"/>
      <c r="MFJ936" s="208"/>
      <c r="MFK936" s="208"/>
      <c r="MFL936" s="208"/>
      <c r="MFM936" s="208"/>
      <c r="MFN936" s="208"/>
      <c r="MFO936" s="208"/>
      <c r="MFP936" s="208"/>
      <c r="MFQ936" s="208"/>
      <c r="MFR936" s="208"/>
      <c r="MFS936" s="208"/>
      <c r="MFT936" s="208"/>
      <c r="MFU936" s="208"/>
      <c r="MFV936" s="208"/>
      <c r="MFW936" s="208"/>
      <c r="MFX936" s="208"/>
      <c r="MFY936" s="208"/>
      <c r="MFZ936" s="208"/>
      <c r="MGA936" s="208"/>
      <c r="MGB936" s="208"/>
      <c r="MGC936" s="208"/>
      <c r="MGD936" s="208"/>
      <c r="MGE936" s="208"/>
      <c r="MGF936" s="208"/>
      <c r="MGG936" s="208"/>
      <c r="MGH936" s="208"/>
      <c r="MGI936" s="208"/>
      <c r="MGJ936" s="208"/>
      <c r="MGK936" s="208"/>
      <c r="MGL936" s="208"/>
      <c r="MGM936" s="208"/>
      <c r="MGN936" s="208"/>
      <c r="MGO936" s="208"/>
      <c r="MGP936" s="208"/>
      <c r="MGQ936" s="208"/>
      <c r="MGR936" s="208"/>
      <c r="MGS936" s="208"/>
      <c r="MGT936" s="208"/>
      <c r="MGU936" s="208"/>
      <c r="MGV936" s="208"/>
      <c r="MGW936" s="208"/>
      <c r="MGX936" s="208"/>
      <c r="MGY936" s="208"/>
      <c r="MGZ936" s="208"/>
      <c r="MHA936" s="208"/>
      <c r="MHB936" s="208"/>
      <c r="MHC936" s="208"/>
      <c r="MHD936" s="208"/>
      <c r="MHE936" s="208"/>
      <c r="MHF936" s="208"/>
      <c r="MHG936" s="208"/>
      <c r="MHH936" s="208"/>
      <c r="MHI936" s="208"/>
      <c r="MHJ936" s="208"/>
      <c r="MHK936" s="208"/>
      <c r="MHL936" s="208"/>
      <c r="MHM936" s="208"/>
      <c r="MHN936" s="208"/>
      <c r="MHO936" s="208"/>
      <c r="MHP936" s="208"/>
      <c r="MHQ936" s="208"/>
      <c r="MHR936" s="208"/>
      <c r="MHS936" s="208"/>
      <c r="MHT936" s="208"/>
      <c r="MHU936" s="208"/>
      <c r="MHV936" s="208"/>
      <c r="MHW936" s="208"/>
      <c r="MHX936" s="208"/>
      <c r="MHY936" s="208"/>
      <c r="MHZ936" s="208"/>
      <c r="MIA936" s="208"/>
      <c r="MIB936" s="208"/>
      <c r="MIC936" s="208"/>
      <c r="MID936" s="208"/>
      <c r="MIE936" s="208"/>
      <c r="MIF936" s="208"/>
      <c r="MIG936" s="208"/>
      <c r="MIH936" s="208"/>
      <c r="MII936" s="208"/>
      <c r="MIJ936" s="208"/>
      <c r="MIK936" s="208"/>
      <c r="MIL936" s="208"/>
      <c r="MIM936" s="208"/>
      <c r="MIN936" s="208"/>
      <c r="MIO936" s="208"/>
      <c r="MIP936" s="208"/>
      <c r="MIQ936" s="208"/>
      <c r="MIR936" s="208"/>
      <c r="MIS936" s="208"/>
      <c r="MIT936" s="208"/>
      <c r="MIU936" s="208"/>
      <c r="MIV936" s="208"/>
      <c r="MIW936" s="208"/>
      <c r="MIX936" s="208"/>
      <c r="MIY936" s="208"/>
      <c r="MIZ936" s="208"/>
      <c r="MJA936" s="208"/>
      <c r="MJB936" s="208"/>
      <c r="MJC936" s="208"/>
      <c r="MJD936" s="208"/>
      <c r="MJE936" s="208"/>
      <c r="MJF936" s="208"/>
      <c r="MJG936" s="208"/>
      <c r="MJH936" s="208"/>
      <c r="MJI936" s="208"/>
      <c r="MJJ936" s="208"/>
      <c r="MJK936" s="208"/>
      <c r="MJL936" s="208"/>
      <c r="MJM936" s="208"/>
      <c r="MJN936" s="208"/>
      <c r="MJO936" s="208"/>
      <c r="MJP936" s="208"/>
      <c r="MJQ936" s="208"/>
      <c r="MJR936" s="208"/>
      <c r="MJS936" s="208"/>
      <c r="MJT936" s="208"/>
      <c r="MJU936" s="208"/>
      <c r="MJV936" s="208"/>
      <c r="MJW936" s="208"/>
      <c r="MJX936" s="208"/>
      <c r="MJY936" s="208"/>
      <c r="MJZ936" s="208"/>
      <c r="MKA936" s="208"/>
      <c r="MKB936" s="208"/>
      <c r="MKC936" s="208"/>
      <c r="MKD936" s="208"/>
      <c r="MKE936" s="208"/>
      <c r="MKF936" s="208"/>
      <c r="MKG936" s="208"/>
      <c r="MKH936" s="208"/>
      <c r="MKI936" s="208"/>
      <c r="MKJ936" s="208"/>
      <c r="MKK936" s="208"/>
      <c r="MKL936" s="208"/>
      <c r="MKM936" s="208"/>
      <c r="MKN936" s="208"/>
      <c r="MKO936" s="208"/>
      <c r="MKP936" s="208"/>
      <c r="MKQ936" s="208"/>
      <c r="MKR936" s="208"/>
      <c r="MKS936" s="208"/>
      <c r="MKT936" s="208"/>
      <c r="MKU936" s="208"/>
      <c r="MKV936" s="208"/>
      <c r="MKW936" s="208"/>
      <c r="MKX936" s="208"/>
      <c r="MKY936" s="208"/>
      <c r="MKZ936" s="208"/>
      <c r="MLA936" s="208"/>
      <c r="MLB936" s="208"/>
      <c r="MLC936" s="208"/>
      <c r="MLD936" s="208"/>
      <c r="MLE936" s="208"/>
      <c r="MLF936" s="208"/>
      <c r="MLG936" s="208"/>
      <c r="MLH936" s="208"/>
      <c r="MLI936" s="208"/>
      <c r="MLJ936" s="208"/>
      <c r="MLK936" s="208"/>
      <c r="MLL936" s="208"/>
      <c r="MLM936" s="208"/>
      <c r="MLN936" s="208"/>
      <c r="MLO936" s="208"/>
      <c r="MLP936" s="208"/>
      <c r="MLQ936" s="208"/>
      <c r="MLR936" s="208"/>
      <c r="MLS936" s="208"/>
      <c r="MLT936" s="208"/>
      <c r="MLU936" s="208"/>
      <c r="MLV936" s="208"/>
      <c r="MLW936" s="208"/>
      <c r="MLX936" s="208"/>
      <c r="MLY936" s="208"/>
      <c r="MLZ936" s="208"/>
      <c r="MMA936" s="208"/>
      <c r="MMB936" s="208"/>
      <c r="MMC936" s="208"/>
      <c r="MMD936" s="208"/>
      <c r="MME936" s="208"/>
      <c r="MMF936" s="208"/>
      <c r="MMG936" s="208"/>
      <c r="MMH936" s="208"/>
      <c r="MMI936" s="208"/>
      <c r="MMJ936" s="208"/>
      <c r="MMK936" s="208"/>
      <c r="MML936" s="208"/>
      <c r="MMM936" s="208"/>
      <c r="MMN936" s="208"/>
      <c r="MMO936" s="208"/>
      <c r="MMP936" s="208"/>
      <c r="MMQ936" s="208"/>
      <c r="MMR936" s="208"/>
      <c r="MMS936" s="208"/>
      <c r="MMT936" s="208"/>
      <c r="MMU936" s="208"/>
      <c r="MMV936" s="208"/>
      <c r="MMW936" s="208"/>
      <c r="MMX936" s="208"/>
      <c r="MMY936" s="208"/>
      <c r="MMZ936" s="208"/>
      <c r="MNA936" s="208"/>
      <c r="MNB936" s="208"/>
      <c r="MNC936" s="208"/>
      <c r="MND936" s="208"/>
      <c r="MNE936" s="208"/>
      <c r="MNF936" s="208"/>
      <c r="MNG936" s="208"/>
      <c r="MNH936" s="208"/>
      <c r="MNI936" s="208"/>
      <c r="MNJ936" s="208"/>
      <c r="MNK936" s="208"/>
      <c r="MNL936" s="208"/>
      <c r="MNM936" s="208"/>
      <c r="MNN936" s="208"/>
      <c r="MNO936" s="208"/>
      <c r="MNP936" s="208"/>
      <c r="MNQ936" s="208"/>
      <c r="MNR936" s="208"/>
      <c r="MNS936" s="208"/>
      <c r="MNT936" s="208"/>
      <c r="MNU936" s="208"/>
      <c r="MNV936" s="208"/>
      <c r="MNW936" s="208"/>
      <c r="MNX936" s="208"/>
      <c r="MNY936" s="208"/>
      <c r="MNZ936" s="208"/>
      <c r="MOA936" s="208"/>
      <c r="MOB936" s="208"/>
      <c r="MOC936" s="208"/>
      <c r="MOD936" s="208"/>
      <c r="MOE936" s="208"/>
      <c r="MOF936" s="208"/>
      <c r="MOG936" s="208"/>
      <c r="MOH936" s="208"/>
      <c r="MOI936" s="208"/>
      <c r="MOJ936" s="208"/>
      <c r="MOK936" s="208"/>
      <c r="MOL936" s="208"/>
      <c r="MOM936" s="208"/>
      <c r="MON936" s="208"/>
      <c r="MOO936" s="208"/>
      <c r="MOP936" s="208"/>
      <c r="MOQ936" s="208"/>
      <c r="MOR936" s="208"/>
      <c r="MOS936" s="208"/>
      <c r="MOT936" s="208"/>
      <c r="MOU936" s="208"/>
      <c r="MOV936" s="208"/>
      <c r="MOW936" s="208"/>
      <c r="MOX936" s="208"/>
      <c r="MOY936" s="208"/>
      <c r="MOZ936" s="208"/>
      <c r="MPA936" s="208"/>
      <c r="MPB936" s="208"/>
      <c r="MPC936" s="208"/>
      <c r="MPD936" s="208"/>
      <c r="MPE936" s="208"/>
      <c r="MPF936" s="208"/>
      <c r="MPG936" s="208"/>
      <c r="MPH936" s="208"/>
      <c r="MPI936" s="208"/>
      <c r="MPJ936" s="208"/>
      <c r="MPK936" s="208"/>
      <c r="MPL936" s="208"/>
      <c r="MPM936" s="208"/>
      <c r="MPN936" s="208"/>
      <c r="MPO936" s="208"/>
      <c r="MPP936" s="208"/>
      <c r="MPQ936" s="208"/>
      <c r="MPR936" s="208"/>
      <c r="MPS936" s="208"/>
      <c r="MPT936" s="208"/>
      <c r="MPU936" s="208"/>
      <c r="MPV936" s="208"/>
      <c r="MPW936" s="208"/>
      <c r="MPX936" s="208"/>
      <c r="MPY936" s="208"/>
      <c r="MPZ936" s="208"/>
      <c r="MQA936" s="208"/>
      <c r="MQB936" s="208"/>
      <c r="MQC936" s="208"/>
      <c r="MQD936" s="208"/>
      <c r="MQE936" s="208"/>
      <c r="MQF936" s="208"/>
      <c r="MQG936" s="208"/>
      <c r="MQH936" s="208"/>
      <c r="MQI936" s="208"/>
      <c r="MQJ936" s="208"/>
      <c r="MQK936" s="208"/>
      <c r="MQL936" s="208"/>
      <c r="MQM936" s="208"/>
      <c r="MQN936" s="208"/>
      <c r="MQO936" s="208"/>
      <c r="MQP936" s="208"/>
      <c r="MQQ936" s="208"/>
      <c r="MQR936" s="208"/>
      <c r="MQS936" s="208"/>
      <c r="MQT936" s="208"/>
      <c r="MQU936" s="208"/>
      <c r="MQV936" s="208"/>
      <c r="MQW936" s="208"/>
      <c r="MQX936" s="208"/>
      <c r="MQY936" s="208"/>
      <c r="MQZ936" s="208"/>
      <c r="MRA936" s="208"/>
      <c r="MRB936" s="208"/>
      <c r="MRC936" s="208"/>
      <c r="MRD936" s="208"/>
      <c r="MRE936" s="208"/>
      <c r="MRF936" s="208"/>
      <c r="MRG936" s="208"/>
      <c r="MRH936" s="208"/>
      <c r="MRI936" s="208"/>
      <c r="MRJ936" s="208"/>
      <c r="MRK936" s="208"/>
      <c r="MRL936" s="208"/>
      <c r="MRM936" s="208"/>
      <c r="MRN936" s="208"/>
      <c r="MRO936" s="208"/>
      <c r="MRP936" s="208"/>
      <c r="MRQ936" s="208"/>
      <c r="MRR936" s="208"/>
      <c r="MRS936" s="208"/>
      <c r="MRT936" s="208"/>
      <c r="MRU936" s="208"/>
      <c r="MRV936" s="208"/>
      <c r="MRW936" s="208"/>
      <c r="MRX936" s="208"/>
      <c r="MRY936" s="208"/>
      <c r="MRZ936" s="208"/>
      <c r="MSA936" s="208"/>
      <c r="MSB936" s="208"/>
      <c r="MSC936" s="208"/>
      <c r="MSD936" s="208"/>
      <c r="MSE936" s="208"/>
      <c r="MSF936" s="208"/>
      <c r="MSG936" s="208"/>
      <c r="MSH936" s="208"/>
      <c r="MSI936" s="208"/>
      <c r="MSJ936" s="208"/>
      <c r="MSK936" s="208"/>
      <c r="MSL936" s="208"/>
      <c r="MSM936" s="208"/>
      <c r="MSN936" s="208"/>
      <c r="MSO936" s="208"/>
      <c r="MSP936" s="208"/>
      <c r="MSQ936" s="208"/>
      <c r="MSR936" s="208"/>
      <c r="MSS936" s="208"/>
      <c r="MST936" s="208"/>
      <c r="MSU936" s="208"/>
      <c r="MSV936" s="208"/>
      <c r="MSW936" s="208"/>
      <c r="MSX936" s="208"/>
      <c r="MSY936" s="208"/>
      <c r="MSZ936" s="208"/>
      <c r="MTA936" s="208"/>
      <c r="MTB936" s="208"/>
      <c r="MTC936" s="208"/>
      <c r="MTD936" s="208"/>
      <c r="MTE936" s="208"/>
      <c r="MTF936" s="208"/>
      <c r="MTG936" s="208"/>
      <c r="MTH936" s="208"/>
      <c r="MTI936" s="208"/>
      <c r="MTJ936" s="208"/>
      <c r="MTK936" s="208"/>
      <c r="MTL936" s="208"/>
      <c r="MTM936" s="208"/>
      <c r="MTN936" s="208"/>
      <c r="MTO936" s="208"/>
      <c r="MTP936" s="208"/>
      <c r="MTQ936" s="208"/>
      <c r="MTR936" s="208"/>
      <c r="MTS936" s="208"/>
      <c r="MTT936" s="208"/>
      <c r="MTU936" s="208"/>
      <c r="MTV936" s="208"/>
      <c r="MTW936" s="208"/>
      <c r="MTX936" s="208"/>
      <c r="MTY936" s="208"/>
      <c r="MTZ936" s="208"/>
      <c r="MUA936" s="208"/>
      <c r="MUB936" s="208"/>
      <c r="MUC936" s="208"/>
      <c r="MUD936" s="208"/>
      <c r="MUE936" s="208"/>
      <c r="MUF936" s="208"/>
      <c r="MUG936" s="208"/>
      <c r="MUH936" s="208"/>
      <c r="MUI936" s="208"/>
      <c r="MUJ936" s="208"/>
      <c r="MUK936" s="208"/>
      <c r="MUL936" s="208"/>
      <c r="MUM936" s="208"/>
      <c r="MUN936" s="208"/>
      <c r="MUO936" s="208"/>
      <c r="MUP936" s="208"/>
      <c r="MUQ936" s="208"/>
      <c r="MUR936" s="208"/>
      <c r="MUS936" s="208"/>
      <c r="MUT936" s="208"/>
      <c r="MUU936" s="208"/>
      <c r="MUV936" s="208"/>
      <c r="MUW936" s="208"/>
      <c r="MUX936" s="208"/>
      <c r="MUY936" s="208"/>
      <c r="MUZ936" s="208"/>
      <c r="MVA936" s="208"/>
      <c r="MVB936" s="208"/>
      <c r="MVC936" s="208"/>
      <c r="MVD936" s="208"/>
      <c r="MVE936" s="208"/>
      <c r="MVF936" s="208"/>
      <c r="MVG936" s="208"/>
      <c r="MVH936" s="208"/>
      <c r="MVI936" s="208"/>
      <c r="MVJ936" s="208"/>
      <c r="MVK936" s="208"/>
      <c r="MVL936" s="208"/>
      <c r="MVM936" s="208"/>
      <c r="MVN936" s="208"/>
      <c r="MVO936" s="208"/>
      <c r="MVP936" s="208"/>
      <c r="MVQ936" s="208"/>
      <c r="MVR936" s="208"/>
      <c r="MVS936" s="208"/>
      <c r="MVT936" s="208"/>
      <c r="MVU936" s="208"/>
      <c r="MVV936" s="208"/>
      <c r="MVW936" s="208"/>
      <c r="MVX936" s="208"/>
      <c r="MVY936" s="208"/>
      <c r="MVZ936" s="208"/>
      <c r="MWA936" s="208"/>
      <c r="MWB936" s="208"/>
      <c r="MWC936" s="208"/>
      <c r="MWD936" s="208"/>
      <c r="MWE936" s="208"/>
      <c r="MWF936" s="208"/>
      <c r="MWG936" s="208"/>
      <c r="MWH936" s="208"/>
      <c r="MWI936" s="208"/>
      <c r="MWJ936" s="208"/>
      <c r="MWK936" s="208"/>
      <c r="MWL936" s="208"/>
      <c r="MWM936" s="208"/>
      <c r="MWN936" s="208"/>
      <c r="MWO936" s="208"/>
      <c r="MWP936" s="208"/>
      <c r="MWQ936" s="208"/>
      <c r="MWR936" s="208"/>
      <c r="MWS936" s="208"/>
      <c r="MWT936" s="208"/>
      <c r="MWU936" s="208"/>
      <c r="MWV936" s="208"/>
      <c r="MWW936" s="208"/>
      <c r="MWX936" s="208"/>
      <c r="MWY936" s="208"/>
      <c r="MWZ936" s="208"/>
      <c r="MXA936" s="208"/>
      <c r="MXB936" s="208"/>
      <c r="MXC936" s="208"/>
      <c r="MXD936" s="208"/>
      <c r="MXE936" s="208"/>
      <c r="MXF936" s="208"/>
      <c r="MXG936" s="208"/>
      <c r="MXH936" s="208"/>
      <c r="MXI936" s="208"/>
      <c r="MXJ936" s="208"/>
      <c r="MXK936" s="208"/>
      <c r="MXL936" s="208"/>
      <c r="MXM936" s="208"/>
      <c r="MXN936" s="208"/>
      <c r="MXO936" s="208"/>
      <c r="MXP936" s="208"/>
      <c r="MXQ936" s="208"/>
      <c r="MXR936" s="208"/>
      <c r="MXS936" s="208"/>
      <c r="MXT936" s="208"/>
      <c r="MXU936" s="208"/>
      <c r="MXV936" s="208"/>
      <c r="MXW936" s="208"/>
      <c r="MXX936" s="208"/>
      <c r="MXY936" s="208"/>
      <c r="MXZ936" s="208"/>
      <c r="MYA936" s="208"/>
      <c r="MYB936" s="208"/>
      <c r="MYC936" s="208"/>
      <c r="MYD936" s="208"/>
      <c r="MYE936" s="208"/>
      <c r="MYF936" s="208"/>
      <c r="MYG936" s="208"/>
      <c r="MYH936" s="208"/>
      <c r="MYI936" s="208"/>
      <c r="MYJ936" s="208"/>
      <c r="MYK936" s="208"/>
      <c r="MYL936" s="208"/>
      <c r="MYM936" s="208"/>
      <c r="MYN936" s="208"/>
      <c r="MYO936" s="208"/>
      <c r="MYP936" s="208"/>
      <c r="MYQ936" s="208"/>
      <c r="MYR936" s="208"/>
      <c r="MYS936" s="208"/>
      <c r="MYT936" s="208"/>
      <c r="MYU936" s="208"/>
      <c r="MYV936" s="208"/>
      <c r="MYW936" s="208"/>
      <c r="MYX936" s="208"/>
      <c r="MYY936" s="208"/>
      <c r="MYZ936" s="208"/>
      <c r="MZA936" s="208"/>
      <c r="MZB936" s="208"/>
      <c r="MZC936" s="208"/>
      <c r="MZD936" s="208"/>
      <c r="MZE936" s="208"/>
      <c r="MZF936" s="208"/>
      <c r="MZG936" s="208"/>
      <c r="MZH936" s="208"/>
      <c r="MZI936" s="208"/>
      <c r="MZJ936" s="208"/>
      <c r="MZK936" s="208"/>
      <c r="MZL936" s="208"/>
      <c r="MZM936" s="208"/>
      <c r="MZN936" s="208"/>
      <c r="MZO936" s="208"/>
      <c r="MZP936" s="208"/>
      <c r="MZQ936" s="208"/>
      <c r="MZR936" s="208"/>
      <c r="MZS936" s="208"/>
      <c r="MZT936" s="208"/>
      <c r="MZU936" s="208"/>
      <c r="MZV936" s="208"/>
      <c r="MZW936" s="208"/>
      <c r="MZX936" s="208"/>
      <c r="MZY936" s="208"/>
      <c r="MZZ936" s="208"/>
      <c r="NAA936" s="208"/>
      <c r="NAB936" s="208"/>
      <c r="NAC936" s="208"/>
      <c r="NAD936" s="208"/>
      <c r="NAE936" s="208"/>
      <c r="NAF936" s="208"/>
      <c r="NAG936" s="208"/>
      <c r="NAH936" s="208"/>
      <c r="NAI936" s="208"/>
      <c r="NAJ936" s="208"/>
      <c r="NAK936" s="208"/>
      <c r="NAL936" s="208"/>
      <c r="NAM936" s="208"/>
      <c r="NAN936" s="208"/>
      <c r="NAO936" s="208"/>
      <c r="NAP936" s="208"/>
      <c r="NAQ936" s="208"/>
      <c r="NAR936" s="208"/>
      <c r="NAS936" s="208"/>
      <c r="NAT936" s="208"/>
      <c r="NAU936" s="208"/>
      <c r="NAV936" s="208"/>
      <c r="NAW936" s="208"/>
      <c r="NAX936" s="208"/>
      <c r="NAY936" s="208"/>
      <c r="NAZ936" s="208"/>
      <c r="NBA936" s="208"/>
      <c r="NBB936" s="208"/>
      <c r="NBC936" s="208"/>
      <c r="NBD936" s="208"/>
      <c r="NBE936" s="208"/>
      <c r="NBF936" s="208"/>
      <c r="NBG936" s="208"/>
      <c r="NBH936" s="208"/>
      <c r="NBI936" s="208"/>
      <c r="NBJ936" s="208"/>
      <c r="NBK936" s="208"/>
      <c r="NBL936" s="208"/>
      <c r="NBM936" s="208"/>
      <c r="NBN936" s="208"/>
      <c r="NBO936" s="208"/>
      <c r="NBP936" s="208"/>
      <c r="NBQ936" s="208"/>
      <c r="NBR936" s="208"/>
      <c r="NBS936" s="208"/>
      <c r="NBT936" s="208"/>
      <c r="NBU936" s="208"/>
      <c r="NBV936" s="208"/>
      <c r="NBW936" s="208"/>
      <c r="NBX936" s="208"/>
      <c r="NBY936" s="208"/>
      <c r="NBZ936" s="208"/>
      <c r="NCA936" s="208"/>
      <c r="NCB936" s="208"/>
      <c r="NCC936" s="208"/>
      <c r="NCD936" s="208"/>
      <c r="NCE936" s="208"/>
      <c r="NCF936" s="208"/>
      <c r="NCG936" s="208"/>
      <c r="NCH936" s="208"/>
      <c r="NCI936" s="208"/>
      <c r="NCJ936" s="208"/>
      <c r="NCK936" s="208"/>
      <c r="NCL936" s="208"/>
      <c r="NCM936" s="208"/>
      <c r="NCN936" s="208"/>
      <c r="NCO936" s="208"/>
      <c r="NCP936" s="208"/>
      <c r="NCQ936" s="208"/>
      <c r="NCR936" s="208"/>
      <c r="NCS936" s="208"/>
      <c r="NCT936" s="208"/>
      <c r="NCU936" s="208"/>
      <c r="NCV936" s="208"/>
      <c r="NCW936" s="208"/>
      <c r="NCX936" s="208"/>
      <c r="NCY936" s="208"/>
      <c r="NCZ936" s="208"/>
      <c r="NDA936" s="208"/>
      <c r="NDB936" s="208"/>
      <c r="NDC936" s="208"/>
      <c r="NDD936" s="208"/>
      <c r="NDE936" s="208"/>
      <c r="NDF936" s="208"/>
      <c r="NDG936" s="208"/>
      <c r="NDH936" s="208"/>
      <c r="NDI936" s="208"/>
      <c r="NDJ936" s="208"/>
      <c r="NDK936" s="208"/>
      <c r="NDL936" s="208"/>
      <c r="NDM936" s="208"/>
      <c r="NDN936" s="208"/>
      <c r="NDO936" s="208"/>
      <c r="NDP936" s="208"/>
      <c r="NDQ936" s="208"/>
      <c r="NDR936" s="208"/>
      <c r="NDS936" s="208"/>
      <c r="NDT936" s="208"/>
      <c r="NDU936" s="208"/>
      <c r="NDV936" s="208"/>
      <c r="NDW936" s="208"/>
      <c r="NDX936" s="208"/>
      <c r="NDY936" s="208"/>
      <c r="NDZ936" s="208"/>
      <c r="NEA936" s="208"/>
      <c r="NEB936" s="208"/>
      <c r="NEC936" s="208"/>
      <c r="NED936" s="208"/>
      <c r="NEE936" s="208"/>
      <c r="NEF936" s="208"/>
      <c r="NEG936" s="208"/>
      <c r="NEH936" s="208"/>
      <c r="NEI936" s="208"/>
      <c r="NEJ936" s="208"/>
      <c r="NEK936" s="208"/>
      <c r="NEL936" s="208"/>
      <c r="NEM936" s="208"/>
      <c r="NEN936" s="208"/>
      <c r="NEO936" s="208"/>
      <c r="NEP936" s="208"/>
      <c r="NEQ936" s="208"/>
      <c r="NER936" s="208"/>
      <c r="NES936" s="208"/>
      <c r="NET936" s="208"/>
      <c r="NEU936" s="208"/>
      <c r="NEV936" s="208"/>
      <c r="NEW936" s="208"/>
      <c r="NEX936" s="208"/>
      <c r="NEY936" s="208"/>
      <c r="NEZ936" s="208"/>
      <c r="NFA936" s="208"/>
      <c r="NFB936" s="208"/>
      <c r="NFC936" s="208"/>
      <c r="NFD936" s="208"/>
      <c r="NFE936" s="208"/>
      <c r="NFF936" s="208"/>
      <c r="NFG936" s="208"/>
      <c r="NFH936" s="208"/>
      <c r="NFI936" s="208"/>
      <c r="NFJ936" s="208"/>
      <c r="NFK936" s="208"/>
      <c r="NFL936" s="208"/>
      <c r="NFM936" s="208"/>
      <c r="NFN936" s="208"/>
      <c r="NFO936" s="208"/>
      <c r="NFP936" s="208"/>
      <c r="NFQ936" s="208"/>
      <c r="NFR936" s="208"/>
      <c r="NFS936" s="208"/>
      <c r="NFT936" s="208"/>
      <c r="NFU936" s="208"/>
      <c r="NFV936" s="208"/>
      <c r="NFW936" s="208"/>
      <c r="NFX936" s="208"/>
      <c r="NFY936" s="208"/>
      <c r="NFZ936" s="208"/>
      <c r="NGA936" s="208"/>
      <c r="NGB936" s="208"/>
      <c r="NGC936" s="208"/>
      <c r="NGD936" s="208"/>
      <c r="NGE936" s="208"/>
      <c r="NGF936" s="208"/>
      <c r="NGG936" s="208"/>
      <c r="NGH936" s="208"/>
      <c r="NGI936" s="208"/>
      <c r="NGJ936" s="208"/>
      <c r="NGK936" s="208"/>
      <c r="NGL936" s="208"/>
      <c r="NGM936" s="208"/>
      <c r="NGN936" s="208"/>
      <c r="NGO936" s="208"/>
      <c r="NGP936" s="208"/>
      <c r="NGQ936" s="208"/>
      <c r="NGR936" s="208"/>
      <c r="NGS936" s="208"/>
      <c r="NGT936" s="208"/>
      <c r="NGU936" s="208"/>
      <c r="NGV936" s="208"/>
      <c r="NGW936" s="208"/>
      <c r="NGX936" s="208"/>
      <c r="NGY936" s="208"/>
      <c r="NGZ936" s="208"/>
      <c r="NHA936" s="208"/>
      <c r="NHB936" s="208"/>
      <c r="NHC936" s="208"/>
      <c r="NHD936" s="208"/>
      <c r="NHE936" s="208"/>
      <c r="NHF936" s="208"/>
      <c r="NHG936" s="208"/>
      <c r="NHH936" s="208"/>
      <c r="NHI936" s="208"/>
      <c r="NHJ936" s="208"/>
      <c r="NHK936" s="208"/>
      <c r="NHL936" s="208"/>
      <c r="NHM936" s="208"/>
      <c r="NHN936" s="208"/>
      <c r="NHO936" s="208"/>
      <c r="NHP936" s="208"/>
      <c r="NHQ936" s="208"/>
      <c r="NHR936" s="208"/>
      <c r="NHS936" s="208"/>
      <c r="NHT936" s="208"/>
      <c r="NHU936" s="208"/>
      <c r="NHV936" s="208"/>
      <c r="NHW936" s="208"/>
      <c r="NHX936" s="208"/>
      <c r="NHY936" s="208"/>
      <c r="NHZ936" s="208"/>
      <c r="NIA936" s="208"/>
      <c r="NIB936" s="208"/>
      <c r="NIC936" s="208"/>
      <c r="NID936" s="208"/>
      <c r="NIE936" s="208"/>
      <c r="NIF936" s="208"/>
      <c r="NIG936" s="208"/>
      <c r="NIH936" s="208"/>
      <c r="NII936" s="208"/>
      <c r="NIJ936" s="208"/>
      <c r="NIK936" s="208"/>
      <c r="NIL936" s="208"/>
      <c r="NIM936" s="208"/>
      <c r="NIN936" s="208"/>
      <c r="NIO936" s="208"/>
      <c r="NIP936" s="208"/>
      <c r="NIQ936" s="208"/>
      <c r="NIR936" s="208"/>
      <c r="NIS936" s="208"/>
      <c r="NIT936" s="208"/>
      <c r="NIU936" s="208"/>
      <c r="NIV936" s="208"/>
      <c r="NIW936" s="208"/>
      <c r="NIX936" s="208"/>
      <c r="NIY936" s="208"/>
      <c r="NIZ936" s="208"/>
      <c r="NJA936" s="208"/>
      <c r="NJB936" s="208"/>
      <c r="NJC936" s="208"/>
      <c r="NJD936" s="208"/>
      <c r="NJE936" s="208"/>
      <c r="NJF936" s="208"/>
      <c r="NJG936" s="208"/>
      <c r="NJH936" s="208"/>
      <c r="NJI936" s="208"/>
      <c r="NJJ936" s="208"/>
      <c r="NJK936" s="208"/>
      <c r="NJL936" s="208"/>
      <c r="NJM936" s="208"/>
      <c r="NJN936" s="208"/>
      <c r="NJO936" s="208"/>
      <c r="NJP936" s="208"/>
      <c r="NJQ936" s="208"/>
      <c r="NJR936" s="208"/>
      <c r="NJS936" s="208"/>
      <c r="NJT936" s="208"/>
      <c r="NJU936" s="208"/>
      <c r="NJV936" s="208"/>
      <c r="NJW936" s="208"/>
      <c r="NJX936" s="208"/>
      <c r="NJY936" s="208"/>
      <c r="NJZ936" s="208"/>
      <c r="NKA936" s="208"/>
      <c r="NKB936" s="208"/>
      <c r="NKC936" s="208"/>
      <c r="NKD936" s="208"/>
      <c r="NKE936" s="208"/>
      <c r="NKF936" s="208"/>
      <c r="NKG936" s="208"/>
      <c r="NKH936" s="208"/>
      <c r="NKI936" s="208"/>
      <c r="NKJ936" s="208"/>
      <c r="NKK936" s="208"/>
      <c r="NKL936" s="208"/>
      <c r="NKM936" s="208"/>
      <c r="NKN936" s="208"/>
      <c r="NKO936" s="208"/>
      <c r="NKP936" s="208"/>
      <c r="NKQ936" s="208"/>
      <c r="NKR936" s="208"/>
      <c r="NKS936" s="208"/>
      <c r="NKT936" s="208"/>
      <c r="NKU936" s="208"/>
      <c r="NKV936" s="208"/>
      <c r="NKW936" s="208"/>
      <c r="NKX936" s="208"/>
      <c r="NKY936" s="208"/>
      <c r="NKZ936" s="208"/>
      <c r="NLA936" s="208"/>
      <c r="NLB936" s="208"/>
      <c r="NLC936" s="208"/>
      <c r="NLD936" s="208"/>
      <c r="NLE936" s="208"/>
      <c r="NLF936" s="208"/>
      <c r="NLG936" s="208"/>
      <c r="NLH936" s="208"/>
      <c r="NLI936" s="208"/>
      <c r="NLJ936" s="208"/>
      <c r="NLK936" s="208"/>
      <c r="NLL936" s="208"/>
      <c r="NLM936" s="208"/>
      <c r="NLN936" s="208"/>
      <c r="NLO936" s="208"/>
      <c r="NLP936" s="208"/>
      <c r="NLQ936" s="208"/>
      <c r="NLR936" s="208"/>
      <c r="NLS936" s="208"/>
      <c r="NLT936" s="208"/>
      <c r="NLU936" s="208"/>
      <c r="NLV936" s="208"/>
      <c r="NLW936" s="208"/>
      <c r="NLX936" s="208"/>
      <c r="NLY936" s="208"/>
      <c r="NLZ936" s="208"/>
      <c r="NMA936" s="208"/>
      <c r="NMB936" s="208"/>
      <c r="NMC936" s="208"/>
      <c r="NMD936" s="208"/>
      <c r="NME936" s="208"/>
      <c r="NMF936" s="208"/>
      <c r="NMG936" s="208"/>
      <c r="NMH936" s="208"/>
      <c r="NMI936" s="208"/>
      <c r="NMJ936" s="208"/>
      <c r="NMK936" s="208"/>
      <c r="NML936" s="208"/>
      <c r="NMM936" s="208"/>
      <c r="NMN936" s="208"/>
      <c r="NMO936" s="208"/>
      <c r="NMP936" s="208"/>
      <c r="NMQ936" s="208"/>
      <c r="NMR936" s="208"/>
      <c r="NMS936" s="208"/>
      <c r="NMT936" s="208"/>
      <c r="NMU936" s="208"/>
      <c r="NMV936" s="208"/>
      <c r="NMW936" s="208"/>
      <c r="NMX936" s="208"/>
      <c r="NMY936" s="208"/>
      <c r="NMZ936" s="208"/>
      <c r="NNA936" s="208"/>
      <c r="NNB936" s="208"/>
      <c r="NNC936" s="208"/>
      <c r="NND936" s="208"/>
      <c r="NNE936" s="208"/>
      <c r="NNF936" s="208"/>
      <c r="NNG936" s="208"/>
      <c r="NNH936" s="208"/>
      <c r="NNI936" s="208"/>
      <c r="NNJ936" s="208"/>
      <c r="NNK936" s="208"/>
      <c r="NNL936" s="208"/>
      <c r="NNM936" s="208"/>
      <c r="NNN936" s="208"/>
      <c r="NNO936" s="208"/>
      <c r="NNP936" s="208"/>
      <c r="NNQ936" s="208"/>
      <c r="NNR936" s="208"/>
      <c r="NNS936" s="208"/>
      <c r="NNT936" s="208"/>
      <c r="NNU936" s="208"/>
      <c r="NNV936" s="208"/>
      <c r="NNW936" s="208"/>
      <c r="NNX936" s="208"/>
      <c r="NNY936" s="208"/>
      <c r="NNZ936" s="208"/>
      <c r="NOA936" s="208"/>
      <c r="NOB936" s="208"/>
      <c r="NOC936" s="208"/>
      <c r="NOD936" s="208"/>
      <c r="NOE936" s="208"/>
      <c r="NOF936" s="208"/>
      <c r="NOG936" s="208"/>
      <c r="NOH936" s="208"/>
      <c r="NOI936" s="208"/>
      <c r="NOJ936" s="208"/>
      <c r="NOK936" s="208"/>
      <c r="NOL936" s="208"/>
      <c r="NOM936" s="208"/>
      <c r="NON936" s="208"/>
      <c r="NOO936" s="208"/>
      <c r="NOP936" s="208"/>
      <c r="NOQ936" s="208"/>
      <c r="NOR936" s="208"/>
      <c r="NOS936" s="208"/>
      <c r="NOT936" s="208"/>
      <c r="NOU936" s="208"/>
      <c r="NOV936" s="208"/>
      <c r="NOW936" s="208"/>
      <c r="NOX936" s="208"/>
      <c r="NOY936" s="208"/>
      <c r="NOZ936" s="208"/>
      <c r="NPA936" s="208"/>
      <c r="NPB936" s="208"/>
      <c r="NPC936" s="208"/>
      <c r="NPD936" s="208"/>
      <c r="NPE936" s="208"/>
      <c r="NPF936" s="208"/>
      <c r="NPG936" s="208"/>
      <c r="NPH936" s="208"/>
      <c r="NPI936" s="208"/>
      <c r="NPJ936" s="208"/>
      <c r="NPK936" s="208"/>
      <c r="NPL936" s="208"/>
      <c r="NPM936" s="208"/>
      <c r="NPN936" s="208"/>
      <c r="NPO936" s="208"/>
      <c r="NPP936" s="208"/>
      <c r="NPQ936" s="208"/>
      <c r="NPR936" s="208"/>
      <c r="NPS936" s="208"/>
      <c r="NPT936" s="208"/>
      <c r="NPU936" s="208"/>
      <c r="NPV936" s="208"/>
      <c r="NPW936" s="208"/>
      <c r="NPX936" s="208"/>
      <c r="NPY936" s="208"/>
      <c r="NPZ936" s="208"/>
      <c r="NQA936" s="208"/>
      <c r="NQB936" s="208"/>
      <c r="NQC936" s="208"/>
      <c r="NQD936" s="208"/>
      <c r="NQE936" s="208"/>
      <c r="NQF936" s="208"/>
      <c r="NQG936" s="208"/>
      <c r="NQH936" s="208"/>
      <c r="NQI936" s="208"/>
      <c r="NQJ936" s="208"/>
      <c r="NQK936" s="208"/>
      <c r="NQL936" s="208"/>
      <c r="NQM936" s="208"/>
      <c r="NQN936" s="208"/>
      <c r="NQO936" s="208"/>
      <c r="NQP936" s="208"/>
      <c r="NQQ936" s="208"/>
      <c r="NQR936" s="208"/>
      <c r="NQS936" s="208"/>
      <c r="NQT936" s="208"/>
      <c r="NQU936" s="208"/>
      <c r="NQV936" s="208"/>
      <c r="NQW936" s="208"/>
      <c r="NQX936" s="208"/>
      <c r="NQY936" s="208"/>
      <c r="NQZ936" s="208"/>
      <c r="NRA936" s="208"/>
      <c r="NRB936" s="208"/>
      <c r="NRC936" s="208"/>
      <c r="NRD936" s="208"/>
      <c r="NRE936" s="208"/>
      <c r="NRF936" s="208"/>
      <c r="NRG936" s="208"/>
      <c r="NRH936" s="208"/>
      <c r="NRI936" s="208"/>
      <c r="NRJ936" s="208"/>
      <c r="NRK936" s="208"/>
      <c r="NRL936" s="208"/>
      <c r="NRM936" s="208"/>
      <c r="NRN936" s="208"/>
      <c r="NRO936" s="208"/>
      <c r="NRP936" s="208"/>
      <c r="NRQ936" s="208"/>
      <c r="NRR936" s="208"/>
      <c r="NRS936" s="208"/>
      <c r="NRT936" s="208"/>
      <c r="NRU936" s="208"/>
      <c r="NRV936" s="208"/>
      <c r="NRW936" s="208"/>
      <c r="NRX936" s="208"/>
      <c r="NRY936" s="208"/>
      <c r="NRZ936" s="208"/>
      <c r="NSA936" s="208"/>
      <c r="NSB936" s="208"/>
      <c r="NSC936" s="208"/>
      <c r="NSD936" s="208"/>
      <c r="NSE936" s="208"/>
      <c r="NSF936" s="208"/>
      <c r="NSG936" s="208"/>
      <c r="NSH936" s="208"/>
      <c r="NSI936" s="208"/>
      <c r="NSJ936" s="208"/>
      <c r="NSK936" s="208"/>
      <c r="NSL936" s="208"/>
      <c r="NSM936" s="208"/>
      <c r="NSN936" s="208"/>
      <c r="NSO936" s="208"/>
      <c r="NSP936" s="208"/>
      <c r="NSQ936" s="208"/>
      <c r="NSR936" s="208"/>
      <c r="NSS936" s="208"/>
      <c r="NST936" s="208"/>
      <c r="NSU936" s="208"/>
      <c r="NSV936" s="208"/>
      <c r="NSW936" s="208"/>
      <c r="NSX936" s="208"/>
      <c r="NSY936" s="208"/>
      <c r="NSZ936" s="208"/>
      <c r="NTA936" s="208"/>
      <c r="NTB936" s="208"/>
      <c r="NTC936" s="208"/>
      <c r="NTD936" s="208"/>
      <c r="NTE936" s="208"/>
      <c r="NTF936" s="208"/>
      <c r="NTG936" s="208"/>
      <c r="NTH936" s="208"/>
      <c r="NTI936" s="208"/>
      <c r="NTJ936" s="208"/>
      <c r="NTK936" s="208"/>
      <c r="NTL936" s="208"/>
      <c r="NTM936" s="208"/>
      <c r="NTN936" s="208"/>
      <c r="NTO936" s="208"/>
      <c r="NTP936" s="208"/>
      <c r="NTQ936" s="208"/>
      <c r="NTR936" s="208"/>
      <c r="NTS936" s="208"/>
      <c r="NTT936" s="208"/>
      <c r="NTU936" s="208"/>
      <c r="NTV936" s="208"/>
      <c r="NTW936" s="208"/>
      <c r="NTX936" s="208"/>
      <c r="NTY936" s="208"/>
      <c r="NTZ936" s="208"/>
      <c r="NUA936" s="208"/>
      <c r="NUB936" s="208"/>
      <c r="NUC936" s="208"/>
      <c r="NUD936" s="208"/>
      <c r="NUE936" s="208"/>
      <c r="NUF936" s="208"/>
      <c r="NUG936" s="208"/>
      <c r="NUH936" s="208"/>
      <c r="NUI936" s="208"/>
      <c r="NUJ936" s="208"/>
      <c r="NUK936" s="208"/>
      <c r="NUL936" s="208"/>
      <c r="NUM936" s="208"/>
      <c r="NUN936" s="208"/>
      <c r="NUO936" s="208"/>
      <c r="NUP936" s="208"/>
      <c r="NUQ936" s="208"/>
      <c r="NUR936" s="208"/>
      <c r="NUS936" s="208"/>
      <c r="NUT936" s="208"/>
      <c r="NUU936" s="208"/>
      <c r="NUV936" s="208"/>
      <c r="NUW936" s="208"/>
      <c r="NUX936" s="208"/>
      <c r="NUY936" s="208"/>
      <c r="NUZ936" s="208"/>
      <c r="NVA936" s="208"/>
      <c r="NVB936" s="208"/>
      <c r="NVC936" s="208"/>
      <c r="NVD936" s="208"/>
      <c r="NVE936" s="208"/>
      <c r="NVF936" s="208"/>
      <c r="NVG936" s="208"/>
      <c r="NVH936" s="208"/>
      <c r="NVI936" s="208"/>
      <c r="NVJ936" s="208"/>
      <c r="NVK936" s="208"/>
      <c r="NVL936" s="208"/>
      <c r="NVM936" s="208"/>
      <c r="NVN936" s="208"/>
      <c r="NVO936" s="208"/>
      <c r="NVP936" s="208"/>
      <c r="NVQ936" s="208"/>
      <c r="NVR936" s="208"/>
      <c r="NVS936" s="208"/>
      <c r="NVT936" s="208"/>
      <c r="NVU936" s="208"/>
      <c r="NVV936" s="208"/>
      <c r="NVW936" s="208"/>
      <c r="NVX936" s="208"/>
      <c r="NVY936" s="208"/>
      <c r="NVZ936" s="208"/>
      <c r="NWA936" s="208"/>
      <c r="NWB936" s="208"/>
      <c r="NWC936" s="208"/>
      <c r="NWD936" s="208"/>
      <c r="NWE936" s="208"/>
      <c r="NWF936" s="208"/>
      <c r="NWG936" s="208"/>
      <c r="NWH936" s="208"/>
      <c r="NWI936" s="208"/>
      <c r="NWJ936" s="208"/>
      <c r="NWK936" s="208"/>
      <c r="NWL936" s="208"/>
      <c r="NWM936" s="208"/>
      <c r="NWN936" s="208"/>
      <c r="NWO936" s="208"/>
      <c r="NWP936" s="208"/>
      <c r="NWQ936" s="208"/>
      <c r="NWR936" s="208"/>
      <c r="NWS936" s="208"/>
      <c r="NWT936" s="208"/>
      <c r="NWU936" s="208"/>
      <c r="NWV936" s="208"/>
      <c r="NWW936" s="208"/>
      <c r="NWX936" s="208"/>
      <c r="NWY936" s="208"/>
      <c r="NWZ936" s="208"/>
      <c r="NXA936" s="208"/>
      <c r="NXB936" s="208"/>
      <c r="NXC936" s="208"/>
      <c r="NXD936" s="208"/>
      <c r="NXE936" s="208"/>
      <c r="NXF936" s="208"/>
      <c r="NXG936" s="208"/>
      <c r="NXH936" s="208"/>
      <c r="NXI936" s="208"/>
      <c r="NXJ936" s="208"/>
      <c r="NXK936" s="208"/>
      <c r="NXL936" s="208"/>
      <c r="NXM936" s="208"/>
      <c r="NXN936" s="208"/>
      <c r="NXO936" s="208"/>
      <c r="NXP936" s="208"/>
      <c r="NXQ936" s="208"/>
      <c r="NXR936" s="208"/>
      <c r="NXS936" s="208"/>
      <c r="NXT936" s="208"/>
      <c r="NXU936" s="208"/>
      <c r="NXV936" s="208"/>
      <c r="NXW936" s="208"/>
      <c r="NXX936" s="208"/>
      <c r="NXY936" s="208"/>
      <c r="NXZ936" s="208"/>
      <c r="NYA936" s="208"/>
      <c r="NYB936" s="208"/>
      <c r="NYC936" s="208"/>
      <c r="NYD936" s="208"/>
      <c r="NYE936" s="208"/>
      <c r="NYF936" s="208"/>
      <c r="NYG936" s="208"/>
      <c r="NYH936" s="208"/>
      <c r="NYI936" s="208"/>
      <c r="NYJ936" s="208"/>
      <c r="NYK936" s="208"/>
      <c r="NYL936" s="208"/>
      <c r="NYM936" s="208"/>
      <c r="NYN936" s="208"/>
      <c r="NYO936" s="208"/>
      <c r="NYP936" s="208"/>
      <c r="NYQ936" s="208"/>
      <c r="NYR936" s="208"/>
      <c r="NYS936" s="208"/>
      <c r="NYT936" s="208"/>
      <c r="NYU936" s="208"/>
      <c r="NYV936" s="208"/>
      <c r="NYW936" s="208"/>
      <c r="NYX936" s="208"/>
      <c r="NYY936" s="208"/>
      <c r="NYZ936" s="208"/>
      <c r="NZA936" s="208"/>
      <c r="NZB936" s="208"/>
      <c r="NZC936" s="208"/>
      <c r="NZD936" s="208"/>
      <c r="NZE936" s="208"/>
      <c r="NZF936" s="208"/>
      <c r="NZG936" s="208"/>
      <c r="NZH936" s="208"/>
      <c r="NZI936" s="208"/>
      <c r="NZJ936" s="208"/>
      <c r="NZK936" s="208"/>
      <c r="NZL936" s="208"/>
      <c r="NZM936" s="208"/>
      <c r="NZN936" s="208"/>
      <c r="NZO936" s="208"/>
      <c r="NZP936" s="208"/>
      <c r="NZQ936" s="208"/>
      <c r="NZR936" s="208"/>
      <c r="NZS936" s="208"/>
      <c r="NZT936" s="208"/>
      <c r="NZU936" s="208"/>
      <c r="NZV936" s="208"/>
      <c r="NZW936" s="208"/>
      <c r="NZX936" s="208"/>
      <c r="NZY936" s="208"/>
      <c r="NZZ936" s="208"/>
      <c r="OAA936" s="208"/>
      <c r="OAB936" s="208"/>
      <c r="OAC936" s="208"/>
      <c r="OAD936" s="208"/>
      <c r="OAE936" s="208"/>
      <c r="OAF936" s="208"/>
      <c r="OAG936" s="208"/>
      <c r="OAH936" s="208"/>
      <c r="OAI936" s="208"/>
      <c r="OAJ936" s="208"/>
      <c r="OAK936" s="208"/>
      <c r="OAL936" s="208"/>
      <c r="OAM936" s="208"/>
      <c r="OAN936" s="208"/>
      <c r="OAO936" s="208"/>
      <c r="OAP936" s="208"/>
      <c r="OAQ936" s="208"/>
      <c r="OAR936" s="208"/>
      <c r="OAS936" s="208"/>
      <c r="OAT936" s="208"/>
      <c r="OAU936" s="208"/>
      <c r="OAV936" s="208"/>
      <c r="OAW936" s="208"/>
      <c r="OAX936" s="208"/>
      <c r="OAY936" s="208"/>
      <c r="OAZ936" s="208"/>
      <c r="OBA936" s="208"/>
      <c r="OBB936" s="208"/>
      <c r="OBC936" s="208"/>
      <c r="OBD936" s="208"/>
      <c r="OBE936" s="208"/>
      <c r="OBF936" s="208"/>
      <c r="OBG936" s="208"/>
      <c r="OBH936" s="208"/>
      <c r="OBI936" s="208"/>
      <c r="OBJ936" s="208"/>
      <c r="OBK936" s="208"/>
      <c r="OBL936" s="208"/>
      <c r="OBM936" s="208"/>
      <c r="OBN936" s="208"/>
      <c r="OBO936" s="208"/>
      <c r="OBP936" s="208"/>
      <c r="OBQ936" s="208"/>
      <c r="OBR936" s="208"/>
      <c r="OBS936" s="208"/>
      <c r="OBT936" s="208"/>
      <c r="OBU936" s="208"/>
      <c r="OBV936" s="208"/>
      <c r="OBW936" s="208"/>
      <c r="OBX936" s="208"/>
      <c r="OBY936" s="208"/>
      <c r="OBZ936" s="208"/>
      <c r="OCA936" s="208"/>
      <c r="OCB936" s="208"/>
      <c r="OCC936" s="208"/>
      <c r="OCD936" s="208"/>
      <c r="OCE936" s="208"/>
      <c r="OCF936" s="208"/>
      <c r="OCG936" s="208"/>
      <c r="OCH936" s="208"/>
      <c r="OCI936" s="208"/>
      <c r="OCJ936" s="208"/>
      <c r="OCK936" s="208"/>
      <c r="OCL936" s="208"/>
      <c r="OCM936" s="208"/>
      <c r="OCN936" s="208"/>
      <c r="OCO936" s="208"/>
      <c r="OCP936" s="208"/>
      <c r="OCQ936" s="208"/>
      <c r="OCR936" s="208"/>
      <c r="OCS936" s="208"/>
      <c r="OCT936" s="208"/>
      <c r="OCU936" s="208"/>
      <c r="OCV936" s="208"/>
      <c r="OCW936" s="208"/>
      <c r="OCX936" s="208"/>
      <c r="OCY936" s="208"/>
      <c r="OCZ936" s="208"/>
      <c r="ODA936" s="208"/>
      <c r="ODB936" s="208"/>
      <c r="ODC936" s="208"/>
      <c r="ODD936" s="208"/>
      <c r="ODE936" s="208"/>
      <c r="ODF936" s="208"/>
      <c r="ODG936" s="208"/>
      <c r="ODH936" s="208"/>
      <c r="ODI936" s="208"/>
      <c r="ODJ936" s="208"/>
      <c r="ODK936" s="208"/>
      <c r="ODL936" s="208"/>
      <c r="ODM936" s="208"/>
      <c r="ODN936" s="208"/>
      <c r="ODO936" s="208"/>
      <c r="ODP936" s="208"/>
      <c r="ODQ936" s="208"/>
      <c r="ODR936" s="208"/>
      <c r="ODS936" s="208"/>
      <c r="ODT936" s="208"/>
      <c r="ODU936" s="208"/>
      <c r="ODV936" s="208"/>
      <c r="ODW936" s="208"/>
      <c r="ODX936" s="208"/>
      <c r="ODY936" s="208"/>
      <c r="ODZ936" s="208"/>
      <c r="OEA936" s="208"/>
      <c r="OEB936" s="208"/>
      <c r="OEC936" s="208"/>
      <c r="OED936" s="208"/>
      <c r="OEE936" s="208"/>
      <c r="OEF936" s="208"/>
      <c r="OEG936" s="208"/>
      <c r="OEH936" s="208"/>
      <c r="OEI936" s="208"/>
      <c r="OEJ936" s="208"/>
      <c r="OEK936" s="208"/>
      <c r="OEL936" s="208"/>
      <c r="OEM936" s="208"/>
      <c r="OEN936" s="208"/>
      <c r="OEO936" s="208"/>
      <c r="OEP936" s="208"/>
      <c r="OEQ936" s="208"/>
      <c r="OER936" s="208"/>
      <c r="OES936" s="208"/>
      <c r="OET936" s="208"/>
      <c r="OEU936" s="208"/>
      <c r="OEV936" s="208"/>
      <c r="OEW936" s="208"/>
      <c r="OEX936" s="208"/>
      <c r="OEY936" s="208"/>
      <c r="OEZ936" s="208"/>
      <c r="OFA936" s="208"/>
      <c r="OFB936" s="208"/>
      <c r="OFC936" s="208"/>
      <c r="OFD936" s="208"/>
      <c r="OFE936" s="208"/>
      <c r="OFF936" s="208"/>
      <c r="OFG936" s="208"/>
      <c r="OFH936" s="208"/>
      <c r="OFI936" s="208"/>
      <c r="OFJ936" s="208"/>
      <c r="OFK936" s="208"/>
      <c r="OFL936" s="208"/>
      <c r="OFM936" s="208"/>
      <c r="OFN936" s="208"/>
      <c r="OFO936" s="208"/>
      <c r="OFP936" s="208"/>
      <c r="OFQ936" s="208"/>
      <c r="OFR936" s="208"/>
      <c r="OFS936" s="208"/>
      <c r="OFT936" s="208"/>
      <c r="OFU936" s="208"/>
      <c r="OFV936" s="208"/>
      <c r="OFW936" s="208"/>
      <c r="OFX936" s="208"/>
      <c r="OFY936" s="208"/>
      <c r="OFZ936" s="208"/>
      <c r="OGA936" s="208"/>
      <c r="OGB936" s="208"/>
      <c r="OGC936" s="208"/>
      <c r="OGD936" s="208"/>
      <c r="OGE936" s="208"/>
      <c r="OGF936" s="208"/>
      <c r="OGG936" s="208"/>
      <c r="OGH936" s="208"/>
      <c r="OGI936" s="208"/>
      <c r="OGJ936" s="208"/>
      <c r="OGK936" s="208"/>
      <c r="OGL936" s="208"/>
      <c r="OGM936" s="208"/>
      <c r="OGN936" s="208"/>
      <c r="OGO936" s="208"/>
      <c r="OGP936" s="208"/>
      <c r="OGQ936" s="208"/>
      <c r="OGR936" s="208"/>
      <c r="OGS936" s="208"/>
      <c r="OGT936" s="208"/>
      <c r="OGU936" s="208"/>
      <c r="OGV936" s="208"/>
      <c r="OGW936" s="208"/>
      <c r="OGX936" s="208"/>
      <c r="OGY936" s="208"/>
      <c r="OGZ936" s="208"/>
      <c r="OHA936" s="208"/>
      <c r="OHB936" s="208"/>
      <c r="OHC936" s="208"/>
      <c r="OHD936" s="208"/>
      <c r="OHE936" s="208"/>
      <c r="OHF936" s="208"/>
      <c r="OHG936" s="208"/>
      <c r="OHH936" s="208"/>
      <c r="OHI936" s="208"/>
      <c r="OHJ936" s="208"/>
      <c r="OHK936" s="208"/>
      <c r="OHL936" s="208"/>
      <c r="OHM936" s="208"/>
      <c r="OHN936" s="208"/>
      <c r="OHO936" s="208"/>
      <c r="OHP936" s="208"/>
      <c r="OHQ936" s="208"/>
      <c r="OHR936" s="208"/>
      <c r="OHS936" s="208"/>
      <c r="OHT936" s="208"/>
      <c r="OHU936" s="208"/>
      <c r="OHV936" s="208"/>
      <c r="OHW936" s="208"/>
      <c r="OHX936" s="208"/>
      <c r="OHY936" s="208"/>
      <c r="OHZ936" s="208"/>
      <c r="OIA936" s="208"/>
      <c r="OIB936" s="208"/>
      <c r="OIC936" s="208"/>
      <c r="OID936" s="208"/>
      <c r="OIE936" s="208"/>
      <c r="OIF936" s="208"/>
      <c r="OIG936" s="208"/>
      <c r="OIH936" s="208"/>
      <c r="OII936" s="208"/>
      <c r="OIJ936" s="208"/>
      <c r="OIK936" s="208"/>
      <c r="OIL936" s="208"/>
      <c r="OIM936" s="208"/>
      <c r="OIN936" s="208"/>
      <c r="OIO936" s="208"/>
      <c r="OIP936" s="208"/>
      <c r="OIQ936" s="208"/>
      <c r="OIR936" s="208"/>
      <c r="OIS936" s="208"/>
      <c r="OIT936" s="208"/>
      <c r="OIU936" s="208"/>
      <c r="OIV936" s="208"/>
      <c r="OIW936" s="208"/>
      <c r="OIX936" s="208"/>
      <c r="OIY936" s="208"/>
      <c r="OIZ936" s="208"/>
      <c r="OJA936" s="208"/>
      <c r="OJB936" s="208"/>
      <c r="OJC936" s="208"/>
      <c r="OJD936" s="208"/>
      <c r="OJE936" s="208"/>
      <c r="OJF936" s="208"/>
      <c r="OJG936" s="208"/>
      <c r="OJH936" s="208"/>
      <c r="OJI936" s="208"/>
      <c r="OJJ936" s="208"/>
      <c r="OJK936" s="208"/>
      <c r="OJL936" s="208"/>
      <c r="OJM936" s="208"/>
      <c r="OJN936" s="208"/>
      <c r="OJO936" s="208"/>
      <c r="OJP936" s="208"/>
      <c r="OJQ936" s="208"/>
      <c r="OJR936" s="208"/>
      <c r="OJS936" s="208"/>
      <c r="OJT936" s="208"/>
      <c r="OJU936" s="208"/>
      <c r="OJV936" s="208"/>
      <c r="OJW936" s="208"/>
      <c r="OJX936" s="208"/>
      <c r="OJY936" s="208"/>
      <c r="OJZ936" s="208"/>
      <c r="OKA936" s="208"/>
      <c r="OKB936" s="208"/>
      <c r="OKC936" s="208"/>
      <c r="OKD936" s="208"/>
      <c r="OKE936" s="208"/>
      <c r="OKF936" s="208"/>
      <c r="OKG936" s="208"/>
      <c r="OKH936" s="208"/>
      <c r="OKI936" s="208"/>
      <c r="OKJ936" s="208"/>
      <c r="OKK936" s="208"/>
      <c r="OKL936" s="208"/>
      <c r="OKM936" s="208"/>
      <c r="OKN936" s="208"/>
      <c r="OKO936" s="208"/>
      <c r="OKP936" s="208"/>
      <c r="OKQ936" s="208"/>
      <c r="OKR936" s="208"/>
      <c r="OKS936" s="208"/>
      <c r="OKT936" s="208"/>
      <c r="OKU936" s="208"/>
      <c r="OKV936" s="208"/>
      <c r="OKW936" s="208"/>
      <c r="OKX936" s="208"/>
      <c r="OKY936" s="208"/>
      <c r="OKZ936" s="208"/>
      <c r="OLA936" s="208"/>
      <c r="OLB936" s="208"/>
      <c r="OLC936" s="208"/>
      <c r="OLD936" s="208"/>
      <c r="OLE936" s="208"/>
      <c r="OLF936" s="208"/>
      <c r="OLG936" s="208"/>
      <c r="OLH936" s="208"/>
      <c r="OLI936" s="208"/>
      <c r="OLJ936" s="208"/>
      <c r="OLK936" s="208"/>
      <c r="OLL936" s="208"/>
      <c r="OLM936" s="208"/>
      <c r="OLN936" s="208"/>
      <c r="OLO936" s="208"/>
      <c r="OLP936" s="208"/>
      <c r="OLQ936" s="208"/>
      <c r="OLR936" s="208"/>
      <c r="OLS936" s="208"/>
      <c r="OLT936" s="208"/>
      <c r="OLU936" s="208"/>
      <c r="OLV936" s="208"/>
      <c r="OLW936" s="208"/>
      <c r="OLX936" s="208"/>
      <c r="OLY936" s="208"/>
      <c r="OLZ936" s="208"/>
      <c r="OMA936" s="208"/>
      <c r="OMB936" s="208"/>
      <c r="OMC936" s="208"/>
      <c r="OMD936" s="208"/>
      <c r="OME936" s="208"/>
      <c r="OMF936" s="208"/>
      <c r="OMG936" s="208"/>
      <c r="OMH936" s="208"/>
      <c r="OMI936" s="208"/>
      <c r="OMJ936" s="208"/>
      <c r="OMK936" s="208"/>
      <c r="OML936" s="208"/>
      <c r="OMM936" s="208"/>
      <c r="OMN936" s="208"/>
      <c r="OMO936" s="208"/>
      <c r="OMP936" s="208"/>
      <c r="OMQ936" s="208"/>
      <c r="OMR936" s="208"/>
      <c r="OMS936" s="208"/>
      <c r="OMT936" s="208"/>
      <c r="OMU936" s="208"/>
      <c r="OMV936" s="208"/>
      <c r="OMW936" s="208"/>
      <c r="OMX936" s="208"/>
      <c r="OMY936" s="208"/>
      <c r="OMZ936" s="208"/>
      <c r="ONA936" s="208"/>
      <c r="ONB936" s="208"/>
      <c r="ONC936" s="208"/>
      <c r="OND936" s="208"/>
      <c r="ONE936" s="208"/>
      <c r="ONF936" s="208"/>
      <c r="ONG936" s="208"/>
      <c r="ONH936" s="208"/>
      <c r="ONI936" s="208"/>
      <c r="ONJ936" s="208"/>
      <c r="ONK936" s="208"/>
      <c r="ONL936" s="208"/>
      <c r="ONM936" s="208"/>
      <c r="ONN936" s="208"/>
      <c r="ONO936" s="208"/>
      <c r="ONP936" s="208"/>
      <c r="ONQ936" s="208"/>
      <c r="ONR936" s="208"/>
      <c r="ONS936" s="208"/>
      <c r="ONT936" s="208"/>
      <c r="ONU936" s="208"/>
      <c r="ONV936" s="208"/>
      <c r="ONW936" s="208"/>
      <c r="ONX936" s="208"/>
      <c r="ONY936" s="208"/>
      <c r="ONZ936" s="208"/>
      <c r="OOA936" s="208"/>
      <c r="OOB936" s="208"/>
      <c r="OOC936" s="208"/>
      <c r="OOD936" s="208"/>
      <c r="OOE936" s="208"/>
      <c r="OOF936" s="208"/>
      <c r="OOG936" s="208"/>
      <c r="OOH936" s="208"/>
      <c r="OOI936" s="208"/>
      <c r="OOJ936" s="208"/>
      <c r="OOK936" s="208"/>
      <c r="OOL936" s="208"/>
      <c r="OOM936" s="208"/>
      <c r="OON936" s="208"/>
      <c r="OOO936" s="208"/>
      <c r="OOP936" s="208"/>
      <c r="OOQ936" s="208"/>
      <c r="OOR936" s="208"/>
      <c r="OOS936" s="208"/>
      <c r="OOT936" s="208"/>
      <c r="OOU936" s="208"/>
      <c r="OOV936" s="208"/>
      <c r="OOW936" s="208"/>
      <c r="OOX936" s="208"/>
      <c r="OOY936" s="208"/>
      <c r="OOZ936" s="208"/>
      <c r="OPA936" s="208"/>
      <c r="OPB936" s="208"/>
      <c r="OPC936" s="208"/>
      <c r="OPD936" s="208"/>
      <c r="OPE936" s="208"/>
      <c r="OPF936" s="208"/>
      <c r="OPG936" s="208"/>
      <c r="OPH936" s="208"/>
      <c r="OPI936" s="208"/>
      <c r="OPJ936" s="208"/>
      <c r="OPK936" s="208"/>
      <c r="OPL936" s="208"/>
      <c r="OPM936" s="208"/>
      <c r="OPN936" s="208"/>
      <c r="OPO936" s="208"/>
      <c r="OPP936" s="208"/>
      <c r="OPQ936" s="208"/>
      <c r="OPR936" s="208"/>
      <c r="OPS936" s="208"/>
      <c r="OPT936" s="208"/>
      <c r="OPU936" s="208"/>
      <c r="OPV936" s="208"/>
      <c r="OPW936" s="208"/>
      <c r="OPX936" s="208"/>
      <c r="OPY936" s="208"/>
      <c r="OPZ936" s="208"/>
      <c r="OQA936" s="208"/>
      <c r="OQB936" s="208"/>
      <c r="OQC936" s="208"/>
      <c r="OQD936" s="208"/>
      <c r="OQE936" s="208"/>
      <c r="OQF936" s="208"/>
      <c r="OQG936" s="208"/>
      <c r="OQH936" s="208"/>
      <c r="OQI936" s="208"/>
      <c r="OQJ936" s="208"/>
      <c r="OQK936" s="208"/>
      <c r="OQL936" s="208"/>
      <c r="OQM936" s="208"/>
      <c r="OQN936" s="208"/>
      <c r="OQO936" s="208"/>
      <c r="OQP936" s="208"/>
      <c r="OQQ936" s="208"/>
      <c r="OQR936" s="208"/>
      <c r="OQS936" s="208"/>
      <c r="OQT936" s="208"/>
      <c r="OQU936" s="208"/>
      <c r="OQV936" s="208"/>
      <c r="OQW936" s="208"/>
      <c r="OQX936" s="208"/>
      <c r="OQY936" s="208"/>
      <c r="OQZ936" s="208"/>
      <c r="ORA936" s="208"/>
      <c r="ORB936" s="208"/>
      <c r="ORC936" s="208"/>
      <c r="ORD936" s="208"/>
      <c r="ORE936" s="208"/>
      <c r="ORF936" s="208"/>
      <c r="ORG936" s="208"/>
      <c r="ORH936" s="208"/>
      <c r="ORI936" s="208"/>
      <c r="ORJ936" s="208"/>
      <c r="ORK936" s="208"/>
      <c r="ORL936" s="208"/>
      <c r="ORM936" s="208"/>
      <c r="ORN936" s="208"/>
      <c r="ORO936" s="208"/>
      <c r="ORP936" s="208"/>
      <c r="ORQ936" s="208"/>
      <c r="ORR936" s="208"/>
      <c r="ORS936" s="208"/>
      <c r="ORT936" s="208"/>
      <c r="ORU936" s="208"/>
      <c r="ORV936" s="208"/>
      <c r="ORW936" s="208"/>
      <c r="ORX936" s="208"/>
      <c r="ORY936" s="208"/>
      <c r="ORZ936" s="208"/>
      <c r="OSA936" s="208"/>
      <c r="OSB936" s="208"/>
      <c r="OSC936" s="208"/>
      <c r="OSD936" s="208"/>
      <c r="OSE936" s="208"/>
      <c r="OSF936" s="208"/>
      <c r="OSG936" s="208"/>
      <c r="OSH936" s="208"/>
      <c r="OSI936" s="208"/>
      <c r="OSJ936" s="208"/>
      <c r="OSK936" s="208"/>
      <c r="OSL936" s="208"/>
      <c r="OSM936" s="208"/>
      <c r="OSN936" s="208"/>
      <c r="OSO936" s="208"/>
      <c r="OSP936" s="208"/>
      <c r="OSQ936" s="208"/>
      <c r="OSR936" s="208"/>
      <c r="OSS936" s="208"/>
      <c r="OST936" s="208"/>
      <c r="OSU936" s="208"/>
      <c r="OSV936" s="208"/>
      <c r="OSW936" s="208"/>
      <c r="OSX936" s="208"/>
      <c r="OSY936" s="208"/>
      <c r="OSZ936" s="208"/>
      <c r="OTA936" s="208"/>
      <c r="OTB936" s="208"/>
      <c r="OTC936" s="208"/>
      <c r="OTD936" s="208"/>
      <c r="OTE936" s="208"/>
      <c r="OTF936" s="208"/>
      <c r="OTG936" s="208"/>
      <c r="OTH936" s="208"/>
      <c r="OTI936" s="208"/>
      <c r="OTJ936" s="208"/>
      <c r="OTK936" s="208"/>
      <c r="OTL936" s="208"/>
      <c r="OTM936" s="208"/>
      <c r="OTN936" s="208"/>
      <c r="OTO936" s="208"/>
      <c r="OTP936" s="208"/>
      <c r="OTQ936" s="208"/>
      <c r="OTR936" s="208"/>
      <c r="OTS936" s="208"/>
      <c r="OTT936" s="208"/>
      <c r="OTU936" s="208"/>
      <c r="OTV936" s="208"/>
      <c r="OTW936" s="208"/>
      <c r="OTX936" s="208"/>
      <c r="OTY936" s="208"/>
      <c r="OTZ936" s="208"/>
      <c r="OUA936" s="208"/>
      <c r="OUB936" s="208"/>
      <c r="OUC936" s="208"/>
      <c r="OUD936" s="208"/>
      <c r="OUE936" s="208"/>
      <c r="OUF936" s="208"/>
      <c r="OUG936" s="208"/>
      <c r="OUH936" s="208"/>
      <c r="OUI936" s="208"/>
      <c r="OUJ936" s="208"/>
      <c r="OUK936" s="208"/>
      <c r="OUL936" s="208"/>
      <c r="OUM936" s="208"/>
      <c r="OUN936" s="208"/>
      <c r="OUO936" s="208"/>
      <c r="OUP936" s="208"/>
      <c r="OUQ936" s="208"/>
      <c r="OUR936" s="208"/>
      <c r="OUS936" s="208"/>
      <c r="OUT936" s="208"/>
      <c r="OUU936" s="208"/>
      <c r="OUV936" s="208"/>
      <c r="OUW936" s="208"/>
      <c r="OUX936" s="208"/>
      <c r="OUY936" s="208"/>
      <c r="OUZ936" s="208"/>
      <c r="OVA936" s="208"/>
      <c r="OVB936" s="208"/>
      <c r="OVC936" s="208"/>
      <c r="OVD936" s="208"/>
      <c r="OVE936" s="208"/>
      <c r="OVF936" s="208"/>
      <c r="OVG936" s="208"/>
      <c r="OVH936" s="208"/>
      <c r="OVI936" s="208"/>
      <c r="OVJ936" s="208"/>
      <c r="OVK936" s="208"/>
      <c r="OVL936" s="208"/>
      <c r="OVM936" s="208"/>
      <c r="OVN936" s="208"/>
      <c r="OVO936" s="208"/>
      <c r="OVP936" s="208"/>
      <c r="OVQ936" s="208"/>
      <c r="OVR936" s="208"/>
      <c r="OVS936" s="208"/>
      <c r="OVT936" s="208"/>
      <c r="OVU936" s="208"/>
      <c r="OVV936" s="208"/>
      <c r="OVW936" s="208"/>
      <c r="OVX936" s="208"/>
      <c r="OVY936" s="208"/>
      <c r="OVZ936" s="208"/>
      <c r="OWA936" s="208"/>
      <c r="OWB936" s="208"/>
      <c r="OWC936" s="208"/>
      <c r="OWD936" s="208"/>
      <c r="OWE936" s="208"/>
      <c r="OWF936" s="208"/>
      <c r="OWG936" s="208"/>
      <c r="OWH936" s="208"/>
      <c r="OWI936" s="208"/>
      <c r="OWJ936" s="208"/>
      <c r="OWK936" s="208"/>
      <c r="OWL936" s="208"/>
      <c r="OWM936" s="208"/>
      <c r="OWN936" s="208"/>
      <c r="OWO936" s="208"/>
      <c r="OWP936" s="208"/>
      <c r="OWQ936" s="208"/>
      <c r="OWR936" s="208"/>
      <c r="OWS936" s="208"/>
      <c r="OWT936" s="208"/>
      <c r="OWU936" s="208"/>
      <c r="OWV936" s="208"/>
      <c r="OWW936" s="208"/>
      <c r="OWX936" s="208"/>
      <c r="OWY936" s="208"/>
      <c r="OWZ936" s="208"/>
      <c r="OXA936" s="208"/>
      <c r="OXB936" s="208"/>
      <c r="OXC936" s="208"/>
      <c r="OXD936" s="208"/>
      <c r="OXE936" s="208"/>
      <c r="OXF936" s="208"/>
      <c r="OXG936" s="208"/>
      <c r="OXH936" s="208"/>
      <c r="OXI936" s="208"/>
      <c r="OXJ936" s="208"/>
      <c r="OXK936" s="208"/>
      <c r="OXL936" s="208"/>
      <c r="OXM936" s="208"/>
      <c r="OXN936" s="208"/>
      <c r="OXO936" s="208"/>
      <c r="OXP936" s="208"/>
      <c r="OXQ936" s="208"/>
      <c r="OXR936" s="208"/>
      <c r="OXS936" s="208"/>
      <c r="OXT936" s="208"/>
      <c r="OXU936" s="208"/>
      <c r="OXV936" s="208"/>
      <c r="OXW936" s="208"/>
      <c r="OXX936" s="208"/>
      <c r="OXY936" s="208"/>
      <c r="OXZ936" s="208"/>
      <c r="OYA936" s="208"/>
      <c r="OYB936" s="208"/>
      <c r="OYC936" s="208"/>
      <c r="OYD936" s="208"/>
      <c r="OYE936" s="208"/>
      <c r="OYF936" s="208"/>
      <c r="OYG936" s="208"/>
      <c r="OYH936" s="208"/>
      <c r="OYI936" s="208"/>
      <c r="OYJ936" s="208"/>
      <c r="OYK936" s="208"/>
      <c r="OYL936" s="208"/>
      <c r="OYM936" s="208"/>
      <c r="OYN936" s="208"/>
      <c r="OYO936" s="208"/>
      <c r="OYP936" s="208"/>
      <c r="OYQ936" s="208"/>
      <c r="OYR936" s="208"/>
      <c r="OYS936" s="208"/>
      <c r="OYT936" s="208"/>
      <c r="OYU936" s="208"/>
      <c r="OYV936" s="208"/>
      <c r="OYW936" s="208"/>
      <c r="OYX936" s="208"/>
      <c r="OYY936" s="208"/>
      <c r="OYZ936" s="208"/>
      <c r="OZA936" s="208"/>
      <c r="OZB936" s="208"/>
      <c r="OZC936" s="208"/>
      <c r="OZD936" s="208"/>
      <c r="OZE936" s="208"/>
      <c r="OZF936" s="208"/>
      <c r="OZG936" s="208"/>
      <c r="OZH936" s="208"/>
      <c r="OZI936" s="208"/>
      <c r="OZJ936" s="208"/>
      <c r="OZK936" s="208"/>
      <c r="OZL936" s="208"/>
      <c r="OZM936" s="208"/>
      <c r="OZN936" s="208"/>
      <c r="OZO936" s="208"/>
      <c r="OZP936" s="208"/>
      <c r="OZQ936" s="208"/>
      <c r="OZR936" s="208"/>
      <c r="OZS936" s="208"/>
      <c r="OZT936" s="208"/>
      <c r="OZU936" s="208"/>
      <c r="OZV936" s="208"/>
      <c r="OZW936" s="208"/>
      <c r="OZX936" s="208"/>
      <c r="OZY936" s="208"/>
      <c r="OZZ936" s="208"/>
      <c r="PAA936" s="208"/>
      <c r="PAB936" s="208"/>
      <c r="PAC936" s="208"/>
      <c r="PAD936" s="208"/>
      <c r="PAE936" s="208"/>
      <c r="PAF936" s="208"/>
      <c r="PAG936" s="208"/>
      <c r="PAH936" s="208"/>
      <c r="PAI936" s="208"/>
      <c r="PAJ936" s="208"/>
      <c r="PAK936" s="208"/>
      <c r="PAL936" s="208"/>
      <c r="PAM936" s="208"/>
      <c r="PAN936" s="208"/>
      <c r="PAO936" s="208"/>
      <c r="PAP936" s="208"/>
      <c r="PAQ936" s="208"/>
      <c r="PAR936" s="208"/>
      <c r="PAS936" s="208"/>
      <c r="PAT936" s="208"/>
      <c r="PAU936" s="208"/>
      <c r="PAV936" s="208"/>
      <c r="PAW936" s="208"/>
      <c r="PAX936" s="208"/>
      <c r="PAY936" s="208"/>
      <c r="PAZ936" s="208"/>
      <c r="PBA936" s="208"/>
      <c r="PBB936" s="208"/>
      <c r="PBC936" s="208"/>
      <c r="PBD936" s="208"/>
      <c r="PBE936" s="208"/>
      <c r="PBF936" s="208"/>
      <c r="PBG936" s="208"/>
      <c r="PBH936" s="208"/>
      <c r="PBI936" s="208"/>
      <c r="PBJ936" s="208"/>
      <c r="PBK936" s="208"/>
      <c r="PBL936" s="208"/>
      <c r="PBM936" s="208"/>
      <c r="PBN936" s="208"/>
      <c r="PBO936" s="208"/>
      <c r="PBP936" s="208"/>
      <c r="PBQ936" s="208"/>
      <c r="PBR936" s="208"/>
      <c r="PBS936" s="208"/>
      <c r="PBT936" s="208"/>
      <c r="PBU936" s="208"/>
      <c r="PBV936" s="208"/>
      <c r="PBW936" s="208"/>
      <c r="PBX936" s="208"/>
      <c r="PBY936" s="208"/>
      <c r="PBZ936" s="208"/>
      <c r="PCA936" s="208"/>
      <c r="PCB936" s="208"/>
      <c r="PCC936" s="208"/>
      <c r="PCD936" s="208"/>
      <c r="PCE936" s="208"/>
      <c r="PCF936" s="208"/>
      <c r="PCG936" s="208"/>
      <c r="PCH936" s="208"/>
      <c r="PCI936" s="208"/>
      <c r="PCJ936" s="208"/>
      <c r="PCK936" s="208"/>
      <c r="PCL936" s="208"/>
      <c r="PCM936" s="208"/>
      <c r="PCN936" s="208"/>
      <c r="PCO936" s="208"/>
      <c r="PCP936" s="208"/>
      <c r="PCQ936" s="208"/>
      <c r="PCR936" s="208"/>
      <c r="PCS936" s="208"/>
      <c r="PCT936" s="208"/>
      <c r="PCU936" s="208"/>
      <c r="PCV936" s="208"/>
      <c r="PCW936" s="208"/>
      <c r="PCX936" s="208"/>
      <c r="PCY936" s="208"/>
      <c r="PCZ936" s="208"/>
      <c r="PDA936" s="208"/>
      <c r="PDB936" s="208"/>
      <c r="PDC936" s="208"/>
      <c r="PDD936" s="208"/>
      <c r="PDE936" s="208"/>
      <c r="PDF936" s="208"/>
      <c r="PDG936" s="208"/>
      <c r="PDH936" s="208"/>
      <c r="PDI936" s="208"/>
      <c r="PDJ936" s="208"/>
      <c r="PDK936" s="208"/>
      <c r="PDL936" s="208"/>
      <c r="PDM936" s="208"/>
      <c r="PDN936" s="208"/>
      <c r="PDO936" s="208"/>
      <c r="PDP936" s="208"/>
      <c r="PDQ936" s="208"/>
      <c r="PDR936" s="208"/>
      <c r="PDS936" s="208"/>
      <c r="PDT936" s="208"/>
      <c r="PDU936" s="208"/>
      <c r="PDV936" s="208"/>
      <c r="PDW936" s="208"/>
      <c r="PDX936" s="208"/>
      <c r="PDY936" s="208"/>
      <c r="PDZ936" s="208"/>
      <c r="PEA936" s="208"/>
      <c r="PEB936" s="208"/>
      <c r="PEC936" s="208"/>
      <c r="PED936" s="208"/>
      <c r="PEE936" s="208"/>
      <c r="PEF936" s="208"/>
      <c r="PEG936" s="208"/>
      <c r="PEH936" s="208"/>
      <c r="PEI936" s="208"/>
      <c r="PEJ936" s="208"/>
      <c r="PEK936" s="208"/>
      <c r="PEL936" s="208"/>
      <c r="PEM936" s="208"/>
      <c r="PEN936" s="208"/>
      <c r="PEO936" s="208"/>
      <c r="PEP936" s="208"/>
      <c r="PEQ936" s="208"/>
      <c r="PER936" s="208"/>
      <c r="PES936" s="208"/>
      <c r="PET936" s="208"/>
      <c r="PEU936" s="208"/>
      <c r="PEV936" s="208"/>
      <c r="PEW936" s="208"/>
      <c r="PEX936" s="208"/>
      <c r="PEY936" s="208"/>
      <c r="PEZ936" s="208"/>
      <c r="PFA936" s="208"/>
      <c r="PFB936" s="208"/>
      <c r="PFC936" s="208"/>
      <c r="PFD936" s="208"/>
      <c r="PFE936" s="208"/>
      <c r="PFF936" s="208"/>
      <c r="PFG936" s="208"/>
      <c r="PFH936" s="208"/>
      <c r="PFI936" s="208"/>
      <c r="PFJ936" s="208"/>
      <c r="PFK936" s="208"/>
      <c r="PFL936" s="208"/>
      <c r="PFM936" s="208"/>
      <c r="PFN936" s="208"/>
      <c r="PFO936" s="208"/>
      <c r="PFP936" s="208"/>
      <c r="PFQ936" s="208"/>
      <c r="PFR936" s="208"/>
      <c r="PFS936" s="208"/>
      <c r="PFT936" s="208"/>
      <c r="PFU936" s="208"/>
      <c r="PFV936" s="208"/>
      <c r="PFW936" s="208"/>
      <c r="PFX936" s="208"/>
      <c r="PFY936" s="208"/>
      <c r="PFZ936" s="208"/>
      <c r="PGA936" s="208"/>
      <c r="PGB936" s="208"/>
      <c r="PGC936" s="208"/>
      <c r="PGD936" s="208"/>
      <c r="PGE936" s="208"/>
      <c r="PGF936" s="208"/>
      <c r="PGG936" s="208"/>
      <c r="PGH936" s="208"/>
      <c r="PGI936" s="208"/>
      <c r="PGJ936" s="208"/>
      <c r="PGK936" s="208"/>
      <c r="PGL936" s="208"/>
      <c r="PGM936" s="208"/>
      <c r="PGN936" s="208"/>
      <c r="PGO936" s="208"/>
      <c r="PGP936" s="208"/>
      <c r="PGQ936" s="208"/>
      <c r="PGR936" s="208"/>
      <c r="PGS936" s="208"/>
      <c r="PGT936" s="208"/>
      <c r="PGU936" s="208"/>
      <c r="PGV936" s="208"/>
      <c r="PGW936" s="208"/>
      <c r="PGX936" s="208"/>
      <c r="PGY936" s="208"/>
      <c r="PGZ936" s="208"/>
      <c r="PHA936" s="208"/>
      <c r="PHB936" s="208"/>
      <c r="PHC936" s="208"/>
      <c r="PHD936" s="208"/>
      <c r="PHE936" s="208"/>
      <c r="PHF936" s="208"/>
      <c r="PHG936" s="208"/>
      <c r="PHH936" s="208"/>
      <c r="PHI936" s="208"/>
      <c r="PHJ936" s="208"/>
      <c r="PHK936" s="208"/>
      <c r="PHL936" s="208"/>
      <c r="PHM936" s="208"/>
      <c r="PHN936" s="208"/>
      <c r="PHO936" s="208"/>
      <c r="PHP936" s="208"/>
      <c r="PHQ936" s="208"/>
      <c r="PHR936" s="208"/>
      <c r="PHS936" s="208"/>
      <c r="PHT936" s="208"/>
      <c r="PHU936" s="208"/>
      <c r="PHV936" s="208"/>
      <c r="PHW936" s="208"/>
      <c r="PHX936" s="208"/>
      <c r="PHY936" s="208"/>
      <c r="PHZ936" s="208"/>
      <c r="PIA936" s="208"/>
      <c r="PIB936" s="208"/>
      <c r="PIC936" s="208"/>
      <c r="PID936" s="208"/>
      <c r="PIE936" s="208"/>
      <c r="PIF936" s="208"/>
      <c r="PIG936" s="208"/>
      <c r="PIH936" s="208"/>
      <c r="PII936" s="208"/>
      <c r="PIJ936" s="208"/>
      <c r="PIK936" s="208"/>
      <c r="PIL936" s="208"/>
      <c r="PIM936" s="208"/>
      <c r="PIN936" s="208"/>
      <c r="PIO936" s="208"/>
      <c r="PIP936" s="208"/>
      <c r="PIQ936" s="208"/>
      <c r="PIR936" s="208"/>
      <c r="PIS936" s="208"/>
      <c r="PIT936" s="208"/>
      <c r="PIU936" s="208"/>
      <c r="PIV936" s="208"/>
      <c r="PIW936" s="208"/>
      <c r="PIX936" s="208"/>
      <c r="PIY936" s="208"/>
      <c r="PIZ936" s="208"/>
      <c r="PJA936" s="208"/>
      <c r="PJB936" s="208"/>
      <c r="PJC936" s="208"/>
      <c r="PJD936" s="208"/>
      <c r="PJE936" s="208"/>
      <c r="PJF936" s="208"/>
      <c r="PJG936" s="208"/>
      <c r="PJH936" s="208"/>
      <c r="PJI936" s="208"/>
      <c r="PJJ936" s="208"/>
      <c r="PJK936" s="208"/>
      <c r="PJL936" s="208"/>
      <c r="PJM936" s="208"/>
      <c r="PJN936" s="208"/>
      <c r="PJO936" s="208"/>
      <c r="PJP936" s="208"/>
      <c r="PJQ936" s="208"/>
      <c r="PJR936" s="208"/>
      <c r="PJS936" s="208"/>
      <c r="PJT936" s="208"/>
      <c r="PJU936" s="208"/>
      <c r="PJV936" s="208"/>
      <c r="PJW936" s="208"/>
      <c r="PJX936" s="208"/>
      <c r="PJY936" s="208"/>
      <c r="PJZ936" s="208"/>
      <c r="PKA936" s="208"/>
      <c r="PKB936" s="208"/>
      <c r="PKC936" s="208"/>
      <c r="PKD936" s="208"/>
      <c r="PKE936" s="208"/>
      <c r="PKF936" s="208"/>
      <c r="PKG936" s="208"/>
      <c r="PKH936" s="208"/>
      <c r="PKI936" s="208"/>
      <c r="PKJ936" s="208"/>
      <c r="PKK936" s="208"/>
      <c r="PKL936" s="208"/>
      <c r="PKM936" s="208"/>
      <c r="PKN936" s="208"/>
      <c r="PKO936" s="208"/>
      <c r="PKP936" s="208"/>
      <c r="PKQ936" s="208"/>
      <c r="PKR936" s="208"/>
      <c r="PKS936" s="208"/>
      <c r="PKT936" s="208"/>
      <c r="PKU936" s="208"/>
      <c r="PKV936" s="208"/>
      <c r="PKW936" s="208"/>
      <c r="PKX936" s="208"/>
      <c r="PKY936" s="208"/>
      <c r="PKZ936" s="208"/>
      <c r="PLA936" s="208"/>
      <c r="PLB936" s="208"/>
      <c r="PLC936" s="208"/>
      <c r="PLD936" s="208"/>
      <c r="PLE936" s="208"/>
      <c r="PLF936" s="208"/>
      <c r="PLG936" s="208"/>
      <c r="PLH936" s="208"/>
      <c r="PLI936" s="208"/>
      <c r="PLJ936" s="208"/>
      <c r="PLK936" s="208"/>
      <c r="PLL936" s="208"/>
      <c r="PLM936" s="208"/>
      <c r="PLN936" s="208"/>
      <c r="PLO936" s="208"/>
      <c r="PLP936" s="208"/>
      <c r="PLQ936" s="208"/>
      <c r="PLR936" s="208"/>
      <c r="PLS936" s="208"/>
      <c r="PLT936" s="208"/>
      <c r="PLU936" s="208"/>
      <c r="PLV936" s="208"/>
      <c r="PLW936" s="208"/>
      <c r="PLX936" s="208"/>
      <c r="PLY936" s="208"/>
      <c r="PLZ936" s="208"/>
      <c r="PMA936" s="208"/>
      <c r="PMB936" s="208"/>
      <c r="PMC936" s="208"/>
      <c r="PMD936" s="208"/>
      <c r="PME936" s="208"/>
      <c r="PMF936" s="208"/>
      <c r="PMG936" s="208"/>
      <c r="PMH936" s="208"/>
      <c r="PMI936" s="208"/>
      <c r="PMJ936" s="208"/>
      <c r="PMK936" s="208"/>
      <c r="PML936" s="208"/>
      <c r="PMM936" s="208"/>
      <c r="PMN936" s="208"/>
      <c r="PMO936" s="208"/>
      <c r="PMP936" s="208"/>
      <c r="PMQ936" s="208"/>
      <c r="PMR936" s="208"/>
      <c r="PMS936" s="208"/>
      <c r="PMT936" s="208"/>
      <c r="PMU936" s="208"/>
      <c r="PMV936" s="208"/>
      <c r="PMW936" s="208"/>
      <c r="PMX936" s="208"/>
      <c r="PMY936" s="208"/>
      <c r="PMZ936" s="208"/>
      <c r="PNA936" s="208"/>
      <c r="PNB936" s="208"/>
      <c r="PNC936" s="208"/>
      <c r="PND936" s="208"/>
      <c r="PNE936" s="208"/>
      <c r="PNF936" s="208"/>
      <c r="PNG936" s="208"/>
      <c r="PNH936" s="208"/>
      <c r="PNI936" s="208"/>
      <c r="PNJ936" s="208"/>
      <c r="PNK936" s="208"/>
      <c r="PNL936" s="208"/>
      <c r="PNM936" s="208"/>
      <c r="PNN936" s="208"/>
      <c r="PNO936" s="208"/>
      <c r="PNP936" s="208"/>
      <c r="PNQ936" s="208"/>
      <c r="PNR936" s="208"/>
      <c r="PNS936" s="208"/>
      <c r="PNT936" s="208"/>
      <c r="PNU936" s="208"/>
      <c r="PNV936" s="208"/>
      <c r="PNW936" s="208"/>
      <c r="PNX936" s="208"/>
      <c r="PNY936" s="208"/>
      <c r="PNZ936" s="208"/>
      <c r="POA936" s="208"/>
      <c r="POB936" s="208"/>
      <c r="POC936" s="208"/>
      <c r="POD936" s="208"/>
      <c r="POE936" s="208"/>
      <c r="POF936" s="208"/>
      <c r="POG936" s="208"/>
      <c r="POH936" s="208"/>
      <c r="POI936" s="208"/>
      <c r="POJ936" s="208"/>
      <c r="POK936" s="208"/>
      <c r="POL936" s="208"/>
      <c r="POM936" s="208"/>
      <c r="PON936" s="208"/>
      <c r="POO936" s="208"/>
      <c r="POP936" s="208"/>
      <c r="POQ936" s="208"/>
      <c r="POR936" s="208"/>
      <c r="POS936" s="208"/>
      <c r="POT936" s="208"/>
      <c r="POU936" s="208"/>
      <c r="POV936" s="208"/>
      <c r="POW936" s="208"/>
      <c r="POX936" s="208"/>
      <c r="POY936" s="208"/>
      <c r="POZ936" s="208"/>
      <c r="PPA936" s="208"/>
      <c r="PPB936" s="208"/>
      <c r="PPC936" s="208"/>
      <c r="PPD936" s="208"/>
      <c r="PPE936" s="208"/>
      <c r="PPF936" s="208"/>
      <c r="PPG936" s="208"/>
      <c r="PPH936" s="208"/>
      <c r="PPI936" s="208"/>
      <c r="PPJ936" s="208"/>
      <c r="PPK936" s="208"/>
      <c r="PPL936" s="208"/>
      <c r="PPM936" s="208"/>
      <c r="PPN936" s="208"/>
      <c r="PPO936" s="208"/>
      <c r="PPP936" s="208"/>
      <c r="PPQ936" s="208"/>
      <c r="PPR936" s="208"/>
      <c r="PPS936" s="208"/>
      <c r="PPT936" s="208"/>
      <c r="PPU936" s="208"/>
      <c r="PPV936" s="208"/>
      <c r="PPW936" s="208"/>
      <c r="PPX936" s="208"/>
      <c r="PPY936" s="208"/>
      <c r="PPZ936" s="208"/>
      <c r="PQA936" s="208"/>
      <c r="PQB936" s="208"/>
      <c r="PQC936" s="208"/>
      <c r="PQD936" s="208"/>
      <c r="PQE936" s="208"/>
      <c r="PQF936" s="208"/>
      <c r="PQG936" s="208"/>
      <c r="PQH936" s="208"/>
      <c r="PQI936" s="208"/>
      <c r="PQJ936" s="208"/>
      <c r="PQK936" s="208"/>
      <c r="PQL936" s="208"/>
      <c r="PQM936" s="208"/>
      <c r="PQN936" s="208"/>
      <c r="PQO936" s="208"/>
      <c r="PQP936" s="208"/>
      <c r="PQQ936" s="208"/>
      <c r="PQR936" s="208"/>
      <c r="PQS936" s="208"/>
      <c r="PQT936" s="208"/>
      <c r="PQU936" s="208"/>
      <c r="PQV936" s="208"/>
      <c r="PQW936" s="208"/>
      <c r="PQX936" s="208"/>
      <c r="PQY936" s="208"/>
      <c r="PQZ936" s="208"/>
      <c r="PRA936" s="208"/>
      <c r="PRB936" s="208"/>
      <c r="PRC936" s="208"/>
      <c r="PRD936" s="208"/>
      <c r="PRE936" s="208"/>
      <c r="PRF936" s="208"/>
      <c r="PRG936" s="208"/>
      <c r="PRH936" s="208"/>
      <c r="PRI936" s="208"/>
      <c r="PRJ936" s="208"/>
      <c r="PRK936" s="208"/>
      <c r="PRL936" s="208"/>
      <c r="PRM936" s="208"/>
      <c r="PRN936" s="208"/>
      <c r="PRO936" s="208"/>
      <c r="PRP936" s="208"/>
      <c r="PRQ936" s="208"/>
      <c r="PRR936" s="208"/>
      <c r="PRS936" s="208"/>
      <c r="PRT936" s="208"/>
      <c r="PRU936" s="208"/>
      <c r="PRV936" s="208"/>
      <c r="PRW936" s="208"/>
      <c r="PRX936" s="208"/>
      <c r="PRY936" s="208"/>
      <c r="PRZ936" s="208"/>
      <c r="PSA936" s="208"/>
      <c r="PSB936" s="208"/>
      <c r="PSC936" s="208"/>
      <c r="PSD936" s="208"/>
      <c r="PSE936" s="208"/>
      <c r="PSF936" s="208"/>
      <c r="PSG936" s="208"/>
      <c r="PSH936" s="208"/>
      <c r="PSI936" s="208"/>
      <c r="PSJ936" s="208"/>
      <c r="PSK936" s="208"/>
      <c r="PSL936" s="208"/>
      <c r="PSM936" s="208"/>
      <c r="PSN936" s="208"/>
      <c r="PSO936" s="208"/>
      <c r="PSP936" s="208"/>
      <c r="PSQ936" s="208"/>
      <c r="PSR936" s="208"/>
      <c r="PSS936" s="208"/>
      <c r="PST936" s="208"/>
      <c r="PSU936" s="208"/>
      <c r="PSV936" s="208"/>
      <c r="PSW936" s="208"/>
      <c r="PSX936" s="208"/>
      <c r="PSY936" s="208"/>
      <c r="PSZ936" s="208"/>
      <c r="PTA936" s="208"/>
      <c r="PTB936" s="208"/>
      <c r="PTC936" s="208"/>
      <c r="PTD936" s="208"/>
      <c r="PTE936" s="208"/>
      <c r="PTF936" s="208"/>
      <c r="PTG936" s="208"/>
      <c r="PTH936" s="208"/>
      <c r="PTI936" s="208"/>
      <c r="PTJ936" s="208"/>
      <c r="PTK936" s="208"/>
      <c r="PTL936" s="208"/>
      <c r="PTM936" s="208"/>
      <c r="PTN936" s="208"/>
      <c r="PTO936" s="208"/>
      <c r="PTP936" s="208"/>
      <c r="PTQ936" s="208"/>
      <c r="PTR936" s="208"/>
      <c r="PTS936" s="208"/>
      <c r="PTT936" s="208"/>
      <c r="PTU936" s="208"/>
      <c r="PTV936" s="208"/>
      <c r="PTW936" s="208"/>
      <c r="PTX936" s="208"/>
      <c r="PTY936" s="208"/>
      <c r="PTZ936" s="208"/>
      <c r="PUA936" s="208"/>
      <c r="PUB936" s="208"/>
      <c r="PUC936" s="208"/>
      <c r="PUD936" s="208"/>
      <c r="PUE936" s="208"/>
      <c r="PUF936" s="208"/>
      <c r="PUG936" s="208"/>
      <c r="PUH936" s="208"/>
      <c r="PUI936" s="208"/>
      <c r="PUJ936" s="208"/>
      <c r="PUK936" s="208"/>
      <c r="PUL936" s="208"/>
      <c r="PUM936" s="208"/>
      <c r="PUN936" s="208"/>
      <c r="PUO936" s="208"/>
      <c r="PUP936" s="208"/>
      <c r="PUQ936" s="208"/>
      <c r="PUR936" s="208"/>
      <c r="PUS936" s="208"/>
      <c r="PUT936" s="208"/>
      <c r="PUU936" s="208"/>
      <c r="PUV936" s="208"/>
      <c r="PUW936" s="208"/>
      <c r="PUX936" s="208"/>
      <c r="PUY936" s="208"/>
      <c r="PUZ936" s="208"/>
      <c r="PVA936" s="208"/>
      <c r="PVB936" s="208"/>
      <c r="PVC936" s="208"/>
      <c r="PVD936" s="208"/>
      <c r="PVE936" s="208"/>
      <c r="PVF936" s="208"/>
      <c r="PVG936" s="208"/>
      <c r="PVH936" s="208"/>
      <c r="PVI936" s="208"/>
      <c r="PVJ936" s="208"/>
      <c r="PVK936" s="208"/>
      <c r="PVL936" s="208"/>
      <c r="PVM936" s="208"/>
      <c r="PVN936" s="208"/>
      <c r="PVO936" s="208"/>
      <c r="PVP936" s="208"/>
      <c r="PVQ936" s="208"/>
      <c r="PVR936" s="208"/>
      <c r="PVS936" s="208"/>
      <c r="PVT936" s="208"/>
      <c r="PVU936" s="208"/>
      <c r="PVV936" s="208"/>
      <c r="PVW936" s="208"/>
      <c r="PVX936" s="208"/>
      <c r="PVY936" s="208"/>
      <c r="PVZ936" s="208"/>
      <c r="PWA936" s="208"/>
      <c r="PWB936" s="208"/>
      <c r="PWC936" s="208"/>
      <c r="PWD936" s="208"/>
      <c r="PWE936" s="208"/>
      <c r="PWF936" s="208"/>
      <c r="PWG936" s="208"/>
      <c r="PWH936" s="208"/>
      <c r="PWI936" s="208"/>
      <c r="PWJ936" s="208"/>
      <c r="PWK936" s="208"/>
      <c r="PWL936" s="208"/>
      <c r="PWM936" s="208"/>
      <c r="PWN936" s="208"/>
      <c r="PWO936" s="208"/>
      <c r="PWP936" s="208"/>
      <c r="PWQ936" s="208"/>
      <c r="PWR936" s="208"/>
      <c r="PWS936" s="208"/>
      <c r="PWT936" s="208"/>
      <c r="PWU936" s="208"/>
      <c r="PWV936" s="208"/>
      <c r="PWW936" s="208"/>
      <c r="PWX936" s="208"/>
      <c r="PWY936" s="208"/>
      <c r="PWZ936" s="208"/>
      <c r="PXA936" s="208"/>
      <c r="PXB936" s="208"/>
      <c r="PXC936" s="208"/>
      <c r="PXD936" s="208"/>
      <c r="PXE936" s="208"/>
      <c r="PXF936" s="208"/>
      <c r="PXG936" s="208"/>
      <c r="PXH936" s="208"/>
      <c r="PXI936" s="208"/>
      <c r="PXJ936" s="208"/>
      <c r="PXK936" s="208"/>
      <c r="PXL936" s="208"/>
      <c r="PXM936" s="208"/>
      <c r="PXN936" s="208"/>
      <c r="PXO936" s="208"/>
      <c r="PXP936" s="208"/>
      <c r="PXQ936" s="208"/>
      <c r="PXR936" s="208"/>
      <c r="PXS936" s="208"/>
      <c r="PXT936" s="208"/>
      <c r="PXU936" s="208"/>
      <c r="PXV936" s="208"/>
      <c r="PXW936" s="208"/>
      <c r="PXX936" s="208"/>
      <c r="PXY936" s="208"/>
      <c r="PXZ936" s="208"/>
      <c r="PYA936" s="208"/>
      <c r="PYB936" s="208"/>
      <c r="PYC936" s="208"/>
      <c r="PYD936" s="208"/>
      <c r="PYE936" s="208"/>
      <c r="PYF936" s="208"/>
      <c r="PYG936" s="208"/>
      <c r="PYH936" s="208"/>
      <c r="PYI936" s="208"/>
      <c r="PYJ936" s="208"/>
      <c r="PYK936" s="208"/>
      <c r="PYL936" s="208"/>
      <c r="PYM936" s="208"/>
      <c r="PYN936" s="208"/>
      <c r="PYO936" s="208"/>
      <c r="PYP936" s="208"/>
      <c r="PYQ936" s="208"/>
      <c r="PYR936" s="208"/>
      <c r="PYS936" s="208"/>
      <c r="PYT936" s="208"/>
      <c r="PYU936" s="208"/>
      <c r="PYV936" s="208"/>
      <c r="PYW936" s="208"/>
      <c r="PYX936" s="208"/>
      <c r="PYY936" s="208"/>
      <c r="PYZ936" s="208"/>
      <c r="PZA936" s="208"/>
      <c r="PZB936" s="208"/>
      <c r="PZC936" s="208"/>
      <c r="PZD936" s="208"/>
      <c r="PZE936" s="208"/>
      <c r="PZF936" s="208"/>
      <c r="PZG936" s="208"/>
      <c r="PZH936" s="208"/>
      <c r="PZI936" s="208"/>
      <c r="PZJ936" s="208"/>
      <c r="PZK936" s="208"/>
      <c r="PZL936" s="208"/>
      <c r="PZM936" s="208"/>
      <c r="PZN936" s="208"/>
      <c r="PZO936" s="208"/>
      <c r="PZP936" s="208"/>
      <c r="PZQ936" s="208"/>
      <c r="PZR936" s="208"/>
      <c r="PZS936" s="208"/>
      <c r="PZT936" s="208"/>
      <c r="PZU936" s="208"/>
      <c r="PZV936" s="208"/>
      <c r="PZW936" s="208"/>
      <c r="PZX936" s="208"/>
      <c r="PZY936" s="208"/>
      <c r="PZZ936" s="208"/>
      <c r="QAA936" s="208"/>
      <c r="QAB936" s="208"/>
      <c r="QAC936" s="208"/>
      <c r="QAD936" s="208"/>
      <c r="QAE936" s="208"/>
      <c r="QAF936" s="208"/>
      <c r="QAG936" s="208"/>
      <c r="QAH936" s="208"/>
      <c r="QAI936" s="208"/>
      <c r="QAJ936" s="208"/>
      <c r="QAK936" s="208"/>
      <c r="QAL936" s="208"/>
      <c r="QAM936" s="208"/>
      <c r="QAN936" s="208"/>
      <c r="QAO936" s="208"/>
      <c r="QAP936" s="208"/>
      <c r="QAQ936" s="208"/>
      <c r="QAR936" s="208"/>
      <c r="QAS936" s="208"/>
      <c r="QAT936" s="208"/>
      <c r="QAU936" s="208"/>
      <c r="QAV936" s="208"/>
      <c r="QAW936" s="208"/>
      <c r="QAX936" s="208"/>
      <c r="QAY936" s="208"/>
      <c r="QAZ936" s="208"/>
      <c r="QBA936" s="208"/>
      <c r="QBB936" s="208"/>
      <c r="QBC936" s="208"/>
      <c r="QBD936" s="208"/>
      <c r="QBE936" s="208"/>
      <c r="QBF936" s="208"/>
      <c r="QBG936" s="208"/>
      <c r="QBH936" s="208"/>
      <c r="QBI936" s="208"/>
      <c r="QBJ936" s="208"/>
      <c r="QBK936" s="208"/>
      <c r="QBL936" s="208"/>
      <c r="QBM936" s="208"/>
      <c r="QBN936" s="208"/>
      <c r="QBO936" s="208"/>
      <c r="QBP936" s="208"/>
      <c r="QBQ936" s="208"/>
      <c r="QBR936" s="208"/>
      <c r="QBS936" s="208"/>
      <c r="QBT936" s="208"/>
      <c r="QBU936" s="208"/>
      <c r="QBV936" s="208"/>
      <c r="QBW936" s="208"/>
      <c r="QBX936" s="208"/>
      <c r="QBY936" s="208"/>
      <c r="QBZ936" s="208"/>
      <c r="QCA936" s="208"/>
      <c r="QCB936" s="208"/>
      <c r="QCC936" s="208"/>
      <c r="QCD936" s="208"/>
      <c r="QCE936" s="208"/>
      <c r="QCF936" s="208"/>
      <c r="QCG936" s="208"/>
      <c r="QCH936" s="208"/>
      <c r="QCI936" s="208"/>
      <c r="QCJ936" s="208"/>
      <c r="QCK936" s="208"/>
      <c r="QCL936" s="208"/>
      <c r="QCM936" s="208"/>
      <c r="QCN936" s="208"/>
      <c r="QCO936" s="208"/>
      <c r="QCP936" s="208"/>
      <c r="QCQ936" s="208"/>
      <c r="QCR936" s="208"/>
      <c r="QCS936" s="208"/>
      <c r="QCT936" s="208"/>
      <c r="QCU936" s="208"/>
      <c r="QCV936" s="208"/>
      <c r="QCW936" s="208"/>
      <c r="QCX936" s="208"/>
      <c r="QCY936" s="208"/>
      <c r="QCZ936" s="208"/>
      <c r="QDA936" s="208"/>
      <c r="QDB936" s="208"/>
      <c r="QDC936" s="208"/>
      <c r="QDD936" s="208"/>
      <c r="QDE936" s="208"/>
      <c r="QDF936" s="208"/>
      <c r="QDG936" s="208"/>
      <c r="QDH936" s="208"/>
      <c r="QDI936" s="208"/>
      <c r="QDJ936" s="208"/>
      <c r="QDK936" s="208"/>
      <c r="QDL936" s="208"/>
      <c r="QDM936" s="208"/>
      <c r="QDN936" s="208"/>
      <c r="QDO936" s="208"/>
      <c r="QDP936" s="208"/>
      <c r="QDQ936" s="208"/>
      <c r="QDR936" s="208"/>
      <c r="QDS936" s="208"/>
      <c r="QDT936" s="208"/>
      <c r="QDU936" s="208"/>
      <c r="QDV936" s="208"/>
      <c r="QDW936" s="208"/>
      <c r="QDX936" s="208"/>
      <c r="QDY936" s="208"/>
      <c r="QDZ936" s="208"/>
      <c r="QEA936" s="208"/>
      <c r="QEB936" s="208"/>
      <c r="QEC936" s="208"/>
      <c r="QED936" s="208"/>
      <c r="QEE936" s="208"/>
      <c r="QEF936" s="208"/>
      <c r="QEG936" s="208"/>
      <c r="QEH936" s="208"/>
      <c r="QEI936" s="208"/>
      <c r="QEJ936" s="208"/>
      <c r="QEK936" s="208"/>
      <c r="QEL936" s="208"/>
      <c r="QEM936" s="208"/>
      <c r="QEN936" s="208"/>
      <c r="QEO936" s="208"/>
      <c r="QEP936" s="208"/>
      <c r="QEQ936" s="208"/>
      <c r="QER936" s="208"/>
      <c r="QES936" s="208"/>
      <c r="QET936" s="208"/>
      <c r="QEU936" s="208"/>
      <c r="QEV936" s="208"/>
      <c r="QEW936" s="208"/>
      <c r="QEX936" s="208"/>
      <c r="QEY936" s="208"/>
      <c r="QEZ936" s="208"/>
      <c r="QFA936" s="208"/>
      <c r="QFB936" s="208"/>
      <c r="QFC936" s="208"/>
      <c r="QFD936" s="208"/>
      <c r="QFE936" s="208"/>
      <c r="QFF936" s="208"/>
      <c r="QFG936" s="208"/>
      <c r="QFH936" s="208"/>
      <c r="QFI936" s="208"/>
      <c r="QFJ936" s="208"/>
      <c r="QFK936" s="208"/>
      <c r="QFL936" s="208"/>
      <c r="QFM936" s="208"/>
      <c r="QFN936" s="208"/>
      <c r="QFO936" s="208"/>
      <c r="QFP936" s="208"/>
      <c r="QFQ936" s="208"/>
      <c r="QFR936" s="208"/>
      <c r="QFS936" s="208"/>
      <c r="QFT936" s="208"/>
      <c r="QFU936" s="208"/>
      <c r="QFV936" s="208"/>
      <c r="QFW936" s="208"/>
      <c r="QFX936" s="208"/>
      <c r="QFY936" s="208"/>
      <c r="QFZ936" s="208"/>
      <c r="QGA936" s="208"/>
      <c r="QGB936" s="208"/>
      <c r="QGC936" s="208"/>
      <c r="QGD936" s="208"/>
      <c r="QGE936" s="208"/>
      <c r="QGF936" s="208"/>
      <c r="QGG936" s="208"/>
      <c r="QGH936" s="208"/>
      <c r="QGI936" s="208"/>
      <c r="QGJ936" s="208"/>
      <c r="QGK936" s="208"/>
      <c r="QGL936" s="208"/>
      <c r="QGM936" s="208"/>
      <c r="QGN936" s="208"/>
      <c r="QGO936" s="208"/>
      <c r="QGP936" s="208"/>
      <c r="QGQ936" s="208"/>
      <c r="QGR936" s="208"/>
      <c r="QGS936" s="208"/>
      <c r="QGT936" s="208"/>
      <c r="QGU936" s="208"/>
      <c r="QGV936" s="208"/>
      <c r="QGW936" s="208"/>
      <c r="QGX936" s="208"/>
      <c r="QGY936" s="208"/>
      <c r="QGZ936" s="208"/>
      <c r="QHA936" s="208"/>
      <c r="QHB936" s="208"/>
      <c r="QHC936" s="208"/>
      <c r="QHD936" s="208"/>
      <c r="QHE936" s="208"/>
      <c r="QHF936" s="208"/>
      <c r="QHG936" s="208"/>
      <c r="QHH936" s="208"/>
      <c r="QHI936" s="208"/>
      <c r="QHJ936" s="208"/>
      <c r="QHK936" s="208"/>
      <c r="QHL936" s="208"/>
      <c r="QHM936" s="208"/>
      <c r="QHN936" s="208"/>
      <c r="QHO936" s="208"/>
      <c r="QHP936" s="208"/>
      <c r="QHQ936" s="208"/>
      <c r="QHR936" s="208"/>
      <c r="QHS936" s="208"/>
      <c r="QHT936" s="208"/>
      <c r="QHU936" s="208"/>
      <c r="QHV936" s="208"/>
      <c r="QHW936" s="208"/>
      <c r="QHX936" s="208"/>
      <c r="QHY936" s="208"/>
      <c r="QHZ936" s="208"/>
      <c r="QIA936" s="208"/>
      <c r="QIB936" s="208"/>
      <c r="QIC936" s="208"/>
      <c r="QID936" s="208"/>
      <c r="QIE936" s="208"/>
      <c r="QIF936" s="208"/>
      <c r="QIG936" s="208"/>
      <c r="QIH936" s="208"/>
      <c r="QII936" s="208"/>
      <c r="QIJ936" s="208"/>
      <c r="QIK936" s="208"/>
      <c r="QIL936" s="208"/>
      <c r="QIM936" s="208"/>
      <c r="QIN936" s="208"/>
      <c r="QIO936" s="208"/>
      <c r="QIP936" s="208"/>
      <c r="QIQ936" s="208"/>
      <c r="QIR936" s="208"/>
      <c r="QIS936" s="208"/>
      <c r="QIT936" s="208"/>
      <c r="QIU936" s="208"/>
      <c r="QIV936" s="208"/>
      <c r="QIW936" s="208"/>
      <c r="QIX936" s="208"/>
      <c r="QIY936" s="208"/>
      <c r="QIZ936" s="208"/>
      <c r="QJA936" s="208"/>
      <c r="QJB936" s="208"/>
      <c r="QJC936" s="208"/>
      <c r="QJD936" s="208"/>
      <c r="QJE936" s="208"/>
      <c r="QJF936" s="208"/>
      <c r="QJG936" s="208"/>
      <c r="QJH936" s="208"/>
      <c r="QJI936" s="208"/>
      <c r="QJJ936" s="208"/>
      <c r="QJK936" s="208"/>
      <c r="QJL936" s="208"/>
      <c r="QJM936" s="208"/>
      <c r="QJN936" s="208"/>
      <c r="QJO936" s="208"/>
      <c r="QJP936" s="208"/>
      <c r="QJQ936" s="208"/>
      <c r="QJR936" s="208"/>
      <c r="QJS936" s="208"/>
      <c r="QJT936" s="208"/>
      <c r="QJU936" s="208"/>
      <c r="QJV936" s="208"/>
      <c r="QJW936" s="208"/>
      <c r="QJX936" s="208"/>
      <c r="QJY936" s="208"/>
      <c r="QJZ936" s="208"/>
      <c r="QKA936" s="208"/>
      <c r="QKB936" s="208"/>
      <c r="QKC936" s="208"/>
      <c r="QKD936" s="208"/>
      <c r="QKE936" s="208"/>
      <c r="QKF936" s="208"/>
      <c r="QKG936" s="208"/>
      <c r="QKH936" s="208"/>
      <c r="QKI936" s="208"/>
      <c r="QKJ936" s="208"/>
      <c r="QKK936" s="208"/>
      <c r="QKL936" s="208"/>
      <c r="QKM936" s="208"/>
      <c r="QKN936" s="208"/>
      <c r="QKO936" s="208"/>
      <c r="QKP936" s="208"/>
      <c r="QKQ936" s="208"/>
      <c r="QKR936" s="208"/>
      <c r="QKS936" s="208"/>
      <c r="QKT936" s="208"/>
      <c r="QKU936" s="208"/>
      <c r="QKV936" s="208"/>
      <c r="QKW936" s="208"/>
      <c r="QKX936" s="208"/>
      <c r="QKY936" s="208"/>
      <c r="QKZ936" s="208"/>
      <c r="QLA936" s="208"/>
      <c r="QLB936" s="208"/>
      <c r="QLC936" s="208"/>
      <c r="QLD936" s="208"/>
      <c r="QLE936" s="208"/>
      <c r="QLF936" s="208"/>
      <c r="QLG936" s="208"/>
      <c r="QLH936" s="208"/>
      <c r="QLI936" s="208"/>
      <c r="QLJ936" s="208"/>
      <c r="QLK936" s="208"/>
      <c r="QLL936" s="208"/>
      <c r="QLM936" s="208"/>
      <c r="QLN936" s="208"/>
      <c r="QLO936" s="208"/>
      <c r="QLP936" s="208"/>
      <c r="QLQ936" s="208"/>
      <c r="QLR936" s="208"/>
      <c r="QLS936" s="208"/>
      <c r="QLT936" s="208"/>
      <c r="QLU936" s="208"/>
      <c r="QLV936" s="208"/>
      <c r="QLW936" s="208"/>
      <c r="QLX936" s="208"/>
      <c r="QLY936" s="208"/>
      <c r="QLZ936" s="208"/>
      <c r="QMA936" s="208"/>
      <c r="QMB936" s="208"/>
      <c r="QMC936" s="208"/>
      <c r="QMD936" s="208"/>
      <c r="QME936" s="208"/>
      <c r="QMF936" s="208"/>
      <c r="QMG936" s="208"/>
      <c r="QMH936" s="208"/>
      <c r="QMI936" s="208"/>
      <c r="QMJ936" s="208"/>
      <c r="QMK936" s="208"/>
      <c r="QML936" s="208"/>
      <c r="QMM936" s="208"/>
      <c r="QMN936" s="208"/>
      <c r="QMO936" s="208"/>
      <c r="QMP936" s="208"/>
      <c r="QMQ936" s="208"/>
      <c r="QMR936" s="208"/>
      <c r="QMS936" s="208"/>
      <c r="QMT936" s="208"/>
      <c r="QMU936" s="208"/>
      <c r="QMV936" s="208"/>
      <c r="QMW936" s="208"/>
      <c r="QMX936" s="208"/>
      <c r="QMY936" s="208"/>
      <c r="QMZ936" s="208"/>
      <c r="QNA936" s="208"/>
      <c r="QNB936" s="208"/>
      <c r="QNC936" s="208"/>
      <c r="QND936" s="208"/>
      <c r="QNE936" s="208"/>
      <c r="QNF936" s="208"/>
      <c r="QNG936" s="208"/>
      <c r="QNH936" s="208"/>
      <c r="QNI936" s="208"/>
      <c r="QNJ936" s="208"/>
      <c r="QNK936" s="208"/>
      <c r="QNL936" s="208"/>
      <c r="QNM936" s="208"/>
      <c r="QNN936" s="208"/>
      <c r="QNO936" s="208"/>
      <c r="QNP936" s="208"/>
      <c r="QNQ936" s="208"/>
      <c r="QNR936" s="208"/>
      <c r="QNS936" s="208"/>
      <c r="QNT936" s="208"/>
      <c r="QNU936" s="208"/>
      <c r="QNV936" s="208"/>
      <c r="QNW936" s="208"/>
      <c r="QNX936" s="208"/>
      <c r="QNY936" s="208"/>
      <c r="QNZ936" s="208"/>
      <c r="QOA936" s="208"/>
      <c r="QOB936" s="208"/>
      <c r="QOC936" s="208"/>
      <c r="QOD936" s="208"/>
      <c r="QOE936" s="208"/>
      <c r="QOF936" s="208"/>
      <c r="QOG936" s="208"/>
      <c r="QOH936" s="208"/>
      <c r="QOI936" s="208"/>
      <c r="QOJ936" s="208"/>
      <c r="QOK936" s="208"/>
      <c r="QOL936" s="208"/>
      <c r="QOM936" s="208"/>
      <c r="QON936" s="208"/>
      <c r="QOO936" s="208"/>
      <c r="QOP936" s="208"/>
      <c r="QOQ936" s="208"/>
      <c r="QOR936" s="208"/>
      <c r="QOS936" s="208"/>
      <c r="QOT936" s="208"/>
      <c r="QOU936" s="208"/>
      <c r="QOV936" s="208"/>
      <c r="QOW936" s="208"/>
      <c r="QOX936" s="208"/>
      <c r="QOY936" s="208"/>
      <c r="QOZ936" s="208"/>
      <c r="QPA936" s="208"/>
      <c r="QPB936" s="208"/>
      <c r="QPC936" s="208"/>
      <c r="QPD936" s="208"/>
      <c r="QPE936" s="208"/>
      <c r="QPF936" s="208"/>
      <c r="QPG936" s="208"/>
      <c r="QPH936" s="208"/>
      <c r="QPI936" s="208"/>
      <c r="QPJ936" s="208"/>
      <c r="QPK936" s="208"/>
      <c r="QPL936" s="208"/>
      <c r="QPM936" s="208"/>
      <c r="QPN936" s="208"/>
      <c r="QPO936" s="208"/>
      <c r="QPP936" s="208"/>
      <c r="QPQ936" s="208"/>
      <c r="QPR936" s="208"/>
      <c r="QPS936" s="208"/>
      <c r="QPT936" s="208"/>
      <c r="QPU936" s="208"/>
      <c r="QPV936" s="208"/>
      <c r="QPW936" s="208"/>
      <c r="QPX936" s="208"/>
      <c r="QPY936" s="208"/>
      <c r="QPZ936" s="208"/>
      <c r="QQA936" s="208"/>
      <c r="QQB936" s="208"/>
      <c r="QQC936" s="208"/>
      <c r="QQD936" s="208"/>
      <c r="QQE936" s="208"/>
      <c r="QQF936" s="208"/>
      <c r="QQG936" s="208"/>
      <c r="QQH936" s="208"/>
      <c r="QQI936" s="208"/>
      <c r="QQJ936" s="208"/>
      <c r="QQK936" s="208"/>
      <c r="QQL936" s="208"/>
      <c r="QQM936" s="208"/>
      <c r="QQN936" s="208"/>
      <c r="QQO936" s="208"/>
      <c r="QQP936" s="208"/>
      <c r="QQQ936" s="208"/>
      <c r="QQR936" s="208"/>
      <c r="QQS936" s="208"/>
      <c r="QQT936" s="208"/>
      <c r="QQU936" s="208"/>
      <c r="QQV936" s="208"/>
      <c r="QQW936" s="208"/>
      <c r="QQX936" s="208"/>
      <c r="QQY936" s="208"/>
      <c r="QQZ936" s="208"/>
      <c r="QRA936" s="208"/>
      <c r="QRB936" s="208"/>
      <c r="QRC936" s="208"/>
      <c r="QRD936" s="208"/>
      <c r="QRE936" s="208"/>
      <c r="QRF936" s="208"/>
      <c r="QRG936" s="208"/>
      <c r="QRH936" s="208"/>
      <c r="QRI936" s="208"/>
      <c r="QRJ936" s="208"/>
      <c r="QRK936" s="208"/>
      <c r="QRL936" s="208"/>
      <c r="QRM936" s="208"/>
      <c r="QRN936" s="208"/>
      <c r="QRO936" s="208"/>
      <c r="QRP936" s="208"/>
      <c r="QRQ936" s="208"/>
      <c r="QRR936" s="208"/>
      <c r="QRS936" s="208"/>
      <c r="QRT936" s="208"/>
      <c r="QRU936" s="208"/>
      <c r="QRV936" s="208"/>
      <c r="QRW936" s="208"/>
      <c r="QRX936" s="208"/>
      <c r="QRY936" s="208"/>
      <c r="QRZ936" s="208"/>
      <c r="QSA936" s="208"/>
      <c r="QSB936" s="208"/>
      <c r="QSC936" s="208"/>
      <c r="QSD936" s="208"/>
      <c r="QSE936" s="208"/>
      <c r="QSF936" s="208"/>
      <c r="QSG936" s="208"/>
      <c r="QSH936" s="208"/>
      <c r="QSI936" s="208"/>
      <c r="QSJ936" s="208"/>
      <c r="QSK936" s="208"/>
      <c r="QSL936" s="208"/>
      <c r="QSM936" s="208"/>
      <c r="QSN936" s="208"/>
      <c r="QSO936" s="208"/>
      <c r="QSP936" s="208"/>
      <c r="QSQ936" s="208"/>
      <c r="QSR936" s="208"/>
      <c r="QSS936" s="208"/>
      <c r="QST936" s="208"/>
      <c r="QSU936" s="208"/>
      <c r="QSV936" s="208"/>
      <c r="QSW936" s="208"/>
      <c r="QSX936" s="208"/>
      <c r="QSY936" s="208"/>
      <c r="QSZ936" s="208"/>
      <c r="QTA936" s="208"/>
      <c r="QTB936" s="208"/>
      <c r="QTC936" s="208"/>
      <c r="QTD936" s="208"/>
      <c r="QTE936" s="208"/>
      <c r="QTF936" s="208"/>
      <c r="QTG936" s="208"/>
      <c r="QTH936" s="208"/>
      <c r="QTI936" s="208"/>
      <c r="QTJ936" s="208"/>
      <c r="QTK936" s="208"/>
      <c r="QTL936" s="208"/>
      <c r="QTM936" s="208"/>
      <c r="QTN936" s="208"/>
      <c r="QTO936" s="208"/>
      <c r="QTP936" s="208"/>
      <c r="QTQ936" s="208"/>
      <c r="QTR936" s="208"/>
      <c r="QTS936" s="208"/>
      <c r="QTT936" s="208"/>
      <c r="QTU936" s="208"/>
      <c r="QTV936" s="208"/>
      <c r="QTW936" s="208"/>
      <c r="QTX936" s="208"/>
      <c r="QTY936" s="208"/>
      <c r="QTZ936" s="208"/>
      <c r="QUA936" s="208"/>
      <c r="QUB936" s="208"/>
      <c r="QUC936" s="208"/>
      <c r="QUD936" s="208"/>
      <c r="QUE936" s="208"/>
      <c r="QUF936" s="208"/>
      <c r="QUG936" s="208"/>
      <c r="QUH936" s="208"/>
      <c r="QUI936" s="208"/>
      <c r="QUJ936" s="208"/>
      <c r="QUK936" s="208"/>
      <c r="QUL936" s="208"/>
      <c r="QUM936" s="208"/>
      <c r="QUN936" s="208"/>
      <c r="QUO936" s="208"/>
      <c r="QUP936" s="208"/>
      <c r="QUQ936" s="208"/>
      <c r="QUR936" s="208"/>
      <c r="QUS936" s="208"/>
      <c r="QUT936" s="208"/>
      <c r="QUU936" s="208"/>
      <c r="QUV936" s="208"/>
      <c r="QUW936" s="208"/>
      <c r="QUX936" s="208"/>
      <c r="QUY936" s="208"/>
      <c r="QUZ936" s="208"/>
      <c r="QVA936" s="208"/>
      <c r="QVB936" s="208"/>
      <c r="QVC936" s="208"/>
      <c r="QVD936" s="208"/>
      <c r="QVE936" s="208"/>
      <c r="QVF936" s="208"/>
      <c r="QVG936" s="208"/>
      <c r="QVH936" s="208"/>
      <c r="QVI936" s="208"/>
      <c r="QVJ936" s="208"/>
      <c r="QVK936" s="208"/>
      <c r="QVL936" s="208"/>
      <c r="QVM936" s="208"/>
      <c r="QVN936" s="208"/>
      <c r="QVO936" s="208"/>
      <c r="QVP936" s="208"/>
      <c r="QVQ936" s="208"/>
      <c r="QVR936" s="208"/>
      <c r="QVS936" s="208"/>
      <c r="QVT936" s="208"/>
      <c r="QVU936" s="208"/>
      <c r="QVV936" s="208"/>
      <c r="QVW936" s="208"/>
      <c r="QVX936" s="208"/>
      <c r="QVY936" s="208"/>
      <c r="QVZ936" s="208"/>
      <c r="QWA936" s="208"/>
      <c r="QWB936" s="208"/>
      <c r="QWC936" s="208"/>
      <c r="QWD936" s="208"/>
      <c r="QWE936" s="208"/>
      <c r="QWF936" s="208"/>
      <c r="QWG936" s="208"/>
      <c r="QWH936" s="208"/>
      <c r="QWI936" s="208"/>
      <c r="QWJ936" s="208"/>
      <c r="QWK936" s="208"/>
      <c r="QWL936" s="208"/>
      <c r="QWM936" s="208"/>
      <c r="QWN936" s="208"/>
      <c r="QWO936" s="208"/>
      <c r="QWP936" s="208"/>
      <c r="QWQ936" s="208"/>
      <c r="QWR936" s="208"/>
      <c r="QWS936" s="208"/>
      <c r="QWT936" s="208"/>
      <c r="QWU936" s="208"/>
      <c r="QWV936" s="208"/>
      <c r="QWW936" s="208"/>
      <c r="QWX936" s="208"/>
      <c r="QWY936" s="208"/>
      <c r="QWZ936" s="208"/>
      <c r="QXA936" s="208"/>
      <c r="QXB936" s="208"/>
      <c r="QXC936" s="208"/>
      <c r="QXD936" s="208"/>
      <c r="QXE936" s="208"/>
      <c r="QXF936" s="208"/>
      <c r="QXG936" s="208"/>
      <c r="QXH936" s="208"/>
      <c r="QXI936" s="208"/>
      <c r="QXJ936" s="208"/>
      <c r="QXK936" s="208"/>
      <c r="QXL936" s="208"/>
      <c r="QXM936" s="208"/>
      <c r="QXN936" s="208"/>
      <c r="QXO936" s="208"/>
      <c r="QXP936" s="208"/>
      <c r="QXQ936" s="208"/>
      <c r="QXR936" s="208"/>
      <c r="QXS936" s="208"/>
      <c r="QXT936" s="208"/>
      <c r="QXU936" s="208"/>
      <c r="QXV936" s="208"/>
      <c r="QXW936" s="208"/>
      <c r="QXX936" s="208"/>
      <c r="QXY936" s="208"/>
      <c r="QXZ936" s="208"/>
      <c r="QYA936" s="208"/>
      <c r="QYB936" s="208"/>
      <c r="QYC936" s="208"/>
      <c r="QYD936" s="208"/>
      <c r="QYE936" s="208"/>
      <c r="QYF936" s="208"/>
      <c r="QYG936" s="208"/>
      <c r="QYH936" s="208"/>
      <c r="QYI936" s="208"/>
      <c r="QYJ936" s="208"/>
      <c r="QYK936" s="208"/>
      <c r="QYL936" s="208"/>
      <c r="QYM936" s="208"/>
      <c r="QYN936" s="208"/>
      <c r="QYO936" s="208"/>
      <c r="QYP936" s="208"/>
      <c r="QYQ936" s="208"/>
      <c r="QYR936" s="208"/>
      <c r="QYS936" s="208"/>
      <c r="QYT936" s="208"/>
      <c r="QYU936" s="208"/>
      <c r="QYV936" s="208"/>
      <c r="QYW936" s="208"/>
      <c r="QYX936" s="208"/>
      <c r="QYY936" s="208"/>
      <c r="QYZ936" s="208"/>
      <c r="QZA936" s="208"/>
      <c r="QZB936" s="208"/>
      <c r="QZC936" s="208"/>
      <c r="QZD936" s="208"/>
      <c r="QZE936" s="208"/>
      <c r="QZF936" s="208"/>
      <c r="QZG936" s="208"/>
      <c r="QZH936" s="208"/>
      <c r="QZI936" s="208"/>
      <c r="QZJ936" s="208"/>
      <c r="QZK936" s="208"/>
      <c r="QZL936" s="208"/>
      <c r="QZM936" s="208"/>
      <c r="QZN936" s="208"/>
      <c r="QZO936" s="208"/>
      <c r="QZP936" s="208"/>
      <c r="QZQ936" s="208"/>
      <c r="QZR936" s="208"/>
      <c r="QZS936" s="208"/>
      <c r="QZT936" s="208"/>
      <c r="QZU936" s="208"/>
      <c r="QZV936" s="208"/>
      <c r="QZW936" s="208"/>
      <c r="QZX936" s="208"/>
      <c r="QZY936" s="208"/>
      <c r="QZZ936" s="208"/>
      <c r="RAA936" s="208"/>
      <c r="RAB936" s="208"/>
      <c r="RAC936" s="208"/>
      <c r="RAD936" s="208"/>
      <c r="RAE936" s="208"/>
      <c r="RAF936" s="208"/>
      <c r="RAG936" s="208"/>
      <c r="RAH936" s="208"/>
      <c r="RAI936" s="208"/>
      <c r="RAJ936" s="208"/>
      <c r="RAK936" s="208"/>
      <c r="RAL936" s="208"/>
      <c r="RAM936" s="208"/>
      <c r="RAN936" s="208"/>
      <c r="RAO936" s="208"/>
      <c r="RAP936" s="208"/>
      <c r="RAQ936" s="208"/>
      <c r="RAR936" s="208"/>
      <c r="RAS936" s="208"/>
      <c r="RAT936" s="208"/>
      <c r="RAU936" s="208"/>
      <c r="RAV936" s="208"/>
      <c r="RAW936" s="208"/>
      <c r="RAX936" s="208"/>
      <c r="RAY936" s="208"/>
      <c r="RAZ936" s="208"/>
      <c r="RBA936" s="208"/>
      <c r="RBB936" s="208"/>
      <c r="RBC936" s="208"/>
      <c r="RBD936" s="208"/>
      <c r="RBE936" s="208"/>
      <c r="RBF936" s="208"/>
      <c r="RBG936" s="208"/>
      <c r="RBH936" s="208"/>
      <c r="RBI936" s="208"/>
      <c r="RBJ936" s="208"/>
      <c r="RBK936" s="208"/>
      <c r="RBL936" s="208"/>
      <c r="RBM936" s="208"/>
      <c r="RBN936" s="208"/>
      <c r="RBO936" s="208"/>
      <c r="RBP936" s="208"/>
      <c r="RBQ936" s="208"/>
      <c r="RBR936" s="208"/>
      <c r="RBS936" s="208"/>
      <c r="RBT936" s="208"/>
      <c r="RBU936" s="208"/>
      <c r="RBV936" s="208"/>
      <c r="RBW936" s="208"/>
      <c r="RBX936" s="208"/>
      <c r="RBY936" s="208"/>
      <c r="RBZ936" s="208"/>
      <c r="RCA936" s="208"/>
      <c r="RCB936" s="208"/>
      <c r="RCC936" s="208"/>
      <c r="RCD936" s="208"/>
      <c r="RCE936" s="208"/>
      <c r="RCF936" s="208"/>
      <c r="RCG936" s="208"/>
      <c r="RCH936" s="208"/>
      <c r="RCI936" s="208"/>
      <c r="RCJ936" s="208"/>
      <c r="RCK936" s="208"/>
      <c r="RCL936" s="208"/>
      <c r="RCM936" s="208"/>
      <c r="RCN936" s="208"/>
      <c r="RCO936" s="208"/>
      <c r="RCP936" s="208"/>
      <c r="RCQ936" s="208"/>
      <c r="RCR936" s="208"/>
      <c r="RCS936" s="208"/>
      <c r="RCT936" s="208"/>
      <c r="RCU936" s="208"/>
      <c r="RCV936" s="208"/>
      <c r="RCW936" s="208"/>
      <c r="RCX936" s="208"/>
      <c r="RCY936" s="208"/>
      <c r="RCZ936" s="208"/>
      <c r="RDA936" s="208"/>
      <c r="RDB936" s="208"/>
      <c r="RDC936" s="208"/>
      <c r="RDD936" s="208"/>
      <c r="RDE936" s="208"/>
      <c r="RDF936" s="208"/>
      <c r="RDG936" s="208"/>
      <c r="RDH936" s="208"/>
      <c r="RDI936" s="208"/>
      <c r="RDJ936" s="208"/>
      <c r="RDK936" s="208"/>
      <c r="RDL936" s="208"/>
      <c r="RDM936" s="208"/>
      <c r="RDN936" s="208"/>
      <c r="RDO936" s="208"/>
      <c r="RDP936" s="208"/>
      <c r="RDQ936" s="208"/>
      <c r="RDR936" s="208"/>
      <c r="RDS936" s="208"/>
      <c r="RDT936" s="208"/>
      <c r="RDU936" s="208"/>
      <c r="RDV936" s="208"/>
      <c r="RDW936" s="208"/>
      <c r="RDX936" s="208"/>
      <c r="RDY936" s="208"/>
      <c r="RDZ936" s="208"/>
      <c r="REA936" s="208"/>
      <c r="REB936" s="208"/>
      <c r="REC936" s="208"/>
      <c r="RED936" s="208"/>
      <c r="REE936" s="208"/>
      <c r="REF936" s="208"/>
      <c r="REG936" s="208"/>
      <c r="REH936" s="208"/>
      <c r="REI936" s="208"/>
      <c r="REJ936" s="208"/>
      <c r="REK936" s="208"/>
      <c r="REL936" s="208"/>
      <c r="REM936" s="208"/>
      <c r="REN936" s="208"/>
      <c r="REO936" s="208"/>
      <c r="REP936" s="208"/>
      <c r="REQ936" s="208"/>
      <c r="RER936" s="208"/>
      <c r="RES936" s="208"/>
      <c r="RET936" s="208"/>
      <c r="REU936" s="208"/>
      <c r="REV936" s="208"/>
      <c r="REW936" s="208"/>
      <c r="REX936" s="208"/>
      <c r="REY936" s="208"/>
      <c r="REZ936" s="208"/>
      <c r="RFA936" s="208"/>
      <c r="RFB936" s="208"/>
      <c r="RFC936" s="208"/>
      <c r="RFD936" s="208"/>
      <c r="RFE936" s="208"/>
      <c r="RFF936" s="208"/>
      <c r="RFG936" s="208"/>
      <c r="RFH936" s="208"/>
      <c r="RFI936" s="208"/>
      <c r="RFJ936" s="208"/>
      <c r="RFK936" s="208"/>
      <c r="RFL936" s="208"/>
      <c r="RFM936" s="208"/>
      <c r="RFN936" s="208"/>
      <c r="RFO936" s="208"/>
      <c r="RFP936" s="208"/>
      <c r="RFQ936" s="208"/>
      <c r="RFR936" s="208"/>
      <c r="RFS936" s="208"/>
      <c r="RFT936" s="208"/>
      <c r="RFU936" s="208"/>
      <c r="RFV936" s="208"/>
      <c r="RFW936" s="208"/>
      <c r="RFX936" s="208"/>
      <c r="RFY936" s="208"/>
      <c r="RFZ936" s="208"/>
      <c r="RGA936" s="208"/>
      <c r="RGB936" s="208"/>
      <c r="RGC936" s="208"/>
      <c r="RGD936" s="208"/>
      <c r="RGE936" s="208"/>
      <c r="RGF936" s="208"/>
      <c r="RGG936" s="208"/>
      <c r="RGH936" s="208"/>
      <c r="RGI936" s="208"/>
      <c r="RGJ936" s="208"/>
      <c r="RGK936" s="208"/>
      <c r="RGL936" s="208"/>
      <c r="RGM936" s="208"/>
      <c r="RGN936" s="208"/>
      <c r="RGO936" s="208"/>
      <c r="RGP936" s="208"/>
      <c r="RGQ936" s="208"/>
      <c r="RGR936" s="208"/>
      <c r="RGS936" s="208"/>
      <c r="RGT936" s="208"/>
      <c r="RGU936" s="208"/>
      <c r="RGV936" s="208"/>
      <c r="RGW936" s="208"/>
      <c r="RGX936" s="208"/>
      <c r="RGY936" s="208"/>
      <c r="RGZ936" s="208"/>
      <c r="RHA936" s="208"/>
      <c r="RHB936" s="208"/>
      <c r="RHC936" s="208"/>
      <c r="RHD936" s="208"/>
      <c r="RHE936" s="208"/>
      <c r="RHF936" s="208"/>
      <c r="RHG936" s="208"/>
      <c r="RHH936" s="208"/>
      <c r="RHI936" s="208"/>
      <c r="RHJ936" s="208"/>
      <c r="RHK936" s="208"/>
      <c r="RHL936" s="208"/>
      <c r="RHM936" s="208"/>
      <c r="RHN936" s="208"/>
      <c r="RHO936" s="208"/>
      <c r="RHP936" s="208"/>
      <c r="RHQ936" s="208"/>
      <c r="RHR936" s="208"/>
      <c r="RHS936" s="208"/>
      <c r="RHT936" s="208"/>
      <c r="RHU936" s="208"/>
      <c r="RHV936" s="208"/>
      <c r="RHW936" s="208"/>
      <c r="RHX936" s="208"/>
      <c r="RHY936" s="208"/>
      <c r="RHZ936" s="208"/>
      <c r="RIA936" s="208"/>
      <c r="RIB936" s="208"/>
      <c r="RIC936" s="208"/>
      <c r="RID936" s="208"/>
      <c r="RIE936" s="208"/>
      <c r="RIF936" s="208"/>
      <c r="RIG936" s="208"/>
      <c r="RIH936" s="208"/>
      <c r="RII936" s="208"/>
      <c r="RIJ936" s="208"/>
      <c r="RIK936" s="208"/>
      <c r="RIL936" s="208"/>
      <c r="RIM936" s="208"/>
      <c r="RIN936" s="208"/>
      <c r="RIO936" s="208"/>
      <c r="RIP936" s="208"/>
      <c r="RIQ936" s="208"/>
      <c r="RIR936" s="208"/>
      <c r="RIS936" s="208"/>
      <c r="RIT936" s="208"/>
      <c r="RIU936" s="208"/>
      <c r="RIV936" s="208"/>
      <c r="RIW936" s="208"/>
      <c r="RIX936" s="208"/>
      <c r="RIY936" s="208"/>
      <c r="RIZ936" s="208"/>
      <c r="RJA936" s="208"/>
      <c r="RJB936" s="208"/>
      <c r="RJC936" s="208"/>
      <c r="RJD936" s="208"/>
      <c r="RJE936" s="208"/>
      <c r="RJF936" s="208"/>
      <c r="RJG936" s="208"/>
      <c r="RJH936" s="208"/>
      <c r="RJI936" s="208"/>
      <c r="RJJ936" s="208"/>
      <c r="RJK936" s="208"/>
      <c r="RJL936" s="208"/>
      <c r="RJM936" s="208"/>
      <c r="RJN936" s="208"/>
      <c r="RJO936" s="208"/>
      <c r="RJP936" s="208"/>
      <c r="RJQ936" s="208"/>
      <c r="RJR936" s="208"/>
      <c r="RJS936" s="208"/>
      <c r="RJT936" s="208"/>
      <c r="RJU936" s="208"/>
      <c r="RJV936" s="208"/>
      <c r="RJW936" s="208"/>
      <c r="RJX936" s="208"/>
      <c r="RJY936" s="208"/>
      <c r="RJZ936" s="208"/>
      <c r="RKA936" s="208"/>
      <c r="RKB936" s="208"/>
      <c r="RKC936" s="208"/>
      <c r="RKD936" s="208"/>
      <c r="RKE936" s="208"/>
      <c r="RKF936" s="208"/>
      <c r="RKG936" s="208"/>
      <c r="RKH936" s="208"/>
      <c r="RKI936" s="208"/>
      <c r="RKJ936" s="208"/>
      <c r="RKK936" s="208"/>
      <c r="RKL936" s="208"/>
      <c r="RKM936" s="208"/>
      <c r="RKN936" s="208"/>
      <c r="RKO936" s="208"/>
      <c r="RKP936" s="208"/>
      <c r="RKQ936" s="208"/>
      <c r="RKR936" s="208"/>
      <c r="RKS936" s="208"/>
      <c r="RKT936" s="208"/>
      <c r="RKU936" s="208"/>
      <c r="RKV936" s="208"/>
      <c r="RKW936" s="208"/>
      <c r="RKX936" s="208"/>
      <c r="RKY936" s="208"/>
      <c r="RKZ936" s="208"/>
      <c r="RLA936" s="208"/>
      <c r="RLB936" s="208"/>
      <c r="RLC936" s="208"/>
      <c r="RLD936" s="208"/>
      <c r="RLE936" s="208"/>
      <c r="RLF936" s="208"/>
      <c r="RLG936" s="208"/>
      <c r="RLH936" s="208"/>
      <c r="RLI936" s="208"/>
      <c r="RLJ936" s="208"/>
      <c r="RLK936" s="208"/>
      <c r="RLL936" s="208"/>
      <c r="RLM936" s="208"/>
      <c r="RLN936" s="208"/>
      <c r="RLO936" s="208"/>
      <c r="RLP936" s="208"/>
      <c r="RLQ936" s="208"/>
      <c r="RLR936" s="208"/>
      <c r="RLS936" s="208"/>
      <c r="RLT936" s="208"/>
      <c r="RLU936" s="208"/>
      <c r="RLV936" s="208"/>
      <c r="RLW936" s="208"/>
      <c r="RLX936" s="208"/>
      <c r="RLY936" s="208"/>
      <c r="RLZ936" s="208"/>
      <c r="RMA936" s="208"/>
      <c r="RMB936" s="208"/>
      <c r="RMC936" s="208"/>
      <c r="RMD936" s="208"/>
      <c r="RME936" s="208"/>
      <c r="RMF936" s="208"/>
      <c r="RMG936" s="208"/>
      <c r="RMH936" s="208"/>
      <c r="RMI936" s="208"/>
      <c r="RMJ936" s="208"/>
      <c r="RMK936" s="208"/>
      <c r="RML936" s="208"/>
      <c r="RMM936" s="208"/>
      <c r="RMN936" s="208"/>
      <c r="RMO936" s="208"/>
      <c r="RMP936" s="208"/>
      <c r="RMQ936" s="208"/>
      <c r="RMR936" s="208"/>
      <c r="RMS936" s="208"/>
      <c r="RMT936" s="208"/>
      <c r="RMU936" s="208"/>
      <c r="RMV936" s="208"/>
      <c r="RMW936" s="208"/>
      <c r="RMX936" s="208"/>
      <c r="RMY936" s="208"/>
      <c r="RMZ936" s="208"/>
      <c r="RNA936" s="208"/>
      <c r="RNB936" s="208"/>
      <c r="RNC936" s="208"/>
      <c r="RND936" s="208"/>
      <c r="RNE936" s="208"/>
      <c r="RNF936" s="208"/>
      <c r="RNG936" s="208"/>
      <c r="RNH936" s="208"/>
      <c r="RNI936" s="208"/>
      <c r="RNJ936" s="208"/>
      <c r="RNK936" s="208"/>
      <c r="RNL936" s="208"/>
      <c r="RNM936" s="208"/>
      <c r="RNN936" s="208"/>
      <c r="RNO936" s="208"/>
      <c r="RNP936" s="208"/>
      <c r="RNQ936" s="208"/>
      <c r="RNR936" s="208"/>
      <c r="RNS936" s="208"/>
      <c r="RNT936" s="208"/>
      <c r="RNU936" s="208"/>
      <c r="RNV936" s="208"/>
      <c r="RNW936" s="208"/>
      <c r="RNX936" s="208"/>
      <c r="RNY936" s="208"/>
      <c r="RNZ936" s="208"/>
      <c r="ROA936" s="208"/>
      <c r="ROB936" s="208"/>
      <c r="ROC936" s="208"/>
      <c r="ROD936" s="208"/>
      <c r="ROE936" s="208"/>
      <c r="ROF936" s="208"/>
      <c r="ROG936" s="208"/>
      <c r="ROH936" s="208"/>
      <c r="ROI936" s="208"/>
      <c r="ROJ936" s="208"/>
      <c r="ROK936" s="208"/>
      <c r="ROL936" s="208"/>
      <c r="ROM936" s="208"/>
      <c r="RON936" s="208"/>
      <c r="ROO936" s="208"/>
      <c r="ROP936" s="208"/>
      <c r="ROQ936" s="208"/>
      <c r="ROR936" s="208"/>
      <c r="ROS936" s="208"/>
      <c r="ROT936" s="208"/>
      <c r="ROU936" s="208"/>
      <c r="ROV936" s="208"/>
      <c r="ROW936" s="208"/>
      <c r="ROX936" s="208"/>
      <c r="ROY936" s="208"/>
      <c r="ROZ936" s="208"/>
      <c r="RPA936" s="208"/>
      <c r="RPB936" s="208"/>
      <c r="RPC936" s="208"/>
      <c r="RPD936" s="208"/>
      <c r="RPE936" s="208"/>
      <c r="RPF936" s="208"/>
      <c r="RPG936" s="208"/>
      <c r="RPH936" s="208"/>
      <c r="RPI936" s="208"/>
      <c r="RPJ936" s="208"/>
      <c r="RPK936" s="208"/>
      <c r="RPL936" s="208"/>
      <c r="RPM936" s="208"/>
      <c r="RPN936" s="208"/>
      <c r="RPO936" s="208"/>
      <c r="RPP936" s="208"/>
      <c r="RPQ936" s="208"/>
      <c r="RPR936" s="208"/>
      <c r="RPS936" s="208"/>
      <c r="RPT936" s="208"/>
      <c r="RPU936" s="208"/>
      <c r="RPV936" s="208"/>
      <c r="RPW936" s="208"/>
      <c r="RPX936" s="208"/>
      <c r="RPY936" s="208"/>
      <c r="RPZ936" s="208"/>
      <c r="RQA936" s="208"/>
      <c r="RQB936" s="208"/>
      <c r="RQC936" s="208"/>
      <c r="RQD936" s="208"/>
      <c r="RQE936" s="208"/>
      <c r="RQF936" s="208"/>
      <c r="RQG936" s="208"/>
      <c r="RQH936" s="208"/>
      <c r="RQI936" s="208"/>
      <c r="RQJ936" s="208"/>
      <c r="RQK936" s="208"/>
      <c r="RQL936" s="208"/>
      <c r="RQM936" s="208"/>
      <c r="RQN936" s="208"/>
      <c r="RQO936" s="208"/>
      <c r="RQP936" s="208"/>
      <c r="RQQ936" s="208"/>
      <c r="RQR936" s="208"/>
      <c r="RQS936" s="208"/>
      <c r="RQT936" s="208"/>
      <c r="RQU936" s="208"/>
      <c r="RQV936" s="208"/>
      <c r="RQW936" s="208"/>
      <c r="RQX936" s="208"/>
      <c r="RQY936" s="208"/>
      <c r="RQZ936" s="208"/>
      <c r="RRA936" s="208"/>
      <c r="RRB936" s="208"/>
      <c r="RRC936" s="208"/>
      <c r="RRD936" s="208"/>
      <c r="RRE936" s="208"/>
      <c r="RRF936" s="208"/>
      <c r="RRG936" s="208"/>
      <c r="RRH936" s="208"/>
      <c r="RRI936" s="208"/>
      <c r="RRJ936" s="208"/>
      <c r="RRK936" s="208"/>
      <c r="RRL936" s="208"/>
      <c r="RRM936" s="208"/>
      <c r="RRN936" s="208"/>
      <c r="RRO936" s="208"/>
      <c r="RRP936" s="208"/>
      <c r="RRQ936" s="208"/>
      <c r="RRR936" s="208"/>
      <c r="RRS936" s="208"/>
      <c r="RRT936" s="208"/>
      <c r="RRU936" s="208"/>
      <c r="RRV936" s="208"/>
      <c r="RRW936" s="208"/>
      <c r="RRX936" s="208"/>
      <c r="RRY936" s="208"/>
      <c r="RRZ936" s="208"/>
      <c r="RSA936" s="208"/>
      <c r="RSB936" s="208"/>
      <c r="RSC936" s="208"/>
      <c r="RSD936" s="208"/>
      <c r="RSE936" s="208"/>
      <c r="RSF936" s="208"/>
      <c r="RSG936" s="208"/>
      <c r="RSH936" s="208"/>
      <c r="RSI936" s="208"/>
      <c r="RSJ936" s="208"/>
      <c r="RSK936" s="208"/>
      <c r="RSL936" s="208"/>
      <c r="RSM936" s="208"/>
      <c r="RSN936" s="208"/>
      <c r="RSO936" s="208"/>
      <c r="RSP936" s="208"/>
      <c r="RSQ936" s="208"/>
      <c r="RSR936" s="208"/>
      <c r="RSS936" s="208"/>
      <c r="RST936" s="208"/>
      <c r="RSU936" s="208"/>
      <c r="RSV936" s="208"/>
      <c r="RSW936" s="208"/>
      <c r="RSX936" s="208"/>
      <c r="RSY936" s="208"/>
      <c r="RSZ936" s="208"/>
      <c r="RTA936" s="208"/>
      <c r="RTB936" s="208"/>
      <c r="RTC936" s="208"/>
      <c r="RTD936" s="208"/>
      <c r="RTE936" s="208"/>
      <c r="RTF936" s="208"/>
      <c r="RTG936" s="208"/>
      <c r="RTH936" s="208"/>
      <c r="RTI936" s="208"/>
      <c r="RTJ936" s="208"/>
      <c r="RTK936" s="208"/>
      <c r="RTL936" s="208"/>
      <c r="RTM936" s="208"/>
      <c r="RTN936" s="208"/>
      <c r="RTO936" s="208"/>
      <c r="RTP936" s="208"/>
      <c r="RTQ936" s="208"/>
      <c r="RTR936" s="208"/>
      <c r="RTS936" s="208"/>
      <c r="RTT936" s="208"/>
      <c r="RTU936" s="208"/>
      <c r="RTV936" s="208"/>
      <c r="RTW936" s="208"/>
      <c r="RTX936" s="208"/>
      <c r="RTY936" s="208"/>
      <c r="RTZ936" s="208"/>
      <c r="RUA936" s="208"/>
      <c r="RUB936" s="208"/>
      <c r="RUC936" s="208"/>
      <c r="RUD936" s="208"/>
      <c r="RUE936" s="208"/>
      <c r="RUF936" s="208"/>
      <c r="RUG936" s="208"/>
      <c r="RUH936" s="208"/>
      <c r="RUI936" s="208"/>
      <c r="RUJ936" s="208"/>
      <c r="RUK936" s="208"/>
      <c r="RUL936" s="208"/>
      <c r="RUM936" s="208"/>
      <c r="RUN936" s="208"/>
      <c r="RUO936" s="208"/>
      <c r="RUP936" s="208"/>
      <c r="RUQ936" s="208"/>
      <c r="RUR936" s="208"/>
      <c r="RUS936" s="208"/>
      <c r="RUT936" s="208"/>
      <c r="RUU936" s="208"/>
      <c r="RUV936" s="208"/>
      <c r="RUW936" s="208"/>
      <c r="RUX936" s="208"/>
      <c r="RUY936" s="208"/>
      <c r="RUZ936" s="208"/>
      <c r="RVA936" s="208"/>
      <c r="RVB936" s="208"/>
      <c r="RVC936" s="208"/>
      <c r="RVD936" s="208"/>
      <c r="RVE936" s="208"/>
      <c r="RVF936" s="208"/>
      <c r="RVG936" s="208"/>
      <c r="RVH936" s="208"/>
      <c r="RVI936" s="208"/>
      <c r="RVJ936" s="208"/>
      <c r="RVK936" s="208"/>
      <c r="RVL936" s="208"/>
      <c r="RVM936" s="208"/>
      <c r="RVN936" s="208"/>
      <c r="RVO936" s="208"/>
      <c r="RVP936" s="208"/>
      <c r="RVQ936" s="208"/>
      <c r="RVR936" s="208"/>
      <c r="RVS936" s="208"/>
      <c r="RVT936" s="208"/>
      <c r="RVU936" s="208"/>
      <c r="RVV936" s="208"/>
      <c r="RVW936" s="208"/>
      <c r="RVX936" s="208"/>
      <c r="RVY936" s="208"/>
      <c r="RVZ936" s="208"/>
      <c r="RWA936" s="208"/>
      <c r="RWB936" s="208"/>
      <c r="RWC936" s="208"/>
      <c r="RWD936" s="208"/>
      <c r="RWE936" s="208"/>
      <c r="RWF936" s="208"/>
      <c r="RWG936" s="208"/>
      <c r="RWH936" s="208"/>
      <c r="RWI936" s="208"/>
      <c r="RWJ936" s="208"/>
      <c r="RWK936" s="208"/>
      <c r="RWL936" s="208"/>
      <c r="RWM936" s="208"/>
      <c r="RWN936" s="208"/>
      <c r="RWO936" s="208"/>
      <c r="RWP936" s="208"/>
      <c r="RWQ936" s="208"/>
      <c r="RWR936" s="208"/>
      <c r="RWS936" s="208"/>
      <c r="RWT936" s="208"/>
      <c r="RWU936" s="208"/>
      <c r="RWV936" s="208"/>
      <c r="RWW936" s="208"/>
      <c r="RWX936" s="208"/>
      <c r="RWY936" s="208"/>
      <c r="RWZ936" s="208"/>
      <c r="RXA936" s="208"/>
      <c r="RXB936" s="208"/>
      <c r="RXC936" s="208"/>
      <c r="RXD936" s="208"/>
      <c r="RXE936" s="208"/>
      <c r="RXF936" s="208"/>
      <c r="RXG936" s="208"/>
      <c r="RXH936" s="208"/>
      <c r="RXI936" s="208"/>
      <c r="RXJ936" s="208"/>
      <c r="RXK936" s="208"/>
      <c r="RXL936" s="208"/>
      <c r="RXM936" s="208"/>
      <c r="RXN936" s="208"/>
      <c r="RXO936" s="208"/>
      <c r="RXP936" s="208"/>
      <c r="RXQ936" s="208"/>
      <c r="RXR936" s="208"/>
      <c r="RXS936" s="208"/>
      <c r="RXT936" s="208"/>
      <c r="RXU936" s="208"/>
      <c r="RXV936" s="208"/>
      <c r="RXW936" s="208"/>
      <c r="RXX936" s="208"/>
      <c r="RXY936" s="208"/>
      <c r="RXZ936" s="208"/>
      <c r="RYA936" s="208"/>
      <c r="RYB936" s="208"/>
      <c r="RYC936" s="208"/>
      <c r="RYD936" s="208"/>
      <c r="RYE936" s="208"/>
      <c r="RYF936" s="208"/>
      <c r="RYG936" s="208"/>
      <c r="RYH936" s="208"/>
      <c r="RYI936" s="208"/>
      <c r="RYJ936" s="208"/>
      <c r="RYK936" s="208"/>
      <c r="RYL936" s="208"/>
      <c r="RYM936" s="208"/>
      <c r="RYN936" s="208"/>
      <c r="RYO936" s="208"/>
      <c r="RYP936" s="208"/>
      <c r="RYQ936" s="208"/>
      <c r="RYR936" s="208"/>
      <c r="RYS936" s="208"/>
      <c r="RYT936" s="208"/>
      <c r="RYU936" s="208"/>
      <c r="RYV936" s="208"/>
      <c r="RYW936" s="208"/>
      <c r="RYX936" s="208"/>
      <c r="RYY936" s="208"/>
      <c r="RYZ936" s="208"/>
      <c r="RZA936" s="208"/>
      <c r="RZB936" s="208"/>
      <c r="RZC936" s="208"/>
      <c r="RZD936" s="208"/>
      <c r="RZE936" s="208"/>
      <c r="RZF936" s="208"/>
      <c r="RZG936" s="208"/>
      <c r="RZH936" s="208"/>
      <c r="RZI936" s="208"/>
      <c r="RZJ936" s="208"/>
      <c r="RZK936" s="208"/>
      <c r="RZL936" s="208"/>
      <c r="RZM936" s="208"/>
      <c r="RZN936" s="208"/>
      <c r="RZO936" s="208"/>
      <c r="RZP936" s="208"/>
      <c r="RZQ936" s="208"/>
      <c r="RZR936" s="208"/>
      <c r="RZS936" s="208"/>
      <c r="RZT936" s="208"/>
      <c r="RZU936" s="208"/>
      <c r="RZV936" s="208"/>
      <c r="RZW936" s="208"/>
      <c r="RZX936" s="208"/>
      <c r="RZY936" s="208"/>
      <c r="RZZ936" s="208"/>
      <c r="SAA936" s="208"/>
      <c r="SAB936" s="208"/>
      <c r="SAC936" s="208"/>
      <c r="SAD936" s="208"/>
      <c r="SAE936" s="208"/>
      <c r="SAF936" s="208"/>
      <c r="SAG936" s="208"/>
      <c r="SAH936" s="208"/>
      <c r="SAI936" s="208"/>
      <c r="SAJ936" s="208"/>
      <c r="SAK936" s="208"/>
      <c r="SAL936" s="208"/>
      <c r="SAM936" s="208"/>
      <c r="SAN936" s="208"/>
      <c r="SAO936" s="208"/>
      <c r="SAP936" s="208"/>
      <c r="SAQ936" s="208"/>
      <c r="SAR936" s="208"/>
      <c r="SAS936" s="208"/>
      <c r="SAT936" s="208"/>
      <c r="SAU936" s="208"/>
      <c r="SAV936" s="208"/>
      <c r="SAW936" s="208"/>
      <c r="SAX936" s="208"/>
      <c r="SAY936" s="208"/>
      <c r="SAZ936" s="208"/>
      <c r="SBA936" s="208"/>
      <c r="SBB936" s="208"/>
      <c r="SBC936" s="208"/>
      <c r="SBD936" s="208"/>
      <c r="SBE936" s="208"/>
      <c r="SBF936" s="208"/>
      <c r="SBG936" s="208"/>
      <c r="SBH936" s="208"/>
      <c r="SBI936" s="208"/>
      <c r="SBJ936" s="208"/>
      <c r="SBK936" s="208"/>
      <c r="SBL936" s="208"/>
      <c r="SBM936" s="208"/>
      <c r="SBN936" s="208"/>
      <c r="SBO936" s="208"/>
      <c r="SBP936" s="208"/>
      <c r="SBQ936" s="208"/>
      <c r="SBR936" s="208"/>
      <c r="SBS936" s="208"/>
      <c r="SBT936" s="208"/>
      <c r="SBU936" s="208"/>
      <c r="SBV936" s="208"/>
      <c r="SBW936" s="208"/>
      <c r="SBX936" s="208"/>
      <c r="SBY936" s="208"/>
      <c r="SBZ936" s="208"/>
      <c r="SCA936" s="208"/>
      <c r="SCB936" s="208"/>
      <c r="SCC936" s="208"/>
      <c r="SCD936" s="208"/>
      <c r="SCE936" s="208"/>
      <c r="SCF936" s="208"/>
      <c r="SCG936" s="208"/>
      <c r="SCH936" s="208"/>
      <c r="SCI936" s="208"/>
      <c r="SCJ936" s="208"/>
      <c r="SCK936" s="208"/>
      <c r="SCL936" s="208"/>
      <c r="SCM936" s="208"/>
      <c r="SCN936" s="208"/>
      <c r="SCO936" s="208"/>
      <c r="SCP936" s="208"/>
      <c r="SCQ936" s="208"/>
      <c r="SCR936" s="208"/>
      <c r="SCS936" s="208"/>
      <c r="SCT936" s="208"/>
      <c r="SCU936" s="208"/>
      <c r="SCV936" s="208"/>
      <c r="SCW936" s="208"/>
      <c r="SCX936" s="208"/>
      <c r="SCY936" s="208"/>
      <c r="SCZ936" s="208"/>
      <c r="SDA936" s="208"/>
      <c r="SDB936" s="208"/>
      <c r="SDC936" s="208"/>
      <c r="SDD936" s="208"/>
      <c r="SDE936" s="208"/>
      <c r="SDF936" s="208"/>
      <c r="SDG936" s="208"/>
      <c r="SDH936" s="208"/>
      <c r="SDI936" s="208"/>
      <c r="SDJ936" s="208"/>
      <c r="SDK936" s="208"/>
      <c r="SDL936" s="208"/>
      <c r="SDM936" s="208"/>
      <c r="SDN936" s="208"/>
      <c r="SDO936" s="208"/>
      <c r="SDP936" s="208"/>
      <c r="SDQ936" s="208"/>
      <c r="SDR936" s="208"/>
      <c r="SDS936" s="208"/>
      <c r="SDT936" s="208"/>
      <c r="SDU936" s="208"/>
      <c r="SDV936" s="208"/>
      <c r="SDW936" s="208"/>
      <c r="SDX936" s="208"/>
      <c r="SDY936" s="208"/>
      <c r="SDZ936" s="208"/>
      <c r="SEA936" s="208"/>
      <c r="SEB936" s="208"/>
      <c r="SEC936" s="208"/>
      <c r="SED936" s="208"/>
      <c r="SEE936" s="208"/>
      <c r="SEF936" s="208"/>
      <c r="SEG936" s="208"/>
      <c r="SEH936" s="208"/>
      <c r="SEI936" s="208"/>
      <c r="SEJ936" s="208"/>
      <c r="SEK936" s="208"/>
      <c r="SEL936" s="208"/>
      <c r="SEM936" s="208"/>
      <c r="SEN936" s="208"/>
      <c r="SEO936" s="208"/>
      <c r="SEP936" s="208"/>
      <c r="SEQ936" s="208"/>
      <c r="SER936" s="208"/>
      <c r="SES936" s="208"/>
      <c r="SET936" s="208"/>
      <c r="SEU936" s="208"/>
      <c r="SEV936" s="208"/>
      <c r="SEW936" s="208"/>
      <c r="SEX936" s="208"/>
      <c r="SEY936" s="208"/>
      <c r="SEZ936" s="208"/>
      <c r="SFA936" s="208"/>
      <c r="SFB936" s="208"/>
      <c r="SFC936" s="208"/>
      <c r="SFD936" s="208"/>
      <c r="SFE936" s="208"/>
      <c r="SFF936" s="208"/>
      <c r="SFG936" s="208"/>
      <c r="SFH936" s="208"/>
      <c r="SFI936" s="208"/>
      <c r="SFJ936" s="208"/>
      <c r="SFK936" s="208"/>
      <c r="SFL936" s="208"/>
      <c r="SFM936" s="208"/>
      <c r="SFN936" s="208"/>
      <c r="SFO936" s="208"/>
      <c r="SFP936" s="208"/>
      <c r="SFQ936" s="208"/>
      <c r="SFR936" s="208"/>
      <c r="SFS936" s="208"/>
      <c r="SFT936" s="208"/>
      <c r="SFU936" s="208"/>
      <c r="SFV936" s="208"/>
      <c r="SFW936" s="208"/>
      <c r="SFX936" s="208"/>
      <c r="SFY936" s="208"/>
      <c r="SFZ936" s="208"/>
      <c r="SGA936" s="208"/>
      <c r="SGB936" s="208"/>
      <c r="SGC936" s="208"/>
      <c r="SGD936" s="208"/>
      <c r="SGE936" s="208"/>
      <c r="SGF936" s="208"/>
      <c r="SGG936" s="208"/>
      <c r="SGH936" s="208"/>
      <c r="SGI936" s="208"/>
      <c r="SGJ936" s="208"/>
      <c r="SGK936" s="208"/>
      <c r="SGL936" s="208"/>
      <c r="SGM936" s="208"/>
      <c r="SGN936" s="208"/>
      <c r="SGO936" s="208"/>
      <c r="SGP936" s="208"/>
      <c r="SGQ936" s="208"/>
      <c r="SGR936" s="208"/>
      <c r="SGS936" s="208"/>
      <c r="SGT936" s="208"/>
      <c r="SGU936" s="208"/>
      <c r="SGV936" s="208"/>
      <c r="SGW936" s="208"/>
      <c r="SGX936" s="208"/>
      <c r="SGY936" s="208"/>
      <c r="SGZ936" s="208"/>
      <c r="SHA936" s="208"/>
      <c r="SHB936" s="208"/>
      <c r="SHC936" s="208"/>
      <c r="SHD936" s="208"/>
      <c r="SHE936" s="208"/>
      <c r="SHF936" s="208"/>
      <c r="SHG936" s="208"/>
      <c r="SHH936" s="208"/>
      <c r="SHI936" s="208"/>
      <c r="SHJ936" s="208"/>
      <c r="SHK936" s="208"/>
      <c r="SHL936" s="208"/>
      <c r="SHM936" s="208"/>
      <c r="SHN936" s="208"/>
      <c r="SHO936" s="208"/>
      <c r="SHP936" s="208"/>
      <c r="SHQ936" s="208"/>
      <c r="SHR936" s="208"/>
      <c r="SHS936" s="208"/>
      <c r="SHT936" s="208"/>
      <c r="SHU936" s="208"/>
      <c r="SHV936" s="208"/>
      <c r="SHW936" s="208"/>
      <c r="SHX936" s="208"/>
      <c r="SHY936" s="208"/>
      <c r="SHZ936" s="208"/>
      <c r="SIA936" s="208"/>
      <c r="SIB936" s="208"/>
      <c r="SIC936" s="208"/>
      <c r="SID936" s="208"/>
      <c r="SIE936" s="208"/>
      <c r="SIF936" s="208"/>
      <c r="SIG936" s="208"/>
      <c r="SIH936" s="208"/>
      <c r="SII936" s="208"/>
      <c r="SIJ936" s="208"/>
      <c r="SIK936" s="208"/>
      <c r="SIL936" s="208"/>
      <c r="SIM936" s="208"/>
      <c r="SIN936" s="208"/>
      <c r="SIO936" s="208"/>
      <c r="SIP936" s="208"/>
      <c r="SIQ936" s="208"/>
      <c r="SIR936" s="208"/>
      <c r="SIS936" s="208"/>
      <c r="SIT936" s="208"/>
      <c r="SIU936" s="208"/>
      <c r="SIV936" s="208"/>
      <c r="SIW936" s="208"/>
      <c r="SIX936" s="208"/>
      <c r="SIY936" s="208"/>
      <c r="SIZ936" s="208"/>
      <c r="SJA936" s="208"/>
      <c r="SJB936" s="208"/>
      <c r="SJC936" s="208"/>
      <c r="SJD936" s="208"/>
      <c r="SJE936" s="208"/>
      <c r="SJF936" s="208"/>
      <c r="SJG936" s="208"/>
      <c r="SJH936" s="208"/>
      <c r="SJI936" s="208"/>
      <c r="SJJ936" s="208"/>
      <c r="SJK936" s="208"/>
      <c r="SJL936" s="208"/>
      <c r="SJM936" s="208"/>
      <c r="SJN936" s="208"/>
      <c r="SJO936" s="208"/>
      <c r="SJP936" s="208"/>
      <c r="SJQ936" s="208"/>
      <c r="SJR936" s="208"/>
      <c r="SJS936" s="208"/>
      <c r="SJT936" s="208"/>
      <c r="SJU936" s="208"/>
      <c r="SJV936" s="208"/>
      <c r="SJW936" s="208"/>
      <c r="SJX936" s="208"/>
      <c r="SJY936" s="208"/>
      <c r="SJZ936" s="208"/>
      <c r="SKA936" s="208"/>
      <c r="SKB936" s="208"/>
      <c r="SKC936" s="208"/>
      <c r="SKD936" s="208"/>
      <c r="SKE936" s="208"/>
      <c r="SKF936" s="208"/>
      <c r="SKG936" s="208"/>
      <c r="SKH936" s="208"/>
      <c r="SKI936" s="208"/>
      <c r="SKJ936" s="208"/>
      <c r="SKK936" s="208"/>
      <c r="SKL936" s="208"/>
      <c r="SKM936" s="208"/>
      <c r="SKN936" s="208"/>
      <c r="SKO936" s="208"/>
      <c r="SKP936" s="208"/>
      <c r="SKQ936" s="208"/>
      <c r="SKR936" s="208"/>
      <c r="SKS936" s="208"/>
      <c r="SKT936" s="208"/>
      <c r="SKU936" s="208"/>
      <c r="SKV936" s="208"/>
      <c r="SKW936" s="208"/>
      <c r="SKX936" s="208"/>
      <c r="SKY936" s="208"/>
      <c r="SKZ936" s="208"/>
      <c r="SLA936" s="208"/>
      <c r="SLB936" s="208"/>
      <c r="SLC936" s="208"/>
      <c r="SLD936" s="208"/>
      <c r="SLE936" s="208"/>
      <c r="SLF936" s="208"/>
      <c r="SLG936" s="208"/>
      <c r="SLH936" s="208"/>
      <c r="SLI936" s="208"/>
      <c r="SLJ936" s="208"/>
      <c r="SLK936" s="208"/>
      <c r="SLL936" s="208"/>
      <c r="SLM936" s="208"/>
      <c r="SLN936" s="208"/>
      <c r="SLO936" s="208"/>
      <c r="SLP936" s="208"/>
      <c r="SLQ936" s="208"/>
      <c r="SLR936" s="208"/>
      <c r="SLS936" s="208"/>
      <c r="SLT936" s="208"/>
      <c r="SLU936" s="208"/>
      <c r="SLV936" s="208"/>
      <c r="SLW936" s="208"/>
      <c r="SLX936" s="208"/>
      <c r="SLY936" s="208"/>
      <c r="SLZ936" s="208"/>
      <c r="SMA936" s="208"/>
      <c r="SMB936" s="208"/>
      <c r="SMC936" s="208"/>
      <c r="SMD936" s="208"/>
      <c r="SME936" s="208"/>
      <c r="SMF936" s="208"/>
      <c r="SMG936" s="208"/>
      <c r="SMH936" s="208"/>
      <c r="SMI936" s="208"/>
      <c r="SMJ936" s="208"/>
      <c r="SMK936" s="208"/>
      <c r="SML936" s="208"/>
      <c r="SMM936" s="208"/>
      <c r="SMN936" s="208"/>
      <c r="SMO936" s="208"/>
      <c r="SMP936" s="208"/>
      <c r="SMQ936" s="208"/>
      <c r="SMR936" s="208"/>
      <c r="SMS936" s="208"/>
      <c r="SMT936" s="208"/>
      <c r="SMU936" s="208"/>
      <c r="SMV936" s="208"/>
      <c r="SMW936" s="208"/>
      <c r="SMX936" s="208"/>
      <c r="SMY936" s="208"/>
      <c r="SMZ936" s="208"/>
      <c r="SNA936" s="208"/>
      <c r="SNB936" s="208"/>
      <c r="SNC936" s="208"/>
      <c r="SND936" s="208"/>
      <c r="SNE936" s="208"/>
      <c r="SNF936" s="208"/>
      <c r="SNG936" s="208"/>
      <c r="SNH936" s="208"/>
      <c r="SNI936" s="208"/>
      <c r="SNJ936" s="208"/>
      <c r="SNK936" s="208"/>
      <c r="SNL936" s="208"/>
      <c r="SNM936" s="208"/>
      <c r="SNN936" s="208"/>
      <c r="SNO936" s="208"/>
      <c r="SNP936" s="208"/>
      <c r="SNQ936" s="208"/>
      <c r="SNR936" s="208"/>
      <c r="SNS936" s="208"/>
      <c r="SNT936" s="208"/>
      <c r="SNU936" s="208"/>
      <c r="SNV936" s="208"/>
      <c r="SNW936" s="208"/>
      <c r="SNX936" s="208"/>
      <c r="SNY936" s="208"/>
      <c r="SNZ936" s="208"/>
      <c r="SOA936" s="208"/>
      <c r="SOB936" s="208"/>
      <c r="SOC936" s="208"/>
      <c r="SOD936" s="208"/>
      <c r="SOE936" s="208"/>
      <c r="SOF936" s="208"/>
      <c r="SOG936" s="208"/>
      <c r="SOH936" s="208"/>
      <c r="SOI936" s="208"/>
      <c r="SOJ936" s="208"/>
      <c r="SOK936" s="208"/>
      <c r="SOL936" s="208"/>
      <c r="SOM936" s="208"/>
      <c r="SON936" s="208"/>
      <c r="SOO936" s="208"/>
      <c r="SOP936" s="208"/>
      <c r="SOQ936" s="208"/>
      <c r="SOR936" s="208"/>
      <c r="SOS936" s="208"/>
      <c r="SOT936" s="208"/>
      <c r="SOU936" s="208"/>
      <c r="SOV936" s="208"/>
      <c r="SOW936" s="208"/>
      <c r="SOX936" s="208"/>
      <c r="SOY936" s="208"/>
      <c r="SOZ936" s="208"/>
      <c r="SPA936" s="208"/>
      <c r="SPB936" s="208"/>
      <c r="SPC936" s="208"/>
      <c r="SPD936" s="208"/>
      <c r="SPE936" s="208"/>
      <c r="SPF936" s="208"/>
      <c r="SPG936" s="208"/>
      <c r="SPH936" s="208"/>
      <c r="SPI936" s="208"/>
      <c r="SPJ936" s="208"/>
      <c r="SPK936" s="208"/>
      <c r="SPL936" s="208"/>
      <c r="SPM936" s="208"/>
      <c r="SPN936" s="208"/>
      <c r="SPO936" s="208"/>
      <c r="SPP936" s="208"/>
      <c r="SPQ936" s="208"/>
      <c r="SPR936" s="208"/>
      <c r="SPS936" s="208"/>
      <c r="SPT936" s="208"/>
      <c r="SPU936" s="208"/>
      <c r="SPV936" s="208"/>
      <c r="SPW936" s="208"/>
      <c r="SPX936" s="208"/>
      <c r="SPY936" s="208"/>
      <c r="SPZ936" s="208"/>
      <c r="SQA936" s="208"/>
      <c r="SQB936" s="208"/>
      <c r="SQC936" s="208"/>
      <c r="SQD936" s="208"/>
      <c r="SQE936" s="208"/>
      <c r="SQF936" s="208"/>
      <c r="SQG936" s="208"/>
      <c r="SQH936" s="208"/>
      <c r="SQI936" s="208"/>
      <c r="SQJ936" s="208"/>
      <c r="SQK936" s="208"/>
      <c r="SQL936" s="208"/>
      <c r="SQM936" s="208"/>
      <c r="SQN936" s="208"/>
      <c r="SQO936" s="208"/>
      <c r="SQP936" s="208"/>
      <c r="SQQ936" s="208"/>
      <c r="SQR936" s="208"/>
      <c r="SQS936" s="208"/>
      <c r="SQT936" s="208"/>
      <c r="SQU936" s="208"/>
      <c r="SQV936" s="208"/>
      <c r="SQW936" s="208"/>
      <c r="SQX936" s="208"/>
      <c r="SQY936" s="208"/>
      <c r="SQZ936" s="208"/>
      <c r="SRA936" s="208"/>
      <c r="SRB936" s="208"/>
      <c r="SRC936" s="208"/>
      <c r="SRD936" s="208"/>
      <c r="SRE936" s="208"/>
      <c r="SRF936" s="208"/>
      <c r="SRG936" s="208"/>
      <c r="SRH936" s="208"/>
      <c r="SRI936" s="208"/>
      <c r="SRJ936" s="208"/>
      <c r="SRK936" s="208"/>
      <c r="SRL936" s="208"/>
      <c r="SRM936" s="208"/>
      <c r="SRN936" s="208"/>
      <c r="SRO936" s="208"/>
      <c r="SRP936" s="208"/>
      <c r="SRQ936" s="208"/>
      <c r="SRR936" s="208"/>
      <c r="SRS936" s="208"/>
      <c r="SRT936" s="208"/>
      <c r="SRU936" s="208"/>
      <c r="SRV936" s="208"/>
      <c r="SRW936" s="208"/>
      <c r="SRX936" s="208"/>
      <c r="SRY936" s="208"/>
      <c r="SRZ936" s="208"/>
      <c r="SSA936" s="208"/>
      <c r="SSB936" s="208"/>
      <c r="SSC936" s="208"/>
      <c r="SSD936" s="208"/>
      <c r="SSE936" s="208"/>
      <c r="SSF936" s="208"/>
      <c r="SSG936" s="208"/>
      <c r="SSH936" s="208"/>
      <c r="SSI936" s="208"/>
      <c r="SSJ936" s="208"/>
      <c r="SSK936" s="208"/>
      <c r="SSL936" s="208"/>
      <c r="SSM936" s="208"/>
      <c r="SSN936" s="208"/>
      <c r="SSO936" s="208"/>
      <c r="SSP936" s="208"/>
      <c r="SSQ936" s="208"/>
      <c r="SSR936" s="208"/>
      <c r="SSS936" s="208"/>
      <c r="SST936" s="208"/>
      <c r="SSU936" s="208"/>
      <c r="SSV936" s="208"/>
      <c r="SSW936" s="208"/>
      <c r="SSX936" s="208"/>
      <c r="SSY936" s="208"/>
      <c r="SSZ936" s="208"/>
      <c r="STA936" s="208"/>
      <c r="STB936" s="208"/>
      <c r="STC936" s="208"/>
      <c r="STD936" s="208"/>
      <c r="STE936" s="208"/>
      <c r="STF936" s="208"/>
      <c r="STG936" s="208"/>
      <c r="STH936" s="208"/>
      <c r="STI936" s="208"/>
      <c r="STJ936" s="208"/>
      <c r="STK936" s="208"/>
      <c r="STL936" s="208"/>
      <c r="STM936" s="208"/>
      <c r="STN936" s="208"/>
      <c r="STO936" s="208"/>
      <c r="STP936" s="208"/>
      <c r="STQ936" s="208"/>
      <c r="STR936" s="208"/>
      <c r="STS936" s="208"/>
      <c r="STT936" s="208"/>
      <c r="STU936" s="208"/>
      <c r="STV936" s="208"/>
      <c r="STW936" s="208"/>
      <c r="STX936" s="208"/>
      <c r="STY936" s="208"/>
      <c r="STZ936" s="208"/>
      <c r="SUA936" s="208"/>
      <c r="SUB936" s="208"/>
      <c r="SUC936" s="208"/>
      <c r="SUD936" s="208"/>
      <c r="SUE936" s="208"/>
      <c r="SUF936" s="208"/>
      <c r="SUG936" s="208"/>
      <c r="SUH936" s="208"/>
      <c r="SUI936" s="208"/>
      <c r="SUJ936" s="208"/>
      <c r="SUK936" s="208"/>
      <c r="SUL936" s="208"/>
      <c r="SUM936" s="208"/>
      <c r="SUN936" s="208"/>
      <c r="SUO936" s="208"/>
      <c r="SUP936" s="208"/>
      <c r="SUQ936" s="208"/>
      <c r="SUR936" s="208"/>
      <c r="SUS936" s="208"/>
      <c r="SUT936" s="208"/>
      <c r="SUU936" s="208"/>
      <c r="SUV936" s="208"/>
      <c r="SUW936" s="208"/>
      <c r="SUX936" s="208"/>
      <c r="SUY936" s="208"/>
      <c r="SUZ936" s="208"/>
      <c r="SVA936" s="208"/>
      <c r="SVB936" s="208"/>
      <c r="SVC936" s="208"/>
      <c r="SVD936" s="208"/>
      <c r="SVE936" s="208"/>
      <c r="SVF936" s="208"/>
      <c r="SVG936" s="208"/>
      <c r="SVH936" s="208"/>
      <c r="SVI936" s="208"/>
      <c r="SVJ936" s="208"/>
      <c r="SVK936" s="208"/>
      <c r="SVL936" s="208"/>
      <c r="SVM936" s="208"/>
      <c r="SVN936" s="208"/>
      <c r="SVO936" s="208"/>
      <c r="SVP936" s="208"/>
      <c r="SVQ936" s="208"/>
      <c r="SVR936" s="208"/>
      <c r="SVS936" s="208"/>
      <c r="SVT936" s="208"/>
      <c r="SVU936" s="208"/>
      <c r="SVV936" s="208"/>
      <c r="SVW936" s="208"/>
      <c r="SVX936" s="208"/>
      <c r="SVY936" s="208"/>
      <c r="SVZ936" s="208"/>
      <c r="SWA936" s="208"/>
      <c r="SWB936" s="208"/>
      <c r="SWC936" s="208"/>
      <c r="SWD936" s="208"/>
      <c r="SWE936" s="208"/>
      <c r="SWF936" s="208"/>
      <c r="SWG936" s="208"/>
      <c r="SWH936" s="208"/>
      <c r="SWI936" s="208"/>
      <c r="SWJ936" s="208"/>
      <c r="SWK936" s="208"/>
      <c r="SWL936" s="208"/>
      <c r="SWM936" s="208"/>
      <c r="SWN936" s="208"/>
      <c r="SWO936" s="208"/>
      <c r="SWP936" s="208"/>
      <c r="SWQ936" s="208"/>
      <c r="SWR936" s="208"/>
      <c r="SWS936" s="208"/>
      <c r="SWT936" s="208"/>
      <c r="SWU936" s="208"/>
      <c r="SWV936" s="208"/>
      <c r="SWW936" s="208"/>
      <c r="SWX936" s="208"/>
      <c r="SWY936" s="208"/>
      <c r="SWZ936" s="208"/>
      <c r="SXA936" s="208"/>
      <c r="SXB936" s="208"/>
      <c r="SXC936" s="208"/>
      <c r="SXD936" s="208"/>
      <c r="SXE936" s="208"/>
      <c r="SXF936" s="208"/>
      <c r="SXG936" s="208"/>
      <c r="SXH936" s="208"/>
      <c r="SXI936" s="208"/>
      <c r="SXJ936" s="208"/>
      <c r="SXK936" s="208"/>
      <c r="SXL936" s="208"/>
      <c r="SXM936" s="208"/>
      <c r="SXN936" s="208"/>
      <c r="SXO936" s="208"/>
      <c r="SXP936" s="208"/>
      <c r="SXQ936" s="208"/>
      <c r="SXR936" s="208"/>
      <c r="SXS936" s="208"/>
      <c r="SXT936" s="208"/>
      <c r="SXU936" s="208"/>
      <c r="SXV936" s="208"/>
      <c r="SXW936" s="208"/>
      <c r="SXX936" s="208"/>
      <c r="SXY936" s="208"/>
      <c r="SXZ936" s="208"/>
      <c r="SYA936" s="208"/>
      <c r="SYB936" s="208"/>
      <c r="SYC936" s="208"/>
      <c r="SYD936" s="208"/>
      <c r="SYE936" s="208"/>
      <c r="SYF936" s="208"/>
      <c r="SYG936" s="208"/>
      <c r="SYH936" s="208"/>
      <c r="SYI936" s="208"/>
      <c r="SYJ936" s="208"/>
      <c r="SYK936" s="208"/>
      <c r="SYL936" s="208"/>
      <c r="SYM936" s="208"/>
      <c r="SYN936" s="208"/>
      <c r="SYO936" s="208"/>
      <c r="SYP936" s="208"/>
      <c r="SYQ936" s="208"/>
      <c r="SYR936" s="208"/>
      <c r="SYS936" s="208"/>
      <c r="SYT936" s="208"/>
      <c r="SYU936" s="208"/>
      <c r="SYV936" s="208"/>
      <c r="SYW936" s="208"/>
      <c r="SYX936" s="208"/>
      <c r="SYY936" s="208"/>
      <c r="SYZ936" s="208"/>
      <c r="SZA936" s="208"/>
      <c r="SZB936" s="208"/>
      <c r="SZC936" s="208"/>
      <c r="SZD936" s="208"/>
      <c r="SZE936" s="208"/>
      <c r="SZF936" s="208"/>
      <c r="SZG936" s="208"/>
      <c r="SZH936" s="208"/>
      <c r="SZI936" s="208"/>
      <c r="SZJ936" s="208"/>
      <c r="SZK936" s="208"/>
      <c r="SZL936" s="208"/>
      <c r="SZM936" s="208"/>
      <c r="SZN936" s="208"/>
      <c r="SZO936" s="208"/>
      <c r="SZP936" s="208"/>
      <c r="SZQ936" s="208"/>
      <c r="SZR936" s="208"/>
      <c r="SZS936" s="208"/>
      <c r="SZT936" s="208"/>
      <c r="SZU936" s="208"/>
      <c r="SZV936" s="208"/>
      <c r="SZW936" s="208"/>
      <c r="SZX936" s="208"/>
      <c r="SZY936" s="208"/>
      <c r="SZZ936" s="208"/>
      <c r="TAA936" s="208"/>
      <c r="TAB936" s="208"/>
      <c r="TAC936" s="208"/>
      <c r="TAD936" s="208"/>
      <c r="TAE936" s="208"/>
      <c r="TAF936" s="208"/>
      <c r="TAG936" s="208"/>
      <c r="TAH936" s="208"/>
      <c r="TAI936" s="208"/>
      <c r="TAJ936" s="208"/>
      <c r="TAK936" s="208"/>
      <c r="TAL936" s="208"/>
      <c r="TAM936" s="208"/>
      <c r="TAN936" s="208"/>
      <c r="TAO936" s="208"/>
      <c r="TAP936" s="208"/>
      <c r="TAQ936" s="208"/>
      <c r="TAR936" s="208"/>
      <c r="TAS936" s="208"/>
      <c r="TAT936" s="208"/>
      <c r="TAU936" s="208"/>
      <c r="TAV936" s="208"/>
      <c r="TAW936" s="208"/>
      <c r="TAX936" s="208"/>
      <c r="TAY936" s="208"/>
      <c r="TAZ936" s="208"/>
      <c r="TBA936" s="208"/>
      <c r="TBB936" s="208"/>
      <c r="TBC936" s="208"/>
      <c r="TBD936" s="208"/>
      <c r="TBE936" s="208"/>
      <c r="TBF936" s="208"/>
      <c r="TBG936" s="208"/>
      <c r="TBH936" s="208"/>
      <c r="TBI936" s="208"/>
      <c r="TBJ936" s="208"/>
      <c r="TBK936" s="208"/>
      <c r="TBL936" s="208"/>
      <c r="TBM936" s="208"/>
      <c r="TBN936" s="208"/>
      <c r="TBO936" s="208"/>
      <c r="TBP936" s="208"/>
      <c r="TBQ936" s="208"/>
      <c r="TBR936" s="208"/>
      <c r="TBS936" s="208"/>
      <c r="TBT936" s="208"/>
      <c r="TBU936" s="208"/>
      <c r="TBV936" s="208"/>
      <c r="TBW936" s="208"/>
      <c r="TBX936" s="208"/>
      <c r="TBY936" s="208"/>
      <c r="TBZ936" s="208"/>
      <c r="TCA936" s="208"/>
      <c r="TCB936" s="208"/>
      <c r="TCC936" s="208"/>
      <c r="TCD936" s="208"/>
      <c r="TCE936" s="208"/>
      <c r="TCF936" s="208"/>
      <c r="TCG936" s="208"/>
      <c r="TCH936" s="208"/>
      <c r="TCI936" s="208"/>
      <c r="TCJ936" s="208"/>
      <c r="TCK936" s="208"/>
      <c r="TCL936" s="208"/>
      <c r="TCM936" s="208"/>
      <c r="TCN936" s="208"/>
      <c r="TCO936" s="208"/>
      <c r="TCP936" s="208"/>
      <c r="TCQ936" s="208"/>
      <c r="TCR936" s="208"/>
      <c r="TCS936" s="208"/>
      <c r="TCT936" s="208"/>
      <c r="TCU936" s="208"/>
      <c r="TCV936" s="208"/>
      <c r="TCW936" s="208"/>
      <c r="TCX936" s="208"/>
      <c r="TCY936" s="208"/>
      <c r="TCZ936" s="208"/>
      <c r="TDA936" s="208"/>
      <c r="TDB936" s="208"/>
      <c r="TDC936" s="208"/>
      <c r="TDD936" s="208"/>
      <c r="TDE936" s="208"/>
      <c r="TDF936" s="208"/>
      <c r="TDG936" s="208"/>
      <c r="TDH936" s="208"/>
      <c r="TDI936" s="208"/>
      <c r="TDJ936" s="208"/>
      <c r="TDK936" s="208"/>
      <c r="TDL936" s="208"/>
      <c r="TDM936" s="208"/>
      <c r="TDN936" s="208"/>
      <c r="TDO936" s="208"/>
      <c r="TDP936" s="208"/>
      <c r="TDQ936" s="208"/>
      <c r="TDR936" s="208"/>
      <c r="TDS936" s="208"/>
      <c r="TDT936" s="208"/>
      <c r="TDU936" s="208"/>
      <c r="TDV936" s="208"/>
      <c r="TDW936" s="208"/>
      <c r="TDX936" s="208"/>
      <c r="TDY936" s="208"/>
      <c r="TDZ936" s="208"/>
      <c r="TEA936" s="208"/>
      <c r="TEB936" s="208"/>
      <c r="TEC936" s="208"/>
      <c r="TED936" s="208"/>
      <c r="TEE936" s="208"/>
      <c r="TEF936" s="208"/>
      <c r="TEG936" s="208"/>
      <c r="TEH936" s="208"/>
      <c r="TEI936" s="208"/>
      <c r="TEJ936" s="208"/>
      <c r="TEK936" s="208"/>
      <c r="TEL936" s="208"/>
      <c r="TEM936" s="208"/>
      <c r="TEN936" s="208"/>
      <c r="TEO936" s="208"/>
      <c r="TEP936" s="208"/>
      <c r="TEQ936" s="208"/>
      <c r="TER936" s="208"/>
      <c r="TES936" s="208"/>
      <c r="TET936" s="208"/>
      <c r="TEU936" s="208"/>
      <c r="TEV936" s="208"/>
      <c r="TEW936" s="208"/>
      <c r="TEX936" s="208"/>
      <c r="TEY936" s="208"/>
      <c r="TEZ936" s="208"/>
      <c r="TFA936" s="208"/>
      <c r="TFB936" s="208"/>
      <c r="TFC936" s="208"/>
      <c r="TFD936" s="208"/>
      <c r="TFE936" s="208"/>
      <c r="TFF936" s="208"/>
      <c r="TFG936" s="208"/>
      <c r="TFH936" s="208"/>
      <c r="TFI936" s="208"/>
      <c r="TFJ936" s="208"/>
      <c r="TFK936" s="208"/>
      <c r="TFL936" s="208"/>
      <c r="TFM936" s="208"/>
      <c r="TFN936" s="208"/>
      <c r="TFO936" s="208"/>
      <c r="TFP936" s="208"/>
      <c r="TFQ936" s="208"/>
      <c r="TFR936" s="208"/>
      <c r="TFS936" s="208"/>
      <c r="TFT936" s="208"/>
      <c r="TFU936" s="208"/>
      <c r="TFV936" s="208"/>
      <c r="TFW936" s="208"/>
      <c r="TFX936" s="208"/>
      <c r="TFY936" s="208"/>
      <c r="TFZ936" s="208"/>
      <c r="TGA936" s="208"/>
      <c r="TGB936" s="208"/>
      <c r="TGC936" s="208"/>
      <c r="TGD936" s="208"/>
      <c r="TGE936" s="208"/>
      <c r="TGF936" s="208"/>
      <c r="TGG936" s="208"/>
      <c r="TGH936" s="208"/>
      <c r="TGI936" s="208"/>
      <c r="TGJ936" s="208"/>
      <c r="TGK936" s="208"/>
      <c r="TGL936" s="208"/>
      <c r="TGM936" s="208"/>
      <c r="TGN936" s="208"/>
      <c r="TGO936" s="208"/>
      <c r="TGP936" s="208"/>
      <c r="TGQ936" s="208"/>
      <c r="TGR936" s="208"/>
      <c r="TGS936" s="208"/>
      <c r="TGT936" s="208"/>
      <c r="TGU936" s="208"/>
      <c r="TGV936" s="208"/>
      <c r="TGW936" s="208"/>
      <c r="TGX936" s="208"/>
      <c r="TGY936" s="208"/>
      <c r="TGZ936" s="208"/>
      <c r="THA936" s="208"/>
      <c r="THB936" s="208"/>
      <c r="THC936" s="208"/>
      <c r="THD936" s="208"/>
      <c r="THE936" s="208"/>
      <c r="THF936" s="208"/>
      <c r="THG936" s="208"/>
      <c r="THH936" s="208"/>
      <c r="THI936" s="208"/>
      <c r="THJ936" s="208"/>
      <c r="THK936" s="208"/>
      <c r="THL936" s="208"/>
      <c r="THM936" s="208"/>
      <c r="THN936" s="208"/>
      <c r="THO936" s="208"/>
      <c r="THP936" s="208"/>
      <c r="THQ936" s="208"/>
      <c r="THR936" s="208"/>
      <c r="THS936" s="208"/>
      <c r="THT936" s="208"/>
      <c r="THU936" s="208"/>
      <c r="THV936" s="208"/>
      <c r="THW936" s="208"/>
      <c r="THX936" s="208"/>
      <c r="THY936" s="208"/>
      <c r="THZ936" s="208"/>
      <c r="TIA936" s="208"/>
      <c r="TIB936" s="208"/>
      <c r="TIC936" s="208"/>
      <c r="TID936" s="208"/>
      <c r="TIE936" s="208"/>
      <c r="TIF936" s="208"/>
      <c r="TIG936" s="208"/>
      <c r="TIH936" s="208"/>
      <c r="TII936" s="208"/>
      <c r="TIJ936" s="208"/>
      <c r="TIK936" s="208"/>
      <c r="TIL936" s="208"/>
      <c r="TIM936" s="208"/>
      <c r="TIN936" s="208"/>
      <c r="TIO936" s="208"/>
      <c r="TIP936" s="208"/>
      <c r="TIQ936" s="208"/>
      <c r="TIR936" s="208"/>
      <c r="TIS936" s="208"/>
      <c r="TIT936" s="208"/>
      <c r="TIU936" s="208"/>
      <c r="TIV936" s="208"/>
      <c r="TIW936" s="208"/>
      <c r="TIX936" s="208"/>
      <c r="TIY936" s="208"/>
      <c r="TIZ936" s="208"/>
      <c r="TJA936" s="208"/>
      <c r="TJB936" s="208"/>
      <c r="TJC936" s="208"/>
      <c r="TJD936" s="208"/>
      <c r="TJE936" s="208"/>
      <c r="TJF936" s="208"/>
      <c r="TJG936" s="208"/>
      <c r="TJH936" s="208"/>
      <c r="TJI936" s="208"/>
      <c r="TJJ936" s="208"/>
      <c r="TJK936" s="208"/>
      <c r="TJL936" s="208"/>
      <c r="TJM936" s="208"/>
      <c r="TJN936" s="208"/>
      <c r="TJO936" s="208"/>
      <c r="TJP936" s="208"/>
      <c r="TJQ936" s="208"/>
      <c r="TJR936" s="208"/>
      <c r="TJS936" s="208"/>
      <c r="TJT936" s="208"/>
      <c r="TJU936" s="208"/>
      <c r="TJV936" s="208"/>
      <c r="TJW936" s="208"/>
      <c r="TJX936" s="208"/>
      <c r="TJY936" s="208"/>
      <c r="TJZ936" s="208"/>
      <c r="TKA936" s="208"/>
      <c r="TKB936" s="208"/>
      <c r="TKC936" s="208"/>
      <c r="TKD936" s="208"/>
      <c r="TKE936" s="208"/>
      <c r="TKF936" s="208"/>
      <c r="TKG936" s="208"/>
      <c r="TKH936" s="208"/>
      <c r="TKI936" s="208"/>
      <c r="TKJ936" s="208"/>
      <c r="TKK936" s="208"/>
      <c r="TKL936" s="208"/>
      <c r="TKM936" s="208"/>
      <c r="TKN936" s="208"/>
      <c r="TKO936" s="208"/>
      <c r="TKP936" s="208"/>
      <c r="TKQ936" s="208"/>
      <c r="TKR936" s="208"/>
      <c r="TKS936" s="208"/>
      <c r="TKT936" s="208"/>
      <c r="TKU936" s="208"/>
      <c r="TKV936" s="208"/>
      <c r="TKW936" s="208"/>
      <c r="TKX936" s="208"/>
      <c r="TKY936" s="208"/>
      <c r="TKZ936" s="208"/>
      <c r="TLA936" s="208"/>
      <c r="TLB936" s="208"/>
      <c r="TLC936" s="208"/>
      <c r="TLD936" s="208"/>
      <c r="TLE936" s="208"/>
      <c r="TLF936" s="208"/>
      <c r="TLG936" s="208"/>
      <c r="TLH936" s="208"/>
      <c r="TLI936" s="208"/>
      <c r="TLJ936" s="208"/>
      <c r="TLK936" s="208"/>
      <c r="TLL936" s="208"/>
      <c r="TLM936" s="208"/>
      <c r="TLN936" s="208"/>
      <c r="TLO936" s="208"/>
      <c r="TLP936" s="208"/>
      <c r="TLQ936" s="208"/>
      <c r="TLR936" s="208"/>
      <c r="TLS936" s="208"/>
      <c r="TLT936" s="208"/>
      <c r="TLU936" s="208"/>
      <c r="TLV936" s="208"/>
      <c r="TLW936" s="208"/>
      <c r="TLX936" s="208"/>
      <c r="TLY936" s="208"/>
      <c r="TLZ936" s="208"/>
      <c r="TMA936" s="208"/>
      <c r="TMB936" s="208"/>
      <c r="TMC936" s="208"/>
      <c r="TMD936" s="208"/>
      <c r="TME936" s="208"/>
      <c r="TMF936" s="208"/>
      <c r="TMG936" s="208"/>
      <c r="TMH936" s="208"/>
      <c r="TMI936" s="208"/>
      <c r="TMJ936" s="208"/>
      <c r="TMK936" s="208"/>
      <c r="TML936" s="208"/>
      <c r="TMM936" s="208"/>
      <c r="TMN936" s="208"/>
      <c r="TMO936" s="208"/>
      <c r="TMP936" s="208"/>
      <c r="TMQ936" s="208"/>
      <c r="TMR936" s="208"/>
      <c r="TMS936" s="208"/>
      <c r="TMT936" s="208"/>
      <c r="TMU936" s="208"/>
      <c r="TMV936" s="208"/>
      <c r="TMW936" s="208"/>
      <c r="TMX936" s="208"/>
      <c r="TMY936" s="208"/>
      <c r="TMZ936" s="208"/>
      <c r="TNA936" s="208"/>
      <c r="TNB936" s="208"/>
      <c r="TNC936" s="208"/>
      <c r="TND936" s="208"/>
      <c r="TNE936" s="208"/>
      <c r="TNF936" s="208"/>
      <c r="TNG936" s="208"/>
      <c r="TNH936" s="208"/>
      <c r="TNI936" s="208"/>
      <c r="TNJ936" s="208"/>
      <c r="TNK936" s="208"/>
      <c r="TNL936" s="208"/>
      <c r="TNM936" s="208"/>
      <c r="TNN936" s="208"/>
      <c r="TNO936" s="208"/>
      <c r="TNP936" s="208"/>
      <c r="TNQ936" s="208"/>
      <c r="TNR936" s="208"/>
      <c r="TNS936" s="208"/>
      <c r="TNT936" s="208"/>
      <c r="TNU936" s="208"/>
      <c r="TNV936" s="208"/>
      <c r="TNW936" s="208"/>
      <c r="TNX936" s="208"/>
      <c r="TNY936" s="208"/>
      <c r="TNZ936" s="208"/>
      <c r="TOA936" s="208"/>
      <c r="TOB936" s="208"/>
      <c r="TOC936" s="208"/>
      <c r="TOD936" s="208"/>
      <c r="TOE936" s="208"/>
      <c r="TOF936" s="208"/>
      <c r="TOG936" s="208"/>
      <c r="TOH936" s="208"/>
      <c r="TOI936" s="208"/>
      <c r="TOJ936" s="208"/>
      <c r="TOK936" s="208"/>
      <c r="TOL936" s="208"/>
      <c r="TOM936" s="208"/>
      <c r="TON936" s="208"/>
      <c r="TOO936" s="208"/>
      <c r="TOP936" s="208"/>
      <c r="TOQ936" s="208"/>
      <c r="TOR936" s="208"/>
      <c r="TOS936" s="208"/>
      <c r="TOT936" s="208"/>
      <c r="TOU936" s="208"/>
      <c r="TOV936" s="208"/>
      <c r="TOW936" s="208"/>
      <c r="TOX936" s="208"/>
      <c r="TOY936" s="208"/>
      <c r="TOZ936" s="208"/>
      <c r="TPA936" s="208"/>
      <c r="TPB936" s="208"/>
      <c r="TPC936" s="208"/>
      <c r="TPD936" s="208"/>
      <c r="TPE936" s="208"/>
      <c r="TPF936" s="208"/>
      <c r="TPG936" s="208"/>
      <c r="TPH936" s="208"/>
      <c r="TPI936" s="208"/>
      <c r="TPJ936" s="208"/>
      <c r="TPK936" s="208"/>
      <c r="TPL936" s="208"/>
      <c r="TPM936" s="208"/>
      <c r="TPN936" s="208"/>
      <c r="TPO936" s="208"/>
      <c r="TPP936" s="208"/>
      <c r="TPQ936" s="208"/>
      <c r="TPR936" s="208"/>
      <c r="TPS936" s="208"/>
      <c r="TPT936" s="208"/>
      <c r="TPU936" s="208"/>
      <c r="TPV936" s="208"/>
      <c r="TPW936" s="208"/>
      <c r="TPX936" s="208"/>
      <c r="TPY936" s="208"/>
      <c r="TPZ936" s="208"/>
      <c r="TQA936" s="208"/>
      <c r="TQB936" s="208"/>
      <c r="TQC936" s="208"/>
      <c r="TQD936" s="208"/>
      <c r="TQE936" s="208"/>
      <c r="TQF936" s="208"/>
      <c r="TQG936" s="208"/>
      <c r="TQH936" s="208"/>
      <c r="TQI936" s="208"/>
      <c r="TQJ936" s="208"/>
      <c r="TQK936" s="208"/>
      <c r="TQL936" s="208"/>
      <c r="TQM936" s="208"/>
      <c r="TQN936" s="208"/>
      <c r="TQO936" s="208"/>
      <c r="TQP936" s="208"/>
      <c r="TQQ936" s="208"/>
      <c r="TQR936" s="208"/>
      <c r="TQS936" s="208"/>
      <c r="TQT936" s="208"/>
      <c r="TQU936" s="208"/>
      <c r="TQV936" s="208"/>
      <c r="TQW936" s="208"/>
      <c r="TQX936" s="208"/>
      <c r="TQY936" s="208"/>
      <c r="TQZ936" s="208"/>
      <c r="TRA936" s="208"/>
      <c r="TRB936" s="208"/>
      <c r="TRC936" s="208"/>
      <c r="TRD936" s="208"/>
      <c r="TRE936" s="208"/>
      <c r="TRF936" s="208"/>
      <c r="TRG936" s="208"/>
      <c r="TRH936" s="208"/>
      <c r="TRI936" s="208"/>
      <c r="TRJ936" s="208"/>
      <c r="TRK936" s="208"/>
      <c r="TRL936" s="208"/>
      <c r="TRM936" s="208"/>
      <c r="TRN936" s="208"/>
      <c r="TRO936" s="208"/>
      <c r="TRP936" s="208"/>
      <c r="TRQ936" s="208"/>
      <c r="TRR936" s="208"/>
      <c r="TRS936" s="208"/>
      <c r="TRT936" s="208"/>
      <c r="TRU936" s="208"/>
      <c r="TRV936" s="208"/>
      <c r="TRW936" s="208"/>
      <c r="TRX936" s="208"/>
      <c r="TRY936" s="208"/>
      <c r="TRZ936" s="208"/>
      <c r="TSA936" s="208"/>
      <c r="TSB936" s="208"/>
      <c r="TSC936" s="208"/>
      <c r="TSD936" s="208"/>
      <c r="TSE936" s="208"/>
      <c r="TSF936" s="208"/>
      <c r="TSG936" s="208"/>
      <c r="TSH936" s="208"/>
      <c r="TSI936" s="208"/>
      <c r="TSJ936" s="208"/>
      <c r="TSK936" s="208"/>
      <c r="TSL936" s="208"/>
      <c r="TSM936" s="208"/>
      <c r="TSN936" s="208"/>
      <c r="TSO936" s="208"/>
      <c r="TSP936" s="208"/>
      <c r="TSQ936" s="208"/>
      <c r="TSR936" s="208"/>
      <c r="TSS936" s="208"/>
      <c r="TST936" s="208"/>
      <c r="TSU936" s="208"/>
      <c r="TSV936" s="208"/>
      <c r="TSW936" s="208"/>
      <c r="TSX936" s="208"/>
      <c r="TSY936" s="208"/>
      <c r="TSZ936" s="208"/>
      <c r="TTA936" s="208"/>
      <c r="TTB936" s="208"/>
      <c r="TTC936" s="208"/>
      <c r="TTD936" s="208"/>
      <c r="TTE936" s="208"/>
      <c r="TTF936" s="208"/>
      <c r="TTG936" s="208"/>
      <c r="TTH936" s="208"/>
      <c r="TTI936" s="208"/>
      <c r="TTJ936" s="208"/>
      <c r="TTK936" s="208"/>
      <c r="TTL936" s="208"/>
      <c r="TTM936" s="208"/>
      <c r="TTN936" s="208"/>
      <c r="TTO936" s="208"/>
      <c r="TTP936" s="208"/>
      <c r="TTQ936" s="208"/>
      <c r="TTR936" s="208"/>
      <c r="TTS936" s="208"/>
      <c r="TTT936" s="208"/>
      <c r="TTU936" s="208"/>
      <c r="TTV936" s="208"/>
      <c r="TTW936" s="208"/>
      <c r="TTX936" s="208"/>
      <c r="TTY936" s="208"/>
      <c r="TTZ936" s="208"/>
      <c r="TUA936" s="208"/>
      <c r="TUB936" s="208"/>
      <c r="TUC936" s="208"/>
      <c r="TUD936" s="208"/>
      <c r="TUE936" s="208"/>
      <c r="TUF936" s="208"/>
      <c r="TUG936" s="208"/>
      <c r="TUH936" s="208"/>
      <c r="TUI936" s="208"/>
      <c r="TUJ936" s="208"/>
      <c r="TUK936" s="208"/>
      <c r="TUL936" s="208"/>
      <c r="TUM936" s="208"/>
      <c r="TUN936" s="208"/>
      <c r="TUO936" s="208"/>
      <c r="TUP936" s="208"/>
      <c r="TUQ936" s="208"/>
      <c r="TUR936" s="208"/>
      <c r="TUS936" s="208"/>
      <c r="TUT936" s="208"/>
      <c r="TUU936" s="208"/>
      <c r="TUV936" s="208"/>
      <c r="TUW936" s="208"/>
      <c r="TUX936" s="208"/>
      <c r="TUY936" s="208"/>
      <c r="TUZ936" s="208"/>
      <c r="TVA936" s="208"/>
      <c r="TVB936" s="208"/>
      <c r="TVC936" s="208"/>
      <c r="TVD936" s="208"/>
      <c r="TVE936" s="208"/>
      <c r="TVF936" s="208"/>
      <c r="TVG936" s="208"/>
      <c r="TVH936" s="208"/>
      <c r="TVI936" s="208"/>
      <c r="TVJ936" s="208"/>
      <c r="TVK936" s="208"/>
      <c r="TVL936" s="208"/>
      <c r="TVM936" s="208"/>
      <c r="TVN936" s="208"/>
      <c r="TVO936" s="208"/>
      <c r="TVP936" s="208"/>
      <c r="TVQ936" s="208"/>
      <c r="TVR936" s="208"/>
      <c r="TVS936" s="208"/>
      <c r="TVT936" s="208"/>
      <c r="TVU936" s="208"/>
      <c r="TVV936" s="208"/>
      <c r="TVW936" s="208"/>
      <c r="TVX936" s="208"/>
      <c r="TVY936" s="208"/>
      <c r="TVZ936" s="208"/>
      <c r="TWA936" s="208"/>
      <c r="TWB936" s="208"/>
      <c r="TWC936" s="208"/>
      <c r="TWD936" s="208"/>
      <c r="TWE936" s="208"/>
      <c r="TWF936" s="208"/>
      <c r="TWG936" s="208"/>
      <c r="TWH936" s="208"/>
      <c r="TWI936" s="208"/>
      <c r="TWJ936" s="208"/>
      <c r="TWK936" s="208"/>
      <c r="TWL936" s="208"/>
      <c r="TWM936" s="208"/>
      <c r="TWN936" s="208"/>
      <c r="TWO936" s="208"/>
      <c r="TWP936" s="208"/>
      <c r="TWQ936" s="208"/>
      <c r="TWR936" s="208"/>
      <c r="TWS936" s="208"/>
      <c r="TWT936" s="208"/>
      <c r="TWU936" s="208"/>
      <c r="TWV936" s="208"/>
      <c r="TWW936" s="208"/>
      <c r="TWX936" s="208"/>
      <c r="TWY936" s="208"/>
      <c r="TWZ936" s="208"/>
      <c r="TXA936" s="208"/>
      <c r="TXB936" s="208"/>
      <c r="TXC936" s="208"/>
      <c r="TXD936" s="208"/>
      <c r="TXE936" s="208"/>
      <c r="TXF936" s="208"/>
      <c r="TXG936" s="208"/>
      <c r="TXH936" s="208"/>
      <c r="TXI936" s="208"/>
      <c r="TXJ936" s="208"/>
      <c r="TXK936" s="208"/>
      <c r="TXL936" s="208"/>
      <c r="TXM936" s="208"/>
      <c r="TXN936" s="208"/>
      <c r="TXO936" s="208"/>
      <c r="TXP936" s="208"/>
      <c r="TXQ936" s="208"/>
      <c r="TXR936" s="208"/>
      <c r="TXS936" s="208"/>
      <c r="TXT936" s="208"/>
      <c r="TXU936" s="208"/>
      <c r="TXV936" s="208"/>
      <c r="TXW936" s="208"/>
      <c r="TXX936" s="208"/>
      <c r="TXY936" s="208"/>
      <c r="TXZ936" s="208"/>
      <c r="TYA936" s="208"/>
      <c r="TYB936" s="208"/>
      <c r="TYC936" s="208"/>
      <c r="TYD936" s="208"/>
      <c r="TYE936" s="208"/>
      <c r="TYF936" s="208"/>
      <c r="TYG936" s="208"/>
      <c r="TYH936" s="208"/>
      <c r="TYI936" s="208"/>
      <c r="TYJ936" s="208"/>
      <c r="TYK936" s="208"/>
      <c r="TYL936" s="208"/>
      <c r="TYM936" s="208"/>
      <c r="TYN936" s="208"/>
      <c r="TYO936" s="208"/>
      <c r="TYP936" s="208"/>
      <c r="TYQ936" s="208"/>
      <c r="TYR936" s="208"/>
      <c r="TYS936" s="208"/>
      <c r="TYT936" s="208"/>
      <c r="TYU936" s="208"/>
      <c r="TYV936" s="208"/>
      <c r="TYW936" s="208"/>
      <c r="TYX936" s="208"/>
      <c r="TYY936" s="208"/>
      <c r="TYZ936" s="208"/>
      <c r="TZA936" s="208"/>
      <c r="TZB936" s="208"/>
      <c r="TZC936" s="208"/>
      <c r="TZD936" s="208"/>
      <c r="TZE936" s="208"/>
      <c r="TZF936" s="208"/>
      <c r="TZG936" s="208"/>
      <c r="TZH936" s="208"/>
      <c r="TZI936" s="208"/>
      <c r="TZJ936" s="208"/>
      <c r="TZK936" s="208"/>
      <c r="TZL936" s="208"/>
      <c r="TZM936" s="208"/>
      <c r="TZN936" s="208"/>
      <c r="TZO936" s="208"/>
      <c r="TZP936" s="208"/>
      <c r="TZQ936" s="208"/>
      <c r="TZR936" s="208"/>
      <c r="TZS936" s="208"/>
      <c r="TZT936" s="208"/>
      <c r="TZU936" s="208"/>
      <c r="TZV936" s="208"/>
      <c r="TZW936" s="208"/>
      <c r="TZX936" s="208"/>
      <c r="TZY936" s="208"/>
      <c r="TZZ936" s="208"/>
      <c r="UAA936" s="208"/>
      <c r="UAB936" s="208"/>
      <c r="UAC936" s="208"/>
      <c r="UAD936" s="208"/>
      <c r="UAE936" s="208"/>
      <c r="UAF936" s="208"/>
      <c r="UAG936" s="208"/>
      <c r="UAH936" s="208"/>
      <c r="UAI936" s="208"/>
      <c r="UAJ936" s="208"/>
      <c r="UAK936" s="208"/>
      <c r="UAL936" s="208"/>
      <c r="UAM936" s="208"/>
      <c r="UAN936" s="208"/>
      <c r="UAO936" s="208"/>
      <c r="UAP936" s="208"/>
      <c r="UAQ936" s="208"/>
      <c r="UAR936" s="208"/>
      <c r="UAS936" s="208"/>
      <c r="UAT936" s="208"/>
      <c r="UAU936" s="208"/>
      <c r="UAV936" s="208"/>
      <c r="UAW936" s="208"/>
      <c r="UAX936" s="208"/>
      <c r="UAY936" s="208"/>
      <c r="UAZ936" s="208"/>
      <c r="UBA936" s="208"/>
      <c r="UBB936" s="208"/>
      <c r="UBC936" s="208"/>
      <c r="UBD936" s="208"/>
      <c r="UBE936" s="208"/>
      <c r="UBF936" s="208"/>
      <c r="UBG936" s="208"/>
      <c r="UBH936" s="208"/>
      <c r="UBI936" s="208"/>
      <c r="UBJ936" s="208"/>
      <c r="UBK936" s="208"/>
      <c r="UBL936" s="208"/>
      <c r="UBM936" s="208"/>
      <c r="UBN936" s="208"/>
      <c r="UBO936" s="208"/>
      <c r="UBP936" s="208"/>
      <c r="UBQ936" s="208"/>
      <c r="UBR936" s="208"/>
      <c r="UBS936" s="208"/>
      <c r="UBT936" s="208"/>
      <c r="UBU936" s="208"/>
      <c r="UBV936" s="208"/>
      <c r="UBW936" s="208"/>
      <c r="UBX936" s="208"/>
      <c r="UBY936" s="208"/>
      <c r="UBZ936" s="208"/>
      <c r="UCA936" s="208"/>
      <c r="UCB936" s="208"/>
      <c r="UCC936" s="208"/>
      <c r="UCD936" s="208"/>
      <c r="UCE936" s="208"/>
      <c r="UCF936" s="208"/>
      <c r="UCG936" s="208"/>
      <c r="UCH936" s="208"/>
      <c r="UCI936" s="208"/>
      <c r="UCJ936" s="208"/>
      <c r="UCK936" s="208"/>
      <c r="UCL936" s="208"/>
      <c r="UCM936" s="208"/>
      <c r="UCN936" s="208"/>
      <c r="UCO936" s="208"/>
      <c r="UCP936" s="208"/>
      <c r="UCQ936" s="208"/>
      <c r="UCR936" s="208"/>
      <c r="UCS936" s="208"/>
      <c r="UCT936" s="208"/>
      <c r="UCU936" s="208"/>
      <c r="UCV936" s="208"/>
      <c r="UCW936" s="208"/>
      <c r="UCX936" s="208"/>
      <c r="UCY936" s="208"/>
      <c r="UCZ936" s="208"/>
      <c r="UDA936" s="208"/>
      <c r="UDB936" s="208"/>
      <c r="UDC936" s="208"/>
      <c r="UDD936" s="208"/>
      <c r="UDE936" s="208"/>
      <c r="UDF936" s="208"/>
      <c r="UDG936" s="208"/>
      <c r="UDH936" s="208"/>
      <c r="UDI936" s="208"/>
      <c r="UDJ936" s="208"/>
      <c r="UDK936" s="208"/>
      <c r="UDL936" s="208"/>
      <c r="UDM936" s="208"/>
      <c r="UDN936" s="208"/>
      <c r="UDO936" s="208"/>
      <c r="UDP936" s="208"/>
      <c r="UDQ936" s="208"/>
      <c r="UDR936" s="208"/>
      <c r="UDS936" s="208"/>
      <c r="UDT936" s="208"/>
      <c r="UDU936" s="208"/>
      <c r="UDV936" s="208"/>
      <c r="UDW936" s="208"/>
      <c r="UDX936" s="208"/>
      <c r="UDY936" s="208"/>
      <c r="UDZ936" s="208"/>
      <c r="UEA936" s="208"/>
      <c r="UEB936" s="208"/>
      <c r="UEC936" s="208"/>
      <c r="UED936" s="208"/>
      <c r="UEE936" s="208"/>
      <c r="UEF936" s="208"/>
      <c r="UEG936" s="208"/>
      <c r="UEH936" s="208"/>
      <c r="UEI936" s="208"/>
      <c r="UEJ936" s="208"/>
      <c r="UEK936" s="208"/>
      <c r="UEL936" s="208"/>
      <c r="UEM936" s="208"/>
      <c r="UEN936" s="208"/>
      <c r="UEO936" s="208"/>
      <c r="UEP936" s="208"/>
      <c r="UEQ936" s="208"/>
      <c r="UER936" s="208"/>
      <c r="UES936" s="208"/>
      <c r="UET936" s="208"/>
      <c r="UEU936" s="208"/>
      <c r="UEV936" s="208"/>
      <c r="UEW936" s="208"/>
      <c r="UEX936" s="208"/>
      <c r="UEY936" s="208"/>
      <c r="UEZ936" s="208"/>
      <c r="UFA936" s="208"/>
      <c r="UFB936" s="208"/>
      <c r="UFC936" s="208"/>
      <c r="UFD936" s="208"/>
      <c r="UFE936" s="208"/>
      <c r="UFF936" s="208"/>
      <c r="UFG936" s="208"/>
      <c r="UFH936" s="208"/>
      <c r="UFI936" s="208"/>
      <c r="UFJ936" s="208"/>
      <c r="UFK936" s="208"/>
      <c r="UFL936" s="208"/>
      <c r="UFM936" s="208"/>
      <c r="UFN936" s="208"/>
      <c r="UFO936" s="208"/>
      <c r="UFP936" s="208"/>
      <c r="UFQ936" s="208"/>
      <c r="UFR936" s="208"/>
      <c r="UFS936" s="208"/>
      <c r="UFT936" s="208"/>
      <c r="UFU936" s="208"/>
      <c r="UFV936" s="208"/>
      <c r="UFW936" s="208"/>
      <c r="UFX936" s="208"/>
      <c r="UFY936" s="208"/>
      <c r="UFZ936" s="208"/>
      <c r="UGA936" s="208"/>
      <c r="UGB936" s="208"/>
      <c r="UGC936" s="208"/>
      <c r="UGD936" s="208"/>
      <c r="UGE936" s="208"/>
      <c r="UGF936" s="208"/>
      <c r="UGG936" s="208"/>
      <c r="UGH936" s="208"/>
      <c r="UGI936" s="208"/>
      <c r="UGJ936" s="208"/>
      <c r="UGK936" s="208"/>
      <c r="UGL936" s="208"/>
      <c r="UGM936" s="208"/>
      <c r="UGN936" s="208"/>
      <c r="UGO936" s="208"/>
      <c r="UGP936" s="208"/>
      <c r="UGQ936" s="208"/>
      <c r="UGR936" s="208"/>
      <c r="UGS936" s="208"/>
      <c r="UGT936" s="208"/>
      <c r="UGU936" s="208"/>
      <c r="UGV936" s="208"/>
      <c r="UGW936" s="208"/>
      <c r="UGX936" s="208"/>
      <c r="UGY936" s="208"/>
      <c r="UGZ936" s="208"/>
      <c r="UHA936" s="208"/>
      <c r="UHB936" s="208"/>
      <c r="UHC936" s="208"/>
      <c r="UHD936" s="208"/>
      <c r="UHE936" s="208"/>
      <c r="UHF936" s="208"/>
      <c r="UHG936" s="208"/>
      <c r="UHH936" s="208"/>
      <c r="UHI936" s="208"/>
      <c r="UHJ936" s="208"/>
      <c r="UHK936" s="208"/>
      <c r="UHL936" s="208"/>
      <c r="UHM936" s="208"/>
      <c r="UHN936" s="208"/>
      <c r="UHO936" s="208"/>
      <c r="UHP936" s="208"/>
      <c r="UHQ936" s="208"/>
      <c r="UHR936" s="208"/>
      <c r="UHS936" s="208"/>
      <c r="UHT936" s="208"/>
      <c r="UHU936" s="208"/>
      <c r="UHV936" s="208"/>
      <c r="UHW936" s="208"/>
      <c r="UHX936" s="208"/>
      <c r="UHY936" s="208"/>
      <c r="UHZ936" s="208"/>
      <c r="UIA936" s="208"/>
      <c r="UIB936" s="208"/>
      <c r="UIC936" s="208"/>
      <c r="UID936" s="208"/>
      <c r="UIE936" s="208"/>
      <c r="UIF936" s="208"/>
      <c r="UIG936" s="208"/>
      <c r="UIH936" s="208"/>
      <c r="UII936" s="208"/>
      <c r="UIJ936" s="208"/>
      <c r="UIK936" s="208"/>
      <c r="UIL936" s="208"/>
      <c r="UIM936" s="208"/>
      <c r="UIN936" s="208"/>
      <c r="UIO936" s="208"/>
      <c r="UIP936" s="208"/>
      <c r="UIQ936" s="208"/>
      <c r="UIR936" s="208"/>
      <c r="UIS936" s="208"/>
      <c r="UIT936" s="208"/>
      <c r="UIU936" s="208"/>
      <c r="UIV936" s="208"/>
      <c r="UIW936" s="208"/>
      <c r="UIX936" s="208"/>
      <c r="UIY936" s="208"/>
      <c r="UIZ936" s="208"/>
      <c r="UJA936" s="208"/>
      <c r="UJB936" s="208"/>
      <c r="UJC936" s="208"/>
      <c r="UJD936" s="208"/>
      <c r="UJE936" s="208"/>
      <c r="UJF936" s="208"/>
      <c r="UJG936" s="208"/>
      <c r="UJH936" s="208"/>
      <c r="UJI936" s="208"/>
      <c r="UJJ936" s="208"/>
      <c r="UJK936" s="208"/>
      <c r="UJL936" s="208"/>
      <c r="UJM936" s="208"/>
      <c r="UJN936" s="208"/>
      <c r="UJO936" s="208"/>
      <c r="UJP936" s="208"/>
      <c r="UJQ936" s="208"/>
      <c r="UJR936" s="208"/>
      <c r="UJS936" s="208"/>
      <c r="UJT936" s="208"/>
      <c r="UJU936" s="208"/>
      <c r="UJV936" s="208"/>
      <c r="UJW936" s="208"/>
      <c r="UJX936" s="208"/>
      <c r="UJY936" s="208"/>
      <c r="UJZ936" s="208"/>
      <c r="UKA936" s="208"/>
      <c r="UKB936" s="208"/>
      <c r="UKC936" s="208"/>
      <c r="UKD936" s="208"/>
      <c r="UKE936" s="208"/>
      <c r="UKF936" s="208"/>
      <c r="UKG936" s="208"/>
      <c r="UKH936" s="208"/>
      <c r="UKI936" s="208"/>
      <c r="UKJ936" s="208"/>
      <c r="UKK936" s="208"/>
      <c r="UKL936" s="208"/>
      <c r="UKM936" s="208"/>
      <c r="UKN936" s="208"/>
      <c r="UKO936" s="208"/>
      <c r="UKP936" s="208"/>
      <c r="UKQ936" s="208"/>
      <c r="UKR936" s="208"/>
      <c r="UKS936" s="208"/>
      <c r="UKT936" s="208"/>
      <c r="UKU936" s="208"/>
      <c r="UKV936" s="208"/>
      <c r="UKW936" s="208"/>
      <c r="UKX936" s="208"/>
      <c r="UKY936" s="208"/>
      <c r="UKZ936" s="208"/>
      <c r="ULA936" s="208"/>
      <c r="ULB936" s="208"/>
      <c r="ULC936" s="208"/>
      <c r="ULD936" s="208"/>
      <c r="ULE936" s="208"/>
      <c r="ULF936" s="208"/>
      <c r="ULG936" s="208"/>
      <c r="ULH936" s="208"/>
      <c r="ULI936" s="208"/>
      <c r="ULJ936" s="208"/>
      <c r="ULK936" s="208"/>
      <c r="ULL936" s="208"/>
      <c r="ULM936" s="208"/>
      <c r="ULN936" s="208"/>
      <c r="ULO936" s="208"/>
      <c r="ULP936" s="208"/>
      <c r="ULQ936" s="208"/>
      <c r="ULR936" s="208"/>
      <c r="ULS936" s="208"/>
      <c r="ULT936" s="208"/>
      <c r="ULU936" s="208"/>
      <c r="ULV936" s="208"/>
      <c r="ULW936" s="208"/>
      <c r="ULX936" s="208"/>
      <c r="ULY936" s="208"/>
      <c r="ULZ936" s="208"/>
      <c r="UMA936" s="208"/>
      <c r="UMB936" s="208"/>
      <c r="UMC936" s="208"/>
      <c r="UMD936" s="208"/>
      <c r="UME936" s="208"/>
      <c r="UMF936" s="208"/>
      <c r="UMG936" s="208"/>
      <c r="UMH936" s="208"/>
      <c r="UMI936" s="208"/>
      <c r="UMJ936" s="208"/>
      <c r="UMK936" s="208"/>
      <c r="UML936" s="208"/>
      <c r="UMM936" s="208"/>
      <c r="UMN936" s="208"/>
      <c r="UMO936" s="208"/>
      <c r="UMP936" s="208"/>
      <c r="UMQ936" s="208"/>
      <c r="UMR936" s="208"/>
      <c r="UMS936" s="208"/>
      <c r="UMT936" s="208"/>
      <c r="UMU936" s="208"/>
      <c r="UMV936" s="208"/>
      <c r="UMW936" s="208"/>
      <c r="UMX936" s="208"/>
      <c r="UMY936" s="208"/>
      <c r="UMZ936" s="208"/>
      <c r="UNA936" s="208"/>
      <c r="UNB936" s="208"/>
      <c r="UNC936" s="208"/>
      <c r="UND936" s="208"/>
      <c r="UNE936" s="208"/>
      <c r="UNF936" s="208"/>
      <c r="UNG936" s="208"/>
      <c r="UNH936" s="208"/>
      <c r="UNI936" s="208"/>
      <c r="UNJ936" s="208"/>
      <c r="UNK936" s="208"/>
      <c r="UNL936" s="208"/>
      <c r="UNM936" s="208"/>
      <c r="UNN936" s="208"/>
      <c r="UNO936" s="208"/>
      <c r="UNP936" s="208"/>
      <c r="UNQ936" s="208"/>
      <c r="UNR936" s="208"/>
      <c r="UNS936" s="208"/>
      <c r="UNT936" s="208"/>
      <c r="UNU936" s="208"/>
      <c r="UNV936" s="208"/>
      <c r="UNW936" s="208"/>
      <c r="UNX936" s="208"/>
      <c r="UNY936" s="208"/>
      <c r="UNZ936" s="208"/>
      <c r="UOA936" s="208"/>
      <c r="UOB936" s="208"/>
      <c r="UOC936" s="208"/>
      <c r="UOD936" s="208"/>
      <c r="UOE936" s="208"/>
      <c r="UOF936" s="208"/>
      <c r="UOG936" s="208"/>
      <c r="UOH936" s="208"/>
      <c r="UOI936" s="208"/>
      <c r="UOJ936" s="208"/>
      <c r="UOK936" s="208"/>
      <c r="UOL936" s="208"/>
      <c r="UOM936" s="208"/>
      <c r="UON936" s="208"/>
      <c r="UOO936" s="208"/>
      <c r="UOP936" s="208"/>
      <c r="UOQ936" s="208"/>
      <c r="UOR936" s="208"/>
      <c r="UOS936" s="208"/>
      <c r="UOT936" s="208"/>
      <c r="UOU936" s="208"/>
      <c r="UOV936" s="208"/>
      <c r="UOW936" s="208"/>
      <c r="UOX936" s="208"/>
      <c r="UOY936" s="208"/>
      <c r="UOZ936" s="208"/>
      <c r="UPA936" s="208"/>
      <c r="UPB936" s="208"/>
      <c r="UPC936" s="208"/>
      <c r="UPD936" s="208"/>
      <c r="UPE936" s="208"/>
      <c r="UPF936" s="208"/>
      <c r="UPG936" s="208"/>
      <c r="UPH936" s="208"/>
      <c r="UPI936" s="208"/>
      <c r="UPJ936" s="208"/>
      <c r="UPK936" s="208"/>
      <c r="UPL936" s="208"/>
      <c r="UPM936" s="208"/>
      <c r="UPN936" s="208"/>
      <c r="UPO936" s="208"/>
      <c r="UPP936" s="208"/>
      <c r="UPQ936" s="208"/>
      <c r="UPR936" s="208"/>
      <c r="UPS936" s="208"/>
      <c r="UPT936" s="208"/>
      <c r="UPU936" s="208"/>
      <c r="UPV936" s="208"/>
      <c r="UPW936" s="208"/>
      <c r="UPX936" s="208"/>
      <c r="UPY936" s="208"/>
      <c r="UPZ936" s="208"/>
      <c r="UQA936" s="208"/>
      <c r="UQB936" s="208"/>
      <c r="UQC936" s="208"/>
      <c r="UQD936" s="208"/>
      <c r="UQE936" s="208"/>
      <c r="UQF936" s="208"/>
      <c r="UQG936" s="208"/>
      <c r="UQH936" s="208"/>
      <c r="UQI936" s="208"/>
      <c r="UQJ936" s="208"/>
      <c r="UQK936" s="208"/>
      <c r="UQL936" s="208"/>
      <c r="UQM936" s="208"/>
      <c r="UQN936" s="208"/>
      <c r="UQO936" s="208"/>
      <c r="UQP936" s="208"/>
      <c r="UQQ936" s="208"/>
      <c r="UQR936" s="208"/>
      <c r="UQS936" s="208"/>
      <c r="UQT936" s="208"/>
      <c r="UQU936" s="208"/>
      <c r="UQV936" s="208"/>
      <c r="UQW936" s="208"/>
      <c r="UQX936" s="208"/>
      <c r="UQY936" s="208"/>
      <c r="UQZ936" s="208"/>
      <c r="URA936" s="208"/>
      <c r="URB936" s="208"/>
      <c r="URC936" s="208"/>
      <c r="URD936" s="208"/>
      <c r="URE936" s="208"/>
      <c r="URF936" s="208"/>
      <c r="URG936" s="208"/>
      <c r="URH936" s="208"/>
      <c r="URI936" s="208"/>
      <c r="URJ936" s="208"/>
      <c r="URK936" s="208"/>
      <c r="URL936" s="208"/>
      <c r="URM936" s="208"/>
      <c r="URN936" s="208"/>
      <c r="URO936" s="208"/>
      <c r="URP936" s="208"/>
      <c r="URQ936" s="208"/>
      <c r="URR936" s="208"/>
      <c r="URS936" s="208"/>
      <c r="URT936" s="208"/>
      <c r="URU936" s="208"/>
      <c r="URV936" s="208"/>
      <c r="URW936" s="208"/>
      <c r="URX936" s="208"/>
      <c r="URY936" s="208"/>
      <c r="URZ936" s="208"/>
      <c r="USA936" s="208"/>
      <c r="USB936" s="208"/>
      <c r="USC936" s="208"/>
      <c r="USD936" s="208"/>
      <c r="USE936" s="208"/>
      <c r="USF936" s="208"/>
      <c r="USG936" s="208"/>
      <c r="USH936" s="208"/>
      <c r="USI936" s="208"/>
      <c r="USJ936" s="208"/>
      <c r="USK936" s="208"/>
      <c r="USL936" s="208"/>
      <c r="USM936" s="208"/>
      <c r="USN936" s="208"/>
      <c r="USO936" s="208"/>
      <c r="USP936" s="208"/>
      <c r="USQ936" s="208"/>
      <c r="USR936" s="208"/>
      <c r="USS936" s="208"/>
      <c r="UST936" s="208"/>
      <c r="USU936" s="208"/>
      <c r="USV936" s="208"/>
      <c r="USW936" s="208"/>
      <c r="USX936" s="208"/>
      <c r="USY936" s="208"/>
      <c r="USZ936" s="208"/>
      <c r="UTA936" s="208"/>
      <c r="UTB936" s="208"/>
      <c r="UTC936" s="208"/>
      <c r="UTD936" s="208"/>
      <c r="UTE936" s="208"/>
      <c r="UTF936" s="208"/>
      <c r="UTG936" s="208"/>
      <c r="UTH936" s="208"/>
      <c r="UTI936" s="208"/>
      <c r="UTJ936" s="208"/>
      <c r="UTK936" s="208"/>
      <c r="UTL936" s="208"/>
      <c r="UTM936" s="208"/>
      <c r="UTN936" s="208"/>
      <c r="UTO936" s="208"/>
      <c r="UTP936" s="208"/>
      <c r="UTQ936" s="208"/>
      <c r="UTR936" s="208"/>
      <c r="UTS936" s="208"/>
      <c r="UTT936" s="208"/>
      <c r="UTU936" s="208"/>
      <c r="UTV936" s="208"/>
      <c r="UTW936" s="208"/>
      <c r="UTX936" s="208"/>
      <c r="UTY936" s="208"/>
      <c r="UTZ936" s="208"/>
      <c r="UUA936" s="208"/>
      <c r="UUB936" s="208"/>
      <c r="UUC936" s="208"/>
      <c r="UUD936" s="208"/>
      <c r="UUE936" s="208"/>
      <c r="UUF936" s="208"/>
      <c r="UUG936" s="208"/>
      <c r="UUH936" s="208"/>
      <c r="UUI936" s="208"/>
      <c r="UUJ936" s="208"/>
      <c r="UUK936" s="208"/>
      <c r="UUL936" s="208"/>
      <c r="UUM936" s="208"/>
      <c r="UUN936" s="208"/>
      <c r="UUO936" s="208"/>
      <c r="UUP936" s="208"/>
      <c r="UUQ936" s="208"/>
      <c r="UUR936" s="208"/>
      <c r="UUS936" s="208"/>
      <c r="UUT936" s="208"/>
      <c r="UUU936" s="208"/>
      <c r="UUV936" s="208"/>
      <c r="UUW936" s="208"/>
      <c r="UUX936" s="208"/>
      <c r="UUY936" s="208"/>
      <c r="UUZ936" s="208"/>
      <c r="UVA936" s="208"/>
      <c r="UVB936" s="208"/>
      <c r="UVC936" s="208"/>
      <c r="UVD936" s="208"/>
      <c r="UVE936" s="208"/>
      <c r="UVF936" s="208"/>
      <c r="UVG936" s="208"/>
      <c r="UVH936" s="208"/>
      <c r="UVI936" s="208"/>
      <c r="UVJ936" s="208"/>
      <c r="UVK936" s="208"/>
      <c r="UVL936" s="208"/>
      <c r="UVM936" s="208"/>
      <c r="UVN936" s="208"/>
      <c r="UVO936" s="208"/>
      <c r="UVP936" s="208"/>
      <c r="UVQ936" s="208"/>
      <c r="UVR936" s="208"/>
      <c r="UVS936" s="208"/>
      <c r="UVT936" s="208"/>
      <c r="UVU936" s="208"/>
      <c r="UVV936" s="208"/>
      <c r="UVW936" s="208"/>
      <c r="UVX936" s="208"/>
      <c r="UVY936" s="208"/>
      <c r="UVZ936" s="208"/>
      <c r="UWA936" s="208"/>
      <c r="UWB936" s="208"/>
      <c r="UWC936" s="208"/>
      <c r="UWD936" s="208"/>
      <c r="UWE936" s="208"/>
      <c r="UWF936" s="208"/>
      <c r="UWG936" s="208"/>
      <c r="UWH936" s="208"/>
      <c r="UWI936" s="208"/>
      <c r="UWJ936" s="208"/>
      <c r="UWK936" s="208"/>
      <c r="UWL936" s="208"/>
      <c r="UWM936" s="208"/>
      <c r="UWN936" s="208"/>
      <c r="UWO936" s="208"/>
      <c r="UWP936" s="208"/>
      <c r="UWQ936" s="208"/>
      <c r="UWR936" s="208"/>
      <c r="UWS936" s="208"/>
      <c r="UWT936" s="208"/>
      <c r="UWU936" s="208"/>
      <c r="UWV936" s="208"/>
      <c r="UWW936" s="208"/>
      <c r="UWX936" s="208"/>
      <c r="UWY936" s="208"/>
      <c r="UWZ936" s="208"/>
      <c r="UXA936" s="208"/>
      <c r="UXB936" s="208"/>
      <c r="UXC936" s="208"/>
      <c r="UXD936" s="208"/>
      <c r="UXE936" s="208"/>
      <c r="UXF936" s="208"/>
      <c r="UXG936" s="208"/>
      <c r="UXH936" s="208"/>
      <c r="UXI936" s="208"/>
      <c r="UXJ936" s="208"/>
      <c r="UXK936" s="208"/>
      <c r="UXL936" s="208"/>
      <c r="UXM936" s="208"/>
      <c r="UXN936" s="208"/>
      <c r="UXO936" s="208"/>
      <c r="UXP936" s="208"/>
      <c r="UXQ936" s="208"/>
      <c r="UXR936" s="208"/>
      <c r="UXS936" s="208"/>
      <c r="UXT936" s="208"/>
      <c r="UXU936" s="208"/>
      <c r="UXV936" s="208"/>
      <c r="UXW936" s="208"/>
      <c r="UXX936" s="208"/>
      <c r="UXY936" s="208"/>
      <c r="UXZ936" s="208"/>
      <c r="UYA936" s="208"/>
      <c r="UYB936" s="208"/>
      <c r="UYC936" s="208"/>
      <c r="UYD936" s="208"/>
      <c r="UYE936" s="208"/>
      <c r="UYF936" s="208"/>
      <c r="UYG936" s="208"/>
      <c r="UYH936" s="208"/>
      <c r="UYI936" s="208"/>
      <c r="UYJ936" s="208"/>
      <c r="UYK936" s="208"/>
      <c r="UYL936" s="208"/>
      <c r="UYM936" s="208"/>
      <c r="UYN936" s="208"/>
      <c r="UYO936" s="208"/>
      <c r="UYP936" s="208"/>
      <c r="UYQ936" s="208"/>
      <c r="UYR936" s="208"/>
      <c r="UYS936" s="208"/>
      <c r="UYT936" s="208"/>
      <c r="UYU936" s="208"/>
      <c r="UYV936" s="208"/>
      <c r="UYW936" s="208"/>
      <c r="UYX936" s="208"/>
      <c r="UYY936" s="208"/>
      <c r="UYZ936" s="208"/>
      <c r="UZA936" s="208"/>
      <c r="UZB936" s="208"/>
      <c r="UZC936" s="208"/>
      <c r="UZD936" s="208"/>
      <c r="UZE936" s="208"/>
      <c r="UZF936" s="208"/>
      <c r="UZG936" s="208"/>
      <c r="UZH936" s="208"/>
      <c r="UZI936" s="208"/>
      <c r="UZJ936" s="208"/>
      <c r="UZK936" s="208"/>
      <c r="UZL936" s="208"/>
      <c r="UZM936" s="208"/>
      <c r="UZN936" s="208"/>
      <c r="UZO936" s="208"/>
      <c r="UZP936" s="208"/>
      <c r="UZQ936" s="208"/>
      <c r="UZR936" s="208"/>
      <c r="UZS936" s="208"/>
      <c r="UZT936" s="208"/>
      <c r="UZU936" s="208"/>
      <c r="UZV936" s="208"/>
      <c r="UZW936" s="208"/>
      <c r="UZX936" s="208"/>
      <c r="UZY936" s="208"/>
      <c r="UZZ936" s="208"/>
      <c r="VAA936" s="208"/>
      <c r="VAB936" s="208"/>
      <c r="VAC936" s="208"/>
      <c r="VAD936" s="208"/>
      <c r="VAE936" s="208"/>
      <c r="VAF936" s="208"/>
      <c r="VAG936" s="208"/>
      <c r="VAH936" s="208"/>
      <c r="VAI936" s="208"/>
      <c r="VAJ936" s="208"/>
      <c r="VAK936" s="208"/>
      <c r="VAL936" s="208"/>
      <c r="VAM936" s="208"/>
      <c r="VAN936" s="208"/>
      <c r="VAO936" s="208"/>
      <c r="VAP936" s="208"/>
      <c r="VAQ936" s="208"/>
      <c r="VAR936" s="208"/>
      <c r="VAS936" s="208"/>
      <c r="VAT936" s="208"/>
      <c r="VAU936" s="208"/>
      <c r="VAV936" s="208"/>
      <c r="VAW936" s="208"/>
      <c r="VAX936" s="208"/>
      <c r="VAY936" s="208"/>
      <c r="VAZ936" s="208"/>
      <c r="VBA936" s="208"/>
      <c r="VBB936" s="208"/>
      <c r="VBC936" s="208"/>
      <c r="VBD936" s="208"/>
      <c r="VBE936" s="208"/>
      <c r="VBF936" s="208"/>
      <c r="VBG936" s="208"/>
      <c r="VBH936" s="208"/>
      <c r="VBI936" s="208"/>
      <c r="VBJ936" s="208"/>
      <c r="VBK936" s="208"/>
      <c r="VBL936" s="208"/>
      <c r="VBM936" s="208"/>
      <c r="VBN936" s="208"/>
      <c r="VBO936" s="208"/>
      <c r="VBP936" s="208"/>
      <c r="VBQ936" s="208"/>
      <c r="VBR936" s="208"/>
      <c r="VBS936" s="208"/>
      <c r="VBT936" s="208"/>
      <c r="VBU936" s="208"/>
      <c r="VBV936" s="208"/>
      <c r="VBW936" s="208"/>
      <c r="VBX936" s="208"/>
      <c r="VBY936" s="208"/>
      <c r="VBZ936" s="208"/>
      <c r="VCA936" s="208"/>
      <c r="VCB936" s="208"/>
      <c r="VCC936" s="208"/>
      <c r="VCD936" s="208"/>
      <c r="VCE936" s="208"/>
      <c r="VCF936" s="208"/>
      <c r="VCG936" s="208"/>
      <c r="VCH936" s="208"/>
      <c r="VCI936" s="208"/>
      <c r="VCJ936" s="208"/>
      <c r="VCK936" s="208"/>
      <c r="VCL936" s="208"/>
      <c r="VCM936" s="208"/>
      <c r="VCN936" s="208"/>
      <c r="VCO936" s="208"/>
      <c r="VCP936" s="208"/>
      <c r="VCQ936" s="208"/>
      <c r="VCR936" s="208"/>
      <c r="VCS936" s="208"/>
      <c r="VCT936" s="208"/>
      <c r="VCU936" s="208"/>
      <c r="VCV936" s="208"/>
      <c r="VCW936" s="208"/>
      <c r="VCX936" s="208"/>
      <c r="VCY936" s="208"/>
      <c r="VCZ936" s="208"/>
      <c r="VDA936" s="208"/>
      <c r="VDB936" s="208"/>
      <c r="VDC936" s="208"/>
      <c r="VDD936" s="208"/>
      <c r="VDE936" s="208"/>
      <c r="VDF936" s="208"/>
      <c r="VDG936" s="208"/>
      <c r="VDH936" s="208"/>
      <c r="VDI936" s="208"/>
      <c r="VDJ936" s="208"/>
      <c r="VDK936" s="208"/>
      <c r="VDL936" s="208"/>
      <c r="VDM936" s="208"/>
      <c r="VDN936" s="208"/>
      <c r="VDO936" s="208"/>
      <c r="VDP936" s="208"/>
      <c r="VDQ936" s="208"/>
      <c r="VDR936" s="208"/>
      <c r="VDS936" s="208"/>
      <c r="VDT936" s="208"/>
      <c r="VDU936" s="208"/>
      <c r="VDV936" s="208"/>
      <c r="VDW936" s="208"/>
      <c r="VDX936" s="208"/>
      <c r="VDY936" s="208"/>
      <c r="VDZ936" s="208"/>
      <c r="VEA936" s="208"/>
      <c r="VEB936" s="208"/>
      <c r="VEC936" s="208"/>
      <c r="VED936" s="208"/>
      <c r="VEE936" s="208"/>
      <c r="VEF936" s="208"/>
      <c r="VEG936" s="208"/>
      <c r="VEH936" s="208"/>
      <c r="VEI936" s="208"/>
      <c r="VEJ936" s="208"/>
      <c r="VEK936" s="208"/>
      <c r="VEL936" s="208"/>
      <c r="VEM936" s="208"/>
      <c r="VEN936" s="208"/>
      <c r="VEO936" s="208"/>
      <c r="VEP936" s="208"/>
      <c r="VEQ936" s="208"/>
      <c r="VER936" s="208"/>
      <c r="VES936" s="208"/>
      <c r="VET936" s="208"/>
      <c r="VEU936" s="208"/>
      <c r="VEV936" s="208"/>
      <c r="VEW936" s="208"/>
      <c r="VEX936" s="208"/>
      <c r="VEY936" s="208"/>
      <c r="VEZ936" s="208"/>
      <c r="VFA936" s="208"/>
      <c r="VFB936" s="208"/>
      <c r="VFC936" s="208"/>
      <c r="VFD936" s="208"/>
      <c r="VFE936" s="208"/>
      <c r="VFF936" s="208"/>
      <c r="VFG936" s="208"/>
      <c r="VFH936" s="208"/>
      <c r="VFI936" s="208"/>
      <c r="VFJ936" s="208"/>
      <c r="VFK936" s="208"/>
      <c r="VFL936" s="208"/>
      <c r="VFM936" s="208"/>
      <c r="VFN936" s="208"/>
      <c r="VFO936" s="208"/>
      <c r="VFP936" s="208"/>
      <c r="VFQ936" s="208"/>
      <c r="VFR936" s="208"/>
      <c r="VFS936" s="208"/>
      <c r="VFT936" s="208"/>
      <c r="VFU936" s="208"/>
      <c r="VFV936" s="208"/>
      <c r="VFW936" s="208"/>
      <c r="VFX936" s="208"/>
      <c r="VFY936" s="208"/>
      <c r="VFZ936" s="208"/>
      <c r="VGA936" s="208"/>
      <c r="VGB936" s="208"/>
      <c r="VGC936" s="208"/>
      <c r="VGD936" s="208"/>
      <c r="VGE936" s="208"/>
      <c r="VGF936" s="208"/>
      <c r="VGG936" s="208"/>
      <c r="VGH936" s="208"/>
      <c r="VGI936" s="208"/>
      <c r="VGJ936" s="208"/>
      <c r="VGK936" s="208"/>
      <c r="VGL936" s="208"/>
      <c r="VGM936" s="208"/>
      <c r="VGN936" s="208"/>
      <c r="VGO936" s="208"/>
      <c r="VGP936" s="208"/>
      <c r="VGQ936" s="208"/>
      <c r="VGR936" s="208"/>
      <c r="VGS936" s="208"/>
      <c r="VGT936" s="208"/>
      <c r="VGU936" s="208"/>
      <c r="VGV936" s="208"/>
      <c r="VGW936" s="208"/>
      <c r="VGX936" s="208"/>
      <c r="VGY936" s="208"/>
      <c r="VGZ936" s="208"/>
      <c r="VHA936" s="208"/>
      <c r="VHB936" s="208"/>
      <c r="VHC936" s="208"/>
      <c r="VHD936" s="208"/>
      <c r="VHE936" s="208"/>
      <c r="VHF936" s="208"/>
      <c r="VHG936" s="208"/>
      <c r="VHH936" s="208"/>
      <c r="VHI936" s="208"/>
      <c r="VHJ936" s="208"/>
      <c r="VHK936" s="208"/>
      <c r="VHL936" s="208"/>
      <c r="VHM936" s="208"/>
      <c r="VHN936" s="208"/>
      <c r="VHO936" s="208"/>
      <c r="VHP936" s="208"/>
      <c r="VHQ936" s="208"/>
      <c r="VHR936" s="208"/>
      <c r="VHS936" s="208"/>
      <c r="VHT936" s="208"/>
      <c r="VHU936" s="208"/>
      <c r="VHV936" s="208"/>
      <c r="VHW936" s="208"/>
      <c r="VHX936" s="208"/>
      <c r="VHY936" s="208"/>
      <c r="VHZ936" s="208"/>
      <c r="VIA936" s="208"/>
      <c r="VIB936" s="208"/>
      <c r="VIC936" s="208"/>
      <c r="VID936" s="208"/>
      <c r="VIE936" s="208"/>
      <c r="VIF936" s="208"/>
      <c r="VIG936" s="208"/>
      <c r="VIH936" s="208"/>
      <c r="VII936" s="208"/>
      <c r="VIJ936" s="208"/>
      <c r="VIK936" s="208"/>
      <c r="VIL936" s="208"/>
      <c r="VIM936" s="208"/>
      <c r="VIN936" s="208"/>
      <c r="VIO936" s="208"/>
      <c r="VIP936" s="208"/>
      <c r="VIQ936" s="208"/>
      <c r="VIR936" s="208"/>
      <c r="VIS936" s="208"/>
      <c r="VIT936" s="208"/>
      <c r="VIU936" s="208"/>
      <c r="VIV936" s="208"/>
      <c r="VIW936" s="208"/>
      <c r="VIX936" s="208"/>
      <c r="VIY936" s="208"/>
      <c r="VIZ936" s="208"/>
      <c r="VJA936" s="208"/>
      <c r="VJB936" s="208"/>
      <c r="VJC936" s="208"/>
      <c r="VJD936" s="208"/>
      <c r="VJE936" s="208"/>
      <c r="VJF936" s="208"/>
      <c r="VJG936" s="208"/>
      <c r="VJH936" s="208"/>
      <c r="VJI936" s="208"/>
      <c r="VJJ936" s="208"/>
      <c r="VJK936" s="208"/>
      <c r="VJL936" s="208"/>
      <c r="VJM936" s="208"/>
      <c r="VJN936" s="208"/>
      <c r="VJO936" s="208"/>
      <c r="VJP936" s="208"/>
      <c r="VJQ936" s="208"/>
      <c r="VJR936" s="208"/>
      <c r="VJS936" s="208"/>
      <c r="VJT936" s="208"/>
      <c r="VJU936" s="208"/>
      <c r="VJV936" s="208"/>
      <c r="VJW936" s="208"/>
      <c r="VJX936" s="208"/>
      <c r="VJY936" s="208"/>
      <c r="VJZ936" s="208"/>
      <c r="VKA936" s="208"/>
      <c r="VKB936" s="208"/>
      <c r="VKC936" s="208"/>
      <c r="VKD936" s="208"/>
      <c r="VKE936" s="208"/>
      <c r="VKF936" s="208"/>
      <c r="VKG936" s="208"/>
      <c r="VKH936" s="208"/>
      <c r="VKI936" s="208"/>
      <c r="VKJ936" s="208"/>
      <c r="VKK936" s="208"/>
      <c r="VKL936" s="208"/>
      <c r="VKM936" s="208"/>
      <c r="VKN936" s="208"/>
      <c r="VKO936" s="208"/>
      <c r="VKP936" s="208"/>
      <c r="VKQ936" s="208"/>
      <c r="VKR936" s="208"/>
      <c r="VKS936" s="208"/>
      <c r="VKT936" s="208"/>
      <c r="VKU936" s="208"/>
      <c r="VKV936" s="208"/>
      <c r="VKW936" s="208"/>
      <c r="VKX936" s="208"/>
      <c r="VKY936" s="208"/>
      <c r="VKZ936" s="208"/>
      <c r="VLA936" s="208"/>
      <c r="VLB936" s="208"/>
      <c r="VLC936" s="208"/>
      <c r="VLD936" s="208"/>
      <c r="VLE936" s="208"/>
      <c r="VLF936" s="208"/>
      <c r="VLG936" s="208"/>
      <c r="VLH936" s="208"/>
      <c r="VLI936" s="208"/>
      <c r="VLJ936" s="208"/>
      <c r="VLK936" s="208"/>
      <c r="VLL936" s="208"/>
      <c r="VLM936" s="208"/>
      <c r="VLN936" s="208"/>
      <c r="VLO936" s="208"/>
      <c r="VLP936" s="208"/>
      <c r="VLQ936" s="208"/>
      <c r="VLR936" s="208"/>
      <c r="VLS936" s="208"/>
      <c r="VLT936" s="208"/>
      <c r="VLU936" s="208"/>
      <c r="VLV936" s="208"/>
      <c r="VLW936" s="208"/>
      <c r="VLX936" s="208"/>
      <c r="VLY936" s="208"/>
      <c r="VLZ936" s="208"/>
      <c r="VMA936" s="208"/>
      <c r="VMB936" s="208"/>
      <c r="VMC936" s="208"/>
      <c r="VMD936" s="208"/>
      <c r="VME936" s="208"/>
      <c r="VMF936" s="208"/>
      <c r="VMG936" s="208"/>
      <c r="VMH936" s="208"/>
      <c r="VMI936" s="208"/>
      <c r="VMJ936" s="208"/>
      <c r="VMK936" s="208"/>
      <c r="VML936" s="208"/>
      <c r="VMM936" s="208"/>
      <c r="VMN936" s="208"/>
      <c r="VMO936" s="208"/>
      <c r="VMP936" s="208"/>
      <c r="VMQ936" s="208"/>
      <c r="VMR936" s="208"/>
      <c r="VMS936" s="208"/>
      <c r="VMT936" s="208"/>
      <c r="VMU936" s="208"/>
      <c r="VMV936" s="208"/>
      <c r="VMW936" s="208"/>
      <c r="VMX936" s="208"/>
      <c r="VMY936" s="208"/>
      <c r="VMZ936" s="208"/>
      <c r="VNA936" s="208"/>
      <c r="VNB936" s="208"/>
      <c r="VNC936" s="208"/>
      <c r="VND936" s="208"/>
      <c r="VNE936" s="208"/>
      <c r="VNF936" s="208"/>
      <c r="VNG936" s="208"/>
      <c r="VNH936" s="208"/>
      <c r="VNI936" s="208"/>
      <c r="VNJ936" s="208"/>
      <c r="VNK936" s="208"/>
      <c r="VNL936" s="208"/>
      <c r="VNM936" s="208"/>
      <c r="VNN936" s="208"/>
      <c r="VNO936" s="208"/>
      <c r="VNP936" s="208"/>
      <c r="VNQ936" s="208"/>
      <c r="VNR936" s="208"/>
      <c r="VNS936" s="208"/>
      <c r="VNT936" s="208"/>
      <c r="VNU936" s="208"/>
      <c r="VNV936" s="208"/>
      <c r="VNW936" s="208"/>
      <c r="VNX936" s="208"/>
      <c r="VNY936" s="208"/>
      <c r="VNZ936" s="208"/>
      <c r="VOA936" s="208"/>
      <c r="VOB936" s="208"/>
      <c r="VOC936" s="208"/>
      <c r="VOD936" s="208"/>
      <c r="VOE936" s="208"/>
      <c r="VOF936" s="208"/>
      <c r="VOG936" s="208"/>
      <c r="VOH936" s="208"/>
      <c r="VOI936" s="208"/>
      <c r="VOJ936" s="208"/>
      <c r="VOK936" s="208"/>
      <c r="VOL936" s="208"/>
      <c r="VOM936" s="208"/>
      <c r="VON936" s="208"/>
      <c r="VOO936" s="208"/>
      <c r="VOP936" s="208"/>
      <c r="VOQ936" s="208"/>
      <c r="VOR936" s="208"/>
      <c r="VOS936" s="208"/>
      <c r="VOT936" s="208"/>
      <c r="VOU936" s="208"/>
      <c r="VOV936" s="208"/>
      <c r="VOW936" s="208"/>
      <c r="VOX936" s="208"/>
      <c r="VOY936" s="208"/>
      <c r="VOZ936" s="208"/>
      <c r="VPA936" s="208"/>
      <c r="VPB936" s="208"/>
      <c r="VPC936" s="208"/>
      <c r="VPD936" s="208"/>
      <c r="VPE936" s="208"/>
      <c r="VPF936" s="208"/>
      <c r="VPG936" s="208"/>
      <c r="VPH936" s="208"/>
      <c r="VPI936" s="208"/>
      <c r="VPJ936" s="208"/>
      <c r="VPK936" s="208"/>
      <c r="VPL936" s="208"/>
      <c r="VPM936" s="208"/>
      <c r="VPN936" s="208"/>
      <c r="VPO936" s="208"/>
      <c r="VPP936" s="208"/>
      <c r="VPQ936" s="208"/>
      <c r="VPR936" s="208"/>
      <c r="VPS936" s="208"/>
      <c r="VPT936" s="208"/>
      <c r="VPU936" s="208"/>
      <c r="VPV936" s="208"/>
      <c r="VPW936" s="208"/>
      <c r="VPX936" s="208"/>
      <c r="VPY936" s="208"/>
      <c r="VPZ936" s="208"/>
      <c r="VQA936" s="208"/>
      <c r="VQB936" s="208"/>
      <c r="VQC936" s="208"/>
      <c r="VQD936" s="208"/>
      <c r="VQE936" s="208"/>
      <c r="VQF936" s="208"/>
      <c r="VQG936" s="208"/>
      <c r="VQH936" s="208"/>
      <c r="VQI936" s="208"/>
      <c r="VQJ936" s="208"/>
      <c r="VQK936" s="208"/>
      <c r="VQL936" s="208"/>
      <c r="VQM936" s="208"/>
      <c r="VQN936" s="208"/>
      <c r="VQO936" s="208"/>
      <c r="VQP936" s="208"/>
      <c r="VQQ936" s="208"/>
      <c r="VQR936" s="208"/>
      <c r="VQS936" s="208"/>
      <c r="VQT936" s="208"/>
      <c r="VQU936" s="208"/>
      <c r="VQV936" s="208"/>
      <c r="VQW936" s="208"/>
      <c r="VQX936" s="208"/>
      <c r="VQY936" s="208"/>
      <c r="VQZ936" s="208"/>
      <c r="VRA936" s="208"/>
      <c r="VRB936" s="208"/>
      <c r="VRC936" s="208"/>
      <c r="VRD936" s="208"/>
      <c r="VRE936" s="208"/>
      <c r="VRF936" s="208"/>
      <c r="VRG936" s="208"/>
      <c r="VRH936" s="208"/>
      <c r="VRI936" s="208"/>
      <c r="VRJ936" s="208"/>
      <c r="VRK936" s="208"/>
      <c r="VRL936" s="208"/>
      <c r="VRM936" s="208"/>
      <c r="VRN936" s="208"/>
      <c r="VRO936" s="208"/>
      <c r="VRP936" s="208"/>
      <c r="VRQ936" s="208"/>
      <c r="VRR936" s="208"/>
      <c r="VRS936" s="208"/>
      <c r="VRT936" s="208"/>
      <c r="VRU936" s="208"/>
      <c r="VRV936" s="208"/>
      <c r="VRW936" s="208"/>
      <c r="VRX936" s="208"/>
      <c r="VRY936" s="208"/>
      <c r="VRZ936" s="208"/>
      <c r="VSA936" s="208"/>
      <c r="VSB936" s="208"/>
      <c r="VSC936" s="208"/>
      <c r="VSD936" s="208"/>
      <c r="VSE936" s="208"/>
      <c r="VSF936" s="208"/>
      <c r="VSG936" s="208"/>
      <c r="VSH936" s="208"/>
      <c r="VSI936" s="208"/>
      <c r="VSJ936" s="208"/>
      <c r="VSK936" s="208"/>
      <c r="VSL936" s="208"/>
      <c r="VSM936" s="208"/>
      <c r="VSN936" s="208"/>
      <c r="VSO936" s="208"/>
      <c r="VSP936" s="208"/>
      <c r="VSQ936" s="208"/>
      <c r="VSR936" s="208"/>
      <c r="VSS936" s="208"/>
      <c r="VST936" s="208"/>
      <c r="VSU936" s="208"/>
      <c r="VSV936" s="208"/>
      <c r="VSW936" s="208"/>
      <c r="VSX936" s="208"/>
      <c r="VSY936" s="208"/>
      <c r="VSZ936" s="208"/>
      <c r="VTA936" s="208"/>
      <c r="VTB936" s="208"/>
      <c r="VTC936" s="208"/>
      <c r="VTD936" s="208"/>
      <c r="VTE936" s="208"/>
      <c r="VTF936" s="208"/>
      <c r="VTG936" s="208"/>
      <c r="VTH936" s="208"/>
      <c r="VTI936" s="208"/>
      <c r="VTJ936" s="208"/>
      <c r="VTK936" s="208"/>
      <c r="VTL936" s="208"/>
      <c r="VTM936" s="208"/>
      <c r="VTN936" s="208"/>
      <c r="VTO936" s="208"/>
      <c r="VTP936" s="208"/>
      <c r="VTQ936" s="208"/>
      <c r="VTR936" s="208"/>
      <c r="VTS936" s="208"/>
      <c r="VTT936" s="208"/>
      <c r="VTU936" s="208"/>
      <c r="VTV936" s="208"/>
      <c r="VTW936" s="208"/>
      <c r="VTX936" s="208"/>
      <c r="VTY936" s="208"/>
      <c r="VTZ936" s="208"/>
      <c r="VUA936" s="208"/>
      <c r="VUB936" s="208"/>
      <c r="VUC936" s="208"/>
      <c r="VUD936" s="208"/>
      <c r="VUE936" s="208"/>
      <c r="VUF936" s="208"/>
      <c r="VUG936" s="208"/>
      <c r="VUH936" s="208"/>
      <c r="VUI936" s="208"/>
      <c r="VUJ936" s="208"/>
      <c r="VUK936" s="208"/>
      <c r="VUL936" s="208"/>
      <c r="VUM936" s="208"/>
      <c r="VUN936" s="208"/>
      <c r="VUO936" s="208"/>
      <c r="VUP936" s="208"/>
      <c r="VUQ936" s="208"/>
      <c r="VUR936" s="208"/>
      <c r="VUS936" s="208"/>
      <c r="VUT936" s="208"/>
      <c r="VUU936" s="208"/>
      <c r="VUV936" s="208"/>
      <c r="VUW936" s="208"/>
      <c r="VUX936" s="208"/>
      <c r="VUY936" s="208"/>
      <c r="VUZ936" s="208"/>
      <c r="VVA936" s="208"/>
      <c r="VVB936" s="208"/>
      <c r="VVC936" s="208"/>
      <c r="VVD936" s="208"/>
      <c r="VVE936" s="208"/>
      <c r="VVF936" s="208"/>
      <c r="VVG936" s="208"/>
      <c r="VVH936" s="208"/>
      <c r="VVI936" s="208"/>
      <c r="VVJ936" s="208"/>
      <c r="VVK936" s="208"/>
      <c r="VVL936" s="208"/>
      <c r="VVM936" s="208"/>
      <c r="VVN936" s="208"/>
      <c r="VVO936" s="208"/>
      <c r="VVP936" s="208"/>
      <c r="VVQ936" s="208"/>
      <c r="VVR936" s="208"/>
      <c r="VVS936" s="208"/>
      <c r="VVT936" s="208"/>
      <c r="VVU936" s="208"/>
      <c r="VVV936" s="208"/>
      <c r="VVW936" s="208"/>
      <c r="VVX936" s="208"/>
      <c r="VVY936" s="208"/>
      <c r="VVZ936" s="208"/>
      <c r="VWA936" s="208"/>
      <c r="VWB936" s="208"/>
      <c r="VWC936" s="208"/>
      <c r="VWD936" s="208"/>
      <c r="VWE936" s="208"/>
      <c r="VWF936" s="208"/>
      <c r="VWG936" s="208"/>
      <c r="VWH936" s="208"/>
      <c r="VWI936" s="208"/>
      <c r="VWJ936" s="208"/>
      <c r="VWK936" s="208"/>
      <c r="VWL936" s="208"/>
      <c r="VWM936" s="208"/>
      <c r="VWN936" s="208"/>
      <c r="VWO936" s="208"/>
      <c r="VWP936" s="208"/>
      <c r="VWQ936" s="208"/>
      <c r="VWR936" s="208"/>
      <c r="VWS936" s="208"/>
      <c r="VWT936" s="208"/>
      <c r="VWU936" s="208"/>
      <c r="VWV936" s="208"/>
      <c r="VWW936" s="208"/>
      <c r="VWX936" s="208"/>
      <c r="VWY936" s="208"/>
      <c r="VWZ936" s="208"/>
      <c r="VXA936" s="208"/>
      <c r="VXB936" s="208"/>
      <c r="VXC936" s="208"/>
      <c r="VXD936" s="208"/>
      <c r="VXE936" s="208"/>
      <c r="VXF936" s="208"/>
      <c r="VXG936" s="208"/>
      <c r="VXH936" s="208"/>
      <c r="VXI936" s="208"/>
      <c r="VXJ936" s="208"/>
      <c r="VXK936" s="208"/>
      <c r="VXL936" s="208"/>
      <c r="VXM936" s="208"/>
      <c r="VXN936" s="208"/>
      <c r="VXO936" s="208"/>
      <c r="VXP936" s="208"/>
      <c r="VXQ936" s="208"/>
      <c r="VXR936" s="208"/>
      <c r="VXS936" s="208"/>
      <c r="VXT936" s="208"/>
      <c r="VXU936" s="208"/>
      <c r="VXV936" s="208"/>
      <c r="VXW936" s="208"/>
      <c r="VXX936" s="208"/>
      <c r="VXY936" s="208"/>
      <c r="VXZ936" s="208"/>
      <c r="VYA936" s="208"/>
      <c r="VYB936" s="208"/>
      <c r="VYC936" s="208"/>
      <c r="VYD936" s="208"/>
      <c r="VYE936" s="208"/>
      <c r="VYF936" s="208"/>
      <c r="VYG936" s="208"/>
      <c r="VYH936" s="208"/>
      <c r="VYI936" s="208"/>
      <c r="VYJ936" s="208"/>
      <c r="VYK936" s="208"/>
      <c r="VYL936" s="208"/>
      <c r="VYM936" s="208"/>
      <c r="VYN936" s="208"/>
      <c r="VYO936" s="208"/>
      <c r="VYP936" s="208"/>
      <c r="VYQ936" s="208"/>
      <c r="VYR936" s="208"/>
      <c r="VYS936" s="208"/>
      <c r="VYT936" s="208"/>
      <c r="VYU936" s="208"/>
      <c r="VYV936" s="208"/>
      <c r="VYW936" s="208"/>
      <c r="VYX936" s="208"/>
      <c r="VYY936" s="208"/>
      <c r="VYZ936" s="208"/>
      <c r="VZA936" s="208"/>
      <c r="VZB936" s="208"/>
      <c r="VZC936" s="208"/>
      <c r="VZD936" s="208"/>
      <c r="VZE936" s="208"/>
      <c r="VZF936" s="208"/>
      <c r="VZG936" s="208"/>
      <c r="VZH936" s="208"/>
      <c r="VZI936" s="208"/>
      <c r="VZJ936" s="208"/>
      <c r="VZK936" s="208"/>
      <c r="VZL936" s="208"/>
      <c r="VZM936" s="208"/>
      <c r="VZN936" s="208"/>
      <c r="VZO936" s="208"/>
      <c r="VZP936" s="208"/>
      <c r="VZQ936" s="208"/>
      <c r="VZR936" s="208"/>
      <c r="VZS936" s="208"/>
      <c r="VZT936" s="208"/>
      <c r="VZU936" s="208"/>
      <c r="VZV936" s="208"/>
      <c r="VZW936" s="208"/>
      <c r="VZX936" s="208"/>
      <c r="VZY936" s="208"/>
      <c r="VZZ936" s="208"/>
      <c r="WAA936" s="208"/>
      <c r="WAB936" s="208"/>
      <c r="WAC936" s="208"/>
      <c r="WAD936" s="208"/>
      <c r="WAE936" s="208"/>
      <c r="WAF936" s="208"/>
      <c r="WAG936" s="208"/>
      <c r="WAH936" s="208"/>
      <c r="WAI936" s="208"/>
      <c r="WAJ936" s="208"/>
      <c r="WAK936" s="208"/>
      <c r="WAL936" s="208"/>
      <c r="WAM936" s="208"/>
      <c r="WAN936" s="208"/>
      <c r="WAO936" s="208"/>
      <c r="WAP936" s="208"/>
      <c r="WAQ936" s="208"/>
      <c r="WAR936" s="208"/>
      <c r="WAS936" s="208"/>
      <c r="WAT936" s="208"/>
      <c r="WAU936" s="208"/>
      <c r="WAV936" s="208"/>
      <c r="WAW936" s="208"/>
      <c r="WAX936" s="208"/>
      <c r="WAY936" s="208"/>
      <c r="WAZ936" s="208"/>
      <c r="WBA936" s="208"/>
      <c r="WBB936" s="208"/>
      <c r="WBC936" s="208"/>
      <c r="WBD936" s="208"/>
      <c r="WBE936" s="208"/>
      <c r="WBF936" s="208"/>
      <c r="WBG936" s="208"/>
      <c r="WBH936" s="208"/>
      <c r="WBI936" s="208"/>
      <c r="WBJ936" s="208"/>
      <c r="WBK936" s="208"/>
      <c r="WBL936" s="208"/>
      <c r="WBM936" s="208"/>
      <c r="WBN936" s="208"/>
      <c r="WBO936" s="208"/>
      <c r="WBP936" s="208"/>
      <c r="WBQ936" s="208"/>
      <c r="WBR936" s="208"/>
      <c r="WBS936" s="208"/>
      <c r="WBT936" s="208"/>
      <c r="WBU936" s="208"/>
      <c r="WBV936" s="208"/>
      <c r="WBW936" s="208"/>
      <c r="WBX936" s="208"/>
      <c r="WBY936" s="208"/>
      <c r="WBZ936" s="208"/>
      <c r="WCA936" s="208"/>
      <c r="WCB936" s="208"/>
      <c r="WCC936" s="208"/>
      <c r="WCD936" s="208"/>
      <c r="WCE936" s="208"/>
      <c r="WCF936" s="208"/>
      <c r="WCG936" s="208"/>
      <c r="WCH936" s="208"/>
      <c r="WCI936" s="208"/>
      <c r="WCJ936" s="208"/>
      <c r="WCK936" s="208"/>
      <c r="WCL936" s="208"/>
      <c r="WCM936" s="208"/>
      <c r="WCN936" s="208"/>
      <c r="WCO936" s="208"/>
      <c r="WCP936" s="208"/>
      <c r="WCQ936" s="208"/>
      <c r="WCR936" s="208"/>
      <c r="WCS936" s="208"/>
      <c r="WCT936" s="208"/>
      <c r="WCU936" s="208"/>
      <c r="WCV936" s="208"/>
      <c r="WCW936" s="208"/>
      <c r="WCX936" s="208"/>
      <c r="WCY936" s="208"/>
      <c r="WCZ936" s="208"/>
      <c r="WDA936" s="208"/>
      <c r="WDB936" s="208"/>
      <c r="WDC936" s="208"/>
      <c r="WDD936" s="208"/>
      <c r="WDE936" s="208"/>
      <c r="WDF936" s="208"/>
      <c r="WDG936" s="208"/>
      <c r="WDH936" s="208"/>
      <c r="WDI936" s="208"/>
      <c r="WDJ936" s="208"/>
      <c r="WDK936" s="208"/>
      <c r="WDL936" s="208"/>
      <c r="WDM936" s="208"/>
      <c r="WDN936" s="208"/>
      <c r="WDO936" s="208"/>
      <c r="WDP936" s="208"/>
      <c r="WDQ936" s="208"/>
      <c r="WDR936" s="208"/>
      <c r="WDS936" s="208"/>
      <c r="WDT936" s="208"/>
      <c r="WDU936" s="208"/>
      <c r="WDV936" s="208"/>
      <c r="WDW936" s="208"/>
      <c r="WDX936" s="208"/>
      <c r="WDY936" s="208"/>
      <c r="WDZ936" s="208"/>
      <c r="WEA936" s="208"/>
      <c r="WEB936" s="208"/>
      <c r="WEC936" s="208"/>
      <c r="WED936" s="208"/>
      <c r="WEE936" s="208"/>
      <c r="WEF936" s="208"/>
      <c r="WEG936" s="208"/>
      <c r="WEH936" s="208"/>
      <c r="WEI936" s="208"/>
      <c r="WEJ936" s="208"/>
      <c r="WEK936" s="208"/>
      <c r="WEL936" s="208"/>
      <c r="WEM936" s="208"/>
      <c r="WEN936" s="208"/>
      <c r="WEO936" s="208"/>
      <c r="WEP936" s="208"/>
      <c r="WEQ936" s="208"/>
      <c r="WER936" s="208"/>
      <c r="WES936" s="208"/>
      <c r="WET936" s="208"/>
      <c r="WEU936" s="208"/>
      <c r="WEV936" s="208"/>
      <c r="WEW936" s="208"/>
      <c r="WEX936" s="208"/>
      <c r="WEY936" s="208"/>
      <c r="WEZ936" s="208"/>
      <c r="WFA936" s="208"/>
      <c r="WFB936" s="208"/>
      <c r="WFC936" s="208"/>
      <c r="WFD936" s="208"/>
      <c r="WFE936" s="208"/>
      <c r="WFF936" s="208"/>
      <c r="WFG936" s="208"/>
      <c r="WFH936" s="208"/>
      <c r="WFI936" s="208"/>
      <c r="WFJ936" s="208"/>
      <c r="WFK936" s="208"/>
      <c r="WFL936" s="208"/>
      <c r="WFM936" s="208"/>
      <c r="WFN936" s="208"/>
      <c r="WFO936" s="208"/>
      <c r="WFP936" s="208"/>
      <c r="WFQ936" s="208"/>
      <c r="WFR936" s="208"/>
      <c r="WFS936" s="208"/>
      <c r="WFT936" s="208"/>
      <c r="WFU936" s="208"/>
      <c r="WFV936" s="208"/>
      <c r="WFW936" s="208"/>
      <c r="WFX936" s="208"/>
      <c r="WFY936" s="208"/>
      <c r="WFZ936" s="208"/>
      <c r="WGA936" s="208"/>
      <c r="WGB936" s="208"/>
      <c r="WGC936" s="208"/>
      <c r="WGD936" s="208"/>
      <c r="WGE936" s="208"/>
      <c r="WGF936" s="208"/>
      <c r="WGG936" s="208"/>
      <c r="WGH936" s="208"/>
      <c r="WGI936" s="208"/>
      <c r="WGJ936" s="208"/>
      <c r="WGK936" s="208"/>
      <c r="WGL936" s="208"/>
      <c r="WGM936" s="208"/>
      <c r="WGN936" s="208"/>
      <c r="WGO936" s="208"/>
      <c r="WGP936" s="208"/>
      <c r="WGQ936" s="208"/>
      <c r="WGR936" s="208"/>
      <c r="WGS936" s="208"/>
      <c r="WGT936" s="208"/>
      <c r="WGU936" s="208"/>
      <c r="WGV936" s="208"/>
      <c r="WGW936" s="208"/>
      <c r="WGX936" s="208"/>
      <c r="WGY936" s="208"/>
      <c r="WGZ936" s="208"/>
      <c r="WHA936" s="208"/>
      <c r="WHB936" s="208"/>
      <c r="WHC936" s="208"/>
      <c r="WHD936" s="208"/>
      <c r="WHE936" s="208"/>
      <c r="WHF936" s="208"/>
      <c r="WHG936" s="208"/>
      <c r="WHH936" s="208"/>
      <c r="WHI936" s="208"/>
      <c r="WHJ936" s="208"/>
      <c r="WHK936" s="208"/>
      <c r="WHL936" s="208"/>
      <c r="WHM936" s="208"/>
      <c r="WHN936" s="208"/>
      <c r="WHO936" s="208"/>
      <c r="WHP936" s="208"/>
      <c r="WHQ936" s="208"/>
      <c r="WHR936" s="208"/>
      <c r="WHS936" s="208"/>
      <c r="WHT936" s="208"/>
      <c r="WHU936" s="208"/>
      <c r="WHV936" s="208"/>
      <c r="WHW936" s="208"/>
      <c r="WHX936" s="208"/>
      <c r="WHY936" s="208"/>
      <c r="WHZ936" s="208"/>
      <c r="WIA936" s="208"/>
      <c r="WIB936" s="208"/>
      <c r="WIC936" s="208"/>
      <c r="WID936" s="208"/>
      <c r="WIE936" s="208"/>
      <c r="WIF936" s="208"/>
      <c r="WIG936" s="208"/>
      <c r="WIH936" s="208"/>
      <c r="WII936" s="208"/>
      <c r="WIJ936" s="208"/>
      <c r="WIK936" s="208"/>
      <c r="WIL936" s="208"/>
      <c r="WIM936" s="208"/>
      <c r="WIN936" s="208"/>
      <c r="WIO936" s="208"/>
      <c r="WIP936" s="208"/>
      <c r="WIQ936" s="208"/>
      <c r="WIR936" s="208"/>
      <c r="WIS936" s="208"/>
      <c r="WIT936" s="208"/>
      <c r="WIU936" s="208"/>
      <c r="WIV936" s="208"/>
      <c r="WIW936" s="208"/>
      <c r="WIX936" s="208"/>
      <c r="WIY936" s="208"/>
      <c r="WIZ936" s="208"/>
      <c r="WJA936" s="208"/>
      <c r="WJB936" s="208"/>
      <c r="WJC936" s="208"/>
      <c r="WJD936" s="208"/>
      <c r="WJE936" s="208"/>
      <c r="WJF936" s="208"/>
      <c r="WJG936" s="208"/>
      <c r="WJH936" s="208"/>
      <c r="WJI936" s="208"/>
      <c r="WJJ936" s="208"/>
      <c r="WJK936" s="208"/>
      <c r="WJL936" s="208"/>
      <c r="WJM936" s="208"/>
      <c r="WJN936" s="208"/>
      <c r="WJO936" s="208"/>
      <c r="WJP936" s="208"/>
      <c r="WJQ936" s="208"/>
      <c r="WJR936" s="208"/>
      <c r="WJS936" s="208"/>
      <c r="WJT936" s="208"/>
      <c r="WJU936" s="208"/>
      <c r="WJV936" s="208"/>
      <c r="WJW936" s="208"/>
      <c r="WJX936" s="208"/>
      <c r="WJY936" s="208"/>
      <c r="WJZ936" s="208"/>
      <c r="WKA936" s="208"/>
      <c r="WKB936" s="208"/>
      <c r="WKC936" s="208"/>
      <c r="WKD936" s="208"/>
      <c r="WKE936" s="208"/>
      <c r="WKF936" s="208"/>
      <c r="WKG936" s="208"/>
      <c r="WKH936" s="208"/>
      <c r="WKI936" s="208"/>
      <c r="WKJ936" s="208"/>
      <c r="WKK936" s="208"/>
      <c r="WKL936" s="208"/>
      <c r="WKM936" s="208"/>
      <c r="WKN936" s="208"/>
      <c r="WKO936" s="208"/>
      <c r="WKP936" s="208"/>
      <c r="WKQ936" s="208"/>
      <c r="WKR936" s="208"/>
      <c r="WKS936" s="208"/>
      <c r="WKT936" s="208"/>
      <c r="WKU936" s="208"/>
      <c r="WKV936" s="208"/>
      <c r="WKW936" s="208"/>
      <c r="WKX936" s="208"/>
      <c r="WKY936" s="208"/>
      <c r="WKZ936" s="208"/>
      <c r="WLA936" s="208"/>
      <c r="WLB936" s="208"/>
      <c r="WLC936" s="208"/>
      <c r="WLD936" s="208"/>
      <c r="WLE936" s="208"/>
      <c r="WLF936" s="208"/>
      <c r="WLG936" s="208"/>
      <c r="WLH936" s="208"/>
      <c r="WLI936" s="208"/>
      <c r="WLJ936" s="208"/>
      <c r="WLK936" s="208"/>
      <c r="WLL936" s="208"/>
      <c r="WLM936" s="208"/>
      <c r="WLN936" s="208"/>
      <c r="WLO936" s="208"/>
      <c r="WLP936" s="208"/>
      <c r="WLQ936" s="208"/>
      <c r="WLR936" s="208"/>
      <c r="WLS936" s="208"/>
      <c r="WLT936" s="208"/>
      <c r="WLU936" s="208"/>
      <c r="WLV936" s="208"/>
      <c r="WLW936" s="208"/>
      <c r="WLX936" s="208"/>
      <c r="WLY936" s="208"/>
      <c r="WLZ936" s="208"/>
      <c r="WMA936" s="208"/>
      <c r="WMB936" s="208"/>
      <c r="WMC936" s="208"/>
      <c r="WMD936" s="208"/>
      <c r="WME936" s="208"/>
      <c r="WMF936" s="208"/>
      <c r="WMG936" s="208"/>
      <c r="WMH936" s="208"/>
      <c r="WMI936" s="208"/>
      <c r="WMJ936" s="208"/>
      <c r="WMK936" s="208"/>
      <c r="WML936" s="208"/>
      <c r="WMM936" s="208"/>
      <c r="WMN936" s="208"/>
      <c r="WMO936" s="208"/>
      <c r="WMP936" s="208"/>
      <c r="WMQ936" s="208"/>
      <c r="WMR936" s="208"/>
      <c r="WMS936" s="208"/>
      <c r="WMT936" s="208"/>
      <c r="WMU936" s="208"/>
      <c r="WMV936" s="208"/>
      <c r="WMW936" s="208"/>
      <c r="WMX936" s="208"/>
      <c r="WMY936" s="208"/>
      <c r="WMZ936" s="208"/>
      <c r="WNA936" s="208"/>
      <c r="WNB936" s="208"/>
      <c r="WNC936" s="208"/>
      <c r="WND936" s="208"/>
      <c r="WNE936" s="208"/>
      <c r="WNF936" s="208"/>
      <c r="WNG936" s="208"/>
      <c r="WNH936" s="208"/>
      <c r="WNI936" s="208"/>
      <c r="WNJ936" s="208"/>
      <c r="WNK936" s="208"/>
      <c r="WNL936" s="208"/>
      <c r="WNM936" s="208"/>
      <c r="WNN936" s="208"/>
      <c r="WNO936" s="208"/>
      <c r="WNP936" s="208"/>
      <c r="WNQ936" s="208"/>
      <c r="WNR936" s="208"/>
      <c r="WNS936" s="208"/>
      <c r="WNT936" s="208"/>
      <c r="WNU936" s="208"/>
      <c r="WNV936" s="208"/>
      <c r="WNW936" s="208"/>
      <c r="WNX936" s="208"/>
      <c r="WNY936" s="208"/>
      <c r="WNZ936" s="208"/>
      <c r="WOA936" s="208"/>
      <c r="WOB936" s="208"/>
      <c r="WOC936" s="208"/>
      <c r="WOD936" s="208"/>
      <c r="WOE936" s="208"/>
      <c r="WOF936" s="208"/>
      <c r="WOG936" s="208"/>
      <c r="WOH936" s="208"/>
      <c r="WOI936" s="208"/>
      <c r="WOJ936" s="208"/>
      <c r="WOK936" s="208"/>
      <c r="WOL936" s="208"/>
      <c r="WOM936" s="208"/>
      <c r="WON936" s="208"/>
      <c r="WOO936" s="208"/>
      <c r="WOP936" s="208"/>
      <c r="WOQ936" s="208"/>
      <c r="WOR936" s="208"/>
      <c r="WOS936" s="208"/>
      <c r="WOT936" s="208"/>
      <c r="WOU936" s="208"/>
      <c r="WOV936" s="208"/>
      <c r="WOW936" s="208"/>
      <c r="WOX936" s="208"/>
      <c r="WOY936" s="208"/>
      <c r="WOZ936" s="208"/>
      <c r="WPA936" s="208"/>
      <c r="WPB936" s="208"/>
      <c r="WPC936" s="208"/>
      <c r="WPD936" s="208"/>
      <c r="WPE936" s="208"/>
      <c r="WPF936" s="208"/>
      <c r="WPG936" s="208"/>
      <c r="WPH936" s="208"/>
      <c r="WPI936" s="208"/>
      <c r="WPJ936" s="208"/>
      <c r="WPK936" s="208"/>
      <c r="WPL936" s="208"/>
      <c r="WPM936" s="208"/>
      <c r="WPN936" s="208"/>
      <c r="WPO936" s="208"/>
      <c r="WPP936" s="208"/>
      <c r="WPQ936" s="208"/>
      <c r="WPR936" s="208"/>
      <c r="WPS936" s="208"/>
      <c r="WPT936" s="208"/>
      <c r="WPU936" s="208"/>
      <c r="WPV936" s="208"/>
      <c r="WPW936" s="208"/>
      <c r="WPX936" s="208"/>
      <c r="WPY936" s="208"/>
      <c r="WPZ936" s="208"/>
      <c r="WQA936" s="208"/>
      <c r="WQB936" s="208"/>
      <c r="WQC936" s="208"/>
      <c r="WQD936" s="208"/>
      <c r="WQE936" s="208"/>
      <c r="WQF936" s="208"/>
      <c r="WQG936" s="208"/>
      <c r="WQH936" s="208"/>
      <c r="WQI936" s="208"/>
      <c r="WQJ936" s="208"/>
      <c r="WQK936" s="208"/>
      <c r="WQL936" s="208"/>
      <c r="WQM936" s="208"/>
      <c r="WQN936" s="208"/>
      <c r="WQO936" s="208"/>
      <c r="WQP936" s="208"/>
      <c r="WQQ936" s="208"/>
      <c r="WQR936" s="208"/>
      <c r="WQS936" s="208"/>
      <c r="WQT936" s="208"/>
      <c r="WQU936" s="208"/>
      <c r="WQV936" s="208"/>
      <c r="WQW936" s="208"/>
      <c r="WQX936" s="208"/>
      <c r="WQY936" s="208"/>
      <c r="WQZ936" s="208"/>
      <c r="WRA936" s="208"/>
      <c r="WRB936" s="208"/>
      <c r="WRC936" s="208"/>
      <c r="WRD936" s="208"/>
      <c r="WRE936" s="208"/>
      <c r="WRF936" s="208"/>
      <c r="WRG936" s="208"/>
      <c r="WRH936" s="208"/>
      <c r="WRI936" s="208"/>
      <c r="WRJ936" s="208"/>
      <c r="WRK936" s="208"/>
      <c r="WRL936" s="208"/>
      <c r="WRM936" s="208"/>
      <c r="WRN936" s="208"/>
      <c r="WRO936" s="208"/>
      <c r="WRP936" s="208"/>
      <c r="WRQ936" s="208"/>
      <c r="WRR936" s="208"/>
      <c r="WRS936" s="208"/>
      <c r="WRT936" s="208"/>
      <c r="WRU936" s="208"/>
      <c r="WRV936" s="208"/>
      <c r="WRW936" s="208"/>
      <c r="WRX936" s="208"/>
      <c r="WRY936" s="208"/>
      <c r="WRZ936" s="208"/>
      <c r="WSA936" s="208"/>
      <c r="WSB936" s="208"/>
      <c r="WSC936" s="208"/>
      <c r="WSD936" s="208"/>
      <c r="WSE936" s="208"/>
      <c r="WSF936" s="208"/>
      <c r="WSG936" s="208"/>
      <c r="WSH936" s="208"/>
      <c r="WSI936" s="208"/>
      <c r="WSJ936" s="208"/>
      <c r="WSK936" s="208"/>
      <c r="WSL936" s="208"/>
      <c r="WSM936" s="208"/>
      <c r="WSN936" s="208"/>
      <c r="WSO936" s="208"/>
      <c r="WSP936" s="208"/>
      <c r="WSQ936" s="208"/>
      <c r="WSR936" s="208"/>
      <c r="WSS936" s="208"/>
      <c r="WST936" s="208"/>
      <c r="WSU936" s="208"/>
      <c r="WSV936" s="208"/>
      <c r="WSW936" s="208"/>
      <c r="WSX936" s="208"/>
      <c r="WSY936" s="208"/>
      <c r="WSZ936" s="208"/>
      <c r="WTA936" s="208"/>
      <c r="WTB936" s="208"/>
      <c r="WTC936" s="208"/>
      <c r="WTD936" s="208"/>
      <c r="WTE936" s="208"/>
      <c r="WTF936" s="208"/>
      <c r="WTG936" s="208"/>
      <c r="WTH936" s="208"/>
      <c r="WTI936" s="208"/>
      <c r="WTJ936" s="208"/>
      <c r="WTK936" s="208"/>
      <c r="WTL936" s="208"/>
      <c r="WTM936" s="208"/>
      <c r="WTN936" s="208"/>
      <c r="WTO936" s="208"/>
      <c r="WTP936" s="208"/>
      <c r="WTQ936" s="208"/>
      <c r="WTR936" s="208"/>
      <c r="WTS936" s="208"/>
      <c r="WTT936" s="208"/>
      <c r="WTU936" s="208"/>
      <c r="WTV936" s="208"/>
      <c r="WTW936" s="208"/>
      <c r="WTX936" s="208"/>
      <c r="WTY936" s="208"/>
      <c r="WTZ936" s="208"/>
      <c r="WUA936" s="208"/>
      <c r="WUB936" s="208"/>
      <c r="WUC936" s="208"/>
      <c r="WUD936" s="208"/>
      <c r="WUE936" s="208"/>
      <c r="WUF936" s="208"/>
      <c r="WUG936" s="208"/>
      <c r="WUH936" s="208"/>
      <c r="WUI936" s="208"/>
      <c r="WUJ936" s="208"/>
      <c r="WUK936" s="208"/>
      <c r="WUL936" s="208"/>
      <c r="WUM936" s="208"/>
      <c r="WUN936" s="208"/>
      <c r="WUO936" s="208"/>
      <c r="WUP936" s="208"/>
      <c r="WUQ936" s="208"/>
      <c r="WUR936" s="208"/>
      <c r="WUS936" s="208"/>
      <c r="WUT936" s="208"/>
      <c r="WUU936" s="208"/>
      <c r="WUV936" s="208"/>
      <c r="WUW936" s="208"/>
      <c r="WUX936" s="208"/>
      <c r="WUY936" s="208"/>
      <c r="WUZ936" s="208"/>
      <c r="WVA936" s="208"/>
      <c r="WVB936" s="208"/>
      <c r="WVC936" s="208"/>
      <c r="WVD936" s="208"/>
      <c r="WVE936" s="208"/>
      <c r="WVF936" s="208"/>
      <c r="WVG936" s="208"/>
      <c r="WVH936" s="208"/>
      <c r="WVI936" s="208"/>
      <c r="WVJ936" s="208"/>
      <c r="WVK936" s="208"/>
      <c r="WVL936" s="208"/>
      <c r="WVM936" s="208"/>
      <c r="WVN936" s="208"/>
      <c r="WVO936" s="208"/>
      <c r="WVP936" s="208"/>
      <c r="WVQ936" s="208"/>
      <c r="WVR936" s="208"/>
      <c r="WVS936" s="208"/>
      <c r="WVT936" s="208"/>
      <c r="WVU936" s="208"/>
      <c r="WVV936" s="208"/>
      <c r="WVW936" s="208"/>
      <c r="WVX936" s="208"/>
      <c r="WVY936" s="208"/>
      <c r="WVZ936" s="208"/>
      <c r="WWA936" s="208"/>
      <c r="WWB936" s="208"/>
      <c r="WWC936" s="208"/>
      <c r="WWD936" s="208"/>
      <c r="WWE936" s="208"/>
      <c r="WWF936" s="208"/>
      <c r="WWG936" s="208"/>
      <c r="WWH936" s="208"/>
      <c r="WWI936" s="208"/>
      <c r="WWJ936" s="208"/>
      <c r="WWK936" s="208"/>
      <c r="WWL936" s="208"/>
      <c r="WWM936" s="208"/>
      <c r="WWN936" s="208"/>
      <c r="WWO936" s="208"/>
      <c r="WWP936" s="208"/>
      <c r="WWQ936" s="208"/>
      <c r="WWR936" s="208"/>
      <c r="WWS936" s="208"/>
      <c r="WWT936" s="208"/>
      <c r="WWU936" s="208"/>
      <c r="WWV936" s="208"/>
      <c r="WWW936" s="208"/>
      <c r="WWX936" s="208"/>
      <c r="WWY936" s="208"/>
      <c r="WWZ936" s="208"/>
      <c r="WXA936" s="208"/>
      <c r="WXB936" s="208"/>
      <c r="WXC936" s="208"/>
      <c r="WXD936" s="208"/>
      <c r="WXE936" s="208"/>
      <c r="WXF936" s="208"/>
      <c r="WXG936" s="208"/>
      <c r="WXH936" s="208"/>
      <c r="WXI936" s="208"/>
      <c r="WXJ936" s="208"/>
      <c r="WXK936" s="208"/>
      <c r="WXL936" s="208"/>
      <c r="WXM936" s="208"/>
      <c r="WXN936" s="208"/>
      <c r="WXO936" s="208"/>
      <c r="WXP936" s="208"/>
      <c r="WXQ936" s="208"/>
      <c r="WXR936" s="208"/>
      <c r="WXS936" s="208"/>
      <c r="WXT936" s="208"/>
      <c r="WXU936" s="208"/>
      <c r="WXV936" s="208"/>
      <c r="WXW936" s="208"/>
      <c r="WXX936" s="208"/>
      <c r="WXY936" s="208"/>
      <c r="WXZ936" s="208"/>
      <c r="WYA936" s="208"/>
      <c r="WYB936" s="208"/>
      <c r="WYC936" s="208"/>
      <c r="WYD936" s="208"/>
      <c r="WYE936" s="208"/>
      <c r="WYF936" s="208"/>
      <c r="WYG936" s="208"/>
      <c r="WYH936" s="208"/>
      <c r="WYI936" s="208"/>
      <c r="WYJ936" s="208"/>
      <c r="WYK936" s="208"/>
      <c r="WYL936" s="208"/>
      <c r="WYM936" s="208"/>
      <c r="WYN936" s="208"/>
      <c r="WYO936" s="208"/>
      <c r="WYP936" s="208"/>
      <c r="WYQ936" s="208"/>
      <c r="WYR936" s="208"/>
      <c r="WYS936" s="208"/>
      <c r="WYT936" s="208"/>
      <c r="WYU936" s="208"/>
      <c r="WYV936" s="208"/>
      <c r="WYW936" s="208"/>
      <c r="WYX936" s="208"/>
      <c r="WYY936" s="208"/>
      <c r="WYZ936" s="208"/>
      <c r="WZA936" s="208"/>
      <c r="WZB936" s="208"/>
      <c r="WZC936" s="208"/>
      <c r="WZD936" s="208"/>
      <c r="WZE936" s="208"/>
      <c r="WZF936" s="208"/>
      <c r="WZG936" s="208"/>
      <c r="WZH936" s="208"/>
      <c r="WZI936" s="208"/>
      <c r="WZJ936" s="208"/>
      <c r="WZK936" s="208"/>
      <c r="WZL936" s="208"/>
      <c r="WZM936" s="208"/>
      <c r="WZN936" s="208"/>
      <c r="WZO936" s="208"/>
      <c r="WZP936" s="208"/>
      <c r="WZQ936" s="208"/>
      <c r="WZR936" s="208"/>
      <c r="WZS936" s="208"/>
      <c r="WZT936" s="208"/>
      <c r="WZU936" s="208"/>
      <c r="WZV936" s="208"/>
      <c r="WZW936" s="208"/>
      <c r="WZX936" s="208"/>
      <c r="WZY936" s="208"/>
      <c r="WZZ936" s="208"/>
      <c r="XAA936" s="208"/>
      <c r="XAB936" s="208"/>
      <c r="XAC936" s="208"/>
      <c r="XAD936" s="208"/>
      <c r="XAE936" s="208"/>
      <c r="XAF936" s="208"/>
      <c r="XAG936" s="208"/>
      <c r="XAH936" s="208"/>
      <c r="XAI936" s="208"/>
      <c r="XAJ936" s="208"/>
      <c r="XAK936" s="208"/>
      <c r="XAL936" s="208"/>
      <c r="XAM936" s="208"/>
      <c r="XAN936" s="208"/>
      <c r="XAO936" s="208"/>
      <c r="XAP936" s="208"/>
      <c r="XAQ936" s="208"/>
      <c r="XAR936" s="208"/>
      <c r="XAS936" s="208"/>
      <c r="XAT936" s="208"/>
      <c r="XAU936" s="208"/>
      <c r="XAV936" s="208"/>
      <c r="XAW936" s="208"/>
      <c r="XAX936" s="208"/>
      <c r="XAY936" s="208"/>
      <c r="XAZ936" s="208"/>
      <c r="XBA936" s="208"/>
      <c r="XBB936" s="208"/>
      <c r="XBC936" s="208"/>
      <c r="XBD936" s="208"/>
      <c r="XBE936" s="208"/>
      <c r="XBF936" s="208"/>
      <c r="XBG936" s="208"/>
      <c r="XBH936" s="208"/>
      <c r="XBI936" s="208"/>
      <c r="XBJ936" s="208"/>
      <c r="XBK936" s="208"/>
      <c r="XBL936" s="208"/>
      <c r="XBM936" s="208"/>
      <c r="XBN936" s="208"/>
      <c r="XBO936" s="208"/>
      <c r="XBP936" s="208"/>
      <c r="XBQ936" s="208"/>
      <c r="XBR936" s="208"/>
      <c r="XBS936" s="208"/>
      <c r="XBT936" s="208"/>
      <c r="XBU936" s="208"/>
      <c r="XBV936" s="208"/>
      <c r="XBW936" s="208"/>
      <c r="XBX936" s="208"/>
      <c r="XBY936" s="208"/>
      <c r="XBZ936" s="208"/>
      <c r="XCA936" s="208"/>
      <c r="XCB936" s="208"/>
      <c r="XCC936" s="208"/>
      <c r="XCD936" s="208"/>
      <c r="XCE936" s="208"/>
      <c r="XCF936" s="208"/>
      <c r="XCG936" s="208"/>
      <c r="XCH936" s="208"/>
      <c r="XCI936" s="208"/>
      <c r="XCJ936" s="208"/>
      <c r="XCK936" s="208"/>
      <c r="XCL936" s="208"/>
      <c r="XCM936" s="208"/>
      <c r="XCN936" s="208"/>
      <c r="XCO936" s="208"/>
      <c r="XCP936" s="208"/>
      <c r="XCQ936" s="208"/>
      <c r="XCR936" s="208"/>
      <c r="XCS936" s="208"/>
      <c r="XCT936" s="208"/>
      <c r="XCU936" s="208"/>
      <c r="XCV936" s="208"/>
      <c r="XCW936" s="208"/>
      <c r="XCX936" s="208"/>
      <c r="XCY936" s="208"/>
      <c r="XCZ936" s="208"/>
      <c r="XDA936" s="208"/>
      <c r="XDB936" s="208"/>
      <c r="XDC936" s="208"/>
      <c r="XDD936" s="208"/>
      <c r="XDE936" s="208"/>
      <c r="XDF936" s="208"/>
      <c r="XDG936" s="208"/>
      <c r="XDH936" s="208"/>
      <c r="XDI936" s="208"/>
      <c r="XDJ936" s="208"/>
      <c r="XDK936" s="208"/>
      <c r="XDL936" s="208"/>
      <c r="XDM936" s="208"/>
      <c r="XDN936" s="208"/>
      <c r="XDO936" s="208"/>
      <c r="XDP936" s="208"/>
      <c r="XDQ936" s="208"/>
      <c r="XDR936" s="208"/>
      <c r="XDS936" s="208"/>
      <c r="XDT936" s="208"/>
      <c r="XDU936" s="208"/>
      <c r="XDV936" s="208"/>
      <c r="XDW936" s="208"/>
      <c r="XDX936" s="208"/>
      <c r="XDY936" s="208"/>
      <c r="XDZ936" s="208"/>
      <c r="XEA936" s="208"/>
      <c r="XEB936" s="208"/>
      <c r="XEC936" s="208"/>
      <c r="XED936" s="208"/>
      <c r="XEE936" s="208"/>
      <c r="XEF936" s="208"/>
      <c r="XEG936" s="208"/>
      <c r="XEH936" s="208"/>
      <c r="XEI936" s="208"/>
      <c r="XEJ936" s="208"/>
      <c r="XEK936" s="208"/>
      <c r="XEL936" s="208"/>
      <c r="XEM936" s="208"/>
      <c r="XEN936" s="208"/>
      <c r="XEO936" s="208"/>
      <c r="XEP936" s="208"/>
      <c r="XEQ936" s="208"/>
      <c r="XER936" s="208"/>
      <c r="XES936" s="208"/>
      <c r="XET936" s="208"/>
      <c r="XEU936" s="208"/>
      <c r="XEV936" s="208"/>
      <c r="XEW936" s="208"/>
      <c r="XEX936" s="208"/>
      <c r="XEY936" s="208"/>
      <c r="XEZ936" s="208"/>
      <c r="XFA936" s="208"/>
      <c r="XFB936" s="208"/>
      <c r="XFC936" s="208"/>
      <c r="XFD936" s="208"/>
    </row>
    <row r="937" spans="2:16384">
      <c r="B937" s="220"/>
      <c r="D937" s="220"/>
      <c r="E937" s="220"/>
      <c r="F937" s="220"/>
      <c r="G937" s="220"/>
      <c r="H937" s="220"/>
      <c r="I937" s="220"/>
      <c r="J937" s="220"/>
      <c r="K937" s="220"/>
      <c r="L937" s="220"/>
      <c r="M937" s="220"/>
      <c r="N937" s="220"/>
      <c r="O937" s="220"/>
      <c r="P937" s="220"/>
      <c r="Q937" s="220"/>
      <c r="R937" s="220"/>
      <c r="S937" s="220"/>
      <c r="T937" s="220"/>
      <c r="U937" s="220"/>
      <c r="V937" s="220"/>
      <c r="W937" s="220"/>
      <c r="X937" s="220"/>
      <c r="Y937" s="220"/>
      <c r="Z937" s="220"/>
      <c r="AA937" s="220"/>
      <c r="AB937" s="220"/>
      <c r="AC937" s="220"/>
      <c r="AD937" s="220"/>
      <c r="AE937" s="220"/>
      <c r="AF937" s="220"/>
      <c r="AJ937" s="73"/>
      <c r="AK937" s="73"/>
      <c r="AL937" s="73"/>
      <c r="AM937" s="73"/>
    </row>
    <row r="938" spans="2:16384" s="73" customFormat="1">
      <c r="B938" s="220"/>
      <c r="D938" s="218" t="s">
        <v>334</v>
      </c>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c r="AA938" s="216"/>
      <c r="AB938" s="216"/>
      <c r="AC938" s="216"/>
      <c r="AD938" s="220"/>
      <c r="AE938" s="220"/>
      <c r="AF938" s="220"/>
    </row>
    <row r="939" spans="2:16384" s="73" customFormat="1">
      <c r="B939" s="220"/>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c r="AA939" s="216"/>
      <c r="AB939" s="216"/>
      <c r="AC939" s="216"/>
      <c r="AD939" s="220"/>
      <c r="AE939" s="220"/>
      <c r="AF939" s="220"/>
    </row>
    <row r="940" spans="2:16384" s="73" customFormat="1">
      <c r="B940" s="220"/>
      <c r="D940" s="230"/>
      <c r="E940" s="236" t="s">
        <v>41</v>
      </c>
      <c r="F940" s="235"/>
      <c r="G940" s="235"/>
      <c r="H940" s="235"/>
      <c r="I940" s="235"/>
      <c r="J940" s="235"/>
      <c r="K940" s="235"/>
      <c r="L940" s="235"/>
      <c r="M940" s="235"/>
      <c r="N940" s="235"/>
      <c r="O940" s="235"/>
      <c r="P940" s="235"/>
      <c r="Q940" s="235"/>
      <c r="R940" s="235"/>
      <c r="S940" s="235"/>
      <c r="T940" s="235"/>
      <c r="U940" s="235"/>
      <c r="V940" s="235"/>
      <c r="W940" s="235"/>
      <c r="X940" s="235"/>
      <c r="Y940" s="235"/>
      <c r="Z940" s="235"/>
      <c r="AA940" s="235"/>
      <c r="AB940" s="235"/>
      <c r="AC940" s="235"/>
      <c r="AD940" s="220"/>
      <c r="AE940" s="220"/>
      <c r="AF940" s="220"/>
    </row>
    <row r="941" spans="2:16384" s="73" customFormat="1">
      <c r="B941" s="220"/>
      <c r="C941" s="667" t="s">
        <v>991</v>
      </c>
      <c r="D941" s="222" t="s">
        <v>32</v>
      </c>
      <c r="E941" s="246" t="str">
        <f>E869</f>
        <v>BTS-BSC</v>
      </c>
      <c r="F941" s="246" t="str">
        <f t="shared" ref="F941:AC941" si="360">F869</f>
        <v>Node B-RNC</v>
      </c>
      <c r="G941" s="246" t="str">
        <f t="shared" si="360"/>
        <v>BSC-MSC</v>
      </c>
      <c r="H941" s="246" t="str">
        <f t="shared" si="360"/>
        <v>RNC-MSC</v>
      </c>
      <c r="I941" s="246" t="str">
        <f t="shared" si="360"/>
        <v>MSC-MSC</v>
      </c>
      <c r="J941" s="246" t="str">
        <f t="shared" si="360"/>
        <v>MSC-PPP</v>
      </c>
      <c r="K941" s="246" t="str">
        <f t="shared" si="360"/>
        <v>MSC-HLR</v>
      </c>
      <c r="L941" s="246" t="str">
        <f t="shared" si="360"/>
        <v>MSC-SMS</v>
      </c>
      <c r="M941" s="246" t="str">
        <f t="shared" si="360"/>
        <v>MSC-MMS</v>
      </c>
      <c r="N941" s="246" t="str">
        <f t="shared" si="360"/>
        <v>MSC-OSS</v>
      </c>
      <c r="O941" s="246" t="str">
        <f t="shared" si="360"/>
        <v>MSC-GPRS</v>
      </c>
      <c r="P941" s="246" t="str">
        <f t="shared" si="360"/>
        <v>MSC-BIL</v>
      </c>
      <c r="Q941" s="246" t="str">
        <f t="shared" si="360"/>
        <v>MSC-IBIL</v>
      </c>
      <c r="R941" s="246" t="str">
        <f t="shared" si="360"/>
        <v>MSC-IGW</v>
      </c>
      <c r="S941" s="246" t="str">
        <f t="shared" si="360"/>
        <v>MSC-INT</v>
      </c>
      <c r="T941" s="246" t="str">
        <f t="shared" si="360"/>
        <v>MSC-IN/NGIN</v>
      </c>
      <c r="U941" s="246" t="str">
        <f t="shared" si="360"/>
        <v>eNodeB-MSC</v>
      </c>
      <c r="V941" s="246" t="str">
        <f t="shared" si="360"/>
        <v>OTHER: complete as required</v>
      </c>
      <c r="W941" s="246" t="str">
        <f t="shared" si="360"/>
        <v>OTHER: complete as required</v>
      </c>
      <c r="X941" s="246" t="str">
        <f t="shared" si="360"/>
        <v>OTHER: complete as required</v>
      </c>
      <c r="Y941" s="246" t="str">
        <f t="shared" si="360"/>
        <v>OTHER: complete as required</v>
      </c>
      <c r="Z941" s="246" t="str">
        <f t="shared" si="360"/>
        <v>OTHER: complete as required</v>
      </c>
      <c r="AA941" s="246" t="str">
        <f t="shared" si="360"/>
        <v>OTHER: complete as required</v>
      </c>
      <c r="AB941" s="246" t="str">
        <f t="shared" si="360"/>
        <v>OTHER: complete as required</v>
      </c>
      <c r="AC941" s="246" t="str">
        <f t="shared" si="360"/>
        <v>OTHER: complete as required</v>
      </c>
      <c r="AD941" s="220"/>
      <c r="AE941" s="220"/>
      <c r="AF941" s="220"/>
    </row>
    <row r="942" spans="2:16384" s="73" customFormat="1">
      <c r="B942" s="220"/>
      <c r="C942" s="237" t="str">
        <f>C870</f>
        <v>S01</v>
      </c>
      <c r="D942" s="237" t="str">
        <f>D870</f>
        <v>Повиквания в мрежата (On Net calls)</v>
      </c>
      <c r="E942" s="578">
        <f>IF('B. Dashboard'!$D$53=1,IF(E798="",E906,E798),IF('B. Dashboard'!$D$53=2,IF(E834=22,E906,E834),IF('B. Dashboard'!$D$53=3,IF(E870="",E906,E870),(IF('B. Dashboard'!$D$53=4,E906)))))</f>
        <v>2</v>
      </c>
      <c r="F942" s="578">
        <f>IF('B. Dashboard'!$D$53=1,IF(F798="",F906,F798),IF('B. Dashboard'!$D$53=2,IF(F834=22,F906,F834),IF('B. Dashboard'!$D$53=3,IF(F870="",F906,F870),(IF('B. Dashboard'!$D$53=4,F906)))))</f>
        <v>2</v>
      </c>
      <c r="G942" s="578">
        <f>IF('B. Dashboard'!$D$53=1,IF(G798="",G906,G798),IF('B. Dashboard'!$D$53=2,IF(G834=22,G906,G834),IF('B. Dashboard'!$D$53=3,IF(G870="",G906,G870),(IF('B. Dashboard'!$D$53=4,G906)))))</f>
        <v>2</v>
      </c>
      <c r="H942" s="578">
        <f>IF('B. Dashboard'!$D$53=1,IF(H798="",H906,H798),IF('B. Dashboard'!$D$53=2,IF(H834=22,H906,H834),IF('B. Dashboard'!$D$53=3,IF(H870="",H906,H870),(IF('B. Dashboard'!$D$53=4,H906)))))</f>
        <v>2</v>
      </c>
      <c r="I942" s="578">
        <f>IF('B. Dashboard'!$D$53=1,IF(I798="",I906,I798),IF('B. Dashboard'!$D$53=2,IF(I834=22,I906,I834),IF('B. Dashboard'!$D$53=3,IF(I870="",I906,I870),(IF('B. Dashboard'!$D$53=4,I906)))))</f>
        <v>1</v>
      </c>
      <c r="J942" s="578">
        <f>IF('B. Dashboard'!$D$53=1,IF(J798="",J906,J798),IF('B. Dashboard'!$D$53=2,IF(J834=22,J906,J834),IF('B. Dashboard'!$D$53=3,IF(J870="",J906,J870),(IF('B. Dashboard'!$D$53=4,J906)))))</f>
        <v>1</v>
      </c>
      <c r="K942" s="578">
        <f>IF('B. Dashboard'!$D$53=1,IF(K798="",K906,K798),IF('B. Dashboard'!$D$53=2,IF(K834=22,K906,K834),IF('B. Dashboard'!$D$53=3,IF(K870="",K906,K870),(IF('B. Dashboard'!$D$53=4,K906)))))</f>
        <v>1</v>
      </c>
      <c r="L942" s="578">
        <f>IF('B. Dashboard'!$D$53=1,IF(L798="",L906,L798),IF('B. Dashboard'!$D$53=2,IF(L834=22,L906,L834),IF('B. Dashboard'!$D$53=3,IF(L870="",L906,L870),(IF('B. Dashboard'!$D$53=4,L906)))))</f>
        <v>0</v>
      </c>
      <c r="M942" s="578">
        <f>IF('B. Dashboard'!$D$53=1,IF(M798="",M906,M798),IF('B. Dashboard'!$D$53=2,IF(M834=22,M906,M834),IF('B. Dashboard'!$D$53=3,IF(M870="",M906,M870),(IF('B. Dashboard'!$D$53=4,M906)))))</f>
        <v>0</v>
      </c>
      <c r="N942" s="578">
        <f>IF('B. Dashboard'!$D$53=1,IF(N798="",N906,N798),IF('B. Dashboard'!$D$53=2,IF(N834=22,N906,N834),IF('B. Dashboard'!$D$53=3,IF(N870="",N906,N870),(IF('B. Dashboard'!$D$53=4,N906)))))</f>
        <v>1</v>
      </c>
      <c r="O942" s="578">
        <f>IF('B. Dashboard'!$D$53=1,IF(O798="",O906,O798),IF('B. Dashboard'!$D$53=2,IF(O834=22,O906,O834),IF('B. Dashboard'!$D$53=3,IF(O870="",O906,O870),(IF('B. Dashboard'!$D$53=4,O906)))))</f>
        <v>0</v>
      </c>
      <c r="P942" s="578">
        <f>IF('B. Dashboard'!$D$53=1,IF(P798="",P906,P798),IF('B. Dashboard'!$D$53=2,IF(P834=22,P906,P834),IF('B. Dashboard'!$D$53=3,IF(P870="",P906,P870),(IF('B. Dashboard'!$D$53=4,P906)))))</f>
        <v>1</v>
      </c>
      <c r="Q942" s="578">
        <f>IF('B. Dashboard'!$D$53=1,IF(Q798="",Q906,Q798),IF('B. Dashboard'!$D$53=2,IF(Q834=22,Q906,Q834),IF('B. Dashboard'!$D$53=3,IF(Q870="",Q906,Q870),(IF('B. Dashboard'!$D$53=4,Q906)))))</f>
        <v>0</v>
      </c>
      <c r="R942" s="578">
        <f>IF('B. Dashboard'!$D$53=1,IF(R798="",R906,R798),IF('B. Dashboard'!$D$53=2,IF(R834=22,R906,R834),IF('B. Dashboard'!$D$53=3,IF(R870="",R906,R870),(IF('B. Dashboard'!$D$53=4,R906)))))</f>
        <v>0</v>
      </c>
      <c r="S942" s="578">
        <f>IF('B. Dashboard'!$D$53=1,IF(S798="",S906,S798),IF('B. Dashboard'!$D$53=2,IF(S834=22,S906,S834),IF('B. Dashboard'!$D$53=3,IF(S870="",S906,S870),(IF('B. Dashboard'!$D$53=4,S906)))))</f>
        <v>0</v>
      </c>
      <c r="T942" s="578">
        <f>IF('B. Dashboard'!$D$53=1,IF(T798="",T906,T798),IF('B. Dashboard'!$D$53=2,IF(T834=22,T906,T834),IF('B. Dashboard'!$D$53=3,IF(T870="",T906,T870),(IF('B. Dashboard'!$D$53=4,T906)))))</f>
        <v>0</v>
      </c>
      <c r="U942" s="578">
        <f>IF('B. Dashboard'!$D$53=1,IF(U798="",U906,U798),IF('B. Dashboard'!$D$53=2,IF(U834=22,U906,U834),IF('B. Dashboard'!$D$53=3,IF(U870="",U906,U870),(IF('B. Dashboard'!$D$53=4,U906)))))</f>
        <v>2</v>
      </c>
      <c r="V942" s="578">
        <f>IF('B. Dashboard'!$D$53=1,IF(V798="",V906,V798),IF('B. Dashboard'!$D$53=2,IF(V834=22,V906,V834),IF('B. Dashboard'!$D$53=3,IF(V870="",V906,V870),(IF('B. Dashboard'!$D$53=4,V906)))))</f>
        <v>0</v>
      </c>
      <c r="W942" s="578">
        <f>IF('B. Dashboard'!$D$53=1,IF(W798="",W906,W798),IF('B. Dashboard'!$D$53=2,IF(W834=22,W906,W834),IF('B. Dashboard'!$D$53=3,IF(W870="",W906,W870),(IF('B. Dashboard'!$D$53=4,W906)))))</f>
        <v>0</v>
      </c>
      <c r="X942" s="578">
        <f>IF('B. Dashboard'!$D$53=1,IF(X798="",X906,X798),IF('B. Dashboard'!$D$53=2,IF(X834=22,X906,X834),IF('B. Dashboard'!$D$53=3,IF(X870="",X906,X870),(IF('B. Dashboard'!$D$53=4,X906)))))</f>
        <v>0</v>
      </c>
      <c r="Y942" s="578">
        <f>IF('B. Dashboard'!$D$53=1,IF(Y798="",Y906,Y798),IF('B. Dashboard'!$D$53=2,IF(Y834=22,Y906,Y834),IF('B. Dashboard'!$D$53=3,IF(Y870="",Y906,Y870),(IF('B. Dashboard'!$D$53=4,Y906)))))</f>
        <v>0</v>
      </c>
      <c r="Z942" s="578">
        <f>IF('B. Dashboard'!$D$53=1,IF(Z798="",Z906,Z798),IF('B. Dashboard'!$D$53=2,IF(Z834=22,Z906,Z834),IF('B. Dashboard'!$D$53=3,IF(Z870="",Z906,Z870),(IF('B. Dashboard'!$D$53=4,Z906)))))</f>
        <v>0</v>
      </c>
      <c r="AA942" s="578">
        <f>IF('B. Dashboard'!$D$53=1,IF(AA798="",AA906,AA798),IF('B. Dashboard'!$D$53=2,IF(AA834=22,AA906,AA834),IF('B. Dashboard'!$D$53=3,IF(AA870="",AA906,AA870),(IF('B. Dashboard'!$D$53=4,AA906)))))</f>
        <v>0</v>
      </c>
      <c r="AB942" s="578">
        <f>IF('B. Dashboard'!$D$53=1,IF(AB798="",AB906,AB798),IF('B. Dashboard'!$D$53=2,IF(AB834=22,AB906,AB834),IF('B. Dashboard'!$D$53=3,IF(AB870="",AB906,AB870),(IF('B. Dashboard'!$D$53=4,AB906)))))</f>
        <v>0</v>
      </c>
      <c r="AC942" s="578">
        <f>IF('B. Dashboard'!$D$53=1,IF(AC798="",AC906,AC798),IF('B. Dashboard'!$D$53=2,IF(AC834=22,AC906,AC834),IF('B. Dashboard'!$D$53=3,IF(AC870="",AC906,AC870),(IF('B. Dashboard'!$D$53=4,AC906)))))</f>
        <v>0</v>
      </c>
      <c r="AD942" s="220"/>
      <c r="AE942" s="220"/>
      <c r="AF942" s="220"/>
    </row>
    <row r="943" spans="2:16384" s="73" customFormat="1">
      <c r="B943" s="220"/>
      <c r="C943" s="237" t="str">
        <f t="shared" ref="C943:C971" si="361">C871</f>
        <v>S02</v>
      </c>
      <c r="D943" s="237" t="str">
        <f t="shared" ref="D943:D971" si="362">D871</f>
        <v>Изходящи повиквания към фиксирана линия (Outgoing Calls to Fixed Line)</v>
      </c>
      <c r="E943" s="578">
        <f>IF('B. Dashboard'!$D$53=1,IF(E799="",E907,E799),IF('B. Dashboard'!$D$53=2,IF(E835=22,E907,E835),IF('B. Dashboard'!$D$53=3,IF(E871="",E907,E871),(IF('B. Dashboard'!$D$53=4,E907)))))</f>
        <v>1</v>
      </c>
      <c r="F943" s="578">
        <f>IF('B. Dashboard'!$D$53=1,IF(F799="",F907,F799),IF('B. Dashboard'!$D$53=2,IF(F835=22,F907,F835),IF('B. Dashboard'!$D$53=3,IF(F871="",F907,F871),(IF('B. Dashboard'!$D$53=4,F907)))))</f>
        <v>1</v>
      </c>
      <c r="G943" s="578">
        <f>IF('B. Dashboard'!$D$53=1,IF(G799="",G907,G799),IF('B. Dashboard'!$D$53=2,IF(G835=22,G907,G835),IF('B. Dashboard'!$D$53=3,IF(G871="",G907,G871),(IF('B. Dashboard'!$D$53=4,G907)))))</f>
        <v>1</v>
      </c>
      <c r="H943" s="578">
        <f>IF('B. Dashboard'!$D$53=1,IF(H799="",H907,H799),IF('B. Dashboard'!$D$53=2,IF(H835=22,H907,H835),IF('B. Dashboard'!$D$53=3,IF(H871="",H907,H871),(IF('B. Dashboard'!$D$53=4,H907)))))</f>
        <v>1</v>
      </c>
      <c r="I943" s="578">
        <f>IF('B. Dashboard'!$D$53=1,IF(I799="",I907,I799),IF('B. Dashboard'!$D$53=2,IF(I835=22,I907,I835),IF('B. Dashboard'!$D$53=3,IF(I871="",I907,I871),(IF('B. Dashboard'!$D$53=4,I907)))))</f>
        <v>0.5</v>
      </c>
      <c r="J943" s="578">
        <f>IF('B. Dashboard'!$D$53=1,IF(J799="",J907,J799),IF('B. Dashboard'!$D$53=2,IF(J835=22,J907,J835),IF('B. Dashboard'!$D$53=3,IF(J871="",J907,J871),(IF('B. Dashboard'!$D$53=4,J907)))))</f>
        <v>1</v>
      </c>
      <c r="K943" s="578">
        <f>IF('B. Dashboard'!$D$53=1,IF(K799="",K907,K799),IF('B. Dashboard'!$D$53=2,IF(K835=22,K907,K835),IF('B. Dashboard'!$D$53=3,IF(K871="",K907,K871),(IF('B. Dashboard'!$D$53=4,K907)))))</f>
        <v>1</v>
      </c>
      <c r="L943" s="578">
        <f>IF('B. Dashboard'!$D$53=1,IF(L799="",L907,L799),IF('B. Dashboard'!$D$53=2,IF(L835=22,L907,L835),IF('B. Dashboard'!$D$53=3,IF(L871="",L907,L871),(IF('B. Dashboard'!$D$53=4,L907)))))</f>
        <v>0</v>
      </c>
      <c r="M943" s="578">
        <f>IF('B. Dashboard'!$D$53=1,IF(M799="",M907,M799),IF('B. Dashboard'!$D$53=2,IF(M835=22,M907,M835),IF('B. Dashboard'!$D$53=3,IF(M871="",M907,M871),(IF('B. Dashboard'!$D$53=4,M907)))))</f>
        <v>0</v>
      </c>
      <c r="N943" s="578">
        <f>IF('B. Dashboard'!$D$53=1,IF(N799="",N907,N799),IF('B. Dashboard'!$D$53=2,IF(N835=22,N907,N835),IF('B. Dashboard'!$D$53=3,IF(N871="",N907,N871),(IF('B. Dashboard'!$D$53=4,N907)))))</f>
        <v>1</v>
      </c>
      <c r="O943" s="578">
        <f>IF('B. Dashboard'!$D$53=1,IF(O799="",O907,O799),IF('B. Dashboard'!$D$53=2,IF(O835=22,O907,O835),IF('B. Dashboard'!$D$53=3,IF(O871="",O907,O871),(IF('B. Dashboard'!$D$53=4,O907)))))</f>
        <v>0</v>
      </c>
      <c r="P943" s="578">
        <f>IF('B. Dashboard'!$D$53=1,IF(P799="",P907,P799),IF('B. Dashboard'!$D$53=2,IF(P835=22,P907,P835),IF('B. Dashboard'!$D$53=3,IF(P871="",P907,P871),(IF('B. Dashboard'!$D$53=4,P907)))))</f>
        <v>1</v>
      </c>
      <c r="Q943" s="578">
        <f>IF('B. Dashboard'!$D$53=1,IF(Q799="",Q907,Q799),IF('B. Dashboard'!$D$53=2,IF(Q835=22,Q907,Q835),IF('B. Dashboard'!$D$53=3,IF(Q871="",Q907,Q871),(IF('B. Dashboard'!$D$53=4,Q907)))))</f>
        <v>0</v>
      </c>
      <c r="R943" s="578">
        <f>IF('B. Dashboard'!$D$53=1,IF(R799="",R907,R799),IF('B. Dashboard'!$D$53=2,IF(R835=22,R907,R835),IF('B. Dashboard'!$D$53=3,IF(R871="",R907,R871),(IF('B. Dashboard'!$D$53=4,R907)))))</f>
        <v>1</v>
      </c>
      <c r="S943" s="578">
        <f>IF('B. Dashboard'!$D$53=1,IF(S799="",S907,S799),IF('B. Dashboard'!$D$53=2,IF(S835=22,S907,S835),IF('B. Dashboard'!$D$53=3,IF(S871="",S907,S871),(IF('B. Dashboard'!$D$53=4,S907)))))</f>
        <v>0</v>
      </c>
      <c r="T943" s="578">
        <f>IF('B. Dashboard'!$D$53=1,IF(T799="",T907,T799),IF('B. Dashboard'!$D$53=2,IF(T835=22,T907,T835),IF('B. Dashboard'!$D$53=3,IF(T871="",T907,T871),(IF('B. Dashboard'!$D$53=4,T907)))))</f>
        <v>0</v>
      </c>
      <c r="U943" s="578">
        <f>IF('B. Dashboard'!$D$53=1,IF(U799="",U907,U799),IF('B. Dashboard'!$D$53=2,IF(U835=22,U907,U835),IF('B. Dashboard'!$D$53=3,IF(U871="",U907,U871),(IF('B. Dashboard'!$D$53=4,U907)))))</f>
        <v>1</v>
      </c>
      <c r="V943" s="578">
        <f>IF('B. Dashboard'!$D$53=1,IF(V799="",V907,V799),IF('B. Dashboard'!$D$53=2,IF(V835=22,V907,V835),IF('B. Dashboard'!$D$53=3,IF(V871="",V907,V871),(IF('B. Dashboard'!$D$53=4,V907)))))</f>
        <v>0</v>
      </c>
      <c r="W943" s="578">
        <f>IF('B. Dashboard'!$D$53=1,IF(W799="",W907,W799),IF('B. Dashboard'!$D$53=2,IF(W835=22,W907,W835),IF('B. Dashboard'!$D$53=3,IF(W871="",W907,W871),(IF('B. Dashboard'!$D$53=4,W907)))))</f>
        <v>0</v>
      </c>
      <c r="X943" s="578">
        <f>IF('B. Dashboard'!$D$53=1,IF(X799="",X907,X799),IF('B. Dashboard'!$D$53=2,IF(X835=22,X907,X835),IF('B. Dashboard'!$D$53=3,IF(X871="",X907,X871),(IF('B. Dashboard'!$D$53=4,X907)))))</f>
        <v>0</v>
      </c>
      <c r="Y943" s="578">
        <f>IF('B. Dashboard'!$D$53=1,IF(Y799="",Y907,Y799),IF('B. Dashboard'!$D$53=2,IF(Y835=22,Y907,Y835),IF('B. Dashboard'!$D$53=3,IF(Y871="",Y907,Y871),(IF('B. Dashboard'!$D$53=4,Y907)))))</f>
        <v>0</v>
      </c>
      <c r="Z943" s="578">
        <f>IF('B. Dashboard'!$D$53=1,IF(Z799="",Z907,Z799),IF('B. Dashboard'!$D$53=2,IF(Z835=22,Z907,Z835),IF('B. Dashboard'!$D$53=3,IF(Z871="",Z907,Z871),(IF('B. Dashboard'!$D$53=4,Z907)))))</f>
        <v>0</v>
      </c>
      <c r="AA943" s="578">
        <f>IF('B. Dashboard'!$D$53=1,IF(AA799="",AA907,AA799),IF('B. Dashboard'!$D$53=2,IF(AA835=22,AA907,AA835),IF('B. Dashboard'!$D$53=3,IF(AA871="",AA907,AA871),(IF('B. Dashboard'!$D$53=4,AA907)))))</f>
        <v>0</v>
      </c>
      <c r="AB943" s="578">
        <f>IF('B. Dashboard'!$D$53=1,IF(AB799="",AB907,AB799),IF('B. Dashboard'!$D$53=2,IF(AB835=22,AB907,AB835),IF('B. Dashboard'!$D$53=3,IF(AB871="",AB907,AB871),(IF('B. Dashboard'!$D$53=4,AB907)))))</f>
        <v>0</v>
      </c>
      <c r="AC943" s="578">
        <f>IF('B. Dashboard'!$D$53=1,IF(AC799="",AC907,AC799),IF('B. Dashboard'!$D$53=2,IF(AC835=22,AC907,AC835),IF('B. Dashboard'!$D$53=3,IF(AC871="",AC907,AC871),(IF('B. Dashboard'!$D$53=4,AC907)))))</f>
        <v>0</v>
      </c>
      <c r="AD943" s="220"/>
      <c r="AE943" s="220"/>
      <c r="AF943" s="220"/>
    </row>
    <row r="944" spans="2:16384" s="73" customFormat="1">
      <c r="B944" s="220"/>
      <c r="C944" s="237" t="str">
        <f t="shared" si="361"/>
        <v>S03</v>
      </c>
      <c r="D944" s="237" t="str">
        <f t="shared" si="362"/>
        <v>Изходящи повиквания към други мобилни мрежи (Outgoing Calls to Other Mobile)</v>
      </c>
      <c r="E944" s="578">
        <f>IF('B. Dashboard'!$D$53=1,IF(E800="",E908,E800),IF('B. Dashboard'!$D$53=2,IF(E836=22,E908,E836),IF('B. Dashboard'!$D$53=3,IF(E872="",E908,E872),(IF('B. Dashboard'!$D$53=4,E908)))))</f>
        <v>1</v>
      </c>
      <c r="F944" s="578">
        <f>IF('B. Dashboard'!$D$53=1,IF(F800="",F908,F800),IF('B. Dashboard'!$D$53=2,IF(F836=22,F908,F836),IF('B. Dashboard'!$D$53=3,IF(F872="",F908,F872),(IF('B. Dashboard'!$D$53=4,F908)))))</f>
        <v>1</v>
      </c>
      <c r="G944" s="578">
        <f>IF('B. Dashboard'!$D$53=1,IF(G800="",G908,G800),IF('B. Dashboard'!$D$53=2,IF(G836=22,G908,G836),IF('B. Dashboard'!$D$53=3,IF(G872="",G908,G872),(IF('B. Dashboard'!$D$53=4,G908)))))</f>
        <v>1</v>
      </c>
      <c r="H944" s="578">
        <f>IF('B. Dashboard'!$D$53=1,IF(H800="",H908,H800),IF('B. Dashboard'!$D$53=2,IF(H836=22,H908,H836),IF('B. Dashboard'!$D$53=3,IF(H872="",H908,H872),(IF('B. Dashboard'!$D$53=4,H908)))))</f>
        <v>1</v>
      </c>
      <c r="I944" s="578">
        <f>IF('B. Dashboard'!$D$53=1,IF(I800="",I908,I800),IF('B. Dashboard'!$D$53=2,IF(I836=22,I908,I836),IF('B. Dashboard'!$D$53=3,IF(I872="",I908,I872),(IF('B. Dashboard'!$D$53=4,I908)))))</f>
        <v>0.5</v>
      </c>
      <c r="J944" s="578">
        <f>IF('B. Dashboard'!$D$53=1,IF(J800="",J908,J800),IF('B. Dashboard'!$D$53=2,IF(J836=22,J908,J836),IF('B. Dashboard'!$D$53=3,IF(J872="",J908,J872),(IF('B. Dashboard'!$D$53=4,J908)))))</f>
        <v>1</v>
      </c>
      <c r="K944" s="578">
        <f>IF('B. Dashboard'!$D$53=1,IF(K800="",K908,K800),IF('B. Dashboard'!$D$53=2,IF(K836=22,K908,K836),IF('B. Dashboard'!$D$53=3,IF(K872="",K908,K872),(IF('B. Dashboard'!$D$53=4,K908)))))</f>
        <v>1</v>
      </c>
      <c r="L944" s="578">
        <f>IF('B. Dashboard'!$D$53=1,IF(L800="",L908,L800),IF('B. Dashboard'!$D$53=2,IF(L836=22,L908,L836),IF('B. Dashboard'!$D$53=3,IF(L872="",L908,L872),(IF('B. Dashboard'!$D$53=4,L908)))))</f>
        <v>0</v>
      </c>
      <c r="M944" s="578">
        <f>IF('B. Dashboard'!$D$53=1,IF(M800="",M908,M800),IF('B. Dashboard'!$D$53=2,IF(M836=22,M908,M836),IF('B. Dashboard'!$D$53=3,IF(M872="",M908,M872),(IF('B. Dashboard'!$D$53=4,M908)))))</f>
        <v>0</v>
      </c>
      <c r="N944" s="578">
        <f>IF('B. Dashboard'!$D$53=1,IF(N800="",N908,N800),IF('B. Dashboard'!$D$53=2,IF(N836=22,N908,N836),IF('B. Dashboard'!$D$53=3,IF(N872="",N908,N872),(IF('B. Dashboard'!$D$53=4,N908)))))</f>
        <v>1</v>
      </c>
      <c r="O944" s="578">
        <f>IF('B. Dashboard'!$D$53=1,IF(O800="",O908,O800),IF('B. Dashboard'!$D$53=2,IF(O836=22,O908,O836),IF('B. Dashboard'!$D$53=3,IF(O872="",O908,O872),(IF('B. Dashboard'!$D$53=4,O908)))))</f>
        <v>0</v>
      </c>
      <c r="P944" s="578">
        <f>IF('B. Dashboard'!$D$53=1,IF(P800="",P908,P800),IF('B. Dashboard'!$D$53=2,IF(P836=22,P908,P836),IF('B. Dashboard'!$D$53=3,IF(P872="",P908,P872),(IF('B. Dashboard'!$D$53=4,P908)))))</f>
        <v>1</v>
      </c>
      <c r="Q944" s="578">
        <f>IF('B. Dashboard'!$D$53=1,IF(Q800="",Q908,Q800),IF('B. Dashboard'!$D$53=2,IF(Q836=22,Q908,Q836),IF('B. Dashboard'!$D$53=3,IF(Q872="",Q908,Q872),(IF('B. Dashboard'!$D$53=4,Q908)))))</f>
        <v>0</v>
      </c>
      <c r="R944" s="578">
        <f>IF('B. Dashboard'!$D$53=1,IF(R800="",R908,R800),IF('B. Dashboard'!$D$53=2,IF(R836=22,R908,R836),IF('B. Dashboard'!$D$53=3,IF(R872="",R908,R872),(IF('B. Dashboard'!$D$53=4,R908)))))</f>
        <v>1</v>
      </c>
      <c r="S944" s="578">
        <f>IF('B. Dashboard'!$D$53=1,IF(S800="",S908,S800),IF('B. Dashboard'!$D$53=2,IF(S836=22,S908,S836),IF('B. Dashboard'!$D$53=3,IF(S872="",S908,S872),(IF('B. Dashboard'!$D$53=4,S908)))))</f>
        <v>0</v>
      </c>
      <c r="T944" s="578">
        <f>IF('B. Dashboard'!$D$53=1,IF(T800="",T908,T800),IF('B. Dashboard'!$D$53=2,IF(T836=22,T908,T836),IF('B. Dashboard'!$D$53=3,IF(T872="",T908,T872),(IF('B. Dashboard'!$D$53=4,T908)))))</f>
        <v>0</v>
      </c>
      <c r="U944" s="578">
        <f>IF('B. Dashboard'!$D$53=1,IF(U800="",U908,U800),IF('B. Dashboard'!$D$53=2,IF(U836=22,U908,U836),IF('B. Dashboard'!$D$53=3,IF(U872="",U908,U872),(IF('B. Dashboard'!$D$53=4,U908)))))</f>
        <v>1</v>
      </c>
      <c r="V944" s="578">
        <f>IF('B. Dashboard'!$D$53=1,IF(V800="",V908,V800),IF('B. Dashboard'!$D$53=2,IF(V836=22,V908,V836),IF('B. Dashboard'!$D$53=3,IF(V872="",V908,V872),(IF('B. Dashboard'!$D$53=4,V908)))))</f>
        <v>0</v>
      </c>
      <c r="W944" s="578">
        <f>IF('B. Dashboard'!$D$53=1,IF(W800="",W908,W800),IF('B. Dashboard'!$D$53=2,IF(W836=22,W908,W836),IF('B. Dashboard'!$D$53=3,IF(W872="",W908,W872),(IF('B. Dashboard'!$D$53=4,W908)))))</f>
        <v>0</v>
      </c>
      <c r="X944" s="578">
        <f>IF('B. Dashboard'!$D$53=1,IF(X800="",X908,X800),IF('B. Dashboard'!$D$53=2,IF(X836=22,X908,X836),IF('B. Dashboard'!$D$53=3,IF(X872="",X908,X872),(IF('B. Dashboard'!$D$53=4,X908)))))</f>
        <v>0</v>
      </c>
      <c r="Y944" s="578">
        <f>IF('B. Dashboard'!$D$53=1,IF(Y800="",Y908,Y800),IF('B. Dashboard'!$D$53=2,IF(Y836=22,Y908,Y836),IF('B. Dashboard'!$D$53=3,IF(Y872="",Y908,Y872),(IF('B. Dashboard'!$D$53=4,Y908)))))</f>
        <v>0</v>
      </c>
      <c r="Z944" s="578">
        <f>IF('B. Dashboard'!$D$53=1,IF(Z800="",Z908,Z800),IF('B. Dashboard'!$D$53=2,IF(Z836=22,Z908,Z836),IF('B. Dashboard'!$D$53=3,IF(Z872="",Z908,Z872),(IF('B. Dashboard'!$D$53=4,Z908)))))</f>
        <v>0</v>
      </c>
      <c r="AA944" s="578">
        <f>IF('B. Dashboard'!$D$53=1,IF(AA800="",AA908,AA800),IF('B. Dashboard'!$D$53=2,IF(AA836=22,AA908,AA836),IF('B. Dashboard'!$D$53=3,IF(AA872="",AA908,AA872),(IF('B. Dashboard'!$D$53=4,AA908)))))</f>
        <v>0</v>
      </c>
      <c r="AB944" s="578">
        <f>IF('B. Dashboard'!$D$53=1,IF(AB800="",AB908,AB800),IF('B. Dashboard'!$D$53=2,IF(AB836=22,AB908,AB836),IF('B. Dashboard'!$D$53=3,IF(AB872="",AB908,AB872),(IF('B. Dashboard'!$D$53=4,AB908)))))</f>
        <v>0</v>
      </c>
      <c r="AC944" s="578">
        <f>IF('B. Dashboard'!$D$53=1,IF(AC800="",AC908,AC800),IF('B. Dashboard'!$D$53=2,IF(AC836=22,AC908,AC836),IF('B. Dashboard'!$D$53=3,IF(AC872="",AC908,AC872),(IF('B. Dashboard'!$D$53=4,AC908)))))</f>
        <v>0</v>
      </c>
      <c r="AD944" s="220"/>
      <c r="AE944" s="220"/>
      <c r="AF944" s="220"/>
    </row>
    <row r="945" spans="2:32" s="73" customFormat="1">
      <c r="B945" s="220"/>
      <c r="C945" s="237" t="str">
        <f t="shared" si="361"/>
        <v>S04</v>
      </c>
      <c r="D945" s="237" t="str">
        <f t="shared" si="362"/>
        <v>Изходящи международни повиквания (Outgoing Calls to International)</v>
      </c>
      <c r="E945" s="578">
        <f>IF('B. Dashboard'!$D$53=1,IF(E801="",E909,E801),IF('B. Dashboard'!$D$53=2,IF(E837=22,E909,E837),IF('B. Dashboard'!$D$53=3,IF(E873="",E909,E873),(IF('B. Dashboard'!$D$53=4,E909)))))</f>
        <v>1</v>
      </c>
      <c r="F945" s="578">
        <f>IF('B. Dashboard'!$D$53=1,IF(F801="",F909,F801),IF('B. Dashboard'!$D$53=2,IF(F837=22,F909,F837),IF('B. Dashboard'!$D$53=3,IF(F873="",F909,F873),(IF('B. Dashboard'!$D$53=4,F909)))))</f>
        <v>1</v>
      </c>
      <c r="G945" s="578">
        <f>IF('B. Dashboard'!$D$53=1,IF(G801="",G909,G801),IF('B. Dashboard'!$D$53=2,IF(G837=22,G909,G837),IF('B. Dashboard'!$D$53=3,IF(G873="",G909,G873),(IF('B. Dashboard'!$D$53=4,G909)))))</f>
        <v>1</v>
      </c>
      <c r="H945" s="578">
        <f>IF('B. Dashboard'!$D$53=1,IF(H801="",H909,H801),IF('B. Dashboard'!$D$53=2,IF(H837=22,H909,H837),IF('B. Dashboard'!$D$53=3,IF(H873="",H909,H873),(IF('B. Dashboard'!$D$53=4,H909)))))</f>
        <v>1</v>
      </c>
      <c r="I945" s="578">
        <f>IF('B. Dashboard'!$D$53=1,IF(I801="",I909,I801),IF('B. Dashboard'!$D$53=2,IF(I837=22,I909,I837),IF('B. Dashboard'!$D$53=3,IF(I873="",I909,I873),(IF('B. Dashboard'!$D$53=4,I909)))))</f>
        <v>0.5</v>
      </c>
      <c r="J945" s="578">
        <f>IF('B. Dashboard'!$D$53=1,IF(J801="",J909,J801),IF('B. Dashboard'!$D$53=2,IF(J837=22,J909,J837),IF('B. Dashboard'!$D$53=3,IF(J873="",J909,J873),(IF('B. Dashboard'!$D$53=4,J909)))))</f>
        <v>1</v>
      </c>
      <c r="K945" s="578">
        <f>IF('B. Dashboard'!$D$53=1,IF(K801="",K909,K801),IF('B. Dashboard'!$D$53=2,IF(K837=22,K909,K837),IF('B. Dashboard'!$D$53=3,IF(K873="",K909,K873),(IF('B. Dashboard'!$D$53=4,K909)))))</f>
        <v>1</v>
      </c>
      <c r="L945" s="578">
        <f>IF('B. Dashboard'!$D$53=1,IF(L801="",L909,L801),IF('B. Dashboard'!$D$53=2,IF(L837=22,L909,L837),IF('B. Dashboard'!$D$53=3,IF(L873="",L909,L873),(IF('B. Dashboard'!$D$53=4,L909)))))</f>
        <v>0</v>
      </c>
      <c r="M945" s="578">
        <f>IF('B. Dashboard'!$D$53=1,IF(M801="",M909,M801),IF('B. Dashboard'!$D$53=2,IF(M837=22,M909,M837),IF('B. Dashboard'!$D$53=3,IF(M873="",M909,M873),(IF('B. Dashboard'!$D$53=4,M909)))))</f>
        <v>0</v>
      </c>
      <c r="N945" s="578">
        <f>IF('B. Dashboard'!$D$53=1,IF(N801="",N909,N801),IF('B. Dashboard'!$D$53=2,IF(N837=22,N909,N837),IF('B. Dashboard'!$D$53=3,IF(N873="",N909,N873),(IF('B. Dashboard'!$D$53=4,N909)))))</f>
        <v>1</v>
      </c>
      <c r="O945" s="578">
        <f>IF('B. Dashboard'!$D$53=1,IF(O801="",O909,O801),IF('B. Dashboard'!$D$53=2,IF(O837=22,O909,O837),IF('B. Dashboard'!$D$53=3,IF(O873="",O909,O873),(IF('B. Dashboard'!$D$53=4,O909)))))</f>
        <v>0</v>
      </c>
      <c r="P945" s="578">
        <f>IF('B. Dashboard'!$D$53=1,IF(P801="",P909,P801),IF('B. Dashboard'!$D$53=2,IF(P837=22,P909,P837),IF('B. Dashboard'!$D$53=3,IF(P873="",P909,P873),(IF('B. Dashboard'!$D$53=4,P909)))))</f>
        <v>1</v>
      </c>
      <c r="Q945" s="578">
        <f>IF('B. Dashboard'!$D$53=1,IF(Q801="",Q909,Q801),IF('B. Dashboard'!$D$53=2,IF(Q837=22,Q909,Q837),IF('B. Dashboard'!$D$53=3,IF(Q873="",Q909,Q873),(IF('B. Dashboard'!$D$53=4,Q909)))))</f>
        <v>0</v>
      </c>
      <c r="R945" s="578">
        <f>IF('B. Dashboard'!$D$53=1,IF(R801="",R909,R801),IF('B. Dashboard'!$D$53=2,IF(R837=22,R909,R837),IF('B. Dashboard'!$D$53=3,IF(R873="",R909,R873),(IF('B. Dashboard'!$D$53=4,R909)))))</f>
        <v>0</v>
      </c>
      <c r="S945" s="578">
        <f>IF('B. Dashboard'!$D$53=1,IF(S801="",S909,S801),IF('B. Dashboard'!$D$53=2,IF(S837=22,S909,S837),IF('B. Dashboard'!$D$53=3,IF(S873="",S909,S873),(IF('B. Dashboard'!$D$53=4,S909)))))</f>
        <v>1</v>
      </c>
      <c r="T945" s="578">
        <f>IF('B. Dashboard'!$D$53=1,IF(T801="",T909,T801),IF('B. Dashboard'!$D$53=2,IF(T837=22,T909,T837),IF('B. Dashboard'!$D$53=3,IF(T873="",T909,T873),(IF('B. Dashboard'!$D$53=4,T909)))))</f>
        <v>0</v>
      </c>
      <c r="U945" s="578">
        <f>IF('B. Dashboard'!$D$53=1,IF(U801="",U909,U801),IF('B. Dashboard'!$D$53=2,IF(U837=22,U909,U837),IF('B. Dashboard'!$D$53=3,IF(U873="",U909,U873),(IF('B. Dashboard'!$D$53=4,U909)))))</f>
        <v>1</v>
      </c>
      <c r="V945" s="578">
        <f>IF('B. Dashboard'!$D$53=1,IF(V801="",V909,V801),IF('B. Dashboard'!$D$53=2,IF(V837=22,V909,V837),IF('B. Dashboard'!$D$53=3,IF(V873="",V909,V873),(IF('B. Dashboard'!$D$53=4,V909)))))</f>
        <v>0</v>
      </c>
      <c r="W945" s="578">
        <f>IF('B. Dashboard'!$D$53=1,IF(W801="",W909,W801),IF('B. Dashboard'!$D$53=2,IF(W837=22,W909,W837),IF('B. Dashboard'!$D$53=3,IF(W873="",W909,W873),(IF('B. Dashboard'!$D$53=4,W909)))))</f>
        <v>0</v>
      </c>
      <c r="X945" s="578">
        <f>IF('B. Dashboard'!$D$53=1,IF(X801="",X909,X801),IF('B. Dashboard'!$D$53=2,IF(X837=22,X909,X837),IF('B. Dashboard'!$D$53=3,IF(X873="",X909,X873),(IF('B. Dashboard'!$D$53=4,X909)))))</f>
        <v>0</v>
      </c>
      <c r="Y945" s="578">
        <f>IF('B. Dashboard'!$D$53=1,IF(Y801="",Y909,Y801),IF('B. Dashboard'!$D$53=2,IF(Y837=22,Y909,Y837),IF('B. Dashboard'!$D$53=3,IF(Y873="",Y909,Y873),(IF('B. Dashboard'!$D$53=4,Y909)))))</f>
        <v>0</v>
      </c>
      <c r="Z945" s="578">
        <f>IF('B. Dashboard'!$D$53=1,IF(Z801="",Z909,Z801),IF('B. Dashboard'!$D$53=2,IF(Z837=22,Z909,Z837),IF('B. Dashboard'!$D$53=3,IF(Z873="",Z909,Z873),(IF('B. Dashboard'!$D$53=4,Z909)))))</f>
        <v>0</v>
      </c>
      <c r="AA945" s="578">
        <f>IF('B. Dashboard'!$D$53=1,IF(AA801="",AA909,AA801),IF('B. Dashboard'!$D$53=2,IF(AA837=22,AA909,AA837),IF('B. Dashboard'!$D$53=3,IF(AA873="",AA909,AA873),(IF('B. Dashboard'!$D$53=4,AA909)))))</f>
        <v>0</v>
      </c>
      <c r="AB945" s="578">
        <f>IF('B. Dashboard'!$D$53=1,IF(AB801="",AB909,AB801),IF('B. Dashboard'!$D$53=2,IF(AB837=22,AB909,AB837),IF('B. Dashboard'!$D$53=3,IF(AB873="",AB909,AB873),(IF('B. Dashboard'!$D$53=4,AB909)))))</f>
        <v>0</v>
      </c>
      <c r="AC945" s="578">
        <f>IF('B. Dashboard'!$D$53=1,IF(AC801="",AC909,AC801),IF('B. Dashboard'!$D$53=2,IF(AC837=22,AC909,AC837),IF('B. Dashboard'!$D$53=3,IF(AC873="",AC909,AC873),(IF('B. Dashboard'!$D$53=4,AC909)))))</f>
        <v>0</v>
      </c>
      <c r="AD945" s="220"/>
      <c r="AE945" s="220"/>
      <c r="AF945" s="220"/>
    </row>
    <row r="946" spans="2:32">
      <c r="B946" s="220"/>
      <c r="C946" s="237" t="str">
        <f t="shared" si="361"/>
        <v>S05</v>
      </c>
      <c r="D946" s="237" t="str">
        <f t="shared" si="362"/>
        <v>Входящи повиквания от фиксирана линия (Incoming calls from fixed)</v>
      </c>
      <c r="E946" s="578">
        <f>IF('B. Dashboard'!$D$53=1,IF(E802="",E910,E802),IF('B. Dashboard'!$D$53=2,IF(E838=22,E910,E838),IF('B. Dashboard'!$D$53=3,IF(E874="",E910,E874),(IF('B. Dashboard'!$D$53=4,E910)))))</f>
        <v>1</v>
      </c>
      <c r="F946" s="578">
        <f>IF('B. Dashboard'!$D$53=1,IF(F802="",F910,F802),IF('B. Dashboard'!$D$53=2,IF(F838=22,F910,F838),IF('B. Dashboard'!$D$53=3,IF(F874="",F910,F874),(IF('B. Dashboard'!$D$53=4,F910)))))</f>
        <v>1</v>
      </c>
      <c r="G946" s="578">
        <f>IF('B. Dashboard'!$D$53=1,IF(G802="",G910,G802),IF('B. Dashboard'!$D$53=2,IF(G838=22,G910,G838),IF('B. Dashboard'!$D$53=3,IF(G874="",G910,G874),(IF('B. Dashboard'!$D$53=4,G910)))))</f>
        <v>1</v>
      </c>
      <c r="H946" s="578">
        <f>IF('B. Dashboard'!$D$53=1,IF(H802="",H910,H802),IF('B. Dashboard'!$D$53=2,IF(H838=22,H910,H838),IF('B. Dashboard'!$D$53=3,IF(H874="",H910,H874),(IF('B. Dashboard'!$D$53=4,H910)))))</f>
        <v>1</v>
      </c>
      <c r="I946" s="578">
        <f>IF('B. Dashboard'!$D$53=1,IF(I802="",I910,I802),IF('B. Dashboard'!$D$53=2,IF(I838=22,I910,I838),IF('B. Dashboard'!$D$53=3,IF(I874="",I910,I874),(IF('B. Dashboard'!$D$53=4,I910)))))</f>
        <v>0.5</v>
      </c>
      <c r="J946" s="578">
        <f>IF('B. Dashboard'!$D$53=1,IF(J802="",J910,J802),IF('B. Dashboard'!$D$53=2,IF(J838=22,J910,J838),IF('B. Dashboard'!$D$53=3,IF(J874="",J910,J874),(IF('B. Dashboard'!$D$53=4,J910)))))</f>
        <v>1</v>
      </c>
      <c r="K946" s="578">
        <f>IF('B. Dashboard'!$D$53=1,IF(K802="",K910,K802),IF('B. Dashboard'!$D$53=2,IF(K838=22,K910,K838),IF('B. Dashboard'!$D$53=3,IF(K874="",K910,K874),(IF('B. Dashboard'!$D$53=4,K910)))))</f>
        <v>1</v>
      </c>
      <c r="L946" s="578">
        <f>IF('B. Dashboard'!$D$53=1,IF(L802="",L910,L802),IF('B. Dashboard'!$D$53=2,IF(L838=22,L910,L838),IF('B. Dashboard'!$D$53=3,IF(L874="",L910,L874),(IF('B. Dashboard'!$D$53=4,L910)))))</f>
        <v>0</v>
      </c>
      <c r="M946" s="578">
        <f>IF('B. Dashboard'!$D$53=1,IF(M802="",M910,M802),IF('B. Dashboard'!$D$53=2,IF(M838=22,M910,M838),IF('B. Dashboard'!$D$53=3,IF(M874="",M910,M874),(IF('B. Dashboard'!$D$53=4,M910)))))</f>
        <v>0</v>
      </c>
      <c r="N946" s="578">
        <f>IF('B. Dashboard'!$D$53=1,IF(N802="",N910,N802),IF('B. Dashboard'!$D$53=2,IF(N838=22,N910,N838),IF('B. Dashboard'!$D$53=3,IF(N874="",N910,N874),(IF('B. Dashboard'!$D$53=4,N910)))))</f>
        <v>1</v>
      </c>
      <c r="O946" s="578">
        <f>IF('B. Dashboard'!$D$53=1,IF(O802="",O910,O802),IF('B. Dashboard'!$D$53=2,IF(O838=22,O910,O838),IF('B. Dashboard'!$D$53=3,IF(O874="",O910,O874),(IF('B. Dashboard'!$D$53=4,O910)))))</f>
        <v>0</v>
      </c>
      <c r="P946" s="578">
        <f>IF('B. Dashboard'!$D$53=1,IF(P802="",P910,P802),IF('B. Dashboard'!$D$53=2,IF(P838=22,P910,P838),IF('B. Dashboard'!$D$53=3,IF(P874="",P910,P874),(IF('B. Dashboard'!$D$53=4,P910)))))</f>
        <v>0</v>
      </c>
      <c r="Q946" s="578">
        <f>IF('B. Dashboard'!$D$53=1,IF(Q802="",Q910,Q802),IF('B. Dashboard'!$D$53=2,IF(Q838=22,Q910,Q838),IF('B. Dashboard'!$D$53=3,IF(Q874="",Q910,Q874),(IF('B. Dashboard'!$D$53=4,Q910)))))</f>
        <v>1</v>
      </c>
      <c r="R946" s="578">
        <f>IF('B. Dashboard'!$D$53=1,IF(R802="",R910,R802),IF('B. Dashboard'!$D$53=2,IF(R838=22,R910,R838),IF('B. Dashboard'!$D$53=3,IF(R874="",R910,R874),(IF('B. Dashboard'!$D$53=4,R910)))))</f>
        <v>1</v>
      </c>
      <c r="S946" s="578">
        <f>IF('B. Dashboard'!$D$53=1,IF(S802="",S910,S802),IF('B. Dashboard'!$D$53=2,IF(S838=22,S910,S838),IF('B. Dashboard'!$D$53=3,IF(S874="",S910,S874),(IF('B. Dashboard'!$D$53=4,S910)))))</f>
        <v>0</v>
      </c>
      <c r="T946" s="578">
        <f>IF('B. Dashboard'!$D$53=1,IF(T802="",T910,T802),IF('B. Dashboard'!$D$53=2,IF(T838=22,T910,T838),IF('B. Dashboard'!$D$53=3,IF(T874="",T910,T874),(IF('B. Dashboard'!$D$53=4,T910)))))</f>
        <v>0</v>
      </c>
      <c r="U946" s="578">
        <f>IF('B. Dashboard'!$D$53=1,IF(U802="",U910,U802),IF('B. Dashboard'!$D$53=2,IF(U838=22,U910,U838),IF('B. Dashboard'!$D$53=3,IF(U874="",U910,U874),(IF('B. Dashboard'!$D$53=4,U910)))))</f>
        <v>1</v>
      </c>
      <c r="V946" s="578">
        <f>IF('B. Dashboard'!$D$53=1,IF(V802="",V910,V802),IF('B. Dashboard'!$D$53=2,IF(V838=22,V910,V838),IF('B. Dashboard'!$D$53=3,IF(V874="",V910,V874),(IF('B. Dashboard'!$D$53=4,V910)))))</f>
        <v>0</v>
      </c>
      <c r="W946" s="578">
        <f>IF('B. Dashboard'!$D$53=1,IF(W802="",W910,W802),IF('B. Dashboard'!$D$53=2,IF(W838=22,W910,W838),IF('B. Dashboard'!$D$53=3,IF(W874="",W910,W874),(IF('B. Dashboard'!$D$53=4,W910)))))</f>
        <v>0</v>
      </c>
      <c r="X946" s="578">
        <f>IF('B. Dashboard'!$D$53=1,IF(X802="",X910,X802),IF('B. Dashboard'!$D$53=2,IF(X838=22,X910,X838),IF('B. Dashboard'!$D$53=3,IF(X874="",X910,X874),(IF('B. Dashboard'!$D$53=4,X910)))))</f>
        <v>0</v>
      </c>
      <c r="Y946" s="578">
        <f>IF('B. Dashboard'!$D$53=1,IF(Y802="",Y910,Y802),IF('B. Dashboard'!$D$53=2,IF(Y838=22,Y910,Y838),IF('B. Dashboard'!$D$53=3,IF(Y874="",Y910,Y874),(IF('B. Dashboard'!$D$53=4,Y910)))))</f>
        <v>0</v>
      </c>
      <c r="Z946" s="578">
        <f>IF('B. Dashboard'!$D$53=1,IF(Z802="",Z910,Z802),IF('B. Dashboard'!$D$53=2,IF(Z838=22,Z910,Z838),IF('B. Dashboard'!$D$53=3,IF(Z874="",Z910,Z874),(IF('B. Dashboard'!$D$53=4,Z910)))))</f>
        <v>0</v>
      </c>
      <c r="AA946" s="578">
        <f>IF('B. Dashboard'!$D$53=1,IF(AA802="",AA910,AA802),IF('B. Dashboard'!$D$53=2,IF(AA838=22,AA910,AA838),IF('B. Dashboard'!$D$53=3,IF(AA874="",AA910,AA874),(IF('B. Dashboard'!$D$53=4,AA910)))))</f>
        <v>0</v>
      </c>
      <c r="AB946" s="578">
        <f>IF('B. Dashboard'!$D$53=1,IF(AB802="",AB910,AB802),IF('B. Dashboard'!$D$53=2,IF(AB838=22,AB910,AB838),IF('B. Dashboard'!$D$53=3,IF(AB874="",AB910,AB874),(IF('B. Dashboard'!$D$53=4,AB910)))))</f>
        <v>0</v>
      </c>
      <c r="AC946" s="578">
        <f>IF('B. Dashboard'!$D$53=1,IF(AC802="",AC910,AC802),IF('B. Dashboard'!$D$53=2,IF(AC838=22,AC910,AC838),IF('B. Dashboard'!$D$53=3,IF(AC874="",AC910,AC874),(IF('B. Dashboard'!$D$53=4,AC910)))))</f>
        <v>0</v>
      </c>
      <c r="AD946" s="220"/>
      <c r="AE946" s="220"/>
      <c r="AF946" s="220"/>
    </row>
    <row r="947" spans="2:32">
      <c r="B947" s="220"/>
      <c r="C947" s="237" t="str">
        <f t="shared" si="361"/>
        <v>S06</v>
      </c>
      <c r="D947" s="237" t="str">
        <f t="shared" si="362"/>
        <v>Входящи повиквания от други мобилни мрежи (Incoming calls from other mobile)</v>
      </c>
      <c r="E947" s="578">
        <f>IF('B. Dashboard'!$D$53=1,IF(E803="",E911,E803),IF('B. Dashboard'!$D$53=2,IF(E839=22,E911,E839),IF('B. Dashboard'!$D$53=3,IF(E875="",E911,E875),(IF('B. Dashboard'!$D$53=4,E911)))))</f>
        <v>1</v>
      </c>
      <c r="F947" s="578">
        <f>IF('B. Dashboard'!$D$53=1,IF(F803="",F911,F803),IF('B. Dashboard'!$D$53=2,IF(F839=22,F911,F839),IF('B. Dashboard'!$D$53=3,IF(F875="",F911,F875),(IF('B. Dashboard'!$D$53=4,F911)))))</f>
        <v>1</v>
      </c>
      <c r="G947" s="578">
        <f>IF('B. Dashboard'!$D$53=1,IF(G803="",G911,G803),IF('B. Dashboard'!$D$53=2,IF(G839=22,G911,G839),IF('B. Dashboard'!$D$53=3,IF(G875="",G911,G875),(IF('B. Dashboard'!$D$53=4,G911)))))</f>
        <v>1</v>
      </c>
      <c r="H947" s="578">
        <f>IF('B. Dashboard'!$D$53=1,IF(H803="",H911,H803),IF('B. Dashboard'!$D$53=2,IF(H839=22,H911,H839),IF('B. Dashboard'!$D$53=3,IF(H875="",H911,H875),(IF('B. Dashboard'!$D$53=4,H911)))))</f>
        <v>1</v>
      </c>
      <c r="I947" s="578">
        <f>IF('B. Dashboard'!$D$53=1,IF(I803="",I911,I803),IF('B. Dashboard'!$D$53=2,IF(I839=22,I911,I839),IF('B. Dashboard'!$D$53=3,IF(I875="",I911,I875),(IF('B. Dashboard'!$D$53=4,I911)))))</f>
        <v>0.5</v>
      </c>
      <c r="J947" s="578">
        <f>IF('B. Dashboard'!$D$53=1,IF(J803="",J911,J803),IF('B. Dashboard'!$D$53=2,IF(J839=22,J911,J839),IF('B. Dashboard'!$D$53=3,IF(J875="",J911,J875),(IF('B. Dashboard'!$D$53=4,J911)))))</f>
        <v>1</v>
      </c>
      <c r="K947" s="578">
        <f>IF('B. Dashboard'!$D$53=1,IF(K803="",K911,K803),IF('B. Dashboard'!$D$53=2,IF(K839=22,K911,K839),IF('B. Dashboard'!$D$53=3,IF(K875="",K911,K875),(IF('B. Dashboard'!$D$53=4,K911)))))</f>
        <v>1</v>
      </c>
      <c r="L947" s="578">
        <f>IF('B. Dashboard'!$D$53=1,IF(L803="",L911,L803),IF('B. Dashboard'!$D$53=2,IF(L839=22,L911,L839),IF('B. Dashboard'!$D$53=3,IF(L875="",L911,L875),(IF('B. Dashboard'!$D$53=4,L911)))))</f>
        <v>0</v>
      </c>
      <c r="M947" s="578">
        <f>IF('B. Dashboard'!$D$53=1,IF(M803="",M911,M803),IF('B. Dashboard'!$D$53=2,IF(M839=22,M911,M839),IF('B. Dashboard'!$D$53=3,IF(M875="",M911,M875),(IF('B. Dashboard'!$D$53=4,M911)))))</f>
        <v>0</v>
      </c>
      <c r="N947" s="578">
        <f>IF('B. Dashboard'!$D$53=1,IF(N803="",N911,N803),IF('B. Dashboard'!$D$53=2,IF(N839=22,N911,N839),IF('B. Dashboard'!$D$53=3,IF(N875="",N911,N875),(IF('B. Dashboard'!$D$53=4,N911)))))</f>
        <v>1</v>
      </c>
      <c r="O947" s="578">
        <f>IF('B. Dashboard'!$D$53=1,IF(O803="",O911,O803),IF('B. Dashboard'!$D$53=2,IF(O839=22,O911,O839),IF('B. Dashboard'!$D$53=3,IF(O875="",O911,O875),(IF('B. Dashboard'!$D$53=4,O911)))))</f>
        <v>0</v>
      </c>
      <c r="P947" s="578">
        <f>IF('B. Dashboard'!$D$53=1,IF(P803="",P911,P803),IF('B. Dashboard'!$D$53=2,IF(P839=22,P911,P839),IF('B. Dashboard'!$D$53=3,IF(P875="",P911,P875),(IF('B. Dashboard'!$D$53=4,P911)))))</f>
        <v>0</v>
      </c>
      <c r="Q947" s="578">
        <f>IF('B. Dashboard'!$D$53=1,IF(Q803="",Q911,Q803),IF('B. Dashboard'!$D$53=2,IF(Q839=22,Q911,Q839),IF('B. Dashboard'!$D$53=3,IF(Q875="",Q911,Q875),(IF('B. Dashboard'!$D$53=4,Q911)))))</f>
        <v>1</v>
      </c>
      <c r="R947" s="578">
        <f>IF('B. Dashboard'!$D$53=1,IF(R803="",R911,R803),IF('B. Dashboard'!$D$53=2,IF(R839=22,R911,R839),IF('B. Dashboard'!$D$53=3,IF(R875="",R911,R875),(IF('B. Dashboard'!$D$53=4,R911)))))</f>
        <v>1</v>
      </c>
      <c r="S947" s="578">
        <f>IF('B. Dashboard'!$D$53=1,IF(S803="",S911,S803),IF('B. Dashboard'!$D$53=2,IF(S839=22,S911,S839),IF('B. Dashboard'!$D$53=3,IF(S875="",S911,S875),(IF('B. Dashboard'!$D$53=4,S911)))))</f>
        <v>0</v>
      </c>
      <c r="T947" s="578">
        <f>IF('B. Dashboard'!$D$53=1,IF(T803="",T911,T803),IF('B. Dashboard'!$D$53=2,IF(T839=22,T911,T839),IF('B. Dashboard'!$D$53=3,IF(T875="",T911,T875),(IF('B. Dashboard'!$D$53=4,T911)))))</f>
        <v>0</v>
      </c>
      <c r="U947" s="578">
        <f>IF('B. Dashboard'!$D$53=1,IF(U803="",U911,U803),IF('B. Dashboard'!$D$53=2,IF(U839=22,U911,U839),IF('B. Dashboard'!$D$53=3,IF(U875="",U911,U875),(IF('B. Dashboard'!$D$53=4,U911)))))</f>
        <v>1</v>
      </c>
      <c r="V947" s="578">
        <f>IF('B. Dashboard'!$D$53=1,IF(V803="",V911,V803),IF('B. Dashboard'!$D$53=2,IF(V839=22,V911,V839),IF('B. Dashboard'!$D$53=3,IF(V875="",V911,V875),(IF('B. Dashboard'!$D$53=4,V911)))))</f>
        <v>0</v>
      </c>
      <c r="W947" s="578">
        <f>IF('B. Dashboard'!$D$53=1,IF(W803="",W911,W803),IF('B. Dashboard'!$D$53=2,IF(W839=22,W911,W839),IF('B. Dashboard'!$D$53=3,IF(W875="",W911,W875),(IF('B. Dashboard'!$D$53=4,W911)))))</f>
        <v>0</v>
      </c>
      <c r="X947" s="578">
        <f>IF('B. Dashboard'!$D$53=1,IF(X803="",X911,X803),IF('B. Dashboard'!$D$53=2,IF(X839=22,X911,X839),IF('B. Dashboard'!$D$53=3,IF(X875="",X911,X875),(IF('B. Dashboard'!$D$53=4,X911)))))</f>
        <v>0</v>
      </c>
      <c r="Y947" s="578">
        <f>IF('B. Dashboard'!$D$53=1,IF(Y803="",Y911,Y803),IF('B. Dashboard'!$D$53=2,IF(Y839=22,Y911,Y839),IF('B. Dashboard'!$D$53=3,IF(Y875="",Y911,Y875),(IF('B. Dashboard'!$D$53=4,Y911)))))</f>
        <v>0</v>
      </c>
      <c r="Z947" s="578">
        <f>IF('B. Dashboard'!$D$53=1,IF(Z803="",Z911,Z803),IF('B. Dashboard'!$D$53=2,IF(Z839=22,Z911,Z839),IF('B. Dashboard'!$D$53=3,IF(Z875="",Z911,Z875),(IF('B. Dashboard'!$D$53=4,Z911)))))</f>
        <v>0</v>
      </c>
      <c r="AA947" s="578">
        <f>IF('B. Dashboard'!$D$53=1,IF(AA803="",AA911,AA803),IF('B. Dashboard'!$D$53=2,IF(AA839=22,AA911,AA839),IF('B. Dashboard'!$D$53=3,IF(AA875="",AA911,AA875),(IF('B. Dashboard'!$D$53=4,AA911)))))</f>
        <v>0</v>
      </c>
      <c r="AB947" s="578">
        <f>IF('B. Dashboard'!$D$53=1,IF(AB803="",AB911,AB803),IF('B. Dashboard'!$D$53=2,IF(AB839=22,AB911,AB839),IF('B. Dashboard'!$D$53=3,IF(AB875="",AB911,AB875),(IF('B. Dashboard'!$D$53=4,AB911)))))</f>
        <v>0</v>
      </c>
      <c r="AC947" s="578">
        <f>IF('B. Dashboard'!$D$53=1,IF(AC803="",AC911,AC803),IF('B. Dashboard'!$D$53=2,IF(AC839=22,AC911,AC839),IF('B. Dashboard'!$D$53=3,IF(AC875="",AC911,AC875),(IF('B. Dashboard'!$D$53=4,AC911)))))</f>
        <v>0</v>
      </c>
      <c r="AD947" s="220"/>
      <c r="AE947" s="220"/>
      <c r="AF947" s="220"/>
    </row>
    <row r="948" spans="2:32">
      <c r="B948" s="220"/>
      <c r="C948" s="237" t="str">
        <f t="shared" si="361"/>
        <v>S07</v>
      </c>
      <c r="D948" s="237" t="str">
        <f t="shared" si="362"/>
        <v>Входящи международни повиквания (Incoming calls from international)</v>
      </c>
      <c r="E948" s="578">
        <f>IF('B. Dashboard'!$D$53=1,IF(E804="",E912,E804),IF('B. Dashboard'!$D$53=2,IF(E840=22,E912,E840),IF('B. Dashboard'!$D$53=3,IF(E876="",E912,E876),(IF('B. Dashboard'!$D$53=4,E912)))))</f>
        <v>1</v>
      </c>
      <c r="F948" s="578">
        <f>IF('B. Dashboard'!$D$53=1,IF(F804="",F912,F804),IF('B. Dashboard'!$D$53=2,IF(F840=22,F912,F840),IF('B. Dashboard'!$D$53=3,IF(F876="",F912,F876),(IF('B. Dashboard'!$D$53=4,F912)))))</f>
        <v>1</v>
      </c>
      <c r="G948" s="578">
        <f>IF('B. Dashboard'!$D$53=1,IF(G804="",G912,G804),IF('B. Dashboard'!$D$53=2,IF(G840=22,G912,G840),IF('B. Dashboard'!$D$53=3,IF(G876="",G912,G876),(IF('B. Dashboard'!$D$53=4,G912)))))</f>
        <v>1</v>
      </c>
      <c r="H948" s="578">
        <f>IF('B. Dashboard'!$D$53=1,IF(H804="",H912,H804),IF('B. Dashboard'!$D$53=2,IF(H840=22,H912,H840),IF('B. Dashboard'!$D$53=3,IF(H876="",H912,H876),(IF('B. Dashboard'!$D$53=4,H912)))))</f>
        <v>1</v>
      </c>
      <c r="I948" s="578">
        <f>IF('B. Dashboard'!$D$53=1,IF(I804="",I912,I804),IF('B. Dashboard'!$D$53=2,IF(I840=22,I912,I840),IF('B. Dashboard'!$D$53=3,IF(I876="",I912,I876),(IF('B. Dashboard'!$D$53=4,I912)))))</f>
        <v>0.5</v>
      </c>
      <c r="J948" s="578">
        <f>IF('B. Dashboard'!$D$53=1,IF(J804="",J912,J804),IF('B. Dashboard'!$D$53=2,IF(J840=22,J912,J840),IF('B. Dashboard'!$D$53=3,IF(J876="",J912,J876),(IF('B. Dashboard'!$D$53=4,J912)))))</f>
        <v>1</v>
      </c>
      <c r="K948" s="578">
        <f>IF('B. Dashboard'!$D$53=1,IF(K804="",K912,K804),IF('B. Dashboard'!$D$53=2,IF(K840=22,K912,K840),IF('B. Dashboard'!$D$53=3,IF(K876="",K912,K876),(IF('B. Dashboard'!$D$53=4,K912)))))</f>
        <v>1</v>
      </c>
      <c r="L948" s="578">
        <f>IF('B. Dashboard'!$D$53=1,IF(L804="",L912,L804),IF('B. Dashboard'!$D$53=2,IF(L840=22,L912,L840),IF('B. Dashboard'!$D$53=3,IF(L876="",L912,L876),(IF('B. Dashboard'!$D$53=4,L912)))))</f>
        <v>0</v>
      </c>
      <c r="M948" s="578">
        <f>IF('B. Dashboard'!$D$53=1,IF(M804="",M912,M804),IF('B. Dashboard'!$D$53=2,IF(M840=22,M912,M840),IF('B. Dashboard'!$D$53=3,IF(M876="",M912,M876),(IF('B. Dashboard'!$D$53=4,M912)))))</f>
        <v>0</v>
      </c>
      <c r="N948" s="578">
        <f>IF('B. Dashboard'!$D$53=1,IF(N804="",N912,N804),IF('B. Dashboard'!$D$53=2,IF(N840=22,N912,N840),IF('B. Dashboard'!$D$53=3,IF(N876="",N912,N876),(IF('B. Dashboard'!$D$53=4,N912)))))</f>
        <v>1</v>
      </c>
      <c r="O948" s="578">
        <f>IF('B. Dashboard'!$D$53=1,IF(O804="",O912,O804),IF('B. Dashboard'!$D$53=2,IF(O840=22,O912,O840),IF('B. Dashboard'!$D$53=3,IF(O876="",O912,O876),(IF('B. Dashboard'!$D$53=4,O912)))))</f>
        <v>0</v>
      </c>
      <c r="P948" s="578">
        <f>IF('B. Dashboard'!$D$53=1,IF(P804="",P912,P804),IF('B. Dashboard'!$D$53=2,IF(P840=22,P912,P840),IF('B. Dashboard'!$D$53=3,IF(P876="",P912,P876),(IF('B. Dashboard'!$D$53=4,P912)))))</f>
        <v>0</v>
      </c>
      <c r="Q948" s="578">
        <f>IF('B. Dashboard'!$D$53=1,IF(Q804="",Q912,Q804),IF('B. Dashboard'!$D$53=2,IF(Q840=22,Q912,Q840),IF('B. Dashboard'!$D$53=3,IF(Q876="",Q912,Q876),(IF('B. Dashboard'!$D$53=4,Q912)))))</f>
        <v>1</v>
      </c>
      <c r="R948" s="578">
        <f>IF('B. Dashboard'!$D$53=1,IF(R804="",R912,R804),IF('B. Dashboard'!$D$53=2,IF(R840=22,R912,R840),IF('B. Dashboard'!$D$53=3,IF(R876="",R912,R876),(IF('B. Dashboard'!$D$53=4,R912)))))</f>
        <v>0</v>
      </c>
      <c r="S948" s="578">
        <f>IF('B. Dashboard'!$D$53=1,IF(S804="",S912,S804),IF('B. Dashboard'!$D$53=2,IF(S840=22,S912,S840),IF('B. Dashboard'!$D$53=3,IF(S876="",S912,S876),(IF('B. Dashboard'!$D$53=4,S912)))))</f>
        <v>1</v>
      </c>
      <c r="T948" s="578">
        <f>IF('B. Dashboard'!$D$53=1,IF(T804="",T912,T804),IF('B. Dashboard'!$D$53=2,IF(T840=22,T912,T840),IF('B. Dashboard'!$D$53=3,IF(T876="",T912,T876),(IF('B. Dashboard'!$D$53=4,T912)))))</f>
        <v>0</v>
      </c>
      <c r="U948" s="578">
        <f>IF('B. Dashboard'!$D$53=1,IF(U804="",U912,U804),IF('B. Dashboard'!$D$53=2,IF(U840=22,U912,U840),IF('B. Dashboard'!$D$53=3,IF(U876="",U912,U876),(IF('B. Dashboard'!$D$53=4,U912)))))</f>
        <v>1</v>
      </c>
      <c r="V948" s="578">
        <f>IF('B. Dashboard'!$D$53=1,IF(V804="",V912,V804),IF('B. Dashboard'!$D$53=2,IF(V840=22,V912,V840),IF('B. Dashboard'!$D$53=3,IF(V876="",V912,V876),(IF('B. Dashboard'!$D$53=4,V912)))))</f>
        <v>0</v>
      </c>
      <c r="W948" s="578">
        <f>IF('B. Dashboard'!$D$53=1,IF(W804="",W912,W804),IF('B. Dashboard'!$D$53=2,IF(W840=22,W912,W840),IF('B. Dashboard'!$D$53=3,IF(W876="",W912,W876),(IF('B. Dashboard'!$D$53=4,W912)))))</f>
        <v>0</v>
      </c>
      <c r="X948" s="578">
        <f>IF('B. Dashboard'!$D$53=1,IF(X804="",X912,X804),IF('B. Dashboard'!$D$53=2,IF(X840=22,X912,X840),IF('B. Dashboard'!$D$53=3,IF(X876="",X912,X876),(IF('B. Dashboard'!$D$53=4,X912)))))</f>
        <v>0</v>
      </c>
      <c r="Y948" s="578">
        <f>IF('B. Dashboard'!$D$53=1,IF(Y804="",Y912,Y804),IF('B. Dashboard'!$D$53=2,IF(Y840=22,Y912,Y840),IF('B. Dashboard'!$D$53=3,IF(Y876="",Y912,Y876),(IF('B. Dashboard'!$D$53=4,Y912)))))</f>
        <v>0</v>
      </c>
      <c r="Z948" s="578">
        <f>IF('B. Dashboard'!$D$53=1,IF(Z804="",Z912,Z804),IF('B. Dashboard'!$D$53=2,IF(Z840=22,Z912,Z840),IF('B. Dashboard'!$D$53=3,IF(Z876="",Z912,Z876),(IF('B. Dashboard'!$D$53=4,Z912)))))</f>
        <v>0</v>
      </c>
      <c r="AA948" s="578">
        <f>IF('B. Dashboard'!$D$53=1,IF(AA804="",AA912,AA804),IF('B. Dashboard'!$D$53=2,IF(AA840=22,AA912,AA840),IF('B. Dashboard'!$D$53=3,IF(AA876="",AA912,AA876),(IF('B. Dashboard'!$D$53=4,AA912)))))</f>
        <v>0</v>
      </c>
      <c r="AB948" s="578">
        <f>IF('B. Dashboard'!$D$53=1,IF(AB804="",AB912,AB804),IF('B. Dashboard'!$D$53=2,IF(AB840=22,AB912,AB840),IF('B. Dashboard'!$D$53=3,IF(AB876="",AB912,AB876),(IF('B. Dashboard'!$D$53=4,AB912)))))</f>
        <v>0</v>
      </c>
      <c r="AC948" s="578">
        <f>IF('B. Dashboard'!$D$53=1,IF(AC804="",AC912,AC804),IF('B. Dashboard'!$D$53=2,IF(AC840=22,AC912,AC840),IF('B. Dashboard'!$D$53=3,IF(AC876="",AC912,AC876),(IF('B. Dashboard'!$D$53=4,AC912)))))</f>
        <v>0</v>
      </c>
      <c r="AD948" s="220"/>
      <c r="AE948" s="220"/>
      <c r="AF948" s="220"/>
    </row>
    <row r="949" spans="2:32">
      <c r="B949" s="220"/>
      <c r="C949" s="237" t="str">
        <f t="shared" si="361"/>
        <v>S08</v>
      </c>
      <c r="D949" s="237" t="str">
        <f t="shared" si="362"/>
        <v>Изходящи повиквания от чужди абонати в роуминг в мрежата на предприятието (Roaming Calls Outbound)</v>
      </c>
      <c r="E949" s="578">
        <f>IF('B. Dashboard'!$D$53=1,IF(E805="",E913,E805),IF('B. Dashboard'!$D$53=2,IF(E841=22,E913,E841),IF('B. Dashboard'!$D$53=3,IF(E877="",E913,E877),(IF('B. Dashboard'!$D$53=4,E913)))))</f>
        <v>1</v>
      </c>
      <c r="F949" s="578">
        <f>IF('B. Dashboard'!$D$53=1,IF(F805="",F913,F805),IF('B. Dashboard'!$D$53=2,IF(F841=22,F913,F841),IF('B. Dashboard'!$D$53=3,IF(F877="",F913,F877),(IF('B. Dashboard'!$D$53=4,F913)))))</f>
        <v>1</v>
      </c>
      <c r="G949" s="578">
        <f>IF('B. Dashboard'!$D$53=1,IF(G805="",G913,G805),IF('B. Dashboard'!$D$53=2,IF(G841=22,G913,G841),IF('B. Dashboard'!$D$53=3,IF(G877="",G913,G877),(IF('B. Dashboard'!$D$53=4,G913)))))</f>
        <v>1</v>
      </c>
      <c r="H949" s="578">
        <f>IF('B. Dashboard'!$D$53=1,IF(H805="",H913,H805),IF('B. Dashboard'!$D$53=2,IF(H841=22,H913,H841),IF('B. Dashboard'!$D$53=3,IF(H877="",H913,H877),(IF('B. Dashboard'!$D$53=4,H913)))))</f>
        <v>1</v>
      </c>
      <c r="I949" s="578">
        <f>IF('B. Dashboard'!$D$53=1,IF(I805="",I913,I805),IF('B. Dashboard'!$D$53=2,IF(I841=22,I913,I841),IF('B. Dashboard'!$D$53=3,IF(I877="",I913,I877),(IF('B. Dashboard'!$D$53=4,I913)))))</f>
        <v>0.5</v>
      </c>
      <c r="J949" s="578">
        <f>IF('B. Dashboard'!$D$53=1,IF(J805="",J913,J805),IF('B. Dashboard'!$D$53=2,IF(J841=22,J913,J841),IF('B. Dashboard'!$D$53=3,IF(J877="",J913,J877),(IF('B. Dashboard'!$D$53=4,J913)))))</f>
        <v>1</v>
      </c>
      <c r="K949" s="578">
        <f>IF('B. Dashboard'!$D$53=1,IF(K805="",K913,K805),IF('B. Dashboard'!$D$53=2,IF(K841=22,K913,K841),IF('B. Dashboard'!$D$53=3,IF(K877="",K913,K877),(IF('B. Dashboard'!$D$53=4,K913)))))</f>
        <v>1</v>
      </c>
      <c r="L949" s="578">
        <f>IF('B. Dashboard'!$D$53=1,IF(L805="",L913,L805),IF('B. Dashboard'!$D$53=2,IF(L841=22,L913,L841),IF('B. Dashboard'!$D$53=3,IF(L877="",L913,L877),(IF('B. Dashboard'!$D$53=4,L913)))))</f>
        <v>0</v>
      </c>
      <c r="M949" s="578">
        <f>IF('B. Dashboard'!$D$53=1,IF(M805="",M913,M805),IF('B. Dashboard'!$D$53=2,IF(M841=22,M913,M841),IF('B. Dashboard'!$D$53=3,IF(M877="",M913,M877),(IF('B. Dashboard'!$D$53=4,M913)))))</f>
        <v>0</v>
      </c>
      <c r="N949" s="578">
        <f>IF('B. Dashboard'!$D$53=1,IF(N805="",N913,N805),IF('B. Dashboard'!$D$53=2,IF(N841=22,N913,N841),IF('B. Dashboard'!$D$53=3,IF(N877="",N913,N877),(IF('B. Dashboard'!$D$53=4,N913)))))</f>
        <v>1</v>
      </c>
      <c r="O949" s="578">
        <f>IF('B. Dashboard'!$D$53=1,IF(O805="",O913,O805),IF('B. Dashboard'!$D$53=2,IF(O841=22,O913,O841),IF('B. Dashboard'!$D$53=3,IF(O877="",O913,O877),(IF('B. Dashboard'!$D$53=4,O913)))))</f>
        <v>0</v>
      </c>
      <c r="P949" s="578">
        <f>IF('B. Dashboard'!$D$53=1,IF(P805="",P913,P805),IF('B. Dashboard'!$D$53=2,IF(P841=22,P913,P841),IF('B. Dashboard'!$D$53=3,IF(P877="",P913,P877),(IF('B. Dashboard'!$D$53=4,P913)))))</f>
        <v>0</v>
      </c>
      <c r="Q949" s="578">
        <f>IF('B. Dashboard'!$D$53=1,IF(Q805="",Q913,Q805),IF('B. Dashboard'!$D$53=2,IF(Q841=22,Q913,Q841),IF('B. Dashboard'!$D$53=3,IF(Q877="",Q913,Q877),(IF('B. Dashboard'!$D$53=4,Q913)))))</f>
        <v>1</v>
      </c>
      <c r="R949" s="578">
        <f>IF('B. Dashboard'!$D$53=1,IF(R805="",R913,R805),IF('B. Dashboard'!$D$53=2,IF(R841=22,R913,R841),IF('B. Dashboard'!$D$53=3,IF(R877="",R913,R877),(IF('B. Dashboard'!$D$53=4,R913)))))</f>
        <v>0</v>
      </c>
      <c r="S949" s="578">
        <f>IF('B. Dashboard'!$D$53=1,IF(S805="",S913,S805),IF('B. Dashboard'!$D$53=2,IF(S841=22,S913,S841),IF('B. Dashboard'!$D$53=3,IF(S877="",S913,S877),(IF('B. Dashboard'!$D$53=4,S913)))))</f>
        <v>1</v>
      </c>
      <c r="T949" s="578">
        <f>IF('B. Dashboard'!$D$53=1,IF(T805="",T913,T805),IF('B. Dashboard'!$D$53=2,IF(T841=22,T913,T841),IF('B. Dashboard'!$D$53=3,IF(T877="",T913,T877),(IF('B. Dashboard'!$D$53=4,T913)))))</f>
        <v>0</v>
      </c>
      <c r="U949" s="578">
        <f>IF('B. Dashboard'!$D$53=1,IF(U805="",U913,U805),IF('B. Dashboard'!$D$53=2,IF(U841=22,U913,U841),IF('B. Dashboard'!$D$53=3,IF(U877="",U913,U877),(IF('B. Dashboard'!$D$53=4,U913)))))</f>
        <v>1</v>
      </c>
      <c r="V949" s="578">
        <f>IF('B. Dashboard'!$D$53=1,IF(V805="",V913,V805),IF('B. Dashboard'!$D$53=2,IF(V841=22,V913,V841),IF('B. Dashboard'!$D$53=3,IF(V877="",V913,V877),(IF('B. Dashboard'!$D$53=4,V913)))))</f>
        <v>0</v>
      </c>
      <c r="W949" s="578">
        <f>IF('B. Dashboard'!$D$53=1,IF(W805="",W913,W805),IF('B. Dashboard'!$D$53=2,IF(W841=22,W913,W841),IF('B. Dashboard'!$D$53=3,IF(W877="",W913,W877),(IF('B. Dashboard'!$D$53=4,W913)))))</f>
        <v>0</v>
      </c>
      <c r="X949" s="578">
        <f>IF('B. Dashboard'!$D$53=1,IF(X805="",X913,X805),IF('B. Dashboard'!$D$53=2,IF(X841=22,X913,X841),IF('B. Dashboard'!$D$53=3,IF(X877="",X913,X877),(IF('B. Dashboard'!$D$53=4,X913)))))</f>
        <v>0</v>
      </c>
      <c r="Y949" s="578">
        <f>IF('B. Dashboard'!$D$53=1,IF(Y805="",Y913,Y805),IF('B. Dashboard'!$D$53=2,IF(Y841=22,Y913,Y841),IF('B. Dashboard'!$D$53=3,IF(Y877="",Y913,Y877),(IF('B. Dashboard'!$D$53=4,Y913)))))</f>
        <v>0</v>
      </c>
      <c r="Z949" s="578">
        <f>IF('B. Dashboard'!$D$53=1,IF(Z805="",Z913,Z805),IF('B. Dashboard'!$D$53=2,IF(Z841=22,Z913,Z841),IF('B. Dashboard'!$D$53=3,IF(Z877="",Z913,Z877),(IF('B. Dashboard'!$D$53=4,Z913)))))</f>
        <v>0</v>
      </c>
      <c r="AA949" s="578">
        <f>IF('B. Dashboard'!$D$53=1,IF(AA805="",AA913,AA805),IF('B. Dashboard'!$D$53=2,IF(AA841=22,AA913,AA841),IF('B. Dashboard'!$D$53=3,IF(AA877="",AA913,AA877),(IF('B. Dashboard'!$D$53=4,AA913)))))</f>
        <v>0</v>
      </c>
      <c r="AB949" s="578">
        <f>IF('B. Dashboard'!$D$53=1,IF(AB805="",AB913,AB805),IF('B. Dashboard'!$D$53=2,IF(AB841=22,AB913,AB841),IF('B. Dashboard'!$D$53=3,IF(AB877="",AB913,AB877),(IF('B. Dashboard'!$D$53=4,AB913)))))</f>
        <v>0</v>
      </c>
      <c r="AC949" s="578">
        <f>IF('B. Dashboard'!$D$53=1,IF(AC805="",AC913,AC805),IF('B. Dashboard'!$D$53=2,IF(AC841=22,AC913,AC841),IF('B. Dashboard'!$D$53=3,IF(AC877="",AC913,AC877),(IF('B. Dashboard'!$D$53=4,AC913)))))</f>
        <v>0</v>
      </c>
      <c r="AD949" s="220"/>
      <c r="AE949" s="220"/>
      <c r="AF949" s="220"/>
    </row>
    <row r="950" spans="2:32">
      <c r="B950" s="220"/>
      <c r="C950" s="237" t="str">
        <f t="shared" si="361"/>
        <v>S09</v>
      </c>
      <c r="D950" s="237" t="str">
        <f t="shared" si="362"/>
        <v>Входящи повиквания от чужди абонати в роуминг в мрежата на предприятието (Roaming Calls Inbound)</v>
      </c>
      <c r="E950" s="578">
        <f>IF('B. Dashboard'!$D$53=1,IF(E806="",E914,E806),IF('B. Dashboard'!$D$53=2,IF(E842=22,E914,E842),IF('B. Dashboard'!$D$53=3,IF(E878="",E914,E878),(IF('B. Dashboard'!$D$53=4,E914)))))</f>
        <v>1</v>
      </c>
      <c r="F950" s="578">
        <f>IF('B. Dashboard'!$D$53=1,IF(F806="",F914,F806),IF('B. Dashboard'!$D$53=2,IF(F842=22,F914,F842),IF('B. Dashboard'!$D$53=3,IF(F878="",F914,F878),(IF('B. Dashboard'!$D$53=4,F914)))))</f>
        <v>1</v>
      </c>
      <c r="G950" s="578">
        <f>IF('B. Dashboard'!$D$53=1,IF(G806="",G914,G806),IF('B. Dashboard'!$D$53=2,IF(G842=22,G914,G842),IF('B. Dashboard'!$D$53=3,IF(G878="",G914,G878),(IF('B. Dashboard'!$D$53=4,G914)))))</f>
        <v>1</v>
      </c>
      <c r="H950" s="578">
        <f>IF('B. Dashboard'!$D$53=1,IF(H806="",H914,H806),IF('B. Dashboard'!$D$53=2,IF(H842=22,H914,H842),IF('B. Dashboard'!$D$53=3,IF(H878="",H914,H878),(IF('B. Dashboard'!$D$53=4,H914)))))</f>
        <v>1</v>
      </c>
      <c r="I950" s="578">
        <f>IF('B. Dashboard'!$D$53=1,IF(I806="",I914,I806),IF('B. Dashboard'!$D$53=2,IF(I842=22,I914,I842),IF('B. Dashboard'!$D$53=3,IF(I878="",I914,I878),(IF('B. Dashboard'!$D$53=4,I914)))))</f>
        <v>0.5</v>
      </c>
      <c r="J950" s="578">
        <f>IF('B. Dashboard'!$D$53=1,IF(J806="",J914,J806),IF('B. Dashboard'!$D$53=2,IF(J842=22,J914,J842),IF('B. Dashboard'!$D$53=3,IF(J878="",J914,J878),(IF('B. Dashboard'!$D$53=4,J914)))))</f>
        <v>1</v>
      </c>
      <c r="K950" s="578">
        <f>IF('B. Dashboard'!$D$53=1,IF(K806="",K914,K806),IF('B. Dashboard'!$D$53=2,IF(K842=22,K914,K842),IF('B. Dashboard'!$D$53=3,IF(K878="",K914,K878),(IF('B. Dashboard'!$D$53=4,K914)))))</f>
        <v>1</v>
      </c>
      <c r="L950" s="578">
        <f>IF('B. Dashboard'!$D$53=1,IF(L806="",L914,L806),IF('B. Dashboard'!$D$53=2,IF(L842=22,L914,L842),IF('B. Dashboard'!$D$53=3,IF(L878="",L914,L878),(IF('B. Dashboard'!$D$53=4,L914)))))</f>
        <v>0</v>
      </c>
      <c r="M950" s="578">
        <f>IF('B. Dashboard'!$D$53=1,IF(M806="",M914,M806),IF('B. Dashboard'!$D$53=2,IF(M842=22,M914,M842),IF('B. Dashboard'!$D$53=3,IF(M878="",M914,M878),(IF('B. Dashboard'!$D$53=4,M914)))))</f>
        <v>0</v>
      </c>
      <c r="N950" s="578">
        <f>IF('B. Dashboard'!$D$53=1,IF(N806="",N914,N806),IF('B. Dashboard'!$D$53=2,IF(N842=22,N914,N842),IF('B. Dashboard'!$D$53=3,IF(N878="",N914,N878),(IF('B. Dashboard'!$D$53=4,N914)))))</f>
        <v>1</v>
      </c>
      <c r="O950" s="578">
        <f>IF('B. Dashboard'!$D$53=1,IF(O806="",O914,O806),IF('B. Dashboard'!$D$53=2,IF(O842=22,O914,O842),IF('B. Dashboard'!$D$53=3,IF(O878="",O914,O878),(IF('B. Dashboard'!$D$53=4,O914)))))</f>
        <v>0</v>
      </c>
      <c r="P950" s="578">
        <f>IF('B. Dashboard'!$D$53=1,IF(P806="",P914,P806),IF('B. Dashboard'!$D$53=2,IF(P842=22,P914,P842),IF('B. Dashboard'!$D$53=3,IF(P878="",P914,P878),(IF('B. Dashboard'!$D$53=4,P914)))))</f>
        <v>0</v>
      </c>
      <c r="Q950" s="578">
        <f>IF('B. Dashboard'!$D$53=1,IF(Q806="",Q914,Q806),IF('B. Dashboard'!$D$53=2,IF(Q842=22,Q914,Q842),IF('B. Dashboard'!$D$53=3,IF(Q878="",Q914,Q878),(IF('B. Dashboard'!$D$53=4,Q914)))))</f>
        <v>1</v>
      </c>
      <c r="R950" s="578">
        <f>IF('B. Dashboard'!$D$53=1,IF(R806="",R914,R806),IF('B. Dashboard'!$D$53=2,IF(R842=22,R914,R842),IF('B. Dashboard'!$D$53=3,IF(R878="",R914,R878),(IF('B. Dashboard'!$D$53=4,R914)))))</f>
        <v>0</v>
      </c>
      <c r="S950" s="578">
        <f>IF('B. Dashboard'!$D$53=1,IF(S806="",S914,S806),IF('B. Dashboard'!$D$53=2,IF(S842=22,S914,S842),IF('B. Dashboard'!$D$53=3,IF(S878="",S914,S878),(IF('B. Dashboard'!$D$53=4,S914)))))</f>
        <v>1</v>
      </c>
      <c r="T950" s="578">
        <f>IF('B. Dashboard'!$D$53=1,IF(T806="",T914,T806),IF('B. Dashboard'!$D$53=2,IF(T842=22,T914,T842),IF('B. Dashboard'!$D$53=3,IF(T878="",T914,T878),(IF('B. Dashboard'!$D$53=4,T914)))))</f>
        <v>0</v>
      </c>
      <c r="U950" s="578">
        <f>IF('B. Dashboard'!$D$53=1,IF(U806="",U914,U806),IF('B. Dashboard'!$D$53=2,IF(U842=22,U914,U842),IF('B. Dashboard'!$D$53=3,IF(U878="",U914,U878),(IF('B. Dashboard'!$D$53=4,U914)))))</f>
        <v>1</v>
      </c>
      <c r="V950" s="578">
        <f>IF('B. Dashboard'!$D$53=1,IF(V806="",V914,V806),IF('B. Dashboard'!$D$53=2,IF(V842=22,V914,V842),IF('B. Dashboard'!$D$53=3,IF(V878="",V914,V878),(IF('B. Dashboard'!$D$53=4,V914)))))</f>
        <v>0</v>
      </c>
      <c r="W950" s="578">
        <f>IF('B. Dashboard'!$D$53=1,IF(W806="",W914,W806),IF('B. Dashboard'!$D$53=2,IF(W842=22,W914,W842),IF('B. Dashboard'!$D$53=3,IF(W878="",W914,W878),(IF('B. Dashboard'!$D$53=4,W914)))))</f>
        <v>0</v>
      </c>
      <c r="X950" s="578">
        <f>IF('B. Dashboard'!$D$53=1,IF(X806="",X914,X806),IF('B. Dashboard'!$D$53=2,IF(X842=22,X914,X842),IF('B. Dashboard'!$D$53=3,IF(X878="",X914,X878),(IF('B. Dashboard'!$D$53=4,X914)))))</f>
        <v>0</v>
      </c>
      <c r="Y950" s="578">
        <f>IF('B. Dashboard'!$D$53=1,IF(Y806="",Y914,Y806),IF('B. Dashboard'!$D$53=2,IF(Y842=22,Y914,Y842),IF('B. Dashboard'!$D$53=3,IF(Y878="",Y914,Y878),(IF('B. Dashboard'!$D$53=4,Y914)))))</f>
        <v>0</v>
      </c>
      <c r="Z950" s="578">
        <f>IF('B. Dashboard'!$D$53=1,IF(Z806="",Z914,Z806),IF('B. Dashboard'!$D$53=2,IF(Z842=22,Z914,Z842),IF('B. Dashboard'!$D$53=3,IF(Z878="",Z914,Z878),(IF('B. Dashboard'!$D$53=4,Z914)))))</f>
        <v>0</v>
      </c>
      <c r="AA950" s="578">
        <f>IF('B. Dashboard'!$D$53=1,IF(AA806="",AA914,AA806),IF('B. Dashboard'!$D$53=2,IF(AA842=22,AA914,AA842),IF('B. Dashboard'!$D$53=3,IF(AA878="",AA914,AA878),(IF('B. Dashboard'!$D$53=4,AA914)))))</f>
        <v>0</v>
      </c>
      <c r="AB950" s="578">
        <f>IF('B. Dashboard'!$D$53=1,IF(AB806="",AB914,AB806),IF('B. Dashboard'!$D$53=2,IF(AB842=22,AB914,AB842),IF('B. Dashboard'!$D$53=3,IF(AB878="",AB914,AB878),(IF('B. Dashboard'!$D$53=4,AB914)))))</f>
        <v>0</v>
      </c>
      <c r="AC950" s="578">
        <f>IF('B. Dashboard'!$D$53=1,IF(AC806="",AC914,AC806),IF('B. Dashboard'!$D$53=2,IF(AC842=22,AC914,AC842),IF('B. Dashboard'!$D$53=3,IF(AC878="",AC914,AC878),(IF('B. Dashboard'!$D$53=4,AC914)))))</f>
        <v>0</v>
      </c>
      <c r="AD950" s="220"/>
      <c r="AE950" s="220"/>
      <c r="AF950" s="220"/>
    </row>
    <row r="951" spans="2:32">
      <c r="B951" s="220"/>
      <c r="C951" s="237" t="str">
        <f t="shared" si="361"/>
        <v>S10</v>
      </c>
      <c r="D951" s="237" t="str">
        <f t="shared" si="362"/>
        <v>Гласова поща (Voice mail)</v>
      </c>
      <c r="E951" s="578">
        <f>IF('B. Dashboard'!$D$53=1,IF(E807="",E915,E807),IF('B. Dashboard'!$D$53=2,IF(E843=22,E915,E843),IF('B. Dashboard'!$D$53=3,IF(E879="",E915,E879),(IF('B. Dashboard'!$D$53=4,E915)))))</f>
        <v>1</v>
      </c>
      <c r="F951" s="578">
        <f>IF('B. Dashboard'!$D$53=1,IF(F807="",F915,F807),IF('B. Dashboard'!$D$53=2,IF(F843=22,F915,F843),IF('B. Dashboard'!$D$53=3,IF(F879="",F915,F879),(IF('B. Dashboard'!$D$53=4,F915)))))</f>
        <v>1</v>
      </c>
      <c r="G951" s="578">
        <f>IF('B. Dashboard'!$D$53=1,IF(G807="",G915,G807),IF('B. Dashboard'!$D$53=2,IF(G843=22,G915,G843),IF('B. Dashboard'!$D$53=3,IF(G879="",G915,G879),(IF('B. Dashboard'!$D$53=4,G915)))))</f>
        <v>1</v>
      </c>
      <c r="H951" s="578">
        <f>IF('B. Dashboard'!$D$53=1,IF(H807="",H915,H807),IF('B. Dashboard'!$D$53=2,IF(H843=22,H915,H843),IF('B. Dashboard'!$D$53=3,IF(H879="",H915,H879),(IF('B. Dashboard'!$D$53=4,H915)))))</f>
        <v>1</v>
      </c>
      <c r="I951" s="578">
        <f>IF('B. Dashboard'!$D$53=1,IF(I807="",I915,I807),IF('B. Dashboard'!$D$53=2,IF(I843=22,I915,I843),IF('B. Dashboard'!$D$53=3,IF(I879="",I915,I879),(IF('B. Dashboard'!$D$53=4,I915)))))</f>
        <v>0.5</v>
      </c>
      <c r="J951" s="578">
        <f>IF('B. Dashboard'!$D$53=1,IF(J807="",J915,J807),IF('B. Dashboard'!$D$53=2,IF(J843=22,J915,J843),IF('B. Dashboard'!$D$53=3,IF(J879="",J915,J879),(IF('B. Dashboard'!$D$53=4,J915)))))</f>
        <v>1</v>
      </c>
      <c r="K951" s="578">
        <f>IF('B. Dashboard'!$D$53=1,IF(K807="",K915,K807),IF('B. Dashboard'!$D$53=2,IF(K843=22,K915,K843),IF('B. Dashboard'!$D$53=3,IF(K879="",K915,K879),(IF('B. Dashboard'!$D$53=4,K915)))))</f>
        <v>1</v>
      </c>
      <c r="L951" s="578">
        <f>IF('B. Dashboard'!$D$53=1,IF(L807="",L915,L807),IF('B. Dashboard'!$D$53=2,IF(L843=22,L915,L843),IF('B. Dashboard'!$D$53=3,IF(L879="",L915,L879),(IF('B. Dashboard'!$D$53=4,L915)))))</f>
        <v>0</v>
      </c>
      <c r="M951" s="578">
        <f>IF('B. Dashboard'!$D$53=1,IF(M807="",M915,M807),IF('B. Dashboard'!$D$53=2,IF(M843=22,M915,M843),IF('B. Dashboard'!$D$53=3,IF(M879="",M915,M879),(IF('B. Dashboard'!$D$53=4,M915)))))</f>
        <v>0</v>
      </c>
      <c r="N951" s="578">
        <f>IF('B. Dashboard'!$D$53=1,IF(N807="",N915,N807),IF('B. Dashboard'!$D$53=2,IF(N843=22,N915,N843),IF('B. Dashboard'!$D$53=3,IF(N879="",N915,N879),(IF('B. Dashboard'!$D$53=4,N915)))))</f>
        <v>1</v>
      </c>
      <c r="O951" s="578">
        <f>IF('B. Dashboard'!$D$53=1,IF(O807="",O915,O807),IF('B. Dashboard'!$D$53=2,IF(O843=22,O915,O843),IF('B. Dashboard'!$D$53=3,IF(O879="",O915,O879),(IF('B. Dashboard'!$D$53=4,O915)))))</f>
        <v>0</v>
      </c>
      <c r="P951" s="578">
        <f>IF('B. Dashboard'!$D$53=1,IF(P807="",P915,P807),IF('B. Dashboard'!$D$53=2,IF(P843=22,P915,P843),IF('B. Dashboard'!$D$53=3,IF(P879="",P915,P879),(IF('B. Dashboard'!$D$53=4,P915)))))</f>
        <v>1</v>
      </c>
      <c r="Q951" s="578">
        <f>IF('B. Dashboard'!$D$53=1,IF(Q807="",Q915,Q807),IF('B. Dashboard'!$D$53=2,IF(Q843=22,Q915,Q843),IF('B. Dashboard'!$D$53=3,IF(Q879="",Q915,Q879),(IF('B. Dashboard'!$D$53=4,Q915)))))</f>
        <v>0</v>
      </c>
      <c r="R951" s="578">
        <f>IF('B. Dashboard'!$D$53=1,IF(R807="",R915,R807),IF('B. Dashboard'!$D$53=2,IF(R843=22,R915,R843),IF('B. Dashboard'!$D$53=3,IF(R879="",R915,R879),(IF('B. Dashboard'!$D$53=4,R915)))))</f>
        <v>0</v>
      </c>
      <c r="S951" s="578">
        <f>IF('B. Dashboard'!$D$53=1,IF(S807="",S915,S807),IF('B. Dashboard'!$D$53=2,IF(S843=22,S915,S843),IF('B. Dashboard'!$D$53=3,IF(S879="",S915,S879),(IF('B. Dashboard'!$D$53=4,S915)))))</f>
        <v>0</v>
      </c>
      <c r="T951" s="578">
        <f>IF('B. Dashboard'!$D$53=1,IF(T807="",T915,T807),IF('B. Dashboard'!$D$53=2,IF(T843=22,T915,T843),IF('B. Dashboard'!$D$53=3,IF(T879="",T915,T879),(IF('B. Dashboard'!$D$53=4,T915)))))</f>
        <v>0</v>
      </c>
      <c r="U951" s="578">
        <f>IF('B. Dashboard'!$D$53=1,IF(U807="",U915,U807),IF('B. Dashboard'!$D$53=2,IF(U843=22,U915,U843),IF('B. Dashboard'!$D$53=3,IF(U879="",U915,U879),(IF('B. Dashboard'!$D$53=4,U915)))))</f>
        <v>1</v>
      </c>
      <c r="V951" s="578">
        <f>IF('B. Dashboard'!$D$53=1,IF(V807="",V915,V807),IF('B. Dashboard'!$D$53=2,IF(V843=22,V915,V843),IF('B. Dashboard'!$D$53=3,IF(V879="",V915,V879),(IF('B. Dashboard'!$D$53=4,V915)))))</f>
        <v>0</v>
      </c>
      <c r="W951" s="578">
        <f>IF('B. Dashboard'!$D$53=1,IF(W807="",W915,W807),IF('B. Dashboard'!$D$53=2,IF(W843=22,W915,W843),IF('B. Dashboard'!$D$53=3,IF(W879="",W915,W879),(IF('B. Dashboard'!$D$53=4,W915)))))</f>
        <v>0</v>
      </c>
      <c r="X951" s="578">
        <f>IF('B. Dashboard'!$D$53=1,IF(X807="",X915,X807),IF('B. Dashboard'!$D$53=2,IF(X843=22,X915,X843),IF('B. Dashboard'!$D$53=3,IF(X879="",X915,X879),(IF('B. Dashboard'!$D$53=4,X915)))))</f>
        <v>0</v>
      </c>
      <c r="Y951" s="578">
        <f>IF('B. Dashboard'!$D$53=1,IF(Y807="",Y915,Y807),IF('B. Dashboard'!$D$53=2,IF(Y843=22,Y915,Y843),IF('B. Dashboard'!$D$53=3,IF(Y879="",Y915,Y879),(IF('B. Dashboard'!$D$53=4,Y915)))))</f>
        <v>0</v>
      </c>
      <c r="Z951" s="578">
        <f>IF('B. Dashboard'!$D$53=1,IF(Z807="",Z915,Z807),IF('B. Dashboard'!$D$53=2,IF(Z843=22,Z915,Z843),IF('B. Dashboard'!$D$53=3,IF(Z879="",Z915,Z879),(IF('B. Dashboard'!$D$53=4,Z915)))))</f>
        <v>0</v>
      </c>
      <c r="AA951" s="578">
        <f>IF('B. Dashboard'!$D$53=1,IF(AA807="",AA915,AA807),IF('B. Dashboard'!$D$53=2,IF(AA843=22,AA915,AA843),IF('B. Dashboard'!$D$53=3,IF(AA879="",AA915,AA879),(IF('B. Dashboard'!$D$53=4,AA915)))))</f>
        <v>0</v>
      </c>
      <c r="AB951" s="578">
        <f>IF('B. Dashboard'!$D$53=1,IF(AB807="",AB915,AB807),IF('B. Dashboard'!$D$53=2,IF(AB843=22,AB915,AB843),IF('B. Dashboard'!$D$53=3,IF(AB879="",AB915,AB879),(IF('B. Dashboard'!$D$53=4,AB915)))))</f>
        <v>0</v>
      </c>
      <c r="AC951" s="578">
        <f>IF('B. Dashboard'!$D$53=1,IF(AC807="",AC915,AC807),IF('B. Dashboard'!$D$53=2,IF(AC843=22,AC915,AC843),IF('B. Dashboard'!$D$53=3,IF(AC879="",AC915,AC879),(IF('B. Dashboard'!$D$53=4,AC915)))))</f>
        <v>0</v>
      </c>
      <c r="AD951" s="220"/>
      <c r="AE951" s="220"/>
      <c r="AF951" s="220"/>
    </row>
    <row r="952" spans="2:32">
      <c r="B952" s="220"/>
      <c r="C952" s="237" t="str">
        <f t="shared" si="361"/>
        <v>S11</v>
      </c>
      <c r="D952" s="237" t="str">
        <f t="shared" si="362"/>
        <v>Повиквания към центъра за обслужване на клиенти (Help desk call)</v>
      </c>
      <c r="E952" s="578">
        <f>IF('B. Dashboard'!$D$53=1,IF(E808="",E916,E808),IF('B. Dashboard'!$D$53=2,IF(E844=22,E916,E844),IF('B. Dashboard'!$D$53=3,IF(E880="",E916,E880),(IF('B. Dashboard'!$D$53=4,E916)))))</f>
        <v>1</v>
      </c>
      <c r="F952" s="578">
        <f>IF('B. Dashboard'!$D$53=1,IF(F808="",F916,F808),IF('B. Dashboard'!$D$53=2,IF(F844=22,F916,F844),IF('B. Dashboard'!$D$53=3,IF(F880="",F916,F880),(IF('B. Dashboard'!$D$53=4,F916)))))</f>
        <v>1</v>
      </c>
      <c r="G952" s="578">
        <f>IF('B. Dashboard'!$D$53=1,IF(G808="",G916,G808),IF('B. Dashboard'!$D$53=2,IF(G844=22,G916,G844),IF('B. Dashboard'!$D$53=3,IF(G880="",G916,G880),(IF('B. Dashboard'!$D$53=4,G916)))))</f>
        <v>1</v>
      </c>
      <c r="H952" s="578">
        <f>IF('B. Dashboard'!$D$53=1,IF(H808="",H916,H808),IF('B. Dashboard'!$D$53=2,IF(H844=22,H916,H844),IF('B. Dashboard'!$D$53=3,IF(H880="",H916,H880),(IF('B. Dashboard'!$D$53=4,H916)))))</f>
        <v>1</v>
      </c>
      <c r="I952" s="578">
        <f>IF('B. Dashboard'!$D$53=1,IF(I808="",I916,I808),IF('B. Dashboard'!$D$53=2,IF(I844=22,I916,I844),IF('B. Dashboard'!$D$53=3,IF(I880="",I916,I880),(IF('B. Dashboard'!$D$53=4,I916)))))</f>
        <v>0.5</v>
      </c>
      <c r="J952" s="578">
        <f>IF('B. Dashboard'!$D$53=1,IF(J808="",J916,J808),IF('B. Dashboard'!$D$53=2,IF(J844=22,J916,J844),IF('B. Dashboard'!$D$53=3,IF(J880="",J916,J880),(IF('B. Dashboard'!$D$53=4,J916)))))</f>
        <v>1</v>
      </c>
      <c r="K952" s="578">
        <f>IF('B. Dashboard'!$D$53=1,IF(K808="",K916,K808),IF('B. Dashboard'!$D$53=2,IF(K844=22,K916,K844),IF('B. Dashboard'!$D$53=3,IF(K880="",K916,K880),(IF('B. Dashboard'!$D$53=4,K916)))))</f>
        <v>1</v>
      </c>
      <c r="L952" s="578">
        <f>IF('B. Dashboard'!$D$53=1,IF(L808="",L916,L808),IF('B. Dashboard'!$D$53=2,IF(L844=22,L916,L844),IF('B. Dashboard'!$D$53=3,IF(L880="",L916,L880),(IF('B. Dashboard'!$D$53=4,L916)))))</f>
        <v>0</v>
      </c>
      <c r="M952" s="578">
        <f>IF('B. Dashboard'!$D$53=1,IF(M808="",M916,M808),IF('B. Dashboard'!$D$53=2,IF(M844=22,M916,M844),IF('B. Dashboard'!$D$53=3,IF(M880="",M916,M880),(IF('B. Dashboard'!$D$53=4,M916)))))</f>
        <v>0</v>
      </c>
      <c r="N952" s="578">
        <f>IF('B. Dashboard'!$D$53=1,IF(N808="",N916,N808),IF('B. Dashboard'!$D$53=2,IF(N844=22,N916,N844),IF('B. Dashboard'!$D$53=3,IF(N880="",N916,N880),(IF('B. Dashboard'!$D$53=4,N916)))))</f>
        <v>1</v>
      </c>
      <c r="O952" s="578">
        <f>IF('B. Dashboard'!$D$53=1,IF(O808="",O916,O808),IF('B. Dashboard'!$D$53=2,IF(O844=22,O916,O844),IF('B. Dashboard'!$D$53=3,IF(O880="",O916,O880),(IF('B. Dashboard'!$D$53=4,O916)))))</f>
        <v>0</v>
      </c>
      <c r="P952" s="578">
        <f>IF('B. Dashboard'!$D$53=1,IF(P808="",P916,P808),IF('B. Dashboard'!$D$53=2,IF(P844=22,P916,P844),IF('B. Dashboard'!$D$53=3,IF(P880="",P916,P880),(IF('B. Dashboard'!$D$53=4,P916)))))</f>
        <v>1</v>
      </c>
      <c r="Q952" s="578">
        <f>IF('B. Dashboard'!$D$53=1,IF(Q808="",Q916,Q808),IF('B. Dashboard'!$D$53=2,IF(Q844=22,Q916,Q844),IF('B. Dashboard'!$D$53=3,IF(Q880="",Q916,Q880),(IF('B. Dashboard'!$D$53=4,Q916)))))</f>
        <v>0</v>
      </c>
      <c r="R952" s="578">
        <f>IF('B. Dashboard'!$D$53=1,IF(R808="",R916,R808),IF('B. Dashboard'!$D$53=2,IF(R844=22,R916,R844),IF('B. Dashboard'!$D$53=3,IF(R880="",R916,R880),(IF('B. Dashboard'!$D$53=4,R916)))))</f>
        <v>0</v>
      </c>
      <c r="S952" s="578">
        <f>IF('B. Dashboard'!$D$53=1,IF(S808="",S916,S808),IF('B. Dashboard'!$D$53=2,IF(S844=22,S916,S844),IF('B. Dashboard'!$D$53=3,IF(S880="",S916,S880),(IF('B. Dashboard'!$D$53=4,S916)))))</f>
        <v>0</v>
      </c>
      <c r="T952" s="578">
        <f>IF('B. Dashboard'!$D$53=1,IF(T808="",T916,T808),IF('B. Dashboard'!$D$53=2,IF(T844=22,T916,T844),IF('B. Dashboard'!$D$53=3,IF(T880="",T916,T880),(IF('B. Dashboard'!$D$53=4,T916)))))</f>
        <v>0</v>
      </c>
      <c r="U952" s="578">
        <f>IF('B. Dashboard'!$D$53=1,IF(U808="",U916,U808),IF('B. Dashboard'!$D$53=2,IF(U844=22,U916,U844),IF('B. Dashboard'!$D$53=3,IF(U880="",U916,U880),(IF('B. Dashboard'!$D$53=4,U916)))))</f>
        <v>1</v>
      </c>
      <c r="V952" s="578">
        <f>IF('B. Dashboard'!$D$53=1,IF(V808="",V916,V808),IF('B. Dashboard'!$D$53=2,IF(V844=22,V916,V844),IF('B. Dashboard'!$D$53=3,IF(V880="",V916,V880),(IF('B. Dashboard'!$D$53=4,V916)))))</f>
        <v>0</v>
      </c>
      <c r="W952" s="578">
        <f>IF('B. Dashboard'!$D$53=1,IF(W808="",W916,W808),IF('B. Dashboard'!$D$53=2,IF(W844=22,W916,W844),IF('B. Dashboard'!$D$53=3,IF(W880="",W916,W880),(IF('B. Dashboard'!$D$53=4,W916)))))</f>
        <v>0</v>
      </c>
      <c r="X952" s="578">
        <f>IF('B. Dashboard'!$D$53=1,IF(X808="",X916,X808),IF('B. Dashboard'!$D$53=2,IF(X844=22,X916,X844),IF('B. Dashboard'!$D$53=3,IF(X880="",X916,X880),(IF('B. Dashboard'!$D$53=4,X916)))))</f>
        <v>0</v>
      </c>
      <c r="Y952" s="578">
        <f>IF('B. Dashboard'!$D$53=1,IF(Y808="",Y916,Y808),IF('B. Dashboard'!$D$53=2,IF(Y844=22,Y916,Y844),IF('B. Dashboard'!$D$53=3,IF(Y880="",Y916,Y880),(IF('B. Dashboard'!$D$53=4,Y916)))))</f>
        <v>0</v>
      </c>
      <c r="Z952" s="578">
        <f>IF('B. Dashboard'!$D$53=1,IF(Z808="",Z916,Z808),IF('B. Dashboard'!$D$53=2,IF(Z844=22,Z916,Z844),IF('B. Dashboard'!$D$53=3,IF(Z880="",Z916,Z880),(IF('B. Dashboard'!$D$53=4,Z916)))))</f>
        <v>0</v>
      </c>
      <c r="AA952" s="578">
        <f>IF('B. Dashboard'!$D$53=1,IF(AA808="",AA916,AA808),IF('B. Dashboard'!$D$53=2,IF(AA844=22,AA916,AA844),IF('B. Dashboard'!$D$53=3,IF(AA880="",AA916,AA880),(IF('B. Dashboard'!$D$53=4,AA916)))))</f>
        <v>0</v>
      </c>
      <c r="AB952" s="578">
        <f>IF('B. Dashboard'!$D$53=1,IF(AB808="",AB916,AB808),IF('B. Dashboard'!$D$53=2,IF(AB844=22,AB916,AB844),IF('B. Dashboard'!$D$53=3,IF(AB880="",AB916,AB880),(IF('B. Dashboard'!$D$53=4,AB916)))))</f>
        <v>0</v>
      </c>
      <c r="AC952" s="578">
        <f>IF('B. Dashboard'!$D$53=1,IF(AC808="",AC916,AC808),IF('B. Dashboard'!$D$53=2,IF(AC844=22,AC916,AC844),IF('B. Dashboard'!$D$53=3,IF(AC880="",AC916,AC880),(IF('B. Dashboard'!$D$53=4,AC916)))))</f>
        <v>0</v>
      </c>
      <c r="AD952" s="220"/>
      <c r="AE952" s="220"/>
      <c r="AF952" s="220"/>
    </row>
    <row r="953" spans="2:32">
      <c r="B953" s="220"/>
      <c r="C953" s="237" t="str">
        <f t="shared" si="361"/>
        <v>S12</v>
      </c>
      <c r="D953" s="237" t="str">
        <f t="shared" si="362"/>
        <v>Видеоразговори (Video call)</v>
      </c>
      <c r="E953" s="578">
        <f>IF('B. Dashboard'!$D$53=1,IF(E809="",E917,E809),IF('B. Dashboard'!$D$53=2,IF(E845=22,E917,E845),IF('B. Dashboard'!$D$53=3,IF(E881="",E917,E881),(IF('B. Dashboard'!$D$53=4,E917)))))</f>
        <v>1</v>
      </c>
      <c r="F953" s="578">
        <f>IF('B. Dashboard'!$D$53=1,IF(F809="",F917,F809),IF('B. Dashboard'!$D$53=2,IF(F845=22,F917,F845),IF('B. Dashboard'!$D$53=3,IF(F881="",F917,F881),(IF('B. Dashboard'!$D$53=4,F917)))))</f>
        <v>1</v>
      </c>
      <c r="G953" s="578">
        <f>IF('B. Dashboard'!$D$53=1,IF(G809="",G917,G809),IF('B. Dashboard'!$D$53=2,IF(G845=22,G917,G845),IF('B. Dashboard'!$D$53=3,IF(G881="",G917,G881),(IF('B. Dashboard'!$D$53=4,G917)))))</f>
        <v>1</v>
      </c>
      <c r="H953" s="578">
        <f>IF('B. Dashboard'!$D$53=1,IF(H809="",H917,H809),IF('B. Dashboard'!$D$53=2,IF(H845=22,H917,H845),IF('B. Dashboard'!$D$53=3,IF(H881="",H917,H881),(IF('B. Dashboard'!$D$53=4,H917)))))</f>
        <v>1</v>
      </c>
      <c r="I953" s="578">
        <f>IF('B. Dashboard'!$D$53=1,IF(I809="",I917,I809),IF('B. Dashboard'!$D$53=2,IF(I845=22,I917,I845),IF('B. Dashboard'!$D$53=3,IF(I881="",I917,I881),(IF('B. Dashboard'!$D$53=4,I917)))))</f>
        <v>0.5</v>
      </c>
      <c r="J953" s="578">
        <f>IF('B. Dashboard'!$D$53=1,IF(J809="",J917,J809),IF('B. Dashboard'!$D$53=2,IF(J845=22,J917,J845),IF('B. Dashboard'!$D$53=3,IF(J881="",J917,J881),(IF('B. Dashboard'!$D$53=4,J917)))))</f>
        <v>1</v>
      </c>
      <c r="K953" s="578">
        <f>IF('B. Dashboard'!$D$53=1,IF(K809="",K917,K809),IF('B. Dashboard'!$D$53=2,IF(K845=22,K917,K845),IF('B. Dashboard'!$D$53=3,IF(K881="",K917,K881),(IF('B. Dashboard'!$D$53=4,K917)))))</f>
        <v>1</v>
      </c>
      <c r="L953" s="578">
        <f>IF('B. Dashboard'!$D$53=1,IF(L809="",L917,L809),IF('B. Dashboard'!$D$53=2,IF(L845=22,L917,L845),IF('B. Dashboard'!$D$53=3,IF(L881="",L917,L881),(IF('B. Dashboard'!$D$53=4,L917)))))</f>
        <v>0</v>
      </c>
      <c r="M953" s="578">
        <f>IF('B. Dashboard'!$D$53=1,IF(M809="",M917,M809),IF('B. Dashboard'!$D$53=2,IF(M845=22,M917,M845),IF('B. Dashboard'!$D$53=3,IF(M881="",M917,M881),(IF('B. Dashboard'!$D$53=4,M917)))))</f>
        <v>0</v>
      </c>
      <c r="N953" s="578">
        <f>IF('B. Dashboard'!$D$53=1,IF(N809="",N917,N809),IF('B. Dashboard'!$D$53=2,IF(N845=22,N917,N845),IF('B. Dashboard'!$D$53=3,IF(N881="",N917,N881),(IF('B. Dashboard'!$D$53=4,N917)))))</f>
        <v>1</v>
      </c>
      <c r="O953" s="578">
        <f>IF('B. Dashboard'!$D$53=1,IF(O809="",O917,O809),IF('B. Dashboard'!$D$53=2,IF(O845=22,O917,O845),IF('B. Dashboard'!$D$53=3,IF(O881="",O917,O881),(IF('B. Dashboard'!$D$53=4,O917)))))</f>
        <v>0</v>
      </c>
      <c r="P953" s="578">
        <f>IF('B. Dashboard'!$D$53=1,IF(P809="",P917,P809),IF('B. Dashboard'!$D$53=2,IF(P845=22,P917,P845),IF('B. Dashboard'!$D$53=3,IF(P881="",P917,P881),(IF('B. Dashboard'!$D$53=4,P917)))))</f>
        <v>1</v>
      </c>
      <c r="Q953" s="578">
        <f>IF('B. Dashboard'!$D$53=1,IF(Q809="",Q917,Q809),IF('B. Dashboard'!$D$53=2,IF(Q845=22,Q917,Q845),IF('B. Dashboard'!$D$53=3,IF(Q881="",Q917,Q881),(IF('B. Dashboard'!$D$53=4,Q917)))))</f>
        <v>0</v>
      </c>
      <c r="R953" s="578">
        <f>IF('B. Dashboard'!$D$53=1,IF(R809="",R917,R809),IF('B. Dashboard'!$D$53=2,IF(R845=22,R917,R845),IF('B. Dashboard'!$D$53=3,IF(R881="",R917,R881),(IF('B. Dashboard'!$D$53=4,R917)))))</f>
        <v>1</v>
      </c>
      <c r="S953" s="578">
        <f>IF('B. Dashboard'!$D$53=1,IF(S809="",S917,S809),IF('B. Dashboard'!$D$53=2,IF(S845=22,S917,S845),IF('B. Dashboard'!$D$53=3,IF(S881="",S917,S881),(IF('B. Dashboard'!$D$53=4,S917)))))</f>
        <v>0</v>
      </c>
      <c r="T953" s="578">
        <f>IF('B. Dashboard'!$D$53=1,IF(T809="",T917,T809),IF('B. Dashboard'!$D$53=2,IF(T845=22,T917,T845),IF('B. Dashboard'!$D$53=3,IF(T881="",T917,T881),(IF('B. Dashboard'!$D$53=4,T917)))))</f>
        <v>0</v>
      </c>
      <c r="U953" s="578">
        <f>IF('B. Dashboard'!$D$53=1,IF(U809="",U917,U809),IF('B. Dashboard'!$D$53=2,IF(U845=22,U917,U845),IF('B. Dashboard'!$D$53=3,IF(U881="",U917,U881),(IF('B. Dashboard'!$D$53=4,U917)))))</f>
        <v>1</v>
      </c>
      <c r="V953" s="578">
        <f>IF('B. Dashboard'!$D$53=1,IF(V809="",V917,V809),IF('B. Dashboard'!$D$53=2,IF(V845=22,V917,V845),IF('B. Dashboard'!$D$53=3,IF(V881="",V917,V881),(IF('B. Dashboard'!$D$53=4,V917)))))</f>
        <v>0</v>
      </c>
      <c r="W953" s="578">
        <f>IF('B. Dashboard'!$D$53=1,IF(W809="",W917,W809),IF('B. Dashboard'!$D$53=2,IF(W845=22,W917,W845),IF('B. Dashboard'!$D$53=3,IF(W881="",W917,W881),(IF('B. Dashboard'!$D$53=4,W917)))))</f>
        <v>0</v>
      </c>
      <c r="X953" s="578">
        <f>IF('B. Dashboard'!$D$53=1,IF(X809="",X917,X809),IF('B. Dashboard'!$D$53=2,IF(X845=22,X917,X845),IF('B. Dashboard'!$D$53=3,IF(X881="",X917,X881),(IF('B. Dashboard'!$D$53=4,X917)))))</f>
        <v>0</v>
      </c>
      <c r="Y953" s="578">
        <f>IF('B. Dashboard'!$D$53=1,IF(Y809="",Y917,Y809),IF('B. Dashboard'!$D$53=2,IF(Y845=22,Y917,Y845),IF('B. Dashboard'!$D$53=3,IF(Y881="",Y917,Y881),(IF('B. Dashboard'!$D$53=4,Y917)))))</f>
        <v>0</v>
      </c>
      <c r="Z953" s="578">
        <f>IF('B. Dashboard'!$D$53=1,IF(Z809="",Z917,Z809),IF('B. Dashboard'!$D$53=2,IF(Z845=22,Z917,Z845),IF('B. Dashboard'!$D$53=3,IF(Z881="",Z917,Z881),(IF('B. Dashboard'!$D$53=4,Z917)))))</f>
        <v>0</v>
      </c>
      <c r="AA953" s="578">
        <f>IF('B. Dashboard'!$D$53=1,IF(AA809="",AA917,AA809),IF('B. Dashboard'!$D$53=2,IF(AA845=22,AA917,AA845),IF('B. Dashboard'!$D$53=3,IF(AA881="",AA917,AA881),(IF('B. Dashboard'!$D$53=4,AA917)))))</f>
        <v>0</v>
      </c>
      <c r="AB953" s="578">
        <f>IF('B. Dashboard'!$D$53=1,IF(AB809="",AB917,AB809),IF('B. Dashboard'!$D$53=2,IF(AB845=22,AB917,AB845),IF('B. Dashboard'!$D$53=3,IF(AB881="",AB917,AB881),(IF('B. Dashboard'!$D$53=4,AB917)))))</f>
        <v>0</v>
      </c>
      <c r="AC953" s="578">
        <f>IF('B. Dashboard'!$D$53=1,IF(AC809="",AC917,AC809),IF('B. Dashboard'!$D$53=2,IF(AC845=22,AC917,AC845),IF('B. Dashboard'!$D$53=3,IF(AC881="",AC917,AC881),(IF('B. Dashboard'!$D$53=4,AC917)))))</f>
        <v>0</v>
      </c>
      <c r="AD953" s="220"/>
      <c r="AE953" s="220"/>
      <c r="AF953" s="220"/>
    </row>
    <row r="954" spans="2:32">
      <c r="B954" s="220"/>
      <c r="C954" s="237" t="str">
        <f t="shared" si="361"/>
        <v>S13</v>
      </c>
      <c r="D954" s="237" t="str">
        <f t="shared" si="362"/>
        <v>MMS в мрежата (MMS on net)</v>
      </c>
      <c r="E954" s="578">
        <f>IF('B. Dashboard'!$D$53=1,IF(E810="",E918,E810),IF('B. Dashboard'!$D$53=2,IF(E846=22,E918,E846),IF('B. Dashboard'!$D$53=3,IF(E882="",E918,E882),(IF('B. Dashboard'!$D$53=4,E918)))))</f>
        <v>2</v>
      </c>
      <c r="F954" s="578">
        <f>IF('B. Dashboard'!$D$53=1,IF(F810="",F918,F810),IF('B. Dashboard'!$D$53=2,IF(F846=22,F918,F846),IF('B. Dashboard'!$D$53=3,IF(F882="",F918,F882),(IF('B. Dashboard'!$D$53=4,F918)))))</f>
        <v>2</v>
      </c>
      <c r="G954" s="578">
        <f>IF('B. Dashboard'!$D$53=1,IF(G810="",G918,G810),IF('B. Dashboard'!$D$53=2,IF(G846=22,G918,G846),IF('B. Dashboard'!$D$53=3,IF(G882="",G918,G882),(IF('B. Dashboard'!$D$53=4,G918)))))</f>
        <v>2</v>
      </c>
      <c r="H954" s="578">
        <f>IF('B. Dashboard'!$D$53=1,IF(H810="",H918,H810),IF('B. Dashboard'!$D$53=2,IF(H846=22,H918,H846),IF('B. Dashboard'!$D$53=3,IF(H882="",H918,H882),(IF('B. Dashboard'!$D$53=4,H918)))))</f>
        <v>2</v>
      </c>
      <c r="I954" s="578">
        <f>IF('B. Dashboard'!$D$53=1,IF(I810="",I918,I810),IF('B. Dashboard'!$D$53=2,IF(I846=22,I918,I846),IF('B. Dashboard'!$D$53=3,IF(I882="",I918,I882),(IF('B. Dashboard'!$D$53=4,I918)))))</f>
        <v>1</v>
      </c>
      <c r="J954" s="578">
        <f>IF('B. Dashboard'!$D$53=1,IF(J810="",J918,J810),IF('B. Dashboard'!$D$53=2,IF(J846=22,J918,J846),IF('B. Dashboard'!$D$53=3,IF(J882="",J918,J882),(IF('B. Dashboard'!$D$53=4,J918)))))</f>
        <v>1</v>
      </c>
      <c r="K954" s="578">
        <f>IF('B. Dashboard'!$D$53=1,IF(K810="",K918,K810),IF('B. Dashboard'!$D$53=2,IF(K846=22,K918,K846),IF('B. Dashboard'!$D$53=3,IF(K882="",K918,K882),(IF('B. Dashboard'!$D$53=4,K918)))))</f>
        <v>1</v>
      </c>
      <c r="L954" s="578">
        <f>IF('B. Dashboard'!$D$53=1,IF(L810="",L918,L810),IF('B. Dashboard'!$D$53=2,IF(L846=22,L918,L846),IF('B. Dashboard'!$D$53=3,IF(L882="",L918,L882),(IF('B. Dashboard'!$D$53=4,L918)))))</f>
        <v>0</v>
      </c>
      <c r="M954" s="578">
        <f>IF('B. Dashboard'!$D$53=1,IF(M810="",M918,M810),IF('B. Dashboard'!$D$53=2,IF(M846=22,M918,M846),IF('B. Dashboard'!$D$53=3,IF(M882="",M918,M882),(IF('B. Dashboard'!$D$53=4,M918)))))</f>
        <v>1</v>
      </c>
      <c r="N954" s="578">
        <f>IF('B. Dashboard'!$D$53=1,IF(N810="",N918,N810),IF('B. Dashboard'!$D$53=2,IF(N846=22,N918,N846),IF('B. Dashboard'!$D$53=3,IF(N882="",N918,N882),(IF('B. Dashboard'!$D$53=4,N918)))))</f>
        <v>1</v>
      </c>
      <c r="O954" s="578">
        <f>IF('B. Dashboard'!$D$53=1,IF(O810="",O918,O810),IF('B. Dashboard'!$D$53=2,IF(O846=22,O918,O846),IF('B. Dashboard'!$D$53=3,IF(O882="",O918,O882),(IF('B. Dashboard'!$D$53=4,O918)))))</f>
        <v>1</v>
      </c>
      <c r="P954" s="578">
        <f>IF('B. Dashboard'!$D$53=1,IF(P810="",P918,P810),IF('B. Dashboard'!$D$53=2,IF(P846=22,P918,P846),IF('B. Dashboard'!$D$53=3,IF(P882="",P918,P882),(IF('B. Dashboard'!$D$53=4,P918)))))</f>
        <v>1</v>
      </c>
      <c r="Q954" s="578">
        <f>IF('B. Dashboard'!$D$53=1,IF(Q810="",Q918,Q810),IF('B. Dashboard'!$D$53=2,IF(Q846=22,Q918,Q846),IF('B. Dashboard'!$D$53=3,IF(Q882="",Q918,Q882),(IF('B. Dashboard'!$D$53=4,Q918)))))</f>
        <v>0</v>
      </c>
      <c r="R954" s="578">
        <f>IF('B. Dashboard'!$D$53=1,IF(R810="",R918,R810),IF('B. Dashboard'!$D$53=2,IF(R846=22,R918,R846),IF('B. Dashboard'!$D$53=3,IF(R882="",R918,R882),(IF('B. Dashboard'!$D$53=4,R918)))))</f>
        <v>0</v>
      </c>
      <c r="S954" s="578">
        <f>IF('B. Dashboard'!$D$53=1,IF(S810="",S918,S810),IF('B. Dashboard'!$D$53=2,IF(S846=22,S918,S846),IF('B. Dashboard'!$D$53=3,IF(S882="",S918,S882),(IF('B. Dashboard'!$D$53=4,S918)))))</f>
        <v>0</v>
      </c>
      <c r="T954" s="578">
        <f>IF('B. Dashboard'!$D$53=1,IF(T810="",T918,T810),IF('B. Dashboard'!$D$53=2,IF(T846=22,T918,T846),IF('B. Dashboard'!$D$53=3,IF(T882="",T918,T882),(IF('B. Dashboard'!$D$53=4,T918)))))</f>
        <v>0</v>
      </c>
      <c r="U954" s="578">
        <f>IF('B. Dashboard'!$D$53=1,IF(U810="",U918,U810),IF('B. Dashboard'!$D$53=2,IF(U846=22,U918,U846),IF('B. Dashboard'!$D$53=3,IF(U882="",U918,U882),(IF('B. Dashboard'!$D$53=4,U918)))))</f>
        <v>2</v>
      </c>
      <c r="V954" s="578">
        <f>IF('B. Dashboard'!$D$53=1,IF(V810="",V918,V810),IF('B. Dashboard'!$D$53=2,IF(V846=22,V918,V846),IF('B. Dashboard'!$D$53=3,IF(V882="",V918,V882),(IF('B. Dashboard'!$D$53=4,V918)))))</f>
        <v>0</v>
      </c>
      <c r="W954" s="578">
        <f>IF('B. Dashboard'!$D$53=1,IF(W810="",W918,W810),IF('B. Dashboard'!$D$53=2,IF(W846=22,W918,W846),IF('B. Dashboard'!$D$53=3,IF(W882="",W918,W882),(IF('B. Dashboard'!$D$53=4,W918)))))</f>
        <v>0</v>
      </c>
      <c r="X954" s="578">
        <f>IF('B. Dashboard'!$D$53=1,IF(X810="",X918,X810),IF('B. Dashboard'!$D$53=2,IF(X846=22,X918,X846),IF('B. Dashboard'!$D$53=3,IF(X882="",X918,X882),(IF('B. Dashboard'!$D$53=4,X918)))))</f>
        <v>0</v>
      </c>
      <c r="Y954" s="578">
        <f>IF('B. Dashboard'!$D$53=1,IF(Y810="",Y918,Y810),IF('B. Dashboard'!$D$53=2,IF(Y846=22,Y918,Y846),IF('B. Dashboard'!$D$53=3,IF(Y882="",Y918,Y882),(IF('B. Dashboard'!$D$53=4,Y918)))))</f>
        <v>0</v>
      </c>
      <c r="Z954" s="578">
        <f>IF('B. Dashboard'!$D$53=1,IF(Z810="",Z918,Z810),IF('B. Dashboard'!$D$53=2,IF(Z846=22,Z918,Z846),IF('B. Dashboard'!$D$53=3,IF(Z882="",Z918,Z882),(IF('B. Dashboard'!$D$53=4,Z918)))))</f>
        <v>0</v>
      </c>
      <c r="AA954" s="578">
        <f>IF('B. Dashboard'!$D$53=1,IF(AA810="",AA918,AA810),IF('B. Dashboard'!$D$53=2,IF(AA846=22,AA918,AA846),IF('B. Dashboard'!$D$53=3,IF(AA882="",AA918,AA882),(IF('B. Dashboard'!$D$53=4,AA918)))))</f>
        <v>0</v>
      </c>
      <c r="AB954" s="578">
        <f>IF('B. Dashboard'!$D$53=1,IF(AB810="",AB918,AB810),IF('B. Dashboard'!$D$53=2,IF(AB846=22,AB918,AB846),IF('B. Dashboard'!$D$53=3,IF(AB882="",AB918,AB882),(IF('B. Dashboard'!$D$53=4,AB918)))))</f>
        <v>0</v>
      </c>
      <c r="AC954" s="578">
        <f>IF('B. Dashboard'!$D$53=1,IF(AC810="",AC918,AC810),IF('B. Dashboard'!$D$53=2,IF(AC846=22,AC918,AC846),IF('B. Dashboard'!$D$53=3,IF(AC882="",AC918,AC882),(IF('B. Dashboard'!$D$53=4,AC918)))))</f>
        <v>0</v>
      </c>
      <c r="AD954" s="220"/>
      <c r="AE954" s="220"/>
      <c r="AF954" s="220"/>
    </row>
    <row r="955" spans="2:32">
      <c r="B955" s="220"/>
      <c r="C955" s="237" t="str">
        <f t="shared" si="361"/>
        <v>S14</v>
      </c>
      <c r="D955" s="237" t="str">
        <f t="shared" si="362"/>
        <v>Изходящи MMS към други мрежи (MMS outgoing to other network)</v>
      </c>
      <c r="E955" s="578">
        <f>IF('B. Dashboard'!$D$53=1,IF(E811="",E919,E811),IF('B. Dashboard'!$D$53=2,IF(E847=22,E919,E847),IF('B. Dashboard'!$D$53=3,IF(E883="",E919,E883),(IF('B. Dashboard'!$D$53=4,E919)))))</f>
        <v>1</v>
      </c>
      <c r="F955" s="578">
        <f>IF('B. Dashboard'!$D$53=1,IF(F811="",F919,F811),IF('B. Dashboard'!$D$53=2,IF(F847=22,F919,F847),IF('B. Dashboard'!$D$53=3,IF(F883="",F919,F883),(IF('B. Dashboard'!$D$53=4,F919)))))</f>
        <v>1</v>
      </c>
      <c r="G955" s="578">
        <f>IF('B. Dashboard'!$D$53=1,IF(G811="",G919,G811),IF('B. Dashboard'!$D$53=2,IF(G847=22,G919,G847),IF('B. Dashboard'!$D$53=3,IF(G883="",G919,G883),(IF('B. Dashboard'!$D$53=4,G919)))))</f>
        <v>1</v>
      </c>
      <c r="H955" s="578">
        <f>IF('B. Dashboard'!$D$53=1,IF(H811="",H919,H811),IF('B. Dashboard'!$D$53=2,IF(H847=22,H919,H847),IF('B. Dashboard'!$D$53=3,IF(H883="",H919,H883),(IF('B. Dashboard'!$D$53=4,H919)))))</f>
        <v>1</v>
      </c>
      <c r="I955" s="578">
        <f>IF('B. Dashboard'!$D$53=1,IF(I811="",I919,I811),IF('B. Dashboard'!$D$53=2,IF(I847=22,I919,I847),IF('B. Dashboard'!$D$53=3,IF(I883="",I919,I883),(IF('B. Dashboard'!$D$53=4,I919)))))</f>
        <v>0.5</v>
      </c>
      <c r="J955" s="578">
        <f>IF('B. Dashboard'!$D$53=1,IF(J811="",J919,J811),IF('B. Dashboard'!$D$53=2,IF(J847=22,J919,J847),IF('B. Dashboard'!$D$53=3,IF(J883="",J919,J883),(IF('B. Dashboard'!$D$53=4,J919)))))</f>
        <v>1</v>
      </c>
      <c r="K955" s="578">
        <f>IF('B. Dashboard'!$D$53=1,IF(K811="",K919,K811),IF('B. Dashboard'!$D$53=2,IF(K847=22,K919,K847),IF('B. Dashboard'!$D$53=3,IF(K883="",K919,K883),(IF('B. Dashboard'!$D$53=4,K919)))))</f>
        <v>1</v>
      </c>
      <c r="L955" s="578">
        <f>IF('B. Dashboard'!$D$53=1,IF(L811="",L919,L811),IF('B. Dashboard'!$D$53=2,IF(L847=22,L919,L847),IF('B. Dashboard'!$D$53=3,IF(L883="",L919,L883),(IF('B. Dashboard'!$D$53=4,L919)))))</f>
        <v>0</v>
      </c>
      <c r="M955" s="578">
        <f>IF('B. Dashboard'!$D$53=1,IF(M811="",M919,M811),IF('B. Dashboard'!$D$53=2,IF(M847=22,M919,M847),IF('B. Dashboard'!$D$53=3,IF(M883="",M919,M883),(IF('B. Dashboard'!$D$53=4,M919)))))</f>
        <v>1</v>
      </c>
      <c r="N955" s="578">
        <f>IF('B. Dashboard'!$D$53=1,IF(N811="",N919,N811),IF('B. Dashboard'!$D$53=2,IF(N847=22,N919,N847),IF('B. Dashboard'!$D$53=3,IF(N883="",N919,N883),(IF('B. Dashboard'!$D$53=4,N919)))))</f>
        <v>1</v>
      </c>
      <c r="O955" s="578">
        <f>IF('B. Dashboard'!$D$53=1,IF(O811="",O919,O811),IF('B. Dashboard'!$D$53=2,IF(O847=22,O919,O847),IF('B. Dashboard'!$D$53=3,IF(O883="",O919,O883),(IF('B. Dashboard'!$D$53=4,O919)))))</f>
        <v>1</v>
      </c>
      <c r="P955" s="578">
        <f>IF('B. Dashboard'!$D$53=1,IF(P811="",P919,P811),IF('B. Dashboard'!$D$53=2,IF(P847=22,P919,P847),IF('B. Dashboard'!$D$53=3,IF(P883="",P919,P883),(IF('B. Dashboard'!$D$53=4,P919)))))</f>
        <v>1</v>
      </c>
      <c r="Q955" s="578">
        <f>IF('B. Dashboard'!$D$53=1,IF(Q811="",Q919,Q811),IF('B. Dashboard'!$D$53=2,IF(Q847=22,Q919,Q847),IF('B. Dashboard'!$D$53=3,IF(Q883="",Q919,Q883),(IF('B. Dashboard'!$D$53=4,Q919)))))</f>
        <v>0</v>
      </c>
      <c r="R955" s="578">
        <f>IF('B. Dashboard'!$D$53=1,IF(R811="",R919,R811),IF('B. Dashboard'!$D$53=2,IF(R847=22,R919,R847),IF('B. Dashboard'!$D$53=3,IF(R883="",R919,R883),(IF('B. Dashboard'!$D$53=4,R919)))))</f>
        <v>1</v>
      </c>
      <c r="S955" s="578">
        <f>IF('B. Dashboard'!$D$53=1,IF(S811="",S919,S811),IF('B. Dashboard'!$D$53=2,IF(S847=22,S919,S847),IF('B. Dashboard'!$D$53=3,IF(S883="",S919,S883),(IF('B. Dashboard'!$D$53=4,S919)))))</f>
        <v>0</v>
      </c>
      <c r="T955" s="578">
        <f>IF('B. Dashboard'!$D$53=1,IF(T811="",T919,T811),IF('B. Dashboard'!$D$53=2,IF(T847=22,T919,T847),IF('B. Dashboard'!$D$53=3,IF(T883="",T919,T883),(IF('B. Dashboard'!$D$53=4,T919)))))</f>
        <v>0</v>
      </c>
      <c r="U955" s="578">
        <f>IF('B. Dashboard'!$D$53=1,IF(U811="",U919,U811),IF('B. Dashboard'!$D$53=2,IF(U847=22,U919,U847),IF('B. Dashboard'!$D$53=3,IF(U883="",U919,U883),(IF('B. Dashboard'!$D$53=4,U919)))))</f>
        <v>1</v>
      </c>
      <c r="V955" s="578">
        <f>IF('B. Dashboard'!$D$53=1,IF(V811="",V919,V811),IF('B. Dashboard'!$D$53=2,IF(V847=22,V919,V847),IF('B. Dashboard'!$D$53=3,IF(V883="",V919,V883),(IF('B. Dashboard'!$D$53=4,V919)))))</f>
        <v>0</v>
      </c>
      <c r="W955" s="578">
        <f>IF('B. Dashboard'!$D$53=1,IF(W811="",W919,W811),IF('B. Dashboard'!$D$53=2,IF(W847=22,W919,W847),IF('B. Dashboard'!$D$53=3,IF(W883="",W919,W883),(IF('B. Dashboard'!$D$53=4,W919)))))</f>
        <v>0</v>
      </c>
      <c r="X955" s="578">
        <f>IF('B. Dashboard'!$D$53=1,IF(X811="",X919,X811),IF('B. Dashboard'!$D$53=2,IF(X847=22,X919,X847),IF('B. Dashboard'!$D$53=3,IF(X883="",X919,X883),(IF('B. Dashboard'!$D$53=4,X919)))))</f>
        <v>0</v>
      </c>
      <c r="Y955" s="578">
        <f>IF('B. Dashboard'!$D$53=1,IF(Y811="",Y919,Y811),IF('B. Dashboard'!$D$53=2,IF(Y847=22,Y919,Y847),IF('B. Dashboard'!$D$53=3,IF(Y883="",Y919,Y883),(IF('B. Dashboard'!$D$53=4,Y919)))))</f>
        <v>0</v>
      </c>
      <c r="Z955" s="578">
        <f>IF('B. Dashboard'!$D$53=1,IF(Z811="",Z919,Z811),IF('B. Dashboard'!$D$53=2,IF(Z847=22,Z919,Z847),IF('B. Dashboard'!$D$53=3,IF(Z883="",Z919,Z883),(IF('B. Dashboard'!$D$53=4,Z919)))))</f>
        <v>0</v>
      </c>
      <c r="AA955" s="578">
        <f>IF('B. Dashboard'!$D$53=1,IF(AA811="",AA919,AA811),IF('B. Dashboard'!$D$53=2,IF(AA847=22,AA919,AA847),IF('B. Dashboard'!$D$53=3,IF(AA883="",AA919,AA883),(IF('B. Dashboard'!$D$53=4,AA919)))))</f>
        <v>0</v>
      </c>
      <c r="AB955" s="578">
        <f>IF('B. Dashboard'!$D$53=1,IF(AB811="",AB919,AB811),IF('B. Dashboard'!$D$53=2,IF(AB847=22,AB919,AB847),IF('B. Dashboard'!$D$53=3,IF(AB883="",AB919,AB883),(IF('B. Dashboard'!$D$53=4,AB919)))))</f>
        <v>0</v>
      </c>
      <c r="AC955" s="578">
        <f>IF('B. Dashboard'!$D$53=1,IF(AC811="",AC919,AC811),IF('B. Dashboard'!$D$53=2,IF(AC847=22,AC919,AC847),IF('B. Dashboard'!$D$53=3,IF(AC883="",AC919,AC883),(IF('B. Dashboard'!$D$53=4,AC919)))))</f>
        <v>0</v>
      </c>
      <c r="AD955" s="220"/>
      <c r="AE955" s="220"/>
      <c r="AF955" s="220"/>
    </row>
    <row r="956" spans="2:32">
      <c r="B956" s="220"/>
      <c r="C956" s="237" t="str">
        <f t="shared" si="361"/>
        <v>S15</v>
      </c>
      <c r="D956" s="237" t="str">
        <f t="shared" si="362"/>
        <v>Входящи MMS от други мрежи (MMS incoming from other network)</v>
      </c>
      <c r="E956" s="578">
        <f>IF('B. Dashboard'!$D$53=1,IF(E812="",E920,E812),IF('B. Dashboard'!$D$53=2,IF(E848=22,E920,E848),IF('B. Dashboard'!$D$53=3,IF(E884="",E920,E884),(IF('B. Dashboard'!$D$53=4,E920)))))</f>
        <v>1</v>
      </c>
      <c r="F956" s="578">
        <f>IF('B. Dashboard'!$D$53=1,IF(F812="",F920,F812),IF('B. Dashboard'!$D$53=2,IF(F848=22,F920,F848),IF('B. Dashboard'!$D$53=3,IF(F884="",F920,F884),(IF('B. Dashboard'!$D$53=4,F920)))))</f>
        <v>1</v>
      </c>
      <c r="G956" s="578">
        <f>IF('B. Dashboard'!$D$53=1,IF(G812="",G920,G812),IF('B. Dashboard'!$D$53=2,IF(G848=22,G920,G848),IF('B. Dashboard'!$D$53=3,IF(G884="",G920,G884),(IF('B. Dashboard'!$D$53=4,G920)))))</f>
        <v>1</v>
      </c>
      <c r="H956" s="578">
        <f>IF('B. Dashboard'!$D$53=1,IF(H812="",H920,H812),IF('B. Dashboard'!$D$53=2,IF(H848=22,H920,H848),IF('B. Dashboard'!$D$53=3,IF(H884="",H920,H884),(IF('B. Dashboard'!$D$53=4,H920)))))</f>
        <v>1</v>
      </c>
      <c r="I956" s="578">
        <f>IF('B. Dashboard'!$D$53=1,IF(I812="",I920,I812),IF('B. Dashboard'!$D$53=2,IF(I848=22,I920,I848),IF('B. Dashboard'!$D$53=3,IF(I884="",I920,I884),(IF('B. Dashboard'!$D$53=4,I920)))))</f>
        <v>0.5</v>
      </c>
      <c r="J956" s="578">
        <f>IF('B. Dashboard'!$D$53=1,IF(J812="",J920,J812),IF('B. Dashboard'!$D$53=2,IF(J848=22,J920,J848),IF('B. Dashboard'!$D$53=3,IF(J884="",J920,J884),(IF('B. Dashboard'!$D$53=4,J920)))))</f>
        <v>1</v>
      </c>
      <c r="K956" s="578">
        <f>IF('B. Dashboard'!$D$53=1,IF(K812="",K920,K812),IF('B. Dashboard'!$D$53=2,IF(K848=22,K920,K848),IF('B. Dashboard'!$D$53=3,IF(K884="",K920,K884),(IF('B. Dashboard'!$D$53=4,K920)))))</f>
        <v>1</v>
      </c>
      <c r="L956" s="578">
        <f>IF('B. Dashboard'!$D$53=1,IF(L812="",L920,L812),IF('B. Dashboard'!$D$53=2,IF(L848=22,L920,L848),IF('B. Dashboard'!$D$53=3,IF(L884="",L920,L884),(IF('B. Dashboard'!$D$53=4,L920)))))</f>
        <v>0</v>
      </c>
      <c r="M956" s="578">
        <f>IF('B. Dashboard'!$D$53=1,IF(M812="",M920,M812),IF('B. Dashboard'!$D$53=2,IF(M848=22,M920,M848),IF('B. Dashboard'!$D$53=3,IF(M884="",M920,M884),(IF('B. Dashboard'!$D$53=4,M920)))))</f>
        <v>1</v>
      </c>
      <c r="N956" s="578">
        <f>IF('B. Dashboard'!$D$53=1,IF(N812="",N920,N812),IF('B. Dashboard'!$D$53=2,IF(N848=22,N920,N848),IF('B. Dashboard'!$D$53=3,IF(N884="",N920,N884),(IF('B. Dashboard'!$D$53=4,N920)))))</f>
        <v>1</v>
      </c>
      <c r="O956" s="578">
        <f>IF('B. Dashboard'!$D$53=1,IF(O812="",O920,O812),IF('B. Dashboard'!$D$53=2,IF(O848=22,O920,O848),IF('B. Dashboard'!$D$53=3,IF(O884="",O920,O884),(IF('B. Dashboard'!$D$53=4,O920)))))</f>
        <v>1</v>
      </c>
      <c r="P956" s="578">
        <f>IF('B. Dashboard'!$D$53=1,IF(P812="",P920,P812),IF('B. Dashboard'!$D$53=2,IF(P848=22,P920,P848),IF('B. Dashboard'!$D$53=3,IF(P884="",P920,P884),(IF('B. Dashboard'!$D$53=4,P920)))))</f>
        <v>0</v>
      </c>
      <c r="Q956" s="578">
        <f>IF('B. Dashboard'!$D$53=1,IF(Q812="",Q920,Q812),IF('B. Dashboard'!$D$53=2,IF(Q848=22,Q920,Q848),IF('B. Dashboard'!$D$53=3,IF(Q884="",Q920,Q884),(IF('B. Dashboard'!$D$53=4,Q920)))))</f>
        <v>1</v>
      </c>
      <c r="R956" s="578">
        <f>IF('B. Dashboard'!$D$53=1,IF(R812="",R920,R812),IF('B. Dashboard'!$D$53=2,IF(R848=22,R920,R848),IF('B. Dashboard'!$D$53=3,IF(R884="",R920,R884),(IF('B. Dashboard'!$D$53=4,R920)))))</f>
        <v>1</v>
      </c>
      <c r="S956" s="578">
        <f>IF('B. Dashboard'!$D$53=1,IF(S812="",S920,S812),IF('B. Dashboard'!$D$53=2,IF(S848=22,S920,S848),IF('B. Dashboard'!$D$53=3,IF(S884="",S920,S884),(IF('B. Dashboard'!$D$53=4,S920)))))</f>
        <v>0</v>
      </c>
      <c r="T956" s="578">
        <f>IF('B. Dashboard'!$D$53=1,IF(T812="",T920,T812),IF('B. Dashboard'!$D$53=2,IF(T848=22,T920,T848),IF('B. Dashboard'!$D$53=3,IF(T884="",T920,T884),(IF('B. Dashboard'!$D$53=4,T920)))))</f>
        <v>0</v>
      </c>
      <c r="U956" s="578">
        <f>IF('B. Dashboard'!$D$53=1,IF(U812="",U920,U812),IF('B. Dashboard'!$D$53=2,IF(U848=22,U920,U848),IF('B. Dashboard'!$D$53=3,IF(U884="",U920,U884),(IF('B. Dashboard'!$D$53=4,U920)))))</f>
        <v>1</v>
      </c>
      <c r="V956" s="578">
        <f>IF('B. Dashboard'!$D$53=1,IF(V812="",V920,V812),IF('B. Dashboard'!$D$53=2,IF(V848=22,V920,V848),IF('B. Dashboard'!$D$53=3,IF(V884="",V920,V884),(IF('B. Dashboard'!$D$53=4,V920)))))</f>
        <v>0</v>
      </c>
      <c r="W956" s="578">
        <f>IF('B. Dashboard'!$D$53=1,IF(W812="",W920,W812),IF('B. Dashboard'!$D$53=2,IF(W848=22,W920,W848),IF('B. Dashboard'!$D$53=3,IF(W884="",W920,W884),(IF('B. Dashboard'!$D$53=4,W920)))))</f>
        <v>0</v>
      </c>
      <c r="X956" s="578">
        <f>IF('B. Dashboard'!$D$53=1,IF(X812="",X920,X812),IF('B. Dashboard'!$D$53=2,IF(X848=22,X920,X848),IF('B. Dashboard'!$D$53=3,IF(X884="",X920,X884),(IF('B. Dashboard'!$D$53=4,X920)))))</f>
        <v>0</v>
      </c>
      <c r="Y956" s="578">
        <f>IF('B. Dashboard'!$D$53=1,IF(Y812="",Y920,Y812),IF('B. Dashboard'!$D$53=2,IF(Y848=22,Y920,Y848),IF('B. Dashboard'!$D$53=3,IF(Y884="",Y920,Y884),(IF('B. Dashboard'!$D$53=4,Y920)))))</f>
        <v>0</v>
      </c>
      <c r="Z956" s="578">
        <f>IF('B. Dashboard'!$D$53=1,IF(Z812="",Z920,Z812),IF('B. Dashboard'!$D$53=2,IF(Z848=22,Z920,Z848),IF('B. Dashboard'!$D$53=3,IF(Z884="",Z920,Z884),(IF('B. Dashboard'!$D$53=4,Z920)))))</f>
        <v>0</v>
      </c>
      <c r="AA956" s="578">
        <f>IF('B. Dashboard'!$D$53=1,IF(AA812="",AA920,AA812),IF('B. Dashboard'!$D$53=2,IF(AA848=22,AA920,AA848),IF('B. Dashboard'!$D$53=3,IF(AA884="",AA920,AA884),(IF('B. Dashboard'!$D$53=4,AA920)))))</f>
        <v>0</v>
      </c>
      <c r="AB956" s="578">
        <f>IF('B. Dashboard'!$D$53=1,IF(AB812="",AB920,AB812),IF('B. Dashboard'!$D$53=2,IF(AB848=22,AB920,AB848),IF('B. Dashboard'!$D$53=3,IF(AB884="",AB920,AB884),(IF('B. Dashboard'!$D$53=4,AB920)))))</f>
        <v>0</v>
      </c>
      <c r="AC956" s="578">
        <f>IF('B. Dashboard'!$D$53=1,IF(AC812="",AC920,AC812),IF('B. Dashboard'!$D$53=2,IF(AC848=22,AC920,AC848),IF('B. Dashboard'!$D$53=3,IF(AC884="",AC920,AC884),(IF('B. Dashboard'!$D$53=4,AC920)))))</f>
        <v>0</v>
      </c>
      <c r="AD956" s="220"/>
      <c r="AE956" s="220"/>
      <c r="AF956" s="220"/>
    </row>
    <row r="957" spans="2:32">
      <c r="B957" s="220"/>
      <c r="C957" s="237" t="str">
        <f t="shared" si="361"/>
        <v>S16</v>
      </c>
      <c r="D957" s="237" t="str">
        <f t="shared" si="362"/>
        <v>SMS в мрежата (SMS on net)</v>
      </c>
      <c r="E957" s="578">
        <f>IF('B. Dashboard'!$D$53=1,IF(E813="",E921,E813),IF('B. Dashboard'!$D$53=2,IF(E849=22,E921,E849),IF('B. Dashboard'!$D$53=3,IF(E885="",E921,E885),(IF('B. Dashboard'!$D$53=4,E921)))))</f>
        <v>2</v>
      </c>
      <c r="F957" s="578">
        <f>IF('B. Dashboard'!$D$53=1,IF(F813="",F921,F813),IF('B. Dashboard'!$D$53=2,IF(F849=22,F921,F849),IF('B. Dashboard'!$D$53=3,IF(F885="",F921,F885),(IF('B. Dashboard'!$D$53=4,F921)))))</f>
        <v>2</v>
      </c>
      <c r="G957" s="578">
        <f>IF('B. Dashboard'!$D$53=1,IF(G813="",G921,G813),IF('B. Dashboard'!$D$53=2,IF(G849=22,G921,G849),IF('B. Dashboard'!$D$53=3,IF(G885="",G921,G885),(IF('B. Dashboard'!$D$53=4,G921)))))</f>
        <v>2</v>
      </c>
      <c r="H957" s="578">
        <f>IF('B. Dashboard'!$D$53=1,IF(H813="",H921,H813),IF('B. Dashboard'!$D$53=2,IF(H849=22,H921,H849),IF('B. Dashboard'!$D$53=3,IF(H885="",H921,H885),(IF('B. Dashboard'!$D$53=4,H921)))))</f>
        <v>2</v>
      </c>
      <c r="I957" s="578">
        <f>IF('B. Dashboard'!$D$53=1,IF(I813="",I921,I813),IF('B. Dashboard'!$D$53=2,IF(I849=22,I921,I849),IF('B. Dashboard'!$D$53=3,IF(I885="",I921,I885),(IF('B. Dashboard'!$D$53=4,I921)))))</f>
        <v>1</v>
      </c>
      <c r="J957" s="578">
        <f>IF('B. Dashboard'!$D$53=1,IF(J813="",J921,J813),IF('B. Dashboard'!$D$53=2,IF(J849=22,J921,J849),IF('B. Dashboard'!$D$53=3,IF(J885="",J921,J885),(IF('B. Dashboard'!$D$53=4,J921)))))</f>
        <v>1</v>
      </c>
      <c r="K957" s="578">
        <f>IF('B. Dashboard'!$D$53=1,IF(K813="",K921,K813),IF('B. Dashboard'!$D$53=2,IF(K849=22,K921,K849),IF('B. Dashboard'!$D$53=3,IF(K885="",K921,K885),(IF('B. Dashboard'!$D$53=4,K921)))))</f>
        <v>1</v>
      </c>
      <c r="L957" s="578">
        <f>IF('B. Dashboard'!$D$53=1,IF(L813="",L921,L813),IF('B. Dashboard'!$D$53=2,IF(L849=22,L921,L849),IF('B. Dashboard'!$D$53=3,IF(L885="",L921,L885),(IF('B. Dashboard'!$D$53=4,L921)))))</f>
        <v>1</v>
      </c>
      <c r="M957" s="578">
        <f>IF('B. Dashboard'!$D$53=1,IF(M813="",M921,M813),IF('B. Dashboard'!$D$53=2,IF(M849=22,M921,M849),IF('B. Dashboard'!$D$53=3,IF(M885="",M921,M885),(IF('B. Dashboard'!$D$53=4,M921)))))</f>
        <v>0</v>
      </c>
      <c r="N957" s="578">
        <f>IF('B. Dashboard'!$D$53=1,IF(N813="",N921,N813),IF('B. Dashboard'!$D$53=2,IF(N849=22,N921,N849),IF('B. Dashboard'!$D$53=3,IF(N885="",N921,N885),(IF('B. Dashboard'!$D$53=4,N921)))))</f>
        <v>1</v>
      </c>
      <c r="O957" s="578">
        <f>IF('B. Dashboard'!$D$53=1,IF(O813="",O921,O813),IF('B. Dashboard'!$D$53=2,IF(O849=22,O921,O849),IF('B. Dashboard'!$D$53=3,IF(O885="",O921,O885),(IF('B. Dashboard'!$D$53=4,O921)))))</f>
        <v>1</v>
      </c>
      <c r="P957" s="578">
        <f>IF('B. Dashboard'!$D$53=1,IF(P813="",P921,P813),IF('B. Dashboard'!$D$53=2,IF(P849=22,P921,P849),IF('B. Dashboard'!$D$53=3,IF(P885="",P921,P885),(IF('B. Dashboard'!$D$53=4,P921)))))</f>
        <v>1</v>
      </c>
      <c r="Q957" s="578">
        <f>IF('B. Dashboard'!$D$53=1,IF(Q813="",Q921,Q813),IF('B. Dashboard'!$D$53=2,IF(Q849=22,Q921,Q849),IF('B. Dashboard'!$D$53=3,IF(Q885="",Q921,Q885),(IF('B. Dashboard'!$D$53=4,Q921)))))</f>
        <v>0</v>
      </c>
      <c r="R957" s="578">
        <f>IF('B. Dashboard'!$D$53=1,IF(R813="",R921,R813),IF('B. Dashboard'!$D$53=2,IF(R849=22,R921,R849),IF('B. Dashboard'!$D$53=3,IF(R885="",R921,R885),(IF('B. Dashboard'!$D$53=4,R921)))))</f>
        <v>0</v>
      </c>
      <c r="S957" s="578">
        <f>IF('B. Dashboard'!$D$53=1,IF(S813="",S921,S813),IF('B. Dashboard'!$D$53=2,IF(S849=22,S921,S849),IF('B. Dashboard'!$D$53=3,IF(S885="",S921,S885),(IF('B. Dashboard'!$D$53=4,S921)))))</f>
        <v>0</v>
      </c>
      <c r="T957" s="578">
        <f>IF('B. Dashboard'!$D$53=1,IF(T813="",T921,T813),IF('B. Dashboard'!$D$53=2,IF(T849=22,T921,T849),IF('B. Dashboard'!$D$53=3,IF(T885="",T921,T885),(IF('B. Dashboard'!$D$53=4,T921)))))</f>
        <v>0</v>
      </c>
      <c r="U957" s="578">
        <f>IF('B. Dashboard'!$D$53=1,IF(U813="",U921,U813),IF('B. Dashboard'!$D$53=2,IF(U849=22,U921,U849),IF('B. Dashboard'!$D$53=3,IF(U885="",U921,U885),(IF('B. Dashboard'!$D$53=4,U921)))))</f>
        <v>2</v>
      </c>
      <c r="V957" s="578">
        <f>IF('B. Dashboard'!$D$53=1,IF(V813="",V921,V813),IF('B. Dashboard'!$D$53=2,IF(V849=22,V921,V849),IF('B. Dashboard'!$D$53=3,IF(V885="",V921,V885),(IF('B. Dashboard'!$D$53=4,V921)))))</f>
        <v>0</v>
      </c>
      <c r="W957" s="578">
        <f>IF('B. Dashboard'!$D$53=1,IF(W813="",W921,W813),IF('B. Dashboard'!$D$53=2,IF(W849=22,W921,W849),IF('B. Dashboard'!$D$53=3,IF(W885="",W921,W885),(IF('B. Dashboard'!$D$53=4,W921)))))</f>
        <v>0</v>
      </c>
      <c r="X957" s="578">
        <f>IF('B. Dashboard'!$D$53=1,IF(X813="",X921,X813),IF('B. Dashboard'!$D$53=2,IF(X849=22,X921,X849),IF('B. Dashboard'!$D$53=3,IF(X885="",X921,X885),(IF('B. Dashboard'!$D$53=4,X921)))))</f>
        <v>0</v>
      </c>
      <c r="Y957" s="578">
        <f>IF('B. Dashboard'!$D$53=1,IF(Y813="",Y921,Y813),IF('B. Dashboard'!$D$53=2,IF(Y849=22,Y921,Y849),IF('B. Dashboard'!$D$53=3,IF(Y885="",Y921,Y885),(IF('B. Dashboard'!$D$53=4,Y921)))))</f>
        <v>0</v>
      </c>
      <c r="Z957" s="578">
        <f>IF('B. Dashboard'!$D$53=1,IF(Z813="",Z921,Z813),IF('B. Dashboard'!$D$53=2,IF(Z849=22,Z921,Z849),IF('B. Dashboard'!$D$53=3,IF(Z885="",Z921,Z885),(IF('B. Dashboard'!$D$53=4,Z921)))))</f>
        <v>0</v>
      </c>
      <c r="AA957" s="578">
        <f>IF('B. Dashboard'!$D$53=1,IF(AA813="",AA921,AA813),IF('B. Dashboard'!$D$53=2,IF(AA849=22,AA921,AA849),IF('B. Dashboard'!$D$53=3,IF(AA885="",AA921,AA885),(IF('B. Dashboard'!$D$53=4,AA921)))))</f>
        <v>0</v>
      </c>
      <c r="AB957" s="578">
        <f>IF('B. Dashboard'!$D$53=1,IF(AB813="",AB921,AB813),IF('B. Dashboard'!$D$53=2,IF(AB849=22,AB921,AB849),IF('B. Dashboard'!$D$53=3,IF(AB885="",AB921,AB885),(IF('B. Dashboard'!$D$53=4,AB921)))))</f>
        <v>0</v>
      </c>
      <c r="AC957" s="578">
        <f>IF('B. Dashboard'!$D$53=1,IF(AC813="",AC921,AC813),IF('B. Dashboard'!$D$53=2,IF(AC849=22,AC921,AC849),IF('B. Dashboard'!$D$53=3,IF(AC885="",AC921,AC885),(IF('B. Dashboard'!$D$53=4,AC921)))))</f>
        <v>0</v>
      </c>
      <c r="AD957" s="220"/>
      <c r="AE957" s="220"/>
      <c r="AF957" s="220"/>
    </row>
    <row r="958" spans="2:32">
      <c r="B958" s="94"/>
      <c r="C958" s="237" t="str">
        <f t="shared" si="361"/>
        <v>S17</v>
      </c>
      <c r="D958" s="237" t="str">
        <f t="shared" si="362"/>
        <v>Изходящи SMS към други мрежи (SMS outgoing to other network)</v>
      </c>
      <c r="E958" s="578">
        <f>IF('B. Dashboard'!$D$53=1,IF(E814="",E922,E814),IF('B. Dashboard'!$D$53=2,IF(E850=22,E922,E850),IF('B. Dashboard'!$D$53=3,IF(E886="",E922,E886),(IF('B. Dashboard'!$D$53=4,E922)))))</f>
        <v>1</v>
      </c>
      <c r="F958" s="578">
        <f>IF('B. Dashboard'!$D$53=1,IF(F814="",F922,F814),IF('B. Dashboard'!$D$53=2,IF(F850=22,F922,F850),IF('B. Dashboard'!$D$53=3,IF(F886="",F922,F886),(IF('B. Dashboard'!$D$53=4,F922)))))</f>
        <v>1</v>
      </c>
      <c r="G958" s="578">
        <f>IF('B. Dashboard'!$D$53=1,IF(G814="",G922,G814),IF('B. Dashboard'!$D$53=2,IF(G850=22,G922,G850),IF('B. Dashboard'!$D$53=3,IF(G886="",G922,G886),(IF('B. Dashboard'!$D$53=4,G922)))))</f>
        <v>1</v>
      </c>
      <c r="H958" s="578">
        <f>IF('B. Dashboard'!$D$53=1,IF(H814="",H922,H814),IF('B. Dashboard'!$D$53=2,IF(H850=22,H922,H850),IF('B. Dashboard'!$D$53=3,IF(H886="",H922,H886),(IF('B. Dashboard'!$D$53=4,H922)))))</f>
        <v>1</v>
      </c>
      <c r="I958" s="578">
        <f>IF('B. Dashboard'!$D$53=1,IF(I814="",I922,I814),IF('B. Dashboard'!$D$53=2,IF(I850=22,I922,I850),IF('B. Dashboard'!$D$53=3,IF(I886="",I922,I886),(IF('B. Dashboard'!$D$53=4,I922)))))</f>
        <v>0.5</v>
      </c>
      <c r="J958" s="578">
        <f>IF('B. Dashboard'!$D$53=1,IF(J814="",J922,J814),IF('B. Dashboard'!$D$53=2,IF(J850=22,J922,J850),IF('B. Dashboard'!$D$53=3,IF(J886="",J922,J886),(IF('B. Dashboard'!$D$53=4,J922)))))</f>
        <v>1</v>
      </c>
      <c r="K958" s="578">
        <f>IF('B. Dashboard'!$D$53=1,IF(K814="",K922,K814),IF('B. Dashboard'!$D$53=2,IF(K850=22,K922,K850),IF('B. Dashboard'!$D$53=3,IF(K886="",K922,K886),(IF('B. Dashboard'!$D$53=4,K922)))))</f>
        <v>1</v>
      </c>
      <c r="L958" s="578">
        <f>IF('B. Dashboard'!$D$53=1,IF(L814="",L922,L814),IF('B. Dashboard'!$D$53=2,IF(L850=22,L922,L850),IF('B. Dashboard'!$D$53=3,IF(L886="",L922,L886),(IF('B. Dashboard'!$D$53=4,L922)))))</f>
        <v>1</v>
      </c>
      <c r="M958" s="578">
        <f>IF('B. Dashboard'!$D$53=1,IF(M814="",M922,M814),IF('B. Dashboard'!$D$53=2,IF(M850=22,M922,M850),IF('B. Dashboard'!$D$53=3,IF(M886="",M922,M886),(IF('B. Dashboard'!$D$53=4,M922)))))</f>
        <v>0</v>
      </c>
      <c r="N958" s="578">
        <f>IF('B. Dashboard'!$D$53=1,IF(N814="",N922,N814),IF('B. Dashboard'!$D$53=2,IF(N850=22,N922,N850),IF('B. Dashboard'!$D$53=3,IF(N886="",N922,N886),(IF('B. Dashboard'!$D$53=4,N922)))))</f>
        <v>1</v>
      </c>
      <c r="O958" s="578">
        <f>IF('B. Dashboard'!$D$53=1,IF(O814="",O922,O814),IF('B. Dashboard'!$D$53=2,IF(O850=22,O922,O850),IF('B. Dashboard'!$D$53=3,IF(O886="",O922,O886),(IF('B. Dashboard'!$D$53=4,O922)))))</f>
        <v>1</v>
      </c>
      <c r="P958" s="578">
        <f>IF('B. Dashboard'!$D$53=1,IF(P814="",P922,P814),IF('B. Dashboard'!$D$53=2,IF(P850=22,P922,P850),IF('B. Dashboard'!$D$53=3,IF(P886="",P922,P886),(IF('B. Dashboard'!$D$53=4,P922)))))</f>
        <v>1</v>
      </c>
      <c r="Q958" s="578">
        <f>IF('B. Dashboard'!$D$53=1,IF(Q814="",Q922,Q814),IF('B. Dashboard'!$D$53=2,IF(Q850=22,Q922,Q850),IF('B. Dashboard'!$D$53=3,IF(Q886="",Q922,Q886),(IF('B. Dashboard'!$D$53=4,Q922)))))</f>
        <v>0</v>
      </c>
      <c r="R958" s="578">
        <f>IF('B. Dashboard'!$D$53=1,IF(R814="",R922,R814),IF('B. Dashboard'!$D$53=2,IF(R850=22,R922,R850),IF('B. Dashboard'!$D$53=3,IF(R886="",R922,R886),(IF('B. Dashboard'!$D$53=4,R922)))))</f>
        <v>1</v>
      </c>
      <c r="S958" s="578">
        <f>IF('B. Dashboard'!$D$53=1,IF(S814="",S922,S814),IF('B. Dashboard'!$D$53=2,IF(S850=22,S922,S850),IF('B. Dashboard'!$D$53=3,IF(S886="",S922,S886),(IF('B. Dashboard'!$D$53=4,S922)))))</f>
        <v>0</v>
      </c>
      <c r="T958" s="578">
        <f>IF('B. Dashboard'!$D$53=1,IF(T814="",T922,T814),IF('B. Dashboard'!$D$53=2,IF(T850=22,T922,T850),IF('B. Dashboard'!$D$53=3,IF(T886="",T922,T886),(IF('B. Dashboard'!$D$53=4,T922)))))</f>
        <v>0</v>
      </c>
      <c r="U958" s="578">
        <f>IF('B. Dashboard'!$D$53=1,IF(U814="",U922,U814),IF('B. Dashboard'!$D$53=2,IF(U850=22,U922,U850),IF('B. Dashboard'!$D$53=3,IF(U886="",U922,U886),(IF('B. Dashboard'!$D$53=4,U922)))))</f>
        <v>1</v>
      </c>
      <c r="V958" s="578">
        <f>IF('B. Dashboard'!$D$53=1,IF(V814="",V922,V814),IF('B. Dashboard'!$D$53=2,IF(V850=22,V922,V850),IF('B. Dashboard'!$D$53=3,IF(V886="",V922,V886),(IF('B. Dashboard'!$D$53=4,V922)))))</f>
        <v>0</v>
      </c>
      <c r="W958" s="578">
        <f>IF('B. Dashboard'!$D$53=1,IF(W814="",W922,W814),IF('B. Dashboard'!$D$53=2,IF(W850=22,W922,W850),IF('B. Dashboard'!$D$53=3,IF(W886="",W922,W886),(IF('B. Dashboard'!$D$53=4,W922)))))</f>
        <v>0</v>
      </c>
      <c r="X958" s="578">
        <f>IF('B. Dashboard'!$D$53=1,IF(X814="",X922,X814),IF('B. Dashboard'!$D$53=2,IF(X850=22,X922,X850),IF('B. Dashboard'!$D$53=3,IF(X886="",X922,X886),(IF('B. Dashboard'!$D$53=4,X922)))))</f>
        <v>0</v>
      </c>
      <c r="Y958" s="578">
        <f>IF('B. Dashboard'!$D$53=1,IF(Y814="",Y922,Y814),IF('B. Dashboard'!$D$53=2,IF(Y850=22,Y922,Y850),IF('B. Dashboard'!$D$53=3,IF(Y886="",Y922,Y886),(IF('B. Dashboard'!$D$53=4,Y922)))))</f>
        <v>0</v>
      </c>
      <c r="Z958" s="578">
        <f>IF('B. Dashboard'!$D$53=1,IF(Z814="",Z922,Z814),IF('B. Dashboard'!$D$53=2,IF(Z850=22,Z922,Z850),IF('B. Dashboard'!$D$53=3,IF(Z886="",Z922,Z886),(IF('B. Dashboard'!$D$53=4,Z922)))))</f>
        <v>0</v>
      </c>
      <c r="AA958" s="578">
        <f>IF('B. Dashboard'!$D$53=1,IF(AA814="",AA922,AA814),IF('B. Dashboard'!$D$53=2,IF(AA850=22,AA922,AA850),IF('B. Dashboard'!$D$53=3,IF(AA886="",AA922,AA886),(IF('B. Dashboard'!$D$53=4,AA922)))))</f>
        <v>0</v>
      </c>
      <c r="AB958" s="578">
        <f>IF('B. Dashboard'!$D$53=1,IF(AB814="",AB922,AB814),IF('B. Dashboard'!$D$53=2,IF(AB850=22,AB922,AB850),IF('B. Dashboard'!$D$53=3,IF(AB886="",AB922,AB886),(IF('B. Dashboard'!$D$53=4,AB922)))))</f>
        <v>0</v>
      </c>
      <c r="AC958" s="578">
        <f>IF('B. Dashboard'!$D$53=1,IF(AC814="",AC922,AC814),IF('B. Dashboard'!$D$53=2,IF(AC850=22,AC922,AC850),IF('B. Dashboard'!$D$53=3,IF(AC886="",AC922,AC886),(IF('B. Dashboard'!$D$53=4,AC922)))))</f>
        <v>0</v>
      </c>
    </row>
    <row r="959" spans="2:32">
      <c r="B959" s="94"/>
      <c r="C959" s="237" t="str">
        <f t="shared" si="361"/>
        <v>S18</v>
      </c>
      <c r="D959" s="237" t="str">
        <f t="shared" si="362"/>
        <v>Входящи SMS от други мрежи (SMS incoming from other network)</v>
      </c>
      <c r="E959" s="578">
        <f>IF('B. Dashboard'!$D$53=1,IF(E815="",E923,E815),IF('B. Dashboard'!$D$53=2,IF(E851=22,E923,E851),IF('B. Dashboard'!$D$53=3,IF(E887="",E923,E887),(IF('B. Dashboard'!$D$53=4,E923)))))</f>
        <v>1</v>
      </c>
      <c r="F959" s="578">
        <f>IF('B. Dashboard'!$D$53=1,IF(F815="",F923,F815),IF('B. Dashboard'!$D$53=2,IF(F851=22,F923,F851),IF('B. Dashboard'!$D$53=3,IF(F887="",F923,F887),(IF('B. Dashboard'!$D$53=4,F923)))))</f>
        <v>1</v>
      </c>
      <c r="G959" s="578">
        <f>IF('B. Dashboard'!$D$53=1,IF(G815="",G923,G815),IF('B. Dashboard'!$D$53=2,IF(G851=22,G923,G851),IF('B. Dashboard'!$D$53=3,IF(G887="",G923,G887),(IF('B. Dashboard'!$D$53=4,G923)))))</f>
        <v>1</v>
      </c>
      <c r="H959" s="578">
        <f>IF('B. Dashboard'!$D$53=1,IF(H815="",H923,H815),IF('B. Dashboard'!$D$53=2,IF(H851=22,H923,H851),IF('B. Dashboard'!$D$53=3,IF(H887="",H923,H887),(IF('B. Dashboard'!$D$53=4,H923)))))</f>
        <v>1</v>
      </c>
      <c r="I959" s="578">
        <f>IF('B. Dashboard'!$D$53=1,IF(I815="",I923,I815),IF('B. Dashboard'!$D$53=2,IF(I851=22,I923,I851),IF('B. Dashboard'!$D$53=3,IF(I887="",I923,I887),(IF('B. Dashboard'!$D$53=4,I923)))))</f>
        <v>0.5</v>
      </c>
      <c r="J959" s="578">
        <f>IF('B. Dashboard'!$D$53=1,IF(J815="",J923,J815),IF('B. Dashboard'!$D$53=2,IF(J851=22,J923,J851),IF('B. Dashboard'!$D$53=3,IF(J887="",J923,J887),(IF('B. Dashboard'!$D$53=4,J923)))))</f>
        <v>1</v>
      </c>
      <c r="K959" s="578">
        <f>IF('B. Dashboard'!$D$53=1,IF(K815="",K923,K815),IF('B. Dashboard'!$D$53=2,IF(K851=22,K923,K851),IF('B. Dashboard'!$D$53=3,IF(K887="",K923,K887),(IF('B. Dashboard'!$D$53=4,K923)))))</f>
        <v>1</v>
      </c>
      <c r="L959" s="578">
        <f>IF('B. Dashboard'!$D$53=1,IF(L815="",L923,L815),IF('B. Dashboard'!$D$53=2,IF(L851=22,L923,L851),IF('B. Dashboard'!$D$53=3,IF(L887="",L923,L887),(IF('B. Dashboard'!$D$53=4,L923)))))</f>
        <v>1</v>
      </c>
      <c r="M959" s="578">
        <f>IF('B. Dashboard'!$D$53=1,IF(M815="",M923,M815),IF('B. Dashboard'!$D$53=2,IF(M851=22,M923,M851),IF('B. Dashboard'!$D$53=3,IF(M887="",M923,M887),(IF('B. Dashboard'!$D$53=4,M923)))))</f>
        <v>0</v>
      </c>
      <c r="N959" s="578">
        <f>IF('B. Dashboard'!$D$53=1,IF(N815="",N923,N815),IF('B. Dashboard'!$D$53=2,IF(N851=22,N923,N851),IF('B. Dashboard'!$D$53=3,IF(N887="",N923,N887),(IF('B. Dashboard'!$D$53=4,N923)))))</f>
        <v>1</v>
      </c>
      <c r="O959" s="578">
        <f>IF('B. Dashboard'!$D$53=1,IF(O815="",O923,O815),IF('B. Dashboard'!$D$53=2,IF(O851=22,O923,O851),IF('B. Dashboard'!$D$53=3,IF(O887="",O923,O887),(IF('B. Dashboard'!$D$53=4,O923)))))</f>
        <v>1</v>
      </c>
      <c r="P959" s="578">
        <f>IF('B. Dashboard'!$D$53=1,IF(P815="",P923,P815),IF('B. Dashboard'!$D$53=2,IF(P851=22,P923,P851),IF('B. Dashboard'!$D$53=3,IF(P887="",P923,P887),(IF('B. Dashboard'!$D$53=4,P923)))))</f>
        <v>0</v>
      </c>
      <c r="Q959" s="578">
        <f>IF('B. Dashboard'!$D$53=1,IF(Q815="",Q923,Q815),IF('B. Dashboard'!$D$53=2,IF(Q851=22,Q923,Q851),IF('B. Dashboard'!$D$53=3,IF(Q887="",Q923,Q887),(IF('B. Dashboard'!$D$53=4,Q923)))))</f>
        <v>1</v>
      </c>
      <c r="R959" s="578">
        <f>IF('B. Dashboard'!$D$53=1,IF(R815="",R923,R815),IF('B. Dashboard'!$D$53=2,IF(R851=22,R923,R851),IF('B. Dashboard'!$D$53=3,IF(R887="",R923,R887),(IF('B. Dashboard'!$D$53=4,R923)))))</f>
        <v>1</v>
      </c>
      <c r="S959" s="578">
        <f>IF('B. Dashboard'!$D$53=1,IF(S815="",S923,S815),IF('B. Dashboard'!$D$53=2,IF(S851=22,S923,S851),IF('B. Dashboard'!$D$53=3,IF(S887="",S923,S887),(IF('B. Dashboard'!$D$53=4,S923)))))</f>
        <v>0</v>
      </c>
      <c r="T959" s="578">
        <f>IF('B. Dashboard'!$D$53=1,IF(T815="",T923,T815),IF('B. Dashboard'!$D$53=2,IF(T851=22,T923,T851),IF('B. Dashboard'!$D$53=3,IF(T887="",T923,T887),(IF('B. Dashboard'!$D$53=4,T923)))))</f>
        <v>0</v>
      </c>
      <c r="U959" s="578">
        <f>IF('B. Dashboard'!$D$53=1,IF(U815="",U923,U815),IF('B. Dashboard'!$D$53=2,IF(U851=22,U923,U851),IF('B. Dashboard'!$D$53=3,IF(U887="",U923,U887),(IF('B. Dashboard'!$D$53=4,U923)))))</f>
        <v>1</v>
      </c>
      <c r="V959" s="578">
        <f>IF('B. Dashboard'!$D$53=1,IF(V815="",V923,V815),IF('B. Dashboard'!$D$53=2,IF(V851=22,V923,V851),IF('B. Dashboard'!$D$53=3,IF(V887="",V923,V887),(IF('B. Dashboard'!$D$53=4,V923)))))</f>
        <v>0</v>
      </c>
      <c r="W959" s="578">
        <f>IF('B. Dashboard'!$D$53=1,IF(W815="",W923,W815),IF('B. Dashboard'!$D$53=2,IF(W851=22,W923,W851),IF('B. Dashboard'!$D$53=3,IF(W887="",W923,W887),(IF('B. Dashboard'!$D$53=4,W923)))))</f>
        <v>0</v>
      </c>
      <c r="X959" s="578">
        <f>IF('B. Dashboard'!$D$53=1,IF(X815="",X923,X815),IF('B. Dashboard'!$D$53=2,IF(X851=22,X923,X851),IF('B. Dashboard'!$D$53=3,IF(X887="",X923,X887),(IF('B. Dashboard'!$D$53=4,X923)))))</f>
        <v>0</v>
      </c>
      <c r="Y959" s="578">
        <f>IF('B. Dashboard'!$D$53=1,IF(Y815="",Y923,Y815),IF('B. Dashboard'!$D$53=2,IF(Y851=22,Y923,Y851),IF('B. Dashboard'!$D$53=3,IF(Y887="",Y923,Y887),(IF('B. Dashboard'!$D$53=4,Y923)))))</f>
        <v>0</v>
      </c>
      <c r="Z959" s="578">
        <f>IF('B. Dashboard'!$D$53=1,IF(Z815="",Z923,Z815),IF('B. Dashboard'!$D$53=2,IF(Z851=22,Z923,Z851),IF('B. Dashboard'!$D$53=3,IF(Z887="",Z923,Z887),(IF('B. Dashboard'!$D$53=4,Z923)))))</f>
        <v>0</v>
      </c>
      <c r="AA959" s="578">
        <f>IF('B. Dashboard'!$D$53=1,IF(AA815="",AA923,AA815),IF('B. Dashboard'!$D$53=2,IF(AA851=22,AA923,AA851),IF('B. Dashboard'!$D$53=3,IF(AA887="",AA923,AA887),(IF('B. Dashboard'!$D$53=4,AA923)))))</f>
        <v>0</v>
      </c>
      <c r="AB959" s="578">
        <f>IF('B. Dashboard'!$D$53=1,IF(AB815="",AB923,AB815),IF('B. Dashboard'!$D$53=2,IF(AB851=22,AB923,AB851),IF('B. Dashboard'!$D$53=3,IF(AB887="",AB923,AB887),(IF('B. Dashboard'!$D$53=4,AB923)))))</f>
        <v>0</v>
      </c>
      <c r="AC959" s="578">
        <f>IF('B. Dashboard'!$D$53=1,IF(AC815="",AC923,AC815),IF('B. Dashboard'!$D$53=2,IF(AC851=22,AC923,AC851),IF('B. Dashboard'!$D$53=3,IF(AC887="",AC923,AC887),(IF('B. Dashboard'!$D$53=4,AC923)))))</f>
        <v>0</v>
      </c>
    </row>
    <row r="960" spans="2:32">
      <c r="B960" s="94"/>
      <c r="C960" s="237" t="str">
        <f t="shared" si="361"/>
        <v>S19</v>
      </c>
      <c r="D960" s="237" t="str">
        <f t="shared" si="362"/>
        <v>Пренос на данни (Data services)</v>
      </c>
      <c r="E960" s="578">
        <f>IF('B. Dashboard'!$D$53=1,IF(E816="",E924,E816),IF('B. Dashboard'!$D$53=2,IF(E852=22,E924,E852),IF('B. Dashboard'!$D$53=3,IF(E888="",E924,E888),(IF('B. Dashboard'!$D$53=4,E924)))))</f>
        <v>0</v>
      </c>
      <c r="F960" s="578">
        <f>IF('B. Dashboard'!$D$53=1,IF(F816="",F924,F816),IF('B. Dashboard'!$D$53=2,IF(F852=22,F924,F852),IF('B. Dashboard'!$D$53=3,IF(F888="",F924,F888),(IF('B. Dashboard'!$D$53=4,F924)))))</f>
        <v>1</v>
      </c>
      <c r="G960" s="578">
        <f>IF('B. Dashboard'!$D$53=1,IF(G816="",G924,G816),IF('B. Dashboard'!$D$53=2,IF(G852=22,G924,G852),IF('B. Dashboard'!$D$53=3,IF(G888="",G924,G888),(IF('B. Dashboard'!$D$53=4,G924)))))</f>
        <v>0</v>
      </c>
      <c r="H960" s="578">
        <f>IF('B. Dashboard'!$D$53=1,IF(H816="",H924,H816),IF('B. Dashboard'!$D$53=2,IF(H852=22,H924,H852),IF('B. Dashboard'!$D$53=3,IF(H888="",H924,H888),(IF('B. Dashboard'!$D$53=4,H924)))))</f>
        <v>1</v>
      </c>
      <c r="I960" s="578">
        <f>IF('B. Dashboard'!$D$53=1,IF(I816="",I924,I816),IF('B. Dashboard'!$D$53=2,IF(I852=22,I924,I852),IF('B. Dashboard'!$D$53=3,IF(I888="",I924,I888),(IF('B. Dashboard'!$D$53=4,I924)))))</f>
        <v>0</v>
      </c>
      <c r="J960" s="578">
        <f>IF('B. Dashboard'!$D$53=1,IF(J816="",J924,J816),IF('B. Dashboard'!$D$53=2,IF(J852=22,J924,J852),IF('B. Dashboard'!$D$53=3,IF(J888="",J924,J888),(IF('B. Dashboard'!$D$53=4,J924)))))</f>
        <v>1</v>
      </c>
      <c r="K960" s="578">
        <f>IF('B. Dashboard'!$D$53=1,IF(K816="",K924,K816),IF('B. Dashboard'!$D$53=2,IF(K852=22,K924,K852),IF('B. Dashboard'!$D$53=3,IF(K888="",K924,K888),(IF('B. Dashboard'!$D$53=4,K924)))))</f>
        <v>1</v>
      </c>
      <c r="L960" s="578">
        <f>IF('B. Dashboard'!$D$53=1,IF(L816="",L924,L816),IF('B. Dashboard'!$D$53=2,IF(L852=22,L924,L852),IF('B. Dashboard'!$D$53=3,IF(L888="",L924,L888),(IF('B. Dashboard'!$D$53=4,L924)))))</f>
        <v>0</v>
      </c>
      <c r="M960" s="578">
        <f>IF('B. Dashboard'!$D$53=1,IF(M816="",M924,M816),IF('B. Dashboard'!$D$53=2,IF(M852=22,M924,M852),IF('B. Dashboard'!$D$53=3,IF(M888="",M924,M888),(IF('B. Dashboard'!$D$53=4,M924)))))</f>
        <v>0</v>
      </c>
      <c r="N960" s="578">
        <f>IF('B. Dashboard'!$D$53=1,IF(N816="",N924,N816),IF('B. Dashboard'!$D$53=2,IF(N852=22,N924,N852),IF('B. Dashboard'!$D$53=3,IF(N888="",N924,N888),(IF('B. Dashboard'!$D$53=4,N924)))))</f>
        <v>1</v>
      </c>
      <c r="O960" s="578">
        <f>IF('B. Dashboard'!$D$53=1,IF(O816="",O924,O816),IF('B. Dashboard'!$D$53=2,IF(O852=22,O924,O852),IF('B. Dashboard'!$D$53=3,IF(O888="",O924,O888),(IF('B. Dashboard'!$D$53=4,O924)))))</f>
        <v>1</v>
      </c>
      <c r="P960" s="578">
        <f>IF('B. Dashboard'!$D$53=1,IF(P816="",P924,P816),IF('B. Dashboard'!$D$53=2,IF(P852=22,P924,P852),IF('B. Dashboard'!$D$53=3,IF(P888="",P924,P888),(IF('B. Dashboard'!$D$53=4,P924)))))</f>
        <v>1</v>
      </c>
      <c r="Q960" s="578">
        <f>IF('B. Dashboard'!$D$53=1,IF(Q816="",Q924,Q816),IF('B. Dashboard'!$D$53=2,IF(Q852=22,Q924,Q852),IF('B. Dashboard'!$D$53=3,IF(Q888="",Q924,Q888),(IF('B. Dashboard'!$D$53=4,Q924)))))</f>
        <v>0</v>
      </c>
      <c r="R960" s="578">
        <f>IF('B. Dashboard'!$D$53=1,IF(R816="",R924,R816),IF('B. Dashboard'!$D$53=2,IF(R852=22,R924,R852),IF('B. Dashboard'!$D$53=3,IF(R888="",R924,R888),(IF('B. Dashboard'!$D$53=4,R924)))))</f>
        <v>0</v>
      </c>
      <c r="S960" s="578">
        <f>IF('B. Dashboard'!$D$53=1,IF(S816="",S924,S816),IF('B. Dashboard'!$D$53=2,IF(S852=22,S924,S852),IF('B. Dashboard'!$D$53=3,IF(S888="",S924,S888),(IF('B. Dashboard'!$D$53=4,S924)))))</f>
        <v>0</v>
      </c>
      <c r="T960" s="578">
        <f>IF('B. Dashboard'!$D$53=1,IF(T816="",T924,T816),IF('B. Dashboard'!$D$53=2,IF(T852=22,T924,T852),IF('B. Dashboard'!$D$53=3,IF(T888="",T924,T888),(IF('B. Dashboard'!$D$53=4,T924)))))</f>
        <v>1</v>
      </c>
      <c r="U960" s="578">
        <f>IF('B. Dashboard'!$D$53=1,IF(U816="",U924,U816),IF('B. Dashboard'!$D$53=2,IF(U852=22,U924,U852),IF('B. Dashboard'!$D$53=3,IF(U888="",U924,U888),(IF('B. Dashboard'!$D$53=4,U924)))))</f>
        <v>1</v>
      </c>
      <c r="V960" s="578">
        <f>IF('B. Dashboard'!$D$53=1,IF(V816="",V924,V816),IF('B. Dashboard'!$D$53=2,IF(V852=22,V924,V852),IF('B. Dashboard'!$D$53=3,IF(V888="",V924,V888),(IF('B. Dashboard'!$D$53=4,V924)))))</f>
        <v>0</v>
      </c>
      <c r="W960" s="578">
        <f>IF('B. Dashboard'!$D$53=1,IF(W816="",W924,W816),IF('B. Dashboard'!$D$53=2,IF(W852=22,W924,W852),IF('B. Dashboard'!$D$53=3,IF(W888="",W924,W888),(IF('B. Dashboard'!$D$53=4,W924)))))</f>
        <v>0</v>
      </c>
      <c r="X960" s="578">
        <f>IF('B. Dashboard'!$D$53=1,IF(X816="",X924,X816),IF('B. Dashboard'!$D$53=2,IF(X852=22,X924,X852),IF('B. Dashboard'!$D$53=3,IF(X888="",X924,X888),(IF('B. Dashboard'!$D$53=4,X924)))))</f>
        <v>0</v>
      </c>
      <c r="Y960" s="578">
        <f>IF('B. Dashboard'!$D$53=1,IF(Y816="",Y924,Y816),IF('B. Dashboard'!$D$53=2,IF(Y852=22,Y924,Y852),IF('B. Dashboard'!$D$53=3,IF(Y888="",Y924,Y888),(IF('B. Dashboard'!$D$53=4,Y924)))))</f>
        <v>0</v>
      </c>
      <c r="Z960" s="578">
        <f>IF('B. Dashboard'!$D$53=1,IF(Z816="",Z924,Z816),IF('B. Dashboard'!$D$53=2,IF(Z852=22,Z924,Z852),IF('B. Dashboard'!$D$53=3,IF(Z888="",Z924,Z888),(IF('B. Dashboard'!$D$53=4,Z924)))))</f>
        <v>0</v>
      </c>
      <c r="AA960" s="578">
        <f>IF('B. Dashboard'!$D$53=1,IF(AA816="",AA924,AA816),IF('B. Dashboard'!$D$53=2,IF(AA852=22,AA924,AA852),IF('B. Dashboard'!$D$53=3,IF(AA888="",AA924,AA888),(IF('B. Dashboard'!$D$53=4,AA924)))))</f>
        <v>0</v>
      </c>
      <c r="AB960" s="578">
        <f>IF('B. Dashboard'!$D$53=1,IF(AB816="",AB924,AB816),IF('B. Dashboard'!$D$53=2,IF(AB852=22,AB924,AB852),IF('B. Dashboard'!$D$53=3,IF(AB888="",AB924,AB888),(IF('B. Dashboard'!$D$53=4,AB924)))))</f>
        <v>0</v>
      </c>
      <c r="AC960" s="578">
        <f>IF('B. Dashboard'!$D$53=1,IF(AC816="",AC924,AC816),IF('B. Dashboard'!$D$53=2,IF(AC852=22,AC924,AC852),IF('B. Dashboard'!$D$53=3,IF(AC888="",AC924,AC888),(IF('B. Dashboard'!$D$53=4,AC924)))))</f>
        <v>0</v>
      </c>
    </row>
    <row r="961" spans="1:29">
      <c r="B961" s="94"/>
      <c r="C961" s="237" t="str">
        <f t="shared" si="361"/>
        <v>S20</v>
      </c>
      <c r="D961" s="237" t="str">
        <f t="shared" si="362"/>
        <v>Subscribers</v>
      </c>
      <c r="E961" s="578">
        <f>IF('B. Dashboard'!$D$53=1,IF(E817="",E925,E817),IF('B. Dashboard'!$D$53=2,IF(E853=22,E925,E853),IF('B. Dashboard'!$D$53=3,IF(E889="",E925,E889),(IF('B. Dashboard'!$D$53=4,E925)))))</f>
        <v>0</v>
      </c>
      <c r="F961" s="578">
        <f>IF('B. Dashboard'!$D$53=1,IF(F817="",F925,F817),IF('B. Dashboard'!$D$53=2,IF(F853=22,F925,F853),IF('B. Dashboard'!$D$53=3,IF(F889="",F925,F889),(IF('B. Dashboard'!$D$53=4,F925)))))</f>
        <v>0</v>
      </c>
      <c r="G961" s="578">
        <f>IF('B. Dashboard'!$D$53=1,IF(G817="",G925,G817),IF('B. Dashboard'!$D$53=2,IF(G853=22,G925,G853),IF('B. Dashboard'!$D$53=3,IF(G889="",G925,G889),(IF('B. Dashboard'!$D$53=4,G925)))))</f>
        <v>0</v>
      </c>
      <c r="H961" s="578">
        <f>IF('B. Dashboard'!$D$53=1,IF(H817="",H925,H817),IF('B. Dashboard'!$D$53=2,IF(H853=22,H925,H853),IF('B. Dashboard'!$D$53=3,IF(H889="",H925,H889),(IF('B. Dashboard'!$D$53=4,H925)))))</f>
        <v>0</v>
      </c>
      <c r="I961" s="578">
        <f>IF('B. Dashboard'!$D$53=1,IF(I817="",I925,I817),IF('B. Dashboard'!$D$53=2,IF(I853=22,I925,I853),IF('B. Dashboard'!$D$53=3,IF(I889="",I925,I889),(IF('B. Dashboard'!$D$53=4,I925)))))</f>
        <v>0</v>
      </c>
      <c r="J961" s="578">
        <f>IF('B. Dashboard'!$D$53=1,IF(J817="",J925,J817),IF('B. Dashboard'!$D$53=2,IF(J853=22,J925,J853),IF('B. Dashboard'!$D$53=3,IF(J889="",J925,J889),(IF('B. Dashboard'!$D$53=4,J925)))))</f>
        <v>0</v>
      </c>
      <c r="K961" s="578">
        <f>IF('B. Dashboard'!$D$53=1,IF(K817="",K925,K817),IF('B. Dashboard'!$D$53=2,IF(K853=22,K925,K853),IF('B. Dashboard'!$D$53=3,IF(K889="",K925,K889),(IF('B. Dashboard'!$D$53=4,K925)))))</f>
        <v>0</v>
      </c>
      <c r="L961" s="578">
        <f>IF('B. Dashboard'!$D$53=1,IF(L817="",L925,L817),IF('B. Dashboard'!$D$53=2,IF(L853=22,L925,L853),IF('B. Dashboard'!$D$53=3,IF(L889="",L925,L889),(IF('B. Dashboard'!$D$53=4,L925)))))</f>
        <v>0</v>
      </c>
      <c r="M961" s="578">
        <f>IF('B. Dashboard'!$D$53=1,IF(M817="",M925,M817),IF('B. Dashboard'!$D$53=2,IF(M853=22,M925,M853),IF('B. Dashboard'!$D$53=3,IF(M889="",M925,M889),(IF('B. Dashboard'!$D$53=4,M925)))))</f>
        <v>0</v>
      </c>
      <c r="N961" s="578">
        <f>IF('B. Dashboard'!$D$53=1,IF(N817="",N925,N817),IF('B. Dashboard'!$D$53=2,IF(N853=22,N925,N853),IF('B. Dashboard'!$D$53=3,IF(N889="",N925,N889),(IF('B. Dashboard'!$D$53=4,N925)))))</f>
        <v>0</v>
      </c>
      <c r="O961" s="578">
        <f>IF('B. Dashboard'!$D$53=1,IF(O817="",O925,O817),IF('B. Dashboard'!$D$53=2,IF(O853=22,O925,O853),IF('B. Dashboard'!$D$53=3,IF(O889="",O925,O889),(IF('B. Dashboard'!$D$53=4,O925)))))</f>
        <v>0</v>
      </c>
      <c r="P961" s="578">
        <f>IF('B. Dashboard'!$D$53=1,IF(P817="",P925,P817),IF('B. Dashboard'!$D$53=2,IF(P853=22,P925,P853),IF('B. Dashboard'!$D$53=3,IF(P889="",P925,P889),(IF('B. Dashboard'!$D$53=4,P925)))))</f>
        <v>0</v>
      </c>
      <c r="Q961" s="578">
        <f>IF('B. Dashboard'!$D$53=1,IF(Q817="",Q925,Q817),IF('B. Dashboard'!$D$53=2,IF(Q853=22,Q925,Q853),IF('B. Dashboard'!$D$53=3,IF(Q889="",Q925,Q889),(IF('B. Dashboard'!$D$53=4,Q925)))))</f>
        <v>0</v>
      </c>
      <c r="R961" s="578">
        <f>IF('B. Dashboard'!$D$53=1,IF(R817="",R925,R817),IF('B. Dashboard'!$D$53=2,IF(R853=22,R925,R853),IF('B. Dashboard'!$D$53=3,IF(R889="",R925,R889),(IF('B. Dashboard'!$D$53=4,R925)))))</f>
        <v>0</v>
      </c>
      <c r="S961" s="578">
        <f>IF('B. Dashboard'!$D$53=1,IF(S817="",S925,S817),IF('B. Dashboard'!$D$53=2,IF(S853=22,S925,S853),IF('B. Dashboard'!$D$53=3,IF(S889="",S925,S889),(IF('B. Dashboard'!$D$53=4,S925)))))</f>
        <v>0</v>
      </c>
      <c r="T961" s="578">
        <f>IF('B. Dashboard'!$D$53=1,IF(T817="",T925,T817),IF('B. Dashboard'!$D$53=2,IF(T853=22,T925,T853),IF('B. Dashboard'!$D$53=3,IF(T889="",T925,T889),(IF('B. Dashboard'!$D$53=4,T925)))))</f>
        <v>0</v>
      </c>
      <c r="U961" s="578">
        <f>IF('B. Dashboard'!$D$53=1,IF(U817="",U925,U817),IF('B. Dashboard'!$D$53=2,IF(U853=22,U925,U853),IF('B. Dashboard'!$D$53=3,IF(U889="",U925,U889),(IF('B. Dashboard'!$D$53=4,U925)))))</f>
        <v>0</v>
      </c>
      <c r="V961" s="578">
        <f>IF('B. Dashboard'!$D$53=1,IF(V817="",V925,V817),IF('B. Dashboard'!$D$53=2,IF(V853=22,V925,V853),IF('B. Dashboard'!$D$53=3,IF(V889="",V925,V889),(IF('B. Dashboard'!$D$53=4,V925)))))</f>
        <v>0</v>
      </c>
      <c r="W961" s="578">
        <f>IF('B. Dashboard'!$D$53=1,IF(W817="",W925,W817),IF('B. Dashboard'!$D$53=2,IF(W853=22,W925,W853),IF('B. Dashboard'!$D$53=3,IF(W889="",W925,W889),(IF('B. Dashboard'!$D$53=4,W925)))))</f>
        <v>0</v>
      </c>
      <c r="X961" s="578">
        <f>IF('B. Dashboard'!$D$53=1,IF(X817="",X925,X817),IF('B. Dashboard'!$D$53=2,IF(X853=22,X925,X853),IF('B. Dashboard'!$D$53=3,IF(X889="",X925,X889),(IF('B. Dashboard'!$D$53=4,X925)))))</f>
        <v>0</v>
      </c>
      <c r="Y961" s="578">
        <f>IF('B. Dashboard'!$D$53=1,IF(Y817="",Y925,Y817),IF('B. Dashboard'!$D$53=2,IF(Y853=22,Y925,Y853),IF('B. Dashboard'!$D$53=3,IF(Y889="",Y925,Y889),(IF('B. Dashboard'!$D$53=4,Y925)))))</f>
        <v>0</v>
      </c>
      <c r="Z961" s="578">
        <f>IF('B. Dashboard'!$D$53=1,IF(Z817="",Z925,Z817),IF('B. Dashboard'!$D$53=2,IF(Z853=22,Z925,Z853),IF('B. Dashboard'!$D$53=3,IF(Z889="",Z925,Z889),(IF('B. Dashboard'!$D$53=4,Z925)))))</f>
        <v>0</v>
      </c>
      <c r="AA961" s="578">
        <f>IF('B. Dashboard'!$D$53=1,IF(AA817="",AA925,AA817),IF('B. Dashboard'!$D$53=2,IF(AA853=22,AA925,AA853),IF('B. Dashboard'!$D$53=3,IF(AA889="",AA925,AA889),(IF('B. Dashboard'!$D$53=4,AA925)))))</f>
        <v>0</v>
      </c>
      <c r="AB961" s="578">
        <f>IF('B. Dashboard'!$D$53=1,IF(AB817="",AB925,AB817),IF('B. Dashboard'!$D$53=2,IF(AB853=22,AB925,AB853),IF('B. Dashboard'!$D$53=3,IF(AB889="",AB925,AB889),(IF('B. Dashboard'!$D$53=4,AB925)))))</f>
        <v>0</v>
      </c>
      <c r="AC961" s="578">
        <f>IF('B. Dashboard'!$D$53=1,IF(AC817="",AC925,AC817),IF('B. Dashboard'!$D$53=2,IF(AC853=22,AC925,AC853),IF('B. Dashboard'!$D$53=3,IF(AC889="",AC925,AC889),(IF('B. Dashboard'!$D$53=4,AC925)))))</f>
        <v>0</v>
      </c>
    </row>
    <row r="962" spans="1:29">
      <c r="B962" s="94"/>
      <c r="C962" s="237" t="str">
        <f t="shared" si="361"/>
        <v>S21</v>
      </c>
      <c r="D962" s="237" t="str">
        <f t="shared" si="362"/>
        <v>OTHER: complete as required</v>
      </c>
      <c r="E962" s="578">
        <f>IF('B. Dashboard'!$D$53=1,IF(E818="",E926,E818),IF('B. Dashboard'!$D$53=2,IF(E854=22,E926,E854),IF('B. Dashboard'!$D$53=3,IF(E890="",E926,E890),(IF('B. Dashboard'!$D$53=4,E926)))))</f>
        <v>0</v>
      </c>
      <c r="F962" s="578">
        <f>IF('B. Dashboard'!$D$53=1,IF(F818="",F926,F818),IF('B. Dashboard'!$D$53=2,IF(F854=22,F926,F854),IF('B. Dashboard'!$D$53=3,IF(F890="",F926,F890),(IF('B. Dashboard'!$D$53=4,F926)))))</f>
        <v>0</v>
      </c>
      <c r="G962" s="578">
        <f>IF('B. Dashboard'!$D$53=1,IF(G818="",G926,G818),IF('B. Dashboard'!$D$53=2,IF(G854=22,G926,G854),IF('B. Dashboard'!$D$53=3,IF(G890="",G926,G890),(IF('B. Dashboard'!$D$53=4,G926)))))</f>
        <v>0</v>
      </c>
      <c r="H962" s="578">
        <f>IF('B. Dashboard'!$D$53=1,IF(H818="",H926,H818),IF('B. Dashboard'!$D$53=2,IF(H854=22,H926,H854),IF('B. Dashboard'!$D$53=3,IF(H890="",H926,H890),(IF('B. Dashboard'!$D$53=4,H926)))))</f>
        <v>0</v>
      </c>
      <c r="I962" s="578">
        <f>IF('B. Dashboard'!$D$53=1,IF(I818="",I926,I818),IF('B. Dashboard'!$D$53=2,IF(I854=22,I926,I854),IF('B. Dashboard'!$D$53=3,IF(I890="",I926,I890),(IF('B. Dashboard'!$D$53=4,I926)))))</f>
        <v>0</v>
      </c>
      <c r="J962" s="578">
        <f>IF('B. Dashboard'!$D$53=1,IF(J818="",J926,J818),IF('B. Dashboard'!$D$53=2,IF(J854=22,J926,J854),IF('B. Dashboard'!$D$53=3,IF(J890="",J926,J890),(IF('B. Dashboard'!$D$53=4,J926)))))</f>
        <v>0</v>
      </c>
      <c r="K962" s="578">
        <f>IF('B. Dashboard'!$D$53=1,IF(K818="",K926,K818),IF('B. Dashboard'!$D$53=2,IF(K854=22,K926,K854),IF('B. Dashboard'!$D$53=3,IF(K890="",K926,K890),(IF('B. Dashboard'!$D$53=4,K926)))))</f>
        <v>0</v>
      </c>
      <c r="L962" s="578">
        <f>IF('B. Dashboard'!$D$53=1,IF(L818="",L926,L818),IF('B. Dashboard'!$D$53=2,IF(L854=22,L926,L854),IF('B. Dashboard'!$D$53=3,IF(L890="",L926,L890),(IF('B. Dashboard'!$D$53=4,L926)))))</f>
        <v>0</v>
      </c>
      <c r="M962" s="578">
        <f>IF('B. Dashboard'!$D$53=1,IF(M818="",M926,M818),IF('B. Dashboard'!$D$53=2,IF(M854=22,M926,M854),IF('B. Dashboard'!$D$53=3,IF(M890="",M926,M890),(IF('B. Dashboard'!$D$53=4,M926)))))</f>
        <v>0</v>
      </c>
      <c r="N962" s="578">
        <f>IF('B. Dashboard'!$D$53=1,IF(N818="",N926,N818),IF('B. Dashboard'!$D$53=2,IF(N854=22,N926,N854),IF('B. Dashboard'!$D$53=3,IF(N890="",N926,N890),(IF('B. Dashboard'!$D$53=4,N926)))))</f>
        <v>0</v>
      </c>
      <c r="O962" s="578">
        <f>IF('B. Dashboard'!$D$53=1,IF(O818="",O926,O818),IF('B. Dashboard'!$D$53=2,IF(O854=22,O926,O854),IF('B. Dashboard'!$D$53=3,IF(O890="",O926,O890),(IF('B. Dashboard'!$D$53=4,O926)))))</f>
        <v>0</v>
      </c>
      <c r="P962" s="578">
        <f>IF('B. Dashboard'!$D$53=1,IF(P818="",P926,P818),IF('B. Dashboard'!$D$53=2,IF(P854=22,P926,P854),IF('B. Dashboard'!$D$53=3,IF(P890="",P926,P890),(IF('B. Dashboard'!$D$53=4,P926)))))</f>
        <v>0</v>
      </c>
      <c r="Q962" s="578">
        <f>IF('B. Dashboard'!$D$53=1,IF(Q818="",Q926,Q818),IF('B. Dashboard'!$D$53=2,IF(Q854=22,Q926,Q854),IF('B. Dashboard'!$D$53=3,IF(Q890="",Q926,Q890),(IF('B. Dashboard'!$D$53=4,Q926)))))</f>
        <v>0</v>
      </c>
      <c r="R962" s="578">
        <f>IF('B. Dashboard'!$D$53=1,IF(R818="",R926,R818),IF('B. Dashboard'!$D$53=2,IF(R854=22,R926,R854),IF('B. Dashboard'!$D$53=3,IF(R890="",R926,R890),(IF('B. Dashboard'!$D$53=4,R926)))))</f>
        <v>0</v>
      </c>
      <c r="S962" s="578">
        <f>IF('B. Dashboard'!$D$53=1,IF(S818="",S926,S818),IF('B. Dashboard'!$D$53=2,IF(S854=22,S926,S854),IF('B. Dashboard'!$D$53=3,IF(S890="",S926,S890),(IF('B. Dashboard'!$D$53=4,S926)))))</f>
        <v>0</v>
      </c>
      <c r="T962" s="578">
        <f>IF('B. Dashboard'!$D$53=1,IF(T818="",T926,T818),IF('B. Dashboard'!$D$53=2,IF(T854=22,T926,T854),IF('B. Dashboard'!$D$53=3,IF(T890="",T926,T890),(IF('B. Dashboard'!$D$53=4,T926)))))</f>
        <v>0</v>
      </c>
      <c r="U962" s="578">
        <f>IF('B. Dashboard'!$D$53=1,IF(U818="",U926,U818),IF('B. Dashboard'!$D$53=2,IF(U854=22,U926,U854),IF('B. Dashboard'!$D$53=3,IF(U890="",U926,U890),(IF('B. Dashboard'!$D$53=4,U926)))))</f>
        <v>0</v>
      </c>
      <c r="V962" s="578">
        <f>IF('B. Dashboard'!$D$53=1,IF(V818="",V926,V818),IF('B. Dashboard'!$D$53=2,IF(V854=22,V926,V854),IF('B. Dashboard'!$D$53=3,IF(V890="",V926,V890),(IF('B. Dashboard'!$D$53=4,V926)))))</f>
        <v>0</v>
      </c>
      <c r="W962" s="578">
        <f>IF('B. Dashboard'!$D$53=1,IF(W818="",W926,W818),IF('B. Dashboard'!$D$53=2,IF(W854=22,W926,W854),IF('B. Dashboard'!$D$53=3,IF(W890="",W926,W890),(IF('B. Dashboard'!$D$53=4,W926)))))</f>
        <v>0</v>
      </c>
      <c r="X962" s="578">
        <f>IF('B. Dashboard'!$D$53=1,IF(X818="",X926,X818),IF('B. Dashboard'!$D$53=2,IF(X854=22,X926,X854),IF('B. Dashboard'!$D$53=3,IF(X890="",X926,X890),(IF('B. Dashboard'!$D$53=4,X926)))))</f>
        <v>0</v>
      </c>
      <c r="Y962" s="578">
        <f>IF('B. Dashboard'!$D$53=1,IF(Y818="",Y926,Y818),IF('B. Dashboard'!$D$53=2,IF(Y854=22,Y926,Y854),IF('B. Dashboard'!$D$53=3,IF(Y890="",Y926,Y890),(IF('B. Dashboard'!$D$53=4,Y926)))))</f>
        <v>0</v>
      </c>
      <c r="Z962" s="578">
        <f>IF('B. Dashboard'!$D$53=1,IF(Z818="",Z926,Z818),IF('B. Dashboard'!$D$53=2,IF(Z854=22,Z926,Z854),IF('B. Dashboard'!$D$53=3,IF(Z890="",Z926,Z890),(IF('B. Dashboard'!$D$53=4,Z926)))))</f>
        <v>0</v>
      </c>
      <c r="AA962" s="578">
        <f>IF('B. Dashboard'!$D$53=1,IF(AA818="",AA926,AA818),IF('B. Dashboard'!$D$53=2,IF(AA854=22,AA926,AA854),IF('B. Dashboard'!$D$53=3,IF(AA890="",AA926,AA890),(IF('B. Dashboard'!$D$53=4,AA926)))))</f>
        <v>0</v>
      </c>
      <c r="AB962" s="578">
        <f>IF('B. Dashboard'!$D$53=1,IF(AB818="",AB926,AB818),IF('B. Dashboard'!$D$53=2,IF(AB854=22,AB926,AB854),IF('B. Dashboard'!$D$53=3,IF(AB890="",AB926,AB890),(IF('B. Dashboard'!$D$53=4,AB926)))))</f>
        <v>0</v>
      </c>
      <c r="AC962" s="578">
        <f>IF('B. Dashboard'!$D$53=1,IF(AC818="",AC926,AC818),IF('B. Dashboard'!$D$53=2,IF(AC854=22,AC926,AC854),IF('B. Dashboard'!$D$53=3,IF(AC890="",AC926,AC890),(IF('B. Dashboard'!$D$53=4,AC926)))))</f>
        <v>0</v>
      </c>
    </row>
    <row r="963" spans="1:29">
      <c r="B963" s="94"/>
      <c r="C963" s="237" t="str">
        <f t="shared" si="361"/>
        <v>S22</v>
      </c>
      <c r="D963" s="237" t="str">
        <f t="shared" si="362"/>
        <v>OTHER: complete as required</v>
      </c>
      <c r="E963" s="578">
        <f>IF('B. Dashboard'!$D$53=1,IF(E819="",E927,E819),IF('B. Dashboard'!$D$53=2,IF(E855=22,E927,E855),IF('B. Dashboard'!$D$53=3,IF(E891="",E927,E891),(IF('B. Dashboard'!$D$53=4,E927)))))</f>
        <v>0</v>
      </c>
      <c r="F963" s="578">
        <f>IF('B. Dashboard'!$D$53=1,IF(F819="",F927,F819),IF('B. Dashboard'!$D$53=2,IF(F855=22,F927,F855),IF('B. Dashboard'!$D$53=3,IF(F891="",F927,F891),(IF('B. Dashboard'!$D$53=4,F927)))))</f>
        <v>0</v>
      </c>
      <c r="G963" s="578">
        <f>IF('B. Dashboard'!$D$53=1,IF(G819="",G927,G819),IF('B. Dashboard'!$D$53=2,IF(G855=22,G927,G855),IF('B. Dashboard'!$D$53=3,IF(G891="",G927,G891),(IF('B. Dashboard'!$D$53=4,G927)))))</f>
        <v>0</v>
      </c>
      <c r="H963" s="578">
        <f>IF('B. Dashboard'!$D$53=1,IF(H819="",H927,H819),IF('B. Dashboard'!$D$53=2,IF(H855=22,H927,H855),IF('B. Dashboard'!$D$53=3,IF(H891="",H927,H891),(IF('B. Dashboard'!$D$53=4,H927)))))</f>
        <v>0</v>
      </c>
      <c r="I963" s="578">
        <f>IF('B. Dashboard'!$D$53=1,IF(I819="",I927,I819),IF('B. Dashboard'!$D$53=2,IF(I855=22,I927,I855),IF('B. Dashboard'!$D$53=3,IF(I891="",I927,I891),(IF('B. Dashboard'!$D$53=4,I927)))))</f>
        <v>0</v>
      </c>
      <c r="J963" s="578">
        <f>IF('B. Dashboard'!$D$53=1,IF(J819="",J927,J819),IF('B. Dashboard'!$D$53=2,IF(J855=22,J927,J855),IF('B. Dashboard'!$D$53=3,IF(J891="",J927,J891),(IF('B. Dashboard'!$D$53=4,J927)))))</f>
        <v>0</v>
      </c>
      <c r="K963" s="578">
        <f>IF('B. Dashboard'!$D$53=1,IF(K819="",K927,K819),IF('B. Dashboard'!$D$53=2,IF(K855=22,K927,K855),IF('B. Dashboard'!$D$53=3,IF(K891="",K927,K891),(IF('B. Dashboard'!$D$53=4,K927)))))</f>
        <v>0</v>
      </c>
      <c r="L963" s="578">
        <f>IF('B. Dashboard'!$D$53=1,IF(L819="",L927,L819),IF('B. Dashboard'!$D$53=2,IF(L855=22,L927,L855),IF('B. Dashboard'!$D$53=3,IF(L891="",L927,L891),(IF('B. Dashboard'!$D$53=4,L927)))))</f>
        <v>0</v>
      </c>
      <c r="M963" s="578">
        <f>IF('B. Dashboard'!$D$53=1,IF(M819="",M927,M819),IF('B. Dashboard'!$D$53=2,IF(M855=22,M927,M855),IF('B. Dashboard'!$D$53=3,IF(M891="",M927,M891),(IF('B. Dashboard'!$D$53=4,M927)))))</f>
        <v>0</v>
      </c>
      <c r="N963" s="578">
        <f>IF('B. Dashboard'!$D$53=1,IF(N819="",N927,N819),IF('B. Dashboard'!$D$53=2,IF(N855=22,N927,N855),IF('B. Dashboard'!$D$53=3,IF(N891="",N927,N891),(IF('B. Dashboard'!$D$53=4,N927)))))</f>
        <v>0</v>
      </c>
      <c r="O963" s="578">
        <f>IF('B. Dashboard'!$D$53=1,IF(O819="",O927,O819),IF('B. Dashboard'!$D$53=2,IF(O855=22,O927,O855),IF('B. Dashboard'!$D$53=3,IF(O891="",O927,O891),(IF('B. Dashboard'!$D$53=4,O927)))))</f>
        <v>0</v>
      </c>
      <c r="P963" s="578">
        <f>IF('B. Dashboard'!$D$53=1,IF(P819="",P927,P819),IF('B. Dashboard'!$D$53=2,IF(P855=22,P927,P855),IF('B. Dashboard'!$D$53=3,IF(P891="",P927,P891),(IF('B. Dashboard'!$D$53=4,P927)))))</f>
        <v>0</v>
      </c>
      <c r="Q963" s="578">
        <f>IF('B. Dashboard'!$D$53=1,IF(Q819="",Q927,Q819),IF('B. Dashboard'!$D$53=2,IF(Q855=22,Q927,Q855),IF('B. Dashboard'!$D$53=3,IF(Q891="",Q927,Q891),(IF('B. Dashboard'!$D$53=4,Q927)))))</f>
        <v>0</v>
      </c>
      <c r="R963" s="578">
        <f>IF('B. Dashboard'!$D$53=1,IF(R819="",R927,R819),IF('B. Dashboard'!$D$53=2,IF(R855=22,R927,R855),IF('B. Dashboard'!$D$53=3,IF(R891="",R927,R891),(IF('B. Dashboard'!$D$53=4,R927)))))</f>
        <v>0</v>
      </c>
      <c r="S963" s="578">
        <f>IF('B. Dashboard'!$D$53=1,IF(S819="",S927,S819),IF('B. Dashboard'!$D$53=2,IF(S855=22,S927,S855),IF('B. Dashboard'!$D$53=3,IF(S891="",S927,S891),(IF('B. Dashboard'!$D$53=4,S927)))))</f>
        <v>0</v>
      </c>
      <c r="T963" s="578">
        <f>IF('B. Dashboard'!$D$53=1,IF(T819="",T927,T819),IF('B. Dashboard'!$D$53=2,IF(T855=22,T927,T855),IF('B. Dashboard'!$D$53=3,IF(T891="",T927,T891),(IF('B. Dashboard'!$D$53=4,T927)))))</f>
        <v>0</v>
      </c>
      <c r="U963" s="578">
        <f>IF('B. Dashboard'!$D$53=1,IF(U819="",U927,U819),IF('B. Dashboard'!$D$53=2,IF(U855=22,U927,U855),IF('B. Dashboard'!$D$53=3,IF(U891="",U927,U891),(IF('B. Dashboard'!$D$53=4,U927)))))</f>
        <v>0</v>
      </c>
      <c r="V963" s="578">
        <f>IF('B. Dashboard'!$D$53=1,IF(V819="",V927,V819),IF('B. Dashboard'!$D$53=2,IF(V855=22,V927,V855),IF('B. Dashboard'!$D$53=3,IF(V891="",V927,V891),(IF('B. Dashboard'!$D$53=4,V927)))))</f>
        <v>0</v>
      </c>
      <c r="W963" s="578">
        <f>IF('B. Dashboard'!$D$53=1,IF(W819="",W927,W819),IF('B. Dashboard'!$D$53=2,IF(W855=22,W927,W855),IF('B. Dashboard'!$D$53=3,IF(W891="",W927,W891),(IF('B. Dashboard'!$D$53=4,W927)))))</f>
        <v>0</v>
      </c>
      <c r="X963" s="578">
        <f>IF('B. Dashboard'!$D$53=1,IF(X819="",X927,X819),IF('B. Dashboard'!$D$53=2,IF(X855=22,X927,X855),IF('B. Dashboard'!$D$53=3,IF(X891="",X927,X891),(IF('B. Dashboard'!$D$53=4,X927)))))</f>
        <v>0</v>
      </c>
      <c r="Y963" s="578">
        <f>IF('B. Dashboard'!$D$53=1,IF(Y819="",Y927,Y819),IF('B. Dashboard'!$D$53=2,IF(Y855=22,Y927,Y855),IF('B. Dashboard'!$D$53=3,IF(Y891="",Y927,Y891),(IF('B. Dashboard'!$D$53=4,Y927)))))</f>
        <v>0</v>
      </c>
      <c r="Z963" s="578">
        <f>IF('B. Dashboard'!$D$53=1,IF(Z819="",Z927,Z819),IF('B. Dashboard'!$D$53=2,IF(Z855=22,Z927,Z855),IF('B. Dashboard'!$D$53=3,IF(Z891="",Z927,Z891),(IF('B. Dashboard'!$D$53=4,Z927)))))</f>
        <v>0</v>
      </c>
      <c r="AA963" s="578">
        <f>IF('B. Dashboard'!$D$53=1,IF(AA819="",AA927,AA819),IF('B. Dashboard'!$D$53=2,IF(AA855=22,AA927,AA855),IF('B. Dashboard'!$D$53=3,IF(AA891="",AA927,AA891),(IF('B. Dashboard'!$D$53=4,AA927)))))</f>
        <v>0</v>
      </c>
      <c r="AB963" s="578">
        <f>IF('B. Dashboard'!$D$53=1,IF(AB819="",AB927,AB819),IF('B. Dashboard'!$D$53=2,IF(AB855=22,AB927,AB855),IF('B. Dashboard'!$D$53=3,IF(AB891="",AB927,AB891),(IF('B. Dashboard'!$D$53=4,AB927)))))</f>
        <v>0</v>
      </c>
      <c r="AC963" s="578">
        <f>IF('B. Dashboard'!$D$53=1,IF(AC819="",AC927,AC819),IF('B. Dashboard'!$D$53=2,IF(AC855=22,AC927,AC855),IF('B. Dashboard'!$D$53=3,IF(AC891="",AC927,AC891),(IF('B. Dashboard'!$D$53=4,AC927)))))</f>
        <v>0</v>
      </c>
    </row>
    <row r="964" spans="1:29">
      <c r="B964" s="94"/>
      <c r="C964" s="237" t="str">
        <f t="shared" si="361"/>
        <v>S23</v>
      </c>
      <c r="D964" s="237" t="str">
        <f t="shared" si="362"/>
        <v>OTHER: complete as required</v>
      </c>
      <c r="E964" s="578">
        <f>IF('B. Dashboard'!$D$53=1,IF(E820="",E928,E820),IF('B. Dashboard'!$D$53=2,IF(E856=22,E928,E856),IF('B. Dashboard'!$D$53=3,IF(E892="",E928,E892),(IF('B. Dashboard'!$D$53=4,E928)))))</f>
        <v>0</v>
      </c>
      <c r="F964" s="578">
        <f>IF('B. Dashboard'!$D$53=1,IF(F820="",F928,F820),IF('B. Dashboard'!$D$53=2,IF(F856=22,F928,F856),IF('B. Dashboard'!$D$53=3,IF(F892="",F928,F892),(IF('B. Dashboard'!$D$53=4,F928)))))</f>
        <v>0</v>
      </c>
      <c r="G964" s="578">
        <f>IF('B. Dashboard'!$D$53=1,IF(G820="",G928,G820),IF('B. Dashboard'!$D$53=2,IF(G856=22,G928,G856),IF('B. Dashboard'!$D$53=3,IF(G892="",G928,G892),(IF('B. Dashboard'!$D$53=4,G928)))))</f>
        <v>0</v>
      </c>
      <c r="H964" s="578">
        <f>IF('B. Dashboard'!$D$53=1,IF(H820="",H928,H820),IF('B. Dashboard'!$D$53=2,IF(H856=22,H928,H856),IF('B. Dashboard'!$D$53=3,IF(H892="",H928,H892),(IF('B. Dashboard'!$D$53=4,H928)))))</f>
        <v>0</v>
      </c>
      <c r="I964" s="578">
        <f>IF('B. Dashboard'!$D$53=1,IF(I820="",I928,I820),IF('B. Dashboard'!$D$53=2,IF(I856=22,I928,I856),IF('B. Dashboard'!$D$53=3,IF(I892="",I928,I892),(IF('B. Dashboard'!$D$53=4,I928)))))</f>
        <v>0</v>
      </c>
      <c r="J964" s="578">
        <f>IF('B. Dashboard'!$D$53=1,IF(J820="",J928,J820),IF('B. Dashboard'!$D$53=2,IF(J856=22,J928,J856),IF('B. Dashboard'!$D$53=3,IF(J892="",J928,J892),(IF('B. Dashboard'!$D$53=4,J928)))))</f>
        <v>0</v>
      </c>
      <c r="K964" s="578">
        <f>IF('B. Dashboard'!$D$53=1,IF(K820="",K928,K820),IF('B. Dashboard'!$D$53=2,IF(K856=22,K928,K856),IF('B. Dashboard'!$D$53=3,IF(K892="",K928,K892),(IF('B. Dashboard'!$D$53=4,K928)))))</f>
        <v>0</v>
      </c>
      <c r="L964" s="578">
        <f>IF('B. Dashboard'!$D$53=1,IF(L820="",L928,L820),IF('B. Dashboard'!$D$53=2,IF(L856=22,L928,L856),IF('B. Dashboard'!$D$53=3,IF(L892="",L928,L892),(IF('B. Dashboard'!$D$53=4,L928)))))</f>
        <v>0</v>
      </c>
      <c r="M964" s="578">
        <f>IF('B. Dashboard'!$D$53=1,IF(M820="",M928,M820),IF('B. Dashboard'!$D$53=2,IF(M856=22,M928,M856),IF('B. Dashboard'!$D$53=3,IF(M892="",M928,M892),(IF('B. Dashboard'!$D$53=4,M928)))))</f>
        <v>0</v>
      </c>
      <c r="N964" s="578">
        <f>IF('B. Dashboard'!$D$53=1,IF(N820="",N928,N820),IF('B. Dashboard'!$D$53=2,IF(N856=22,N928,N856),IF('B. Dashboard'!$D$53=3,IF(N892="",N928,N892),(IF('B. Dashboard'!$D$53=4,N928)))))</f>
        <v>0</v>
      </c>
      <c r="O964" s="578">
        <f>IF('B. Dashboard'!$D$53=1,IF(O820="",O928,O820),IF('B. Dashboard'!$D$53=2,IF(O856=22,O928,O856),IF('B. Dashboard'!$D$53=3,IF(O892="",O928,O892),(IF('B. Dashboard'!$D$53=4,O928)))))</f>
        <v>0</v>
      </c>
      <c r="P964" s="578">
        <f>IF('B. Dashboard'!$D$53=1,IF(P820="",P928,P820),IF('B. Dashboard'!$D$53=2,IF(P856=22,P928,P856),IF('B. Dashboard'!$D$53=3,IF(P892="",P928,P892),(IF('B. Dashboard'!$D$53=4,P928)))))</f>
        <v>0</v>
      </c>
      <c r="Q964" s="578">
        <f>IF('B. Dashboard'!$D$53=1,IF(Q820="",Q928,Q820),IF('B. Dashboard'!$D$53=2,IF(Q856=22,Q928,Q856),IF('B. Dashboard'!$D$53=3,IF(Q892="",Q928,Q892),(IF('B. Dashboard'!$D$53=4,Q928)))))</f>
        <v>0</v>
      </c>
      <c r="R964" s="578">
        <f>IF('B. Dashboard'!$D$53=1,IF(R820="",R928,R820),IF('B. Dashboard'!$D$53=2,IF(R856=22,R928,R856),IF('B. Dashboard'!$D$53=3,IF(R892="",R928,R892),(IF('B. Dashboard'!$D$53=4,R928)))))</f>
        <v>0</v>
      </c>
      <c r="S964" s="578">
        <f>IF('B. Dashboard'!$D$53=1,IF(S820="",S928,S820),IF('B. Dashboard'!$D$53=2,IF(S856=22,S928,S856),IF('B. Dashboard'!$D$53=3,IF(S892="",S928,S892),(IF('B. Dashboard'!$D$53=4,S928)))))</f>
        <v>0</v>
      </c>
      <c r="T964" s="578">
        <f>IF('B. Dashboard'!$D$53=1,IF(T820="",T928,T820),IF('B. Dashboard'!$D$53=2,IF(T856=22,T928,T856),IF('B. Dashboard'!$D$53=3,IF(T892="",T928,T892),(IF('B. Dashboard'!$D$53=4,T928)))))</f>
        <v>0</v>
      </c>
      <c r="U964" s="578">
        <f>IF('B. Dashboard'!$D$53=1,IF(U820="",U928,U820),IF('B. Dashboard'!$D$53=2,IF(U856=22,U928,U856),IF('B. Dashboard'!$D$53=3,IF(U892="",U928,U892),(IF('B. Dashboard'!$D$53=4,U928)))))</f>
        <v>0</v>
      </c>
      <c r="V964" s="578">
        <f>IF('B. Dashboard'!$D$53=1,IF(V820="",V928,V820),IF('B. Dashboard'!$D$53=2,IF(V856=22,V928,V856),IF('B. Dashboard'!$D$53=3,IF(V892="",V928,V892),(IF('B. Dashboard'!$D$53=4,V928)))))</f>
        <v>0</v>
      </c>
      <c r="W964" s="578">
        <f>IF('B. Dashboard'!$D$53=1,IF(W820="",W928,W820),IF('B. Dashboard'!$D$53=2,IF(W856=22,W928,W856),IF('B. Dashboard'!$D$53=3,IF(W892="",W928,W892),(IF('B. Dashboard'!$D$53=4,W928)))))</f>
        <v>0</v>
      </c>
      <c r="X964" s="578">
        <f>IF('B. Dashboard'!$D$53=1,IF(X820="",X928,X820),IF('B. Dashboard'!$D$53=2,IF(X856=22,X928,X856),IF('B. Dashboard'!$D$53=3,IF(X892="",X928,X892),(IF('B. Dashboard'!$D$53=4,X928)))))</f>
        <v>0</v>
      </c>
      <c r="Y964" s="578">
        <f>IF('B. Dashboard'!$D$53=1,IF(Y820="",Y928,Y820),IF('B. Dashboard'!$D$53=2,IF(Y856=22,Y928,Y856),IF('B. Dashboard'!$D$53=3,IF(Y892="",Y928,Y892),(IF('B. Dashboard'!$D$53=4,Y928)))))</f>
        <v>0</v>
      </c>
      <c r="Z964" s="578">
        <f>IF('B. Dashboard'!$D$53=1,IF(Z820="",Z928,Z820),IF('B. Dashboard'!$D$53=2,IF(Z856=22,Z928,Z856),IF('B. Dashboard'!$D$53=3,IF(Z892="",Z928,Z892),(IF('B. Dashboard'!$D$53=4,Z928)))))</f>
        <v>0</v>
      </c>
      <c r="AA964" s="578">
        <f>IF('B. Dashboard'!$D$53=1,IF(AA820="",AA928,AA820),IF('B. Dashboard'!$D$53=2,IF(AA856=22,AA928,AA856),IF('B. Dashboard'!$D$53=3,IF(AA892="",AA928,AA892),(IF('B. Dashboard'!$D$53=4,AA928)))))</f>
        <v>0</v>
      </c>
      <c r="AB964" s="578">
        <f>IF('B. Dashboard'!$D$53=1,IF(AB820="",AB928,AB820),IF('B. Dashboard'!$D$53=2,IF(AB856=22,AB928,AB856),IF('B. Dashboard'!$D$53=3,IF(AB892="",AB928,AB892),(IF('B. Dashboard'!$D$53=4,AB928)))))</f>
        <v>0</v>
      </c>
      <c r="AC964" s="578">
        <f>IF('B. Dashboard'!$D$53=1,IF(AC820="",AC928,AC820),IF('B. Dashboard'!$D$53=2,IF(AC856=22,AC928,AC856),IF('B. Dashboard'!$D$53=3,IF(AC892="",AC928,AC892),(IF('B. Dashboard'!$D$53=4,AC928)))))</f>
        <v>0</v>
      </c>
    </row>
    <row r="965" spans="1:29">
      <c r="B965" s="94"/>
      <c r="C965" s="237" t="str">
        <f t="shared" si="361"/>
        <v>S24</v>
      </c>
      <c r="D965" s="237" t="str">
        <f t="shared" si="362"/>
        <v>OTHER: complete as required</v>
      </c>
      <c r="E965" s="578">
        <f>IF('B. Dashboard'!$D$53=1,IF(E821="",E929,E821),IF('B. Dashboard'!$D$53=2,IF(E857=22,E929,E857),IF('B. Dashboard'!$D$53=3,IF(E893="",E929,E893),(IF('B. Dashboard'!$D$53=4,E929)))))</f>
        <v>0</v>
      </c>
      <c r="F965" s="578">
        <f>IF('B. Dashboard'!$D$53=1,IF(F821="",F929,F821),IF('B. Dashboard'!$D$53=2,IF(F857=22,F929,F857),IF('B. Dashboard'!$D$53=3,IF(F893="",F929,F893),(IF('B. Dashboard'!$D$53=4,F929)))))</f>
        <v>0</v>
      </c>
      <c r="G965" s="578">
        <f>IF('B. Dashboard'!$D$53=1,IF(G821="",G929,G821),IF('B. Dashboard'!$D$53=2,IF(G857=22,G929,G857),IF('B. Dashboard'!$D$53=3,IF(G893="",G929,G893),(IF('B. Dashboard'!$D$53=4,G929)))))</f>
        <v>0</v>
      </c>
      <c r="H965" s="578">
        <f>IF('B. Dashboard'!$D$53=1,IF(H821="",H929,H821),IF('B. Dashboard'!$D$53=2,IF(H857=22,H929,H857),IF('B. Dashboard'!$D$53=3,IF(H893="",H929,H893),(IF('B. Dashboard'!$D$53=4,H929)))))</f>
        <v>0</v>
      </c>
      <c r="I965" s="578">
        <f>IF('B. Dashboard'!$D$53=1,IF(I821="",I929,I821),IF('B. Dashboard'!$D$53=2,IF(I857=22,I929,I857),IF('B. Dashboard'!$D$53=3,IF(I893="",I929,I893),(IF('B. Dashboard'!$D$53=4,I929)))))</f>
        <v>0</v>
      </c>
      <c r="J965" s="578">
        <f>IF('B. Dashboard'!$D$53=1,IF(J821="",J929,J821),IF('B. Dashboard'!$D$53=2,IF(J857=22,J929,J857),IF('B. Dashboard'!$D$53=3,IF(J893="",J929,J893),(IF('B. Dashboard'!$D$53=4,J929)))))</f>
        <v>0</v>
      </c>
      <c r="K965" s="578">
        <f>IF('B. Dashboard'!$D$53=1,IF(K821="",K929,K821),IF('B. Dashboard'!$D$53=2,IF(K857=22,K929,K857),IF('B. Dashboard'!$D$53=3,IF(K893="",K929,K893),(IF('B. Dashboard'!$D$53=4,K929)))))</f>
        <v>0</v>
      </c>
      <c r="L965" s="578">
        <f>IF('B. Dashboard'!$D$53=1,IF(L821="",L929,L821),IF('B. Dashboard'!$D$53=2,IF(L857=22,L929,L857),IF('B. Dashboard'!$D$53=3,IF(L893="",L929,L893),(IF('B. Dashboard'!$D$53=4,L929)))))</f>
        <v>0</v>
      </c>
      <c r="M965" s="578">
        <f>IF('B. Dashboard'!$D$53=1,IF(M821="",M929,M821),IF('B. Dashboard'!$D$53=2,IF(M857=22,M929,M857),IF('B. Dashboard'!$D$53=3,IF(M893="",M929,M893),(IF('B. Dashboard'!$D$53=4,M929)))))</f>
        <v>0</v>
      </c>
      <c r="N965" s="578">
        <f>IF('B. Dashboard'!$D$53=1,IF(N821="",N929,N821),IF('B. Dashboard'!$D$53=2,IF(N857=22,N929,N857),IF('B. Dashboard'!$D$53=3,IF(N893="",N929,N893),(IF('B. Dashboard'!$D$53=4,N929)))))</f>
        <v>0</v>
      </c>
      <c r="O965" s="578">
        <f>IF('B. Dashboard'!$D$53=1,IF(O821="",O929,O821),IF('B. Dashboard'!$D$53=2,IF(O857=22,O929,O857),IF('B. Dashboard'!$D$53=3,IF(O893="",O929,O893),(IF('B. Dashboard'!$D$53=4,O929)))))</f>
        <v>0</v>
      </c>
      <c r="P965" s="578">
        <f>IF('B. Dashboard'!$D$53=1,IF(P821="",P929,P821),IF('B. Dashboard'!$D$53=2,IF(P857=22,P929,P857),IF('B. Dashboard'!$D$53=3,IF(P893="",P929,P893),(IF('B. Dashboard'!$D$53=4,P929)))))</f>
        <v>0</v>
      </c>
      <c r="Q965" s="578">
        <f>IF('B. Dashboard'!$D$53=1,IF(Q821="",Q929,Q821),IF('B. Dashboard'!$D$53=2,IF(Q857=22,Q929,Q857),IF('B. Dashboard'!$D$53=3,IF(Q893="",Q929,Q893),(IF('B. Dashboard'!$D$53=4,Q929)))))</f>
        <v>0</v>
      </c>
      <c r="R965" s="578">
        <f>IF('B. Dashboard'!$D$53=1,IF(R821="",R929,R821),IF('B. Dashboard'!$D$53=2,IF(R857=22,R929,R857),IF('B. Dashboard'!$D$53=3,IF(R893="",R929,R893),(IF('B. Dashboard'!$D$53=4,R929)))))</f>
        <v>0</v>
      </c>
      <c r="S965" s="578">
        <f>IF('B. Dashboard'!$D$53=1,IF(S821="",S929,S821),IF('B. Dashboard'!$D$53=2,IF(S857=22,S929,S857),IF('B. Dashboard'!$D$53=3,IF(S893="",S929,S893),(IF('B. Dashboard'!$D$53=4,S929)))))</f>
        <v>0</v>
      </c>
      <c r="T965" s="578">
        <f>IF('B. Dashboard'!$D$53=1,IF(T821="",T929,T821),IF('B. Dashboard'!$D$53=2,IF(T857=22,T929,T857),IF('B. Dashboard'!$D$53=3,IF(T893="",T929,T893),(IF('B. Dashboard'!$D$53=4,T929)))))</f>
        <v>0</v>
      </c>
      <c r="U965" s="578">
        <f>IF('B. Dashboard'!$D$53=1,IF(U821="",U929,U821),IF('B. Dashboard'!$D$53=2,IF(U857=22,U929,U857),IF('B. Dashboard'!$D$53=3,IF(U893="",U929,U893),(IF('B. Dashboard'!$D$53=4,U929)))))</f>
        <v>0</v>
      </c>
      <c r="V965" s="578">
        <f>IF('B. Dashboard'!$D$53=1,IF(V821="",V929,V821),IF('B. Dashboard'!$D$53=2,IF(V857=22,V929,V857),IF('B. Dashboard'!$D$53=3,IF(V893="",V929,V893),(IF('B. Dashboard'!$D$53=4,V929)))))</f>
        <v>0</v>
      </c>
      <c r="W965" s="578">
        <f>IF('B. Dashboard'!$D$53=1,IF(W821="",W929,W821),IF('B. Dashboard'!$D$53=2,IF(W857=22,W929,W857),IF('B. Dashboard'!$D$53=3,IF(W893="",W929,W893),(IF('B. Dashboard'!$D$53=4,W929)))))</f>
        <v>0</v>
      </c>
      <c r="X965" s="578">
        <f>IF('B. Dashboard'!$D$53=1,IF(X821="",X929,X821),IF('B. Dashboard'!$D$53=2,IF(X857=22,X929,X857),IF('B. Dashboard'!$D$53=3,IF(X893="",X929,X893),(IF('B. Dashboard'!$D$53=4,X929)))))</f>
        <v>0</v>
      </c>
      <c r="Y965" s="578">
        <f>IF('B. Dashboard'!$D$53=1,IF(Y821="",Y929,Y821),IF('B. Dashboard'!$D$53=2,IF(Y857=22,Y929,Y857),IF('B. Dashboard'!$D$53=3,IF(Y893="",Y929,Y893),(IF('B. Dashboard'!$D$53=4,Y929)))))</f>
        <v>0</v>
      </c>
      <c r="Z965" s="578">
        <f>IF('B. Dashboard'!$D$53=1,IF(Z821="",Z929,Z821),IF('B. Dashboard'!$D$53=2,IF(Z857=22,Z929,Z857),IF('B. Dashboard'!$D$53=3,IF(Z893="",Z929,Z893),(IF('B. Dashboard'!$D$53=4,Z929)))))</f>
        <v>0</v>
      </c>
      <c r="AA965" s="578">
        <f>IF('B. Dashboard'!$D$53=1,IF(AA821="",AA929,AA821),IF('B. Dashboard'!$D$53=2,IF(AA857=22,AA929,AA857),IF('B. Dashboard'!$D$53=3,IF(AA893="",AA929,AA893),(IF('B. Dashboard'!$D$53=4,AA929)))))</f>
        <v>0</v>
      </c>
      <c r="AB965" s="578">
        <f>IF('B. Dashboard'!$D$53=1,IF(AB821="",AB929,AB821),IF('B. Dashboard'!$D$53=2,IF(AB857=22,AB929,AB857),IF('B. Dashboard'!$D$53=3,IF(AB893="",AB929,AB893),(IF('B. Dashboard'!$D$53=4,AB929)))))</f>
        <v>0</v>
      </c>
      <c r="AC965" s="578">
        <f>IF('B. Dashboard'!$D$53=1,IF(AC821="",AC929,AC821),IF('B. Dashboard'!$D$53=2,IF(AC857=22,AC929,AC857),IF('B. Dashboard'!$D$53=3,IF(AC893="",AC929,AC893),(IF('B. Dashboard'!$D$53=4,AC929)))))</f>
        <v>0</v>
      </c>
    </row>
    <row r="966" spans="1:29">
      <c r="B966" s="94"/>
      <c r="C966" s="237" t="str">
        <f t="shared" si="361"/>
        <v>S25</v>
      </c>
      <c r="D966" s="237" t="str">
        <f t="shared" si="362"/>
        <v>OTHER: complete as required</v>
      </c>
      <c r="E966" s="578">
        <f>IF('B. Dashboard'!$D$53=1,IF(E822="",E930,E822),IF('B. Dashboard'!$D$53=2,IF(E858=22,E930,E858),IF('B. Dashboard'!$D$53=3,IF(E894="",E930,E894),(IF('B. Dashboard'!$D$53=4,E930)))))</f>
        <v>0</v>
      </c>
      <c r="F966" s="578">
        <f>IF('B. Dashboard'!$D$53=1,IF(F822="",F930,F822),IF('B. Dashboard'!$D$53=2,IF(F858=22,F930,F858),IF('B. Dashboard'!$D$53=3,IF(F894="",F930,F894),(IF('B. Dashboard'!$D$53=4,F930)))))</f>
        <v>0</v>
      </c>
      <c r="G966" s="578">
        <f>IF('B. Dashboard'!$D$53=1,IF(G822="",G930,G822),IF('B. Dashboard'!$D$53=2,IF(G858=22,G930,G858),IF('B. Dashboard'!$D$53=3,IF(G894="",G930,G894),(IF('B. Dashboard'!$D$53=4,G930)))))</f>
        <v>0</v>
      </c>
      <c r="H966" s="578">
        <f>IF('B. Dashboard'!$D$53=1,IF(H822="",H930,H822),IF('B. Dashboard'!$D$53=2,IF(H858=22,H930,H858),IF('B. Dashboard'!$D$53=3,IF(H894="",H930,H894),(IF('B. Dashboard'!$D$53=4,H930)))))</f>
        <v>0</v>
      </c>
      <c r="I966" s="578">
        <f>IF('B. Dashboard'!$D$53=1,IF(I822="",I930,I822),IF('B. Dashboard'!$D$53=2,IF(I858=22,I930,I858),IF('B. Dashboard'!$D$53=3,IF(I894="",I930,I894),(IF('B. Dashboard'!$D$53=4,I930)))))</f>
        <v>0</v>
      </c>
      <c r="J966" s="578">
        <f>IF('B. Dashboard'!$D$53=1,IF(J822="",J930,J822),IF('B. Dashboard'!$D$53=2,IF(J858=22,J930,J858),IF('B. Dashboard'!$D$53=3,IF(J894="",J930,J894),(IF('B. Dashboard'!$D$53=4,J930)))))</f>
        <v>0</v>
      </c>
      <c r="K966" s="578">
        <f>IF('B. Dashboard'!$D$53=1,IF(K822="",K930,K822),IF('B. Dashboard'!$D$53=2,IF(K858=22,K930,K858),IF('B. Dashboard'!$D$53=3,IF(K894="",K930,K894),(IF('B. Dashboard'!$D$53=4,K930)))))</f>
        <v>0</v>
      </c>
      <c r="L966" s="578">
        <f>IF('B. Dashboard'!$D$53=1,IF(L822="",L930,L822),IF('B. Dashboard'!$D$53=2,IF(L858=22,L930,L858),IF('B. Dashboard'!$D$53=3,IF(L894="",L930,L894),(IF('B. Dashboard'!$D$53=4,L930)))))</f>
        <v>0</v>
      </c>
      <c r="M966" s="578">
        <f>IF('B. Dashboard'!$D$53=1,IF(M822="",M930,M822),IF('B. Dashboard'!$D$53=2,IF(M858=22,M930,M858),IF('B. Dashboard'!$D$53=3,IF(M894="",M930,M894),(IF('B. Dashboard'!$D$53=4,M930)))))</f>
        <v>0</v>
      </c>
      <c r="N966" s="578">
        <f>IF('B. Dashboard'!$D$53=1,IF(N822="",N930,N822),IF('B. Dashboard'!$D$53=2,IF(N858=22,N930,N858),IF('B. Dashboard'!$D$53=3,IF(N894="",N930,N894),(IF('B. Dashboard'!$D$53=4,N930)))))</f>
        <v>0</v>
      </c>
      <c r="O966" s="578">
        <f>IF('B. Dashboard'!$D$53=1,IF(O822="",O930,O822),IF('B. Dashboard'!$D$53=2,IF(O858=22,O930,O858),IF('B. Dashboard'!$D$53=3,IF(O894="",O930,O894),(IF('B. Dashboard'!$D$53=4,O930)))))</f>
        <v>0</v>
      </c>
      <c r="P966" s="578">
        <f>IF('B. Dashboard'!$D$53=1,IF(P822="",P930,P822),IF('B. Dashboard'!$D$53=2,IF(P858=22,P930,P858),IF('B. Dashboard'!$D$53=3,IF(P894="",P930,P894),(IF('B. Dashboard'!$D$53=4,P930)))))</f>
        <v>0</v>
      </c>
      <c r="Q966" s="578">
        <f>IF('B. Dashboard'!$D$53=1,IF(Q822="",Q930,Q822),IF('B. Dashboard'!$D$53=2,IF(Q858=22,Q930,Q858),IF('B. Dashboard'!$D$53=3,IF(Q894="",Q930,Q894),(IF('B. Dashboard'!$D$53=4,Q930)))))</f>
        <v>0</v>
      </c>
      <c r="R966" s="578">
        <f>IF('B. Dashboard'!$D$53=1,IF(R822="",R930,R822),IF('B. Dashboard'!$D$53=2,IF(R858=22,R930,R858),IF('B. Dashboard'!$D$53=3,IF(R894="",R930,R894),(IF('B. Dashboard'!$D$53=4,R930)))))</f>
        <v>0</v>
      </c>
      <c r="S966" s="578">
        <f>IF('B. Dashboard'!$D$53=1,IF(S822="",S930,S822),IF('B. Dashboard'!$D$53=2,IF(S858=22,S930,S858),IF('B. Dashboard'!$D$53=3,IF(S894="",S930,S894),(IF('B. Dashboard'!$D$53=4,S930)))))</f>
        <v>0</v>
      </c>
      <c r="T966" s="578">
        <f>IF('B. Dashboard'!$D$53=1,IF(T822="",T930,T822),IF('B. Dashboard'!$D$53=2,IF(T858=22,T930,T858),IF('B. Dashboard'!$D$53=3,IF(T894="",T930,T894),(IF('B. Dashboard'!$D$53=4,T930)))))</f>
        <v>0</v>
      </c>
      <c r="U966" s="578">
        <f>IF('B. Dashboard'!$D$53=1,IF(U822="",U930,U822),IF('B. Dashboard'!$D$53=2,IF(U858=22,U930,U858),IF('B. Dashboard'!$D$53=3,IF(U894="",U930,U894),(IF('B. Dashboard'!$D$53=4,U930)))))</f>
        <v>0</v>
      </c>
      <c r="V966" s="578">
        <f>IF('B. Dashboard'!$D$53=1,IF(V822="",V930,V822),IF('B. Dashboard'!$D$53=2,IF(V858=22,V930,V858),IF('B. Dashboard'!$D$53=3,IF(V894="",V930,V894),(IF('B. Dashboard'!$D$53=4,V930)))))</f>
        <v>0</v>
      </c>
      <c r="W966" s="578">
        <f>IF('B. Dashboard'!$D$53=1,IF(W822="",W930,W822),IF('B. Dashboard'!$D$53=2,IF(W858=22,W930,W858),IF('B. Dashboard'!$D$53=3,IF(W894="",W930,W894),(IF('B. Dashboard'!$D$53=4,W930)))))</f>
        <v>0</v>
      </c>
      <c r="X966" s="578">
        <f>IF('B. Dashboard'!$D$53=1,IF(X822="",X930,X822),IF('B. Dashboard'!$D$53=2,IF(X858=22,X930,X858),IF('B. Dashboard'!$D$53=3,IF(X894="",X930,X894),(IF('B. Dashboard'!$D$53=4,X930)))))</f>
        <v>0</v>
      </c>
      <c r="Y966" s="578">
        <f>IF('B. Dashboard'!$D$53=1,IF(Y822="",Y930,Y822),IF('B. Dashboard'!$D$53=2,IF(Y858=22,Y930,Y858),IF('B. Dashboard'!$D$53=3,IF(Y894="",Y930,Y894),(IF('B. Dashboard'!$D$53=4,Y930)))))</f>
        <v>0</v>
      </c>
      <c r="Z966" s="578">
        <f>IF('B. Dashboard'!$D$53=1,IF(Z822="",Z930,Z822),IF('B. Dashboard'!$D$53=2,IF(Z858=22,Z930,Z858),IF('B. Dashboard'!$D$53=3,IF(Z894="",Z930,Z894),(IF('B. Dashboard'!$D$53=4,Z930)))))</f>
        <v>0</v>
      </c>
      <c r="AA966" s="578">
        <f>IF('B. Dashboard'!$D$53=1,IF(AA822="",AA930,AA822),IF('B. Dashboard'!$D$53=2,IF(AA858=22,AA930,AA858),IF('B. Dashboard'!$D$53=3,IF(AA894="",AA930,AA894),(IF('B. Dashboard'!$D$53=4,AA930)))))</f>
        <v>0</v>
      </c>
      <c r="AB966" s="578">
        <f>IF('B. Dashboard'!$D$53=1,IF(AB822="",AB930,AB822),IF('B. Dashboard'!$D$53=2,IF(AB858=22,AB930,AB858),IF('B. Dashboard'!$D$53=3,IF(AB894="",AB930,AB894),(IF('B. Dashboard'!$D$53=4,AB930)))))</f>
        <v>0</v>
      </c>
      <c r="AC966" s="578">
        <f>IF('B. Dashboard'!$D$53=1,IF(AC822="",AC930,AC822),IF('B. Dashboard'!$D$53=2,IF(AC858=22,AC930,AC858),IF('B. Dashboard'!$D$53=3,IF(AC894="",AC930,AC894),(IF('B. Dashboard'!$D$53=4,AC930)))))</f>
        <v>0</v>
      </c>
    </row>
    <row r="967" spans="1:29">
      <c r="B967" s="94"/>
      <c r="C967" s="237" t="str">
        <f t="shared" si="361"/>
        <v>S26</v>
      </c>
      <c r="D967" s="237" t="str">
        <f t="shared" si="362"/>
        <v>OTHER: complete as required</v>
      </c>
      <c r="E967" s="578">
        <f>IF('B. Dashboard'!$D$53=1,IF(E823="",E931,E823),IF('B. Dashboard'!$D$53=2,IF(E859=22,E931,E859),IF('B. Dashboard'!$D$53=3,IF(E895="",E931,E895),(IF('B. Dashboard'!$D$53=4,E931)))))</f>
        <v>0</v>
      </c>
      <c r="F967" s="578">
        <f>IF('B. Dashboard'!$D$53=1,IF(F823="",F931,F823),IF('B. Dashboard'!$D$53=2,IF(F859=22,F931,F859),IF('B. Dashboard'!$D$53=3,IF(F895="",F931,F895),(IF('B. Dashboard'!$D$53=4,F931)))))</f>
        <v>0</v>
      </c>
      <c r="G967" s="578">
        <f>IF('B. Dashboard'!$D$53=1,IF(G823="",G931,G823),IF('B. Dashboard'!$D$53=2,IF(G859=22,G931,G859),IF('B. Dashboard'!$D$53=3,IF(G895="",G931,G895),(IF('B. Dashboard'!$D$53=4,G931)))))</f>
        <v>0</v>
      </c>
      <c r="H967" s="578">
        <f>IF('B. Dashboard'!$D$53=1,IF(H823="",H931,H823),IF('B. Dashboard'!$D$53=2,IF(H859=22,H931,H859),IF('B. Dashboard'!$D$53=3,IF(H895="",H931,H895),(IF('B. Dashboard'!$D$53=4,H931)))))</f>
        <v>0</v>
      </c>
      <c r="I967" s="578">
        <f>IF('B. Dashboard'!$D$53=1,IF(I823="",I931,I823),IF('B. Dashboard'!$D$53=2,IF(I859=22,I931,I859),IF('B. Dashboard'!$D$53=3,IF(I895="",I931,I895),(IF('B. Dashboard'!$D$53=4,I931)))))</f>
        <v>0</v>
      </c>
      <c r="J967" s="578">
        <f>IF('B. Dashboard'!$D$53=1,IF(J823="",J931,J823),IF('B. Dashboard'!$D$53=2,IF(J859=22,J931,J859),IF('B. Dashboard'!$D$53=3,IF(J895="",J931,J895),(IF('B. Dashboard'!$D$53=4,J931)))))</f>
        <v>0</v>
      </c>
      <c r="K967" s="578">
        <f>IF('B. Dashboard'!$D$53=1,IF(K823="",K931,K823),IF('B. Dashboard'!$D$53=2,IF(K859=22,K931,K859),IF('B. Dashboard'!$D$53=3,IF(K895="",K931,K895),(IF('B. Dashboard'!$D$53=4,K931)))))</f>
        <v>0</v>
      </c>
      <c r="L967" s="578">
        <f>IF('B. Dashboard'!$D$53=1,IF(L823="",L931,L823),IF('B. Dashboard'!$D$53=2,IF(L859=22,L931,L859),IF('B. Dashboard'!$D$53=3,IF(L895="",L931,L895),(IF('B. Dashboard'!$D$53=4,L931)))))</f>
        <v>0</v>
      </c>
      <c r="M967" s="578">
        <f>IF('B. Dashboard'!$D$53=1,IF(M823="",M931,M823),IF('B. Dashboard'!$D$53=2,IF(M859=22,M931,M859),IF('B. Dashboard'!$D$53=3,IF(M895="",M931,M895),(IF('B. Dashboard'!$D$53=4,M931)))))</f>
        <v>0</v>
      </c>
      <c r="N967" s="578">
        <f>IF('B. Dashboard'!$D$53=1,IF(N823="",N931,N823),IF('B. Dashboard'!$D$53=2,IF(N859=22,N931,N859),IF('B. Dashboard'!$D$53=3,IF(N895="",N931,N895),(IF('B. Dashboard'!$D$53=4,N931)))))</f>
        <v>0</v>
      </c>
      <c r="O967" s="578">
        <f>IF('B. Dashboard'!$D$53=1,IF(O823="",O931,O823),IF('B. Dashboard'!$D$53=2,IF(O859=22,O931,O859),IF('B. Dashboard'!$D$53=3,IF(O895="",O931,O895),(IF('B. Dashboard'!$D$53=4,O931)))))</f>
        <v>0</v>
      </c>
      <c r="P967" s="578">
        <f>IF('B. Dashboard'!$D$53=1,IF(P823="",P931,P823),IF('B. Dashboard'!$D$53=2,IF(P859=22,P931,P859),IF('B. Dashboard'!$D$53=3,IF(P895="",P931,P895),(IF('B. Dashboard'!$D$53=4,P931)))))</f>
        <v>0</v>
      </c>
      <c r="Q967" s="578">
        <f>IF('B. Dashboard'!$D$53=1,IF(Q823="",Q931,Q823),IF('B. Dashboard'!$D$53=2,IF(Q859=22,Q931,Q859),IF('B. Dashboard'!$D$53=3,IF(Q895="",Q931,Q895),(IF('B. Dashboard'!$D$53=4,Q931)))))</f>
        <v>0</v>
      </c>
      <c r="R967" s="578">
        <f>IF('B. Dashboard'!$D$53=1,IF(R823="",R931,R823),IF('B. Dashboard'!$D$53=2,IF(R859=22,R931,R859),IF('B. Dashboard'!$D$53=3,IF(R895="",R931,R895),(IF('B. Dashboard'!$D$53=4,R931)))))</f>
        <v>0</v>
      </c>
      <c r="S967" s="578">
        <f>IF('B. Dashboard'!$D$53=1,IF(S823="",S931,S823),IF('B. Dashboard'!$D$53=2,IF(S859=22,S931,S859),IF('B. Dashboard'!$D$53=3,IF(S895="",S931,S895),(IF('B. Dashboard'!$D$53=4,S931)))))</f>
        <v>0</v>
      </c>
      <c r="T967" s="578">
        <f>IF('B. Dashboard'!$D$53=1,IF(T823="",T931,T823),IF('B. Dashboard'!$D$53=2,IF(T859=22,T931,T859),IF('B. Dashboard'!$D$53=3,IF(T895="",T931,T895),(IF('B. Dashboard'!$D$53=4,T931)))))</f>
        <v>0</v>
      </c>
      <c r="U967" s="578">
        <f>IF('B. Dashboard'!$D$53=1,IF(U823="",U931,U823),IF('B. Dashboard'!$D$53=2,IF(U859=22,U931,U859),IF('B. Dashboard'!$D$53=3,IF(U895="",U931,U895),(IF('B. Dashboard'!$D$53=4,U931)))))</f>
        <v>0</v>
      </c>
      <c r="V967" s="578">
        <f>IF('B. Dashboard'!$D$53=1,IF(V823="",V931,V823),IF('B. Dashboard'!$D$53=2,IF(V859=22,V931,V859),IF('B. Dashboard'!$D$53=3,IF(V895="",V931,V895),(IF('B. Dashboard'!$D$53=4,V931)))))</f>
        <v>0</v>
      </c>
      <c r="W967" s="578">
        <f>IF('B. Dashboard'!$D$53=1,IF(W823="",W931,W823),IF('B. Dashboard'!$D$53=2,IF(W859=22,W931,W859),IF('B. Dashboard'!$D$53=3,IF(W895="",W931,W895),(IF('B. Dashboard'!$D$53=4,W931)))))</f>
        <v>0</v>
      </c>
      <c r="X967" s="578">
        <f>IF('B. Dashboard'!$D$53=1,IF(X823="",X931,X823),IF('B. Dashboard'!$D$53=2,IF(X859=22,X931,X859),IF('B. Dashboard'!$D$53=3,IF(X895="",X931,X895),(IF('B. Dashboard'!$D$53=4,X931)))))</f>
        <v>0</v>
      </c>
      <c r="Y967" s="578">
        <f>IF('B. Dashboard'!$D$53=1,IF(Y823="",Y931,Y823),IF('B. Dashboard'!$D$53=2,IF(Y859=22,Y931,Y859),IF('B. Dashboard'!$D$53=3,IF(Y895="",Y931,Y895),(IF('B. Dashboard'!$D$53=4,Y931)))))</f>
        <v>0</v>
      </c>
      <c r="Z967" s="578">
        <f>IF('B. Dashboard'!$D$53=1,IF(Z823="",Z931,Z823),IF('B. Dashboard'!$D$53=2,IF(Z859=22,Z931,Z859),IF('B. Dashboard'!$D$53=3,IF(Z895="",Z931,Z895),(IF('B. Dashboard'!$D$53=4,Z931)))))</f>
        <v>0</v>
      </c>
      <c r="AA967" s="578">
        <f>IF('B. Dashboard'!$D$53=1,IF(AA823="",AA931,AA823),IF('B. Dashboard'!$D$53=2,IF(AA859=22,AA931,AA859),IF('B. Dashboard'!$D$53=3,IF(AA895="",AA931,AA895),(IF('B. Dashboard'!$D$53=4,AA931)))))</f>
        <v>0</v>
      </c>
      <c r="AB967" s="578">
        <f>IF('B. Dashboard'!$D$53=1,IF(AB823="",AB931,AB823),IF('B. Dashboard'!$D$53=2,IF(AB859=22,AB931,AB859),IF('B. Dashboard'!$D$53=3,IF(AB895="",AB931,AB895),(IF('B. Dashboard'!$D$53=4,AB931)))))</f>
        <v>0</v>
      </c>
      <c r="AC967" s="578">
        <f>IF('B. Dashboard'!$D$53=1,IF(AC823="",AC931,AC823),IF('B. Dashboard'!$D$53=2,IF(AC859=22,AC931,AC859),IF('B. Dashboard'!$D$53=3,IF(AC895="",AC931,AC895),(IF('B. Dashboard'!$D$53=4,AC931)))))</f>
        <v>0</v>
      </c>
    </row>
    <row r="968" spans="1:29">
      <c r="B968" s="94"/>
      <c r="C968" s="237" t="str">
        <f t="shared" si="361"/>
        <v>S27</v>
      </c>
      <c r="D968" s="237" t="str">
        <f t="shared" si="362"/>
        <v>OTHER: complete as required</v>
      </c>
      <c r="E968" s="578">
        <f>IF('B. Dashboard'!$D$53=1,IF(E824="",E932,E824),IF('B. Dashboard'!$D$53=2,IF(E860=22,E932,E860),IF('B. Dashboard'!$D$53=3,IF(E896="",E932,E896),(IF('B. Dashboard'!$D$53=4,E932)))))</f>
        <v>0</v>
      </c>
      <c r="F968" s="578">
        <f>IF('B. Dashboard'!$D$53=1,IF(F824="",F932,F824),IF('B. Dashboard'!$D$53=2,IF(F860=22,F932,F860),IF('B. Dashboard'!$D$53=3,IF(F896="",F932,F896),(IF('B. Dashboard'!$D$53=4,F932)))))</f>
        <v>0</v>
      </c>
      <c r="G968" s="578">
        <f>IF('B. Dashboard'!$D$53=1,IF(G824="",G932,G824),IF('B. Dashboard'!$D$53=2,IF(G860=22,G932,G860),IF('B. Dashboard'!$D$53=3,IF(G896="",G932,G896),(IF('B. Dashboard'!$D$53=4,G932)))))</f>
        <v>0</v>
      </c>
      <c r="H968" s="578">
        <f>IF('B. Dashboard'!$D$53=1,IF(H824="",H932,H824),IF('B. Dashboard'!$D$53=2,IF(H860=22,H932,H860),IF('B. Dashboard'!$D$53=3,IF(H896="",H932,H896),(IF('B. Dashboard'!$D$53=4,H932)))))</f>
        <v>0</v>
      </c>
      <c r="I968" s="578">
        <f>IF('B. Dashboard'!$D$53=1,IF(I824="",I932,I824),IF('B. Dashboard'!$D$53=2,IF(I860=22,I932,I860),IF('B. Dashboard'!$D$53=3,IF(I896="",I932,I896),(IF('B. Dashboard'!$D$53=4,I932)))))</f>
        <v>0</v>
      </c>
      <c r="J968" s="578">
        <f>IF('B. Dashboard'!$D$53=1,IF(J824="",J932,J824),IF('B. Dashboard'!$D$53=2,IF(J860=22,J932,J860),IF('B. Dashboard'!$D$53=3,IF(J896="",J932,J896),(IF('B. Dashboard'!$D$53=4,J932)))))</f>
        <v>0</v>
      </c>
      <c r="K968" s="578">
        <f>IF('B. Dashboard'!$D$53=1,IF(K824="",K932,K824),IF('B. Dashboard'!$D$53=2,IF(K860=22,K932,K860),IF('B. Dashboard'!$D$53=3,IF(K896="",K932,K896),(IF('B. Dashboard'!$D$53=4,K932)))))</f>
        <v>0</v>
      </c>
      <c r="L968" s="578">
        <f>IF('B. Dashboard'!$D$53=1,IF(L824="",L932,L824),IF('B. Dashboard'!$D$53=2,IF(L860=22,L932,L860),IF('B. Dashboard'!$D$53=3,IF(L896="",L932,L896),(IF('B. Dashboard'!$D$53=4,L932)))))</f>
        <v>0</v>
      </c>
      <c r="M968" s="578">
        <f>IF('B. Dashboard'!$D$53=1,IF(M824="",M932,M824),IF('B. Dashboard'!$D$53=2,IF(M860=22,M932,M860),IF('B. Dashboard'!$D$53=3,IF(M896="",M932,M896),(IF('B. Dashboard'!$D$53=4,M932)))))</f>
        <v>0</v>
      </c>
      <c r="N968" s="578">
        <f>IF('B. Dashboard'!$D$53=1,IF(N824="",N932,N824),IF('B. Dashboard'!$D$53=2,IF(N860=22,N932,N860),IF('B. Dashboard'!$D$53=3,IF(N896="",N932,N896),(IF('B. Dashboard'!$D$53=4,N932)))))</f>
        <v>0</v>
      </c>
      <c r="O968" s="578">
        <f>IF('B. Dashboard'!$D$53=1,IF(O824="",O932,O824),IF('B. Dashboard'!$D$53=2,IF(O860=22,O932,O860),IF('B. Dashboard'!$D$53=3,IF(O896="",O932,O896),(IF('B. Dashboard'!$D$53=4,O932)))))</f>
        <v>0</v>
      </c>
      <c r="P968" s="578">
        <f>IF('B. Dashboard'!$D$53=1,IF(P824="",P932,P824),IF('B. Dashboard'!$D$53=2,IF(P860=22,P932,P860),IF('B. Dashboard'!$D$53=3,IF(P896="",P932,P896),(IF('B. Dashboard'!$D$53=4,P932)))))</f>
        <v>0</v>
      </c>
      <c r="Q968" s="578">
        <f>IF('B. Dashboard'!$D$53=1,IF(Q824="",Q932,Q824),IF('B. Dashboard'!$D$53=2,IF(Q860=22,Q932,Q860),IF('B. Dashboard'!$D$53=3,IF(Q896="",Q932,Q896),(IF('B. Dashboard'!$D$53=4,Q932)))))</f>
        <v>0</v>
      </c>
      <c r="R968" s="578">
        <f>IF('B. Dashboard'!$D$53=1,IF(R824="",R932,R824),IF('B. Dashboard'!$D$53=2,IF(R860=22,R932,R860),IF('B. Dashboard'!$D$53=3,IF(R896="",R932,R896),(IF('B. Dashboard'!$D$53=4,R932)))))</f>
        <v>0</v>
      </c>
      <c r="S968" s="578">
        <f>IF('B. Dashboard'!$D$53=1,IF(S824="",S932,S824),IF('B. Dashboard'!$D$53=2,IF(S860=22,S932,S860),IF('B. Dashboard'!$D$53=3,IF(S896="",S932,S896),(IF('B. Dashboard'!$D$53=4,S932)))))</f>
        <v>0</v>
      </c>
      <c r="T968" s="578">
        <f>IF('B. Dashboard'!$D$53=1,IF(T824="",T932,T824),IF('B. Dashboard'!$D$53=2,IF(T860=22,T932,T860),IF('B. Dashboard'!$D$53=3,IF(T896="",T932,T896),(IF('B. Dashboard'!$D$53=4,T932)))))</f>
        <v>0</v>
      </c>
      <c r="U968" s="578">
        <f>IF('B. Dashboard'!$D$53=1,IF(U824="",U932,U824),IF('B. Dashboard'!$D$53=2,IF(U860=22,U932,U860),IF('B. Dashboard'!$D$53=3,IF(U896="",U932,U896),(IF('B. Dashboard'!$D$53=4,U932)))))</f>
        <v>0</v>
      </c>
      <c r="V968" s="578">
        <f>IF('B. Dashboard'!$D$53=1,IF(V824="",V932,V824),IF('B. Dashboard'!$D$53=2,IF(V860=22,V932,V860),IF('B. Dashboard'!$D$53=3,IF(V896="",V932,V896),(IF('B. Dashboard'!$D$53=4,V932)))))</f>
        <v>0</v>
      </c>
      <c r="W968" s="578">
        <f>IF('B. Dashboard'!$D$53=1,IF(W824="",W932,W824),IF('B. Dashboard'!$D$53=2,IF(W860=22,W932,W860),IF('B. Dashboard'!$D$53=3,IF(W896="",W932,W896),(IF('B. Dashboard'!$D$53=4,W932)))))</f>
        <v>0</v>
      </c>
      <c r="X968" s="578">
        <f>IF('B. Dashboard'!$D$53=1,IF(X824="",X932,X824),IF('B. Dashboard'!$D$53=2,IF(X860=22,X932,X860),IF('B. Dashboard'!$D$53=3,IF(X896="",X932,X896),(IF('B. Dashboard'!$D$53=4,X932)))))</f>
        <v>0</v>
      </c>
      <c r="Y968" s="578">
        <f>IF('B. Dashboard'!$D$53=1,IF(Y824="",Y932,Y824),IF('B. Dashboard'!$D$53=2,IF(Y860=22,Y932,Y860),IF('B. Dashboard'!$D$53=3,IF(Y896="",Y932,Y896),(IF('B. Dashboard'!$D$53=4,Y932)))))</f>
        <v>0</v>
      </c>
      <c r="Z968" s="578">
        <f>IF('B. Dashboard'!$D$53=1,IF(Z824="",Z932,Z824),IF('B. Dashboard'!$D$53=2,IF(Z860=22,Z932,Z860),IF('B. Dashboard'!$D$53=3,IF(Z896="",Z932,Z896),(IF('B. Dashboard'!$D$53=4,Z932)))))</f>
        <v>0</v>
      </c>
      <c r="AA968" s="578">
        <f>IF('B. Dashboard'!$D$53=1,IF(AA824="",AA932,AA824),IF('B. Dashboard'!$D$53=2,IF(AA860=22,AA932,AA860),IF('B. Dashboard'!$D$53=3,IF(AA896="",AA932,AA896),(IF('B. Dashboard'!$D$53=4,AA932)))))</f>
        <v>0</v>
      </c>
      <c r="AB968" s="578">
        <f>IF('B. Dashboard'!$D$53=1,IF(AB824="",AB932,AB824),IF('B. Dashboard'!$D$53=2,IF(AB860=22,AB932,AB860),IF('B. Dashboard'!$D$53=3,IF(AB896="",AB932,AB896),(IF('B. Dashboard'!$D$53=4,AB932)))))</f>
        <v>0</v>
      </c>
      <c r="AC968" s="578">
        <f>IF('B. Dashboard'!$D$53=1,IF(AC824="",AC932,AC824),IF('B. Dashboard'!$D$53=2,IF(AC860=22,AC932,AC860),IF('B. Dashboard'!$D$53=3,IF(AC896="",AC932,AC896),(IF('B. Dashboard'!$D$53=4,AC932)))))</f>
        <v>0</v>
      </c>
    </row>
    <row r="969" spans="1:29">
      <c r="B969" s="94"/>
      <c r="C969" s="237" t="str">
        <f t="shared" si="361"/>
        <v>S28</v>
      </c>
      <c r="D969" s="237" t="str">
        <f t="shared" si="362"/>
        <v>OTHER: complete as required</v>
      </c>
      <c r="E969" s="578">
        <f>IF('B. Dashboard'!$D$53=1,IF(E825="",E933,E825),IF('B. Dashboard'!$D$53=2,IF(E861=22,E933,E861),IF('B. Dashboard'!$D$53=3,IF(E897="",E933,E897),(IF('B. Dashboard'!$D$53=4,E933)))))</f>
        <v>0</v>
      </c>
      <c r="F969" s="578">
        <f>IF('B. Dashboard'!$D$53=1,IF(F825="",F933,F825),IF('B. Dashboard'!$D$53=2,IF(F861=22,F933,F861),IF('B. Dashboard'!$D$53=3,IF(F897="",F933,F897),(IF('B. Dashboard'!$D$53=4,F933)))))</f>
        <v>0</v>
      </c>
      <c r="G969" s="578">
        <f>IF('B. Dashboard'!$D$53=1,IF(G825="",G933,G825),IF('B. Dashboard'!$D$53=2,IF(G861=22,G933,G861),IF('B. Dashboard'!$D$53=3,IF(G897="",G933,G897),(IF('B. Dashboard'!$D$53=4,G933)))))</f>
        <v>0</v>
      </c>
      <c r="H969" s="578">
        <f>IF('B. Dashboard'!$D$53=1,IF(H825="",H933,H825),IF('B. Dashboard'!$D$53=2,IF(H861=22,H933,H861),IF('B. Dashboard'!$D$53=3,IF(H897="",H933,H897),(IF('B. Dashboard'!$D$53=4,H933)))))</f>
        <v>0</v>
      </c>
      <c r="I969" s="578">
        <f>IF('B. Dashboard'!$D$53=1,IF(I825="",I933,I825),IF('B. Dashboard'!$D$53=2,IF(I861=22,I933,I861),IF('B. Dashboard'!$D$53=3,IF(I897="",I933,I897),(IF('B. Dashboard'!$D$53=4,I933)))))</f>
        <v>0</v>
      </c>
      <c r="J969" s="578">
        <f>IF('B. Dashboard'!$D$53=1,IF(J825="",J933,J825),IF('B. Dashboard'!$D$53=2,IF(J861=22,J933,J861),IF('B. Dashboard'!$D$53=3,IF(J897="",J933,J897),(IF('B. Dashboard'!$D$53=4,J933)))))</f>
        <v>0</v>
      </c>
      <c r="K969" s="578">
        <f>IF('B. Dashboard'!$D$53=1,IF(K825="",K933,K825),IF('B. Dashboard'!$D$53=2,IF(K861=22,K933,K861),IF('B. Dashboard'!$D$53=3,IF(K897="",K933,K897),(IF('B. Dashboard'!$D$53=4,K933)))))</f>
        <v>0</v>
      </c>
      <c r="L969" s="578">
        <f>IF('B. Dashboard'!$D$53=1,IF(L825="",L933,L825),IF('B. Dashboard'!$D$53=2,IF(L861=22,L933,L861),IF('B. Dashboard'!$D$53=3,IF(L897="",L933,L897),(IF('B. Dashboard'!$D$53=4,L933)))))</f>
        <v>0</v>
      </c>
      <c r="M969" s="578">
        <f>IF('B. Dashboard'!$D$53=1,IF(M825="",M933,M825),IF('B. Dashboard'!$D$53=2,IF(M861=22,M933,M861),IF('B. Dashboard'!$D$53=3,IF(M897="",M933,M897),(IF('B. Dashboard'!$D$53=4,M933)))))</f>
        <v>0</v>
      </c>
      <c r="N969" s="578">
        <f>IF('B. Dashboard'!$D$53=1,IF(N825="",N933,N825),IF('B. Dashboard'!$D$53=2,IF(N861=22,N933,N861),IF('B. Dashboard'!$D$53=3,IF(N897="",N933,N897),(IF('B. Dashboard'!$D$53=4,N933)))))</f>
        <v>0</v>
      </c>
      <c r="O969" s="578">
        <f>IF('B. Dashboard'!$D$53=1,IF(O825="",O933,O825),IF('B. Dashboard'!$D$53=2,IF(O861=22,O933,O861),IF('B. Dashboard'!$D$53=3,IF(O897="",O933,O897),(IF('B. Dashboard'!$D$53=4,O933)))))</f>
        <v>0</v>
      </c>
      <c r="P969" s="578">
        <f>IF('B. Dashboard'!$D$53=1,IF(P825="",P933,P825),IF('B. Dashboard'!$D$53=2,IF(P861=22,P933,P861),IF('B. Dashboard'!$D$53=3,IF(P897="",P933,P897),(IF('B. Dashboard'!$D$53=4,P933)))))</f>
        <v>0</v>
      </c>
      <c r="Q969" s="578">
        <f>IF('B. Dashboard'!$D$53=1,IF(Q825="",Q933,Q825),IF('B. Dashboard'!$D$53=2,IF(Q861=22,Q933,Q861),IF('B. Dashboard'!$D$53=3,IF(Q897="",Q933,Q897),(IF('B. Dashboard'!$D$53=4,Q933)))))</f>
        <v>0</v>
      </c>
      <c r="R969" s="578">
        <f>IF('B. Dashboard'!$D$53=1,IF(R825="",R933,R825),IF('B. Dashboard'!$D$53=2,IF(R861=22,R933,R861),IF('B. Dashboard'!$D$53=3,IF(R897="",R933,R897),(IF('B. Dashboard'!$D$53=4,R933)))))</f>
        <v>0</v>
      </c>
      <c r="S969" s="578">
        <f>IF('B. Dashboard'!$D$53=1,IF(S825="",S933,S825),IF('B. Dashboard'!$D$53=2,IF(S861=22,S933,S861),IF('B. Dashboard'!$D$53=3,IF(S897="",S933,S897),(IF('B. Dashboard'!$D$53=4,S933)))))</f>
        <v>0</v>
      </c>
      <c r="T969" s="578">
        <f>IF('B. Dashboard'!$D$53=1,IF(T825="",T933,T825),IF('B. Dashboard'!$D$53=2,IF(T861=22,T933,T861),IF('B. Dashboard'!$D$53=3,IF(T897="",T933,T897),(IF('B. Dashboard'!$D$53=4,T933)))))</f>
        <v>0</v>
      </c>
      <c r="U969" s="578">
        <f>IF('B. Dashboard'!$D$53=1,IF(U825="",U933,U825),IF('B. Dashboard'!$D$53=2,IF(U861=22,U933,U861),IF('B. Dashboard'!$D$53=3,IF(U897="",U933,U897),(IF('B. Dashboard'!$D$53=4,U933)))))</f>
        <v>0</v>
      </c>
      <c r="V969" s="578">
        <f>IF('B. Dashboard'!$D$53=1,IF(V825="",V933,V825),IF('B. Dashboard'!$D$53=2,IF(V861=22,V933,V861),IF('B. Dashboard'!$D$53=3,IF(V897="",V933,V897),(IF('B. Dashboard'!$D$53=4,V933)))))</f>
        <v>0</v>
      </c>
      <c r="W969" s="578">
        <f>IF('B. Dashboard'!$D$53=1,IF(W825="",W933,W825),IF('B. Dashboard'!$D$53=2,IF(W861=22,W933,W861),IF('B. Dashboard'!$D$53=3,IF(W897="",W933,W897),(IF('B. Dashboard'!$D$53=4,W933)))))</f>
        <v>0</v>
      </c>
      <c r="X969" s="578">
        <f>IF('B. Dashboard'!$D$53=1,IF(X825="",X933,X825),IF('B. Dashboard'!$D$53=2,IF(X861=22,X933,X861),IF('B. Dashboard'!$D$53=3,IF(X897="",X933,X897),(IF('B. Dashboard'!$D$53=4,X933)))))</f>
        <v>0</v>
      </c>
      <c r="Y969" s="578">
        <f>IF('B. Dashboard'!$D$53=1,IF(Y825="",Y933,Y825),IF('B. Dashboard'!$D$53=2,IF(Y861=22,Y933,Y861),IF('B. Dashboard'!$D$53=3,IF(Y897="",Y933,Y897),(IF('B. Dashboard'!$D$53=4,Y933)))))</f>
        <v>0</v>
      </c>
      <c r="Z969" s="578">
        <f>IF('B. Dashboard'!$D$53=1,IF(Z825="",Z933,Z825),IF('B. Dashboard'!$D$53=2,IF(Z861=22,Z933,Z861),IF('B. Dashboard'!$D$53=3,IF(Z897="",Z933,Z897),(IF('B. Dashboard'!$D$53=4,Z933)))))</f>
        <v>0</v>
      </c>
      <c r="AA969" s="578">
        <f>IF('B. Dashboard'!$D$53=1,IF(AA825="",AA933,AA825),IF('B. Dashboard'!$D$53=2,IF(AA861=22,AA933,AA861),IF('B. Dashboard'!$D$53=3,IF(AA897="",AA933,AA897),(IF('B. Dashboard'!$D$53=4,AA933)))))</f>
        <v>0</v>
      </c>
      <c r="AB969" s="578">
        <f>IF('B. Dashboard'!$D$53=1,IF(AB825="",AB933,AB825),IF('B. Dashboard'!$D$53=2,IF(AB861=22,AB933,AB861),IF('B. Dashboard'!$D$53=3,IF(AB897="",AB933,AB897),(IF('B. Dashboard'!$D$53=4,AB933)))))</f>
        <v>0</v>
      </c>
      <c r="AC969" s="578">
        <f>IF('B. Dashboard'!$D$53=1,IF(AC825="",AC933,AC825),IF('B. Dashboard'!$D$53=2,IF(AC861=22,AC933,AC861),IF('B. Dashboard'!$D$53=3,IF(AC897="",AC933,AC897),(IF('B. Dashboard'!$D$53=4,AC933)))))</f>
        <v>0</v>
      </c>
    </row>
    <row r="970" spans="1:29">
      <c r="B970" s="94"/>
      <c r="C970" s="237" t="str">
        <f t="shared" si="361"/>
        <v>S29</v>
      </c>
      <c r="D970" s="237" t="str">
        <f t="shared" si="362"/>
        <v>OTHER: complete as required</v>
      </c>
      <c r="E970" s="578">
        <f>IF('B. Dashboard'!$D$53=1,IF(E826="",E934,E826),IF('B. Dashboard'!$D$53=2,IF(E862=22,E934,E862),IF('B. Dashboard'!$D$53=3,IF(E898="",E934,E898),(IF('B. Dashboard'!$D$53=4,E934)))))</f>
        <v>0</v>
      </c>
      <c r="F970" s="578">
        <f>IF('B. Dashboard'!$D$53=1,IF(F826="",F934,F826),IF('B. Dashboard'!$D$53=2,IF(F862=22,F934,F862),IF('B. Dashboard'!$D$53=3,IF(F898="",F934,F898),(IF('B. Dashboard'!$D$53=4,F934)))))</f>
        <v>0</v>
      </c>
      <c r="G970" s="578">
        <f>IF('B. Dashboard'!$D$53=1,IF(G826="",G934,G826),IF('B. Dashboard'!$D$53=2,IF(G862=22,G934,G862),IF('B. Dashboard'!$D$53=3,IF(G898="",G934,G898),(IF('B. Dashboard'!$D$53=4,G934)))))</f>
        <v>0</v>
      </c>
      <c r="H970" s="578">
        <f>IF('B. Dashboard'!$D$53=1,IF(H826="",H934,H826),IF('B. Dashboard'!$D$53=2,IF(H862=22,H934,H862),IF('B. Dashboard'!$D$53=3,IF(H898="",H934,H898),(IF('B. Dashboard'!$D$53=4,H934)))))</f>
        <v>0</v>
      </c>
      <c r="I970" s="578">
        <f>IF('B. Dashboard'!$D$53=1,IF(I826="",I934,I826),IF('B. Dashboard'!$D$53=2,IF(I862=22,I934,I862),IF('B. Dashboard'!$D$53=3,IF(I898="",I934,I898),(IF('B. Dashboard'!$D$53=4,I934)))))</f>
        <v>0</v>
      </c>
      <c r="J970" s="578">
        <f>IF('B. Dashboard'!$D$53=1,IF(J826="",J934,J826),IF('B. Dashboard'!$D$53=2,IF(J862=22,J934,J862),IF('B. Dashboard'!$D$53=3,IF(J898="",J934,J898),(IF('B. Dashboard'!$D$53=4,J934)))))</f>
        <v>0</v>
      </c>
      <c r="K970" s="578">
        <f>IF('B. Dashboard'!$D$53=1,IF(K826="",K934,K826),IF('B. Dashboard'!$D$53=2,IF(K862=22,K934,K862),IF('B. Dashboard'!$D$53=3,IF(K898="",K934,K898),(IF('B. Dashboard'!$D$53=4,K934)))))</f>
        <v>0</v>
      </c>
      <c r="L970" s="578">
        <f>IF('B. Dashboard'!$D$53=1,IF(L826="",L934,L826),IF('B. Dashboard'!$D$53=2,IF(L862=22,L934,L862),IF('B. Dashboard'!$D$53=3,IF(L898="",L934,L898),(IF('B. Dashboard'!$D$53=4,L934)))))</f>
        <v>0</v>
      </c>
      <c r="M970" s="578">
        <f>IF('B. Dashboard'!$D$53=1,IF(M826="",M934,M826),IF('B. Dashboard'!$D$53=2,IF(M862=22,M934,M862),IF('B. Dashboard'!$D$53=3,IF(M898="",M934,M898),(IF('B. Dashboard'!$D$53=4,M934)))))</f>
        <v>0</v>
      </c>
      <c r="N970" s="578">
        <f>IF('B. Dashboard'!$D$53=1,IF(N826="",N934,N826),IF('B. Dashboard'!$D$53=2,IF(N862=22,N934,N862),IF('B. Dashboard'!$D$53=3,IF(N898="",N934,N898),(IF('B. Dashboard'!$D$53=4,N934)))))</f>
        <v>0</v>
      </c>
      <c r="O970" s="578">
        <f>IF('B. Dashboard'!$D$53=1,IF(O826="",O934,O826),IF('B. Dashboard'!$D$53=2,IF(O862=22,O934,O862),IF('B. Dashboard'!$D$53=3,IF(O898="",O934,O898),(IF('B. Dashboard'!$D$53=4,O934)))))</f>
        <v>0</v>
      </c>
      <c r="P970" s="578">
        <f>IF('B. Dashboard'!$D$53=1,IF(P826="",P934,P826),IF('B. Dashboard'!$D$53=2,IF(P862=22,P934,P862),IF('B. Dashboard'!$D$53=3,IF(P898="",P934,P898),(IF('B. Dashboard'!$D$53=4,P934)))))</f>
        <v>0</v>
      </c>
      <c r="Q970" s="578">
        <f>IF('B. Dashboard'!$D$53=1,IF(Q826="",Q934,Q826),IF('B. Dashboard'!$D$53=2,IF(Q862=22,Q934,Q862),IF('B. Dashboard'!$D$53=3,IF(Q898="",Q934,Q898),(IF('B. Dashboard'!$D$53=4,Q934)))))</f>
        <v>0</v>
      </c>
      <c r="R970" s="578">
        <f>IF('B. Dashboard'!$D$53=1,IF(R826="",R934,R826),IF('B. Dashboard'!$D$53=2,IF(R862=22,R934,R862),IF('B. Dashboard'!$D$53=3,IF(R898="",R934,R898),(IF('B. Dashboard'!$D$53=4,R934)))))</f>
        <v>0</v>
      </c>
      <c r="S970" s="578">
        <f>IF('B. Dashboard'!$D$53=1,IF(S826="",S934,S826),IF('B. Dashboard'!$D$53=2,IF(S862=22,S934,S862),IF('B. Dashboard'!$D$53=3,IF(S898="",S934,S898),(IF('B. Dashboard'!$D$53=4,S934)))))</f>
        <v>0</v>
      </c>
      <c r="T970" s="578">
        <f>IF('B. Dashboard'!$D$53=1,IF(T826="",T934,T826),IF('B. Dashboard'!$D$53=2,IF(T862=22,T934,T862),IF('B. Dashboard'!$D$53=3,IF(T898="",T934,T898),(IF('B. Dashboard'!$D$53=4,T934)))))</f>
        <v>0</v>
      </c>
      <c r="U970" s="578">
        <f>IF('B. Dashboard'!$D$53=1,IF(U826="",U934,U826),IF('B. Dashboard'!$D$53=2,IF(U862=22,U934,U862),IF('B. Dashboard'!$D$53=3,IF(U898="",U934,U898),(IF('B. Dashboard'!$D$53=4,U934)))))</f>
        <v>0</v>
      </c>
      <c r="V970" s="578">
        <f>IF('B. Dashboard'!$D$53=1,IF(V826="",V934,V826),IF('B. Dashboard'!$D$53=2,IF(V862=22,V934,V862),IF('B. Dashboard'!$D$53=3,IF(V898="",V934,V898),(IF('B. Dashboard'!$D$53=4,V934)))))</f>
        <v>0</v>
      </c>
      <c r="W970" s="578">
        <f>IF('B. Dashboard'!$D$53=1,IF(W826="",W934,W826),IF('B. Dashboard'!$D$53=2,IF(W862=22,W934,W862),IF('B. Dashboard'!$D$53=3,IF(W898="",W934,W898),(IF('B. Dashboard'!$D$53=4,W934)))))</f>
        <v>0</v>
      </c>
      <c r="X970" s="578">
        <f>IF('B. Dashboard'!$D$53=1,IF(X826="",X934,X826),IF('B. Dashboard'!$D$53=2,IF(X862=22,X934,X862),IF('B. Dashboard'!$D$53=3,IF(X898="",X934,X898),(IF('B. Dashboard'!$D$53=4,X934)))))</f>
        <v>0</v>
      </c>
      <c r="Y970" s="578">
        <f>IF('B. Dashboard'!$D$53=1,IF(Y826="",Y934,Y826),IF('B. Dashboard'!$D$53=2,IF(Y862=22,Y934,Y862),IF('B. Dashboard'!$D$53=3,IF(Y898="",Y934,Y898),(IF('B. Dashboard'!$D$53=4,Y934)))))</f>
        <v>0</v>
      </c>
      <c r="Z970" s="578">
        <f>IF('B. Dashboard'!$D$53=1,IF(Z826="",Z934,Z826),IF('B. Dashboard'!$D$53=2,IF(Z862=22,Z934,Z862),IF('B. Dashboard'!$D$53=3,IF(Z898="",Z934,Z898),(IF('B. Dashboard'!$D$53=4,Z934)))))</f>
        <v>0</v>
      </c>
      <c r="AA970" s="578">
        <f>IF('B. Dashboard'!$D$53=1,IF(AA826="",AA934,AA826),IF('B. Dashboard'!$D$53=2,IF(AA862=22,AA934,AA862),IF('B. Dashboard'!$D$53=3,IF(AA898="",AA934,AA898),(IF('B. Dashboard'!$D$53=4,AA934)))))</f>
        <v>0</v>
      </c>
      <c r="AB970" s="578">
        <f>IF('B. Dashboard'!$D$53=1,IF(AB826="",AB934,AB826),IF('B. Dashboard'!$D$53=2,IF(AB862=22,AB934,AB862),IF('B. Dashboard'!$D$53=3,IF(AB898="",AB934,AB898),(IF('B. Dashboard'!$D$53=4,AB934)))))</f>
        <v>0</v>
      </c>
      <c r="AC970" s="578">
        <f>IF('B. Dashboard'!$D$53=1,IF(AC826="",AC934,AC826),IF('B. Dashboard'!$D$53=2,IF(AC862=22,AC934,AC862),IF('B. Dashboard'!$D$53=3,IF(AC898="",AC934,AC898),(IF('B. Dashboard'!$D$53=4,AC934)))))</f>
        <v>0</v>
      </c>
    </row>
    <row r="971" spans="1:29">
      <c r="B971" s="94"/>
      <c r="C971" s="237" t="str">
        <f t="shared" si="361"/>
        <v>S30</v>
      </c>
      <c r="D971" s="237" t="str">
        <f t="shared" si="362"/>
        <v>OTHER: complete as required</v>
      </c>
      <c r="E971" s="578">
        <f>IF('B. Dashboard'!$D$53=1,IF(E827="",E935,E827),IF('B. Dashboard'!$D$53=2,IF(E863=22,E935,E863),IF('B. Dashboard'!$D$53=3,IF(E899="",E935,E899),(IF('B. Dashboard'!$D$53=4,E935)))))</f>
        <v>0</v>
      </c>
      <c r="F971" s="578">
        <f>IF('B. Dashboard'!$D$53=1,IF(F827="",F935,F827),IF('B. Dashboard'!$D$53=2,IF(F863=22,F935,F863),IF('B. Dashboard'!$D$53=3,IF(F899="",F935,F899),(IF('B. Dashboard'!$D$53=4,F935)))))</f>
        <v>0</v>
      </c>
      <c r="G971" s="578">
        <f>IF('B. Dashboard'!$D$53=1,IF(G827="",G935,G827),IF('B. Dashboard'!$D$53=2,IF(G863=22,G935,G863),IF('B. Dashboard'!$D$53=3,IF(G899="",G935,G899),(IF('B. Dashboard'!$D$53=4,G935)))))</f>
        <v>0</v>
      </c>
      <c r="H971" s="578">
        <f>IF('B. Dashboard'!$D$53=1,IF(H827="",H935,H827),IF('B. Dashboard'!$D$53=2,IF(H863=22,H935,H863),IF('B. Dashboard'!$D$53=3,IF(H899="",H935,H899),(IF('B. Dashboard'!$D$53=4,H935)))))</f>
        <v>0</v>
      </c>
      <c r="I971" s="578">
        <f>IF('B. Dashboard'!$D$53=1,IF(I827="",I935,I827),IF('B. Dashboard'!$D$53=2,IF(I863=22,I935,I863),IF('B. Dashboard'!$D$53=3,IF(I899="",I935,I899),(IF('B. Dashboard'!$D$53=4,I935)))))</f>
        <v>0</v>
      </c>
      <c r="J971" s="578">
        <f>IF('B. Dashboard'!$D$53=1,IF(J827="",J935,J827),IF('B. Dashboard'!$D$53=2,IF(J863=22,J935,J863),IF('B. Dashboard'!$D$53=3,IF(J899="",J935,J899),(IF('B. Dashboard'!$D$53=4,J935)))))</f>
        <v>0</v>
      </c>
      <c r="K971" s="578">
        <f>IF('B. Dashboard'!$D$53=1,IF(K827="",K935,K827),IF('B. Dashboard'!$D$53=2,IF(K863=22,K935,K863),IF('B. Dashboard'!$D$53=3,IF(K899="",K935,K899),(IF('B. Dashboard'!$D$53=4,K935)))))</f>
        <v>0</v>
      </c>
      <c r="L971" s="578">
        <f>IF('B. Dashboard'!$D$53=1,IF(L827="",L935,L827),IF('B. Dashboard'!$D$53=2,IF(L863=22,L935,L863),IF('B. Dashboard'!$D$53=3,IF(L899="",L935,L899),(IF('B. Dashboard'!$D$53=4,L935)))))</f>
        <v>0</v>
      </c>
      <c r="M971" s="578">
        <f>IF('B. Dashboard'!$D$53=1,IF(M827="",M935,M827),IF('B. Dashboard'!$D$53=2,IF(M863=22,M935,M863),IF('B. Dashboard'!$D$53=3,IF(M899="",M935,M899),(IF('B. Dashboard'!$D$53=4,M935)))))</f>
        <v>0</v>
      </c>
      <c r="N971" s="578">
        <f>IF('B. Dashboard'!$D$53=1,IF(N827="",N935,N827),IF('B. Dashboard'!$D$53=2,IF(N863=22,N935,N863),IF('B. Dashboard'!$D$53=3,IF(N899="",N935,N899),(IF('B. Dashboard'!$D$53=4,N935)))))</f>
        <v>0</v>
      </c>
      <c r="O971" s="578">
        <f>IF('B. Dashboard'!$D$53=1,IF(O827="",O935,O827),IF('B. Dashboard'!$D$53=2,IF(O863=22,O935,O863),IF('B. Dashboard'!$D$53=3,IF(O899="",O935,O899),(IF('B. Dashboard'!$D$53=4,O935)))))</f>
        <v>0</v>
      </c>
      <c r="P971" s="578">
        <f>IF('B. Dashboard'!$D$53=1,IF(P827="",P935,P827),IF('B. Dashboard'!$D$53=2,IF(P863=22,P935,P863),IF('B. Dashboard'!$D$53=3,IF(P899="",P935,P899),(IF('B. Dashboard'!$D$53=4,P935)))))</f>
        <v>0</v>
      </c>
      <c r="Q971" s="578">
        <f>IF('B. Dashboard'!$D$53=1,IF(Q827="",Q935,Q827),IF('B. Dashboard'!$D$53=2,IF(Q863=22,Q935,Q863),IF('B. Dashboard'!$D$53=3,IF(Q899="",Q935,Q899),(IF('B. Dashboard'!$D$53=4,Q935)))))</f>
        <v>0</v>
      </c>
      <c r="R971" s="578">
        <f>IF('B. Dashboard'!$D$53=1,IF(R827="",R935,R827),IF('B. Dashboard'!$D$53=2,IF(R863=22,R935,R863),IF('B. Dashboard'!$D$53=3,IF(R899="",R935,R899),(IF('B. Dashboard'!$D$53=4,R935)))))</f>
        <v>0</v>
      </c>
      <c r="S971" s="578">
        <f>IF('B. Dashboard'!$D$53=1,IF(S827="",S935,S827),IF('B. Dashboard'!$D$53=2,IF(S863=22,S935,S863),IF('B. Dashboard'!$D$53=3,IF(S899="",S935,S899),(IF('B. Dashboard'!$D$53=4,S935)))))</f>
        <v>0</v>
      </c>
      <c r="T971" s="578">
        <f>IF('B. Dashboard'!$D$53=1,IF(T827="",T935,T827),IF('B. Dashboard'!$D$53=2,IF(T863=22,T935,T863),IF('B. Dashboard'!$D$53=3,IF(T899="",T935,T899),(IF('B. Dashboard'!$D$53=4,T935)))))</f>
        <v>0</v>
      </c>
      <c r="U971" s="578">
        <f>IF('B. Dashboard'!$D$53=1,IF(U827="",U935,U827),IF('B. Dashboard'!$D$53=2,IF(U863=22,U935,U863),IF('B. Dashboard'!$D$53=3,IF(U899="",U935,U899),(IF('B. Dashboard'!$D$53=4,U935)))))</f>
        <v>0</v>
      </c>
      <c r="V971" s="578">
        <f>IF('B. Dashboard'!$D$53=1,IF(V827="",V935,V827),IF('B. Dashboard'!$D$53=2,IF(V863=22,V935,V863),IF('B. Dashboard'!$D$53=3,IF(V899="",V935,V899),(IF('B. Dashboard'!$D$53=4,V935)))))</f>
        <v>0</v>
      </c>
      <c r="W971" s="578">
        <f>IF('B. Dashboard'!$D$53=1,IF(W827="",W935,W827),IF('B. Dashboard'!$D$53=2,IF(W863=22,W935,W863),IF('B. Dashboard'!$D$53=3,IF(W899="",W935,W899),(IF('B. Dashboard'!$D$53=4,W935)))))</f>
        <v>0</v>
      </c>
      <c r="X971" s="578">
        <f>IF('B. Dashboard'!$D$53=1,IF(X827="",X935,X827),IF('B. Dashboard'!$D$53=2,IF(X863=22,X935,X863),IF('B. Dashboard'!$D$53=3,IF(X899="",X935,X899),(IF('B. Dashboard'!$D$53=4,X935)))))</f>
        <v>0</v>
      </c>
      <c r="Y971" s="578">
        <f>IF('B. Dashboard'!$D$53=1,IF(Y827="",Y935,Y827),IF('B. Dashboard'!$D$53=2,IF(Y863=22,Y935,Y863),IF('B. Dashboard'!$D$53=3,IF(Y899="",Y935,Y899),(IF('B. Dashboard'!$D$53=4,Y935)))))</f>
        <v>0</v>
      </c>
      <c r="Z971" s="578">
        <f>IF('B. Dashboard'!$D$53=1,IF(Z827="",Z935,Z827),IF('B. Dashboard'!$D$53=2,IF(Z863=22,Z935,Z863),IF('B. Dashboard'!$D$53=3,IF(Z899="",Z935,Z899),(IF('B. Dashboard'!$D$53=4,Z935)))))</f>
        <v>0</v>
      </c>
      <c r="AA971" s="578">
        <f>IF('B. Dashboard'!$D$53=1,IF(AA827="",AA935,AA827),IF('B. Dashboard'!$D$53=2,IF(AA863=22,AA935,AA863),IF('B. Dashboard'!$D$53=3,IF(AA899="",AA935,AA899),(IF('B. Dashboard'!$D$53=4,AA935)))))</f>
        <v>0</v>
      </c>
      <c r="AB971" s="578">
        <f>IF('B. Dashboard'!$D$53=1,IF(AB827="",AB935,AB827),IF('B. Dashboard'!$D$53=2,IF(AB863=22,AB935,AB863),IF('B. Dashboard'!$D$53=3,IF(AB899="",AB935,AB899),(IF('B. Dashboard'!$D$53=4,AB935)))))</f>
        <v>0</v>
      </c>
      <c r="AC971" s="578">
        <f>IF('B. Dashboard'!$D$53=1,IF(AC827="",AC935,AC827),IF('B. Dashboard'!$D$53=2,IF(AC863=22,AC935,AC863),IF('B. Dashboard'!$D$53=3,IF(AC899="",AC935,AC899),(IF('B. Dashboard'!$D$53=4,AC935)))))</f>
        <v>0</v>
      </c>
    </row>
    <row r="972" spans="1:29">
      <c r="B972" s="94"/>
    </row>
    <row r="973" spans="1:29">
      <c r="B973" s="94"/>
    </row>
    <row r="974" spans="1:29" ht="15.75">
      <c r="B974" s="357">
        <f>B794+0.01</f>
        <v>3.109999999999999</v>
      </c>
      <c r="C974" s="292" t="s">
        <v>335</v>
      </c>
      <c r="D974" s="219"/>
      <c r="E974" s="217"/>
      <c r="F974" s="217"/>
      <c r="G974" s="217"/>
      <c r="H974" s="217"/>
      <c r="I974" s="217"/>
      <c r="J974" s="217"/>
      <c r="K974" s="217"/>
    </row>
    <row r="975" spans="1:29">
      <c r="B975" s="196"/>
      <c r="C975" s="231" t="s">
        <v>757</v>
      </c>
      <c r="D975" s="272"/>
      <c r="E975" s="272"/>
      <c r="F975" s="250"/>
      <c r="G975" s="250"/>
      <c r="H975" s="250"/>
      <c r="I975" s="250"/>
      <c r="J975" s="196"/>
      <c r="K975" s="196"/>
    </row>
    <row r="976" spans="1:29">
      <c r="A976" s="243"/>
      <c r="B976" s="196"/>
      <c r="C976" s="231"/>
      <c r="D976" s="272"/>
      <c r="E976" s="272"/>
      <c r="F976" s="250"/>
      <c r="G976" s="250"/>
      <c r="H976" s="250"/>
      <c r="I976" s="250"/>
      <c r="J976" s="196"/>
      <c r="K976" s="196"/>
    </row>
    <row r="977" spans="2:12">
      <c r="B977" s="196"/>
      <c r="C977" s="250"/>
      <c r="D977" s="837" t="s">
        <v>336</v>
      </c>
      <c r="E977" s="838"/>
      <c r="F977" s="838"/>
      <c r="G977" s="838"/>
      <c r="H977" s="838"/>
      <c r="I977" s="838"/>
      <c r="J977" s="838"/>
      <c r="K977" s="839"/>
    </row>
    <row r="978" spans="2:12">
      <c r="B978" s="196"/>
      <c r="C978" s="485" t="s">
        <v>337</v>
      </c>
      <c r="D978" s="561">
        <v>1E-3</v>
      </c>
      <c r="E978" s="562">
        <v>5.0000000000000001E-3</v>
      </c>
      <c r="F978" s="562">
        <v>0.01</v>
      </c>
      <c r="G978" s="562">
        <v>0.02</v>
      </c>
      <c r="H978" s="562">
        <v>0.03</v>
      </c>
      <c r="I978" s="562">
        <v>0.05</v>
      </c>
      <c r="J978" s="562">
        <v>7.0000000000000007E-2</v>
      </c>
      <c r="K978" s="562">
        <v>0.1</v>
      </c>
    </row>
    <row r="979" spans="2:12">
      <c r="B979" s="196"/>
      <c r="C979" s="716">
        <v>1</v>
      </c>
      <c r="D979" s="568">
        <v>1.000867916104653E-3</v>
      </c>
      <c r="E979" s="568">
        <v>5.0000000000000001E-3</v>
      </c>
      <c r="F979" s="568">
        <v>1.0101007057187417E-2</v>
      </c>
      <c r="G979" s="568">
        <v>2.040814025497184E-2</v>
      </c>
      <c r="H979" s="568">
        <v>3.0926869941708901E-2</v>
      </c>
      <c r="I979" s="568">
        <v>5.2631901336667397E-2</v>
      </c>
      <c r="J979" s="568">
        <v>7.5269745422360756E-2</v>
      </c>
      <c r="K979" s="568">
        <v>0.11111001832580314</v>
      </c>
      <c r="L979" s="231"/>
    </row>
    <row r="980" spans="2:12">
      <c r="B980" s="196"/>
      <c r="C980" s="716">
        <v>2</v>
      </c>
      <c r="D980" s="568">
        <v>4.5777367187497475E-2</v>
      </c>
      <c r="E980" s="568">
        <v>0.105</v>
      </c>
      <c r="F980" s="568">
        <v>0.15258889062499748</v>
      </c>
      <c r="G980" s="568">
        <v>0.22347073419189201</v>
      </c>
      <c r="H980" s="568">
        <v>0.28154950006103263</v>
      </c>
      <c r="I980" s="568">
        <v>0.38131575448608146</v>
      </c>
      <c r="J980" s="568">
        <v>0.47049622399902091</v>
      </c>
      <c r="K980" s="568">
        <v>0.5954335199127172</v>
      </c>
    </row>
    <row r="981" spans="2:12">
      <c r="B981" s="196"/>
      <c r="C981" s="716">
        <v>3</v>
      </c>
      <c r="D981" s="568">
        <v>0.19378762109374748</v>
      </c>
      <c r="E981" s="568">
        <v>0.34899999999999998</v>
      </c>
      <c r="F981" s="568">
        <v>0.45547585351562248</v>
      </c>
      <c r="G981" s="568">
        <v>0.60219864709472404</v>
      </c>
      <c r="H981" s="568">
        <v>0.71513752801513419</v>
      </c>
      <c r="I981" s="568">
        <v>0.89938740594482169</v>
      </c>
      <c r="J981" s="568">
        <v>1.0571251378784154</v>
      </c>
      <c r="K981" s="568">
        <v>1.2707720266113256</v>
      </c>
    </row>
    <row r="982" spans="2:12">
      <c r="B982" s="196"/>
      <c r="C982" s="716">
        <v>4</v>
      </c>
      <c r="D982" s="568">
        <v>0.43926339013671623</v>
      </c>
      <c r="E982" s="568">
        <v>0.70099999999999996</v>
      </c>
      <c r="F982" s="568">
        <v>0.86941819055175529</v>
      </c>
      <c r="G982" s="568">
        <v>1.0922441945800756</v>
      </c>
      <c r="H982" s="568">
        <v>1.2588987813720678</v>
      </c>
      <c r="I982" s="568">
        <v>1.5246162877807592</v>
      </c>
      <c r="J982" s="568">
        <v>1.7477045522460912</v>
      </c>
      <c r="K982" s="568">
        <v>2.045370148254392</v>
      </c>
    </row>
    <row r="983" spans="2:12">
      <c r="B983" s="196"/>
      <c r="C983" s="716">
        <v>5</v>
      </c>
      <c r="D983" s="568">
        <v>0.76217751367187248</v>
      </c>
      <c r="E983" s="568">
        <v>1.1299999999999999</v>
      </c>
      <c r="F983" s="568">
        <v>1.3607988820800756</v>
      </c>
      <c r="G983" s="568">
        <v>1.6571531759033178</v>
      </c>
      <c r="H983" s="568">
        <v>1.8752108083496069</v>
      </c>
      <c r="I983" s="568">
        <v>2.2184858785400365</v>
      </c>
      <c r="J983" s="568">
        <v>2.5036106572875951</v>
      </c>
      <c r="K983" s="568">
        <v>2.8810749517211889</v>
      </c>
    </row>
    <row r="984" spans="2:12">
      <c r="B984" s="196"/>
      <c r="C984" s="716">
        <v>6</v>
      </c>
      <c r="D984" s="568">
        <v>1.1459360585937475</v>
      </c>
      <c r="E984" s="568">
        <v>1.62</v>
      </c>
      <c r="F984" s="568">
        <v>1.9090662465820287</v>
      </c>
      <c r="G984" s="568">
        <v>2.2758493886718725</v>
      </c>
      <c r="H984" s="568">
        <v>2.5430689321289037</v>
      </c>
      <c r="I984" s="568">
        <v>2.9603014455566381</v>
      </c>
      <c r="J984" s="568">
        <v>3.304673241210935</v>
      </c>
      <c r="K984" s="568">
        <v>3.7584553228149389</v>
      </c>
    </row>
    <row r="985" spans="2:12">
      <c r="B985" s="196"/>
      <c r="C985" s="716">
        <v>7</v>
      </c>
      <c r="D985" s="568">
        <v>1.5785227285156225</v>
      </c>
      <c r="E985" s="568">
        <v>2.16</v>
      </c>
      <c r="F985" s="568">
        <v>2.5009165273437475</v>
      </c>
      <c r="G985" s="568">
        <v>2.935410545898435</v>
      </c>
      <c r="H985" s="568">
        <v>3.2496462331542944</v>
      </c>
      <c r="I985" s="568">
        <v>3.7378321157226537</v>
      </c>
      <c r="J985" s="568">
        <v>4.1390190587768529</v>
      </c>
      <c r="K985" s="568">
        <v>4.6661863790283178</v>
      </c>
    </row>
    <row r="986" spans="2:12">
      <c r="B986" s="196"/>
      <c r="C986" s="716">
        <v>8</v>
      </c>
      <c r="D986" s="568">
        <v>2.0515451894531225</v>
      </c>
      <c r="E986" s="568">
        <v>2.73</v>
      </c>
      <c r="F986" s="568">
        <v>3.1275759206542944</v>
      </c>
      <c r="G986" s="568">
        <v>3.6270151601562475</v>
      </c>
      <c r="H986" s="568">
        <v>3.9865503774414037</v>
      </c>
      <c r="I986" s="568">
        <v>4.5429716573486303</v>
      </c>
      <c r="J986" s="568">
        <v>4.9989710317382787</v>
      </c>
      <c r="K986" s="568">
        <v>5.5971155629882787</v>
      </c>
    </row>
    <row r="987" spans="2:12">
      <c r="B987" s="196"/>
      <c r="C987" s="716">
        <v>9</v>
      </c>
      <c r="D987" s="568">
        <v>2.5573740468749975</v>
      </c>
      <c r="E987" s="568">
        <v>3.33</v>
      </c>
      <c r="F987" s="568">
        <v>3.7825594411621069</v>
      </c>
      <c r="G987" s="568">
        <v>4.3447504506835912</v>
      </c>
      <c r="H987" s="568">
        <v>4.7478685842285131</v>
      </c>
      <c r="I987" s="568">
        <v>5.3702364431152319</v>
      </c>
      <c r="J987" s="568">
        <v>5.8793554769287084</v>
      </c>
      <c r="K987" s="568">
        <v>6.54640297753906</v>
      </c>
    </row>
    <row r="988" spans="2:12">
      <c r="B988" s="196"/>
      <c r="C988" s="716">
        <v>10</v>
      </c>
      <c r="D988" s="568">
        <v>3.09</v>
      </c>
      <c r="E988" s="568">
        <v>3.96</v>
      </c>
      <c r="F988" s="568">
        <v>4.46</v>
      </c>
      <c r="G988" s="568">
        <v>5.08</v>
      </c>
      <c r="H988" s="568">
        <v>5.53</v>
      </c>
      <c r="I988" s="568">
        <v>6.22</v>
      </c>
      <c r="J988" s="568">
        <v>6.78</v>
      </c>
      <c r="K988" s="568">
        <v>7.51</v>
      </c>
    </row>
    <row r="989" spans="2:12">
      <c r="B989" s="196"/>
      <c r="C989" s="716">
        <v>11</v>
      </c>
      <c r="D989" s="568">
        <v>3.65</v>
      </c>
      <c r="E989" s="568">
        <v>4.6100000000000003</v>
      </c>
      <c r="F989" s="568">
        <v>5.16</v>
      </c>
      <c r="G989" s="568">
        <v>5.84</v>
      </c>
      <c r="H989" s="568">
        <v>6.33</v>
      </c>
      <c r="I989" s="568">
        <v>7.08</v>
      </c>
      <c r="J989" s="568">
        <v>7.69</v>
      </c>
      <c r="K989" s="568">
        <v>8.49</v>
      </c>
    </row>
    <row r="990" spans="2:12">
      <c r="B990" s="196"/>
      <c r="C990" s="716">
        <v>12</v>
      </c>
      <c r="D990" s="568">
        <v>4.2300000000000004</v>
      </c>
      <c r="E990" s="568">
        <v>5.28</v>
      </c>
      <c r="F990" s="568">
        <v>5.88</v>
      </c>
      <c r="G990" s="568">
        <v>6.61</v>
      </c>
      <c r="H990" s="568">
        <v>7.14</v>
      </c>
      <c r="I990" s="568">
        <v>7.95</v>
      </c>
      <c r="J990" s="568">
        <v>8.61</v>
      </c>
      <c r="K990" s="568">
        <v>9.4700000000000006</v>
      </c>
    </row>
    <row r="991" spans="2:12">
      <c r="B991" s="196"/>
      <c r="C991" s="716">
        <v>13</v>
      </c>
      <c r="D991" s="568">
        <v>4.83</v>
      </c>
      <c r="E991" s="568">
        <v>5.98</v>
      </c>
      <c r="F991" s="568">
        <v>6.61</v>
      </c>
      <c r="G991" s="568">
        <v>7.4</v>
      </c>
      <c r="H991" s="568">
        <v>7.97</v>
      </c>
      <c r="I991" s="568">
        <v>8.83</v>
      </c>
      <c r="J991" s="568">
        <v>9.5399999999999991</v>
      </c>
      <c r="K991" s="568">
        <v>10.5</v>
      </c>
    </row>
    <row r="992" spans="2:12">
      <c r="B992" s="196"/>
      <c r="C992" s="716">
        <v>14</v>
      </c>
      <c r="D992" s="568">
        <v>5.45</v>
      </c>
      <c r="E992" s="568">
        <v>6.68</v>
      </c>
      <c r="F992" s="568">
        <v>7.35</v>
      </c>
      <c r="G992" s="568">
        <v>8.1999999999999993</v>
      </c>
      <c r="H992" s="568">
        <v>8.8000000000000007</v>
      </c>
      <c r="I992" s="568">
        <v>9.73</v>
      </c>
      <c r="J992" s="568">
        <v>10.5</v>
      </c>
      <c r="K992" s="568">
        <v>11.5</v>
      </c>
    </row>
    <row r="993" spans="2:11">
      <c r="B993" s="196"/>
      <c r="C993" s="716">
        <v>15</v>
      </c>
      <c r="D993" s="568">
        <v>6.08</v>
      </c>
      <c r="E993" s="568">
        <v>7.38</v>
      </c>
      <c r="F993" s="568">
        <v>8.11</v>
      </c>
      <c r="G993" s="568">
        <v>9.01</v>
      </c>
      <c r="H993" s="568">
        <v>9.65</v>
      </c>
      <c r="I993" s="568">
        <v>10.6</v>
      </c>
      <c r="J993" s="568">
        <v>11.4</v>
      </c>
      <c r="K993" s="568">
        <v>12.5</v>
      </c>
    </row>
    <row r="994" spans="2:11">
      <c r="B994" s="196"/>
      <c r="C994" s="716">
        <v>16</v>
      </c>
      <c r="D994" s="568">
        <v>6.72</v>
      </c>
      <c r="E994" s="568">
        <v>8.1</v>
      </c>
      <c r="F994" s="568">
        <v>8.8800000000000008</v>
      </c>
      <c r="G994" s="568">
        <v>9.83</v>
      </c>
      <c r="H994" s="568">
        <v>10.5</v>
      </c>
      <c r="I994" s="568">
        <v>11.5</v>
      </c>
      <c r="J994" s="568">
        <v>12.4</v>
      </c>
      <c r="K994" s="568">
        <v>13.5</v>
      </c>
    </row>
    <row r="995" spans="2:11">
      <c r="B995" s="196"/>
      <c r="C995" s="716">
        <v>17</v>
      </c>
      <c r="D995" s="568">
        <v>7.38</v>
      </c>
      <c r="E995" s="568">
        <v>8.83</v>
      </c>
      <c r="F995" s="568">
        <v>9.5500000000000007</v>
      </c>
      <c r="G995" s="568">
        <v>10.7</v>
      </c>
      <c r="H995" s="568">
        <v>11.4</v>
      </c>
      <c r="I995" s="568">
        <v>12.5</v>
      </c>
      <c r="J995" s="568">
        <v>13.4</v>
      </c>
      <c r="K995" s="568">
        <v>14.5</v>
      </c>
    </row>
    <row r="996" spans="2:11">
      <c r="B996" s="196"/>
      <c r="C996" s="716">
        <v>18</v>
      </c>
      <c r="D996" s="568">
        <v>8.0500000000000007</v>
      </c>
      <c r="E996" s="568">
        <v>9.58</v>
      </c>
      <c r="F996" s="568">
        <v>10.4</v>
      </c>
      <c r="G996" s="568">
        <v>11.5</v>
      </c>
      <c r="H996" s="568">
        <v>12.2</v>
      </c>
      <c r="I996" s="568">
        <v>13.4</v>
      </c>
      <c r="J996" s="568">
        <v>14.3</v>
      </c>
      <c r="K996" s="568">
        <v>15.5</v>
      </c>
    </row>
    <row r="997" spans="2:11">
      <c r="B997" s="196"/>
      <c r="C997" s="716">
        <v>19</v>
      </c>
      <c r="D997" s="568">
        <v>8.7200000000000006</v>
      </c>
      <c r="E997" s="568">
        <v>10.3</v>
      </c>
      <c r="F997" s="568">
        <v>11.2</v>
      </c>
      <c r="G997" s="568">
        <v>12.3</v>
      </c>
      <c r="H997" s="568">
        <v>13.1</v>
      </c>
      <c r="I997" s="568">
        <v>14.3</v>
      </c>
      <c r="J997" s="568">
        <v>15.3</v>
      </c>
      <c r="K997" s="568">
        <v>16.600000000000001</v>
      </c>
    </row>
    <row r="998" spans="2:11">
      <c r="B998" s="196"/>
      <c r="C998" s="716">
        <v>20</v>
      </c>
      <c r="D998" s="568">
        <v>9.41</v>
      </c>
      <c r="E998" s="568">
        <v>11.1</v>
      </c>
      <c r="F998" s="568">
        <v>12</v>
      </c>
      <c r="G998" s="568">
        <v>13.2</v>
      </c>
      <c r="H998" s="568">
        <v>14</v>
      </c>
      <c r="I998" s="568">
        <v>15.2</v>
      </c>
      <c r="J998" s="568">
        <v>16.3</v>
      </c>
      <c r="K998" s="568">
        <v>17.600000000000001</v>
      </c>
    </row>
    <row r="999" spans="2:11">
      <c r="B999" s="196"/>
      <c r="C999" s="716">
        <v>21</v>
      </c>
      <c r="D999" s="568">
        <v>10.1</v>
      </c>
      <c r="E999" s="568">
        <v>11.9</v>
      </c>
      <c r="F999" s="568">
        <v>12.8</v>
      </c>
      <c r="G999" s="568">
        <v>14</v>
      </c>
      <c r="H999" s="568">
        <v>14.9</v>
      </c>
      <c r="I999" s="568">
        <v>16.2</v>
      </c>
      <c r="J999" s="568">
        <v>17.3</v>
      </c>
      <c r="K999" s="568">
        <v>18.7</v>
      </c>
    </row>
    <row r="1000" spans="2:11">
      <c r="B1000" s="196"/>
      <c r="C1000" s="716">
        <v>22</v>
      </c>
      <c r="D1000" s="568">
        <v>10.8</v>
      </c>
      <c r="E1000" s="568">
        <v>12.6</v>
      </c>
      <c r="F1000" s="568">
        <v>13.7</v>
      </c>
      <c r="G1000" s="568">
        <v>14.9</v>
      </c>
      <c r="H1000" s="568">
        <v>15.8</v>
      </c>
      <c r="I1000" s="568">
        <v>17.100000000000001</v>
      </c>
      <c r="J1000" s="568">
        <v>18.2</v>
      </c>
      <c r="K1000" s="568">
        <v>19.7</v>
      </c>
    </row>
    <row r="1001" spans="2:11">
      <c r="B1001" s="196"/>
      <c r="C1001" s="716">
        <v>23</v>
      </c>
      <c r="D1001" s="568">
        <v>11.5</v>
      </c>
      <c r="E1001" s="568">
        <v>13.4</v>
      </c>
      <c r="F1001" s="568">
        <v>14.5</v>
      </c>
      <c r="G1001" s="568">
        <v>15.8</v>
      </c>
      <c r="H1001" s="568">
        <v>16.7</v>
      </c>
      <c r="I1001" s="568">
        <v>18.100000000000001</v>
      </c>
      <c r="J1001" s="568">
        <v>19.2</v>
      </c>
      <c r="K1001" s="568">
        <v>20.7</v>
      </c>
    </row>
    <row r="1002" spans="2:11">
      <c r="B1002" s="196"/>
      <c r="C1002" s="716">
        <v>24</v>
      </c>
      <c r="D1002" s="568">
        <v>12.2</v>
      </c>
      <c r="E1002" s="568">
        <v>14.2</v>
      </c>
      <c r="F1002" s="568">
        <v>15.3</v>
      </c>
      <c r="G1002" s="568">
        <v>16.8</v>
      </c>
      <c r="H1002" s="568">
        <v>17.600000000000001</v>
      </c>
      <c r="I1002" s="568">
        <v>19</v>
      </c>
      <c r="J1002" s="568">
        <v>20.2</v>
      </c>
      <c r="K1002" s="568">
        <v>21.8</v>
      </c>
    </row>
    <row r="1003" spans="2:11">
      <c r="B1003" s="196"/>
      <c r="C1003" s="716">
        <v>25</v>
      </c>
      <c r="D1003" s="568">
        <v>13</v>
      </c>
      <c r="E1003" s="568">
        <v>15</v>
      </c>
      <c r="F1003" s="568">
        <v>16.100000000000001</v>
      </c>
      <c r="G1003" s="568">
        <v>17.5</v>
      </c>
      <c r="H1003" s="568">
        <v>18.5</v>
      </c>
      <c r="I1003" s="568">
        <v>20</v>
      </c>
      <c r="J1003" s="568">
        <v>21.2</v>
      </c>
      <c r="K1003" s="568">
        <v>22.8</v>
      </c>
    </row>
    <row r="1004" spans="2:11">
      <c r="B1004" s="196"/>
      <c r="C1004" s="716">
        <v>26</v>
      </c>
      <c r="D1004" s="568">
        <v>13.7</v>
      </c>
      <c r="E1004" s="568">
        <v>15.8</v>
      </c>
      <c r="F1004" s="568">
        <v>17</v>
      </c>
      <c r="G1004" s="568">
        <v>18.399999999999999</v>
      </c>
      <c r="H1004" s="568">
        <v>19.399999999999999</v>
      </c>
      <c r="I1004" s="568">
        <v>20.9</v>
      </c>
      <c r="J1004" s="568">
        <v>22.2</v>
      </c>
      <c r="K1004" s="568">
        <v>23.9</v>
      </c>
    </row>
    <row r="1005" spans="2:11">
      <c r="B1005" s="196"/>
      <c r="C1005" s="716">
        <v>27</v>
      </c>
      <c r="D1005" s="568">
        <v>14.4</v>
      </c>
      <c r="E1005" s="568">
        <v>16.600000000000001</v>
      </c>
      <c r="F1005" s="568">
        <v>17.8</v>
      </c>
      <c r="G1005" s="568">
        <v>19.3</v>
      </c>
      <c r="H1005" s="568">
        <v>20.3</v>
      </c>
      <c r="I1005" s="568">
        <v>21.9</v>
      </c>
      <c r="J1005" s="568">
        <v>23.2</v>
      </c>
      <c r="K1005" s="568">
        <v>24.9</v>
      </c>
    </row>
    <row r="1006" spans="2:11">
      <c r="B1006" s="196"/>
      <c r="C1006" s="716">
        <v>28</v>
      </c>
      <c r="D1006" s="568">
        <v>15.2</v>
      </c>
      <c r="E1006" s="568">
        <v>17.399999999999999</v>
      </c>
      <c r="F1006" s="568">
        <v>18.5</v>
      </c>
      <c r="G1006" s="568">
        <v>20.2</v>
      </c>
      <c r="H1006" s="568">
        <v>21.2</v>
      </c>
      <c r="I1006" s="568">
        <v>22.9</v>
      </c>
      <c r="J1006" s="568">
        <v>24.2</v>
      </c>
      <c r="K1006" s="568">
        <v>26</v>
      </c>
    </row>
    <row r="1007" spans="2:11">
      <c r="B1007" s="196"/>
      <c r="C1007" s="716">
        <v>29</v>
      </c>
      <c r="D1007" s="568">
        <v>15.9</v>
      </c>
      <c r="E1007" s="568">
        <v>18.2</v>
      </c>
      <c r="F1007" s="568">
        <v>19.600000000000001</v>
      </c>
      <c r="G1007" s="568">
        <v>21</v>
      </c>
      <c r="H1007" s="568">
        <v>22.1</v>
      </c>
      <c r="I1007" s="568">
        <v>23.8</v>
      </c>
      <c r="J1007" s="568">
        <v>25.2</v>
      </c>
      <c r="K1007" s="568">
        <v>27.1</v>
      </c>
    </row>
    <row r="1008" spans="2:11">
      <c r="B1008" s="196"/>
      <c r="C1008" s="716">
        <v>30</v>
      </c>
      <c r="D1008" s="568">
        <v>16.7</v>
      </c>
      <c r="E1008" s="568">
        <v>19</v>
      </c>
      <c r="F1008" s="568">
        <v>20.3</v>
      </c>
      <c r="G1008" s="568">
        <v>21.9</v>
      </c>
      <c r="H1008" s="568">
        <v>23.1</v>
      </c>
      <c r="I1008" s="568">
        <v>24.8</v>
      </c>
      <c r="J1008" s="568">
        <v>26.2</v>
      </c>
      <c r="K1008" s="568">
        <v>28.1</v>
      </c>
    </row>
    <row r="1009" spans="2:11">
      <c r="B1009" s="196"/>
      <c r="C1009" s="716">
        <v>31</v>
      </c>
      <c r="D1009" s="568">
        <v>17.399999999999999</v>
      </c>
      <c r="E1009" s="568">
        <v>19.899999999999999</v>
      </c>
      <c r="F1009" s="568">
        <v>21.2</v>
      </c>
      <c r="G1009" s="568">
        <v>22.8</v>
      </c>
      <c r="H1009" s="568">
        <v>24</v>
      </c>
      <c r="I1009" s="568">
        <v>25.8</v>
      </c>
      <c r="J1009" s="568">
        <v>27.2</v>
      </c>
      <c r="K1009" s="568">
        <v>29.2</v>
      </c>
    </row>
    <row r="1010" spans="2:11">
      <c r="B1010" s="196"/>
      <c r="C1010" s="716">
        <v>32</v>
      </c>
      <c r="D1010" s="568">
        <v>18.2</v>
      </c>
      <c r="E1010" s="568">
        <v>20.7</v>
      </c>
      <c r="F1010" s="568">
        <v>22</v>
      </c>
      <c r="G1010" s="568">
        <v>23.7</v>
      </c>
      <c r="H1010" s="568">
        <v>24.9</v>
      </c>
      <c r="I1010" s="568">
        <v>26.7</v>
      </c>
      <c r="J1010" s="568">
        <v>28.2</v>
      </c>
      <c r="K1010" s="568">
        <v>30.2</v>
      </c>
    </row>
    <row r="1011" spans="2:11">
      <c r="B1011" s="196"/>
      <c r="C1011" s="716">
        <v>33</v>
      </c>
      <c r="D1011" s="568">
        <v>19</v>
      </c>
      <c r="E1011" s="568">
        <v>21.5</v>
      </c>
      <c r="F1011" s="568">
        <v>22.9</v>
      </c>
      <c r="G1011" s="568">
        <v>24.6</v>
      </c>
      <c r="H1011" s="568">
        <v>25.8</v>
      </c>
      <c r="I1011" s="568">
        <v>27.7</v>
      </c>
      <c r="J1011" s="568">
        <v>29.3</v>
      </c>
      <c r="K1011" s="568">
        <v>31.3</v>
      </c>
    </row>
    <row r="1012" spans="2:11">
      <c r="B1012" s="196"/>
      <c r="C1012" s="716">
        <v>34</v>
      </c>
      <c r="D1012" s="568">
        <v>19.7</v>
      </c>
      <c r="E1012" s="568">
        <v>22.3</v>
      </c>
      <c r="F1012" s="568">
        <v>23.8</v>
      </c>
      <c r="G1012" s="568">
        <v>25.5</v>
      </c>
      <c r="H1012" s="568">
        <v>26.8</v>
      </c>
      <c r="I1012" s="568">
        <v>28.7</v>
      </c>
      <c r="J1012" s="568">
        <v>30.3</v>
      </c>
      <c r="K1012" s="568">
        <v>32.4</v>
      </c>
    </row>
    <row r="1013" spans="2:11">
      <c r="B1013" s="196"/>
      <c r="C1013" s="716">
        <v>35</v>
      </c>
      <c r="D1013" s="568">
        <v>20.5</v>
      </c>
      <c r="E1013" s="568">
        <v>23.2</v>
      </c>
      <c r="F1013" s="568">
        <v>24.6</v>
      </c>
      <c r="G1013" s="568">
        <v>26.4</v>
      </c>
      <c r="H1013" s="568">
        <v>27.7</v>
      </c>
      <c r="I1013" s="568">
        <v>29.7</v>
      </c>
      <c r="J1013" s="568">
        <v>31.3</v>
      </c>
      <c r="K1013" s="568">
        <v>33.4</v>
      </c>
    </row>
    <row r="1014" spans="2:11">
      <c r="B1014" s="196"/>
      <c r="C1014" s="716">
        <v>36</v>
      </c>
      <c r="D1014" s="568">
        <v>21.3</v>
      </c>
      <c r="E1014" s="568">
        <v>24</v>
      </c>
      <c r="F1014" s="568">
        <v>25.5</v>
      </c>
      <c r="G1014" s="568">
        <v>27.3</v>
      </c>
      <c r="H1014" s="568">
        <v>28.6</v>
      </c>
      <c r="I1014" s="568">
        <v>30.7</v>
      </c>
      <c r="J1014" s="568">
        <v>32.299999999999997</v>
      </c>
      <c r="K1014" s="568">
        <v>34.5</v>
      </c>
    </row>
    <row r="1015" spans="2:11">
      <c r="B1015" s="196"/>
      <c r="C1015" s="716">
        <v>37</v>
      </c>
      <c r="D1015" s="568">
        <v>22.1</v>
      </c>
      <c r="E1015" s="568">
        <v>24.8</v>
      </c>
      <c r="F1015" s="568">
        <v>26.4</v>
      </c>
      <c r="G1015" s="568">
        <v>28.3</v>
      </c>
      <c r="H1015" s="568">
        <v>29.6</v>
      </c>
      <c r="I1015" s="568">
        <v>31.6</v>
      </c>
      <c r="J1015" s="568">
        <v>33.299999999999997</v>
      </c>
      <c r="K1015" s="568">
        <v>35.6</v>
      </c>
    </row>
    <row r="1016" spans="2:11">
      <c r="B1016" s="196"/>
      <c r="C1016" s="716">
        <v>38</v>
      </c>
      <c r="D1016" s="568">
        <v>22.9</v>
      </c>
      <c r="E1016" s="568">
        <v>25.7</v>
      </c>
      <c r="F1016" s="568">
        <v>27.3</v>
      </c>
      <c r="G1016" s="568">
        <v>29.2</v>
      </c>
      <c r="H1016" s="568">
        <v>30.5</v>
      </c>
      <c r="I1016" s="568">
        <v>32.6</v>
      </c>
      <c r="J1016" s="568">
        <v>34.4</v>
      </c>
      <c r="K1016" s="568">
        <v>36.6</v>
      </c>
    </row>
    <row r="1017" spans="2:11">
      <c r="B1017" s="196"/>
      <c r="C1017" s="716">
        <v>39</v>
      </c>
      <c r="D1017" s="568">
        <v>23.7</v>
      </c>
      <c r="E1017" s="568">
        <v>26.5</v>
      </c>
      <c r="F1017" s="568">
        <v>28.1</v>
      </c>
      <c r="G1017" s="568">
        <v>30.1</v>
      </c>
      <c r="H1017" s="568">
        <v>31.5</v>
      </c>
      <c r="I1017" s="568">
        <v>33.6</v>
      </c>
      <c r="J1017" s="568">
        <v>35.4</v>
      </c>
      <c r="K1017" s="568">
        <v>37.700000000000003</v>
      </c>
    </row>
    <row r="1018" spans="2:11">
      <c r="B1018" s="196"/>
      <c r="C1018" s="716">
        <v>40</v>
      </c>
      <c r="D1018" s="568">
        <v>24.4</v>
      </c>
      <c r="E1018" s="568">
        <v>27.4</v>
      </c>
      <c r="F1018" s="568">
        <v>29</v>
      </c>
      <c r="G1018" s="568">
        <v>31</v>
      </c>
      <c r="H1018" s="568">
        <v>32.4</v>
      </c>
      <c r="I1018" s="568">
        <v>34.6</v>
      </c>
      <c r="J1018" s="568">
        <v>36.4</v>
      </c>
      <c r="K1018" s="568">
        <v>38.799999999999997</v>
      </c>
    </row>
    <row r="1019" spans="2:11">
      <c r="B1019" s="196"/>
      <c r="C1019" s="716">
        <v>41</v>
      </c>
      <c r="D1019" s="568">
        <v>25.2</v>
      </c>
      <c r="E1019" s="568">
        <v>28.2</v>
      </c>
      <c r="F1019" s="568">
        <v>29.9</v>
      </c>
      <c r="G1019" s="568">
        <v>31.9</v>
      </c>
      <c r="H1019" s="568">
        <v>33.4</v>
      </c>
      <c r="I1019" s="568">
        <v>35.6</v>
      </c>
      <c r="J1019" s="568">
        <v>37.4</v>
      </c>
      <c r="K1019" s="568">
        <v>39.9</v>
      </c>
    </row>
    <row r="1020" spans="2:11">
      <c r="B1020" s="196"/>
      <c r="C1020" s="716">
        <v>42</v>
      </c>
      <c r="D1020" s="568">
        <v>26</v>
      </c>
      <c r="E1020" s="568">
        <v>29.1</v>
      </c>
      <c r="F1020" s="568">
        <v>30.8</v>
      </c>
      <c r="G1020" s="568">
        <v>32.799999999999997</v>
      </c>
      <c r="H1020" s="568">
        <v>34</v>
      </c>
      <c r="I1020" s="568">
        <v>36.6</v>
      </c>
      <c r="J1020" s="568">
        <v>38.4</v>
      </c>
      <c r="K1020" s="568">
        <v>40.9</v>
      </c>
    </row>
    <row r="1021" spans="2:11">
      <c r="B1021" s="196"/>
      <c r="C1021" s="716">
        <v>43</v>
      </c>
      <c r="D1021" s="568">
        <v>26.8</v>
      </c>
      <c r="E1021" s="568">
        <v>29.9</v>
      </c>
      <c r="F1021" s="568">
        <v>31.7</v>
      </c>
      <c r="G1021" s="568">
        <v>33.799999999999997</v>
      </c>
      <c r="H1021" s="568">
        <v>35.299999999999997</v>
      </c>
      <c r="I1021" s="568">
        <v>37.6</v>
      </c>
      <c r="J1021" s="568">
        <v>39.5</v>
      </c>
      <c r="K1021" s="568">
        <v>42</v>
      </c>
    </row>
    <row r="1022" spans="2:11">
      <c r="B1022" s="196"/>
      <c r="C1022" s="716">
        <v>44</v>
      </c>
      <c r="D1022" s="568">
        <v>27.6</v>
      </c>
      <c r="E1022" s="568">
        <v>30.8</v>
      </c>
      <c r="F1022" s="568">
        <v>32.5</v>
      </c>
      <c r="G1022" s="568">
        <v>34.700000000000003</v>
      </c>
      <c r="H1022" s="568">
        <v>36.200000000000003</v>
      </c>
      <c r="I1022" s="568">
        <v>38.6</v>
      </c>
      <c r="J1022" s="568">
        <v>40.5</v>
      </c>
      <c r="K1022" s="568">
        <v>43.1</v>
      </c>
    </row>
    <row r="1023" spans="2:11">
      <c r="B1023" s="196"/>
      <c r="C1023" s="716">
        <v>45</v>
      </c>
      <c r="D1023" s="568">
        <v>28.4</v>
      </c>
      <c r="E1023" s="568">
        <v>31.7</v>
      </c>
      <c r="F1023" s="568">
        <v>33.4</v>
      </c>
      <c r="G1023" s="568">
        <v>35.6</v>
      </c>
      <c r="H1023" s="568">
        <v>37.200000000000003</v>
      </c>
      <c r="I1023" s="568">
        <v>39.6</v>
      </c>
      <c r="J1023" s="568">
        <v>41.5</v>
      </c>
      <c r="K1023" s="568">
        <v>44.2</v>
      </c>
    </row>
    <row r="1024" spans="2:11">
      <c r="B1024" s="196"/>
      <c r="C1024" s="716">
        <v>46</v>
      </c>
      <c r="D1024" s="568">
        <v>29.3</v>
      </c>
      <c r="E1024" s="568">
        <v>32.5</v>
      </c>
      <c r="F1024" s="568">
        <v>34.299999999999997</v>
      </c>
      <c r="G1024" s="568">
        <v>36.5</v>
      </c>
      <c r="H1024" s="568">
        <v>38.1</v>
      </c>
      <c r="I1024" s="568">
        <v>40.5</v>
      </c>
      <c r="J1024" s="568">
        <v>42.6</v>
      </c>
      <c r="K1024" s="568">
        <v>45.2</v>
      </c>
    </row>
    <row r="1025" spans="2:11">
      <c r="B1025" s="196"/>
      <c r="C1025" s="716">
        <v>47</v>
      </c>
      <c r="D1025" s="568">
        <v>30.1</v>
      </c>
      <c r="E1025" s="568">
        <v>33.4</v>
      </c>
      <c r="F1025" s="568">
        <v>35.200000000000003</v>
      </c>
      <c r="G1025" s="568">
        <v>37.5</v>
      </c>
      <c r="H1025" s="568">
        <v>39.1</v>
      </c>
      <c r="I1025" s="568">
        <v>41.5</v>
      </c>
      <c r="J1025" s="568">
        <v>43.6</v>
      </c>
      <c r="K1025" s="568">
        <v>46.3</v>
      </c>
    </row>
    <row r="1026" spans="2:11">
      <c r="B1026" s="196"/>
      <c r="C1026" s="716">
        <v>48</v>
      </c>
      <c r="D1026" s="568">
        <v>30.9</v>
      </c>
      <c r="E1026" s="568">
        <v>34.200000000000003</v>
      </c>
      <c r="F1026" s="568">
        <v>38.1</v>
      </c>
      <c r="G1026" s="568">
        <v>38.4</v>
      </c>
      <c r="H1026" s="568">
        <v>40</v>
      </c>
      <c r="I1026" s="568">
        <v>42.5</v>
      </c>
      <c r="J1026" s="568">
        <v>44.6</v>
      </c>
      <c r="K1026" s="568">
        <v>47.4</v>
      </c>
    </row>
    <row r="1027" spans="2:11">
      <c r="B1027" s="196"/>
      <c r="C1027" s="716">
        <v>49</v>
      </c>
      <c r="D1027" s="568">
        <v>31.7</v>
      </c>
      <c r="E1027" s="568">
        <v>35.1</v>
      </c>
      <c r="F1027" s="568">
        <v>37</v>
      </c>
      <c r="G1027" s="568">
        <v>39.299999999999997</v>
      </c>
      <c r="H1027" s="568">
        <v>41</v>
      </c>
      <c r="I1027" s="568">
        <v>43.5</v>
      </c>
      <c r="J1027" s="568">
        <v>45.7</v>
      </c>
      <c r="K1027" s="568">
        <v>48.5</v>
      </c>
    </row>
    <row r="1028" spans="2:11">
      <c r="B1028" s="196"/>
      <c r="C1028" s="716">
        <v>50</v>
      </c>
      <c r="D1028" s="568">
        <v>32.5</v>
      </c>
      <c r="E1028" s="568">
        <v>36</v>
      </c>
      <c r="F1028" s="568">
        <v>37.9</v>
      </c>
      <c r="G1028" s="568">
        <v>40.299999999999997</v>
      </c>
      <c r="H1028" s="568">
        <v>41.9</v>
      </c>
      <c r="I1028" s="568">
        <v>44.5</v>
      </c>
      <c r="J1028" s="568">
        <v>46.7</v>
      </c>
      <c r="K1028" s="568">
        <v>49.6</v>
      </c>
    </row>
    <row r="1029" spans="2:11">
      <c r="B1029" s="196"/>
      <c r="C1029" s="716">
        <v>51</v>
      </c>
      <c r="D1029" s="568">
        <v>33.299999999999997</v>
      </c>
      <c r="E1029" s="568">
        <v>36.9</v>
      </c>
      <c r="F1029" s="568">
        <v>38.799999999999997</v>
      </c>
      <c r="G1029" s="568">
        <v>41.2</v>
      </c>
      <c r="H1029" s="568">
        <v>42.9</v>
      </c>
      <c r="I1029" s="568">
        <v>45.5</v>
      </c>
      <c r="J1029" s="568">
        <v>47.7</v>
      </c>
      <c r="K1029" s="568">
        <v>50.6</v>
      </c>
    </row>
    <row r="1030" spans="2:11">
      <c r="B1030" s="196"/>
      <c r="C1030" s="716">
        <v>52</v>
      </c>
      <c r="D1030" s="568">
        <v>34.200000000000003</v>
      </c>
      <c r="E1030" s="568">
        <v>37.700000000000003</v>
      </c>
      <c r="F1030" s="568">
        <v>39.700000000000003</v>
      </c>
      <c r="G1030" s="568">
        <v>42.1</v>
      </c>
      <c r="H1030" s="568">
        <v>43.9</v>
      </c>
      <c r="I1030" s="568">
        <v>46.5</v>
      </c>
      <c r="J1030" s="568">
        <v>48.8</v>
      </c>
      <c r="K1030" s="568">
        <v>51.7</v>
      </c>
    </row>
    <row r="1031" spans="2:11">
      <c r="B1031" s="94"/>
    </row>
    <row r="1032" spans="2:11">
      <c r="B1032" s="94"/>
    </row>
    <row r="1033" spans="2:11">
      <c r="B1033" s="94"/>
      <c r="G1033" s="233"/>
      <c r="H1033" s="233"/>
      <c r="I1033" s="233"/>
    </row>
    <row r="1034" spans="2:11">
      <c r="G1034" s="233"/>
      <c r="H1034" s="233"/>
      <c r="I1034" s="233"/>
    </row>
  </sheetData>
  <mergeCells count="12">
    <mergeCell ref="D8:G8"/>
    <mergeCell ref="E492:J492"/>
    <mergeCell ref="H588:L588"/>
    <mergeCell ref="D977:K977"/>
    <mergeCell ref="F243:G243"/>
    <mergeCell ref="F280:G280"/>
    <mergeCell ref="F317:G317"/>
    <mergeCell ref="F354:G354"/>
    <mergeCell ref="F391:G391"/>
    <mergeCell ref="E523:J523"/>
    <mergeCell ref="E430:J430"/>
    <mergeCell ref="E461:J461"/>
  </mergeCells>
  <phoneticPr fontId="13" type="noConversion"/>
  <dataValidations disablePrompts="1" count="2">
    <dataValidation allowBlank="1" sqref="F40 F46 F29 F59 F54"/>
    <dataValidation error="You have exceeded the max number of TRXs per GSM900 BTS" sqref="E164:E166 E178:E180 E144:E146 E150:E152 E158:E160 E127:E129 E138:E140 E232:E236 F193:K193 E190:E193 E198:E200 E170:E172 E218:E221 E225:E228 E210:E212 E184:E186 M193 E103:E105 E111:E113 E119:E121 E204:E206 E213:K213"/>
  </dataValidations>
  <pageMargins left="0.75" right="0.75" top="1" bottom="1" header="0.5" footer="0.5"/>
  <pageSetup paperSize="9" scale="37" fitToHeight="2" orientation="portrait" horizontalDpi="300" verticalDpi="300" r:id="rId1"/>
  <headerFooter alignWithMargins="0">
    <oddFooter>&amp;L&amp;F
&amp;A 
&amp;R&amp;D</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enableFormatConditionsCalculation="0">
    <tabColor theme="6" tint="0.39997558519241921"/>
  </sheetPr>
  <dimension ref="A1:L197"/>
  <sheetViews>
    <sheetView showGridLines="0" workbookViewId="0">
      <selection activeCell="G10" sqref="G10"/>
    </sheetView>
  </sheetViews>
  <sheetFormatPr defaultColWidth="8.85546875" defaultRowHeight="12.75"/>
  <cols>
    <col min="1" max="1" width="3.7109375" style="207" bestFit="1" customWidth="1"/>
    <col min="2" max="2" width="7.28515625" customWidth="1"/>
    <col min="3" max="3" width="76.42578125" bestFit="1" customWidth="1"/>
    <col min="4" max="4" width="13.42578125" customWidth="1"/>
    <col min="5" max="5" width="39.7109375" customWidth="1"/>
    <col min="6" max="6" width="19.42578125" customWidth="1"/>
    <col min="7" max="7" width="25.7109375" customWidth="1"/>
    <col min="8" max="9" width="12.42578125" customWidth="1"/>
  </cols>
  <sheetData>
    <row r="1" spans="1:12" ht="26.25">
      <c r="A1" s="295">
        <v>4</v>
      </c>
      <c r="B1" s="296" t="s">
        <v>765</v>
      </c>
      <c r="C1" s="296"/>
    </row>
    <row r="3" spans="1:12" ht="28.5" customHeight="1">
      <c r="C3" s="751" t="s">
        <v>1027</v>
      </c>
      <c r="D3" s="847" t="s">
        <v>1048</v>
      </c>
      <c r="E3" s="847"/>
      <c r="F3" s="847"/>
      <c r="G3" s="847"/>
      <c r="H3" s="207"/>
      <c r="I3" s="207"/>
      <c r="J3" s="207"/>
      <c r="K3" s="207"/>
    </row>
    <row r="4" spans="1:12" ht="26.25" customHeight="1">
      <c r="C4" s="752" t="s">
        <v>1028</v>
      </c>
      <c r="D4" s="848" t="s">
        <v>1049</v>
      </c>
      <c r="E4" s="848"/>
      <c r="F4" s="848"/>
      <c r="G4" s="848"/>
      <c r="H4" s="207"/>
      <c r="I4" s="207"/>
      <c r="J4" s="207"/>
      <c r="K4" s="207"/>
      <c r="L4" s="207"/>
    </row>
    <row r="5" spans="1:12" ht="29.25" customHeight="1">
      <c r="C5" s="753" t="s">
        <v>1029</v>
      </c>
      <c r="D5" s="849" t="s">
        <v>1050</v>
      </c>
      <c r="E5" s="849"/>
      <c r="F5" s="849"/>
      <c r="G5" s="849"/>
      <c r="H5" s="207"/>
      <c r="I5" s="207"/>
      <c r="J5" s="207"/>
      <c r="K5" s="207"/>
      <c r="L5" s="207"/>
    </row>
    <row r="6" spans="1:12" ht="27" customHeight="1">
      <c r="C6" s="745" t="s">
        <v>1030</v>
      </c>
      <c r="D6" s="826" t="s">
        <v>1051</v>
      </c>
      <c r="E6" s="826"/>
      <c r="F6" s="826"/>
      <c r="G6" s="826"/>
      <c r="H6" s="207"/>
      <c r="I6" s="207"/>
      <c r="J6" s="207"/>
      <c r="K6" s="207"/>
      <c r="L6" s="207"/>
    </row>
    <row r="7" spans="1:12">
      <c r="C7" s="747" t="s">
        <v>1031</v>
      </c>
      <c r="D7" s="341" t="s">
        <v>1052</v>
      </c>
      <c r="E7" s="114"/>
      <c r="F7" s="297"/>
      <c r="G7" s="297"/>
      <c r="H7" s="207"/>
      <c r="I7" s="207"/>
      <c r="J7" s="207"/>
      <c r="K7" s="207"/>
      <c r="L7" s="207"/>
    </row>
    <row r="10" spans="1:12">
      <c r="B10" s="298">
        <v>4.01</v>
      </c>
      <c r="C10" s="2" t="s">
        <v>338</v>
      </c>
      <c r="D10" s="249"/>
    </row>
    <row r="12" spans="1:12">
      <c r="C12" s="12" t="str">
        <f>'C. Masterfiles'!D165</f>
        <v>Mtel</v>
      </c>
      <c r="D12" s="269" t="s">
        <v>983</v>
      </c>
      <c r="E12" s="269"/>
    </row>
    <row r="13" spans="1:12" s="207" customFormat="1">
      <c r="C13" s="12"/>
    </row>
    <row r="14" spans="1:12">
      <c r="B14" s="207"/>
      <c r="C14" s="508" t="s">
        <v>615</v>
      </c>
      <c r="D14" s="573">
        <v>2014</v>
      </c>
      <c r="E14" s="267"/>
      <c r="F14" s="207"/>
      <c r="G14" s="207"/>
      <c r="H14" s="207"/>
      <c r="I14" s="207"/>
    </row>
    <row r="15" spans="1:12">
      <c r="B15" s="207"/>
      <c r="C15" s="83" t="s">
        <v>616</v>
      </c>
      <c r="D15" s="574" t="s">
        <v>637</v>
      </c>
      <c r="E15" s="269"/>
      <c r="F15" s="207"/>
      <c r="G15" s="207"/>
      <c r="H15" s="207"/>
      <c r="I15" s="207"/>
    </row>
    <row r="16" spans="1:12">
      <c r="B16" s="207"/>
      <c r="C16" s="207"/>
      <c r="D16" s="207"/>
      <c r="E16" s="207"/>
      <c r="F16" s="207"/>
      <c r="G16" s="207"/>
      <c r="H16" s="207"/>
      <c r="I16" s="207"/>
    </row>
    <row r="17" spans="2:9" ht="63.75">
      <c r="B17" s="207"/>
      <c r="C17" s="85" t="s">
        <v>610</v>
      </c>
      <c r="D17" s="86" t="s">
        <v>611</v>
      </c>
      <c r="E17" s="86" t="s">
        <v>612</v>
      </c>
      <c r="F17" s="86" t="s">
        <v>613</v>
      </c>
      <c r="G17" s="86" t="s">
        <v>614</v>
      </c>
      <c r="H17" s="207"/>
      <c r="I17" s="207"/>
    </row>
    <row r="18" spans="2:9">
      <c r="B18" s="207"/>
      <c r="C18" s="82" t="s">
        <v>778</v>
      </c>
      <c r="D18" s="574"/>
      <c r="E18" s="187"/>
      <c r="F18" s="187"/>
      <c r="G18" s="187"/>
      <c r="H18" s="479" t="str">
        <f t="shared" ref="H18:H47" si="0">IF(SUM(E18:G18)=100%,"OK","ERROR")</f>
        <v>ERROR</v>
      </c>
      <c r="I18" s="487"/>
    </row>
    <row r="19" spans="2:9">
      <c r="B19" s="207"/>
      <c r="C19" s="82" t="s">
        <v>779</v>
      </c>
      <c r="D19" s="574"/>
      <c r="E19" s="187"/>
      <c r="F19" s="187"/>
      <c r="G19" s="187"/>
      <c r="H19" s="479" t="str">
        <f t="shared" si="0"/>
        <v>ERROR</v>
      </c>
      <c r="I19" s="487"/>
    </row>
    <row r="20" spans="2:9">
      <c r="B20" s="207"/>
      <c r="C20" s="82" t="s">
        <v>780</v>
      </c>
      <c r="D20" s="574"/>
      <c r="E20" s="187"/>
      <c r="F20" s="187"/>
      <c r="G20" s="187"/>
      <c r="H20" s="479" t="str">
        <f t="shared" si="0"/>
        <v>ERROR</v>
      </c>
      <c r="I20" s="487"/>
    </row>
    <row r="21" spans="2:9">
      <c r="B21" s="207"/>
      <c r="C21" s="82" t="s">
        <v>781</v>
      </c>
      <c r="D21" s="574"/>
      <c r="E21" s="187"/>
      <c r="F21" s="187"/>
      <c r="G21" s="187"/>
      <c r="H21" s="479" t="str">
        <f t="shared" si="0"/>
        <v>ERROR</v>
      </c>
      <c r="I21" s="487"/>
    </row>
    <row r="22" spans="2:9">
      <c r="B22" s="207"/>
      <c r="C22" s="82" t="s">
        <v>782</v>
      </c>
      <c r="D22" s="574"/>
      <c r="E22" s="187"/>
      <c r="F22" s="187"/>
      <c r="G22" s="187"/>
      <c r="H22" s="479" t="str">
        <f t="shared" si="0"/>
        <v>ERROR</v>
      </c>
      <c r="I22" s="487"/>
    </row>
    <row r="23" spans="2:9">
      <c r="B23" s="207"/>
      <c r="C23" s="82" t="s">
        <v>783</v>
      </c>
      <c r="D23" s="574"/>
      <c r="E23" s="187"/>
      <c r="F23" s="187"/>
      <c r="G23" s="187"/>
      <c r="H23" s="479" t="str">
        <f t="shared" si="0"/>
        <v>ERROR</v>
      </c>
      <c r="I23" s="487"/>
    </row>
    <row r="24" spans="2:9">
      <c r="B24" s="207"/>
      <c r="C24" s="82" t="s">
        <v>784</v>
      </c>
      <c r="D24" s="574"/>
      <c r="E24" s="187"/>
      <c r="F24" s="187"/>
      <c r="G24" s="187"/>
      <c r="H24" s="479" t="str">
        <f t="shared" si="0"/>
        <v>ERROR</v>
      </c>
      <c r="I24" s="487"/>
    </row>
    <row r="25" spans="2:9">
      <c r="B25" s="207"/>
      <c r="C25" s="82" t="s">
        <v>785</v>
      </c>
      <c r="D25" s="574"/>
      <c r="E25" s="187"/>
      <c r="F25" s="187"/>
      <c r="G25" s="187"/>
      <c r="H25" s="479" t="str">
        <f t="shared" si="0"/>
        <v>ERROR</v>
      </c>
      <c r="I25" s="487"/>
    </row>
    <row r="26" spans="2:9">
      <c r="B26" s="207"/>
      <c r="C26" s="82" t="s">
        <v>786</v>
      </c>
      <c r="D26" s="574"/>
      <c r="E26" s="187"/>
      <c r="F26" s="187"/>
      <c r="G26" s="187"/>
      <c r="H26" s="479" t="str">
        <f t="shared" si="0"/>
        <v>ERROR</v>
      </c>
      <c r="I26" s="487"/>
    </row>
    <row r="27" spans="2:9">
      <c r="B27" s="207"/>
      <c r="C27" s="82" t="s">
        <v>787</v>
      </c>
      <c r="D27" s="574"/>
      <c r="E27" s="187"/>
      <c r="F27" s="187"/>
      <c r="G27" s="187"/>
      <c r="H27" s="479" t="str">
        <f t="shared" si="0"/>
        <v>ERROR</v>
      </c>
      <c r="I27" s="487"/>
    </row>
    <row r="28" spans="2:9">
      <c r="B28" s="207"/>
      <c r="C28" s="82" t="s">
        <v>788</v>
      </c>
      <c r="D28" s="574"/>
      <c r="E28" s="187"/>
      <c r="F28" s="187"/>
      <c r="G28" s="187"/>
      <c r="H28" s="479" t="str">
        <f t="shared" si="0"/>
        <v>ERROR</v>
      </c>
      <c r="I28" s="487"/>
    </row>
    <row r="29" spans="2:9">
      <c r="B29" s="207"/>
      <c r="C29" s="82" t="s">
        <v>789</v>
      </c>
      <c r="D29" s="574"/>
      <c r="E29" s="187"/>
      <c r="F29" s="187"/>
      <c r="G29" s="187"/>
      <c r="H29" s="479" t="str">
        <f t="shared" si="0"/>
        <v>ERROR</v>
      </c>
      <c r="I29" s="487"/>
    </row>
    <row r="30" spans="2:9">
      <c r="B30" s="207"/>
      <c r="C30" s="82" t="s">
        <v>790</v>
      </c>
      <c r="D30" s="574"/>
      <c r="E30" s="187"/>
      <c r="F30" s="187"/>
      <c r="G30" s="187"/>
      <c r="H30" s="479" t="str">
        <f t="shared" si="0"/>
        <v>ERROR</v>
      </c>
      <c r="I30" s="487"/>
    </row>
    <row r="31" spans="2:9">
      <c r="B31" s="207"/>
      <c r="C31" s="82" t="s">
        <v>791</v>
      </c>
      <c r="D31" s="574"/>
      <c r="E31" s="187"/>
      <c r="F31" s="187"/>
      <c r="G31" s="187"/>
      <c r="H31" s="479" t="str">
        <f t="shared" si="0"/>
        <v>ERROR</v>
      </c>
      <c r="I31" s="487"/>
    </row>
    <row r="32" spans="2:9">
      <c r="B32" s="207"/>
      <c r="C32" s="82" t="s">
        <v>185</v>
      </c>
      <c r="D32" s="574"/>
      <c r="E32" s="187"/>
      <c r="F32" s="187"/>
      <c r="G32" s="187"/>
      <c r="H32" s="479" t="str">
        <f t="shared" si="0"/>
        <v>ERROR</v>
      </c>
      <c r="I32" s="487"/>
    </row>
    <row r="33" spans="2:9">
      <c r="B33" s="207"/>
      <c r="C33" s="82" t="s">
        <v>792</v>
      </c>
      <c r="D33" s="574"/>
      <c r="E33" s="187"/>
      <c r="F33" s="187"/>
      <c r="G33" s="187"/>
      <c r="H33" s="479" t="str">
        <f t="shared" si="0"/>
        <v>ERROR</v>
      </c>
      <c r="I33" s="487"/>
    </row>
    <row r="34" spans="2:9">
      <c r="B34" s="207"/>
      <c r="C34" s="82" t="s">
        <v>793</v>
      </c>
      <c r="D34" s="574"/>
      <c r="E34" s="187"/>
      <c r="F34" s="187"/>
      <c r="G34" s="187"/>
      <c r="H34" s="479" t="str">
        <f t="shared" si="0"/>
        <v>ERROR</v>
      </c>
      <c r="I34" s="487"/>
    </row>
    <row r="35" spans="2:9">
      <c r="B35" s="207"/>
      <c r="C35" s="82" t="s">
        <v>794</v>
      </c>
      <c r="D35" s="574"/>
      <c r="E35" s="187"/>
      <c r="F35" s="187"/>
      <c r="G35" s="187"/>
      <c r="H35" s="479" t="str">
        <f t="shared" si="0"/>
        <v>ERROR</v>
      </c>
      <c r="I35" s="487"/>
    </row>
    <row r="36" spans="2:9">
      <c r="B36" s="207"/>
      <c r="C36" s="82" t="s">
        <v>795</v>
      </c>
      <c r="D36" s="574"/>
      <c r="E36" s="187"/>
      <c r="F36" s="187"/>
      <c r="G36" s="187"/>
      <c r="H36" s="479" t="str">
        <f t="shared" si="0"/>
        <v>ERROR</v>
      </c>
      <c r="I36" s="487"/>
    </row>
    <row r="37" spans="2:9">
      <c r="B37" s="207"/>
      <c r="C37" s="82" t="s">
        <v>639</v>
      </c>
      <c r="D37" s="574"/>
      <c r="E37" s="187"/>
      <c r="F37" s="187"/>
      <c r="G37" s="187"/>
      <c r="H37" s="479" t="str">
        <f t="shared" si="0"/>
        <v>ERROR</v>
      </c>
      <c r="I37" s="487"/>
    </row>
    <row r="38" spans="2:9">
      <c r="B38" s="207"/>
      <c r="C38" s="82" t="s">
        <v>199</v>
      </c>
      <c r="D38" s="574"/>
      <c r="E38" s="575"/>
      <c r="F38" s="575"/>
      <c r="G38" s="575"/>
      <c r="H38" s="479" t="str">
        <f t="shared" si="0"/>
        <v>ERROR</v>
      </c>
      <c r="I38" s="267"/>
    </row>
    <row r="39" spans="2:9">
      <c r="B39" s="207"/>
      <c r="C39" s="82" t="s">
        <v>199</v>
      </c>
      <c r="D39" s="574"/>
      <c r="E39" s="575"/>
      <c r="F39" s="575"/>
      <c r="G39" s="575"/>
      <c r="H39" s="479" t="str">
        <f t="shared" si="0"/>
        <v>ERROR</v>
      </c>
      <c r="I39" s="267"/>
    </row>
    <row r="40" spans="2:9">
      <c r="B40" s="207"/>
      <c r="C40" s="82" t="s">
        <v>199</v>
      </c>
      <c r="D40" s="574"/>
      <c r="E40" s="575"/>
      <c r="F40" s="575"/>
      <c r="G40" s="575"/>
      <c r="H40" s="479" t="str">
        <f t="shared" si="0"/>
        <v>ERROR</v>
      </c>
      <c r="I40" s="267"/>
    </row>
    <row r="41" spans="2:9">
      <c r="B41" s="207"/>
      <c r="C41" s="82" t="s">
        <v>199</v>
      </c>
      <c r="D41" s="574"/>
      <c r="E41" s="575"/>
      <c r="F41" s="575"/>
      <c r="G41" s="575"/>
      <c r="H41" s="479" t="str">
        <f t="shared" si="0"/>
        <v>ERROR</v>
      </c>
      <c r="I41" s="267"/>
    </row>
    <row r="42" spans="2:9">
      <c r="B42" s="207"/>
      <c r="C42" s="82" t="s">
        <v>199</v>
      </c>
      <c r="D42" s="574"/>
      <c r="E42" s="575"/>
      <c r="F42" s="575"/>
      <c r="G42" s="575"/>
      <c r="H42" s="479" t="str">
        <f t="shared" si="0"/>
        <v>ERROR</v>
      </c>
      <c r="I42" s="267"/>
    </row>
    <row r="43" spans="2:9">
      <c r="B43" s="207"/>
      <c r="C43" s="82" t="s">
        <v>199</v>
      </c>
      <c r="D43" s="574"/>
      <c r="E43" s="575"/>
      <c r="F43" s="575"/>
      <c r="G43" s="575"/>
      <c r="H43" s="479" t="str">
        <f t="shared" si="0"/>
        <v>ERROR</v>
      </c>
      <c r="I43" s="267"/>
    </row>
    <row r="44" spans="2:9">
      <c r="B44" s="207"/>
      <c r="C44" s="82" t="s">
        <v>199</v>
      </c>
      <c r="D44" s="574"/>
      <c r="E44" s="575"/>
      <c r="F44" s="575"/>
      <c r="G44" s="575"/>
      <c r="H44" s="479" t="str">
        <f t="shared" si="0"/>
        <v>ERROR</v>
      </c>
      <c r="I44" s="267"/>
    </row>
    <row r="45" spans="2:9">
      <c r="B45" s="207"/>
      <c r="C45" s="82" t="s">
        <v>199</v>
      </c>
      <c r="D45" s="574"/>
      <c r="E45" s="575"/>
      <c r="F45" s="575"/>
      <c r="G45" s="575"/>
      <c r="H45" s="479" t="str">
        <f t="shared" si="0"/>
        <v>ERROR</v>
      </c>
      <c r="I45" s="267"/>
    </row>
    <row r="46" spans="2:9">
      <c r="B46" s="207"/>
      <c r="C46" s="82" t="s">
        <v>199</v>
      </c>
      <c r="D46" s="574"/>
      <c r="E46" s="575"/>
      <c r="F46" s="575"/>
      <c r="G46" s="575"/>
      <c r="H46" s="479" t="str">
        <f t="shared" si="0"/>
        <v>ERROR</v>
      </c>
      <c r="I46" s="267"/>
    </row>
    <row r="47" spans="2:9">
      <c r="B47" s="207"/>
      <c r="C47" s="82" t="s">
        <v>199</v>
      </c>
      <c r="D47" s="574"/>
      <c r="E47" s="575"/>
      <c r="F47" s="575"/>
      <c r="G47" s="575"/>
      <c r="H47" s="479" t="str">
        <f t="shared" si="0"/>
        <v>ERROR</v>
      </c>
      <c r="I47" s="267"/>
    </row>
    <row r="48" spans="2:9">
      <c r="B48" s="207"/>
      <c r="C48" s="85" t="s">
        <v>2</v>
      </c>
      <c r="D48" s="301">
        <f>SUM(D18:D47)</f>
        <v>0</v>
      </c>
      <c r="E48" s="844"/>
      <c r="F48" s="845"/>
      <c r="G48" s="846"/>
      <c r="H48" s="207"/>
      <c r="I48" s="207"/>
    </row>
    <row r="49" spans="2:9">
      <c r="B49" s="207"/>
      <c r="C49" s="207"/>
      <c r="D49" s="207"/>
      <c r="E49" s="207"/>
      <c r="F49" s="207"/>
      <c r="G49" s="207"/>
      <c r="H49" s="207"/>
      <c r="I49" s="207"/>
    </row>
    <row r="50" spans="2:9">
      <c r="B50" s="207"/>
      <c r="C50" s="207"/>
      <c r="D50" s="207"/>
      <c r="E50" s="207"/>
      <c r="F50" s="207"/>
      <c r="G50" s="207"/>
      <c r="H50" s="207"/>
      <c r="I50" s="207"/>
    </row>
    <row r="51" spans="2:9" ht="25.5">
      <c r="B51" s="207"/>
      <c r="C51" s="85" t="str">
        <f>C17</f>
        <v>Категория разходи (Cost category)</v>
      </c>
      <c r="D51" s="86" t="s">
        <v>638</v>
      </c>
      <c r="E51" s="487"/>
      <c r="F51" s="207"/>
      <c r="G51" s="207"/>
      <c r="H51" s="207"/>
      <c r="I51" s="207"/>
    </row>
    <row r="52" spans="2:9">
      <c r="B52" s="207"/>
      <c r="C52" s="300" t="s">
        <v>340</v>
      </c>
      <c r="D52" s="576">
        <f>SUMPRODUCT(D18:D47,E18:E47)</f>
        <v>0</v>
      </c>
      <c r="E52" s="487"/>
      <c r="F52" s="267"/>
      <c r="G52" s="207"/>
      <c r="H52" s="267"/>
      <c r="I52" s="207"/>
    </row>
    <row r="53" spans="2:9">
      <c r="B53" s="207"/>
      <c r="C53" s="300" t="s">
        <v>341</v>
      </c>
      <c r="D53" s="576">
        <f>SUMPRODUCT(D18:D47,F18:F47)</f>
        <v>0</v>
      </c>
      <c r="E53" s="487"/>
      <c r="F53" s="267"/>
      <c r="G53" s="207"/>
      <c r="H53" s="267"/>
      <c r="I53" s="207"/>
    </row>
    <row r="54" spans="2:9">
      <c r="B54" s="207"/>
      <c r="C54" s="299" t="s">
        <v>342</v>
      </c>
      <c r="D54" s="576">
        <f>SUMPRODUCT(D18:D47,G18:G47)</f>
        <v>0</v>
      </c>
      <c r="E54" s="487"/>
      <c r="F54" s="267"/>
      <c r="G54" s="207"/>
      <c r="H54" s="267"/>
      <c r="I54" s="207"/>
    </row>
    <row r="55" spans="2:9">
      <c r="B55" s="207"/>
      <c r="C55" s="85" t="s">
        <v>2</v>
      </c>
      <c r="D55" s="301">
        <f>SUM(D52:D54)</f>
        <v>0</v>
      </c>
      <c r="E55" s="487"/>
      <c r="F55" s="207"/>
      <c r="G55" s="207"/>
      <c r="H55" s="207"/>
      <c r="I55" s="207"/>
    </row>
    <row r="56" spans="2:9">
      <c r="B56" s="207"/>
      <c r="C56" s="207"/>
      <c r="D56" s="595" t="str">
        <f>IF(D55=D48,"OK","ERROR")</f>
        <v>OK</v>
      </c>
      <c r="E56" s="487"/>
      <c r="F56" s="207"/>
      <c r="G56" s="207"/>
      <c r="H56" s="207"/>
      <c r="I56" s="207"/>
    </row>
    <row r="57" spans="2:9">
      <c r="B57" s="207"/>
      <c r="C57" s="207"/>
      <c r="D57" s="207"/>
      <c r="E57" s="207"/>
      <c r="F57" s="207"/>
      <c r="G57" s="207"/>
      <c r="H57" s="207"/>
      <c r="I57" s="207"/>
    </row>
    <row r="58" spans="2:9">
      <c r="B58" s="207"/>
      <c r="C58" s="85" t="s">
        <v>375</v>
      </c>
      <c r="D58" s="86" t="s">
        <v>949</v>
      </c>
      <c r="E58" s="267"/>
      <c r="F58" s="207"/>
      <c r="G58" s="207"/>
      <c r="H58" s="207"/>
      <c r="I58" s="207"/>
    </row>
    <row r="59" spans="2:9">
      <c r="B59" s="207"/>
      <c r="C59" s="300" t="s">
        <v>345</v>
      </c>
      <c r="D59" s="351"/>
      <c r="E59" s="547" t="s">
        <v>932</v>
      </c>
      <c r="F59" s="207"/>
      <c r="G59" s="207"/>
      <c r="H59" s="207"/>
      <c r="I59" s="207"/>
    </row>
    <row r="60" spans="2:9">
      <c r="B60" s="207"/>
      <c r="C60" s="207"/>
      <c r="D60" s="207"/>
      <c r="E60" s="207"/>
      <c r="F60" s="207"/>
      <c r="G60" s="207"/>
      <c r="H60" s="207"/>
      <c r="I60" s="207"/>
    </row>
    <row r="61" spans="2:9" s="207" customFormat="1">
      <c r="E61" s="487"/>
    </row>
    <row r="62" spans="2:9" s="207" customFormat="1" ht="25.5">
      <c r="C62" s="85" t="str">
        <f>C51</f>
        <v>Категория разходи (Cost category)</v>
      </c>
      <c r="D62" s="86" t="s">
        <v>950</v>
      </c>
      <c r="E62" s="487"/>
      <c r="F62" s="269"/>
      <c r="H62" s="269"/>
    </row>
    <row r="63" spans="2:9" s="207" customFormat="1">
      <c r="C63" s="300" t="s">
        <v>340</v>
      </c>
      <c r="D63" s="620" t="str">
        <f>IF(D52=0,"",D52/D$59)</f>
        <v/>
      </c>
      <c r="E63" s="487"/>
      <c r="F63" s="269"/>
      <c r="H63" s="269"/>
    </row>
    <row r="64" spans="2:9" s="207" customFormat="1">
      <c r="C64" s="300" t="s">
        <v>341</v>
      </c>
      <c r="D64" s="620" t="str">
        <f>IF(D53=0,"",D53/D$59)</f>
        <v/>
      </c>
      <c r="E64" s="487"/>
      <c r="F64" s="269"/>
      <c r="H64" s="269"/>
    </row>
    <row r="65" spans="2:9" s="207" customFormat="1">
      <c r="C65" s="299" t="s">
        <v>342</v>
      </c>
      <c r="D65" s="620" t="str">
        <f>IF(D54=0,"",D54/D$59)</f>
        <v/>
      </c>
      <c r="E65" s="487"/>
      <c r="F65" s="269"/>
      <c r="H65" s="304"/>
    </row>
    <row r="66" spans="2:9" s="207" customFormat="1">
      <c r="C66" s="85" t="s">
        <v>2</v>
      </c>
      <c r="D66" s="619" t="e">
        <f>D63+D64+D65</f>
        <v>#VALUE!</v>
      </c>
      <c r="E66" s="507" t="e">
        <f>IF(D55/D59=D66,"OK","ERROR")</f>
        <v>#DIV/0!</v>
      </c>
      <c r="H66" s="304"/>
    </row>
    <row r="67" spans="2:9" s="207" customFormat="1">
      <c r="E67" s="487"/>
    </row>
    <row r="69" spans="2:9">
      <c r="C69" s="12" t="str">
        <f>'C. Masterfiles'!D166</f>
        <v>Telenor</v>
      </c>
      <c r="D69" s="207"/>
      <c r="E69" s="207"/>
      <c r="F69" s="207"/>
      <c r="G69" s="207"/>
      <c r="H69" s="207"/>
    </row>
    <row r="70" spans="2:9" s="207" customFormat="1">
      <c r="C70" s="12"/>
      <c r="E70" s="269"/>
      <c r="I70" s="269"/>
    </row>
    <row r="71" spans="2:9">
      <c r="B71" s="207"/>
      <c r="C71" s="508" t="str">
        <f>C14</f>
        <v>Година, за която са посочени данни (Year for which data is provided)</v>
      </c>
      <c r="D71" s="573">
        <v>2014</v>
      </c>
      <c r="E71" s="267"/>
      <c r="F71" s="207"/>
      <c r="G71" s="207"/>
      <c r="H71" s="207"/>
    </row>
    <row r="72" spans="2:9">
      <c r="B72" s="207"/>
      <c r="C72" s="83" t="str">
        <f>C15</f>
        <v>Парична единица (Currency unit)</v>
      </c>
      <c r="D72" s="574" t="s">
        <v>343</v>
      </c>
      <c r="E72" s="207"/>
      <c r="F72" s="207"/>
      <c r="G72" s="207"/>
      <c r="H72" s="207"/>
    </row>
    <row r="73" spans="2:9">
      <c r="B73" s="207"/>
      <c r="C73" s="207"/>
      <c r="D73" s="207"/>
      <c r="E73" s="207"/>
      <c r="F73" s="207"/>
      <c r="G73" s="207"/>
      <c r="H73" s="207"/>
    </row>
    <row r="74" spans="2:9" ht="71.25" customHeight="1">
      <c r="B74" s="207"/>
      <c r="C74" s="85" t="str">
        <f>C17</f>
        <v>Категория разходи (Cost category)</v>
      </c>
      <c r="D74" s="86" t="str">
        <f>D17</f>
        <v>Разходи - общо (Total cost)</v>
      </c>
      <c r="E74" s="86" t="str">
        <f>E17</f>
        <v>Мрежови разходи (%) (Network costs (%))</v>
      </c>
      <c r="F74" s="86" t="str">
        <f>F17</f>
        <v>Разходи за предоствяне на услуги на пазарите на дребно (%) (Retail costs (%))</v>
      </c>
      <c r="G74" s="86" t="str">
        <f>G17</f>
        <v>Общи разходи (%) (Common costs (%))</v>
      </c>
      <c r="H74" s="207"/>
    </row>
    <row r="75" spans="2:9">
      <c r="B75" s="207"/>
      <c r="C75" s="299" t="s">
        <v>796</v>
      </c>
      <c r="D75" s="574"/>
      <c r="E75" s="187"/>
      <c r="F75" s="187"/>
      <c r="G75" s="187"/>
      <c r="H75" s="479" t="str">
        <f t="shared" ref="H75:H101" si="1">IF(SUM(E75:G75)=100%,"OK","ERROR")</f>
        <v>ERROR</v>
      </c>
      <c r="I75" s="559"/>
    </row>
    <row r="76" spans="2:9">
      <c r="B76" s="207"/>
      <c r="C76" s="299" t="s">
        <v>797</v>
      </c>
      <c r="D76" s="574"/>
      <c r="E76" s="187"/>
      <c r="F76" s="187"/>
      <c r="G76" s="187"/>
      <c r="H76" s="479" t="str">
        <f t="shared" si="1"/>
        <v>ERROR</v>
      </c>
      <c r="I76" s="559"/>
    </row>
    <row r="77" spans="2:9">
      <c r="B77" s="207"/>
      <c r="C77" s="300" t="s">
        <v>798</v>
      </c>
      <c r="D77" s="574"/>
      <c r="E77" s="187"/>
      <c r="F77" s="187"/>
      <c r="G77" s="187"/>
      <c r="H77" s="479" t="str">
        <f t="shared" si="1"/>
        <v>ERROR</v>
      </c>
      <c r="I77" s="559"/>
    </row>
    <row r="78" spans="2:9">
      <c r="B78" s="207"/>
      <c r="C78" s="299" t="s">
        <v>799</v>
      </c>
      <c r="D78" s="574"/>
      <c r="E78" s="187"/>
      <c r="F78" s="187"/>
      <c r="G78" s="187"/>
      <c r="H78" s="479" t="str">
        <f t="shared" si="1"/>
        <v>ERROR</v>
      </c>
      <c r="I78" s="559"/>
    </row>
    <row r="79" spans="2:9">
      <c r="B79" s="207"/>
      <c r="C79" s="594" t="s">
        <v>800</v>
      </c>
      <c r="D79" s="574"/>
      <c r="E79" s="187"/>
      <c r="F79" s="187"/>
      <c r="G79" s="187"/>
      <c r="H79" s="479" t="str">
        <f t="shared" si="1"/>
        <v>ERROR</v>
      </c>
      <c r="I79" s="559"/>
    </row>
    <row r="80" spans="2:9">
      <c r="B80" s="207"/>
      <c r="C80" s="594" t="s">
        <v>801</v>
      </c>
      <c r="D80" s="574"/>
      <c r="E80" s="187"/>
      <c r="F80" s="187"/>
      <c r="G80" s="187"/>
      <c r="H80" s="479" t="str">
        <f t="shared" si="1"/>
        <v>ERROR</v>
      </c>
      <c r="I80" s="559"/>
    </row>
    <row r="81" spans="2:9">
      <c r="B81" s="207"/>
      <c r="C81" s="594" t="s">
        <v>802</v>
      </c>
      <c r="D81" s="574"/>
      <c r="E81" s="187"/>
      <c r="F81" s="187"/>
      <c r="G81" s="187"/>
      <c r="H81" s="479" t="str">
        <f t="shared" si="1"/>
        <v>ERROR</v>
      </c>
      <c r="I81" s="559"/>
    </row>
    <row r="82" spans="2:9">
      <c r="B82" s="207"/>
      <c r="C82" s="594" t="s">
        <v>803</v>
      </c>
      <c r="D82" s="574"/>
      <c r="E82" s="187"/>
      <c r="F82" s="187"/>
      <c r="G82" s="187"/>
      <c r="H82" s="479" t="str">
        <f t="shared" si="1"/>
        <v>ERROR</v>
      </c>
      <c r="I82" s="559"/>
    </row>
    <row r="83" spans="2:9">
      <c r="B83" s="207"/>
      <c r="C83" s="594" t="s">
        <v>804</v>
      </c>
      <c r="D83" s="574"/>
      <c r="E83" s="187"/>
      <c r="F83" s="187"/>
      <c r="G83" s="187"/>
      <c r="H83" s="479" t="str">
        <f t="shared" si="1"/>
        <v>ERROR</v>
      </c>
      <c r="I83" s="559"/>
    </row>
    <row r="84" spans="2:9">
      <c r="B84" s="207"/>
      <c r="C84" s="594" t="s">
        <v>805</v>
      </c>
      <c r="D84" s="574"/>
      <c r="E84" s="187"/>
      <c r="F84" s="187"/>
      <c r="G84" s="187"/>
      <c r="H84" s="479" t="str">
        <f t="shared" si="1"/>
        <v>ERROR</v>
      </c>
      <c r="I84" s="559"/>
    </row>
    <row r="85" spans="2:9">
      <c r="B85" s="207"/>
      <c r="C85" s="594" t="s">
        <v>806</v>
      </c>
      <c r="D85" s="574"/>
      <c r="E85" s="187"/>
      <c r="F85" s="187"/>
      <c r="G85" s="187"/>
      <c r="H85" s="479" t="str">
        <f t="shared" si="1"/>
        <v>ERROR</v>
      </c>
      <c r="I85" s="559"/>
    </row>
    <row r="86" spans="2:9">
      <c r="B86" s="207"/>
      <c r="C86" s="594" t="s">
        <v>807</v>
      </c>
      <c r="D86" s="574"/>
      <c r="E86" s="187"/>
      <c r="F86" s="187"/>
      <c r="G86" s="187"/>
      <c r="H86" s="479" t="str">
        <f t="shared" si="1"/>
        <v>ERROR</v>
      </c>
      <c r="I86" s="559"/>
    </row>
    <row r="87" spans="2:9">
      <c r="B87" s="207"/>
      <c r="C87" s="594" t="s">
        <v>808</v>
      </c>
      <c r="D87" s="574"/>
      <c r="E87" s="187"/>
      <c r="F87" s="187"/>
      <c r="G87" s="187"/>
      <c r="H87" s="479" t="str">
        <f t="shared" si="1"/>
        <v>ERROR</v>
      </c>
      <c r="I87" s="559"/>
    </row>
    <row r="88" spans="2:9">
      <c r="B88" s="207"/>
      <c r="C88" s="594" t="s">
        <v>809</v>
      </c>
      <c r="D88" s="574"/>
      <c r="E88" s="187"/>
      <c r="F88" s="187"/>
      <c r="G88" s="187"/>
      <c r="H88" s="479" t="str">
        <f t="shared" si="1"/>
        <v>ERROR</v>
      </c>
      <c r="I88" s="559"/>
    </row>
    <row r="89" spans="2:9">
      <c r="B89" s="207"/>
      <c r="C89" s="594" t="s">
        <v>810</v>
      </c>
      <c r="D89" s="574"/>
      <c r="E89" s="187"/>
      <c r="F89" s="187"/>
      <c r="G89" s="187"/>
      <c r="H89" s="479" t="str">
        <f t="shared" si="1"/>
        <v>ERROR</v>
      </c>
      <c r="I89" s="559"/>
    </row>
    <row r="90" spans="2:9" ht="25.5">
      <c r="B90" s="207"/>
      <c r="C90" s="594" t="s">
        <v>811</v>
      </c>
      <c r="D90" s="574"/>
      <c r="E90" s="187"/>
      <c r="F90" s="187"/>
      <c r="G90" s="187"/>
      <c r="H90" s="479" t="str">
        <f t="shared" si="1"/>
        <v>ERROR</v>
      </c>
      <c r="I90" s="559"/>
    </row>
    <row r="91" spans="2:9">
      <c r="B91" s="207"/>
      <c r="C91" s="299" t="s">
        <v>812</v>
      </c>
      <c r="D91" s="574"/>
      <c r="E91" s="187"/>
      <c r="F91" s="187"/>
      <c r="G91" s="187"/>
      <c r="H91" s="479" t="str">
        <f t="shared" si="1"/>
        <v>ERROR</v>
      </c>
      <c r="I91" s="559"/>
    </row>
    <row r="92" spans="2:9">
      <c r="B92" s="207"/>
      <c r="C92" s="299" t="s">
        <v>813</v>
      </c>
      <c r="D92" s="574"/>
      <c r="E92" s="187"/>
      <c r="F92" s="187"/>
      <c r="G92" s="187"/>
      <c r="H92" s="479" t="str">
        <f t="shared" si="1"/>
        <v>ERROR</v>
      </c>
      <c r="I92" s="559"/>
    </row>
    <row r="93" spans="2:9">
      <c r="B93" s="207"/>
      <c r="C93" s="299" t="s">
        <v>814</v>
      </c>
      <c r="D93" s="574"/>
      <c r="E93" s="187"/>
      <c r="F93" s="187"/>
      <c r="G93" s="187"/>
      <c r="H93" s="479" t="str">
        <f t="shared" si="1"/>
        <v>ERROR</v>
      </c>
      <c r="I93" s="559"/>
    </row>
    <row r="94" spans="2:9">
      <c r="B94" s="207"/>
      <c r="C94" s="299" t="s">
        <v>815</v>
      </c>
      <c r="D94" s="574"/>
      <c r="E94" s="187"/>
      <c r="F94" s="187"/>
      <c r="G94" s="187"/>
      <c r="H94" s="479" t="str">
        <f t="shared" si="1"/>
        <v>ERROR</v>
      </c>
      <c r="I94" s="559"/>
    </row>
    <row r="95" spans="2:9">
      <c r="B95" s="207"/>
      <c r="C95" s="299" t="s">
        <v>816</v>
      </c>
      <c r="D95" s="574"/>
      <c r="E95" s="187"/>
      <c r="F95" s="187"/>
      <c r="G95" s="187"/>
      <c r="H95" s="479" t="str">
        <f t="shared" si="1"/>
        <v>ERROR</v>
      </c>
      <c r="I95" s="559"/>
    </row>
    <row r="96" spans="2:9">
      <c r="B96" s="207"/>
      <c r="C96" s="299" t="s">
        <v>817</v>
      </c>
      <c r="D96" s="574"/>
      <c r="E96" s="187"/>
      <c r="F96" s="187"/>
      <c r="G96" s="187"/>
      <c r="H96" s="479" t="str">
        <f t="shared" si="1"/>
        <v>ERROR</v>
      </c>
      <c r="I96" s="559"/>
    </row>
    <row r="97" spans="2:9">
      <c r="B97" s="207"/>
      <c r="C97" s="299" t="s">
        <v>818</v>
      </c>
      <c r="D97" s="574"/>
      <c r="E97" s="187"/>
      <c r="F97" s="187"/>
      <c r="G97" s="187"/>
      <c r="H97" s="479" t="str">
        <f t="shared" si="1"/>
        <v>ERROR</v>
      </c>
      <c r="I97" s="559"/>
    </row>
    <row r="98" spans="2:9">
      <c r="B98" s="207"/>
      <c r="C98" s="299" t="s">
        <v>819</v>
      </c>
      <c r="D98" s="574"/>
      <c r="E98" s="187"/>
      <c r="F98" s="187"/>
      <c r="G98" s="187"/>
      <c r="H98" s="479" t="str">
        <f t="shared" si="1"/>
        <v>ERROR</v>
      </c>
      <c r="I98" s="559"/>
    </row>
    <row r="99" spans="2:9">
      <c r="B99" s="207"/>
      <c r="C99" s="299" t="s">
        <v>820</v>
      </c>
      <c r="D99" s="574"/>
      <c r="E99" s="187"/>
      <c r="F99" s="187"/>
      <c r="G99" s="187"/>
      <c r="H99" s="479" t="str">
        <f t="shared" si="1"/>
        <v>ERROR</v>
      </c>
      <c r="I99" s="267"/>
    </row>
    <row r="100" spans="2:9">
      <c r="B100" s="207"/>
      <c r="C100" s="299" t="s">
        <v>821</v>
      </c>
      <c r="D100" s="574"/>
      <c r="E100" s="187"/>
      <c r="F100" s="187"/>
      <c r="G100" s="187"/>
      <c r="H100" s="479" t="str">
        <f t="shared" si="1"/>
        <v>ERROR</v>
      </c>
    </row>
    <row r="101" spans="2:9">
      <c r="B101" s="207"/>
      <c r="C101" s="299" t="s">
        <v>822</v>
      </c>
      <c r="D101" s="574"/>
      <c r="E101" s="187"/>
      <c r="F101" s="187"/>
      <c r="G101" s="187"/>
      <c r="H101" s="479" t="str">
        <f t="shared" si="1"/>
        <v>ERROR</v>
      </c>
    </row>
    <row r="102" spans="2:9" s="487" customFormat="1">
      <c r="C102" s="85" t="s">
        <v>2</v>
      </c>
      <c r="D102" s="301">
        <f>SUM(D72:D101)</f>
        <v>0</v>
      </c>
      <c r="E102" s="844"/>
      <c r="F102" s="845"/>
      <c r="G102" s="846"/>
      <c r="H102" s="479"/>
    </row>
    <row r="103" spans="2:9">
      <c r="B103" s="207"/>
      <c r="C103" s="207"/>
      <c r="D103" s="231"/>
      <c r="E103" s="231"/>
      <c r="F103" s="231"/>
      <c r="G103" s="231"/>
      <c r="H103" s="487"/>
    </row>
    <row r="104" spans="2:9" ht="25.5">
      <c r="B104" s="207"/>
      <c r="C104" s="85" t="str">
        <f>C74</f>
        <v>Категория разходи (Cost category)</v>
      </c>
      <c r="D104" s="86" t="s">
        <v>344</v>
      </c>
      <c r="E104" s="86" t="s">
        <v>339</v>
      </c>
      <c r="F104" s="231"/>
      <c r="G104" s="231"/>
      <c r="H104" s="487"/>
    </row>
    <row r="105" spans="2:9">
      <c r="B105" s="207"/>
      <c r="C105" s="300" t="s">
        <v>340</v>
      </c>
      <c r="D105" s="576">
        <f>SUMPRODUCT(D75:D101,E75:E101)</f>
        <v>0</v>
      </c>
      <c r="E105" s="576">
        <f>D105/'C. Masterfiles'!E161</f>
        <v>0</v>
      </c>
      <c r="F105" s="231"/>
      <c r="G105" s="231"/>
      <c r="H105" s="487"/>
    </row>
    <row r="106" spans="2:9">
      <c r="B106" s="207"/>
      <c r="C106" s="300" t="s">
        <v>341</v>
      </c>
      <c r="D106" s="576">
        <f>SUMPRODUCT(D75:D101,F75:F101)</f>
        <v>0</v>
      </c>
      <c r="E106" s="576">
        <f>D106/'C. Masterfiles'!E161</f>
        <v>0</v>
      </c>
      <c r="F106" s="231"/>
      <c r="G106" s="231"/>
      <c r="H106" s="487"/>
    </row>
    <row r="107" spans="2:9">
      <c r="B107" s="207"/>
      <c r="C107" s="299" t="s">
        <v>342</v>
      </c>
      <c r="D107" s="576">
        <f>SUMPRODUCT(D75:D101,G75:G101)</f>
        <v>0</v>
      </c>
      <c r="E107" s="576">
        <f>D107/'C. Masterfiles'!E161</f>
        <v>0</v>
      </c>
      <c r="F107" s="231"/>
      <c r="G107" s="231"/>
      <c r="H107" s="487"/>
    </row>
    <row r="108" spans="2:9">
      <c r="B108" s="207"/>
      <c r="C108" s="85" t="s">
        <v>2</v>
      </c>
      <c r="D108" s="301">
        <f>SUM(D105:D107)</f>
        <v>0</v>
      </c>
      <c r="E108" s="301">
        <f>SUM(E105:G107)</f>
        <v>0</v>
      </c>
      <c r="F108" s="231"/>
      <c r="G108" s="231"/>
      <c r="H108" s="487"/>
    </row>
    <row r="109" spans="2:9">
      <c r="B109" s="207"/>
      <c r="C109" s="207"/>
      <c r="D109" s="209" t="str">
        <f>IF(D102=D108,"OK","ERROR")</f>
        <v>OK</v>
      </c>
      <c r="E109" s="207"/>
      <c r="F109" s="487"/>
      <c r="G109" s="487"/>
      <c r="H109" s="487"/>
    </row>
    <row r="110" spans="2:9">
      <c r="B110" s="207"/>
      <c r="C110" s="207"/>
      <c r="D110" s="207"/>
      <c r="E110" s="207"/>
      <c r="F110" s="207"/>
      <c r="G110" s="207"/>
      <c r="H110" s="207"/>
    </row>
    <row r="111" spans="2:9">
      <c r="B111" s="207"/>
      <c r="C111" s="85" t="s">
        <v>375</v>
      </c>
      <c r="D111" s="86" t="s">
        <v>949</v>
      </c>
      <c r="E111" s="267"/>
      <c r="F111" s="207"/>
      <c r="G111" s="207"/>
      <c r="H111" s="207"/>
    </row>
    <row r="112" spans="2:9">
      <c r="B112" s="207"/>
      <c r="C112" s="300" t="s">
        <v>345</v>
      </c>
      <c r="D112" s="351"/>
      <c r="E112" s="547" t="s">
        <v>933</v>
      </c>
      <c r="F112" s="207"/>
      <c r="G112" s="207"/>
      <c r="H112" s="207"/>
    </row>
    <row r="113" spans="2:10">
      <c r="B113" s="207"/>
      <c r="C113" s="207"/>
      <c r="D113" s="207"/>
      <c r="E113" s="207"/>
      <c r="F113" s="207"/>
      <c r="G113" s="207"/>
      <c r="H113" s="207"/>
    </row>
    <row r="114" spans="2:10" s="207" customFormat="1">
      <c r="G114" s="487"/>
      <c r="H114" s="487"/>
    </row>
    <row r="115" spans="2:10" s="207" customFormat="1" ht="25.5">
      <c r="C115" s="85" t="str">
        <f>C104</f>
        <v>Категория разходи (Cost category)</v>
      </c>
      <c r="D115" s="86" t="s">
        <v>950</v>
      </c>
      <c r="E115" s="86" t="s">
        <v>347</v>
      </c>
      <c r="F115" s="487"/>
      <c r="G115" s="487"/>
      <c r="H115" s="487"/>
    </row>
    <row r="116" spans="2:10" s="207" customFormat="1">
      <c r="C116" s="300" t="s">
        <v>340</v>
      </c>
      <c r="D116" s="620" t="str">
        <f>IF(E105=0,"",E105/D$112)</f>
        <v/>
      </c>
      <c r="E116" s="300" t="s">
        <v>345</v>
      </c>
      <c r="F116" s="487"/>
      <c r="G116" s="487"/>
      <c r="H116" s="487"/>
    </row>
    <row r="117" spans="2:10" s="207" customFormat="1">
      <c r="C117" s="300" t="s">
        <v>341</v>
      </c>
      <c r="D117" s="620" t="str">
        <f>IF(E106=0,"",E106/D$112)</f>
        <v/>
      </c>
      <c r="E117" s="300" t="s">
        <v>345</v>
      </c>
      <c r="F117" s="487"/>
      <c r="G117" s="487"/>
      <c r="H117" s="487"/>
    </row>
    <row r="118" spans="2:10" s="207" customFormat="1">
      <c r="C118" s="299" t="s">
        <v>342</v>
      </c>
      <c r="D118" s="620" t="str">
        <f>IF(E107=0,"",E107/D$112)</f>
        <v/>
      </c>
      <c r="E118" s="300" t="s">
        <v>345</v>
      </c>
      <c r="F118" s="487"/>
      <c r="G118" s="487"/>
      <c r="H118" s="487"/>
    </row>
    <row r="119" spans="2:10" s="207" customFormat="1">
      <c r="C119" s="85" t="s">
        <v>2</v>
      </c>
      <c r="D119" s="619" t="e">
        <f>D116+D117+D118</f>
        <v>#VALUE!</v>
      </c>
      <c r="E119" s="86"/>
      <c r="F119" s="487"/>
      <c r="G119" s="487"/>
      <c r="H119" s="487"/>
    </row>
    <row r="120" spans="2:10" s="207" customFormat="1">
      <c r="D120" s="337"/>
      <c r="F120" s="487"/>
      <c r="G120" s="487"/>
      <c r="H120" s="487"/>
    </row>
    <row r="121" spans="2:10" s="207" customFormat="1"/>
    <row r="122" spans="2:10">
      <c r="C122" s="12" t="str">
        <f>'C. Masterfiles'!D167</f>
        <v>BTC</v>
      </c>
      <c r="D122" s="269"/>
      <c r="E122" s="207"/>
      <c r="F122" s="207"/>
      <c r="G122" s="207"/>
      <c r="H122" s="207"/>
      <c r="I122" s="269"/>
      <c r="J122" s="207"/>
    </row>
    <row r="123" spans="2:10" s="207" customFormat="1">
      <c r="C123" s="12"/>
      <c r="I123" s="269"/>
    </row>
    <row r="124" spans="2:10">
      <c r="C124" s="508" t="str">
        <f>C71</f>
        <v>Година, за която са посочени данни (Year for which data is provided)</v>
      </c>
      <c r="D124" s="573">
        <v>2014</v>
      </c>
      <c r="E124" s="267"/>
      <c r="F124" s="207"/>
      <c r="G124" s="207"/>
      <c r="H124" s="207"/>
    </row>
    <row r="125" spans="2:10">
      <c r="C125" s="83" t="str">
        <f>C72</f>
        <v>Парична единица (Currency unit)</v>
      </c>
      <c r="D125" s="574" t="s">
        <v>637</v>
      </c>
      <c r="E125" s="207"/>
      <c r="F125" s="207"/>
      <c r="G125" s="207"/>
      <c r="H125" s="207"/>
    </row>
    <row r="126" spans="2:10">
      <c r="C126" s="207"/>
      <c r="D126" s="207"/>
      <c r="E126" s="207"/>
      <c r="F126" s="207"/>
      <c r="G126" s="207"/>
      <c r="H126" s="207"/>
    </row>
    <row r="127" spans="2:10" ht="63.75">
      <c r="C127" s="85" t="str">
        <f>C74</f>
        <v>Категория разходи (Cost category)</v>
      </c>
      <c r="D127" s="86" t="str">
        <f>D74</f>
        <v>Разходи - общо (Total cost)</v>
      </c>
      <c r="E127" s="86" t="str">
        <f>E74</f>
        <v>Мрежови разходи (%) (Network costs (%))</v>
      </c>
      <c r="F127" s="86" t="str">
        <f>F74</f>
        <v>Разходи за предоствяне на услуги на пазарите на дребно (%) (Retail costs (%))</v>
      </c>
      <c r="G127" s="86" t="str">
        <f>G74</f>
        <v>Общи разходи (%) (Common costs (%))</v>
      </c>
      <c r="H127" s="507"/>
      <c r="I127" s="507"/>
    </row>
    <row r="128" spans="2:10">
      <c r="C128" s="82" t="s">
        <v>214</v>
      </c>
      <c r="D128" s="574"/>
      <c r="E128" s="575"/>
      <c r="F128" s="575"/>
      <c r="G128" s="575"/>
      <c r="H128" s="479" t="str">
        <f t="shared" ref="H128:H157" si="2">IF(SUM(E128:G128)=100%,"OK","ERROR")</f>
        <v>ERROR</v>
      </c>
      <c r="I128" s="267"/>
    </row>
    <row r="129" spans="3:9">
      <c r="C129" s="82" t="s">
        <v>112</v>
      </c>
      <c r="D129" s="574"/>
      <c r="E129" s="575"/>
      <c r="F129" s="575"/>
      <c r="G129" s="575"/>
      <c r="H129" s="479" t="str">
        <f t="shared" si="2"/>
        <v>ERROR</v>
      </c>
      <c r="I129" s="267"/>
    </row>
    <row r="130" spans="3:9">
      <c r="C130" s="83" t="s">
        <v>113</v>
      </c>
      <c r="D130" s="574"/>
      <c r="E130" s="575"/>
      <c r="F130" s="575"/>
      <c r="G130" s="575"/>
      <c r="H130" s="479" t="str">
        <f t="shared" si="2"/>
        <v>ERROR</v>
      </c>
      <c r="I130" s="267"/>
    </row>
    <row r="131" spans="3:9">
      <c r="C131" s="82" t="s">
        <v>114</v>
      </c>
      <c r="D131" s="574"/>
      <c r="E131" s="575"/>
      <c r="F131" s="575"/>
      <c r="G131" s="575"/>
      <c r="H131" s="479" t="str">
        <f t="shared" si="2"/>
        <v>ERROR</v>
      </c>
      <c r="I131" s="267"/>
    </row>
    <row r="132" spans="3:9">
      <c r="C132" s="82" t="s">
        <v>115</v>
      </c>
      <c r="D132" s="574"/>
      <c r="E132" s="575"/>
      <c r="F132" s="575"/>
      <c r="G132" s="575"/>
      <c r="H132" s="479" t="str">
        <f t="shared" si="2"/>
        <v>ERROR</v>
      </c>
      <c r="I132" s="267"/>
    </row>
    <row r="133" spans="3:9">
      <c r="C133" s="83" t="s">
        <v>116</v>
      </c>
      <c r="D133" s="574"/>
      <c r="E133" s="575"/>
      <c r="F133" s="575"/>
      <c r="G133" s="575"/>
      <c r="H133" s="479" t="str">
        <f t="shared" si="2"/>
        <v>ERROR</v>
      </c>
      <c r="I133" s="267"/>
    </row>
    <row r="134" spans="3:9">
      <c r="C134" s="82" t="s">
        <v>117</v>
      </c>
      <c r="D134" s="574"/>
      <c r="E134" s="575"/>
      <c r="F134" s="575"/>
      <c r="G134" s="575"/>
      <c r="H134" s="479" t="str">
        <f t="shared" si="2"/>
        <v>ERROR</v>
      </c>
      <c r="I134" s="267"/>
    </row>
    <row r="135" spans="3:9">
      <c r="C135" s="84" t="s">
        <v>184</v>
      </c>
      <c r="D135" s="574"/>
      <c r="E135" s="575"/>
      <c r="F135" s="575"/>
      <c r="G135" s="575"/>
      <c r="H135" s="479" t="str">
        <f t="shared" si="2"/>
        <v>ERROR</v>
      </c>
      <c r="I135" s="267"/>
    </row>
    <row r="136" spans="3:9">
      <c r="C136" s="84" t="s">
        <v>185</v>
      </c>
      <c r="D136" s="574"/>
      <c r="E136" s="575"/>
      <c r="F136" s="575"/>
      <c r="G136" s="575"/>
      <c r="H136" s="479" t="str">
        <f t="shared" si="2"/>
        <v>ERROR</v>
      </c>
      <c r="I136" s="267"/>
    </row>
    <row r="137" spans="3:9">
      <c r="C137" s="84" t="s">
        <v>118</v>
      </c>
      <c r="D137" s="574"/>
      <c r="E137" s="575"/>
      <c r="F137" s="575"/>
      <c r="G137" s="575"/>
      <c r="H137" s="479" t="str">
        <f t="shared" si="2"/>
        <v>ERROR</v>
      </c>
      <c r="I137" s="267"/>
    </row>
    <row r="138" spans="3:9">
      <c r="C138" s="84" t="s">
        <v>119</v>
      </c>
      <c r="D138" s="574"/>
      <c r="E138" s="575"/>
      <c r="F138" s="575"/>
      <c r="G138" s="575"/>
      <c r="H138" s="479" t="str">
        <f t="shared" si="2"/>
        <v>ERROR</v>
      </c>
      <c r="I138" s="267"/>
    </row>
    <row r="139" spans="3:9">
      <c r="C139" s="84" t="s">
        <v>120</v>
      </c>
      <c r="D139" s="574"/>
      <c r="E139" s="575"/>
      <c r="F139" s="575"/>
      <c r="G139" s="575"/>
      <c r="H139" s="479" t="str">
        <f t="shared" si="2"/>
        <v>ERROR</v>
      </c>
      <c r="I139" s="267"/>
    </row>
    <row r="140" spans="3:9">
      <c r="C140" s="84" t="s">
        <v>121</v>
      </c>
      <c r="D140" s="574"/>
      <c r="E140" s="575"/>
      <c r="F140" s="575"/>
      <c r="G140" s="575"/>
      <c r="H140" s="479" t="str">
        <f t="shared" si="2"/>
        <v>ERROR</v>
      </c>
      <c r="I140" s="267"/>
    </row>
    <row r="141" spans="3:9">
      <c r="C141" s="84" t="s">
        <v>186</v>
      </c>
      <c r="D141" s="574"/>
      <c r="E141" s="575"/>
      <c r="F141" s="575"/>
      <c r="G141" s="575"/>
      <c r="H141" s="479" t="str">
        <f t="shared" si="2"/>
        <v>ERROR</v>
      </c>
      <c r="I141" s="267"/>
    </row>
    <row r="142" spans="3:9">
      <c r="C142" s="84" t="s">
        <v>124</v>
      </c>
      <c r="D142" s="574"/>
      <c r="E142" s="575"/>
      <c r="F142" s="575"/>
      <c r="G142" s="575"/>
      <c r="H142" s="479" t="str">
        <f t="shared" si="2"/>
        <v>ERROR</v>
      </c>
      <c r="I142" s="267"/>
    </row>
    <row r="143" spans="3:9" s="207" customFormat="1">
      <c r="C143" s="84" t="s">
        <v>122</v>
      </c>
      <c r="D143" s="574"/>
      <c r="E143" s="575"/>
      <c r="F143" s="575"/>
      <c r="G143" s="575"/>
      <c r="H143" s="479" t="str">
        <f t="shared" si="2"/>
        <v>ERROR</v>
      </c>
      <c r="I143" s="267"/>
    </row>
    <row r="144" spans="3:9" s="207" customFormat="1">
      <c r="C144" s="84" t="s">
        <v>187</v>
      </c>
      <c r="D144" s="574"/>
      <c r="E144" s="575"/>
      <c r="F144" s="575"/>
      <c r="G144" s="575"/>
      <c r="H144" s="479" t="str">
        <f t="shared" si="2"/>
        <v>ERROR</v>
      </c>
      <c r="I144" s="267"/>
    </row>
    <row r="145" spans="3:9" s="207" customFormat="1">
      <c r="C145" s="84" t="s">
        <v>188</v>
      </c>
      <c r="D145" s="574"/>
      <c r="E145" s="575"/>
      <c r="F145" s="575"/>
      <c r="G145" s="575"/>
      <c r="H145" s="479" t="str">
        <f t="shared" si="2"/>
        <v>ERROR</v>
      </c>
      <c r="I145" s="267"/>
    </row>
    <row r="146" spans="3:9">
      <c r="C146" s="82" t="s">
        <v>189</v>
      </c>
      <c r="D146" s="574"/>
      <c r="E146" s="575"/>
      <c r="F146" s="575"/>
      <c r="G146" s="575"/>
      <c r="H146" s="479" t="str">
        <f t="shared" si="2"/>
        <v>ERROR</v>
      </c>
      <c r="I146" s="267"/>
    </row>
    <row r="147" spans="3:9">
      <c r="C147" s="82" t="s">
        <v>190</v>
      </c>
      <c r="D147" s="574"/>
      <c r="E147" s="575"/>
      <c r="F147" s="575"/>
      <c r="G147" s="575"/>
      <c r="H147" s="479" t="str">
        <f t="shared" si="2"/>
        <v>ERROR</v>
      </c>
      <c r="I147" s="267"/>
    </row>
    <row r="148" spans="3:9">
      <c r="C148" s="82" t="s">
        <v>191</v>
      </c>
      <c r="D148" s="574"/>
      <c r="E148" s="575"/>
      <c r="F148" s="575"/>
      <c r="G148" s="575"/>
      <c r="H148" s="479" t="str">
        <f t="shared" si="2"/>
        <v>ERROR</v>
      </c>
      <c r="I148" s="267"/>
    </row>
    <row r="149" spans="3:9">
      <c r="C149" s="82" t="s">
        <v>192</v>
      </c>
      <c r="D149" s="574"/>
      <c r="E149" s="575"/>
      <c r="F149" s="575"/>
      <c r="G149" s="575"/>
      <c r="H149" s="479" t="str">
        <f t="shared" si="2"/>
        <v>ERROR</v>
      </c>
      <c r="I149" s="267"/>
    </row>
    <row r="150" spans="3:9">
      <c r="C150" s="82" t="s">
        <v>125</v>
      </c>
      <c r="D150" s="574"/>
      <c r="E150" s="575"/>
      <c r="F150" s="575"/>
      <c r="G150" s="575"/>
      <c r="H150" s="479" t="str">
        <f t="shared" si="2"/>
        <v>ERROR</v>
      </c>
      <c r="I150" s="267"/>
    </row>
    <row r="151" spans="3:9">
      <c r="C151" s="82" t="s">
        <v>123</v>
      </c>
      <c r="D151" s="574"/>
      <c r="E151" s="575"/>
      <c r="F151" s="575"/>
      <c r="G151" s="575"/>
      <c r="H151" s="479" t="str">
        <f t="shared" si="2"/>
        <v>ERROR</v>
      </c>
      <c r="I151" s="267"/>
    </row>
    <row r="152" spans="3:9">
      <c r="C152" s="82" t="s">
        <v>199</v>
      </c>
      <c r="D152" s="574"/>
      <c r="E152" s="575"/>
      <c r="F152" s="575"/>
      <c r="G152" s="575"/>
      <c r="H152" s="479" t="str">
        <f t="shared" si="2"/>
        <v>ERROR</v>
      </c>
      <c r="I152" s="267"/>
    </row>
    <row r="153" spans="3:9">
      <c r="C153" s="82" t="s">
        <v>199</v>
      </c>
      <c r="D153" s="574"/>
      <c r="E153" s="575"/>
      <c r="F153" s="575"/>
      <c r="G153" s="575"/>
      <c r="H153" s="479" t="str">
        <f t="shared" si="2"/>
        <v>ERROR</v>
      </c>
      <c r="I153" s="267"/>
    </row>
    <row r="154" spans="3:9">
      <c r="C154" s="82" t="s">
        <v>199</v>
      </c>
      <c r="D154" s="574"/>
      <c r="E154" s="575"/>
      <c r="F154" s="575"/>
      <c r="G154" s="575"/>
      <c r="H154" s="479" t="str">
        <f t="shared" si="2"/>
        <v>ERROR</v>
      </c>
      <c r="I154" s="267"/>
    </row>
    <row r="155" spans="3:9">
      <c r="C155" s="82" t="s">
        <v>199</v>
      </c>
      <c r="D155" s="574"/>
      <c r="E155" s="575"/>
      <c r="F155" s="575"/>
      <c r="G155" s="575"/>
      <c r="H155" s="479" t="str">
        <f t="shared" si="2"/>
        <v>ERROR</v>
      </c>
      <c r="I155" s="267"/>
    </row>
    <row r="156" spans="3:9">
      <c r="C156" s="82" t="s">
        <v>199</v>
      </c>
      <c r="D156" s="574"/>
      <c r="E156" s="575"/>
      <c r="F156" s="575"/>
      <c r="G156" s="575"/>
      <c r="H156" s="479" t="str">
        <f t="shared" si="2"/>
        <v>ERROR</v>
      </c>
      <c r="I156" s="267"/>
    </row>
    <row r="157" spans="3:9">
      <c r="C157" s="82" t="s">
        <v>199</v>
      </c>
      <c r="D157" s="574"/>
      <c r="E157" s="575"/>
      <c r="F157" s="575"/>
      <c r="G157" s="575"/>
      <c r="H157" s="479" t="str">
        <f t="shared" si="2"/>
        <v>ERROR</v>
      </c>
      <c r="I157" s="267"/>
    </row>
    <row r="158" spans="3:9">
      <c r="C158" s="85" t="s">
        <v>2</v>
      </c>
      <c r="D158" s="301">
        <f>SUM(D128:D157)</f>
        <v>0</v>
      </c>
      <c r="E158" s="563"/>
      <c r="F158" s="563"/>
      <c r="G158" s="563"/>
      <c r="H158" s="207"/>
    </row>
    <row r="159" spans="3:9">
      <c r="C159" s="207"/>
      <c r="D159" s="207"/>
      <c r="E159" s="207"/>
      <c r="F159" s="207"/>
      <c r="G159" s="207"/>
      <c r="H159" s="207"/>
    </row>
    <row r="160" spans="3:9">
      <c r="C160" s="207"/>
      <c r="D160" s="207"/>
      <c r="E160" s="207"/>
      <c r="F160" s="207"/>
      <c r="G160" s="487"/>
      <c r="H160" s="487"/>
    </row>
    <row r="161" spans="3:8" ht="25.5">
      <c r="C161" s="85" t="str">
        <f>C127</f>
        <v>Категория разходи (Cost category)</v>
      </c>
      <c r="D161" s="86" t="s">
        <v>638</v>
      </c>
      <c r="E161" s="487"/>
      <c r="F161" s="487"/>
      <c r="G161" s="487"/>
      <c r="H161" s="487"/>
    </row>
    <row r="162" spans="3:8">
      <c r="C162" s="300" t="s">
        <v>340</v>
      </c>
      <c r="D162" s="576">
        <f>SUMPRODUCT(D128:D157,E128:E157)</f>
        <v>0</v>
      </c>
      <c r="E162" s="487"/>
      <c r="F162" s="487"/>
      <c r="G162" s="487"/>
      <c r="H162" s="487"/>
    </row>
    <row r="163" spans="3:8">
      <c r="C163" s="300" t="s">
        <v>341</v>
      </c>
      <c r="D163" s="576">
        <f>SUMPRODUCT(D128:D157,F128:F157)</f>
        <v>0</v>
      </c>
      <c r="E163" s="487"/>
      <c r="F163" s="487"/>
      <c r="G163" s="487"/>
      <c r="H163" s="487"/>
    </row>
    <row r="164" spans="3:8">
      <c r="C164" s="299" t="s">
        <v>342</v>
      </c>
      <c r="D164" s="576">
        <f>SUMPRODUCT(D128:D157,G128:G157)</f>
        <v>0</v>
      </c>
      <c r="E164" s="487"/>
      <c r="F164" s="487"/>
      <c r="G164" s="487"/>
      <c r="H164" s="487"/>
    </row>
    <row r="165" spans="3:8">
      <c r="C165" s="85" t="s">
        <v>2</v>
      </c>
      <c r="D165" s="301">
        <f>SUM(D162:D164)</f>
        <v>0</v>
      </c>
      <c r="E165" s="487"/>
      <c r="F165" s="487"/>
      <c r="G165" s="487"/>
      <c r="H165" s="487"/>
    </row>
    <row r="166" spans="3:8">
      <c r="C166" s="207"/>
      <c r="D166" s="207"/>
      <c r="E166" s="487"/>
      <c r="F166" s="487"/>
      <c r="G166" s="487"/>
      <c r="H166" s="487"/>
    </row>
    <row r="167" spans="3:8">
      <c r="C167" s="207"/>
      <c r="D167" s="207"/>
      <c r="E167" s="207"/>
      <c r="F167" s="207"/>
      <c r="G167" s="207"/>
      <c r="H167" s="207"/>
    </row>
    <row r="168" spans="3:8">
      <c r="C168" s="85" t="s">
        <v>375</v>
      </c>
      <c r="D168" s="86" t="s">
        <v>949</v>
      </c>
      <c r="E168" s="267"/>
      <c r="F168" s="207"/>
      <c r="G168" s="207"/>
      <c r="H168" s="207"/>
    </row>
    <row r="169" spans="3:8">
      <c r="C169" s="300" t="s">
        <v>345</v>
      </c>
      <c r="D169" s="351"/>
      <c r="E169" s="547" t="s">
        <v>960</v>
      </c>
      <c r="F169" s="207"/>
      <c r="G169" s="207"/>
      <c r="H169" s="207"/>
    </row>
    <row r="170" spans="3:8">
      <c r="C170" s="207"/>
      <c r="D170" s="207"/>
      <c r="E170" s="207"/>
      <c r="F170" s="207"/>
      <c r="G170" s="207"/>
      <c r="H170" s="207"/>
    </row>
    <row r="171" spans="3:8">
      <c r="C171" s="207"/>
      <c r="D171" s="207"/>
      <c r="E171" s="207"/>
      <c r="F171" s="207"/>
      <c r="G171" s="207"/>
      <c r="H171" s="207"/>
    </row>
    <row r="172" spans="3:8" ht="25.5">
      <c r="C172" s="85" t="str">
        <f>C161</f>
        <v>Категория разходи (Cost category)</v>
      </c>
      <c r="D172" s="86" t="s">
        <v>950</v>
      </c>
      <c r="E172" s="86" t="s">
        <v>347</v>
      </c>
      <c r="F172" s="269"/>
      <c r="G172" s="207"/>
      <c r="H172" s="207"/>
    </row>
    <row r="173" spans="3:8">
      <c r="C173" s="300" t="s">
        <v>340</v>
      </c>
      <c r="D173" s="380" t="str">
        <f>IF(D162=0,"",D162/D$169)</f>
        <v/>
      </c>
      <c r="E173" s="300" t="s">
        <v>345</v>
      </c>
      <c r="F173" s="269"/>
      <c r="G173" s="207"/>
      <c r="H173" s="207"/>
    </row>
    <row r="174" spans="3:8">
      <c r="C174" s="300" t="s">
        <v>341</v>
      </c>
      <c r="D174" s="380" t="str">
        <f>IF(D163=0,"",D163/D$169)</f>
        <v/>
      </c>
      <c r="E174" s="300" t="s">
        <v>345</v>
      </c>
      <c r="F174" s="269"/>
      <c r="G174" s="207"/>
      <c r="H174" s="207"/>
    </row>
    <row r="175" spans="3:8">
      <c r="C175" s="299" t="s">
        <v>342</v>
      </c>
      <c r="D175" s="380" t="str">
        <f>IF(D164=0,"",D164/D$169)</f>
        <v/>
      </c>
      <c r="E175" s="300" t="s">
        <v>345</v>
      </c>
      <c r="F175" s="269"/>
      <c r="G175" s="207"/>
      <c r="H175" s="207"/>
    </row>
    <row r="176" spans="3:8">
      <c r="C176" s="85" t="s">
        <v>2</v>
      </c>
      <c r="D176" s="303" t="e">
        <f>D173+D174+D175</f>
        <v>#VALUE!</v>
      </c>
      <c r="E176" s="86"/>
      <c r="F176" s="304"/>
      <c r="G176" s="207"/>
      <c r="H176" s="207"/>
    </row>
    <row r="177" spans="3:10">
      <c r="C177" s="207"/>
      <c r="D177" s="337"/>
      <c r="E177" s="207"/>
      <c r="F177" s="207"/>
      <c r="G177" s="207"/>
      <c r="H177" s="207"/>
    </row>
    <row r="178" spans="3:10">
      <c r="C178" s="207"/>
      <c r="D178" s="207"/>
      <c r="E178" s="207"/>
      <c r="F178" s="207"/>
      <c r="G178" s="207"/>
      <c r="H178" s="207"/>
      <c r="I178" s="207"/>
      <c r="J178" s="207"/>
    </row>
    <row r="179" spans="3:10" s="207" customFormat="1">
      <c r="C179" s="12" t="s">
        <v>488</v>
      </c>
      <c r="D179" s="249"/>
      <c r="E179" s="249"/>
      <c r="F179" s="302"/>
      <c r="G179" s="302"/>
      <c r="H179" s="302"/>
      <c r="I179" s="249"/>
    </row>
    <row r="180" spans="3:10" s="207" customFormat="1">
      <c r="C180" s="12"/>
      <c r="D180" s="249"/>
      <c r="E180" s="249"/>
      <c r="F180" s="302"/>
      <c r="G180" s="302"/>
      <c r="H180" s="302"/>
      <c r="I180" s="302"/>
      <c r="J180" s="302"/>
    </row>
    <row r="181" spans="3:10" s="207" customFormat="1">
      <c r="C181" s="85" t="str">
        <f>C172</f>
        <v>Категория разходи (Cost category)</v>
      </c>
      <c r="D181" s="86" t="s">
        <v>346</v>
      </c>
      <c r="E181" s="86" t="s">
        <v>347</v>
      </c>
      <c r="G181" s="302"/>
      <c r="H181" s="302"/>
      <c r="I181" s="302"/>
      <c r="J181" s="302"/>
    </row>
    <row r="182" spans="3:10" s="207" customFormat="1">
      <c r="C182" s="300" t="s">
        <v>340</v>
      </c>
      <c r="D182" s="620" t="e">
        <f>AVERAGE(D173,D116,D63)</f>
        <v>#DIV/0!</v>
      </c>
      <c r="E182" s="300" t="str">
        <f>E173</f>
        <v>Network capex and direct opex</v>
      </c>
      <c r="G182" s="302"/>
      <c r="H182" s="302"/>
      <c r="I182" s="302"/>
      <c r="J182" s="302"/>
    </row>
    <row r="183" spans="3:10" s="207" customFormat="1">
      <c r="C183" s="300" t="s">
        <v>341</v>
      </c>
      <c r="D183" s="620" t="e">
        <f>AVERAGE(D174,D117,D64)</f>
        <v>#DIV/0!</v>
      </c>
      <c r="E183" s="300" t="str">
        <f>E174</f>
        <v>Network capex and direct opex</v>
      </c>
      <c r="G183" s="302"/>
      <c r="H183" s="302"/>
      <c r="I183" s="302"/>
      <c r="J183" s="302"/>
    </row>
    <row r="184" spans="3:10" s="207" customFormat="1">
      <c r="C184" s="299" t="s">
        <v>342</v>
      </c>
      <c r="D184" s="620" t="e">
        <f>AVERAGE(D175,D118,D65)</f>
        <v>#DIV/0!</v>
      </c>
      <c r="E184" s="300" t="str">
        <f>E175</f>
        <v>Network capex and direct opex</v>
      </c>
      <c r="G184" s="302"/>
      <c r="H184" s="302"/>
      <c r="I184" s="302"/>
      <c r="J184" s="302"/>
    </row>
    <row r="185" spans="3:10" s="207" customFormat="1">
      <c r="C185" s="85" t="s">
        <v>2</v>
      </c>
      <c r="D185" s="619" t="e">
        <f>D182+D183+D184</f>
        <v>#DIV/0!</v>
      </c>
      <c r="E185" s="338"/>
      <c r="G185" s="302"/>
      <c r="H185" s="302"/>
      <c r="I185" s="302"/>
      <c r="J185" s="302"/>
    </row>
    <row r="186" spans="3:10" s="207" customFormat="1">
      <c r="G186" s="302"/>
      <c r="H186" s="302"/>
      <c r="I186" s="302"/>
      <c r="J186" s="302"/>
    </row>
    <row r="187" spans="3:10" s="487" customFormat="1">
      <c r="G187" s="302"/>
      <c r="H187" s="302"/>
      <c r="I187" s="302"/>
      <c r="J187" s="302"/>
    </row>
    <row r="188" spans="3:10" s="487" customFormat="1">
      <c r="C188" s="12" t="s">
        <v>734</v>
      </c>
      <c r="D188" s="488"/>
      <c r="E188" s="488"/>
      <c r="F188" s="302"/>
      <c r="G188" s="302"/>
      <c r="H188" s="302"/>
      <c r="I188" s="488"/>
    </row>
    <row r="189" spans="3:10" s="487" customFormat="1">
      <c r="C189" s="85" t="str">
        <f>C181</f>
        <v>Категория разходи (Cost category)</v>
      </c>
      <c r="D189" s="86" t="s">
        <v>346</v>
      </c>
      <c r="E189" s="86" t="s">
        <v>347</v>
      </c>
      <c r="F189" s="302"/>
      <c r="G189" s="302"/>
      <c r="H189" s="302"/>
      <c r="I189" s="302"/>
      <c r="J189" s="302"/>
    </row>
    <row r="190" spans="3:10">
      <c r="C190" s="300" t="s">
        <v>340</v>
      </c>
      <c r="D190" s="567">
        <v>0.02</v>
      </c>
      <c r="E190" s="577" t="str">
        <f>E182</f>
        <v>Network capex and direct opex</v>
      </c>
      <c r="F190" s="267" t="s">
        <v>981</v>
      </c>
      <c r="G190" s="302"/>
      <c r="H190" s="302"/>
      <c r="I190" s="302"/>
      <c r="J190" s="302"/>
    </row>
    <row r="191" spans="3:10">
      <c r="C191" s="300" t="s">
        <v>341</v>
      </c>
      <c r="D191" s="567">
        <v>0.05</v>
      </c>
      <c r="E191" s="577" t="str">
        <f t="shared" ref="E191:E192" si="3">E183</f>
        <v>Network capex and direct opex</v>
      </c>
      <c r="F191" s="267" t="s">
        <v>981</v>
      </c>
      <c r="G191" s="302"/>
      <c r="H191" s="302"/>
      <c r="I191" s="302"/>
      <c r="J191" s="302"/>
    </row>
    <row r="192" spans="3:10">
      <c r="C192" s="299" t="s">
        <v>342</v>
      </c>
      <c r="D192" s="567">
        <v>0.05</v>
      </c>
      <c r="E192" s="577" t="str">
        <f t="shared" si="3"/>
        <v>Network capex and direct opex</v>
      </c>
      <c r="F192" s="267" t="s">
        <v>981</v>
      </c>
      <c r="G192" s="302"/>
      <c r="H192" s="302"/>
      <c r="I192" s="302"/>
      <c r="J192" s="302"/>
    </row>
    <row r="193" spans="3:10">
      <c r="C193" s="85" t="s">
        <v>2</v>
      </c>
      <c r="D193" s="619">
        <f>D190+D191+D192</f>
        <v>0.12000000000000001</v>
      </c>
      <c r="E193" s="338"/>
      <c r="F193" s="269"/>
      <c r="G193" s="302"/>
      <c r="H193" s="302"/>
      <c r="I193" s="302"/>
      <c r="J193" s="302"/>
    </row>
    <row r="194" spans="3:10">
      <c r="G194" s="302"/>
      <c r="H194" s="302"/>
      <c r="I194" s="302"/>
      <c r="J194" s="302"/>
    </row>
    <row r="197" spans="3:10">
      <c r="E197" s="269"/>
    </row>
  </sheetData>
  <mergeCells count="6">
    <mergeCell ref="E48:G48"/>
    <mergeCell ref="E102:G102"/>
    <mergeCell ref="D3:G3"/>
    <mergeCell ref="D4:G4"/>
    <mergeCell ref="D5:G5"/>
    <mergeCell ref="D6:G6"/>
  </mergeCells>
  <pageMargins left="0.7" right="0.7" top="0.75" bottom="0.75" header="0.3" footer="0.3"/>
  <pageSetup paperSize="9" orientation="portrait"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Cover</vt:lpstr>
      <vt:lpstr>A. Model Design</vt:lpstr>
      <vt:lpstr>B. Dashboard</vt:lpstr>
      <vt:lpstr>C. Masterfiles</vt:lpstr>
      <vt:lpstr>D. Graphs</vt:lpstr>
      <vt:lpstr>1. Coverage&amp;Subs</vt:lpstr>
      <vt:lpstr>2. Traffic</vt:lpstr>
      <vt:lpstr>3. Network design parameters</vt:lpstr>
      <vt:lpstr>4. Indirect OPEX</vt:lpstr>
      <vt:lpstr>5. Unit inv. &amp; direct opex</vt:lpstr>
      <vt:lpstr>6. Network Design</vt:lpstr>
      <vt:lpstr>7. Network costs</vt:lpstr>
      <vt:lpstr>8. Routing factors</vt:lpstr>
      <vt:lpstr>9. Service costing</vt:lpstr>
      <vt:lpstr>10. Mark-ups</vt:lpstr>
      <vt:lpstr>11. Service unit costing</vt:lpstr>
      <vt:lpstr>BHEdata</vt:lpstr>
      <vt:lpstr>BHEMMS</vt:lpstr>
      <vt:lpstr>BHESMS</vt:lpstr>
      <vt:lpstr>BHEvideo</vt:lpstr>
      <vt:lpstr>BHEvoice</vt:lpstr>
      <vt:lpstr>BlockingInput</vt:lpstr>
      <vt:lpstr>BlockingRate</vt:lpstr>
      <vt:lpstr>BlockingTable</vt:lpstr>
      <vt:lpstr>'1. Coverage&amp;Subs'!Print_Area</vt:lpstr>
      <vt:lpstr>'2. Traffic'!Print_Area</vt:lpstr>
      <vt:lpstr>'3. Network design parameters'!Print_Area</vt:lpstr>
      <vt:lpstr>'5. Unit inv. &amp; direct opex'!Print_Area</vt:lpstr>
      <vt:lpstr>'1. Coverage&amp;Subs'!Print_Titles</vt:lpstr>
      <vt:lpstr>'2. Traffic'!Print_Titles</vt:lpstr>
      <vt:lpstr>'3. Network design parameters'!Print_Titles</vt:lpstr>
      <vt:lpstr>'5. Unit inv. &amp; direct opex'!Print_Titles</vt:lpstr>
    </vt:vector>
  </TitlesOfParts>
  <Company>Incyte Consulting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HHA</dc:creator>
  <cp:lastModifiedBy>gvelev</cp:lastModifiedBy>
  <cp:lastPrinted>2007-08-28T05:02:50Z</cp:lastPrinted>
  <dcterms:created xsi:type="dcterms:W3CDTF">2006-05-17T11:48:44Z</dcterms:created>
  <dcterms:modified xsi:type="dcterms:W3CDTF">2016-03-21T08:17:38Z</dcterms:modified>
</cp:coreProperties>
</file>